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101510\root\"/>
    </mc:Choice>
  </mc:AlternateContent>
  <xr:revisionPtr revIDLastSave="0" documentId="13_ncr:1_{09024A31-31E1-4453-ABD2-28F0FBDC33DD}" xr6:coauthVersionLast="47" xr6:coauthVersionMax="47" xr10:uidLastSave="{00000000-0000-0000-0000-000000000000}"/>
  <bookViews>
    <workbookView xWindow="45984" yWindow="-408" windowWidth="20832" windowHeight="8376" tabRatio="911" xr2:uid="{61E2C2BA-C214-4BC2-84E4-3CB25682A10F}"/>
  </bookViews>
  <sheets>
    <sheet name="MAIN" sheetId="1" r:id="rId1"/>
    <sheet name="MEAN REVERSION MODEL" sheetId="13" r:id="rId2"/>
    <sheet name="SHORT MODEL" sheetId="20" r:id="rId3"/>
    <sheet name="BREAKOUTS+RETRACEMENTS" sheetId="21" r:id="rId4"/>
    <sheet name="SUMMARY" sheetId="22" r:id="rId5"/>
    <sheet name="TOP SCORES" sheetId="23" r:id="rId6"/>
    <sheet name="TOP SC ETF" sheetId="37" r:id="rId7"/>
    <sheet name="TOP MR SCORES" sheetId="24" r:id="rId8"/>
    <sheet name="TOP MR SC ETF" sheetId="38" r:id="rId9"/>
    <sheet name="TOP SHORT SCORES" sheetId="25" r:id="rId10"/>
    <sheet name="TOP SHORT SC ETF" sheetId="40" r:id="rId11"/>
    <sheet name="BREAKOUT" sheetId="26" r:id="rId12"/>
    <sheet name="BREAKDOWN" sheetId="27" r:id="rId13"/>
    <sheet name="LONG RET" sheetId="28" r:id="rId14"/>
    <sheet name="SHORT RET" sheetId="29" r:id="rId15"/>
    <sheet name="PIVOTS" sheetId="30" r:id="rId16"/>
    <sheet name="SCORE_CLASS" sheetId="31" r:id="rId17"/>
    <sheet name="SCORE_COMDTY" sheetId="32" r:id="rId18"/>
    <sheet name="SCORE_USD" sheetId="33" r:id="rId19"/>
    <sheet name="SCORE_EUR" sheetId="34" r:id="rId20"/>
    <sheet name="SCORE_IDX" sheetId="36" r:id="rId21"/>
  </sheets>
  <externalReferences>
    <externalReference r:id="rId22"/>
    <externalReference r:id="rId23"/>
    <externalReference r:id="rId24"/>
  </externalReferences>
  <definedNames>
    <definedName name="_xlnm._FilterDatabase" localSheetId="3" hidden="1">'BREAKOUTS+RETRACEMENTS'!$A$1:$K$353</definedName>
    <definedName name="_xlnm._FilterDatabase" localSheetId="0" hidden="1">MAIN!$A$1:$BK$353</definedName>
    <definedName name="_xlnm._FilterDatabase" localSheetId="1" hidden="1">'MEAN REVERSION MODEL'!$A$1:$K$353</definedName>
    <definedName name="_xlnm._FilterDatabase" localSheetId="2" hidden="1">'SHORT MODEL'!$A$1:$M$353</definedName>
    <definedName name="_xlnm._FilterDatabase" localSheetId="4" hidden="1">SUMMARY!$A$1:$AQ$353</definedName>
  </definedNames>
  <calcPr calcId="191029"/>
  <pivotCaches>
    <pivotCache cacheId="87" r:id="rId25"/>
    <pivotCache cacheId="88" r:id="rId26"/>
    <pivotCache cacheId="89" r:id="rId2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3" i="1" l="1"/>
  <c r="BD3" i="1"/>
  <c r="BE3" i="1"/>
  <c r="BF3" i="1"/>
  <c r="BG3" i="1"/>
  <c r="BH3" i="1"/>
  <c r="BI3" i="1"/>
  <c r="BJ3" i="1"/>
  <c r="BK3" i="1"/>
  <c r="BC4" i="1"/>
  <c r="BD4" i="1"/>
  <c r="BE4" i="1"/>
  <c r="BF4" i="1"/>
  <c r="BG4" i="1"/>
  <c r="BH4" i="1"/>
  <c r="BI4" i="1"/>
  <c r="BJ4" i="1"/>
  <c r="BK4" i="1"/>
  <c r="BC5" i="1"/>
  <c r="BD5" i="1"/>
  <c r="BE5" i="1"/>
  <c r="BF5" i="1"/>
  <c r="BG5" i="1"/>
  <c r="BH5" i="1"/>
  <c r="BI5" i="1"/>
  <c r="BJ5" i="1"/>
  <c r="BK5" i="1"/>
  <c r="BC6" i="1"/>
  <c r="BD6" i="1"/>
  <c r="BE6" i="1"/>
  <c r="BF6" i="1"/>
  <c r="BG6" i="1"/>
  <c r="BH6" i="1"/>
  <c r="BI6" i="1"/>
  <c r="BJ6" i="1"/>
  <c r="BK6" i="1"/>
  <c r="BC7" i="1"/>
  <c r="BD7" i="1"/>
  <c r="BE7" i="1"/>
  <c r="BF7" i="1"/>
  <c r="BG7" i="1"/>
  <c r="BH7" i="1"/>
  <c r="BI7" i="1"/>
  <c r="BJ7" i="1"/>
  <c r="BK7" i="1"/>
  <c r="BC8" i="1"/>
  <c r="BD8" i="1"/>
  <c r="BE8" i="1"/>
  <c r="BF8" i="1"/>
  <c r="BG8" i="1"/>
  <c r="BH8" i="1"/>
  <c r="BI8" i="1"/>
  <c r="BJ8" i="1"/>
  <c r="BK8" i="1"/>
  <c r="BC9" i="1"/>
  <c r="BD9" i="1"/>
  <c r="BE9" i="1"/>
  <c r="BF9" i="1"/>
  <c r="BG9" i="1"/>
  <c r="BH9" i="1"/>
  <c r="BI9" i="1"/>
  <c r="BJ9" i="1"/>
  <c r="BK9" i="1"/>
  <c r="BC10" i="1"/>
  <c r="BD10" i="1"/>
  <c r="BE10" i="1"/>
  <c r="BF10" i="1"/>
  <c r="BG10" i="1"/>
  <c r="BH10" i="1"/>
  <c r="BI10" i="1"/>
  <c r="BJ10" i="1"/>
  <c r="BK10" i="1"/>
  <c r="BC11" i="1"/>
  <c r="BD11" i="1"/>
  <c r="BE11" i="1"/>
  <c r="BF11" i="1"/>
  <c r="BG11" i="1"/>
  <c r="BH11" i="1"/>
  <c r="BI11" i="1"/>
  <c r="BJ11" i="1"/>
  <c r="BK11" i="1"/>
  <c r="BC12" i="1"/>
  <c r="BD12" i="1"/>
  <c r="BE12" i="1"/>
  <c r="BF12" i="1"/>
  <c r="BG12" i="1"/>
  <c r="BH12" i="1"/>
  <c r="BI12" i="1"/>
  <c r="BJ12" i="1"/>
  <c r="BK12" i="1"/>
  <c r="BC13" i="1"/>
  <c r="BD13" i="1"/>
  <c r="BE13" i="1"/>
  <c r="BF13" i="1"/>
  <c r="BG13" i="1"/>
  <c r="BH13" i="1"/>
  <c r="BI13" i="1"/>
  <c r="BJ13" i="1"/>
  <c r="BK13" i="1"/>
  <c r="BC14" i="1"/>
  <c r="BD14" i="1"/>
  <c r="BE14" i="1"/>
  <c r="BF14" i="1"/>
  <c r="BG14" i="1"/>
  <c r="BH14" i="1"/>
  <c r="BI14" i="1"/>
  <c r="BJ14" i="1"/>
  <c r="BK14" i="1"/>
  <c r="BC15" i="1"/>
  <c r="BD15" i="1"/>
  <c r="BE15" i="1"/>
  <c r="BF15" i="1"/>
  <c r="BG15" i="1"/>
  <c r="BH15" i="1"/>
  <c r="BI15" i="1"/>
  <c r="BJ15" i="1"/>
  <c r="BK15" i="1"/>
  <c r="BC16" i="1"/>
  <c r="BD16" i="1"/>
  <c r="BE16" i="1"/>
  <c r="BF16" i="1"/>
  <c r="BG16" i="1"/>
  <c r="BH16" i="1"/>
  <c r="BI16" i="1"/>
  <c r="BJ16" i="1"/>
  <c r="BK16" i="1"/>
  <c r="BC17" i="1"/>
  <c r="BD17" i="1"/>
  <c r="BE17" i="1"/>
  <c r="BF17" i="1"/>
  <c r="BG17" i="1"/>
  <c r="BH17" i="1"/>
  <c r="BI17" i="1"/>
  <c r="BJ17" i="1"/>
  <c r="BK17" i="1"/>
  <c r="BC18" i="1"/>
  <c r="BD18" i="1"/>
  <c r="BE18" i="1"/>
  <c r="BF18" i="1"/>
  <c r="BG18" i="1"/>
  <c r="BH18" i="1"/>
  <c r="BI18" i="1"/>
  <c r="BJ18" i="1"/>
  <c r="BK18" i="1"/>
  <c r="BC19" i="1"/>
  <c r="BD19" i="1"/>
  <c r="BE19" i="1"/>
  <c r="BF19" i="1"/>
  <c r="BG19" i="1"/>
  <c r="BH19" i="1"/>
  <c r="BI19" i="1"/>
  <c r="BJ19" i="1"/>
  <c r="BK19" i="1"/>
  <c r="BC20" i="1"/>
  <c r="BD20" i="1"/>
  <c r="BE20" i="1"/>
  <c r="BF20" i="1"/>
  <c r="BG20" i="1"/>
  <c r="BH20" i="1"/>
  <c r="BI20" i="1"/>
  <c r="BJ20" i="1"/>
  <c r="BK20" i="1"/>
  <c r="BC21" i="1"/>
  <c r="BD21" i="1"/>
  <c r="BE21" i="1"/>
  <c r="BF21" i="1"/>
  <c r="BG21" i="1"/>
  <c r="BH21" i="1"/>
  <c r="BI21" i="1"/>
  <c r="BJ21" i="1"/>
  <c r="BK21" i="1"/>
  <c r="BC22" i="1"/>
  <c r="BD22" i="1"/>
  <c r="BE22" i="1"/>
  <c r="BF22" i="1"/>
  <c r="BG22" i="1"/>
  <c r="BH22" i="1"/>
  <c r="BI22" i="1"/>
  <c r="BJ22" i="1"/>
  <c r="BK22" i="1"/>
  <c r="BC23" i="1"/>
  <c r="BD23" i="1"/>
  <c r="BE23" i="1"/>
  <c r="BF23" i="1"/>
  <c r="BG23" i="1"/>
  <c r="BH23" i="1"/>
  <c r="BI23" i="1"/>
  <c r="BJ23" i="1"/>
  <c r="BK23" i="1"/>
  <c r="BC24" i="1"/>
  <c r="BD24" i="1"/>
  <c r="BE24" i="1"/>
  <c r="BF24" i="1"/>
  <c r="BG24" i="1"/>
  <c r="BH24" i="1"/>
  <c r="BI24" i="1"/>
  <c r="BJ24" i="1"/>
  <c r="BK24" i="1"/>
  <c r="BC25" i="1"/>
  <c r="BD25" i="1"/>
  <c r="BE25" i="1"/>
  <c r="BF25" i="1"/>
  <c r="BG25" i="1"/>
  <c r="BH25" i="1"/>
  <c r="BI25" i="1"/>
  <c r="BJ25" i="1"/>
  <c r="BK25" i="1"/>
  <c r="BC26" i="1"/>
  <c r="BD26" i="1"/>
  <c r="BE26" i="1"/>
  <c r="BF26" i="1"/>
  <c r="BG26" i="1"/>
  <c r="BH26" i="1"/>
  <c r="BI26" i="1"/>
  <c r="BJ26" i="1"/>
  <c r="BK26" i="1"/>
  <c r="BC27" i="1"/>
  <c r="BD27" i="1"/>
  <c r="BE27" i="1"/>
  <c r="BF27" i="1"/>
  <c r="BG27" i="1"/>
  <c r="BH27" i="1"/>
  <c r="BI27" i="1"/>
  <c r="BJ27" i="1"/>
  <c r="BK27" i="1"/>
  <c r="BC28" i="1"/>
  <c r="BD28" i="1"/>
  <c r="BE28" i="1"/>
  <c r="BF28" i="1"/>
  <c r="BG28" i="1"/>
  <c r="BH28" i="1"/>
  <c r="BI28" i="1"/>
  <c r="BJ28" i="1"/>
  <c r="BK28" i="1"/>
  <c r="BC29" i="1"/>
  <c r="BD29" i="1"/>
  <c r="BE29" i="1"/>
  <c r="BF29" i="1"/>
  <c r="BG29" i="1"/>
  <c r="BH29" i="1"/>
  <c r="BI29" i="1"/>
  <c r="BJ29" i="1"/>
  <c r="BK29" i="1"/>
  <c r="BC30" i="1"/>
  <c r="BD30" i="1"/>
  <c r="BE30" i="1"/>
  <c r="BF30" i="1"/>
  <c r="BG30" i="1"/>
  <c r="BH30" i="1"/>
  <c r="BI30" i="1"/>
  <c r="BJ30" i="1"/>
  <c r="BK30" i="1"/>
  <c r="BC31" i="1"/>
  <c r="BD31" i="1"/>
  <c r="BE31" i="1"/>
  <c r="BF31" i="1"/>
  <c r="BG31" i="1"/>
  <c r="BH31" i="1"/>
  <c r="BI31" i="1"/>
  <c r="BJ31" i="1"/>
  <c r="BK31" i="1"/>
  <c r="BC32" i="1"/>
  <c r="BD32" i="1"/>
  <c r="BE32" i="1"/>
  <c r="BF32" i="1"/>
  <c r="BG32" i="1"/>
  <c r="BH32" i="1"/>
  <c r="BI32" i="1"/>
  <c r="BJ32" i="1"/>
  <c r="BK32" i="1"/>
  <c r="BC33" i="1"/>
  <c r="BD33" i="1"/>
  <c r="BE33" i="1"/>
  <c r="BF33" i="1"/>
  <c r="BG33" i="1"/>
  <c r="BH33" i="1"/>
  <c r="BI33" i="1"/>
  <c r="BJ33" i="1"/>
  <c r="BK33" i="1"/>
  <c r="BC34" i="1"/>
  <c r="BD34" i="1"/>
  <c r="BE34" i="1"/>
  <c r="BF34" i="1"/>
  <c r="BG34" i="1"/>
  <c r="BH34" i="1"/>
  <c r="BI34" i="1"/>
  <c r="BJ34" i="1"/>
  <c r="BK34" i="1"/>
  <c r="BC35" i="1"/>
  <c r="BD35" i="1"/>
  <c r="BE35" i="1"/>
  <c r="BF35" i="1"/>
  <c r="BG35" i="1"/>
  <c r="BH35" i="1"/>
  <c r="BI35" i="1"/>
  <c r="BJ35" i="1"/>
  <c r="BK35" i="1"/>
  <c r="BC36" i="1"/>
  <c r="BD36" i="1"/>
  <c r="BE36" i="1"/>
  <c r="BF36" i="1"/>
  <c r="BG36" i="1"/>
  <c r="BH36" i="1"/>
  <c r="BI36" i="1"/>
  <c r="BJ36" i="1"/>
  <c r="BK36" i="1"/>
  <c r="BC37" i="1"/>
  <c r="BD37" i="1"/>
  <c r="BE37" i="1"/>
  <c r="BF37" i="1"/>
  <c r="BG37" i="1"/>
  <c r="BH37" i="1"/>
  <c r="BI37" i="1"/>
  <c r="BJ37" i="1"/>
  <c r="BK37" i="1"/>
  <c r="BC38" i="1"/>
  <c r="BD38" i="1"/>
  <c r="BE38" i="1"/>
  <c r="BF38" i="1"/>
  <c r="BG38" i="1"/>
  <c r="BH38" i="1"/>
  <c r="BI38" i="1"/>
  <c r="BJ38" i="1"/>
  <c r="BK38" i="1"/>
  <c r="BC39" i="1"/>
  <c r="BD39" i="1"/>
  <c r="BE39" i="1"/>
  <c r="BF39" i="1"/>
  <c r="BG39" i="1"/>
  <c r="BH39" i="1"/>
  <c r="BI39" i="1"/>
  <c r="BJ39" i="1"/>
  <c r="BK39" i="1"/>
  <c r="BC40" i="1"/>
  <c r="BD40" i="1"/>
  <c r="BE40" i="1"/>
  <c r="BF40" i="1"/>
  <c r="BG40" i="1"/>
  <c r="BH40" i="1"/>
  <c r="BI40" i="1"/>
  <c r="BJ40" i="1"/>
  <c r="BK40" i="1"/>
  <c r="BC41" i="1"/>
  <c r="BD41" i="1"/>
  <c r="BE41" i="1"/>
  <c r="BF41" i="1"/>
  <c r="BG41" i="1"/>
  <c r="BH41" i="1"/>
  <c r="BI41" i="1"/>
  <c r="BJ41" i="1"/>
  <c r="BK41" i="1"/>
  <c r="BC42" i="1"/>
  <c r="BD42" i="1"/>
  <c r="BE42" i="1"/>
  <c r="BF42" i="1"/>
  <c r="BG42" i="1"/>
  <c r="BH42" i="1"/>
  <c r="BI42" i="1"/>
  <c r="BJ42" i="1"/>
  <c r="BK42" i="1"/>
  <c r="BC43" i="1"/>
  <c r="BD43" i="1"/>
  <c r="BE43" i="1"/>
  <c r="BF43" i="1"/>
  <c r="BG43" i="1"/>
  <c r="BH43" i="1"/>
  <c r="BI43" i="1"/>
  <c r="BJ43" i="1"/>
  <c r="BK43" i="1"/>
  <c r="BC44" i="1"/>
  <c r="BD44" i="1"/>
  <c r="BE44" i="1"/>
  <c r="BF44" i="1"/>
  <c r="BG44" i="1"/>
  <c r="BH44" i="1"/>
  <c r="BI44" i="1"/>
  <c r="BJ44" i="1"/>
  <c r="BK44" i="1"/>
  <c r="BC45" i="1"/>
  <c r="BD45" i="1"/>
  <c r="BE45" i="1"/>
  <c r="BF45" i="1"/>
  <c r="BG45" i="1"/>
  <c r="BH45" i="1"/>
  <c r="BI45" i="1"/>
  <c r="BJ45" i="1"/>
  <c r="BK45" i="1"/>
  <c r="BC46" i="1"/>
  <c r="BD46" i="1"/>
  <c r="BE46" i="1"/>
  <c r="BF46" i="1"/>
  <c r="BG46" i="1"/>
  <c r="BH46" i="1"/>
  <c r="BI46" i="1"/>
  <c r="BJ46" i="1"/>
  <c r="BK46" i="1"/>
  <c r="BC47" i="1"/>
  <c r="BD47" i="1"/>
  <c r="BE47" i="1"/>
  <c r="BF47" i="1"/>
  <c r="BG47" i="1"/>
  <c r="BH47" i="1"/>
  <c r="BI47" i="1"/>
  <c r="BJ47" i="1"/>
  <c r="BK47" i="1"/>
  <c r="BC48" i="1"/>
  <c r="BD48" i="1"/>
  <c r="BE48" i="1"/>
  <c r="BF48" i="1"/>
  <c r="BG48" i="1"/>
  <c r="BH48" i="1"/>
  <c r="BI48" i="1"/>
  <c r="BJ48" i="1"/>
  <c r="BK48" i="1"/>
  <c r="BC49" i="1"/>
  <c r="BD49" i="1"/>
  <c r="BE49" i="1"/>
  <c r="BF49" i="1"/>
  <c r="BG49" i="1"/>
  <c r="BH49" i="1"/>
  <c r="BI49" i="1"/>
  <c r="BJ49" i="1"/>
  <c r="BK49" i="1"/>
  <c r="BC50" i="1"/>
  <c r="BD50" i="1"/>
  <c r="BE50" i="1"/>
  <c r="BF50" i="1"/>
  <c r="BG50" i="1"/>
  <c r="BH50" i="1"/>
  <c r="BI50" i="1"/>
  <c r="BJ50" i="1"/>
  <c r="BK50" i="1"/>
  <c r="BC51" i="1"/>
  <c r="BD51" i="1"/>
  <c r="BE51" i="1"/>
  <c r="BF51" i="1"/>
  <c r="BG51" i="1"/>
  <c r="BH51" i="1"/>
  <c r="BI51" i="1"/>
  <c r="BJ51" i="1"/>
  <c r="BK51" i="1"/>
  <c r="BC52" i="1"/>
  <c r="BD52" i="1"/>
  <c r="BE52" i="1"/>
  <c r="BF52" i="1"/>
  <c r="BG52" i="1"/>
  <c r="BH52" i="1"/>
  <c r="BI52" i="1"/>
  <c r="BJ52" i="1"/>
  <c r="BK52" i="1"/>
  <c r="BC53" i="1"/>
  <c r="BD53" i="1"/>
  <c r="BE53" i="1"/>
  <c r="BF53" i="1"/>
  <c r="BG53" i="1"/>
  <c r="BH53" i="1"/>
  <c r="BI53" i="1"/>
  <c r="BJ53" i="1"/>
  <c r="BK53" i="1"/>
  <c r="BC54" i="1"/>
  <c r="BD54" i="1"/>
  <c r="BE54" i="1"/>
  <c r="BF54" i="1"/>
  <c r="BG54" i="1"/>
  <c r="BH54" i="1"/>
  <c r="BI54" i="1"/>
  <c r="BJ54" i="1"/>
  <c r="BK54" i="1"/>
  <c r="BC55" i="1"/>
  <c r="BD55" i="1"/>
  <c r="BE55" i="1"/>
  <c r="BF55" i="1"/>
  <c r="BG55" i="1"/>
  <c r="BH55" i="1"/>
  <c r="BI55" i="1"/>
  <c r="BJ55" i="1"/>
  <c r="BK55" i="1"/>
  <c r="BC56" i="1"/>
  <c r="BD56" i="1"/>
  <c r="BE56" i="1"/>
  <c r="BF56" i="1"/>
  <c r="BG56" i="1"/>
  <c r="BH56" i="1"/>
  <c r="BI56" i="1"/>
  <c r="BJ56" i="1"/>
  <c r="BK56" i="1"/>
  <c r="BC57" i="1"/>
  <c r="BD57" i="1"/>
  <c r="BE57" i="1"/>
  <c r="BF57" i="1"/>
  <c r="BG57" i="1"/>
  <c r="BH57" i="1"/>
  <c r="BI57" i="1"/>
  <c r="BJ57" i="1"/>
  <c r="BK57" i="1"/>
  <c r="BC58" i="1"/>
  <c r="BD58" i="1"/>
  <c r="BE58" i="1"/>
  <c r="BF58" i="1"/>
  <c r="BG58" i="1"/>
  <c r="BH58" i="1"/>
  <c r="BI58" i="1"/>
  <c r="BJ58" i="1"/>
  <c r="BK58" i="1"/>
  <c r="BC59" i="1"/>
  <c r="BD59" i="1"/>
  <c r="BE59" i="1"/>
  <c r="BF59" i="1"/>
  <c r="BG59" i="1"/>
  <c r="BH59" i="1"/>
  <c r="BI59" i="1"/>
  <c r="BJ59" i="1"/>
  <c r="BK59" i="1"/>
  <c r="BC60" i="1"/>
  <c r="BD60" i="1"/>
  <c r="BE60" i="1"/>
  <c r="BF60" i="1"/>
  <c r="BG60" i="1"/>
  <c r="BH60" i="1"/>
  <c r="BI60" i="1"/>
  <c r="BJ60" i="1"/>
  <c r="BK60" i="1"/>
  <c r="BC61" i="1"/>
  <c r="BD61" i="1"/>
  <c r="BE61" i="1"/>
  <c r="BF61" i="1"/>
  <c r="BG61" i="1"/>
  <c r="BH61" i="1"/>
  <c r="BI61" i="1"/>
  <c r="BJ61" i="1"/>
  <c r="BK61" i="1"/>
  <c r="BC62" i="1"/>
  <c r="BD62" i="1"/>
  <c r="BE62" i="1"/>
  <c r="BF62" i="1"/>
  <c r="BG62" i="1"/>
  <c r="BH62" i="1"/>
  <c r="BI62" i="1"/>
  <c r="BJ62" i="1"/>
  <c r="BK62" i="1"/>
  <c r="BC63" i="1"/>
  <c r="BD63" i="1"/>
  <c r="BE63" i="1"/>
  <c r="BF63" i="1"/>
  <c r="BG63" i="1"/>
  <c r="BH63" i="1"/>
  <c r="BI63" i="1"/>
  <c r="BJ63" i="1"/>
  <c r="BK63" i="1"/>
  <c r="BC64" i="1"/>
  <c r="BD64" i="1"/>
  <c r="BE64" i="1"/>
  <c r="BF64" i="1"/>
  <c r="BG64" i="1"/>
  <c r="BH64" i="1"/>
  <c r="BI64" i="1"/>
  <c r="BJ64" i="1"/>
  <c r="BK64" i="1"/>
  <c r="BC65" i="1"/>
  <c r="BD65" i="1"/>
  <c r="BE65" i="1"/>
  <c r="BF65" i="1"/>
  <c r="BG65" i="1"/>
  <c r="BH65" i="1"/>
  <c r="BI65" i="1"/>
  <c r="BJ65" i="1"/>
  <c r="BK65" i="1"/>
  <c r="BC66" i="1"/>
  <c r="BD66" i="1"/>
  <c r="BE66" i="1"/>
  <c r="BF66" i="1"/>
  <c r="BG66" i="1"/>
  <c r="BH66" i="1"/>
  <c r="BI66" i="1"/>
  <c r="BJ66" i="1"/>
  <c r="BK66" i="1"/>
  <c r="BC67" i="1"/>
  <c r="BD67" i="1"/>
  <c r="BE67" i="1"/>
  <c r="BF67" i="1"/>
  <c r="BG67" i="1"/>
  <c r="BH67" i="1"/>
  <c r="BI67" i="1"/>
  <c r="BJ67" i="1"/>
  <c r="BK67" i="1"/>
  <c r="BC68" i="1"/>
  <c r="BD68" i="1"/>
  <c r="BE68" i="1"/>
  <c r="BF68" i="1"/>
  <c r="BG68" i="1"/>
  <c r="BH68" i="1"/>
  <c r="BI68" i="1"/>
  <c r="BJ68" i="1"/>
  <c r="BK68" i="1"/>
  <c r="BC69" i="1"/>
  <c r="BD69" i="1"/>
  <c r="BE69" i="1"/>
  <c r="BF69" i="1"/>
  <c r="BG69" i="1"/>
  <c r="BH69" i="1"/>
  <c r="BI69" i="1"/>
  <c r="BJ69" i="1"/>
  <c r="BK69" i="1"/>
  <c r="BC70" i="1"/>
  <c r="BD70" i="1"/>
  <c r="BE70" i="1"/>
  <c r="BF70" i="1"/>
  <c r="BG70" i="1"/>
  <c r="BH70" i="1"/>
  <c r="BI70" i="1"/>
  <c r="BJ70" i="1"/>
  <c r="BK70" i="1"/>
  <c r="BC71" i="1"/>
  <c r="BD71" i="1"/>
  <c r="BE71" i="1"/>
  <c r="BF71" i="1"/>
  <c r="BG71" i="1"/>
  <c r="BH71" i="1"/>
  <c r="BI71" i="1"/>
  <c r="BJ71" i="1"/>
  <c r="BK71" i="1"/>
  <c r="BC72" i="1"/>
  <c r="BD72" i="1"/>
  <c r="BE72" i="1"/>
  <c r="BF72" i="1"/>
  <c r="BG72" i="1"/>
  <c r="BH72" i="1"/>
  <c r="BI72" i="1"/>
  <c r="BJ72" i="1"/>
  <c r="BK72" i="1"/>
  <c r="BC73" i="1"/>
  <c r="BD73" i="1"/>
  <c r="BE73" i="1"/>
  <c r="BF73" i="1"/>
  <c r="BG73" i="1"/>
  <c r="BH73" i="1"/>
  <c r="BI73" i="1"/>
  <c r="BJ73" i="1"/>
  <c r="BK73" i="1"/>
  <c r="BC74" i="1"/>
  <c r="BD74" i="1"/>
  <c r="BE74" i="1"/>
  <c r="BF74" i="1"/>
  <c r="BG74" i="1"/>
  <c r="BH74" i="1"/>
  <c r="BI74" i="1"/>
  <c r="BJ74" i="1"/>
  <c r="BK74" i="1"/>
  <c r="BC75" i="1"/>
  <c r="BD75" i="1"/>
  <c r="BE75" i="1"/>
  <c r="BF75" i="1"/>
  <c r="BG75" i="1"/>
  <c r="BH75" i="1"/>
  <c r="BI75" i="1"/>
  <c r="BJ75" i="1"/>
  <c r="BK75" i="1"/>
  <c r="BC76" i="1"/>
  <c r="BD76" i="1"/>
  <c r="BE76" i="1"/>
  <c r="BF76" i="1"/>
  <c r="BG76" i="1"/>
  <c r="BH76" i="1"/>
  <c r="BI76" i="1"/>
  <c r="BJ76" i="1"/>
  <c r="BK76" i="1"/>
  <c r="BC77" i="1"/>
  <c r="BD77" i="1"/>
  <c r="BE77" i="1"/>
  <c r="BF77" i="1"/>
  <c r="BG77" i="1"/>
  <c r="BH77" i="1"/>
  <c r="BI77" i="1"/>
  <c r="BJ77" i="1"/>
  <c r="BK77" i="1"/>
  <c r="BC78" i="1"/>
  <c r="BD78" i="1"/>
  <c r="BE78" i="1"/>
  <c r="BF78" i="1"/>
  <c r="BG78" i="1"/>
  <c r="BH78" i="1"/>
  <c r="BI78" i="1"/>
  <c r="BJ78" i="1"/>
  <c r="BK78" i="1"/>
  <c r="BC79" i="1"/>
  <c r="BD79" i="1"/>
  <c r="BE79" i="1"/>
  <c r="BF79" i="1"/>
  <c r="BG79" i="1"/>
  <c r="BH79" i="1"/>
  <c r="BI79" i="1"/>
  <c r="BJ79" i="1"/>
  <c r="BK79" i="1"/>
  <c r="BC80" i="1"/>
  <c r="BD80" i="1"/>
  <c r="BE80" i="1"/>
  <c r="BF80" i="1"/>
  <c r="BG80" i="1"/>
  <c r="BH80" i="1"/>
  <c r="BI80" i="1"/>
  <c r="BJ80" i="1"/>
  <c r="BK80" i="1"/>
  <c r="BC81" i="1"/>
  <c r="BD81" i="1"/>
  <c r="BE81" i="1"/>
  <c r="BF81" i="1"/>
  <c r="BG81" i="1"/>
  <c r="BH81" i="1"/>
  <c r="BI81" i="1"/>
  <c r="BJ81" i="1"/>
  <c r="BK81" i="1"/>
  <c r="BC82" i="1"/>
  <c r="BD82" i="1"/>
  <c r="BE82" i="1"/>
  <c r="BF82" i="1"/>
  <c r="BG82" i="1"/>
  <c r="BH82" i="1"/>
  <c r="BI82" i="1"/>
  <c r="BJ82" i="1"/>
  <c r="BK82" i="1"/>
  <c r="BC83" i="1"/>
  <c r="BD83" i="1"/>
  <c r="BE83" i="1"/>
  <c r="BF83" i="1"/>
  <c r="BG83" i="1"/>
  <c r="BH83" i="1"/>
  <c r="BI83" i="1"/>
  <c r="BJ83" i="1"/>
  <c r="BK83" i="1"/>
  <c r="BC84" i="1"/>
  <c r="BD84" i="1"/>
  <c r="BE84" i="1"/>
  <c r="BF84" i="1"/>
  <c r="BG84" i="1"/>
  <c r="BH84" i="1"/>
  <c r="BI84" i="1"/>
  <c r="BJ84" i="1"/>
  <c r="BK84" i="1"/>
  <c r="BC85" i="1"/>
  <c r="BD85" i="1"/>
  <c r="BE85" i="1"/>
  <c r="BF85" i="1"/>
  <c r="BG85" i="1"/>
  <c r="BH85" i="1"/>
  <c r="BI85" i="1"/>
  <c r="BJ85" i="1"/>
  <c r="BK85" i="1"/>
  <c r="BC86" i="1"/>
  <c r="BD86" i="1"/>
  <c r="BE86" i="1"/>
  <c r="BF86" i="1"/>
  <c r="BG86" i="1"/>
  <c r="BH86" i="1"/>
  <c r="BI86" i="1"/>
  <c r="BJ86" i="1"/>
  <c r="BK86" i="1"/>
  <c r="BC87" i="1"/>
  <c r="BD87" i="1"/>
  <c r="BE87" i="1"/>
  <c r="BF87" i="1"/>
  <c r="BG87" i="1"/>
  <c r="BH87" i="1"/>
  <c r="BI87" i="1"/>
  <c r="BJ87" i="1"/>
  <c r="BK87" i="1"/>
  <c r="BC88" i="1"/>
  <c r="BD88" i="1"/>
  <c r="BE88" i="1"/>
  <c r="BF88" i="1"/>
  <c r="BG88" i="1"/>
  <c r="BH88" i="1"/>
  <c r="BI88" i="1"/>
  <c r="BJ88" i="1"/>
  <c r="BK88" i="1"/>
  <c r="BC89" i="1"/>
  <c r="BD89" i="1"/>
  <c r="BE89" i="1"/>
  <c r="BF89" i="1"/>
  <c r="BG89" i="1"/>
  <c r="BH89" i="1"/>
  <c r="BI89" i="1"/>
  <c r="BJ89" i="1"/>
  <c r="BK89" i="1"/>
  <c r="BC90" i="1"/>
  <c r="BD90" i="1"/>
  <c r="BE90" i="1"/>
  <c r="BF90" i="1"/>
  <c r="BG90" i="1"/>
  <c r="BH90" i="1"/>
  <c r="BI90" i="1"/>
  <c r="BJ90" i="1"/>
  <c r="BK90" i="1"/>
  <c r="BC91" i="1"/>
  <c r="BD91" i="1"/>
  <c r="BE91" i="1"/>
  <c r="BF91" i="1"/>
  <c r="BG91" i="1"/>
  <c r="BH91" i="1"/>
  <c r="BI91" i="1"/>
  <c r="BJ91" i="1"/>
  <c r="BK91" i="1"/>
  <c r="BC92" i="1"/>
  <c r="BD92" i="1"/>
  <c r="BE92" i="1"/>
  <c r="BF92" i="1"/>
  <c r="BG92" i="1"/>
  <c r="BH92" i="1"/>
  <c r="BI92" i="1"/>
  <c r="BJ92" i="1"/>
  <c r="BK92" i="1"/>
  <c r="BC93" i="1"/>
  <c r="BD93" i="1"/>
  <c r="BE93" i="1"/>
  <c r="BF93" i="1"/>
  <c r="BG93" i="1"/>
  <c r="BH93" i="1"/>
  <c r="BI93" i="1"/>
  <c r="BJ93" i="1"/>
  <c r="BK93" i="1"/>
  <c r="BC94" i="1"/>
  <c r="BD94" i="1"/>
  <c r="BE94" i="1"/>
  <c r="BF94" i="1"/>
  <c r="BG94" i="1"/>
  <c r="BH94" i="1"/>
  <c r="BI94" i="1"/>
  <c r="BJ94" i="1"/>
  <c r="BK94" i="1"/>
  <c r="BC95" i="1"/>
  <c r="BD95" i="1"/>
  <c r="BE95" i="1"/>
  <c r="BF95" i="1"/>
  <c r="BG95" i="1"/>
  <c r="BH95" i="1"/>
  <c r="BI95" i="1"/>
  <c r="BJ95" i="1"/>
  <c r="BK95" i="1"/>
  <c r="BC96" i="1"/>
  <c r="BD96" i="1"/>
  <c r="BE96" i="1"/>
  <c r="BF96" i="1"/>
  <c r="BG96" i="1"/>
  <c r="BH96" i="1"/>
  <c r="BI96" i="1"/>
  <c r="BJ96" i="1"/>
  <c r="BK96" i="1"/>
  <c r="BC97" i="1"/>
  <c r="BD97" i="1"/>
  <c r="BE97" i="1"/>
  <c r="BF97" i="1"/>
  <c r="BG97" i="1"/>
  <c r="BH97" i="1"/>
  <c r="BI97" i="1"/>
  <c r="BJ97" i="1"/>
  <c r="BK97" i="1"/>
  <c r="BC98" i="1"/>
  <c r="BD98" i="1"/>
  <c r="BE98" i="1"/>
  <c r="BF98" i="1"/>
  <c r="BG98" i="1"/>
  <c r="BH98" i="1"/>
  <c r="BI98" i="1"/>
  <c r="BJ98" i="1"/>
  <c r="BK98" i="1"/>
  <c r="BC99" i="1"/>
  <c r="BD99" i="1"/>
  <c r="BE99" i="1"/>
  <c r="BF99" i="1"/>
  <c r="BG99" i="1"/>
  <c r="BH99" i="1"/>
  <c r="BI99" i="1"/>
  <c r="BJ99" i="1"/>
  <c r="BK99" i="1"/>
  <c r="BC100" i="1"/>
  <c r="BD100" i="1"/>
  <c r="BE100" i="1"/>
  <c r="BF100" i="1"/>
  <c r="BG100" i="1"/>
  <c r="BH100" i="1"/>
  <c r="BI100" i="1"/>
  <c r="BJ100" i="1"/>
  <c r="BK100" i="1"/>
  <c r="BC101" i="1"/>
  <c r="BD101" i="1"/>
  <c r="BE101" i="1"/>
  <c r="BF101" i="1"/>
  <c r="BG101" i="1"/>
  <c r="BH101" i="1"/>
  <c r="BI101" i="1"/>
  <c r="BJ101" i="1"/>
  <c r="BK101" i="1"/>
  <c r="BC102" i="1"/>
  <c r="BD102" i="1"/>
  <c r="BE102" i="1"/>
  <c r="BF102" i="1"/>
  <c r="BG102" i="1"/>
  <c r="BH102" i="1"/>
  <c r="BI102" i="1"/>
  <c r="BJ102" i="1"/>
  <c r="BK102" i="1"/>
  <c r="BC103" i="1"/>
  <c r="BD103" i="1"/>
  <c r="BE103" i="1"/>
  <c r="BF103" i="1"/>
  <c r="BG103" i="1"/>
  <c r="BH103" i="1"/>
  <c r="BI103" i="1"/>
  <c r="BJ103" i="1"/>
  <c r="BK103" i="1"/>
  <c r="BC104" i="1"/>
  <c r="BD104" i="1"/>
  <c r="BE104" i="1"/>
  <c r="BF104" i="1"/>
  <c r="BG104" i="1"/>
  <c r="BH104" i="1"/>
  <c r="BI104" i="1"/>
  <c r="BJ104" i="1"/>
  <c r="BK104" i="1"/>
  <c r="BC105" i="1"/>
  <c r="BD105" i="1"/>
  <c r="BE105" i="1"/>
  <c r="BF105" i="1"/>
  <c r="BG105" i="1"/>
  <c r="BH105" i="1"/>
  <c r="BI105" i="1"/>
  <c r="BJ105" i="1"/>
  <c r="BK105" i="1"/>
  <c r="BC106" i="1"/>
  <c r="BD106" i="1"/>
  <c r="BE106" i="1"/>
  <c r="BF106" i="1"/>
  <c r="BG106" i="1"/>
  <c r="BH106" i="1"/>
  <c r="BI106" i="1"/>
  <c r="BJ106" i="1"/>
  <c r="BK106" i="1"/>
  <c r="BC107" i="1"/>
  <c r="BD107" i="1"/>
  <c r="BE107" i="1"/>
  <c r="BF107" i="1"/>
  <c r="BG107" i="1"/>
  <c r="BH107" i="1"/>
  <c r="BI107" i="1"/>
  <c r="BJ107" i="1"/>
  <c r="BK107" i="1"/>
  <c r="BC108" i="1"/>
  <c r="BD108" i="1"/>
  <c r="BE108" i="1"/>
  <c r="BF108" i="1"/>
  <c r="BG108" i="1"/>
  <c r="BH108" i="1"/>
  <c r="BI108" i="1"/>
  <c r="BJ108" i="1"/>
  <c r="BK108" i="1"/>
  <c r="BC109" i="1"/>
  <c r="BD109" i="1"/>
  <c r="BE109" i="1"/>
  <c r="BF109" i="1"/>
  <c r="BG109" i="1"/>
  <c r="BH109" i="1"/>
  <c r="BI109" i="1"/>
  <c r="BJ109" i="1"/>
  <c r="BK109" i="1"/>
  <c r="BC110" i="1"/>
  <c r="BD110" i="1"/>
  <c r="BE110" i="1"/>
  <c r="BF110" i="1"/>
  <c r="BG110" i="1"/>
  <c r="BH110" i="1"/>
  <c r="BI110" i="1"/>
  <c r="BJ110" i="1"/>
  <c r="BK110" i="1"/>
  <c r="BC111" i="1"/>
  <c r="BD111" i="1"/>
  <c r="BE111" i="1"/>
  <c r="BF111" i="1"/>
  <c r="BG111" i="1"/>
  <c r="BH111" i="1"/>
  <c r="BI111" i="1"/>
  <c r="BJ111" i="1"/>
  <c r="BK111" i="1"/>
  <c r="BC112" i="1"/>
  <c r="BD112" i="1"/>
  <c r="BE112" i="1"/>
  <c r="BF112" i="1"/>
  <c r="BG112" i="1"/>
  <c r="BH112" i="1"/>
  <c r="BI112" i="1"/>
  <c r="BJ112" i="1"/>
  <c r="BK112" i="1"/>
  <c r="BC113" i="1"/>
  <c r="BD113" i="1"/>
  <c r="BE113" i="1"/>
  <c r="BF113" i="1"/>
  <c r="BG113" i="1"/>
  <c r="BH113" i="1"/>
  <c r="BI113" i="1"/>
  <c r="BJ113" i="1"/>
  <c r="BK113" i="1"/>
  <c r="BC114" i="1"/>
  <c r="BD114" i="1"/>
  <c r="BE114" i="1"/>
  <c r="BF114" i="1"/>
  <c r="BG114" i="1"/>
  <c r="BH114" i="1"/>
  <c r="BI114" i="1"/>
  <c r="BJ114" i="1"/>
  <c r="BK114" i="1"/>
  <c r="BC115" i="1"/>
  <c r="BD115" i="1"/>
  <c r="BE115" i="1"/>
  <c r="BF115" i="1"/>
  <c r="BG115" i="1"/>
  <c r="BH115" i="1"/>
  <c r="BI115" i="1"/>
  <c r="BJ115" i="1"/>
  <c r="BK115" i="1"/>
  <c r="BC116" i="1"/>
  <c r="BD116" i="1"/>
  <c r="BE116" i="1"/>
  <c r="BF116" i="1"/>
  <c r="BG116" i="1"/>
  <c r="BH116" i="1"/>
  <c r="BI116" i="1"/>
  <c r="BJ116" i="1"/>
  <c r="BK116" i="1"/>
  <c r="BC117" i="1"/>
  <c r="BD117" i="1"/>
  <c r="BE117" i="1"/>
  <c r="BF117" i="1"/>
  <c r="BG117" i="1"/>
  <c r="BH117" i="1"/>
  <c r="BI117" i="1"/>
  <c r="BJ117" i="1"/>
  <c r="BK117" i="1"/>
  <c r="BC118" i="1"/>
  <c r="BD118" i="1"/>
  <c r="BE118" i="1"/>
  <c r="BF118" i="1"/>
  <c r="BG118" i="1"/>
  <c r="BH118" i="1"/>
  <c r="BI118" i="1"/>
  <c r="BJ118" i="1"/>
  <c r="BK118" i="1"/>
  <c r="BC119" i="1"/>
  <c r="BD119" i="1"/>
  <c r="BE119" i="1"/>
  <c r="BF119" i="1"/>
  <c r="BG119" i="1"/>
  <c r="BH119" i="1"/>
  <c r="BI119" i="1"/>
  <c r="BJ119" i="1"/>
  <c r="BK119" i="1"/>
  <c r="BC120" i="1"/>
  <c r="BD120" i="1"/>
  <c r="BE120" i="1"/>
  <c r="BF120" i="1"/>
  <c r="BG120" i="1"/>
  <c r="BH120" i="1"/>
  <c r="BI120" i="1"/>
  <c r="BJ120" i="1"/>
  <c r="BK120" i="1"/>
  <c r="BC121" i="1"/>
  <c r="BD121" i="1"/>
  <c r="BE121" i="1"/>
  <c r="BF121" i="1"/>
  <c r="BG121" i="1"/>
  <c r="BH121" i="1"/>
  <c r="BI121" i="1"/>
  <c r="BJ121" i="1"/>
  <c r="BK121" i="1"/>
  <c r="BC122" i="1"/>
  <c r="BD122" i="1"/>
  <c r="BE122" i="1"/>
  <c r="BF122" i="1"/>
  <c r="BG122" i="1"/>
  <c r="BH122" i="1"/>
  <c r="BI122" i="1"/>
  <c r="BJ122" i="1"/>
  <c r="BK122" i="1"/>
  <c r="BC123" i="1"/>
  <c r="BD123" i="1"/>
  <c r="BE123" i="1"/>
  <c r="BF123" i="1"/>
  <c r="BG123" i="1"/>
  <c r="BH123" i="1"/>
  <c r="BI123" i="1"/>
  <c r="BJ123" i="1"/>
  <c r="BK123" i="1"/>
  <c r="BC124" i="1"/>
  <c r="BD124" i="1"/>
  <c r="BE124" i="1"/>
  <c r="BF124" i="1"/>
  <c r="BG124" i="1"/>
  <c r="BH124" i="1"/>
  <c r="BI124" i="1"/>
  <c r="BJ124" i="1"/>
  <c r="BK124" i="1"/>
  <c r="BC125" i="1"/>
  <c r="BD125" i="1"/>
  <c r="BE125" i="1"/>
  <c r="BF125" i="1"/>
  <c r="BG125" i="1"/>
  <c r="BH125" i="1"/>
  <c r="BI125" i="1"/>
  <c r="BJ125" i="1"/>
  <c r="BK125" i="1"/>
  <c r="BC126" i="1"/>
  <c r="BD126" i="1"/>
  <c r="BE126" i="1"/>
  <c r="BF126" i="1"/>
  <c r="BG126" i="1"/>
  <c r="BH126" i="1"/>
  <c r="BI126" i="1"/>
  <c r="BJ126" i="1"/>
  <c r="BK126" i="1"/>
  <c r="BC127" i="1"/>
  <c r="BD127" i="1"/>
  <c r="BE127" i="1"/>
  <c r="BF127" i="1"/>
  <c r="BG127" i="1"/>
  <c r="BH127" i="1"/>
  <c r="BI127" i="1"/>
  <c r="BJ127" i="1"/>
  <c r="BK127" i="1"/>
  <c r="BC128" i="1"/>
  <c r="BD128" i="1"/>
  <c r="BE128" i="1"/>
  <c r="BF128" i="1"/>
  <c r="BG128" i="1"/>
  <c r="BH128" i="1"/>
  <c r="BI128" i="1"/>
  <c r="BJ128" i="1"/>
  <c r="BK128" i="1"/>
  <c r="BC129" i="1"/>
  <c r="BD129" i="1"/>
  <c r="BE129" i="1"/>
  <c r="BF129" i="1"/>
  <c r="BG129" i="1"/>
  <c r="BH129" i="1"/>
  <c r="BI129" i="1"/>
  <c r="BJ129" i="1"/>
  <c r="BK129" i="1"/>
  <c r="BC130" i="1"/>
  <c r="BD130" i="1"/>
  <c r="BE130" i="1"/>
  <c r="BF130" i="1"/>
  <c r="BG130" i="1"/>
  <c r="BH130" i="1"/>
  <c r="BI130" i="1"/>
  <c r="BJ130" i="1"/>
  <c r="BK130" i="1"/>
  <c r="BC131" i="1"/>
  <c r="BD131" i="1"/>
  <c r="BE131" i="1"/>
  <c r="BF131" i="1"/>
  <c r="BG131" i="1"/>
  <c r="BH131" i="1"/>
  <c r="BI131" i="1"/>
  <c r="BJ131" i="1"/>
  <c r="BK131" i="1"/>
  <c r="BC132" i="1"/>
  <c r="BD132" i="1"/>
  <c r="BE132" i="1"/>
  <c r="BF132" i="1"/>
  <c r="BG132" i="1"/>
  <c r="BH132" i="1"/>
  <c r="BI132" i="1"/>
  <c r="BJ132" i="1"/>
  <c r="BK132" i="1"/>
  <c r="BC133" i="1"/>
  <c r="BD133" i="1"/>
  <c r="BE133" i="1"/>
  <c r="BF133" i="1"/>
  <c r="BG133" i="1"/>
  <c r="BH133" i="1"/>
  <c r="BI133" i="1"/>
  <c r="BJ133" i="1"/>
  <c r="BK133" i="1"/>
  <c r="BC134" i="1"/>
  <c r="BD134" i="1"/>
  <c r="BE134" i="1"/>
  <c r="BF134" i="1"/>
  <c r="BG134" i="1"/>
  <c r="BH134" i="1"/>
  <c r="BI134" i="1"/>
  <c r="BJ134" i="1"/>
  <c r="BK134" i="1"/>
  <c r="BC135" i="1"/>
  <c r="BD135" i="1"/>
  <c r="BE135" i="1"/>
  <c r="BF135" i="1"/>
  <c r="BG135" i="1"/>
  <c r="BH135" i="1"/>
  <c r="BI135" i="1"/>
  <c r="BJ135" i="1"/>
  <c r="BK135" i="1"/>
  <c r="BC136" i="1"/>
  <c r="BD136" i="1"/>
  <c r="BE136" i="1"/>
  <c r="BF136" i="1"/>
  <c r="BG136" i="1"/>
  <c r="BH136" i="1"/>
  <c r="BI136" i="1"/>
  <c r="BJ136" i="1"/>
  <c r="BK136" i="1"/>
  <c r="BC137" i="1"/>
  <c r="BD137" i="1"/>
  <c r="BE137" i="1"/>
  <c r="BF137" i="1"/>
  <c r="BG137" i="1"/>
  <c r="BH137" i="1"/>
  <c r="BI137" i="1"/>
  <c r="BJ137" i="1"/>
  <c r="BK137" i="1"/>
  <c r="BC138" i="1"/>
  <c r="BD138" i="1"/>
  <c r="BE138" i="1"/>
  <c r="BF138" i="1"/>
  <c r="BG138" i="1"/>
  <c r="BH138" i="1"/>
  <c r="BI138" i="1"/>
  <c r="BJ138" i="1"/>
  <c r="BK138" i="1"/>
  <c r="BC139" i="1"/>
  <c r="BD139" i="1"/>
  <c r="BE139" i="1"/>
  <c r="BF139" i="1"/>
  <c r="BG139" i="1"/>
  <c r="BH139" i="1"/>
  <c r="BI139" i="1"/>
  <c r="BJ139" i="1"/>
  <c r="BK139" i="1"/>
  <c r="BC140" i="1"/>
  <c r="BD140" i="1"/>
  <c r="BE140" i="1"/>
  <c r="BF140" i="1"/>
  <c r="BG140" i="1"/>
  <c r="BH140" i="1"/>
  <c r="BI140" i="1"/>
  <c r="BJ140" i="1"/>
  <c r="BK140" i="1"/>
  <c r="BC141" i="1"/>
  <c r="BD141" i="1"/>
  <c r="BE141" i="1"/>
  <c r="BF141" i="1"/>
  <c r="BG141" i="1"/>
  <c r="BH141" i="1"/>
  <c r="BI141" i="1"/>
  <c r="BJ141" i="1"/>
  <c r="BK141" i="1"/>
  <c r="BC142" i="1"/>
  <c r="BD142" i="1"/>
  <c r="BE142" i="1"/>
  <c r="BF142" i="1"/>
  <c r="BG142" i="1"/>
  <c r="BH142" i="1"/>
  <c r="BI142" i="1"/>
  <c r="BJ142" i="1"/>
  <c r="BK142" i="1"/>
  <c r="BC143" i="1"/>
  <c r="BD143" i="1"/>
  <c r="BE143" i="1"/>
  <c r="BF143" i="1"/>
  <c r="BG143" i="1"/>
  <c r="BH143" i="1"/>
  <c r="BI143" i="1"/>
  <c r="BJ143" i="1"/>
  <c r="BK143" i="1"/>
  <c r="BC144" i="1"/>
  <c r="BD144" i="1"/>
  <c r="BE144" i="1"/>
  <c r="BF144" i="1"/>
  <c r="BG144" i="1"/>
  <c r="BH144" i="1"/>
  <c r="BI144" i="1"/>
  <c r="BJ144" i="1"/>
  <c r="BK144" i="1"/>
  <c r="BC145" i="1"/>
  <c r="BD145" i="1"/>
  <c r="BE145" i="1"/>
  <c r="BF145" i="1"/>
  <c r="BG145" i="1"/>
  <c r="BH145" i="1"/>
  <c r="BI145" i="1"/>
  <c r="BJ145" i="1"/>
  <c r="BK145" i="1"/>
  <c r="BC146" i="1"/>
  <c r="BD146" i="1"/>
  <c r="BE146" i="1"/>
  <c r="BF146" i="1"/>
  <c r="BG146" i="1"/>
  <c r="BH146" i="1"/>
  <c r="BI146" i="1"/>
  <c r="BJ146" i="1"/>
  <c r="BK146" i="1"/>
  <c r="BC147" i="1"/>
  <c r="BD147" i="1"/>
  <c r="BE147" i="1"/>
  <c r="BF147" i="1"/>
  <c r="BG147" i="1"/>
  <c r="BH147" i="1"/>
  <c r="BI147" i="1"/>
  <c r="BJ147" i="1"/>
  <c r="BK147" i="1"/>
  <c r="BC148" i="1"/>
  <c r="BD148" i="1"/>
  <c r="BE148" i="1"/>
  <c r="BF148" i="1"/>
  <c r="BG148" i="1"/>
  <c r="BH148" i="1"/>
  <c r="BI148" i="1"/>
  <c r="BJ148" i="1"/>
  <c r="BK148" i="1"/>
  <c r="BC149" i="1"/>
  <c r="BD149" i="1"/>
  <c r="BE149" i="1"/>
  <c r="BF149" i="1"/>
  <c r="BG149" i="1"/>
  <c r="BH149" i="1"/>
  <c r="BI149" i="1"/>
  <c r="BJ149" i="1"/>
  <c r="BK149" i="1"/>
  <c r="BC150" i="1"/>
  <c r="BD150" i="1"/>
  <c r="BE150" i="1"/>
  <c r="BF150" i="1"/>
  <c r="BG150" i="1"/>
  <c r="BH150" i="1"/>
  <c r="BI150" i="1"/>
  <c r="BJ150" i="1"/>
  <c r="BK150" i="1"/>
  <c r="BC151" i="1"/>
  <c r="BD151" i="1"/>
  <c r="BE151" i="1"/>
  <c r="BF151" i="1"/>
  <c r="BG151" i="1"/>
  <c r="BH151" i="1"/>
  <c r="BI151" i="1"/>
  <c r="BJ151" i="1"/>
  <c r="BK151" i="1"/>
  <c r="BC152" i="1"/>
  <c r="BD152" i="1"/>
  <c r="BE152" i="1"/>
  <c r="BF152" i="1"/>
  <c r="BG152" i="1"/>
  <c r="BH152" i="1"/>
  <c r="BI152" i="1"/>
  <c r="BJ152" i="1"/>
  <c r="BK152" i="1"/>
  <c r="BC153" i="1"/>
  <c r="BD153" i="1"/>
  <c r="BE153" i="1"/>
  <c r="BF153" i="1"/>
  <c r="BG153" i="1"/>
  <c r="BH153" i="1"/>
  <c r="BI153" i="1"/>
  <c r="BJ153" i="1"/>
  <c r="BK153" i="1"/>
  <c r="BC154" i="1"/>
  <c r="BD154" i="1"/>
  <c r="BE154" i="1"/>
  <c r="BF154" i="1"/>
  <c r="BG154" i="1"/>
  <c r="BH154" i="1"/>
  <c r="BI154" i="1"/>
  <c r="BJ154" i="1"/>
  <c r="BK154" i="1"/>
  <c r="BC155" i="1"/>
  <c r="BD155" i="1"/>
  <c r="BE155" i="1"/>
  <c r="BF155" i="1"/>
  <c r="BG155" i="1"/>
  <c r="BH155" i="1"/>
  <c r="BI155" i="1"/>
  <c r="BJ155" i="1"/>
  <c r="BK155" i="1"/>
  <c r="BC156" i="1"/>
  <c r="BD156" i="1"/>
  <c r="BE156" i="1"/>
  <c r="BF156" i="1"/>
  <c r="BG156" i="1"/>
  <c r="BH156" i="1"/>
  <c r="BI156" i="1"/>
  <c r="BJ156" i="1"/>
  <c r="BK156" i="1"/>
  <c r="BC157" i="1"/>
  <c r="BD157" i="1"/>
  <c r="BE157" i="1"/>
  <c r="BF157" i="1"/>
  <c r="BG157" i="1"/>
  <c r="BH157" i="1"/>
  <c r="BI157" i="1"/>
  <c r="BJ157" i="1"/>
  <c r="BK157" i="1"/>
  <c r="BC158" i="1"/>
  <c r="BD158" i="1"/>
  <c r="BE158" i="1"/>
  <c r="BF158" i="1"/>
  <c r="BG158" i="1"/>
  <c r="BH158" i="1"/>
  <c r="BI158" i="1"/>
  <c r="BJ158" i="1"/>
  <c r="BK158" i="1"/>
  <c r="BC159" i="1"/>
  <c r="BD159" i="1"/>
  <c r="BE159" i="1"/>
  <c r="BF159" i="1"/>
  <c r="BG159" i="1"/>
  <c r="BH159" i="1"/>
  <c r="BI159" i="1"/>
  <c r="BJ159" i="1"/>
  <c r="BK159" i="1"/>
  <c r="BC160" i="1"/>
  <c r="BD160" i="1"/>
  <c r="BE160" i="1"/>
  <c r="BF160" i="1"/>
  <c r="BG160" i="1"/>
  <c r="BH160" i="1"/>
  <c r="BI160" i="1"/>
  <c r="BJ160" i="1"/>
  <c r="BK160" i="1"/>
  <c r="BC161" i="1"/>
  <c r="BD161" i="1"/>
  <c r="BE161" i="1"/>
  <c r="BF161" i="1"/>
  <c r="BG161" i="1"/>
  <c r="BH161" i="1"/>
  <c r="BI161" i="1"/>
  <c r="BJ161" i="1"/>
  <c r="BK161" i="1"/>
  <c r="BC162" i="1"/>
  <c r="BD162" i="1"/>
  <c r="BE162" i="1"/>
  <c r="BF162" i="1"/>
  <c r="BG162" i="1"/>
  <c r="BH162" i="1"/>
  <c r="BI162" i="1"/>
  <c r="BJ162" i="1"/>
  <c r="BK162" i="1"/>
  <c r="BC163" i="1"/>
  <c r="BD163" i="1"/>
  <c r="BE163" i="1"/>
  <c r="BF163" i="1"/>
  <c r="BG163" i="1"/>
  <c r="BH163" i="1"/>
  <c r="BI163" i="1"/>
  <c r="BJ163" i="1"/>
  <c r="BK163" i="1"/>
  <c r="BC164" i="1"/>
  <c r="BD164" i="1"/>
  <c r="BE164" i="1"/>
  <c r="BF164" i="1"/>
  <c r="BG164" i="1"/>
  <c r="BH164" i="1"/>
  <c r="BI164" i="1"/>
  <c r="BJ164" i="1"/>
  <c r="BK164" i="1"/>
  <c r="BC165" i="1"/>
  <c r="BD165" i="1"/>
  <c r="BE165" i="1"/>
  <c r="BF165" i="1"/>
  <c r="BG165" i="1"/>
  <c r="BH165" i="1"/>
  <c r="BI165" i="1"/>
  <c r="BJ165" i="1"/>
  <c r="BK165" i="1"/>
  <c r="BC166" i="1"/>
  <c r="BD166" i="1"/>
  <c r="BE166" i="1"/>
  <c r="BF166" i="1"/>
  <c r="BG166" i="1"/>
  <c r="BH166" i="1"/>
  <c r="BI166" i="1"/>
  <c r="BJ166" i="1"/>
  <c r="BK166" i="1"/>
  <c r="BC167" i="1"/>
  <c r="BD167" i="1"/>
  <c r="BE167" i="1"/>
  <c r="BF167" i="1"/>
  <c r="BG167" i="1"/>
  <c r="BH167" i="1"/>
  <c r="BI167" i="1"/>
  <c r="BJ167" i="1"/>
  <c r="BK167" i="1"/>
  <c r="BC168" i="1"/>
  <c r="BD168" i="1"/>
  <c r="BE168" i="1"/>
  <c r="BF168" i="1"/>
  <c r="BG168" i="1"/>
  <c r="BH168" i="1"/>
  <c r="BI168" i="1"/>
  <c r="BJ168" i="1"/>
  <c r="BK168" i="1"/>
  <c r="BC169" i="1"/>
  <c r="BD169" i="1"/>
  <c r="BE169" i="1"/>
  <c r="BF169" i="1"/>
  <c r="BG169" i="1"/>
  <c r="BH169" i="1"/>
  <c r="BI169" i="1"/>
  <c r="BJ169" i="1"/>
  <c r="BK169" i="1"/>
  <c r="BC170" i="1"/>
  <c r="BD170" i="1"/>
  <c r="BE170" i="1"/>
  <c r="BF170" i="1"/>
  <c r="BG170" i="1"/>
  <c r="BH170" i="1"/>
  <c r="BI170" i="1"/>
  <c r="BJ170" i="1"/>
  <c r="BK170" i="1"/>
  <c r="BC171" i="1"/>
  <c r="BD171" i="1"/>
  <c r="BE171" i="1"/>
  <c r="BF171" i="1"/>
  <c r="BG171" i="1"/>
  <c r="BH171" i="1"/>
  <c r="BI171" i="1"/>
  <c r="BJ171" i="1"/>
  <c r="BK171" i="1"/>
  <c r="BC172" i="1"/>
  <c r="BD172" i="1"/>
  <c r="BE172" i="1"/>
  <c r="BF172" i="1"/>
  <c r="BG172" i="1"/>
  <c r="BH172" i="1"/>
  <c r="BI172" i="1"/>
  <c r="BJ172" i="1"/>
  <c r="BK172" i="1"/>
  <c r="BC173" i="1"/>
  <c r="BD173" i="1"/>
  <c r="BE173" i="1"/>
  <c r="BF173" i="1"/>
  <c r="BG173" i="1"/>
  <c r="BH173" i="1"/>
  <c r="BI173" i="1"/>
  <c r="BJ173" i="1"/>
  <c r="BK173" i="1"/>
  <c r="BC174" i="1"/>
  <c r="BD174" i="1"/>
  <c r="BE174" i="1"/>
  <c r="BF174" i="1"/>
  <c r="BG174" i="1"/>
  <c r="BH174" i="1"/>
  <c r="BI174" i="1"/>
  <c r="BJ174" i="1"/>
  <c r="BK174" i="1"/>
  <c r="BC175" i="1"/>
  <c r="BD175" i="1"/>
  <c r="BE175" i="1"/>
  <c r="BF175" i="1"/>
  <c r="BG175" i="1"/>
  <c r="BH175" i="1"/>
  <c r="BI175" i="1"/>
  <c r="BJ175" i="1"/>
  <c r="BK175" i="1"/>
  <c r="BC176" i="1"/>
  <c r="BD176" i="1"/>
  <c r="BE176" i="1"/>
  <c r="BF176" i="1"/>
  <c r="BG176" i="1"/>
  <c r="BH176" i="1"/>
  <c r="BI176" i="1"/>
  <c r="BJ176" i="1"/>
  <c r="BK176" i="1"/>
  <c r="BC177" i="1"/>
  <c r="BD177" i="1"/>
  <c r="BE177" i="1"/>
  <c r="BF177" i="1"/>
  <c r="BG177" i="1"/>
  <c r="BH177" i="1"/>
  <c r="BI177" i="1"/>
  <c r="BJ177" i="1"/>
  <c r="BK177" i="1"/>
  <c r="BC178" i="1"/>
  <c r="BD178" i="1"/>
  <c r="BE178" i="1"/>
  <c r="BF178" i="1"/>
  <c r="BG178" i="1"/>
  <c r="BH178" i="1"/>
  <c r="BI178" i="1"/>
  <c r="BJ178" i="1"/>
  <c r="BK178" i="1"/>
  <c r="BC179" i="1"/>
  <c r="BD179" i="1"/>
  <c r="BE179" i="1"/>
  <c r="BF179" i="1"/>
  <c r="BG179" i="1"/>
  <c r="BH179" i="1"/>
  <c r="BI179" i="1"/>
  <c r="BJ179" i="1"/>
  <c r="BK179" i="1"/>
  <c r="BC180" i="1"/>
  <c r="BD180" i="1"/>
  <c r="BE180" i="1"/>
  <c r="BF180" i="1"/>
  <c r="BG180" i="1"/>
  <c r="BH180" i="1"/>
  <c r="BI180" i="1"/>
  <c r="BJ180" i="1"/>
  <c r="BK180" i="1"/>
  <c r="BC181" i="1"/>
  <c r="BD181" i="1"/>
  <c r="BE181" i="1"/>
  <c r="BF181" i="1"/>
  <c r="BG181" i="1"/>
  <c r="BH181" i="1"/>
  <c r="BI181" i="1"/>
  <c r="BJ181" i="1"/>
  <c r="BK181" i="1"/>
  <c r="BC182" i="1"/>
  <c r="BD182" i="1"/>
  <c r="BE182" i="1"/>
  <c r="BF182" i="1"/>
  <c r="BG182" i="1"/>
  <c r="BH182" i="1"/>
  <c r="BI182" i="1"/>
  <c r="BJ182" i="1"/>
  <c r="BK182" i="1"/>
  <c r="BC183" i="1"/>
  <c r="BD183" i="1"/>
  <c r="BE183" i="1"/>
  <c r="BF183" i="1"/>
  <c r="BG183" i="1"/>
  <c r="BH183" i="1"/>
  <c r="BI183" i="1"/>
  <c r="BJ183" i="1"/>
  <c r="BK183" i="1"/>
  <c r="BC184" i="1"/>
  <c r="BD184" i="1"/>
  <c r="BE184" i="1"/>
  <c r="BF184" i="1"/>
  <c r="BG184" i="1"/>
  <c r="BH184" i="1"/>
  <c r="BI184" i="1"/>
  <c r="BJ184" i="1"/>
  <c r="BK184" i="1"/>
  <c r="BC185" i="1"/>
  <c r="BD185" i="1"/>
  <c r="BE185" i="1"/>
  <c r="BF185" i="1"/>
  <c r="BG185" i="1"/>
  <c r="BH185" i="1"/>
  <c r="BI185" i="1"/>
  <c r="BJ185" i="1"/>
  <c r="BK185" i="1"/>
  <c r="BC186" i="1"/>
  <c r="BD186" i="1"/>
  <c r="BE186" i="1"/>
  <c r="BF186" i="1"/>
  <c r="BG186" i="1"/>
  <c r="BH186" i="1"/>
  <c r="BI186" i="1"/>
  <c r="BJ186" i="1"/>
  <c r="BK186" i="1"/>
  <c r="BC187" i="1"/>
  <c r="BD187" i="1"/>
  <c r="BE187" i="1"/>
  <c r="BF187" i="1"/>
  <c r="BG187" i="1"/>
  <c r="BH187" i="1"/>
  <c r="BI187" i="1"/>
  <c r="BJ187" i="1"/>
  <c r="BK187" i="1"/>
  <c r="BC188" i="1"/>
  <c r="BD188" i="1"/>
  <c r="BE188" i="1"/>
  <c r="BF188" i="1"/>
  <c r="BG188" i="1"/>
  <c r="BH188" i="1"/>
  <c r="BI188" i="1"/>
  <c r="BJ188" i="1"/>
  <c r="BK188" i="1"/>
  <c r="BC189" i="1"/>
  <c r="BD189" i="1"/>
  <c r="BE189" i="1"/>
  <c r="BF189" i="1"/>
  <c r="BG189" i="1"/>
  <c r="BH189" i="1"/>
  <c r="BI189" i="1"/>
  <c r="BJ189" i="1"/>
  <c r="BK189" i="1"/>
  <c r="BC190" i="1"/>
  <c r="BD190" i="1"/>
  <c r="BE190" i="1"/>
  <c r="BF190" i="1"/>
  <c r="BG190" i="1"/>
  <c r="BH190" i="1"/>
  <c r="BI190" i="1"/>
  <c r="BJ190" i="1"/>
  <c r="BK190" i="1"/>
  <c r="BC191" i="1"/>
  <c r="BD191" i="1"/>
  <c r="BE191" i="1"/>
  <c r="BF191" i="1"/>
  <c r="BG191" i="1"/>
  <c r="BH191" i="1"/>
  <c r="BI191" i="1"/>
  <c r="BJ191" i="1"/>
  <c r="BK191" i="1"/>
  <c r="BC192" i="1"/>
  <c r="BD192" i="1"/>
  <c r="BE192" i="1"/>
  <c r="BF192" i="1"/>
  <c r="BG192" i="1"/>
  <c r="BH192" i="1"/>
  <c r="BI192" i="1"/>
  <c r="BJ192" i="1"/>
  <c r="BK192" i="1"/>
  <c r="BC193" i="1"/>
  <c r="BD193" i="1"/>
  <c r="BE193" i="1"/>
  <c r="BF193" i="1"/>
  <c r="BG193" i="1"/>
  <c r="BH193" i="1"/>
  <c r="BI193" i="1"/>
  <c r="BJ193" i="1"/>
  <c r="BK193" i="1"/>
  <c r="BC194" i="1"/>
  <c r="BD194" i="1"/>
  <c r="BE194" i="1"/>
  <c r="BF194" i="1"/>
  <c r="BG194" i="1"/>
  <c r="BH194" i="1"/>
  <c r="BI194" i="1"/>
  <c r="BJ194" i="1"/>
  <c r="BK194" i="1"/>
  <c r="BC195" i="1"/>
  <c r="BD195" i="1"/>
  <c r="BE195" i="1"/>
  <c r="BF195" i="1"/>
  <c r="BG195" i="1"/>
  <c r="BH195" i="1"/>
  <c r="BI195" i="1"/>
  <c r="BJ195" i="1"/>
  <c r="BK195" i="1"/>
  <c r="BC196" i="1"/>
  <c r="BD196" i="1"/>
  <c r="BE196" i="1"/>
  <c r="BF196" i="1"/>
  <c r="BG196" i="1"/>
  <c r="BH196" i="1"/>
  <c r="BI196" i="1"/>
  <c r="BJ196" i="1"/>
  <c r="BK196" i="1"/>
  <c r="BC197" i="1"/>
  <c r="BD197" i="1"/>
  <c r="BE197" i="1"/>
  <c r="BF197" i="1"/>
  <c r="BG197" i="1"/>
  <c r="BH197" i="1"/>
  <c r="BI197" i="1"/>
  <c r="BJ197" i="1"/>
  <c r="BK197" i="1"/>
  <c r="BC198" i="1"/>
  <c r="BD198" i="1"/>
  <c r="BE198" i="1"/>
  <c r="BF198" i="1"/>
  <c r="BG198" i="1"/>
  <c r="BH198" i="1"/>
  <c r="BI198" i="1"/>
  <c r="BJ198" i="1"/>
  <c r="BK198" i="1"/>
  <c r="BC199" i="1"/>
  <c r="BD199" i="1"/>
  <c r="BE199" i="1"/>
  <c r="BF199" i="1"/>
  <c r="BG199" i="1"/>
  <c r="BH199" i="1"/>
  <c r="BI199" i="1"/>
  <c r="BJ199" i="1"/>
  <c r="BK199" i="1"/>
  <c r="BC200" i="1"/>
  <c r="BD200" i="1"/>
  <c r="BE200" i="1"/>
  <c r="BF200" i="1"/>
  <c r="BG200" i="1"/>
  <c r="BH200" i="1"/>
  <c r="BI200" i="1"/>
  <c r="BJ200" i="1"/>
  <c r="BK200" i="1"/>
  <c r="BC201" i="1"/>
  <c r="BD201" i="1"/>
  <c r="BE201" i="1"/>
  <c r="BF201" i="1"/>
  <c r="BG201" i="1"/>
  <c r="BH201" i="1"/>
  <c r="BI201" i="1"/>
  <c r="BJ201" i="1"/>
  <c r="BK201" i="1"/>
  <c r="BC202" i="1"/>
  <c r="BD202" i="1"/>
  <c r="BE202" i="1"/>
  <c r="BF202" i="1"/>
  <c r="BG202" i="1"/>
  <c r="BH202" i="1"/>
  <c r="BI202" i="1"/>
  <c r="BJ202" i="1"/>
  <c r="BK202" i="1"/>
  <c r="BC203" i="1"/>
  <c r="BD203" i="1"/>
  <c r="BE203" i="1"/>
  <c r="BF203" i="1"/>
  <c r="BG203" i="1"/>
  <c r="BH203" i="1"/>
  <c r="BI203" i="1"/>
  <c r="BJ203" i="1"/>
  <c r="BK203" i="1"/>
  <c r="BC204" i="1"/>
  <c r="BD204" i="1"/>
  <c r="BE204" i="1"/>
  <c r="BF204" i="1"/>
  <c r="BG204" i="1"/>
  <c r="BH204" i="1"/>
  <c r="BI204" i="1"/>
  <c r="BJ204" i="1"/>
  <c r="BK204" i="1"/>
  <c r="BC205" i="1"/>
  <c r="BD205" i="1"/>
  <c r="BE205" i="1"/>
  <c r="BF205" i="1"/>
  <c r="BG205" i="1"/>
  <c r="BH205" i="1"/>
  <c r="BI205" i="1"/>
  <c r="BJ205" i="1"/>
  <c r="BK205" i="1"/>
  <c r="BC206" i="1"/>
  <c r="BD206" i="1"/>
  <c r="BE206" i="1"/>
  <c r="BF206" i="1"/>
  <c r="BG206" i="1"/>
  <c r="BH206" i="1"/>
  <c r="BI206" i="1"/>
  <c r="BJ206" i="1"/>
  <c r="BK206" i="1"/>
  <c r="BC207" i="1"/>
  <c r="BD207" i="1"/>
  <c r="BE207" i="1"/>
  <c r="BF207" i="1"/>
  <c r="BG207" i="1"/>
  <c r="BH207" i="1"/>
  <c r="BI207" i="1"/>
  <c r="BJ207" i="1"/>
  <c r="BK207" i="1"/>
  <c r="BC208" i="1"/>
  <c r="BD208" i="1"/>
  <c r="BE208" i="1"/>
  <c r="BF208" i="1"/>
  <c r="BG208" i="1"/>
  <c r="BH208" i="1"/>
  <c r="BI208" i="1"/>
  <c r="BJ208" i="1"/>
  <c r="BK208" i="1"/>
  <c r="BC209" i="1"/>
  <c r="BD209" i="1"/>
  <c r="BE209" i="1"/>
  <c r="BF209" i="1"/>
  <c r="BG209" i="1"/>
  <c r="BH209" i="1"/>
  <c r="BI209" i="1"/>
  <c r="BJ209" i="1"/>
  <c r="BK209" i="1"/>
  <c r="BC210" i="1"/>
  <c r="BD210" i="1"/>
  <c r="BE210" i="1"/>
  <c r="BF210" i="1"/>
  <c r="BG210" i="1"/>
  <c r="BH210" i="1"/>
  <c r="BI210" i="1"/>
  <c r="BJ210" i="1"/>
  <c r="BK210" i="1"/>
  <c r="BC211" i="1"/>
  <c r="BD211" i="1"/>
  <c r="BE211" i="1"/>
  <c r="BF211" i="1"/>
  <c r="BG211" i="1"/>
  <c r="BH211" i="1"/>
  <c r="BI211" i="1"/>
  <c r="BJ211" i="1"/>
  <c r="BK211" i="1"/>
  <c r="BC212" i="1"/>
  <c r="BD212" i="1"/>
  <c r="BE212" i="1"/>
  <c r="BF212" i="1"/>
  <c r="BG212" i="1"/>
  <c r="BH212" i="1"/>
  <c r="BI212" i="1"/>
  <c r="BJ212" i="1"/>
  <c r="BK212" i="1"/>
  <c r="BC213" i="1"/>
  <c r="BD213" i="1"/>
  <c r="BE213" i="1"/>
  <c r="BF213" i="1"/>
  <c r="BG213" i="1"/>
  <c r="BH213" i="1"/>
  <c r="BI213" i="1"/>
  <c r="BJ213" i="1"/>
  <c r="BK213" i="1"/>
  <c r="BC214" i="1"/>
  <c r="BD214" i="1"/>
  <c r="BE214" i="1"/>
  <c r="BF214" i="1"/>
  <c r="BG214" i="1"/>
  <c r="BH214" i="1"/>
  <c r="BI214" i="1"/>
  <c r="BJ214" i="1"/>
  <c r="BK214" i="1"/>
  <c r="BC215" i="1"/>
  <c r="BD215" i="1"/>
  <c r="BE215" i="1"/>
  <c r="BF215" i="1"/>
  <c r="BG215" i="1"/>
  <c r="BH215" i="1"/>
  <c r="BI215" i="1"/>
  <c r="BJ215" i="1"/>
  <c r="BK215" i="1"/>
  <c r="BC216" i="1"/>
  <c r="BD216" i="1"/>
  <c r="BE216" i="1"/>
  <c r="BF216" i="1"/>
  <c r="BG216" i="1"/>
  <c r="BH216" i="1"/>
  <c r="BI216" i="1"/>
  <c r="BJ216" i="1"/>
  <c r="BK216" i="1"/>
  <c r="BC217" i="1"/>
  <c r="BD217" i="1"/>
  <c r="BE217" i="1"/>
  <c r="BF217" i="1"/>
  <c r="BG217" i="1"/>
  <c r="BH217" i="1"/>
  <c r="BI217" i="1"/>
  <c r="BJ217" i="1"/>
  <c r="BK217" i="1"/>
  <c r="BC218" i="1"/>
  <c r="BD218" i="1"/>
  <c r="BE218" i="1"/>
  <c r="BF218" i="1"/>
  <c r="BG218" i="1"/>
  <c r="BH218" i="1"/>
  <c r="BI218" i="1"/>
  <c r="BJ218" i="1"/>
  <c r="BK218" i="1"/>
  <c r="BC219" i="1"/>
  <c r="BD219" i="1"/>
  <c r="BE219" i="1"/>
  <c r="BF219" i="1"/>
  <c r="BG219" i="1"/>
  <c r="BH219" i="1"/>
  <c r="BI219" i="1"/>
  <c r="BJ219" i="1"/>
  <c r="BK219" i="1"/>
  <c r="BC220" i="1"/>
  <c r="BD220" i="1"/>
  <c r="BE220" i="1"/>
  <c r="BF220" i="1"/>
  <c r="BG220" i="1"/>
  <c r="BH220" i="1"/>
  <c r="BI220" i="1"/>
  <c r="BJ220" i="1"/>
  <c r="BK220" i="1"/>
  <c r="BC221" i="1"/>
  <c r="BD221" i="1"/>
  <c r="BE221" i="1"/>
  <c r="BF221" i="1"/>
  <c r="BG221" i="1"/>
  <c r="BH221" i="1"/>
  <c r="BI221" i="1"/>
  <c r="BJ221" i="1"/>
  <c r="BK221" i="1"/>
  <c r="BC222" i="1"/>
  <c r="BD222" i="1"/>
  <c r="BE222" i="1"/>
  <c r="BF222" i="1"/>
  <c r="BG222" i="1"/>
  <c r="BH222" i="1"/>
  <c r="BI222" i="1"/>
  <c r="BJ222" i="1"/>
  <c r="BK222" i="1"/>
  <c r="BC223" i="1"/>
  <c r="BD223" i="1"/>
  <c r="BE223" i="1"/>
  <c r="BF223" i="1"/>
  <c r="BG223" i="1"/>
  <c r="BH223" i="1"/>
  <c r="BI223" i="1"/>
  <c r="BJ223" i="1"/>
  <c r="BK223" i="1"/>
  <c r="BC224" i="1"/>
  <c r="BD224" i="1"/>
  <c r="BE224" i="1"/>
  <c r="BF224" i="1"/>
  <c r="BG224" i="1"/>
  <c r="BH224" i="1"/>
  <c r="BI224" i="1"/>
  <c r="BJ224" i="1"/>
  <c r="BK224" i="1"/>
  <c r="BC225" i="1"/>
  <c r="BD225" i="1"/>
  <c r="BE225" i="1"/>
  <c r="BF225" i="1"/>
  <c r="BG225" i="1"/>
  <c r="BH225" i="1"/>
  <c r="BI225" i="1"/>
  <c r="BJ225" i="1"/>
  <c r="BK225" i="1"/>
  <c r="BC226" i="1"/>
  <c r="BD226" i="1"/>
  <c r="BE226" i="1"/>
  <c r="BF226" i="1"/>
  <c r="BG226" i="1"/>
  <c r="BH226" i="1"/>
  <c r="BI226" i="1"/>
  <c r="BJ226" i="1"/>
  <c r="BK226" i="1"/>
  <c r="BC227" i="1"/>
  <c r="BD227" i="1"/>
  <c r="BE227" i="1"/>
  <c r="BF227" i="1"/>
  <c r="BG227" i="1"/>
  <c r="BH227" i="1"/>
  <c r="BI227" i="1"/>
  <c r="BJ227" i="1"/>
  <c r="BK227" i="1"/>
  <c r="BC228" i="1"/>
  <c r="BD228" i="1"/>
  <c r="BE228" i="1"/>
  <c r="BF228" i="1"/>
  <c r="BG228" i="1"/>
  <c r="BH228" i="1"/>
  <c r="BI228" i="1"/>
  <c r="BJ228" i="1"/>
  <c r="BK228" i="1"/>
  <c r="BC229" i="1"/>
  <c r="BD229" i="1"/>
  <c r="BE229" i="1"/>
  <c r="BF229" i="1"/>
  <c r="BG229" i="1"/>
  <c r="BH229" i="1"/>
  <c r="BI229" i="1"/>
  <c r="BJ229" i="1"/>
  <c r="BK229" i="1"/>
  <c r="BC230" i="1"/>
  <c r="BD230" i="1"/>
  <c r="BE230" i="1"/>
  <c r="BF230" i="1"/>
  <c r="BG230" i="1"/>
  <c r="BH230" i="1"/>
  <c r="BI230" i="1"/>
  <c r="BJ230" i="1"/>
  <c r="BK230" i="1"/>
  <c r="BC231" i="1"/>
  <c r="BD231" i="1"/>
  <c r="BE231" i="1"/>
  <c r="BF231" i="1"/>
  <c r="BG231" i="1"/>
  <c r="BH231" i="1"/>
  <c r="BI231" i="1"/>
  <c r="BJ231" i="1"/>
  <c r="BK231" i="1"/>
  <c r="BC232" i="1"/>
  <c r="BD232" i="1"/>
  <c r="BE232" i="1"/>
  <c r="BF232" i="1"/>
  <c r="BG232" i="1"/>
  <c r="BH232" i="1"/>
  <c r="BI232" i="1"/>
  <c r="BJ232" i="1"/>
  <c r="BK232" i="1"/>
  <c r="BC233" i="1"/>
  <c r="BD233" i="1"/>
  <c r="BE233" i="1"/>
  <c r="BF233" i="1"/>
  <c r="BG233" i="1"/>
  <c r="BH233" i="1"/>
  <c r="BI233" i="1"/>
  <c r="BJ233" i="1"/>
  <c r="BK233" i="1"/>
  <c r="BC234" i="1"/>
  <c r="BD234" i="1"/>
  <c r="BE234" i="1"/>
  <c r="BF234" i="1"/>
  <c r="BG234" i="1"/>
  <c r="BH234" i="1"/>
  <c r="BI234" i="1"/>
  <c r="BJ234" i="1"/>
  <c r="BK234" i="1"/>
  <c r="BC235" i="1"/>
  <c r="BD235" i="1"/>
  <c r="BE235" i="1"/>
  <c r="BF235" i="1"/>
  <c r="BG235" i="1"/>
  <c r="BH235" i="1"/>
  <c r="BI235" i="1"/>
  <c r="BJ235" i="1"/>
  <c r="BK235" i="1"/>
  <c r="BC236" i="1"/>
  <c r="BD236" i="1"/>
  <c r="BE236" i="1"/>
  <c r="BF236" i="1"/>
  <c r="BG236" i="1"/>
  <c r="BH236" i="1"/>
  <c r="BI236" i="1"/>
  <c r="BJ236" i="1"/>
  <c r="BK236" i="1"/>
  <c r="BC237" i="1"/>
  <c r="BD237" i="1"/>
  <c r="BE237" i="1"/>
  <c r="BF237" i="1"/>
  <c r="BG237" i="1"/>
  <c r="BH237" i="1"/>
  <c r="BI237" i="1"/>
  <c r="BJ237" i="1"/>
  <c r="BK237" i="1"/>
  <c r="BC238" i="1"/>
  <c r="BD238" i="1"/>
  <c r="BE238" i="1"/>
  <c r="BF238" i="1"/>
  <c r="BG238" i="1"/>
  <c r="BH238" i="1"/>
  <c r="BI238" i="1"/>
  <c r="BJ238" i="1"/>
  <c r="BK238" i="1"/>
  <c r="BC239" i="1"/>
  <c r="BD239" i="1"/>
  <c r="BE239" i="1"/>
  <c r="BF239" i="1"/>
  <c r="BG239" i="1"/>
  <c r="BH239" i="1"/>
  <c r="BI239" i="1"/>
  <c r="BJ239" i="1"/>
  <c r="BK239" i="1"/>
  <c r="BC240" i="1"/>
  <c r="BD240" i="1"/>
  <c r="BE240" i="1"/>
  <c r="BF240" i="1"/>
  <c r="BG240" i="1"/>
  <c r="BH240" i="1"/>
  <c r="BI240" i="1"/>
  <c r="BJ240" i="1"/>
  <c r="BK240" i="1"/>
  <c r="BC241" i="1"/>
  <c r="BD241" i="1"/>
  <c r="BE241" i="1"/>
  <c r="BF241" i="1"/>
  <c r="BG241" i="1"/>
  <c r="BH241" i="1"/>
  <c r="BI241" i="1"/>
  <c r="BJ241" i="1"/>
  <c r="BK241" i="1"/>
  <c r="BC242" i="1"/>
  <c r="BD242" i="1"/>
  <c r="BE242" i="1"/>
  <c r="BF242" i="1"/>
  <c r="BG242" i="1"/>
  <c r="BH242" i="1"/>
  <c r="BI242" i="1"/>
  <c r="BJ242" i="1"/>
  <c r="BK242" i="1"/>
  <c r="BC243" i="1"/>
  <c r="BD243" i="1"/>
  <c r="BE243" i="1"/>
  <c r="BF243" i="1"/>
  <c r="BG243" i="1"/>
  <c r="BH243" i="1"/>
  <c r="BI243" i="1"/>
  <c r="BJ243" i="1"/>
  <c r="BK243" i="1"/>
  <c r="BC244" i="1"/>
  <c r="BD244" i="1"/>
  <c r="BE244" i="1"/>
  <c r="BF244" i="1"/>
  <c r="BG244" i="1"/>
  <c r="BH244" i="1"/>
  <c r="BI244" i="1"/>
  <c r="BJ244" i="1"/>
  <c r="BK244" i="1"/>
  <c r="BC245" i="1"/>
  <c r="BD245" i="1"/>
  <c r="BE245" i="1"/>
  <c r="BF245" i="1"/>
  <c r="BG245" i="1"/>
  <c r="BH245" i="1"/>
  <c r="BI245" i="1"/>
  <c r="BJ245" i="1"/>
  <c r="BK245" i="1"/>
  <c r="BC246" i="1"/>
  <c r="BD246" i="1"/>
  <c r="BE246" i="1"/>
  <c r="BF246" i="1"/>
  <c r="BG246" i="1"/>
  <c r="BH246" i="1"/>
  <c r="BI246" i="1"/>
  <c r="BJ246" i="1"/>
  <c r="BK246" i="1"/>
  <c r="BC247" i="1"/>
  <c r="BD247" i="1"/>
  <c r="BE247" i="1"/>
  <c r="BF247" i="1"/>
  <c r="BG247" i="1"/>
  <c r="BH247" i="1"/>
  <c r="BI247" i="1"/>
  <c r="BJ247" i="1"/>
  <c r="BK247" i="1"/>
  <c r="BC248" i="1"/>
  <c r="BD248" i="1"/>
  <c r="BE248" i="1"/>
  <c r="BF248" i="1"/>
  <c r="BG248" i="1"/>
  <c r="BH248" i="1"/>
  <c r="BI248" i="1"/>
  <c r="BJ248" i="1"/>
  <c r="BK248" i="1"/>
  <c r="BC249" i="1"/>
  <c r="BD249" i="1"/>
  <c r="BE249" i="1"/>
  <c r="BF249" i="1"/>
  <c r="BG249" i="1"/>
  <c r="BH249" i="1"/>
  <c r="BI249" i="1"/>
  <c r="BJ249" i="1"/>
  <c r="BK249" i="1"/>
  <c r="BC250" i="1"/>
  <c r="BD250" i="1"/>
  <c r="BE250" i="1"/>
  <c r="BF250" i="1"/>
  <c r="BG250" i="1"/>
  <c r="BH250" i="1"/>
  <c r="BI250" i="1"/>
  <c r="BJ250" i="1"/>
  <c r="BK250" i="1"/>
  <c r="BC251" i="1"/>
  <c r="BD251" i="1"/>
  <c r="BE251" i="1"/>
  <c r="BF251" i="1"/>
  <c r="BG251" i="1"/>
  <c r="BH251" i="1"/>
  <c r="BI251" i="1"/>
  <c r="BJ251" i="1"/>
  <c r="BK251" i="1"/>
  <c r="BC252" i="1"/>
  <c r="BD252" i="1"/>
  <c r="BE252" i="1"/>
  <c r="BF252" i="1"/>
  <c r="BG252" i="1"/>
  <c r="BH252" i="1"/>
  <c r="BI252" i="1"/>
  <c r="BJ252" i="1"/>
  <c r="BK252" i="1"/>
  <c r="BC253" i="1"/>
  <c r="BD253" i="1"/>
  <c r="BE253" i="1"/>
  <c r="BF253" i="1"/>
  <c r="BG253" i="1"/>
  <c r="BH253" i="1"/>
  <c r="BI253" i="1"/>
  <c r="BJ253" i="1"/>
  <c r="BK253" i="1"/>
  <c r="BC254" i="1"/>
  <c r="BD254" i="1"/>
  <c r="BE254" i="1"/>
  <c r="BF254" i="1"/>
  <c r="BG254" i="1"/>
  <c r="BH254" i="1"/>
  <c r="BI254" i="1"/>
  <c r="BJ254" i="1"/>
  <c r="BK254" i="1"/>
  <c r="BC255" i="1"/>
  <c r="BD255" i="1"/>
  <c r="BE255" i="1"/>
  <c r="BF255" i="1"/>
  <c r="BG255" i="1"/>
  <c r="BH255" i="1"/>
  <c r="BI255" i="1"/>
  <c r="BJ255" i="1"/>
  <c r="BK255" i="1"/>
  <c r="BC256" i="1"/>
  <c r="BD256" i="1"/>
  <c r="BE256" i="1"/>
  <c r="BF256" i="1"/>
  <c r="BG256" i="1"/>
  <c r="BH256" i="1"/>
  <c r="BI256" i="1"/>
  <c r="BJ256" i="1"/>
  <c r="BK256" i="1"/>
  <c r="BC257" i="1"/>
  <c r="BD257" i="1"/>
  <c r="BE257" i="1"/>
  <c r="BF257" i="1"/>
  <c r="BG257" i="1"/>
  <c r="BH257" i="1"/>
  <c r="BI257" i="1"/>
  <c r="BJ257" i="1"/>
  <c r="BK257" i="1"/>
  <c r="BC258" i="1"/>
  <c r="BD258" i="1"/>
  <c r="BE258" i="1"/>
  <c r="BF258" i="1"/>
  <c r="BG258" i="1"/>
  <c r="BH258" i="1"/>
  <c r="BI258" i="1"/>
  <c r="BJ258" i="1"/>
  <c r="BK258" i="1"/>
  <c r="BC259" i="1"/>
  <c r="BD259" i="1"/>
  <c r="BE259" i="1"/>
  <c r="BF259" i="1"/>
  <c r="BG259" i="1"/>
  <c r="BH259" i="1"/>
  <c r="BI259" i="1"/>
  <c r="BJ259" i="1"/>
  <c r="BK259" i="1"/>
  <c r="BC260" i="1"/>
  <c r="BD260" i="1"/>
  <c r="BE260" i="1"/>
  <c r="BF260" i="1"/>
  <c r="BG260" i="1"/>
  <c r="BH260" i="1"/>
  <c r="BI260" i="1"/>
  <c r="BJ260" i="1"/>
  <c r="BK260" i="1"/>
  <c r="BC261" i="1"/>
  <c r="BD261" i="1"/>
  <c r="BE261" i="1"/>
  <c r="BF261" i="1"/>
  <c r="BG261" i="1"/>
  <c r="BH261" i="1"/>
  <c r="BI261" i="1"/>
  <c r="BJ261" i="1"/>
  <c r="BK261" i="1"/>
  <c r="BC262" i="1"/>
  <c r="BD262" i="1"/>
  <c r="BE262" i="1"/>
  <c r="BF262" i="1"/>
  <c r="BG262" i="1"/>
  <c r="BH262" i="1"/>
  <c r="BI262" i="1"/>
  <c r="BJ262" i="1"/>
  <c r="BK262" i="1"/>
  <c r="BC263" i="1"/>
  <c r="BD263" i="1"/>
  <c r="BE263" i="1"/>
  <c r="BF263" i="1"/>
  <c r="BG263" i="1"/>
  <c r="BH263" i="1"/>
  <c r="BI263" i="1"/>
  <c r="BJ263" i="1"/>
  <c r="BK263" i="1"/>
  <c r="BC264" i="1"/>
  <c r="BD264" i="1"/>
  <c r="BE264" i="1"/>
  <c r="BF264" i="1"/>
  <c r="BG264" i="1"/>
  <c r="BH264" i="1"/>
  <c r="BI264" i="1"/>
  <c r="BJ264" i="1"/>
  <c r="BK264" i="1"/>
  <c r="BC265" i="1"/>
  <c r="BD265" i="1"/>
  <c r="BE265" i="1"/>
  <c r="BF265" i="1"/>
  <c r="BG265" i="1"/>
  <c r="BH265" i="1"/>
  <c r="BI265" i="1"/>
  <c r="BJ265" i="1"/>
  <c r="BK265" i="1"/>
  <c r="BC266" i="1"/>
  <c r="BD266" i="1"/>
  <c r="BE266" i="1"/>
  <c r="BF266" i="1"/>
  <c r="BG266" i="1"/>
  <c r="BH266" i="1"/>
  <c r="BI266" i="1"/>
  <c r="BJ266" i="1"/>
  <c r="BK266" i="1"/>
  <c r="BC267" i="1"/>
  <c r="BD267" i="1"/>
  <c r="BE267" i="1"/>
  <c r="BF267" i="1"/>
  <c r="BG267" i="1"/>
  <c r="BH267" i="1"/>
  <c r="BI267" i="1"/>
  <c r="BJ267" i="1"/>
  <c r="BK267" i="1"/>
  <c r="BC268" i="1"/>
  <c r="BD268" i="1"/>
  <c r="BE268" i="1"/>
  <c r="BF268" i="1"/>
  <c r="BG268" i="1"/>
  <c r="BH268" i="1"/>
  <c r="BI268" i="1"/>
  <c r="BJ268" i="1"/>
  <c r="BK268" i="1"/>
  <c r="BC269" i="1"/>
  <c r="BD269" i="1"/>
  <c r="BE269" i="1"/>
  <c r="BF269" i="1"/>
  <c r="BG269" i="1"/>
  <c r="BH269" i="1"/>
  <c r="BI269" i="1"/>
  <c r="BJ269" i="1"/>
  <c r="BK269" i="1"/>
  <c r="BC270" i="1"/>
  <c r="BD270" i="1"/>
  <c r="BE270" i="1"/>
  <c r="BF270" i="1"/>
  <c r="BG270" i="1"/>
  <c r="BH270" i="1"/>
  <c r="BI270" i="1"/>
  <c r="BJ270" i="1"/>
  <c r="BK270" i="1"/>
  <c r="BC271" i="1"/>
  <c r="BD271" i="1"/>
  <c r="BE271" i="1"/>
  <c r="BF271" i="1"/>
  <c r="BG271" i="1"/>
  <c r="BH271" i="1"/>
  <c r="BI271" i="1"/>
  <c r="BJ271" i="1"/>
  <c r="BK271" i="1"/>
  <c r="BC272" i="1"/>
  <c r="BD272" i="1"/>
  <c r="BE272" i="1"/>
  <c r="BF272" i="1"/>
  <c r="BG272" i="1"/>
  <c r="BH272" i="1"/>
  <c r="BI272" i="1"/>
  <c r="BJ272" i="1"/>
  <c r="BK272" i="1"/>
  <c r="BC273" i="1"/>
  <c r="BD273" i="1"/>
  <c r="BE273" i="1"/>
  <c r="BF273" i="1"/>
  <c r="BG273" i="1"/>
  <c r="BH273" i="1"/>
  <c r="BI273" i="1"/>
  <c r="BJ273" i="1"/>
  <c r="BK273" i="1"/>
  <c r="BC274" i="1"/>
  <c r="BD274" i="1"/>
  <c r="BE274" i="1"/>
  <c r="BF274" i="1"/>
  <c r="BG274" i="1"/>
  <c r="BH274" i="1"/>
  <c r="BI274" i="1"/>
  <c r="BJ274" i="1"/>
  <c r="BK274" i="1"/>
  <c r="BC275" i="1"/>
  <c r="BD275" i="1"/>
  <c r="BE275" i="1"/>
  <c r="BF275" i="1"/>
  <c r="BG275" i="1"/>
  <c r="BH275" i="1"/>
  <c r="BI275" i="1"/>
  <c r="BJ275" i="1"/>
  <c r="BK275" i="1"/>
  <c r="BC276" i="1"/>
  <c r="BD276" i="1"/>
  <c r="BE276" i="1"/>
  <c r="BF276" i="1"/>
  <c r="BG276" i="1"/>
  <c r="BH276" i="1"/>
  <c r="BI276" i="1"/>
  <c r="BJ276" i="1"/>
  <c r="BK276" i="1"/>
  <c r="BC277" i="1"/>
  <c r="BD277" i="1"/>
  <c r="BE277" i="1"/>
  <c r="BF277" i="1"/>
  <c r="BG277" i="1"/>
  <c r="BH277" i="1"/>
  <c r="BI277" i="1"/>
  <c r="BJ277" i="1"/>
  <c r="BK277" i="1"/>
  <c r="BC278" i="1"/>
  <c r="BD278" i="1"/>
  <c r="BE278" i="1"/>
  <c r="BF278" i="1"/>
  <c r="BG278" i="1"/>
  <c r="BH278" i="1"/>
  <c r="BI278" i="1"/>
  <c r="BJ278" i="1"/>
  <c r="BK278" i="1"/>
  <c r="BC279" i="1"/>
  <c r="BD279" i="1"/>
  <c r="BE279" i="1"/>
  <c r="BF279" i="1"/>
  <c r="BG279" i="1"/>
  <c r="BH279" i="1"/>
  <c r="BI279" i="1"/>
  <c r="BJ279" i="1"/>
  <c r="BK279" i="1"/>
  <c r="BC280" i="1"/>
  <c r="BD280" i="1"/>
  <c r="BE280" i="1"/>
  <c r="BF280" i="1"/>
  <c r="BG280" i="1"/>
  <c r="BH280" i="1"/>
  <c r="BI280" i="1"/>
  <c r="BJ280" i="1"/>
  <c r="BK280" i="1"/>
  <c r="BC281" i="1"/>
  <c r="BD281" i="1"/>
  <c r="BE281" i="1"/>
  <c r="BF281" i="1"/>
  <c r="BG281" i="1"/>
  <c r="BH281" i="1"/>
  <c r="BI281" i="1"/>
  <c r="BJ281" i="1"/>
  <c r="BK281" i="1"/>
  <c r="BC282" i="1"/>
  <c r="BD282" i="1"/>
  <c r="BE282" i="1"/>
  <c r="BF282" i="1"/>
  <c r="BG282" i="1"/>
  <c r="BH282" i="1"/>
  <c r="BI282" i="1"/>
  <c r="BJ282" i="1"/>
  <c r="BK282" i="1"/>
  <c r="BC283" i="1"/>
  <c r="BD283" i="1"/>
  <c r="BE283" i="1"/>
  <c r="BF283" i="1"/>
  <c r="BG283" i="1"/>
  <c r="BH283" i="1"/>
  <c r="BI283" i="1"/>
  <c r="BJ283" i="1"/>
  <c r="BK283" i="1"/>
  <c r="BC284" i="1"/>
  <c r="BD284" i="1"/>
  <c r="BE284" i="1"/>
  <c r="BF284" i="1"/>
  <c r="BG284" i="1"/>
  <c r="BH284" i="1"/>
  <c r="BI284" i="1"/>
  <c r="BJ284" i="1"/>
  <c r="BK284" i="1"/>
  <c r="BC285" i="1"/>
  <c r="BD285" i="1"/>
  <c r="BE285" i="1"/>
  <c r="BF285" i="1"/>
  <c r="BG285" i="1"/>
  <c r="BH285" i="1"/>
  <c r="BI285" i="1"/>
  <c r="BJ285" i="1"/>
  <c r="BK285" i="1"/>
  <c r="BC286" i="1"/>
  <c r="BD286" i="1"/>
  <c r="BE286" i="1"/>
  <c r="BF286" i="1"/>
  <c r="BG286" i="1"/>
  <c r="BH286" i="1"/>
  <c r="BI286" i="1"/>
  <c r="BJ286" i="1"/>
  <c r="BK286" i="1"/>
  <c r="BC287" i="1"/>
  <c r="BD287" i="1"/>
  <c r="BE287" i="1"/>
  <c r="BF287" i="1"/>
  <c r="BG287" i="1"/>
  <c r="BH287" i="1"/>
  <c r="BI287" i="1"/>
  <c r="BJ287" i="1"/>
  <c r="BK287" i="1"/>
  <c r="BC288" i="1"/>
  <c r="BD288" i="1"/>
  <c r="BE288" i="1"/>
  <c r="BF288" i="1"/>
  <c r="BG288" i="1"/>
  <c r="BH288" i="1"/>
  <c r="BI288" i="1"/>
  <c r="BJ288" i="1"/>
  <c r="BK288" i="1"/>
  <c r="BC289" i="1"/>
  <c r="BD289" i="1"/>
  <c r="BE289" i="1"/>
  <c r="BF289" i="1"/>
  <c r="BG289" i="1"/>
  <c r="BH289" i="1"/>
  <c r="BI289" i="1"/>
  <c r="BJ289" i="1"/>
  <c r="BK289" i="1"/>
  <c r="BC290" i="1"/>
  <c r="BD290" i="1"/>
  <c r="BE290" i="1"/>
  <c r="BF290" i="1"/>
  <c r="BG290" i="1"/>
  <c r="BH290" i="1"/>
  <c r="BI290" i="1"/>
  <c r="BJ290" i="1"/>
  <c r="BK290" i="1"/>
  <c r="BC291" i="1"/>
  <c r="BD291" i="1"/>
  <c r="BE291" i="1"/>
  <c r="BF291" i="1"/>
  <c r="BG291" i="1"/>
  <c r="BH291" i="1"/>
  <c r="BI291" i="1"/>
  <c r="BJ291" i="1"/>
  <c r="BK291" i="1"/>
  <c r="BC292" i="1"/>
  <c r="BD292" i="1"/>
  <c r="BE292" i="1"/>
  <c r="BF292" i="1"/>
  <c r="BG292" i="1"/>
  <c r="BH292" i="1"/>
  <c r="BI292" i="1"/>
  <c r="BJ292" i="1"/>
  <c r="BK292" i="1"/>
  <c r="BC293" i="1"/>
  <c r="BD293" i="1"/>
  <c r="BE293" i="1"/>
  <c r="BF293" i="1"/>
  <c r="BG293" i="1"/>
  <c r="BH293" i="1"/>
  <c r="BI293" i="1"/>
  <c r="BJ293" i="1"/>
  <c r="BK293" i="1"/>
  <c r="BC294" i="1"/>
  <c r="BD294" i="1"/>
  <c r="BE294" i="1"/>
  <c r="BF294" i="1"/>
  <c r="BG294" i="1"/>
  <c r="BH294" i="1"/>
  <c r="BI294" i="1"/>
  <c r="BJ294" i="1"/>
  <c r="BK294" i="1"/>
  <c r="BC295" i="1"/>
  <c r="BD295" i="1"/>
  <c r="BE295" i="1"/>
  <c r="BF295" i="1"/>
  <c r="BG295" i="1"/>
  <c r="BH295" i="1"/>
  <c r="BI295" i="1"/>
  <c r="BJ295" i="1"/>
  <c r="BK295" i="1"/>
  <c r="BC296" i="1"/>
  <c r="BD296" i="1"/>
  <c r="BE296" i="1"/>
  <c r="BF296" i="1"/>
  <c r="BG296" i="1"/>
  <c r="BH296" i="1"/>
  <c r="BI296" i="1"/>
  <c r="BJ296" i="1"/>
  <c r="BK296" i="1"/>
  <c r="BC297" i="1"/>
  <c r="BD297" i="1"/>
  <c r="BE297" i="1"/>
  <c r="BF297" i="1"/>
  <c r="BG297" i="1"/>
  <c r="BH297" i="1"/>
  <c r="BI297" i="1"/>
  <c r="BJ297" i="1"/>
  <c r="BK297" i="1"/>
  <c r="BC298" i="1"/>
  <c r="BD298" i="1"/>
  <c r="BE298" i="1"/>
  <c r="BF298" i="1"/>
  <c r="BG298" i="1"/>
  <c r="BH298" i="1"/>
  <c r="BI298" i="1"/>
  <c r="BJ298" i="1"/>
  <c r="BK298" i="1"/>
  <c r="BC299" i="1"/>
  <c r="BD299" i="1"/>
  <c r="BE299" i="1"/>
  <c r="BF299" i="1"/>
  <c r="BG299" i="1"/>
  <c r="BH299" i="1"/>
  <c r="BI299" i="1"/>
  <c r="BJ299" i="1"/>
  <c r="BK299" i="1"/>
  <c r="BC300" i="1"/>
  <c r="BD300" i="1"/>
  <c r="BE300" i="1"/>
  <c r="BF300" i="1"/>
  <c r="BG300" i="1"/>
  <c r="BH300" i="1"/>
  <c r="BI300" i="1"/>
  <c r="BJ300" i="1"/>
  <c r="BK300" i="1"/>
  <c r="BC301" i="1"/>
  <c r="BD301" i="1"/>
  <c r="BE301" i="1"/>
  <c r="BF301" i="1"/>
  <c r="BG301" i="1"/>
  <c r="BH301" i="1"/>
  <c r="BI301" i="1"/>
  <c r="BJ301" i="1"/>
  <c r="BK301" i="1"/>
  <c r="BC302" i="1"/>
  <c r="BD302" i="1"/>
  <c r="BE302" i="1"/>
  <c r="BF302" i="1"/>
  <c r="BG302" i="1"/>
  <c r="BH302" i="1"/>
  <c r="BI302" i="1"/>
  <c r="BJ302" i="1"/>
  <c r="BK302" i="1"/>
  <c r="BC303" i="1"/>
  <c r="BD303" i="1"/>
  <c r="BE303" i="1"/>
  <c r="BF303" i="1"/>
  <c r="BG303" i="1"/>
  <c r="BH303" i="1"/>
  <c r="BI303" i="1"/>
  <c r="BJ303" i="1"/>
  <c r="BK303" i="1"/>
  <c r="BC304" i="1"/>
  <c r="BD304" i="1"/>
  <c r="BE304" i="1"/>
  <c r="BF304" i="1"/>
  <c r="BG304" i="1"/>
  <c r="BH304" i="1"/>
  <c r="BI304" i="1"/>
  <c r="BJ304" i="1"/>
  <c r="BK304" i="1"/>
  <c r="BC305" i="1"/>
  <c r="BD305" i="1"/>
  <c r="BE305" i="1"/>
  <c r="BF305" i="1"/>
  <c r="BG305" i="1"/>
  <c r="BH305" i="1"/>
  <c r="BI305" i="1"/>
  <c r="BJ305" i="1"/>
  <c r="BK305" i="1"/>
  <c r="BC306" i="1"/>
  <c r="BD306" i="1"/>
  <c r="BE306" i="1"/>
  <c r="BF306" i="1"/>
  <c r="BG306" i="1"/>
  <c r="BH306" i="1"/>
  <c r="BI306" i="1"/>
  <c r="BJ306" i="1"/>
  <c r="BK306" i="1"/>
  <c r="BC307" i="1"/>
  <c r="BD307" i="1"/>
  <c r="BE307" i="1"/>
  <c r="BF307" i="1"/>
  <c r="BG307" i="1"/>
  <c r="BH307" i="1"/>
  <c r="BI307" i="1"/>
  <c r="BJ307" i="1"/>
  <c r="BK307" i="1"/>
  <c r="BC308" i="1"/>
  <c r="BD308" i="1"/>
  <c r="BE308" i="1"/>
  <c r="BF308" i="1"/>
  <c r="BG308" i="1"/>
  <c r="BH308" i="1"/>
  <c r="BI308" i="1"/>
  <c r="BJ308" i="1"/>
  <c r="BK308" i="1"/>
  <c r="BC309" i="1"/>
  <c r="BD309" i="1"/>
  <c r="BE309" i="1"/>
  <c r="BF309" i="1"/>
  <c r="BG309" i="1"/>
  <c r="BH309" i="1"/>
  <c r="BI309" i="1"/>
  <c r="BJ309" i="1"/>
  <c r="BK309" i="1"/>
  <c r="BC310" i="1"/>
  <c r="BD310" i="1"/>
  <c r="BE310" i="1"/>
  <c r="BF310" i="1"/>
  <c r="BG310" i="1"/>
  <c r="BH310" i="1"/>
  <c r="BI310" i="1"/>
  <c r="BJ310" i="1"/>
  <c r="BK310" i="1"/>
  <c r="BC311" i="1"/>
  <c r="BD311" i="1"/>
  <c r="BE311" i="1"/>
  <c r="BF311" i="1"/>
  <c r="BG311" i="1"/>
  <c r="BH311" i="1"/>
  <c r="BI311" i="1"/>
  <c r="BJ311" i="1"/>
  <c r="BK311" i="1"/>
  <c r="BC312" i="1"/>
  <c r="BD312" i="1"/>
  <c r="BE312" i="1"/>
  <c r="BF312" i="1"/>
  <c r="BG312" i="1"/>
  <c r="BH312" i="1"/>
  <c r="BI312" i="1"/>
  <c r="BJ312" i="1"/>
  <c r="BK312" i="1"/>
  <c r="BC313" i="1"/>
  <c r="BD313" i="1"/>
  <c r="BE313" i="1"/>
  <c r="BF313" i="1"/>
  <c r="BG313" i="1"/>
  <c r="BH313" i="1"/>
  <c r="BI313" i="1"/>
  <c r="BJ313" i="1"/>
  <c r="BK313" i="1"/>
  <c r="BC314" i="1"/>
  <c r="BD314" i="1"/>
  <c r="BE314" i="1"/>
  <c r="BF314" i="1"/>
  <c r="BG314" i="1"/>
  <c r="BH314" i="1"/>
  <c r="BI314" i="1"/>
  <c r="BJ314" i="1"/>
  <c r="BK314" i="1"/>
  <c r="BC315" i="1"/>
  <c r="BD315" i="1"/>
  <c r="BE315" i="1"/>
  <c r="BF315" i="1"/>
  <c r="BG315" i="1"/>
  <c r="BH315" i="1"/>
  <c r="BI315" i="1"/>
  <c r="BJ315" i="1"/>
  <c r="BK315" i="1"/>
  <c r="BC316" i="1"/>
  <c r="BD316" i="1"/>
  <c r="BE316" i="1"/>
  <c r="BF316" i="1"/>
  <c r="BG316" i="1"/>
  <c r="BH316" i="1"/>
  <c r="BI316" i="1"/>
  <c r="BJ316" i="1"/>
  <c r="BK316" i="1"/>
  <c r="BC317" i="1"/>
  <c r="BD317" i="1"/>
  <c r="BE317" i="1"/>
  <c r="BF317" i="1"/>
  <c r="BG317" i="1"/>
  <c r="BH317" i="1"/>
  <c r="BI317" i="1"/>
  <c r="BJ317" i="1"/>
  <c r="BK317" i="1"/>
  <c r="BC318" i="1"/>
  <c r="BD318" i="1"/>
  <c r="BE318" i="1"/>
  <c r="BF318" i="1"/>
  <c r="BG318" i="1"/>
  <c r="BH318" i="1"/>
  <c r="BI318" i="1"/>
  <c r="BJ318" i="1"/>
  <c r="BK318" i="1"/>
  <c r="BC319" i="1"/>
  <c r="BD319" i="1"/>
  <c r="BE319" i="1"/>
  <c r="BF319" i="1"/>
  <c r="BG319" i="1"/>
  <c r="BH319" i="1"/>
  <c r="BI319" i="1"/>
  <c r="BJ319" i="1"/>
  <c r="BK319" i="1"/>
  <c r="BC320" i="1"/>
  <c r="BD320" i="1"/>
  <c r="BE320" i="1"/>
  <c r="BF320" i="1"/>
  <c r="BG320" i="1"/>
  <c r="BH320" i="1"/>
  <c r="BI320" i="1"/>
  <c r="BJ320" i="1"/>
  <c r="BK320" i="1"/>
  <c r="BC321" i="1"/>
  <c r="BD321" i="1"/>
  <c r="BE321" i="1"/>
  <c r="BF321" i="1"/>
  <c r="BG321" i="1"/>
  <c r="BH321" i="1"/>
  <c r="BI321" i="1"/>
  <c r="BJ321" i="1"/>
  <c r="BK321" i="1"/>
  <c r="BC322" i="1"/>
  <c r="BD322" i="1"/>
  <c r="BE322" i="1"/>
  <c r="BF322" i="1"/>
  <c r="BG322" i="1"/>
  <c r="BH322" i="1"/>
  <c r="BI322" i="1"/>
  <c r="BJ322" i="1"/>
  <c r="BK322" i="1"/>
  <c r="BC323" i="1"/>
  <c r="BD323" i="1"/>
  <c r="BE323" i="1"/>
  <c r="BF323" i="1"/>
  <c r="BG323" i="1"/>
  <c r="BH323" i="1"/>
  <c r="BI323" i="1"/>
  <c r="BJ323" i="1"/>
  <c r="BK323" i="1"/>
  <c r="BC324" i="1"/>
  <c r="BD324" i="1"/>
  <c r="BE324" i="1"/>
  <c r="BF324" i="1"/>
  <c r="BG324" i="1"/>
  <c r="BH324" i="1"/>
  <c r="BI324" i="1"/>
  <c r="BJ324" i="1"/>
  <c r="BK324" i="1"/>
  <c r="BC325" i="1"/>
  <c r="BD325" i="1"/>
  <c r="BE325" i="1"/>
  <c r="BF325" i="1"/>
  <c r="BG325" i="1"/>
  <c r="BH325" i="1"/>
  <c r="BI325" i="1"/>
  <c r="BJ325" i="1"/>
  <c r="BK325" i="1"/>
  <c r="BC326" i="1"/>
  <c r="BD326" i="1"/>
  <c r="BE326" i="1"/>
  <c r="BF326" i="1"/>
  <c r="BG326" i="1"/>
  <c r="BH326" i="1"/>
  <c r="BI326" i="1"/>
  <c r="BJ326" i="1"/>
  <c r="BK326" i="1"/>
  <c r="BC327" i="1"/>
  <c r="BD327" i="1"/>
  <c r="BE327" i="1"/>
  <c r="BF327" i="1"/>
  <c r="BG327" i="1"/>
  <c r="BH327" i="1"/>
  <c r="BI327" i="1"/>
  <c r="BJ327" i="1"/>
  <c r="BK327" i="1"/>
  <c r="BC328" i="1"/>
  <c r="BD328" i="1"/>
  <c r="BE328" i="1"/>
  <c r="BF328" i="1"/>
  <c r="BG328" i="1"/>
  <c r="BH328" i="1"/>
  <c r="BI328" i="1"/>
  <c r="BJ328" i="1"/>
  <c r="BK328" i="1"/>
  <c r="BC329" i="1"/>
  <c r="BD329" i="1"/>
  <c r="BE329" i="1"/>
  <c r="BF329" i="1"/>
  <c r="BG329" i="1"/>
  <c r="BH329" i="1"/>
  <c r="BI329" i="1"/>
  <c r="BJ329" i="1"/>
  <c r="BK329" i="1"/>
  <c r="BC330" i="1"/>
  <c r="BD330" i="1"/>
  <c r="BE330" i="1"/>
  <c r="BF330" i="1"/>
  <c r="BG330" i="1"/>
  <c r="BH330" i="1"/>
  <c r="BI330" i="1"/>
  <c r="BJ330" i="1"/>
  <c r="BK330" i="1"/>
  <c r="BC331" i="1"/>
  <c r="BD331" i="1"/>
  <c r="BE331" i="1"/>
  <c r="BF331" i="1"/>
  <c r="BG331" i="1"/>
  <c r="BH331" i="1"/>
  <c r="BI331" i="1"/>
  <c r="BJ331" i="1"/>
  <c r="BK331" i="1"/>
  <c r="BC332" i="1"/>
  <c r="BD332" i="1"/>
  <c r="BE332" i="1"/>
  <c r="BF332" i="1"/>
  <c r="BG332" i="1"/>
  <c r="BH332" i="1"/>
  <c r="BI332" i="1"/>
  <c r="BJ332" i="1"/>
  <c r="BK332" i="1"/>
  <c r="BC333" i="1"/>
  <c r="BD333" i="1"/>
  <c r="BE333" i="1"/>
  <c r="BF333" i="1"/>
  <c r="BG333" i="1"/>
  <c r="BH333" i="1"/>
  <c r="BI333" i="1"/>
  <c r="BJ333" i="1"/>
  <c r="BK333" i="1"/>
  <c r="BC334" i="1"/>
  <c r="BD334" i="1"/>
  <c r="BE334" i="1"/>
  <c r="BF334" i="1"/>
  <c r="BG334" i="1"/>
  <c r="BH334" i="1"/>
  <c r="BI334" i="1"/>
  <c r="BJ334" i="1"/>
  <c r="BK334" i="1"/>
  <c r="BC335" i="1"/>
  <c r="BD335" i="1"/>
  <c r="BE335" i="1"/>
  <c r="BF335" i="1"/>
  <c r="BG335" i="1"/>
  <c r="BH335" i="1"/>
  <c r="BI335" i="1"/>
  <c r="BJ335" i="1"/>
  <c r="BK335" i="1"/>
  <c r="BC336" i="1"/>
  <c r="BD336" i="1"/>
  <c r="BE336" i="1"/>
  <c r="BF336" i="1"/>
  <c r="BG336" i="1"/>
  <c r="BH336" i="1"/>
  <c r="BI336" i="1"/>
  <c r="BJ336" i="1"/>
  <c r="BK336" i="1"/>
  <c r="BC337" i="1"/>
  <c r="BD337" i="1"/>
  <c r="BE337" i="1"/>
  <c r="BF337" i="1"/>
  <c r="BG337" i="1"/>
  <c r="BH337" i="1"/>
  <c r="BI337" i="1"/>
  <c r="BJ337" i="1"/>
  <c r="BK337" i="1"/>
  <c r="BC338" i="1"/>
  <c r="BD338" i="1"/>
  <c r="BE338" i="1"/>
  <c r="BF338" i="1"/>
  <c r="BG338" i="1"/>
  <c r="BH338" i="1"/>
  <c r="BI338" i="1"/>
  <c r="BJ338" i="1"/>
  <c r="BK338" i="1"/>
  <c r="BC339" i="1"/>
  <c r="BD339" i="1"/>
  <c r="BE339" i="1"/>
  <c r="BF339" i="1"/>
  <c r="BG339" i="1"/>
  <c r="BH339" i="1"/>
  <c r="BI339" i="1"/>
  <c r="BJ339" i="1"/>
  <c r="BK339" i="1"/>
  <c r="BC340" i="1"/>
  <c r="BD340" i="1"/>
  <c r="BE340" i="1"/>
  <c r="BF340" i="1"/>
  <c r="BG340" i="1"/>
  <c r="BH340" i="1"/>
  <c r="BI340" i="1"/>
  <c r="BJ340" i="1"/>
  <c r="BK340" i="1"/>
  <c r="BC341" i="1"/>
  <c r="BD341" i="1"/>
  <c r="BE341" i="1"/>
  <c r="BF341" i="1"/>
  <c r="BG341" i="1"/>
  <c r="BH341" i="1"/>
  <c r="BI341" i="1"/>
  <c r="BJ341" i="1"/>
  <c r="BK341" i="1"/>
  <c r="BC342" i="1"/>
  <c r="BD342" i="1"/>
  <c r="BE342" i="1"/>
  <c r="BF342" i="1"/>
  <c r="BG342" i="1"/>
  <c r="BH342" i="1"/>
  <c r="BI342" i="1"/>
  <c r="BJ342" i="1"/>
  <c r="BK342" i="1"/>
  <c r="BC343" i="1"/>
  <c r="BD343" i="1"/>
  <c r="BE343" i="1"/>
  <c r="BF343" i="1"/>
  <c r="BG343" i="1"/>
  <c r="BH343" i="1"/>
  <c r="BI343" i="1"/>
  <c r="BJ343" i="1"/>
  <c r="BK343" i="1"/>
  <c r="BC344" i="1"/>
  <c r="BD344" i="1"/>
  <c r="BE344" i="1"/>
  <c r="BF344" i="1"/>
  <c r="BG344" i="1"/>
  <c r="BH344" i="1"/>
  <c r="BI344" i="1"/>
  <c r="BJ344" i="1"/>
  <c r="BK344" i="1"/>
  <c r="BC345" i="1"/>
  <c r="BD345" i="1"/>
  <c r="BE345" i="1"/>
  <c r="BF345" i="1"/>
  <c r="BG345" i="1"/>
  <c r="BH345" i="1"/>
  <c r="BI345" i="1"/>
  <c r="BJ345" i="1"/>
  <c r="BK345" i="1"/>
  <c r="BC346" i="1"/>
  <c r="BD346" i="1"/>
  <c r="BE346" i="1"/>
  <c r="BF346" i="1"/>
  <c r="BG346" i="1"/>
  <c r="BH346" i="1"/>
  <c r="BI346" i="1"/>
  <c r="BJ346" i="1"/>
  <c r="BK346" i="1"/>
  <c r="BC347" i="1"/>
  <c r="BD347" i="1"/>
  <c r="BE347" i="1"/>
  <c r="BF347" i="1"/>
  <c r="BG347" i="1"/>
  <c r="BH347" i="1"/>
  <c r="BI347" i="1"/>
  <c r="BJ347" i="1"/>
  <c r="BK347" i="1"/>
  <c r="BC348" i="1"/>
  <c r="BD348" i="1"/>
  <c r="BE348" i="1"/>
  <c r="BF348" i="1"/>
  <c r="BG348" i="1"/>
  <c r="BH348" i="1"/>
  <c r="BI348" i="1"/>
  <c r="BJ348" i="1"/>
  <c r="BK348" i="1"/>
  <c r="BC349" i="1"/>
  <c r="BD349" i="1"/>
  <c r="BE349" i="1"/>
  <c r="BF349" i="1"/>
  <c r="BG349" i="1"/>
  <c r="BH349" i="1"/>
  <c r="BI349" i="1"/>
  <c r="BJ349" i="1"/>
  <c r="BK349" i="1"/>
  <c r="BC350" i="1"/>
  <c r="BD350" i="1"/>
  <c r="BE350" i="1"/>
  <c r="BF350" i="1"/>
  <c r="BG350" i="1"/>
  <c r="BH350" i="1"/>
  <c r="BI350" i="1"/>
  <c r="BJ350" i="1"/>
  <c r="BK350" i="1"/>
  <c r="BC351" i="1"/>
  <c r="BD351" i="1"/>
  <c r="BE351" i="1"/>
  <c r="BF351" i="1"/>
  <c r="BG351" i="1"/>
  <c r="BH351" i="1"/>
  <c r="BI351" i="1"/>
  <c r="BJ351" i="1"/>
  <c r="BK351" i="1"/>
  <c r="BC352" i="1"/>
  <c r="BD352" i="1"/>
  <c r="BE352" i="1"/>
  <c r="BF352" i="1"/>
  <c r="BG352" i="1"/>
  <c r="BH352" i="1"/>
  <c r="BI352" i="1"/>
  <c r="BJ352" i="1"/>
  <c r="BK352" i="1"/>
  <c r="BC353" i="1"/>
  <c r="BD353" i="1"/>
  <c r="BE353" i="1"/>
  <c r="BF353" i="1"/>
  <c r="BG353" i="1"/>
  <c r="BH353" i="1"/>
  <c r="BI353" i="1"/>
  <c r="BJ353" i="1"/>
  <c r="BK353" i="1"/>
  <c r="BK2" i="1"/>
  <c r="BJ2" i="1"/>
  <c r="BI2" i="1"/>
  <c r="BH2" i="1"/>
  <c r="BG2" i="1"/>
  <c r="BF2" i="1"/>
  <c r="BE2" i="1"/>
  <c r="BD2" i="1"/>
  <c r="BC2" i="1"/>
  <c r="AW3" i="1"/>
  <c r="AX3" i="1"/>
  <c r="AY3" i="1"/>
  <c r="AZ3" i="1"/>
  <c r="BA3" i="1"/>
  <c r="BB3" i="1"/>
  <c r="AW4" i="1"/>
  <c r="AX4" i="1"/>
  <c r="AY4" i="1"/>
  <c r="AZ4" i="1"/>
  <c r="BA4" i="1"/>
  <c r="BB4" i="1"/>
  <c r="AW5" i="1"/>
  <c r="AX5" i="1"/>
  <c r="AY5" i="1"/>
  <c r="AZ5" i="1"/>
  <c r="BA5" i="1"/>
  <c r="BB5" i="1"/>
  <c r="AW6" i="1"/>
  <c r="AX6" i="1"/>
  <c r="AY6" i="1"/>
  <c r="AZ6" i="1"/>
  <c r="BA6" i="1"/>
  <c r="BB6" i="1"/>
  <c r="AW7" i="1"/>
  <c r="AX7" i="1"/>
  <c r="AY7" i="1"/>
  <c r="AZ7" i="1"/>
  <c r="BA7" i="1"/>
  <c r="BB7" i="1"/>
  <c r="AW8" i="1"/>
  <c r="AX8" i="1"/>
  <c r="AY8" i="1"/>
  <c r="AZ8" i="1"/>
  <c r="BA8" i="1"/>
  <c r="BB8" i="1"/>
  <c r="AW9" i="1"/>
  <c r="AX9" i="1"/>
  <c r="AY9" i="1"/>
  <c r="AZ9" i="1"/>
  <c r="BA9" i="1"/>
  <c r="BB9" i="1"/>
  <c r="AW10" i="1"/>
  <c r="AX10" i="1"/>
  <c r="AY10" i="1"/>
  <c r="AZ10" i="1"/>
  <c r="BA10" i="1"/>
  <c r="BB10" i="1"/>
  <c r="AW11" i="1"/>
  <c r="AX11" i="1"/>
  <c r="AY11" i="1"/>
  <c r="AZ11" i="1"/>
  <c r="BA11" i="1"/>
  <c r="BB11" i="1"/>
  <c r="AW12" i="1"/>
  <c r="AX12" i="1"/>
  <c r="AY12" i="1"/>
  <c r="AZ12" i="1"/>
  <c r="BA12" i="1"/>
  <c r="BB12" i="1"/>
  <c r="AW13" i="1"/>
  <c r="AX13" i="1"/>
  <c r="AY13" i="1"/>
  <c r="AZ13" i="1"/>
  <c r="BA13" i="1"/>
  <c r="BB13" i="1"/>
  <c r="AW14" i="1"/>
  <c r="AX14" i="1"/>
  <c r="AY14" i="1"/>
  <c r="AZ14" i="1"/>
  <c r="BA14" i="1"/>
  <c r="BB14" i="1"/>
  <c r="AW15" i="1"/>
  <c r="AX15" i="1"/>
  <c r="AY15" i="1"/>
  <c r="AZ15" i="1"/>
  <c r="BA15" i="1"/>
  <c r="BB15" i="1"/>
  <c r="AW16" i="1"/>
  <c r="AX16" i="1"/>
  <c r="AY16" i="1"/>
  <c r="AZ16" i="1"/>
  <c r="BA16" i="1"/>
  <c r="BB16" i="1"/>
  <c r="AW17" i="1"/>
  <c r="AX17" i="1"/>
  <c r="AY17" i="1"/>
  <c r="AZ17" i="1"/>
  <c r="BA17" i="1"/>
  <c r="BB17" i="1"/>
  <c r="AW18" i="1"/>
  <c r="AX18" i="1"/>
  <c r="AY18" i="1"/>
  <c r="AZ18" i="1"/>
  <c r="BA18" i="1"/>
  <c r="BB18" i="1"/>
  <c r="AW19" i="1"/>
  <c r="AX19" i="1"/>
  <c r="AY19" i="1"/>
  <c r="AZ19" i="1"/>
  <c r="BA19" i="1"/>
  <c r="BB19" i="1"/>
  <c r="AW20" i="1"/>
  <c r="AX20" i="1"/>
  <c r="AY20" i="1"/>
  <c r="AZ20" i="1"/>
  <c r="BA20" i="1"/>
  <c r="BB20" i="1"/>
  <c r="AW21" i="1"/>
  <c r="AX21" i="1"/>
  <c r="AY21" i="1"/>
  <c r="AZ21" i="1"/>
  <c r="BA21" i="1"/>
  <c r="BB21" i="1"/>
  <c r="AW22" i="1"/>
  <c r="AX22" i="1"/>
  <c r="AY22" i="1"/>
  <c r="AZ22" i="1"/>
  <c r="BA22" i="1"/>
  <c r="BB22" i="1"/>
  <c r="AW23" i="1"/>
  <c r="AX23" i="1"/>
  <c r="AY23" i="1"/>
  <c r="AZ23" i="1"/>
  <c r="BA23" i="1"/>
  <c r="BB23" i="1"/>
  <c r="AW24" i="1"/>
  <c r="AX24" i="1"/>
  <c r="AY24" i="1"/>
  <c r="AZ24" i="1"/>
  <c r="BA24" i="1"/>
  <c r="BB24" i="1"/>
  <c r="AW25" i="1"/>
  <c r="AX25" i="1"/>
  <c r="AY25" i="1"/>
  <c r="AZ25" i="1"/>
  <c r="BA25" i="1"/>
  <c r="BB25" i="1"/>
  <c r="AW26" i="1"/>
  <c r="AX26" i="1"/>
  <c r="AY26" i="1"/>
  <c r="AZ26" i="1"/>
  <c r="BA26" i="1"/>
  <c r="BB26" i="1"/>
  <c r="AW27" i="1"/>
  <c r="AX27" i="1"/>
  <c r="AY27" i="1"/>
  <c r="AZ27" i="1"/>
  <c r="BA27" i="1"/>
  <c r="BB27" i="1"/>
  <c r="AW28" i="1"/>
  <c r="AX28" i="1"/>
  <c r="AY28" i="1"/>
  <c r="AZ28" i="1"/>
  <c r="BA28" i="1"/>
  <c r="BB28" i="1"/>
  <c r="AW29" i="1"/>
  <c r="AX29" i="1"/>
  <c r="AY29" i="1"/>
  <c r="AZ29" i="1"/>
  <c r="BA29" i="1"/>
  <c r="BB29" i="1"/>
  <c r="AW30" i="1"/>
  <c r="AX30" i="1"/>
  <c r="AY30" i="1"/>
  <c r="AZ30" i="1"/>
  <c r="BA30" i="1"/>
  <c r="BB30" i="1"/>
  <c r="AW31" i="1"/>
  <c r="AX31" i="1"/>
  <c r="AY31" i="1"/>
  <c r="AZ31" i="1"/>
  <c r="BA31" i="1"/>
  <c r="BB31" i="1"/>
  <c r="AW32" i="1"/>
  <c r="AX32" i="1"/>
  <c r="AY32" i="1"/>
  <c r="AZ32" i="1"/>
  <c r="BA32" i="1"/>
  <c r="BB32" i="1"/>
  <c r="AW33" i="1"/>
  <c r="AX33" i="1"/>
  <c r="AY33" i="1"/>
  <c r="AZ33" i="1"/>
  <c r="BA33" i="1"/>
  <c r="BB33" i="1"/>
  <c r="AW34" i="1"/>
  <c r="AX34" i="1"/>
  <c r="AY34" i="1"/>
  <c r="AZ34" i="1"/>
  <c r="BA34" i="1"/>
  <c r="BB34" i="1"/>
  <c r="AW35" i="1"/>
  <c r="AX35" i="1"/>
  <c r="AY35" i="1"/>
  <c r="AZ35" i="1"/>
  <c r="BA35" i="1"/>
  <c r="BB35" i="1"/>
  <c r="AW36" i="1"/>
  <c r="AX36" i="1"/>
  <c r="AY36" i="1"/>
  <c r="AZ36" i="1"/>
  <c r="BA36" i="1"/>
  <c r="BB36" i="1"/>
  <c r="AW37" i="1"/>
  <c r="AX37" i="1"/>
  <c r="AY37" i="1"/>
  <c r="AZ37" i="1"/>
  <c r="BA37" i="1"/>
  <c r="BB37" i="1"/>
  <c r="AW38" i="1"/>
  <c r="AX38" i="1"/>
  <c r="AY38" i="1"/>
  <c r="AZ38" i="1"/>
  <c r="BA38" i="1"/>
  <c r="BB38" i="1"/>
  <c r="AW39" i="1"/>
  <c r="AX39" i="1"/>
  <c r="AY39" i="1"/>
  <c r="AZ39" i="1"/>
  <c r="BA39" i="1"/>
  <c r="BB39" i="1"/>
  <c r="AW40" i="1"/>
  <c r="AX40" i="1"/>
  <c r="AY40" i="1"/>
  <c r="AZ40" i="1"/>
  <c r="BA40" i="1"/>
  <c r="BB40" i="1"/>
  <c r="AW41" i="1"/>
  <c r="AX41" i="1"/>
  <c r="AY41" i="1"/>
  <c r="AZ41" i="1"/>
  <c r="BA41" i="1"/>
  <c r="BB41" i="1"/>
  <c r="AW42" i="1"/>
  <c r="AX42" i="1"/>
  <c r="AY42" i="1"/>
  <c r="AZ42" i="1"/>
  <c r="BA42" i="1"/>
  <c r="BB42" i="1"/>
  <c r="AW43" i="1"/>
  <c r="AX43" i="1"/>
  <c r="AY43" i="1"/>
  <c r="AZ43" i="1"/>
  <c r="BA43" i="1"/>
  <c r="BB43" i="1"/>
  <c r="AW44" i="1"/>
  <c r="AX44" i="1"/>
  <c r="AY44" i="1"/>
  <c r="AZ44" i="1"/>
  <c r="BA44" i="1"/>
  <c r="BB44" i="1"/>
  <c r="AW45" i="1"/>
  <c r="AX45" i="1"/>
  <c r="AY45" i="1"/>
  <c r="AZ45" i="1"/>
  <c r="BA45" i="1"/>
  <c r="BB45" i="1"/>
  <c r="AW46" i="1"/>
  <c r="AX46" i="1"/>
  <c r="AY46" i="1"/>
  <c r="AZ46" i="1"/>
  <c r="BA46" i="1"/>
  <c r="BB46" i="1"/>
  <c r="AW47" i="1"/>
  <c r="AX47" i="1"/>
  <c r="AY47" i="1"/>
  <c r="AZ47" i="1"/>
  <c r="BA47" i="1"/>
  <c r="BB47" i="1"/>
  <c r="AW48" i="1"/>
  <c r="AX48" i="1"/>
  <c r="AY48" i="1"/>
  <c r="AZ48" i="1"/>
  <c r="BA48" i="1"/>
  <c r="BB48" i="1"/>
  <c r="AW49" i="1"/>
  <c r="AX49" i="1"/>
  <c r="AY49" i="1"/>
  <c r="AZ49" i="1"/>
  <c r="BA49" i="1"/>
  <c r="BB49" i="1"/>
  <c r="AW50" i="1"/>
  <c r="AX50" i="1"/>
  <c r="AY50" i="1"/>
  <c r="AZ50" i="1"/>
  <c r="BA50" i="1"/>
  <c r="BB50" i="1"/>
  <c r="AW51" i="1"/>
  <c r="AX51" i="1"/>
  <c r="AY51" i="1"/>
  <c r="AZ51" i="1"/>
  <c r="BA51" i="1"/>
  <c r="BB51" i="1"/>
  <c r="AW52" i="1"/>
  <c r="AX52" i="1"/>
  <c r="AY52" i="1"/>
  <c r="AZ52" i="1"/>
  <c r="BA52" i="1"/>
  <c r="BB52" i="1"/>
  <c r="AW53" i="1"/>
  <c r="AX53" i="1"/>
  <c r="AY53" i="1"/>
  <c r="AZ53" i="1"/>
  <c r="BA53" i="1"/>
  <c r="BB53" i="1"/>
  <c r="AW54" i="1"/>
  <c r="AX54" i="1"/>
  <c r="AY54" i="1"/>
  <c r="AZ54" i="1"/>
  <c r="BA54" i="1"/>
  <c r="BB54" i="1"/>
  <c r="AW55" i="1"/>
  <c r="AX55" i="1"/>
  <c r="AY55" i="1"/>
  <c r="AZ55" i="1"/>
  <c r="BA55" i="1"/>
  <c r="BB55" i="1"/>
  <c r="AW56" i="1"/>
  <c r="AX56" i="1"/>
  <c r="AY56" i="1"/>
  <c r="AZ56" i="1"/>
  <c r="BA56" i="1"/>
  <c r="BB56" i="1"/>
  <c r="AW57" i="1"/>
  <c r="AX57" i="1"/>
  <c r="AY57" i="1"/>
  <c r="AZ57" i="1"/>
  <c r="BA57" i="1"/>
  <c r="BB57" i="1"/>
  <c r="AW58" i="1"/>
  <c r="AX58" i="1"/>
  <c r="AY58" i="1"/>
  <c r="AZ58" i="1"/>
  <c r="BA58" i="1"/>
  <c r="BB58" i="1"/>
  <c r="AW59" i="1"/>
  <c r="AX59" i="1"/>
  <c r="AY59" i="1"/>
  <c r="AZ59" i="1"/>
  <c r="BA59" i="1"/>
  <c r="BB59" i="1"/>
  <c r="AW60" i="1"/>
  <c r="AX60" i="1"/>
  <c r="AY60" i="1"/>
  <c r="AZ60" i="1"/>
  <c r="BA60" i="1"/>
  <c r="BB60" i="1"/>
  <c r="AW61" i="1"/>
  <c r="AX61" i="1"/>
  <c r="AY61" i="1"/>
  <c r="AZ61" i="1"/>
  <c r="BA61" i="1"/>
  <c r="BB61" i="1"/>
  <c r="AW62" i="1"/>
  <c r="AX62" i="1"/>
  <c r="AY62" i="1"/>
  <c r="AZ62" i="1"/>
  <c r="BA62" i="1"/>
  <c r="BB62" i="1"/>
  <c r="AW63" i="1"/>
  <c r="AX63" i="1"/>
  <c r="AY63" i="1"/>
  <c r="AZ63" i="1"/>
  <c r="BA63" i="1"/>
  <c r="BB63" i="1"/>
  <c r="AW64" i="1"/>
  <c r="AX64" i="1"/>
  <c r="AY64" i="1"/>
  <c r="AZ64" i="1"/>
  <c r="BA64" i="1"/>
  <c r="BB64" i="1"/>
  <c r="AW65" i="1"/>
  <c r="AX65" i="1"/>
  <c r="AY65" i="1"/>
  <c r="AZ65" i="1"/>
  <c r="BA65" i="1"/>
  <c r="BB65" i="1"/>
  <c r="AW66" i="1"/>
  <c r="AX66" i="1"/>
  <c r="AY66" i="1"/>
  <c r="AZ66" i="1"/>
  <c r="BA66" i="1"/>
  <c r="BB66" i="1"/>
  <c r="AW67" i="1"/>
  <c r="AX67" i="1"/>
  <c r="AY67" i="1"/>
  <c r="AZ67" i="1"/>
  <c r="BA67" i="1"/>
  <c r="BB67" i="1"/>
  <c r="AW68" i="1"/>
  <c r="AX68" i="1"/>
  <c r="AY68" i="1"/>
  <c r="AZ68" i="1"/>
  <c r="BA68" i="1"/>
  <c r="BB68" i="1"/>
  <c r="AW69" i="1"/>
  <c r="AX69" i="1"/>
  <c r="AY69" i="1"/>
  <c r="AZ69" i="1"/>
  <c r="BA69" i="1"/>
  <c r="BB69" i="1"/>
  <c r="AW70" i="1"/>
  <c r="AX70" i="1"/>
  <c r="AY70" i="1"/>
  <c r="AZ70" i="1"/>
  <c r="BA70" i="1"/>
  <c r="BB70" i="1"/>
  <c r="AW71" i="1"/>
  <c r="AX71" i="1"/>
  <c r="AY71" i="1"/>
  <c r="AZ71" i="1"/>
  <c r="BA71" i="1"/>
  <c r="BB71" i="1"/>
  <c r="AW72" i="1"/>
  <c r="AX72" i="1"/>
  <c r="AY72" i="1"/>
  <c r="AZ72" i="1"/>
  <c r="BA72" i="1"/>
  <c r="BB72" i="1"/>
  <c r="AW73" i="1"/>
  <c r="AX73" i="1"/>
  <c r="AY73" i="1"/>
  <c r="AZ73" i="1"/>
  <c r="BA73" i="1"/>
  <c r="BB73" i="1"/>
  <c r="AW74" i="1"/>
  <c r="AX74" i="1"/>
  <c r="AY74" i="1"/>
  <c r="AZ74" i="1"/>
  <c r="BA74" i="1"/>
  <c r="BB74" i="1"/>
  <c r="AW75" i="1"/>
  <c r="AX75" i="1"/>
  <c r="AY75" i="1"/>
  <c r="AZ75" i="1"/>
  <c r="BA75" i="1"/>
  <c r="BB75" i="1"/>
  <c r="AW76" i="1"/>
  <c r="AX76" i="1"/>
  <c r="AY76" i="1"/>
  <c r="AZ76" i="1"/>
  <c r="BA76" i="1"/>
  <c r="BB76" i="1"/>
  <c r="AW77" i="1"/>
  <c r="AX77" i="1"/>
  <c r="AY77" i="1"/>
  <c r="AZ77" i="1"/>
  <c r="BA77" i="1"/>
  <c r="BB77" i="1"/>
  <c r="AW78" i="1"/>
  <c r="AX78" i="1"/>
  <c r="AY78" i="1"/>
  <c r="AZ78" i="1"/>
  <c r="BA78" i="1"/>
  <c r="BB78" i="1"/>
  <c r="AW79" i="1"/>
  <c r="AX79" i="1"/>
  <c r="AY79" i="1"/>
  <c r="AZ79" i="1"/>
  <c r="BA79" i="1"/>
  <c r="BB79" i="1"/>
  <c r="AW80" i="1"/>
  <c r="AX80" i="1"/>
  <c r="AY80" i="1"/>
  <c r="AZ80" i="1"/>
  <c r="BA80" i="1"/>
  <c r="BB80" i="1"/>
  <c r="AW81" i="1"/>
  <c r="AX81" i="1"/>
  <c r="AY81" i="1"/>
  <c r="AZ81" i="1"/>
  <c r="BA81" i="1"/>
  <c r="BB81" i="1"/>
  <c r="AW82" i="1"/>
  <c r="AX82" i="1"/>
  <c r="AY82" i="1"/>
  <c r="AZ82" i="1"/>
  <c r="BA82" i="1"/>
  <c r="BB82" i="1"/>
  <c r="AW83" i="1"/>
  <c r="AX83" i="1"/>
  <c r="AY83" i="1"/>
  <c r="AZ83" i="1"/>
  <c r="BA83" i="1"/>
  <c r="BB83" i="1"/>
  <c r="AW84" i="1"/>
  <c r="AX84" i="1"/>
  <c r="AY84" i="1"/>
  <c r="AZ84" i="1"/>
  <c r="BA84" i="1"/>
  <c r="BB84" i="1"/>
  <c r="AW85" i="1"/>
  <c r="AX85" i="1"/>
  <c r="AY85" i="1"/>
  <c r="AZ85" i="1"/>
  <c r="BA85" i="1"/>
  <c r="BB85" i="1"/>
  <c r="AW86" i="1"/>
  <c r="AX86" i="1"/>
  <c r="AY86" i="1"/>
  <c r="AZ86" i="1"/>
  <c r="BA86" i="1"/>
  <c r="BB86" i="1"/>
  <c r="AW87" i="1"/>
  <c r="AX87" i="1"/>
  <c r="AY87" i="1"/>
  <c r="AZ87" i="1"/>
  <c r="BA87" i="1"/>
  <c r="BB87" i="1"/>
  <c r="AW88" i="1"/>
  <c r="AX88" i="1"/>
  <c r="AY88" i="1"/>
  <c r="AZ88" i="1"/>
  <c r="BA88" i="1"/>
  <c r="BB88" i="1"/>
  <c r="AW89" i="1"/>
  <c r="AX89" i="1"/>
  <c r="AY89" i="1"/>
  <c r="AZ89" i="1"/>
  <c r="BA89" i="1"/>
  <c r="BB89" i="1"/>
  <c r="AW90" i="1"/>
  <c r="AX90" i="1"/>
  <c r="AY90" i="1"/>
  <c r="AZ90" i="1"/>
  <c r="BA90" i="1"/>
  <c r="BB90" i="1"/>
  <c r="AW91" i="1"/>
  <c r="AX91" i="1"/>
  <c r="AY91" i="1"/>
  <c r="AZ91" i="1"/>
  <c r="BA91" i="1"/>
  <c r="BB91" i="1"/>
  <c r="AW92" i="1"/>
  <c r="AX92" i="1"/>
  <c r="AY92" i="1"/>
  <c r="AZ92" i="1"/>
  <c r="BA92" i="1"/>
  <c r="BB92" i="1"/>
  <c r="AW93" i="1"/>
  <c r="AX93" i="1"/>
  <c r="AY93" i="1"/>
  <c r="AZ93" i="1"/>
  <c r="BA93" i="1"/>
  <c r="BB93" i="1"/>
  <c r="AW94" i="1"/>
  <c r="AX94" i="1"/>
  <c r="AY94" i="1"/>
  <c r="AZ94" i="1"/>
  <c r="BA94" i="1"/>
  <c r="BB94" i="1"/>
  <c r="AW95" i="1"/>
  <c r="AX95" i="1"/>
  <c r="AY95" i="1"/>
  <c r="AZ95" i="1"/>
  <c r="BA95" i="1"/>
  <c r="BB95" i="1"/>
  <c r="AW96" i="1"/>
  <c r="AX96" i="1"/>
  <c r="AY96" i="1"/>
  <c r="AZ96" i="1"/>
  <c r="BA96" i="1"/>
  <c r="BB96" i="1"/>
  <c r="AW97" i="1"/>
  <c r="AX97" i="1"/>
  <c r="AY97" i="1"/>
  <c r="AZ97" i="1"/>
  <c r="BA97" i="1"/>
  <c r="BB97" i="1"/>
  <c r="AW98" i="1"/>
  <c r="AX98" i="1"/>
  <c r="AY98" i="1"/>
  <c r="AZ98" i="1"/>
  <c r="BA98" i="1"/>
  <c r="BB98" i="1"/>
  <c r="AW99" i="1"/>
  <c r="AX99" i="1"/>
  <c r="AY99" i="1"/>
  <c r="AZ99" i="1"/>
  <c r="BA99" i="1"/>
  <c r="BB99" i="1"/>
  <c r="AW100" i="1"/>
  <c r="AX100" i="1"/>
  <c r="AY100" i="1"/>
  <c r="AZ100" i="1"/>
  <c r="BA100" i="1"/>
  <c r="BB100" i="1"/>
  <c r="AW101" i="1"/>
  <c r="AX101" i="1"/>
  <c r="AY101" i="1"/>
  <c r="AZ101" i="1"/>
  <c r="BA101" i="1"/>
  <c r="BB101" i="1"/>
  <c r="AW102" i="1"/>
  <c r="AX102" i="1"/>
  <c r="AY102" i="1"/>
  <c r="AZ102" i="1"/>
  <c r="BA102" i="1"/>
  <c r="BB102" i="1"/>
  <c r="AW103" i="1"/>
  <c r="AX103" i="1"/>
  <c r="AY103" i="1"/>
  <c r="AZ103" i="1"/>
  <c r="BA103" i="1"/>
  <c r="BB103" i="1"/>
  <c r="AW104" i="1"/>
  <c r="AX104" i="1"/>
  <c r="AY104" i="1"/>
  <c r="AZ104" i="1"/>
  <c r="BA104" i="1"/>
  <c r="BB104" i="1"/>
  <c r="AW105" i="1"/>
  <c r="AX105" i="1"/>
  <c r="AY105" i="1"/>
  <c r="AZ105" i="1"/>
  <c r="BA105" i="1"/>
  <c r="BB105" i="1"/>
  <c r="AW106" i="1"/>
  <c r="AX106" i="1"/>
  <c r="AY106" i="1"/>
  <c r="AZ106" i="1"/>
  <c r="BA106" i="1"/>
  <c r="BB106" i="1"/>
  <c r="AW107" i="1"/>
  <c r="AX107" i="1"/>
  <c r="AY107" i="1"/>
  <c r="AZ107" i="1"/>
  <c r="BA107" i="1"/>
  <c r="BB107" i="1"/>
  <c r="AW108" i="1"/>
  <c r="AX108" i="1"/>
  <c r="AY108" i="1"/>
  <c r="AZ108" i="1"/>
  <c r="BA108" i="1"/>
  <c r="BB108" i="1"/>
  <c r="AW109" i="1"/>
  <c r="AX109" i="1"/>
  <c r="AY109" i="1"/>
  <c r="AZ109" i="1"/>
  <c r="BA109" i="1"/>
  <c r="BB109" i="1"/>
  <c r="AW110" i="1"/>
  <c r="AX110" i="1"/>
  <c r="AY110" i="1"/>
  <c r="AZ110" i="1"/>
  <c r="BA110" i="1"/>
  <c r="BB110" i="1"/>
  <c r="AW111" i="1"/>
  <c r="AX111" i="1"/>
  <c r="AY111" i="1"/>
  <c r="AZ111" i="1"/>
  <c r="BA111" i="1"/>
  <c r="BB111" i="1"/>
  <c r="AW112" i="1"/>
  <c r="AX112" i="1"/>
  <c r="AY112" i="1"/>
  <c r="AZ112" i="1"/>
  <c r="BA112" i="1"/>
  <c r="BB112" i="1"/>
  <c r="AW113" i="1"/>
  <c r="AX113" i="1"/>
  <c r="AY113" i="1"/>
  <c r="AZ113" i="1"/>
  <c r="BA113" i="1"/>
  <c r="BB113" i="1"/>
  <c r="AW114" i="1"/>
  <c r="AX114" i="1"/>
  <c r="AY114" i="1"/>
  <c r="AZ114" i="1"/>
  <c r="BA114" i="1"/>
  <c r="BB114" i="1"/>
  <c r="AW115" i="1"/>
  <c r="AX115" i="1"/>
  <c r="AY115" i="1"/>
  <c r="AZ115" i="1"/>
  <c r="BA115" i="1"/>
  <c r="BB115" i="1"/>
  <c r="AW116" i="1"/>
  <c r="AX116" i="1"/>
  <c r="AY116" i="1"/>
  <c r="AZ116" i="1"/>
  <c r="BA116" i="1"/>
  <c r="BB116" i="1"/>
  <c r="AW117" i="1"/>
  <c r="AX117" i="1"/>
  <c r="AY117" i="1"/>
  <c r="AZ117" i="1"/>
  <c r="BA117" i="1"/>
  <c r="BB117" i="1"/>
  <c r="AW118" i="1"/>
  <c r="AX118" i="1"/>
  <c r="AY118" i="1"/>
  <c r="AZ118" i="1"/>
  <c r="BA118" i="1"/>
  <c r="BB118" i="1"/>
  <c r="AW119" i="1"/>
  <c r="AX119" i="1"/>
  <c r="AY119" i="1"/>
  <c r="AZ119" i="1"/>
  <c r="BA119" i="1"/>
  <c r="BB119" i="1"/>
  <c r="AW120" i="1"/>
  <c r="AX120" i="1"/>
  <c r="AY120" i="1"/>
  <c r="AZ120" i="1"/>
  <c r="BA120" i="1"/>
  <c r="BB120" i="1"/>
  <c r="AW121" i="1"/>
  <c r="AX121" i="1"/>
  <c r="AY121" i="1"/>
  <c r="AZ121" i="1"/>
  <c r="BA121" i="1"/>
  <c r="BB121" i="1"/>
  <c r="AW122" i="1"/>
  <c r="AX122" i="1"/>
  <c r="AY122" i="1"/>
  <c r="AZ122" i="1"/>
  <c r="BA122" i="1"/>
  <c r="BB122" i="1"/>
  <c r="AW123" i="1"/>
  <c r="AX123" i="1"/>
  <c r="AY123" i="1"/>
  <c r="AZ123" i="1"/>
  <c r="BA123" i="1"/>
  <c r="BB123" i="1"/>
  <c r="AW124" i="1"/>
  <c r="AX124" i="1"/>
  <c r="AY124" i="1"/>
  <c r="AZ124" i="1"/>
  <c r="BA124" i="1"/>
  <c r="BB124" i="1"/>
  <c r="AW125" i="1"/>
  <c r="AX125" i="1"/>
  <c r="AY125" i="1"/>
  <c r="AZ125" i="1"/>
  <c r="BA125" i="1"/>
  <c r="BB125" i="1"/>
  <c r="AW126" i="1"/>
  <c r="AX126" i="1"/>
  <c r="AY126" i="1"/>
  <c r="AZ126" i="1"/>
  <c r="BA126" i="1"/>
  <c r="BB126" i="1"/>
  <c r="AW127" i="1"/>
  <c r="AX127" i="1"/>
  <c r="AY127" i="1"/>
  <c r="AZ127" i="1"/>
  <c r="BA127" i="1"/>
  <c r="BB127" i="1"/>
  <c r="AW128" i="1"/>
  <c r="AX128" i="1"/>
  <c r="AY128" i="1"/>
  <c r="AZ128" i="1"/>
  <c r="BA128" i="1"/>
  <c r="BB128" i="1"/>
  <c r="AW129" i="1"/>
  <c r="AX129" i="1"/>
  <c r="AY129" i="1"/>
  <c r="AZ129" i="1"/>
  <c r="BA129" i="1"/>
  <c r="BB129" i="1"/>
  <c r="AW130" i="1"/>
  <c r="AX130" i="1"/>
  <c r="AY130" i="1"/>
  <c r="AZ130" i="1"/>
  <c r="BA130" i="1"/>
  <c r="BB130" i="1"/>
  <c r="AW131" i="1"/>
  <c r="AX131" i="1"/>
  <c r="AY131" i="1"/>
  <c r="AZ131" i="1"/>
  <c r="BA131" i="1"/>
  <c r="BB131" i="1"/>
  <c r="AW132" i="1"/>
  <c r="AX132" i="1"/>
  <c r="AY132" i="1"/>
  <c r="AZ132" i="1"/>
  <c r="BA132" i="1"/>
  <c r="BB132" i="1"/>
  <c r="AW133" i="1"/>
  <c r="AX133" i="1"/>
  <c r="AY133" i="1"/>
  <c r="AZ133" i="1"/>
  <c r="BA133" i="1"/>
  <c r="BB133" i="1"/>
  <c r="AW134" i="1"/>
  <c r="AX134" i="1"/>
  <c r="AY134" i="1"/>
  <c r="AZ134" i="1"/>
  <c r="BA134" i="1"/>
  <c r="BB134" i="1"/>
  <c r="AW135" i="1"/>
  <c r="AX135" i="1"/>
  <c r="AY135" i="1"/>
  <c r="AZ135" i="1"/>
  <c r="BA135" i="1"/>
  <c r="BB135" i="1"/>
  <c r="AW136" i="1"/>
  <c r="AX136" i="1"/>
  <c r="AY136" i="1"/>
  <c r="AZ136" i="1"/>
  <c r="BA136" i="1"/>
  <c r="BB136" i="1"/>
  <c r="AW137" i="1"/>
  <c r="AX137" i="1"/>
  <c r="AY137" i="1"/>
  <c r="AZ137" i="1"/>
  <c r="BA137" i="1"/>
  <c r="BB137" i="1"/>
  <c r="AW138" i="1"/>
  <c r="AX138" i="1"/>
  <c r="AY138" i="1"/>
  <c r="AZ138" i="1"/>
  <c r="BA138" i="1"/>
  <c r="BB138" i="1"/>
  <c r="AW139" i="1"/>
  <c r="AX139" i="1"/>
  <c r="AY139" i="1"/>
  <c r="AZ139" i="1"/>
  <c r="BA139" i="1"/>
  <c r="BB139" i="1"/>
  <c r="AW140" i="1"/>
  <c r="AX140" i="1"/>
  <c r="AY140" i="1"/>
  <c r="AZ140" i="1"/>
  <c r="BA140" i="1"/>
  <c r="BB140" i="1"/>
  <c r="AW141" i="1"/>
  <c r="AX141" i="1"/>
  <c r="AY141" i="1"/>
  <c r="AZ141" i="1"/>
  <c r="BA141" i="1"/>
  <c r="BB141" i="1"/>
  <c r="AW142" i="1"/>
  <c r="AX142" i="1"/>
  <c r="AY142" i="1"/>
  <c r="AZ142" i="1"/>
  <c r="BA142" i="1"/>
  <c r="BB142" i="1"/>
  <c r="AW143" i="1"/>
  <c r="AX143" i="1"/>
  <c r="AY143" i="1"/>
  <c r="AZ143" i="1"/>
  <c r="BA143" i="1"/>
  <c r="BB143" i="1"/>
  <c r="AW144" i="1"/>
  <c r="AX144" i="1"/>
  <c r="AY144" i="1"/>
  <c r="AZ144" i="1"/>
  <c r="BA144" i="1"/>
  <c r="BB144" i="1"/>
  <c r="AW145" i="1"/>
  <c r="AX145" i="1"/>
  <c r="AY145" i="1"/>
  <c r="AZ145" i="1"/>
  <c r="BA145" i="1"/>
  <c r="BB145" i="1"/>
  <c r="AW146" i="1"/>
  <c r="AX146" i="1"/>
  <c r="AY146" i="1"/>
  <c r="AZ146" i="1"/>
  <c r="BA146" i="1"/>
  <c r="BB146" i="1"/>
  <c r="AW147" i="1"/>
  <c r="AX147" i="1"/>
  <c r="AY147" i="1"/>
  <c r="AZ147" i="1"/>
  <c r="BA147" i="1"/>
  <c r="BB147" i="1"/>
  <c r="AW148" i="1"/>
  <c r="AX148" i="1"/>
  <c r="AY148" i="1"/>
  <c r="AZ148" i="1"/>
  <c r="BA148" i="1"/>
  <c r="BB148" i="1"/>
  <c r="AW149" i="1"/>
  <c r="AX149" i="1"/>
  <c r="AY149" i="1"/>
  <c r="AZ149" i="1"/>
  <c r="BA149" i="1"/>
  <c r="BB149" i="1"/>
  <c r="AW150" i="1"/>
  <c r="AX150" i="1"/>
  <c r="AY150" i="1"/>
  <c r="AZ150" i="1"/>
  <c r="BA150" i="1"/>
  <c r="BB150" i="1"/>
  <c r="AW151" i="1"/>
  <c r="AX151" i="1"/>
  <c r="AY151" i="1"/>
  <c r="AZ151" i="1"/>
  <c r="BA151" i="1"/>
  <c r="BB151" i="1"/>
  <c r="AW152" i="1"/>
  <c r="AX152" i="1"/>
  <c r="AY152" i="1"/>
  <c r="AZ152" i="1"/>
  <c r="BA152" i="1"/>
  <c r="BB152" i="1"/>
  <c r="AW153" i="1"/>
  <c r="AX153" i="1"/>
  <c r="AY153" i="1"/>
  <c r="AZ153" i="1"/>
  <c r="BA153" i="1"/>
  <c r="BB153" i="1"/>
  <c r="AW154" i="1"/>
  <c r="AX154" i="1"/>
  <c r="AY154" i="1"/>
  <c r="AZ154" i="1"/>
  <c r="BA154" i="1"/>
  <c r="BB154" i="1"/>
  <c r="AW155" i="1"/>
  <c r="AX155" i="1"/>
  <c r="AY155" i="1"/>
  <c r="AZ155" i="1"/>
  <c r="BA155" i="1"/>
  <c r="BB155" i="1"/>
  <c r="AW156" i="1"/>
  <c r="AX156" i="1"/>
  <c r="AY156" i="1"/>
  <c r="AZ156" i="1"/>
  <c r="BA156" i="1"/>
  <c r="BB156" i="1"/>
  <c r="AW157" i="1"/>
  <c r="AX157" i="1"/>
  <c r="AY157" i="1"/>
  <c r="AZ157" i="1"/>
  <c r="BA157" i="1"/>
  <c r="BB157" i="1"/>
  <c r="AW158" i="1"/>
  <c r="AX158" i="1"/>
  <c r="AY158" i="1"/>
  <c r="AZ158" i="1"/>
  <c r="BA158" i="1"/>
  <c r="BB158" i="1"/>
  <c r="AW159" i="1"/>
  <c r="AX159" i="1"/>
  <c r="AY159" i="1"/>
  <c r="AZ159" i="1"/>
  <c r="BA159" i="1"/>
  <c r="BB159" i="1"/>
  <c r="AW160" i="1"/>
  <c r="AX160" i="1"/>
  <c r="AY160" i="1"/>
  <c r="AZ160" i="1"/>
  <c r="BA160" i="1"/>
  <c r="BB160" i="1"/>
  <c r="AW161" i="1"/>
  <c r="AX161" i="1"/>
  <c r="AY161" i="1"/>
  <c r="AZ161" i="1"/>
  <c r="BA161" i="1"/>
  <c r="BB161" i="1"/>
  <c r="AW162" i="1"/>
  <c r="AX162" i="1"/>
  <c r="AY162" i="1"/>
  <c r="AZ162" i="1"/>
  <c r="BA162" i="1"/>
  <c r="BB162" i="1"/>
  <c r="AW163" i="1"/>
  <c r="AX163" i="1"/>
  <c r="AY163" i="1"/>
  <c r="AZ163" i="1"/>
  <c r="BA163" i="1"/>
  <c r="BB163" i="1"/>
  <c r="AW164" i="1"/>
  <c r="AX164" i="1"/>
  <c r="AY164" i="1"/>
  <c r="AZ164" i="1"/>
  <c r="BA164" i="1"/>
  <c r="BB164" i="1"/>
  <c r="AW165" i="1"/>
  <c r="AX165" i="1"/>
  <c r="AY165" i="1"/>
  <c r="AZ165" i="1"/>
  <c r="BA165" i="1"/>
  <c r="BB165" i="1"/>
  <c r="AW166" i="1"/>
  <c r="AX166" i="1"/>
  <c r="AY166" i="1"/>
  <c r="AZ166" i="1"/>
  <c r="BA166" i="1"/>
  <c r="BB166" i="1"/>
  <c r="AW167" i="1"/>
  <c r="AX167" i="1"/>
  <c r="AY167" i="1"/>
  <c r="AZ167" i="1"/>
  <c r="BA167" i="1"/>
  <c r="BB167" i="1"/>
  <c r="AW168" i="1"/>
  <c r="AX168" i="1"/>
  <c r="AY168" i="1"/>
  <c r="AZ168" i="1"/>
  <c r="BA168" i="1"/>
  <c r="BB168" i="1"/>
  <c r="AW169" i="1"/>
  <c r="AX169" i="1"/>
  <c r="AY169" i="1"/>
  <c r="AZ169" i="1"/>
  <c r="BA169" i="1"/>
  <c r="BB169" i="1"/>
  <c r="AW170" i="1"/>
  <c r="AX170" i="1"/>
  <c r="AY170" i="1"/>
  <c r="AZ170" i="1"/>
  <c r="BA170" i="1"/>
  <c r="BB170" i="1"/>
  <c r="AW171" i="1"/>
  <c r="AX171" i="1"/>
  <c r="AY171" i="1"/>
  <c r="AZ171" i="1"/>
  <c r="BA171" i="1"/>
  <c r="BB171" i="1"/>
  <c r="AW172" i="1"/>
  <c r="AX172" i="1"/>
  <c r="AY172" i="1"/>
  <c r="AZ172" i="1"/>
  <c r="BA172" i="1"/>
  <c r="BB172" i="1"/>
  <c r="AW173" i="1"/>
  <c r="AX173" i="1"/>
  <c r="AY173" i="1"/>
  <c r="AZ173" i="1"/>
  <c r="BA173" i="1"/>
  <c r="BB173" i="1"/>
  <c r="AW174" i="1"/>
  <c r="AX174" i="1"/>
  <c r="AY174" i="1"/>
  <c r="AZ174" i="1"/>
  <c r="BA174" i="1"/>
  <c r="BB174" i="1"/>
  <c r="AW175" i="1"/>
  <c r="AX175" i="1"/>
  <c r="AY175" i="1"/>
  <c r="AZ175" i="1"/>
  <c r="BA175" i="1"/>
  <c r="BB175" i="1"/>
  <c r="AW176" i="1"/>
  <c r="AX176" i="1"/>
  <c r="AY176" i="1"/>
  <c r="AZ176" i="1"/>
  <c r="BA176" i="1"/>
  <c r="BB176" i="1"/>
  <c r="AW177" i="1"/>
  <c r="AX177" i="1"/>
  <c r="AY177" i="1"/>
  <c r="AZ177" i="1"/>
  <c r="BA177" i="1"/>
  <c r="BB177" i="1"/>
  <c r="AW178" i="1"/>
  <c r="AX178" i="1"/>
  <c r="AY178" i="1"/>
  <c r="AZ178" i="1"/>
  <c r="BA178" i="1"/>
  <c r="BB178" i="1"/>
  <c r="AW179" i="1"/>
  <c r="AX179" i="1"/>
  <c r="AY179" i="1"/>
  <c r="AZ179" i="1"/>
  <c r="BA179" i="1"/>
  <c r="BB179" i="1"/>
  <c r="AW180" i="1"/>
  <c r="AX180" i="1"/>
  <c r="AY180" i="1"/>
  <c r="AZ180" i="1"/>
  <c r="BA180" i="1"/>
  <c r="BB180" i="1"/>
  <c r="AW181" i="1"/>
  <c r="AX181" i="1"/>
  <c r="AY181" i="1"/>
  <c r="AZ181" i="1"/>
  <c r="BA181" i="1"/>
  <c r="BB181" i="1"/>
  <c r="AW182" i="1"/>
  <c r="AX182" i="1"/>
  <c r="AY182" i="1"/>
  <c r="AZ182" i="1"/>
  <c r="BA182" i="1"/>
  <c r="BB182" i="1"/>
  <c r="AW183" i="1"/>
  <c r="AX183" i="1"/>
  <c r="AY183" i="1"/>
  <c r="AZ183" i="1"/>
  <c r="BA183" i="1"/>
  <c r="BB183" i="1"/>
  <c r="AW184" i="1"/>
  <c r="AX184" i="1"/>
  <c r="AY184" i="1"/>
  <c r="AZ184" i="1"/>
  <c r="BA184" i="1"/>
  <c r="BB184" i="1"/>
  <c r="AW185" i="1"/>
  <c r="AX185" i="1"/>
  <c r="AY185" i="1"/>
  <c r="AZ185" i="1"/>
  <c r="BA185" i="1"/>
  <c r="BB185" i="1"/>
  <c r="AW186" i="1"/>
  <c r="AX186" i="1"/>
  <c r="AY186" i="1"/>
  <c r="AZ186" i="1"/>
  <c r="BA186" i="1"/>
  <c r="BB186" i="1"/>
  <c r="AW187" i="1"/>
  <c r="AX187" i="1"/>
  <c r="AY187" i="1"/>
  <c r="AZ187" i="1"/>
  <c r="BA187" i="1"/>
  <c r="BB187" i="1"/>
  <c r="AW188" i="1"/>
  <c r="AX188" i="1"/>
  <c r="AY188" i="1"/>
  <c r="AZ188" i="1"/>
  <c r="BA188" i="1"/>
  <c r="BB188" i="1"/>
  <c r="AW189" i="1"/>
  <c r="AX189" i="1"/>
  <c r="AY189" i="1"/>
  <c r="AZ189" i="1"/>
  <c r="BA189" i="1"/>
  <c r="BB189" i="1"/>
  <c r="AW190" i="1"/>
  <c r="AX190" i="1"/>
  <c r="AY190" i="1"/>
  <c r="AZ190" i="1"/>
  <c r="BA190" i="1"/>
  <c r="BB190" i="1"/>
  <c r="AW191" i="1"/>
  <c r="AX191" i="1"/>
  <c r="AY191" i="1"/>
  <c r="AZ191" i="1"/>
  <c r="BA191" i="1"/>
  <c r="BB191" i="1"/>
  <c r="AW192" i="1"/>
  <c r="AX192" i="1"/>
  <c r="AY192" i="1"/>
  <c r="AZ192" i="1"/>
  <c r="BA192" i="1"/>
  <c r="BB192" i="1"/>
  <c r="AW193" i="1"/>
  <c r="AX193" i="1"/>
  <c r="AY193" i="1"/>
  <c r="AZ193" i="1"/>
  <c r="BA193" i="1"/>
  <c r="BB193" i="1"/>
  <c r="AW194" i="1"/>
  <c r="AX194" i="1"/>
  <c r="AY194" i="1"/>
  <c r="AZ194" i="1"/>
  <c r="BA194" i="1"/>
  <c r="BB194" i="1"/>
  <c r="AW195" i="1"/>
  <c r="AX195" i="1"/>
  <c r="AY195" i="1"/>
  <c r="AZ195" i="1"/>
  <c r="BA195" i="1"/>
  <c r="BB195" i="1"/>
  <c r="AW196" i="1"/>
  <c r="AX196" i="1"/>
  <c r="AY196" i="1"/>
  <c r="AZ196" i="1"/>
  <c r="BA196" i="1"/>
  <c r="BB196" i="1"/>
  <c r="AW197" i="1"/>
  <c r="AX197" i="1"/>
  <c r="AY197" i="1"/>
  <c r="AZ197" i="1"/>
  <c r="BA197" i="1"/>
  <c r="BB197" i="1"/>
  <c r="AW198" i="1"/>
  <c r="AX198" i="1"/>
  <c r="AY198" i="1"/>
  <c r="AZ198" i="1"/>
  <c r="BA198" i="1"/>
  <c r="BB198" i="1"/>
  <c r="AW199" i="1"/>
  <c r="AX199" i="1"/>
  <c r="AY199" i="1"/>
  <c r="AZ199" i="1"/>
  <c r="BA199" i="1"/>
  <c r="BB199" i="1"/>
  <c r="AW200" i="1"/>
  <c r="AX200" i="1"/>
  <c r="AY200" i="1"/>
  <c r="AZ200" i="1"/>
  <c r="BA200" i="1"/>
  <c r="BB200" i="1"/>
  <c r="AW201" i="1"/>
  <c r="AX201" i="1"/>
  <c r="AY201" i="1"/>
  <c r="AZ201" i="1"/>
  <c r="BA201" i="1"/>
  <c r="BB201" i="1"/>
  <c r="AW202" i="1"/>
  <c r="AX202" i="1"/>
  <c r="AY202" i="1"/>
  <c r="AZ202" i="1"/>
  <c r="BA202" i="1"/>
  <c r="BB202" i="1"/>
  <c r="AW203" i="1"/>
  <c r="AX203" i="1"/>
  <c r="AY203" i="1"/>
  <c r="AZ203" i="1"/>
  <c r="BA203" i="1"/>
  <c r="BB203" i="1"/>
  <c r="AW204" i="1"/>
  <c r="AX204" i="1"/>
  <c r="AY204" i="1"/>
  <c r="AZ204" i="1"/>
  <c r="BA204" i="1"/>
  <c r="BB204" i="1"/>
  <c r="AW205" i="1"/>
  <c r="AX205" i="1"/>
  <c r="AY205" i="1"/>
  <c r="AZ205" i="1"/>
  <c r="BA205" i="1"/>
  <c r="BB205" i="1"/>
  <c r="AW206" i="1"/>
  <c r="AX206" i="1"/>
  <c r="AY206" i="1"/>
  <c r="AZ206" i="1"/>
  <c r="BA206" i="1"/>
  <c r="BB206" i="1"/>
  <c r="AW207" i="1"/>
  <c r="AX207" i="1"/>
  <c r="AY207" i="1"/>
  <c r="AZ207" i="1"/>
  <c r="BA207" i="1"/>
  <c r="BB207" i="1"/>
  <c r="AW208" i="1"/>
  <c r="AX208" i="1"/>
  <c r="AY208" i="1"/>
  <c r="AZ208" i="1"/>
  <c r="BA208" i="1"/>
  <c r="BB208" i="1"/>
  <c r="AW209" i="1"/>
  <c r="AX209" i="1"/>
  <c r="AY209" i="1"/>
  <c r="AZ209" i="1"/>
  <c r="BA209" i="1"/>
  <c r="BB209" i="1"/>
  <c r="AW210" i="1"/>
  <c r="AX210" i="1"/>
  <c r="AY210" i="1"/>
  <c r="AZ210" i="1"/>
  <c r="BA210" i="1"/>
  <c r="BB210" i="1"/>
  <c r="AW211" i="1"/>
  <c r="AX211" i="1"/>
  <c r="AY211" i="1"/>
  <c r="AZ211" i="1"/>
  <c r="BA211" i="1"/>
  <c r="BB211" i="1"/>
  <c r="AW212" i="1"/>
  <c r="AX212" i="1"/>
  <c r="AY212" i="1"/>
  <c r="AZ212" i="1"/>
  <c r="BA212" i="1"/>
  <c r="BB212" i="1"/>
  <c r="AW213" i="1"/>
  <c r="AX213" i="1"/>
  <c r="AY213" i="1"/>
  <c r="AZ213" i="1"/>
  <c r="BA213" i="1"/>
  <c r="BB213" i="1"/>
  <c r="AW214" i="1"/>
  <c r="AX214" i="1"/>
  <c r="AY214" i="1"/>
  <c r="AZ214" i="1"/>
  <c r="BA214" i="1"/>
  <c r="BB214" i="1"/>
  <c r="AW215" i="1"/>
  <c r="AX215" i="1"/>
  <c r="AY215" i="1"/>
  <c r="AZ215" i="1"/>
  <c r="BA215" i="1"/>
  <c r="BB215" i="1"/>
  <c r="AW216" i="1"/>
  <c r="AX216" i="1"/>
  <c r="AY216" i="1"/>
  <c r="AZ216" i="1"/>
  <c r="BA216" i="1"/>
  <c r="BB216" i="1"/>
  <c r="AW217" i="1"/>
  <c r="AX217" i="1"/>
  <c r="AY217" i="1"/>
  <c r="AZ217" i="1"/>
  <c r="BA217" i="1"/>
  <c r="BB217" i="1"/>
  <c r="AW218" i="1"/>
  <c r="AX218" i="1"/>
  <c r="AY218" i="1"/>
  <c r="AZ218" i="1"/>
  <c r="BA218" i="1"/>
  <c r="BB218" i="1"/>
  <c r="AW219" i="1"/>
  <c r="AX219" i="1"/>
  <c r="AY219" i="1"/>
  <c r="AZ219" i="1"/>
  <c r="BA219" i="1"/>
  <c r="BB219" i="1"/>
  <c r="AW220" i="1"/>
  <c r="AX220" i="1"/>
  <c r="AY220" i="1"/>
  <c r="AZ220" i="1"/>
  <c r="BA220" i="1"/>
  <c r="BB220" i="1"/>
  <c r="AW221" i="1"/>
  <c r="AX221" i="1"/>
  <c r="AY221" i="1"/>
  <c r="AZ221" i="1"/>
  <c r="BA221" i="1"/>
  <c r="BB221" i="1"/>
  <c r="AW222" i="1"/>
  <c r="AX222" i="1"/>
  <c r="AY222" i="1"/>
  <c r="AZ222" i="1"/>
  <c r="BA222" i="1"/>
  <c r="BB222" i="1"/>
  <c r="AW223" i="1"/>
  <c r="AX223" i="1"/>
  <c r="AY223" i="1"/>
  <c r="AZ223" i="1"/>
  <c r="BA223" i="1"/>
  <c r="BB223" i="1"/>
  <c r="AW224" i="1"/>
  <c r="AX224" i="1"/>
  <c r="AY224" i="1"/>
  <c r="AZ224" i="1"/>
  <c r="BA224" i="1"/>
  <c r="BB224" i="1"/>
  <c r="AW225" i="1"/>
  <c r="AX225" i="1"/>
  <c r="AY225" i="1"/>
  <c r="AZ225" i="1"/>
  <c r="BA225" i="1"/>
  <c r="BB225" i="1"/>
  <c r="AW226" i="1"/>
  <c r="AX226" i="1"/>
  <c r="AY226" i="1"/>
  <c r="AZ226" i="1"/>
  <c r="BA226" i="1"/>
  <c r="BB226" i="1"/>
  <c r="AW227" i="1"/>
  <c r="AX227" i="1"/>
  <c r="AY227" i="1"/>
  <c r="AZ227" i="1"/>
  <c r="BA227" i="1"/>
  <c r="BB227" i="1"/>
  <c r="AW228" i="1"/>
  <c r="AX228" i="1"/>
  <c r="AY228" i="1"/>
  <c r="AZ228" i="1"/>
  <c r="BA228" i="1"/>
  <c r="BB228" i="1"/>
  <c r="AW229" i="1"/>
  <c r="AX229" i="1"/>
  <c r="AY229" i="1"/>
  <c r="AZ229" i="1"/>
  <c r="BA229" i="1"/>
  <c r="BB229" i="1"/>
  <c r="AW230" i="1"/>
  <c r="AX230" i="1"/>
  <c r="AY230" i="1"/>
  <c r="AZ230" i="1"/>
  <c r="BA230" i="1"/>
  <c r="BB230" i="1"/>
  <c r="AW231" i="1"/>
  <c r="AX231" i="1"/>
  <c r="AY231" i="1"/>
  <c r="AZ231" i="1"/>
  <c r="BA231" i="1"/>
  <c r="BB231" i="1"/>
  <c r="AW232" i="1"/>
  <c r="AX232" i="1"/>
  <c r="AY232" i="1"/>
  <c r="AZ232" i="1"/>
  <c r="BA232" i="1"/>
  <c r="BB232" i="1"/>
  <c r="AW233" i="1"/>
  <c r="AX233" i="1"/>
  <c r="AY233" i="1"/>
  <c r="AZ233" i="1"/>
  <c r="BA233" i="1"/>
  <c r="BB233" i="1"/>
  <c r="AW234" i="1"/>
  <c r="AX234" i="1"/>
  <c r="AY234" i="1"/>
  <c r="AZ234" i="1"/>
  <c r="BA234" i="1"/>
  <c r="BB234" i="1"/>
  <c r="AW235" i="1"/>
  <c r="AX235" i="1"/>
  <c r="AY235" i="1"/>
  <c r="AZ235" i="1"/>
  <c r="BA235" i="1"/>
  <c r="BB235" i="1"/>
  <c r="AW236" i="1"/>
  <c r="AX236" i="1"/>
  <c r="AY236" i="1"/>
  <c r="AZ236" i="1"/>
  <c r="BA236" i="1"/>
  <c r="BB236" i="1"/>
  <c r="AW237" i="1"/>
  <c r="AX237" i="1"/>
  <c r="AY237" i="1"/>
  <c r="AZ237" i="1"/>
  <c r="BA237" i="1"/>
  <c r="BB237" i="1"/>
  <c r="AW238" i="1"/>
  <c r="AX238" i="1"/>
  <c r="AY238" i="1"/>
  <c r="AZ238" i="1"/>
  <c r="BA238" i="1"/>
  <c r="BB238" i="1"/>
  <c r="AW239" i="1"/>
  <c r="AX239" i="1"/>
  <c r="AY239" i="1"/>
  <c r="AZ239" i="1"/>
  <c r="BA239" i="1"/>
  <c r="BB239" i="1"/>
  <c r="AW240" i="1"/>
  <c r="AX240" i="1"/>
  <c r="AY240" i="1"/>
  <c r="AZ240" i="1"/>
  <c r="BA240" i="1"/>
  <c r="BB240" i="1"/>
  <c r="AW241" i="1"/>
  <c r="AX241" i="1"/>
  <c r="AY241" i="1"/>
  <c r="AZ241" i="1"/>
  <c r="BA241" i="1"/>
  <c r="BB241" i="1"/>
  <c r="AW242" i="1"/>
  <c r="AX242" i="1"/>
  <c r="AY242" i="1"/>
  <c r="AZ242" i="1"/>
  <c r="BA242" i="1"/>
  <c r="BB242" i="1"/>
  <c r="AW243" i="1"/>
  <c r="AX243" i="1"/>
  <c r="AY243" i="1"/>
  <c r="AZ243" i="1"/>
  <c r="BA243" i="1"/>
  <c r="BB243" i="1"/>
  <c r="AW244" i="1"/>
  <c r="AX244" i="1"/>
  <c r="AY244" i="1"/>
  <c r="AZ244" i="1"/>
  <c r="BA244" i="1"/>
  <c r="BB244" i="1"/>
  <c r="AW245" i="1"/>
  <c r="AX245" i="1"/>
  <c r="AY245" i="1"/>
  <c r="AZ245" i="1"/>
  <c r="BA245" i="1"/>
  <c r="BB245" i="1"/>
  <c r="AW246" i="1"/>
  <c r="AX246" i="1"/>
  <c r="AY246" i="1"/>
  <c r="AZ246" i="1"/>
  <c r="BA246" i="1"/>
  <c r="BB246" i="1"/>
  <c r="AW247" i="1"/>
  <c r="AX247" i="1"/>
  <c r="AY247" i="1"/>
  <c r="AZ247" i="1"/>
  <c r="BA247" i="1"/>
  <c r="BB247" i="1"/>
  <c r="AW248" i="1"/>
  <c r="AX248" i="1"/>
  <c r="AY248" i="1"/>
  <c r="AZ248" i="1"/>
  <c r="BA248" i="1"/>
  <c r="BB248" i="1"/>
  <c r="AW249" i="1"/>
  <c r="AX249" i="1"/>
  <c r="AY249" i="1"/>
  <c r="AZ249" i="1"/>
  <c r="BA249" i="1"/>
  <c r="BB249" i="1"/>
  <c r="AW250" i="1"/>
  <c r="AX250" i="1"/>
  <c r="AY250" i="1"/>
  <c r="AZ250" i="1"/>
  <c r="BA250" i="1"/>
  <c r="BB250" i="1"/>
  <c r="AW251" i="1"/>
  <c r="AX251" i="1"/>
  <c r="AY251" i="1"/>
  <c r="AZ251" i="1"/>
  <c r="BA251" i="1"/>
  <c r="BB251" i="1"/>
  <c r="AW252" i="1"/>
  <c r="AX252" i="1"/>
  <c r="AY252" i="1"/>
  <c r="AZ252" i="1"/>
  <c r="BA252" i="1"/>
  <c r="BB252" i="1"/>
  <c r="AW253" i="1"/>
  <c r="AX253" i="1"/>
  <c r="AY253" i="1"/>
  <c r="AZ253" i="1"/>
  <c r="BA253" i="1"/>
  <c r="BB253" i="1"/>
  <c r="AW254" i="1"/>
  <c r="AX254" i="1"/>
  <c r="AY254" i="1"/>
  <c r="AZ254" i="1"/>
  <c r="BA254" i="1"/>
  <c r="BB254" i="1"/>
  <c r="AW255" i="1"/>
  <c r="AX255" i="1"/>
  <c r="AY255" i="1"/>
  <c r="AZ255" i="1"/>
  <c r="BA255" i="1"/>
  <c r="BB255" i="1"/>
  <c r="AW256" i="1"/>
  <c r="AX256" i="1"/>
  <c r="AY256" i="1"/>
  <c r="AZ256" i="1"/>
  <c r="BA256" i="1"/>
  <c r="BB256" i="1"/>
  <c r="AW257" i="1"/>
  <c r="AX257" i="1"/>
  <c r="AY257" i="1"/>
  <c r="AZ257" i="1"/>
  <c r="BA257" i="1"/>
  <c r="BB257" i="1"/>
  <c r="AW258" i="1"/>
  <c r="AX258" i="1"/>
  <c r="AY258" i="1"/>
  <c r="AZ258" i="1"/>
  <c r="BA258" i="1"/>
  <c r="BB258" i="1"/>
  <c r="AW259" i="1"/>
  <c r="AX259" i="1"/>
  <c r="AY259" i="1"/>
  <c r="AZ259" i="1"/>
  <c r="BA259" i="1"/>
  <c r="BB259" i="1"/>
  <c r="AW260" i="1"/>
  <c r="AX260" i="1"/>
  <c r="AY260" i="1"/>
  <c r="AZ260" i="1"/>
  <c r="BA260" i="1"/>
  <c r="BB260" i="1"/>
  <c r="AW261" i="1"/>
  <c r="AX261" i="1"/>
  <c r="AY261" i="1"/>
  <c r="AZ261" i="1"/>
  <c r="BA261" i="1"/>
  <c r="BB261" i="1"/>
  <c r="AW262" i="1"/>
  <c r="AX262" i="1"/>
  <c r="AY262" i="1"/>
  <c r="AZ262" i="1"/>
  <c r="BA262" i="1"/>
  <c r="BB262" i="1"/>
  <c r="AW263" i="1"/>
  <c r="AX263" i="1"/>
  <c r="AY263" i="1"/>
  <c r="AZ263" i="1"/>
  <c r="BA263" i="1"/>
  <c r="BB263" i="1"/>
  <c r="AW264" i="1"/>
  <c r="AX264" i="1"/>
  <c r="AY264" i="1"/>
  <c r="AZ264" i="1"/>
  <c r="BA264" i="1"/>
  <c r="BB264" i="1"/>
  <c r="AW265" i="1"/>
  <c r="AX265" i="1"/>
  <c r="AY265" i="1"/>
  <c r="AZ265" i="1"/>
  <c r="BA265" i="1"/>
  <c r="BB265" i="1"/>
  <c r="AW266" i="1"/>
  <c r="AX266" i="1"/>
  <c r="AY266" i="1"/>
  <c r="AZ266" i="1"/>
  <c r="BA266" i="1"/>
  <c r="BB266" i="1"/>
  <c r="AW267" i="1"/>
  <c r="AX267" i="1"/>
  <c r="AY267" i="1"/>
  <c r="AZ267" i="1"/>
  <c r="BA267" i="1"/>
  <c r="BB267" i="1"/>
  <c r="AW268" i="1"/>
  <c r="AX268" i="1"/>
  <c r="AY268" i="1"/>
  <c r="AZ268" i="1"/>
  <c r="BA268" i="1"/>
  <c r="BB268" i="1"/>
  <c r="AW269" i="1"/>
  <c r="AX269" i="1"/>
  <c r="AY269" i="1"/>
  <c r="AZ269" i="1"/>
  <c r="BA269" i="1"/>
  <c r="BB269" i="1"/>
  <c r="AW270" i="1"/>
  <c r="AX270" i="1"/>
  <c r="AY270" i="1"/>
  <c r="AZ270" i="1"/>
  <c r="BA270" i="1"/>
  <c r="BB270" i="1"/>
  <c r="AW271" i="1"/>
  <c r="AX271" i="1"/>
  <c r="AY271" i="1"/>
  <c r="AZ271" i="1"/>
  <c r="BA271" i="1"/>
  <c r="BB271" i="1"/>
  <c r="AW272" i="1"/>
  <c r="AX272" i="1"/>
  <c r="AY272" i="1"/>
  <c r="AZ272" i="1"/>
  <c r="BA272" i="1"/>
  <c r="BB272" i="1"/>
  <c r="AW273" i="1"/>
  <c r="AX273" i="1"/>
  <c r="AY273" i="1"/>
  <c r="AZ273" i="1"/>
  <c r="BA273" i="1"/>
  <c r="BB273" i="1"/>
  <c r="AW274" i="1"/>
  <c r="AX274" i="1"/>
  <c r="AY274" i="1"/>
  <c r="AZ274" i="1"/>
  <c r="BA274" i="1"/>
  <c r="BB274" i="1"/>
  <c r="AW275" i="1"/>
  <c r="AX275" i="1"/>
  <c r="AY275" i="1"/>
  <c r="AZ275" i="1"/>
  <c r="BA275" i="1"/>
  <c r="BB275" i="1"/>
  <c r="AW276" i="1"/>
  <c r="AX276" i="1"/>
  <c r="AY276" i="1"/>
  <c r="AZ276" i="1"/>
  <c r="BA276" i="1"/>
  <c r="BB276" i="1"/>
  <c r="AW277" i="1"/>
  <c r="AX277" i="1"/>
  <c r="AY277" i="1"/>
  <c r="AZ277" i="1"/>
  <c r="BA277" i="1"/>
  <c r="BB277" i="1"/>
  <c r="AW278" i="1"/>
  <c r="AX278" i="1"/>
  <c r="AY278" i="1"/>
  <c r="AZ278" i="1"/>
  <c r="BA278" i="1"/>
  <c r="BB278" i="1"/>
  <c r="AW279" i="1"/>
  <c r="AX279" i="1"/>
  <c r="AY279" i="1"/>
  <c r="AZ279" i="1"/>
  <c r="BA279" i="1"/>
  <c r="BB279" i="1"/>
  <c r="AW280" i="1"/>
  <c r="AX280" i="1"/>
  <c r="AY280" i="1"/>
  <c r="AZ280" i="1"/>
  <c r="BA280" i="1"/>
  <c r="BB280" i="1"/>
  <c r="AW281" i="1"/>
  <c r="AX281" i="1"/>
  <c r="AY281" i="1"/>
  <c r="AZ281" i="1"/>
  <c r="BA281" i="1"/>
  <c r="BB281" i="1"/>
  <c r="AW282" i="1"/>
  <c r="AX282" i="1"/>
  <c r="AY282" i="1"/>
  <c r="AZ282" i="1"/>
  <c r="BA282" i="1"/>
  <c r="BB282" i="1"/>
  <c r="AW283" i="1"/>
  <c r="AX283" i="1"/>
  <c r="AY283" i="1"/>
  <c r="AZ283" i="1"/>
  <c r="BA283" i="1"/>
  <c r="BB283" i="1"/>
  <c r="AW284" i="1"/>
  <c r="AX284" i="1"/>
  <c r="AY284" i="1"/>
  <c r="AZ284" i="1"/>
  <c r="BA284" i="1"/>
  <c r="BB284" i="1"/>
  <c r="AW285" i="1"/>
  <c r="AX285" i="1"/>
  <c r="AY285" i="1"/>
  <c r="AZ285" i="1"/>
  <c r="BA285" i="1"/>
  <c r="BB285" i="1"/>
  <c r="AW286" i="1"/>
  <c r="AX286" i="1"/>
  <c r="AY286" i="1"/>
  <c r="AZ286" i="1"/>
  <c r="BA286" i="1"/>
  <c r="BB286" i="1"/>
  <c r="AW287" i="1"/>
  <c r="AX287" i="1"/>
  <c r="AY287" i="1"/>
  <c r="AZ287" i="1"/>
  <c r="BA287" i="1"/>
  <c r="BB287" i="1"/>
  <c r="AW288" i="1"/>
  <c r="AX288" i="1"/>
  <c r="AY288" i="1"/>
  <c r="AZ288" i="1"/>
  <c r="BA288" i="1"/>
  <c r="BB288" i="1"/>
  <c r="AW289" i="1"/>
  <c r="AX289" i="1"/>
  <c r="AY289" i="1"/>
  <c r="AZ289" i="1"/>
  <c r="BA289" i="1"/>
  <c r="BB289" i="1"/>
  <c r="AW290" i="1"/>
  <c r="AX290" i="1"/>
  <c r="AY290" i="1"/>
  <c r="AZ290" i="1"/>
  <c r="BA290" i="1"/>
  <c r="BB290" i="1"/>
  <c r="AW291" i="1"/>
  <c r="AX291" i="1"/>
  <c r="AY291" i="1"/>
  <c r="AZ291" i="1"/>
  <c r="BA291" i="1"/>
  <c r="BB291" i="1"/>
  <c r="AW292" i="1"/>
  <c r="AX292" i="1"/>
  <c r="AY292" i="1"/>
  <c r="AZ292" i="1"/>
  <c r="BA292" i="1"/>
  <c r="BB292" i="1"/>
  <c r="AW293" i="1"/>
  <c r="AX293" i="1"/>
  <c r="AY293" i="1"/>
  <c r="AZ293" i="1"/>
  <c r="BA293" i="1"/>
  <c r="BB293" i="1"/>
  <c r="AW294" i="1"/>
  <c r="AX294" i="1"/>
  <c r="AY294" i="1"/>
  <c r="AZ294" i="1"/>
  <c r="BA294" i="1"/>
  <c r="BB294" i="1"/>
  <c r="AW295" i="1"/>
  <c r="AX295" i="1"/>
  <c r="AY295" i="1"/>
  <c r="AZ295" i="1"/>
  <c r="BA295" i="1"/>
  <c r="BB295" i="1"/>
  <c r="AW296" i="1"/>
  <c r="AX296" i="1"/>
  <c r="AY296" i="1"/>
  <c r="AZ296" i="1"/>
  <c r="BA296" i="1"/>
  <c r="BB296" i="1"/>
  <c r="AW297" i="1"/>
  <c r="AX297" i="1"/>
  <c r="AY297" i="1"/>
  <c r="AZ297" i="1"/>
  <c r="BA297" i="1"/>
  <c r="BB297" i="1"/>
  <c r="AW298" i="1"/>
  <c r="AX298" i="1"/>
  <c r="AY298" i="1"/>
  <c r="AZ298" i="1"/>
  <c r="BA298" i="1"/>
  <c r="BB298" i="1"/>
  <c r="AW299" i="1"/>
  <c r="AX299" i="1"/>
  <c r="AY299" i="1"/>
  <c r="AZ299" i="1"/>
  <c r="BA299" i="1"/>
  <c r="BB299" i="1"/>
  <c r="AW300" i="1"/>
  <c r="AX300" i="1"/>
  <c r="AY300" i="1"/>
  <c r="AZ300" i="1"/>
  <c r="BA300" i="1"/>
  <c r="BB300" i="1"/>
  <c r="AW301" i="1"/>
  <c r="AX301" i="1"/>
  <c r="AY301" i="1"/>
  <c r="AZ301" i="1"/>
  <c r="BA301" i="1"/>
  <c r="BB301" i="1"/>
  <c r="AW302" i="1"/>
  <c r="AX302" i="1"/>
  <c r="AY302" i="1"/>
  <c r="AZ302" i="1"/>
  <c r="BA302" i="1"/>
  <c r="BB302" i="1"/>
  <c r="AW303" i="1"/>
  <c r="AX303" i="1"/>
  <c r="AY303" i="1"/>
  <c r="AZ303" i="1"/>
  <c r="BA303" i="1"/>
  <c r="BB303" i="1"/>
  <c r="AW304" i="1"/>
  <c r="AX304" i="1"/>
  <c r="AY304" i="1"/>
  <c r="AZ304" i="1"/>
  <c r="BA304" i="1"/>
  <c r="BB304" i="1"/>
  <c r="AW305" i="1"/>
  <c r="AX305" i="1"/>
  <c r="AY305" i="1"/>
  <c r="AZ305" i="1"/>
  <c r="BA305" i="1"/>
  <c r="BB305" i="1"/>
  <c r="AW306" i="1"/>
  <c r="AX306" i="1"/>
  <c r="AY306" i="1"/>
  <c r="AZ306" i="1"/>
  <c r="BA306" i="1"/>
  <c r="BB306" i="1"/>
  <c r="AW307" i="1"/>
  <c r="AX307" i="1"/>
  <c r="AY307" i="1"/>
  <c r="AZ307" i="1"/>
  <c r="BA307" i="1"/>
  <c r="BB307" i="1"/>
  <c r="AW308" i="1"/>
  <c r="AX308" i="1"/>
  <c r="AY308" i="1"/>
  <c r="AZ308" i="1"/>
  <c r="BA308" i="1"/>
  <c r="BB308" i="1"/>
  <c r="AW309" i="1"/>
  <c r="AX309" i="1"/>
  <c r="AY309" i="1"/>
  <c r="AZ309" i="1"/>
  <c r="BA309" i="1"/>
  <c r="BB309" i="1"/>
  <c r="AW310" i="1"/>
  <c r="AX310" i="1"/>
  <c r="AY310" i="1"/>
  <c r="AZ310" i="1"/>
  <c r="BA310" i="1"/>
  <c r="BB310" i="1"/>
  <c r="AW311" i="1"/>
  <c r="AX311" i="1"/>
  <c r="AY311" i="1"/>
  <c r="AZ311" i="1"/>
  <c r="BA311" i="1"/>
  <c r="BB311" i="1"/>
  <c r="AW312" i="1"/>
  <c r="AX312" i="1"/>
  <c r="AY312" i="1"/>
  <c r="AZ312" i="1"/>
  <c r="BA312" i="1"/>
  <c r="BB312" i="1"/>
  <c r="AW313" i="1"/>
  <c r="AX313" i="1"/>
  <c r="AY313" i="1"/>
  <c r="AZ313" i="1"/>
  <c r="BA313" i="1"/>
  <c r="BB313" i="1"/>
  <c r="AW314" i="1"/>
  <c r="AX314" i="1"/>
  <c r="AY314" i="1"/>
  <c r="AZ314" i="1"/>
  <c r="BA314" i="1"/>
  <c r="BB314" i="1"/>
  <c r="AW315" i="1"/>
  <c r="AX315" i="1"/>
  <c r="AY315" i="1"/>
  <c r="AZ315" i="1"/>
  <c r="BA315" i="1"/>
  <c r="BB315" i="1"/>
  <c r="AW316" i="1"/>
  <c r="AX316" i="1"/>
  <c r="AY316" i="1"/>
  <c r="AZ316" i="1"/>
  <c r="BA316" i="1"/>
  <c r="BB316" i="1"/>
  <c r="AW317" i="1"/>
  <c r="AX317" i="1"/>
  <c r="AY317" i="1"/>
  <c r="AZ317" i="1"/>
  <c r="BA317" i="1"/>
  <c r="BB317" i="1"/>
  <c r="AW318" i="1"/>
  <c r="AX318" i="1"/>
  <c r="AY318" i="1"/>
  <c r="AZ318" i="1"/>
  <c r="BA318" i="1"/>
  <c r="BB318" i="1"/>
  <c r="AW319" i="1"/>
  <c r="AX319" i="1"/>
  <c r="AY319" i="1"/>
  <c r="AZ319" i="1"/>
  <c r="BA319" i="1"/>
  <c r="BB319" i="1"/>
  <c r="AW320" i="1"/>
  <c r="AX320" i="1"/>
  <c r="AY320" i="1"/>
  <c r="AZ320" i="1"/>
  <c r="BA320" i="1"/>
  <c r="BB320" i="1"/>
  <c r="AW321" i="1"/>
  <c r="AX321" i="1"/>
  <c r="AY321" i="1"/>
  <c r="AZ321" i="1"/>
  <c r="BA321" i="1"/>
  <c r="BB321" i="1"/>
  <c r="AW322" i="1"/>
  <c r="AX322" i="1"/>
  <c r="AY322" i="1"/>
  <c r="AZ322" i="1"/>
  <c r="BA322" i="1"/>
  <c r="BB322" i="1"/>
  <c r="AW323" i="1"/>
  <c r="AX323" i="1"/>
  <c r="AY323" i="1"/>
  <c r="AZ323" i="1"/>
  <c r="BA323" i="1"/>
  <c r="BB323" i="1"/>
  <c r="AW324" i="1"/>
  <c r="AX324" i="1"/>
  <c r="AY324" i="1"/>
  <c r="AZ324" i="1"/>
  <c r="BA324" i="1"/>
  <c r="BB324" i="1"/>
  <c r="AW325" i="1"/>
  <c r="AX325" i="1"/>
  <c r="AY325" i="1"/>
  <c r="AZ325" i="1"/>
  <c r="BA325" i="1"/>
  <c r="BB325" i="1"/>
  <c r="AW326" i="1"/>
  <c r="AX326" i="1"/>
  <c r="AY326" i="1"/>
  <c r="AZ326" i="1"/>
  <c r="BA326" i="1"/>
  <c r="BB326" i="1"/>
  <c r="AW327" i="1"/>
  <c r="AX327" i="1"/>
  <c r="AY327" i="1"/>
  <c r="AZ327" i="1"/>
  <c r="BA327" i="1"/>
  <c r="BB327" i="1"/>
  <c r="AW328" i="1"/>
  <c r="AX328" i="1"/>
  <c r="AY328" i="1"/>
  <c r="AZ328" i="1"/>
  <c r="BA328" i="1"/>
  <c r="BB328" i="1"/>
  <c r="AW329" i="1"/>
  <c r="AX329" i="1"/>
  <c r="AY329" i="1"/>
  <c r="AZ329" i="1"/>
  <c r="BA329" i="1"/>
  <c r="BB329" i="1"/>
  <c r="AW330" i="1"/>
  <c r="AX330" i="1"/>
  <c r="AY330" i="1"/>
  <c r="AZ330" i="1"/>
  <c r="BA330" i="1"/>
  <c r="BB330" i="1"/>
  <c r="AW331" i="1"/>
  <c r="AX331" i="1"/>
  <c r="AY331" i="1"/>
  <c r="AZ331" i="1"/>
  <c r="BA331" i="1"/>
  <c r="BB331" i="1"/>
  <c r="AW332" i="1"/>
  <c r="AX332" i="1"/>
  <c r="AY332" i="1"/>
  <c r="AZ332" i="1"/>
  <c r="BA332" i="1"/>
  <c r="BB332" i="1"/>
  <c r="AW333" i="1"/>
  <c r="AX333" i="1"/>
  <c r="AY333" i="1"/>
  <c r="AZ333" i="1"/>
  <c r="BA333" i="1"/>
  <c r="BB333" i="1"/>
  <c r="AW334" i="1"/>
  <c r="AX334" i="1"/>
  <c r="AY334" i="1"/>
  <c r="AZ334" i="1"/>
  <c r="BA334" i="1"/>
  <c r="BB334" i="1"/>
  <c r="AW335" i="1"/>
  <c r="AX335" i="1"/>
  <c r="AY335" i="1"/>
  <c r="AZ335" i="1"/>
  <c r="BA335" i="1"/>
  <c r="BB335" i="1"/>
  <c r="AW336" i="1"/>
  <c r="AX336" i="1"/>
  <c r="AY336" i="1"/>
  <c r="AZ336" i="1"/>
  <c r="BA336" i="1"/>
  <c r="BB336" i="1"/>
  <c r="AW337" i="1"/>
  <c r="AX337" i="1"/>
  <c r="AY337" i="1"/>
  <c r="AZ337" i="1"/>
  <c r="BA337" i="1"/>
  <c r="BB337" i="1"/>
  <c r="AW338" i="1"/>
  <c r="AX338" i="1"/>
  <c r="AY338" i="1"/>
  <c r="AZ338" i="1"/>
  <c r="BA338" i="1"/>
  <c r="BB338" i="1"/>
  <c r="AW339" i="1"/>
  <c r="AX339" i="1"/>
  <c r="AY339" i="1"/>
  <c r="AZ339" i="1"/>
  <c r="BA339" i="1"/>
  <c r="BB339" i="1"/>
  <c r="AW340" i="1"/>
  <c r="AX340" i="1"/>
  <c r="AY340" i="1"/>
  <c r="AZ340" i="1"/>
  <c r="BA340" i="1"/>
  <c r="BB340" i="1"/>
  <c r="AW341" i="1"/>
  <c r="AX341" i="1"/>
  <c r="AY341" i="1"/>
  <c r="AZ341" i="1"/>
  <c r="BA341" i="1"/>
  <c r="BB341" i="1"/>
  <c r="AW342" i="1"/>
  <c r="AX342" i="1"/>
  <c r="AY342" i="1"/>
  <c r="AZ342" i="1"/>
  <c r="BA342" i="1"/>
  <c r="BB342" i="1"/>
  <c r="AW343" i="1"/>
  <c r="AX343" i="1"/>
  <c r="AY343" i="1"/>
  <c r="AZ343" i="1"/>
  <c r="BA343" i="1"/>
  <c r="BB343" i="1"/>
  <c r="AW344" i="1"/>
  <c r="AX344" i="1"/>
  <c r="AY344" i="1"/>
  <c r="AZ344" i="1"/>
  <c r="BA344" i="1"/>
  <c r="BB344" i="1"/>
  <c r="AW345" i="1"/>
  <c r="AX345" i="1"/>
  <c r="AY345" i="1"/>
  <c r="AZ345" i="1"/>
  <c r="BA345" i="1"/>
  <c r="BB345" i="1"/>
  <c r="AW346" i="1"/>
  <c r="AX346" i="1"/>
  <c r="AY346" i="1"/>
  <c r="AZ346" i="1"/>
  <c r="BA346" i="1"/>
  <c r="BB346" i="1"/>
  <c r="AW347" i="1"/>
  <c r="AX347" i="1"/>
  <c r="AY347" i="1"/>
  <c r="AZ347" i="1"/>
  <c r="BA347" i="1"/>
  <c r="BB347" i="1"/>
  <c r="AW348" i="1"/>
  <c r="AX348" i="1"/>
  <c r="AY348" i="1"/>
  <c r="AZ348" i="1"/>
  <c r="BA348" i="1"/>
  <c r="BB348" i="1"/>
  <c r="AW349" i="1"/>
  <c r="AX349" i="1"/>
  <c r="AY349" i="1"/>
  <c r="AZ349" i="1"/>
  <c r="BA349" i="1"/>
  <c r="BB349" i="1"/>
  <c r="AW350" i="1"/>
  <c r="AX350" i="1"/>
  <c r="AY350" i="1"/>
  <c r="AZ350" i="1"/>
  <c r="BA350" i="1"/>
  <c r="BB350" i="1"/>
  <c r="AW351" i="1"/>
  <c r="AX351" i="1"/>
  <c r="AY351" i="1"/>
  <c r="AZ351" i="1"/>
  <c r="BA351" i="1"/>
  <c r="BB351" i="1"/>
  <c r="AW352" i="1"/>
  <c r="AX352" i="1"/>
  <c r="AY352" i="1"/>
  <c r="AZ352" i="1"/>
  <c r="BA352" i="1"/>
  <c r="BB352" i="1"/>
  <c r="AW353" i="1"/>
  <c r="AX353" i="1"/>
  <c r="AY353" i="1"/>
  <c r="AZ353" i="1"/>
  <c r="BA353" i="1"/>
  <c r="BB353" i="1"/>
  <c r="BB2" i="1"/>
  <c r="BA2" i="1"/>
  <c r="AZ2" i="1"/>
  <c r="AY2" i="1"/>
  <c r="AX2" i="1"/>
  <c r="AW2" i="1"/>
  <c r="AO3" i="1"/>
  <c r="AP3" i="1"/>
  <c r="AQ3" i="1"/>
  <c r="AR3" i="1"/>
  <c r="AS3" i="1"/>
  <c r="AT3" i="1"/>
  <c r="AU3" i="1"/>
  <c r="AV3" i="1"/>
  <c r="AO4" i="1"/>
  <c r="AP4" i="1"/>
  <c r="AQ4" i="1"/>
  <c r="AR4" i="1"/>
  <c r="AS4" i="1"/>
  <c r="AT4" i="1"/>
  <c r="AU4" i="1"/>
  <c r="AV4" i="1"/>
  <c r="AO5" i="1"/>
  <c r="AP5" i="1"/>
  <c r="AQ5" i="1"/>
  <c r="AR5" i="1"/>
  <c r="AS5" i="1"/>
  <c r="AT5" i="1"/>
  <c r="AU5" i="1"/>
  <c r="AV5" i="1"/>
  <c r="AO6" i="1"/>
  <c r="AP6" i="1"/>
  <c r="AQ6" i="1"/>
  <c r="AR6" i="1"/>
  <c r="AS6" i="1"/>
  <c r="AT6" i="1"/>
  <c r="AU6" i="1"/>
  <c r="AV6" i="1"/>
  <c r="AO7" i="1"/>
  <c r="AP7" i="1"/>
  <c r="AQ7" i="1"/>
  <c r="AR7" i="1"/>
  <c r="AS7" i="1"/>
  <c r="AT7" i="1"/>
  <c r="AU7" i="1"/>
  <c r="AV7" i="1"/>
  <c r="AO8" i="1"/>
  <c r="AP8" i="1"/>
  <c r="AQ8" i="1"/>
  <c r="AR8" i="1"/>
  <c r="AS8" i="1"/>
  <c r="AT8" i="1"/>
  <c r="AU8" i="1"/>
  <c r="AV8" i="1"/>
  <c r="AO9" i="1"/>
  <c r="AP9" i="1"/>
  <c r="AQ9" i="1"/>
  <c r="AR9" i="1"/>
  <c r="AS9" i="1"/>
  <c r="AT9" i="1"/>
  <c r="AU9" i="1"/>
  <c r="AV9" i="1"/>
  <c r="AO10" i="1"/>
  <c r="AP10" i="1"/>
  <c r="AQ10" i="1"/>
  <c r="AR10" i="1"/>
  <c r="AS10" i="1"/>
  <c r="AT10" i="1"/>
  <c r="AU10" i="1"/>
  <c r="AV10" i="1"/>
  <c r="AO11" i="1"/>
  <c r="AP11" i="1"/>
  <c r="AQ11" i="1"/>
  <c r="AR11" i="1"/>
  <c r="AS11" i="1"/>
  <c r="AT11" i="1"/>
  <c r="AU11" i="1"/>
  <c r="AV11" i="1"/>
  <c r="AO12" i="1"/>
  <c r="AP12" i="1"/>
  <c r="AQ12" i="1"/>
  <c r="AR12" i="1"/>
  <c r="AS12" i="1"/>
  <c r="AT12" i="1"/>
  <c r="AU12" i="1"/>
  <c r="AV12" i="1"/>
  <c r="AO13" i="1"/>
  <c r="AP13" i="1"/>
  <c r="AQ13" i="1"/>
  <c r="AR13" i="1"/>
  <c r="AS13" i="1"/>
  <c r="AT13" i="1"/>
  <c r="AU13" i="1"/>
  <c r="AV13" i="1"/>
  <c r="AO14" i="1"/>
  <c r="AP14" i="1"/>
  <c r="AQ14" i="1"/>
  <c r="AR14" i="1"/>
  <c r="AS14" i="1"/>
  <c r="AT14" i="1"/>
  <c r="AU14" i="1"/>
  <c r="AV14" i="1"/>
  <c r="AO15" i="1"/>
  <c r="AP15" i="1"/>
  <c r="AQ15" i="1"/>
  <c r="AR15" i="1"/>
  <c r="AS15" i="1"/>
  <c r="AT15" i="1"/>
  <c r="AU15" i="1"/>
  <c r="AV15" i="1"/>
  <c r="AO16" i="1"/>
  <c r="AP16" i="1"/>
  <c r="AQ16" i="1"/>
  <c r="AR16" i="1"/>
  <c r="AS16" i="1"/>
  <c r="AT16" i="1"/>
  <c r="AU16" i="1"/>
  <c r="AV16" i="1"/>
  <c r="AO17" i="1"/>
  <c r="AP17" i="1"/>
  <c r="AQ17" i="1"/>
  <c r="AR17" i="1"/>
  <c r="AS17" i="1"/>
  <c r="AT17" i="1"/>
  <c r="AU17" i="1"/>
  <c r="AV17" i="1"/>
  <c r="AO18" i="1"/>
  <c r="AP18" i="1"/>
  <c r="AQ18" i="1"/>
  <c r="AR18" i="1"/>
  <c r="AS18" i="1"/>
  <c r="AT18" i="1"/>
  <c r="AU18" i="1"/>
  <c r="AV18" i="1"/>
  <c r="AO19" i="1"/>
  <c r="AP19" i="1"/>
  <c r="AQ19" i="1"/>
  <c r="AR19" i="1"/>
  <c r="AS19" i="1"/>
  <c r="AT19" i="1"/>
  <c r="AU19" i="1"/>
  <c r="AV19" i="1"/>
  <c r="AO20" i="1"/>
  <c r="AP20" i="1"/>
  <c r="AQ20" i="1"/>
  <c r="AR20" i="1"/>
  <c r="AS20" i="1"/>
  <c r="AT20" i="1"/>
  <c r="AU20" i="1"/>
  <c r="AV20" i="1"/>
  <c r="AO21" i="1"/>
  <c r="AP21" i="1"/>
  <c r="AQ21" i="1"/>
  <c r="AR21" i="1"/>
  <c r="AS21" i="1"/>
  <c r="AT21" i="1"/>
  <c r="AU21" i="1"/>
  <c r="AV21" i="1"/>
  <c r="AO22" i="1"/>
  <c r="AP22" i="1"/>
  <c r="AQ22" i="1"/>
  <c r="AR22" i="1"/>
  <c r="AS22" i="1"/>
  <c r="AT22" i="1"/>
  <c r="AU22" i="1"/>
  <c r="AV22" i="1"/>
  <c r="AO23" i="1"/>
  <c r="AP23" i="1"/>
  <c r="AQ23" i="1"/>
  <c r="AR23" i="1"/>
  <c r="AS23" i="1"/>
  <c r="AT23" i="1"/>
  <c r="AU23" i="1"/>
  <c r="AV23" i="1"/>
  <c r="AO24" i="1"/>
  <c r="AP24" i="1"/>
  <c r="AQ24" i="1"/>
  <c r="AR24" i="1"/>
  <c r="AS24" i="1"/>
  <c r="AT24" i="1"/>
  <c r="AU24" i="1"/>
  <c r="AV24" i="1"/>
  <c r="AO25" i="1"/>
  <c r="AP25" i="1"/>
  <c r="AQ25" i="1"/>
  <c r="AR25" i="1"/>
  <c r="AS25" i="1"/>
  <c r="AT25" i="1"/>
  <c r="AU25" i="1"/>
  <c r="AV25" i="1"/>
  <c r="AO26" i="1"/>
  <c r="AP26" i="1"/>
  <c r="AQ26" i="1"/>
  <c r="AR26" i="1"/>
  <c r="AS26" i="1"/>
  <c r="AT26" i="1"/>
  <c r="AU26" i="1"/>
  <c r="AV26" i="1"/>
  <c r="AO27" i="1"/>
  <c r="AP27" i="1"/>
  <c r="AQ27" i="1"/>
  <c r="AR27" i="1"/>
  <c r="AS27" i="1"/>
  <c r="AT27" i="1"/>
  <c r="AU27" i="1"/>
  <c r="AV27" i="1"/>
  <c r="AO28" i="1"/>
  <c r="AP28" i="1"/>
  <c r="AQ28" i="1"/>
  <c r="AR28" i="1"/>
  <c r="AS28" i="1"/>
  <c r="AT28" i="1"/>
  <c r="AU28" i="1"/>
  <c r="AV28" i="1"/>
  <c r="AO29" i="1"/>
  <c r="AP29" i="1"/>
  <c r="AQ29" i="1"/>
  <c r="AR29" i="1"/>
  <c r="AS29" i="1"/>
  <c r="AT29" i="1"/>
  <c r="AU29" i="1"/>
  <c r="AV29" i="1"/>
  <c r="AO30" i="1"/>
  <c r="AP30" i="1"/>
  <c r="AQ30" i="1"/>
  <c r="AR30" i="1"/>
  <c r="AS30" i="1"/>
  <c r="AT30" i="1"/>
  <c r="AU30" i="1"/>
  <c r="AV30" i="1"/>
  <c r="AO31" i="1"/>
  <c r="AP31" i="1"/>
  <c r="AQ31" i="1"/>
  <c r="AR31" i="1"/>
  <c r="AS31" i="1"/>
  <c r="AT31" i="1"/>
  <c r="AU31" i="1"/>
  <c r="AV31" i="1"/>
  <c r="AO32" i="1"/>
  <c r="AP32" i="1"/>
  <c r="AQ32" i="1"/>
  <c r="AR32" i="1"/>
  <c r="AS32" i="1"/>
  <c r="AT32" i="1"/>
  <c r="AU32" i="1"/>
  <c r="AV32" i="1"/>
  <c r="AO33" i="1"/>
  <c r="AP33" i="1"/>
  <c r="AQ33" i="1"/>
  <c r="AR33" i="1"/>
  <c r="AS33" i="1"/>
  <c r="AT33" i="1"/>
  <c r="AU33" i="1"/>
  <c r="AV33" i="1"/>
  <c r="AO34" i="1"/>
  <c r="AP34" i="1"/>
  <c r="AQ34" i="1"/>
  <c r="AR34" i="1"/>
  <c r="AS34" i="1"/>
  <c r="AT34" i="1"/>
  <c r="AU34" i="1"/>
  <c r="AV34" i="1"/>
  <c r="AO35" i="1"/>
  <c r="AP35" i="1"/>
  <c r="AQ35" i="1"/>
  <c r="AR35" i="1"/>
  <c r="AS35" i="1"/>
  <c r="AT35" i="1"/>
  <c r="AU35" i="1"/>
  <c r="AV35" i="1"/>
  <c r="AO36" i="1"/>
  <c r="AP36" i="1"/>
  <c r="AQ36" i="1"/>
  <c r="AR36" i="1"/>
  <c r="AS36" i="1"/>
  <c r="AT36" i="1"/>
  <c r="AU36" i="1"/>
  <c r="AV36" i="1"/>
  <c r="AO37" i="1"/>
  <c r="AP37" i="1"/>
  <c r="AQ37" i="1"/>
  <c r="AR37" i="1"/>
  <c r="AS37" i="1"/>
  <c r="AT37" i="1"/>
  <c r="AU37" i="1"/>
  <c r="AV37" i="1"/>
  <c r="AO38" i="1"/>
  <c r="AP38" i="1"/>
  <c r="AQ38" i="1"/>
  <c r="AR38" i="1"/>
  <c r="AS38" i="1"/>
  <c r="AT38" i="1"/>
  <c r="AU38" i="1"/>
  <c r="AV38" i="1"/>
  <c r="AO39" i="1"/>
  <c r="AP39" i="1"/>
  <c r="AQ39" i="1"/>
  <c r="AR39" i="1"/>
  <c r="AS39" i="1"/>
  <c r="AT39" i="1"/>
  <c r="AU39" i="1"/>
  <c r="AV39" i="1"/>
  <c r="AO40" i="1"/>
  <c r="AP40" i="1"/>
  <c r="AQ40" i="1"/>
  <c r="AR40" i="1"/>
  <c r="AS40" i="1"/>
  <c r="AT40" i="1"/>
  <c r="AU40" i="1"/>
  <c r="AV40" i="1"/>
  <c r="AO41" i="1"/>
  <c r="AP41" i="1"/>
  <c r="AQ41" i="1"/>
  <c r="AR41" i="1"/>
  <c r="AS41" i="1"/>
  <c r="AT41" i="1"/>
  <c r="AU41" i="1"/>
  <c r="AV41" i="1"/>
  <c r="AO42" i="1"/>
  <c r="AP42" i="1"/>
  <c r="AQ42" i="1"/>
  <c r="AR42" i="1"/>
  <c r="AS42" i="1"/>
  <c r="AT42" i="1"/>
  <c r="AU42" i="1"/>
  <c r="AV42" i="1"/>
  <c r="AO43" i="1"/>
  <c r="AP43" i="1"/>
  <c r="AQ43" i="1"/>
  <c r="AR43" i="1"/>
  <c r="AS43" i="1"/>
  <c r="AT43" i="1"/>
  <c r="AU43" i="1"/>
  <c r="AV43" i="1"/>
  <c r="AO44" i="1"/>
  <c r="AP44" i="1"/>
  <c r="AQ44" i="1"/>
  <c r="AR44" i="1"/>
  <c r="AS44" i="1"/>
  <c r="AT44" i="1"/>
  <c r="AU44" i="1"/>
  <c r="AV44" i="1"/>
  <c r="AO45" i="1"/>
  <c r="AP45" i="1"/>
  <c r="AQ45" i="1"/>
  <c r="AR45" i="1"/>
  <c r="AS45" i="1"/>
  <c r="AT45" i="1"/>
  <c r="AU45" i="1"/>
  <c r="AV45" i="1"/>
  <c r="AO46" i="1"/>
  <c r="AP46" i="1"/>
  <c r="AQ46" i="1"/>
  <c r="AR46" i="1"/>
  <c r="AS46" i="1"/>
  <c r="AT46" i="1"/>
  <c r="AU46" i="1"/>
  <c r="AV46" i="1"/>
  <c r="AO47" i="1"/>
  <c r="AP47" i="1"/>
  <c r="AQ47" i="1"/>
  <c r="AR47" i="1"/>
  <c r="AS47" i="1"/>
  <c r="AT47" i="1"/>
  <c r="AU47" i="1"/>
  <c r="AV47" i="1"/>
  <c r="AO48" i="1"/>
  <c r="AP48" i="1"/>
  <c r="AQ48" i="1"/>
  <c r="AR48" i="1"/>
  <c r="AS48" i="1"/>
  <c r="AT48" i="1"/>
  <c r="AU48" i="1"/>
  <c r="AV48" i="1"/>
  <c r="AO49" i="1"/>
  <c r="AP49" i="1"/>
  <c r="AQ49" i="1"/>
  <c r="AR49" i="1"/>
  <c r="AS49" i="1"/>
  <c r="AT49" i="1"/>
  <c r="AU49" i="1"/>
  <c r="AV49" i="1"/>
  <c r="AO50" i="1"/>
  <c r="AP50" i="1"/>
  <c r="AQ50" i="1"/>
  <c r="AR50" i="1"/>
  <c r="AS50" i="1"/>
  <c r="AT50" i="1"/>
  <c r="AU50" i="1"/>
  <c r="AV50" i="1"/>
  <c r="AO51" i="1"/>
  <c r="AP51" i="1"/>
  <c r="AQ51" i="1"/>
  <c r="AR51" i="1"/>
  <c r="AS51" i="1"/>
  <c r="AT51" i="1"/>
  <c r="AU51" i="1"/>
  <c r="AV51" i="1"/>
  <c r="AO52" i="1"/>
  <c r="AP52" i="1"/>
  <c r="AQ52" i="1"/>
  <c r="AR52" i="1"/>
  <c r="AS52" i="1"/>
  <c r="AT52" i="1"/>
  <c r="AU52" i="1"/>
  <c r="AV52" i="1"/>
  <c r="AO53" i="1"/>
  <c r="AP53" i="1"/>
  <c r="AQ53" i="1"/>
  <c r="AR53" i="1"/>
  <c r="AS53" i="1"/>
  <c r="AT53" i="1"/>
  <c r="AU53" i="1"/>
  <c r="AV53" i="1"/>
  <c r="AO54" i="1"/>
  <c r="AP54" i="1"/>
  <c r="AQ54" i="1"/>
  <c r="AR54" i="1"/>
  <c r="AS54" i="1"/>
  <c r="AT54" i="1"/>
  <c r="AU54" i="1"/>
  <c r="AV54" i="1"/>
  <c r="AO55" i="1"/>
  <c r="AP55" i="1"/>
  <c r="AQ55" i="1"/>
  <c r="AR55" i="1"/>
  <c r="AS55" i="1"/>
  <c r="AT55" i="1"/>
  <c r="AU55" i="1"/>
  <c r="AV55" i="1"/>
  <c r="AO56" i="1"/>
  <c r="AP56" i="1"/>
  <c r="AQ56" i="1"/>
  <c r="AR56" i="1"/>
  <c r="AS56" i="1"/>
  <c r="AT56" i="1"/>
  <c r="AU56" i="1"/>
  <c r="AV56" i="1"/>
  <c r="AO57" i="1"/>
  <c r="AP57" i="1"/>
  <c r="AQ57" i="1"/>
  <c r="AR57" i="1"/>
  <c r="AS57" i="1"/>
  <c r="AT57" i="1"/>
  <c r="AU57" i="1"/>
  <c r="AV57" i="1"/>
  <c r="AO58" i="1"/>
  <c r="AP58" i="1"/>
  <c r="AQ58" i="1"/>
  <c r="AR58" i="1"/>
  <c r="AS58" i="1"/>
  <c r="AT58" i="1"/>
  <c r="AU58" i="1"/>
  <c r="AV58" i="1"/>
  <c r="AO59" i="1"/>
  <c r="AP59" i="1"/>
  <c r="AQ59" i="1"/>
  <c r="AR59" i="1"/>
  <c r="AS59" i="1"/>
  <c r="AT59" i="1"/>
  <c r="AU59" i="1"/>
  <c r="AV59" i="1"/>
  <c r="AO60" i="1"/>
  <c r="AP60" i="1"/>
  <c r="AQ60" i="1"/>
  <c r="AR60" i="1"/>
  <c r="AS60" i="1"/>
  <c r="AT60" i="1"/>
  <c r="AU60" i="1"/>
  <c r="AV60" i="1"/>
  <c r="AO61" i="1"/>
  <c r="AP61" i="1"/>
  <c r="AQ61" i="1"/>
  <c r="AR61" i="1"/>
  <c r="AS61" i="1"/>
  <c r="AT61" i="1"/>
  <c r="AU61" i="1"/>
  <c r="AV61" i="1"/>
  <c r="AO62" i="1"/>
  <c r="AP62" i="1"/>
  <c r="AQ62" i="1"/>
  <c r="AR62" i="1"/>
  <c r="AS62" i="1"/>
  <c r="AT62" i="1"/>
  <c r="AU62" i="1"/>
  <c r="AV62" i="1"/>
  <c r="AO63" i="1"/>
  <c r="AP63" i="1"/>
  <c r="AQ63" i="1"/>
  <c r="AR63" i="1"/>
  <c r="AS63" i="1"/>
  <c r="AT63" i="1"/>
  <c r="AU63" i="1"/>
  <c r="AV63" i="1"/>
  <c r="AO64" i="1"/>
  <c r="AP64" i="1"/>
  <c r="AQ64" i="1"/>
  <c r="AR64" i="1"/>
  <c r="AS64" i="1"/>
  <c r="AT64" i="1"/>
  <c r="AU64" i="1"/>
  <c r="AV64" i="1"/>
  <c r="AO65" i="1"/>
  <c r="AP65" i="1"/>
  <c r="AQ65" i="1"/>
  <c r="AR65" i="1"/>
  <c r="AS65" i="1"/>
  <c r="AT65" i="1"/>
  <c r="AU65" i="1"/>
  <c r="AV65" i="1"/>
  <c r="AO66" i="1"/>
  <c r="AP66" i="1"/>
  <c r="AQ66" i="1"/>
  <c r="AR66" i="1"/>
  <c r="AS66" i="1"/>
  <c r="AT66" i="1"/>
  <c r="AU66" i="1"/>
  <c r="AV66" i="1"/>
  <c r="AO67" i="1"/>
  <c r="AP67" i="1"/>
  <c r="AQ67" i="1"/>
  <c r="AR67" i="1"/>
  <c r="AS67" i="1"/>
  <c r="AT67" i="1"/>
  <c r="AU67" i="1"/>
  <c r="AV67" i="1"/>
  <c r="AO68" i="1"/>
  <c r="AP68" i="1"/>
  <c r="AQ68" i="1"/>
  <c r="AR68" i="1"/>
  <c r="AS68" i="1"/>
  <c r="AT68" i="1"/>
  <c r="AU68" i="1"/>
  <c r="AV68" i="1"/>
  <c r="AO69" i="1"/>
  <c r="AP69" i="1"/>
  <c r="AQ69" i="1"/>
  <c r="AR69" i="1"/>
  <c r="AS69" i="1"/>
  <c r="AT69" i="1"/>
  <c r="AU69" i="1"/>
  <c r="AV69" i="1"/>
  <c r="AO70" i="1"/>
  <c r="AP70" i="1"/>
  <c r="AQ70" i="1"/>
  <c r="AR70" i="1"/>
  <c r="AS70" i="1"/>
  <c r="AT70" i="1"/>
  <c r="AU70" i="1"/>
  <c r="AV70" i="1"/>
  <c r="AO71" i="1"/>
  <c r="AP71" i="1"/>
  <c r="AQ71" i="1"/>
  <c r="AR71" i="1"/>
  <c r="AS71" i="1"/>
  <c r="AT71" i="1"/>
  <c r="AU71" i="1"/>
  <c r="AV71" i="1"/>
  <c r="AO72" i="1"/>
  <c r="AP72" i="1"/>
  <c r="AQ72" i="1"/>
  <c r="AR72" i="1"/>
  <c r="AS72" i="1"/>
  <c r="AT72" i="1"/>
  <c r="AU72" i="1"/>
  <c r="AV72" i="1"/>
  <c r="AO73" i="1"/>
  <c r="AP73" i="1"/>
  <c r="AQ73" i="1"/>
  <c r="AR73" i="1"/>
  <c r="AS73" i="1"/>
  <c r="AT73" i="1"/>
  <c r="AU73" i="1"/>
  <c r="AV73" i="1"/>
  <c r="AO74" i="1"/>
  <c r="AP74" i="1"/>
  <c r="AQ74" i="1"/>
  <c r="AR74" i="1"/>
  <c r="AS74" i="1"/>
  <c r="AT74" i="1"/>
  <c r="AU74" i="1"/>
  <c r="AV74" i="1"/>
  <c r="AO75" i="1"/>
  <c r="AP75" i="1"/>
  <c r="AQ75" i="1"/>
  <c r="AR75" i="1"/>
  <c r="AS75" i="1"/>
  <c r="AT75" i="1"/>
  <c r="AU75" i="1"/>
  <c r="AV75" i="1"/>
  <c r="AO76" i="1"/>
  <c r="AP76" i="1"/>
  <c r="AQ76" i="1"/>
  <c r="AR76" i="1"/>
  <c r="AS76" i="1"/>
  <c r="AT76" i="1"/>
  <c r="AU76" i="1"/>
  <c r="AV76" i="1"/>
  <c r="AO77" i="1"/>
  <c r="AP77" i="1"/>
  <c r="AQ77" i="1"/>
  <c r="AR77" i="1"/>
  <c r="AS77" i="1"/>
  <c r="AT77" i="1"/>
  <c r="AU77" i="1"/>
  <c r="AV77" i="1"/>
  <c r="AO78" i="1"/>
  <c r="AP78" i="1"/>
  <c r="AQ78" i="1"/>
  <c r="AR78" i="1"/>
  <c r="AS78" i="1"/>
  <c r="AT78" i="1"/>
  <c r="AU78" i="1"/>
  <c r="AV78" i="1"/>
  <c r="AO79" i="1"/>
  <c r="AP79" i="1"/>
  <c r="AQ79" i="1"/>
  <c r="AR79" i="1"/>
  <c r="AS79" i="1"/>
  <c r="AT79" i="1"/>
  <c r="AU79" i="1"/>
  <c r="AV79" i="1"/>
  <c r="AO80" i="1"/>
  <c r="AP80" i="1"/>
  <c r="AQ80" i="1"/>
  <c r="AR80" i="1"/>
  <c r="AS80" i="1"/>
  <c r="AT80" i="1"/>
  <c r="AU80" i="1"/>
  <c r="AV80" i="1"/>
  <c r="AO81" i="1"/>
  <c r="AP81" i="1"/>
  <c r="AQ81" i="1"/>
  <c r="AR81" i="1"/>
  <c r="AS81" i="1"/>
  <c r="AT81" i="1"/>
  <c r="AU81" i="1"/>
  <c r="AV81" i="1"/>
  <c r="AO82" i="1"/>
  <c r="AP82" i="1"/>
  <c r="AQ82" i="1"/>
  <c r="AR82" i="1"/>
  <c r="AS82" i="1"/>
  <c r="AT82" i="1"/>
  <c r="AU82" i="1"/>
  <c r="AV82" i="1"/>
  <c r="AO83" i="1"/>
  <c r="AP83" i="1"/>
  <c r="AQ83" i="1"/>
  <c r="AR83" i="1"/>
  <c r="AS83" i="1"/>
  <c r="AT83" i="1"/>
  <c r="AU83" i="1"/>
  <c r="AV83" i="1"/>
  <c r="AO84" i="1"/>
  <c r="AP84" i="1"/>
  <c r="AQ84" i="1"/>
  <c r="AR84" i="1"/>
  <c r="AS84" i="1"/>
  <c r="AT84" i="1"/>
  <c r="AU84" i="1"/>
  <c r="AV84" i="1"/>
  <c r="AO85" i="1"/>
  <c r="AP85" i="1"/>
  <c r="AQ85" i="1"/>
  <c r="AR85" i="1"/>
  <c r="AS85" i="1"/>
  <c r="AT85" i="1"/>
  <c r="AU85" i="1"/>
  <c r="AV85" i="1"/>
  <c r="AO86" i="1"/>
  <c r="AP86" i="1"/>
  <c r="AQ86" i="1"/>
  <c r="AR86" i="1"/>
  <c r="AS86" i="1"/>
  <c r="AT86" i="1"/>
  <c r="AU86" i="1"/>
  <c r="AV86" i="1"/>
  <c r="AO87" i="1"/>
  <c r="AP87" i="1"/>
  <c r="AQ87" i="1"/>
  <c r="AR87" i="1"/>
  <c r="AS87" i="1"/>
  <c r="AT87" i="1"/>
  <c r="AU87" i="1"/>
  <c r="AV87" i="1"/>
  <c r="AO88" i="1"/>
  <c r="AP88" i="1"/>
  <c r="AQ88" i="1"/>
  <c r="AR88" i="1"/>
  <c r="AS88" i="1"/>
  <c r="AT88" i="1"/>
  <c r="AU88" i="1"/>
  <c r="AV88" i="1"/>
  <c r="AO89" i="1"/>
  <c r="AP89" i="1"/>
  <c r="AQ89" i="1"/>
  <c r="AR89" i="1"/>
  <c r="AS89" i="1"/>
  <c r="AT89" i="1"/>
  <c r="AU89" i="1"/>
  <c r="AV89" i="1"/>
  <c r="AO90" i="1"/>
  <c r="AP90" i="1"/>
  <c r="AQ90" i="1"/>
  <c r="AR90" i="1"/>
  <c r="AS90" i="1"/>
  <c r="AT90" i="1"/>
  <c r="AU90" i="1"/>
  <c r="AV90" i="1"/>
  <c r="AO91" i="1"/>
  <c r="AP91" i="1"/>
  <c r="AQ91" i="1"/>
  <c r="AR91" i="1"/>
  <c r="AS91" i="1"/>
  <c r="AT91" i="1"/>
  <c r="AU91" i="1"/>
  <c r="AV91" i="1"/>
  <c r="AO92" i="1"/>
  <c r="AP92" i="1"/>
  <c r="AQ92" i="1"/>
  <c r="AR92" i="1"/>
  <c r="AS92" i="1"/>
  <c r="AT92" i="1"/>
  <c r="AU92" i="1"/>
  <c r="AV92" i="1"/>
  <c r="AO93" i="1"/>
  <c r="AP93" i="1"/>
  <c r="AQ93" i="1"/>
  <c r="AR93" i="1"/>
  <c r="AS93" i="1"/>
  <c r="AT93" i="1"/>
  <c r="AU93" i="1"/>
  <c r="AV93" i="1"/>
  <c r="AO94" i="1"/>
  <c r="AP94" i="1"/>
  <c r="AQ94" i="1"/>
  <c r="AR94" i="1"/>
  <c r="AS94" i="1"/>
  <c r="AT94" i="1"/>
  <c r="AU94" i="1"/>
  <c r="AV94" i="1"/>
  <c r="AO95" i="1"/>
  <c r="AP95" i="1"/>
  <c r="AQ95" i="1"/>
  <c r="AR95" i="1"/>
  <c r="AS95" i="1"/>
  <c r="AT95" i="1"/>
  <c r="AU95" i="1"/>
  <c r="AV95" i="1"/>
  <c r="AO96" i="1"/>
  <c r="AP96" i="1"/>
  <c r="AQ96" i="1"/>
  <c r="AR96" i="1"/>
  <c r="AS96" i="1"/>
  <c r="AT96" i="1"/>
  <c r="AU96" i="1"/>
  <c r="AV96" i="1"/>
  <c r="AO97" i="1"/>
  <c r="AP97" i="1"/>
  <c r="AQ97" i="1"/>
  <c r="AR97" i="1"/>
  <c r="AS97" i="1"/>
  <c r="AT97" i="1"/>
  <c r="AU97" i="1"/>
  <c r="AV97" i="1"/>
  <c r="AO98" i="1"/>
  <c r="AP98" i="1"/>
  <c r="AQ98" i="1"/>
  <c r="AR98" i="1"/>
  <c r="AS98" i="1"/>
  <c r="AT98" i="1"/>
  <c r="AU98" i="1"/>
  <c r="AV98" i="1"/>
  <c r="AO99" i="1"/>
  <c r="AP99" i="1"/>
  <c r="AQ99" i="1"/>
  <c r="AR99" i="1"/>
  <c r="AS99" i="1"/>
  <c r="AT99" i="1"/>
  <c r="AU99" i="1"/>
  <c r="AV99" i="1"/>
  <c r="AO100" i="1"/>
  <c r="AP100" i="1"/>
  <c r="AQ100" i="1"/>
  <c r="AR100" i="1"/>
  <c r="AS100" i="1"/>
  <c r="AT100" i="1"/>
  <c r="AU100" i="1"/>
  <c r="AV100" i="1"/>
  <c r="AO101" i="1"/>
  <c r="AP101" i="1"/>
  <c r="AQ101" i="1"/>
  <c r="AR101" i="1"/>
  <c r="AS101" i="1"/>
  <c r="AT101" i="1"/>
  <c r="AU101" i="1"/>
  <c r="AV101" i="1"/>
  <c r="AO102" i="1"/>
  <c r="AP102" i="1"/>
  <c r="AQ102" i="1"/>
  <c r="AR102" i="1"/>
  <c r="AS102" i="1"/>
  <c r="AT102" i="1"/>
  <c r="AU102" i="1"/>
  <c r="AV102" i="1"/>
  <c r="AO103" i="1"/>
  <c r="AP103" i="1"/>
  <c r="AQ103" i="1"/>
  <c r="AR103" i="1"/>
  <c r="AS103" i="1"/>
  <c r="AT103" i="1"/>
  <c r="AU103" i="1"/>
  <c r="AV103" i="1"/>
  <c r="AO104" i="1"/>
  <c r="AP104" i="1"/>
  <c r="AQ104" i="1"/>
  <c r="AR104" i="1"/>
  <c r="AS104" i="1"/>
  <c r="AT104" i="1"/>
  <c r="AU104" i="1"/>
  <c r="AV104" i="1"/>
  <c r="AO105" i="1"/>
  <c r="AP105" i="1"/>
  <c r="AQ105" i="1"/>
  <c r="AR105" i="1"/>
  <c r="AS105" i="1"/>
  <c r="AT105" i="1"/>
  <c r="AU105" i="1"/>
  <c r="AV105" i="1"/>
  <c r="AO106" i="1"/>
  <c r="AP106" i="1"/>
  <c r="AQ106" i="1"/>
  <c r="AR106" i="1"/>
  <c r="AS106" i="1"/>
  <c r="AT106" i="1"/>
  <c r="AU106" i="1"/>
  <c r="AV106" i="1"/>
  <c r="AO107" i="1"/>
  <c r="AP107" i="1"/>
  <c r="AQ107" i="1"/>
  <c r="AR107" i="1"/>
  <c r="AS107" i="1"/>
  <c r="AT107" i="1"/>
  <c r="AU107" i="1"/>
  <c r="AV107" i="1"/>
  <c r="AO108" i="1"/>
  <c r="AP108" i="1"/>
  <c r="AQ108" i="1"/>
  <c r="AR108" i="1"/>
  <c r="AS108" i="1"/>
  <c r="AT108" i="1"/>
  <c r="AU108" i="1"/>
  <c r="AV108" i="1"/>
  <c r="AO109" i="1"/>
  <c r="AP109" i="1"/>
  <c r="AQ109" i="1"/>
  <c r="AR109" i="1"/>
  <c r="AS109" i="1"/>
  <c r="AT109" i="1"/>
  <c r="AU109" i="1"/>
  <c r="AV109" i="1"/>
  <c r="AO110" i="1"/>
  <c r="AP110" i="1"/>
  <c r="AQ110" i="1"/>
  <c r="AR110" i="1"/>
  <c r="AS110" i="1"/>
  <c r="AT110" i="1"/>
  <c r="AU110" i="1"/>
  <c r="AV110" i="1"/>
  <c r="AO111" i="1"/>
  <c r="AP111" i="1"/>
  <c r="AQ111" i="1"/>
  <c r="AR111" i="1"/>
  <c r="AS111" i="1"/>
  <c r="AT111" i="1"/>
  <c r="AU111" i="1"/>
  <c r="AV111" i="1"/>
  <c r="AO112" i="1"/>
  <c r="AP112" i="1"/>
  <c r="AQ112" i="1"/>
  <c r="AR112" i="1"/>
  <c r="AS112" i="1"/>
  <c r="AT112" i="1"/>
  <c r="AU112" i="1"/>
  <c r="AV112" i="1"/>
  <c r="AO113" i="1"/>
  <c r="AP113" i="1"/>
  <c r="AQ113" i="1"/>
  <c r="AR113" i="1"/>
  <c r="AS113" i="1"/>
  <c r="AT113" i="1"/>
  <c r="AU113" i="1"/>
  <c r="AV113" i="1"/>
  <c r="AO114" i="1"/>
  <c r="AP114" i="1"/>
  <c r="AQ114" i="1"/>
  <c r="AR114" i="1"/>
  <c r="AS114" i="1"/>
  <c r="AT114" i="1"/>
  <c r="AU114" i="1"/>
  <c r="AV114" i="1"/>
  <c r="AO115" i="1"/>
  <c r="AP115" i="1"/>
  <c r="AQ115" i="1"/>
  <c r="AR115" i="1"/>
  <c r="AS115" i="1"/>
  <c r="AT115" i="1"/>
  <c r="AU115" i="1"/>
  <c r="AV115" i="1"/>
  <c r="AO116" i="1"/>
  <c r="AP116" i="1"/>
  <c r="AQ116" i="1"/>
  <c r="AR116" i="1"/>
  <c r="AS116" i="1"/>
  <c r="AT116" i="1"/>
  <c r="AU116" i="1"/>
  <c r="AV116" i="1"/>
  <c r="AO117" i="1"/>
  <c r="AP117" i="1"/>
  <c r="AQ117" i="1"/>
  <c r="AR117" i="1"/>
  <c r="AS117" i="1"/>
  <c r="AT117" i="1"/>
  <c r="AU117" i="1"/>
  <c r="AV117" i="1"/>
  <c r="AO118" i="1"/>
  <c r="AP118" i="1"/>
  <c r="AQ118" i="1"/>
  <c r="AR118" i="1"/>
  <c r="AS118" i="1"/>
  <c r="AT118" i="1"/>
  <c r="AU118" i="1"/>
  <c r="AV118" i="1"/>
  <c r="AO119" i="1"/>
  <c r="AP119" i="1"/>
  <c r="AQ119" i="1"/>
  <c r="AR119" i="1"/>
  <c r="AS119" i="1"/>
  <c r="AT119" i="1"/>
  <c r="AU119" i="1"/>
  <c r="AV119" i="1"/>
  <c r="AO120" i="1"/>
  <c r="AP120" i="1"/>
  <c r="AQ120" i="1"/>
  <c r="AR120" i="1"/>
  <c r="AS120" i="1"/>
  <c r="AT120" i="1"/>
  <c r="AU120" i="1"/>
  <c r="AV120" i="1"/>
  <c r="AO121" i="1"/>
  <c r="AP121" i="1"/>
  <c r="AQ121" i="1"/>
  <c r="AR121" i="1"/>
  <c r="AS121" i="1"/>
  <c r="AT121" i="1"/>
  <c r="AU121" i="1"/>
  <c r="AV121" i="1"/>
  <c r="AO122" i="1"/>
  <c r="AP122" i="1"/>
  <c r="AQ122" i="1"/>
  <c r="AR122" i="1"/>
  <c r="AS122" i="1"/>
  <c r="AT122" i="1"/>
  <c r="AU122" i="1"/>
  <c r="AV122" i="1"/>
  <c r="AO123" i="1"/>
  <c r="AP123" i="1"/>
  <c r="AQ123" i="1"/>
  <c r="AR123" i="1"/>
  <c r="AS123" i="1"/>
  <c r="AT123" i="1"/>
  <c r="AU123" i="1"/>
  <c r="AV123" i="1"/>
  <c r="AO124" i="1"/>
  <c r="AP124" i="1"/>
  <c r="AQ124" i="1"/>
  <c r="AR124" i="1"/>
  <c r="AS124" i="1"/>
  <c r="AT124" i="1"/>
  <c r="AU124" i="1"/>
  <c r="AV124" i="1"/>
  <c r="AO125" i="1"/>
  <c r="AP125" i="1"/>
  <c r="AQ125" i="1"/>
  <c r="AR125" i="1"/>
  <c r="AS125" i="1"/>
  <c r="AT125" i="1"/>
  <c r="AU125" i="1"/>
  <c r="AV125" i="1"/>
  <c r="AO126" i="1"/>
  <c r="AP126" i="1"/>
  <c r="AQ126" i="1"/>
  <c r="AR126" i="1"/>
  <c r="AS126" i="1"/>
  <c r="AT126" i="1"/>
  <c r="AU126" i="1"/>
  <c r="AV126" i="1"/>
  <c r="AO127" i="1"/>
  <c r="AP127" i="1"/>
  <c r="AQ127" i="1"/>
  <c r="AR127" i="1"/>
  <c r="AS127" i="1"/>
  <c r="AT127" i="1"/>
  <c r="AU127" i="1"/>
  <c r="AV127" i="1"/>
  <c r="AO128" i="1"/>
  <c r="AP128" i="1"/>
  <c r="AQ128" i="1"/>
  <c r="AR128" i="1"/>
  <c r="AS128" i="1"/>
  <c r="AT128" i="1"/>
  <c r="AU128" i="1"/>
  <c r="AV128" i="1"/>
  <c r="AO129" i="1"/>
  <c r="AP129" i="1"/>
  <c r="AQ129" i="1"/>
  <c r="AR129" i="1"/>
  <c r="AS129" i="1"/>
  <c r="AT129" i="1"/>
  <c r="AU129" i="1"/>
  <c r="AV129" i="1"/>
  <c r="AO130" i="1"/>
  <c r="AP130" i="1"/>
  <c r="AQ130" i="1"/>
  <c r="AR130" i="1"/>
  <c r="AS130" i="1"/>
  <c r="AT130" i="1"/>
  <c r="AU130" i="1"/>
  <c r="AV130" i="1"/>
  <c r="AO131" i="1"/>
  <c r="AP131" i="1"/>
  <c r="AQ131" i="1"/>
  <c r="AR131" i="1"/>
  <c r="AS131" i="1"/>
  <c r="AT131" i="1"/>
  <c r="AU131" i="1"/>
  <c r="AV131" i="1"/>
  <c r="AO132" i="1"/>
  <c r="AP132" i="1"/>
  <c r="AQ132" i="1"/>
  <c r="AR132" i="1"/>
  <c r="AS132" i="1"/>
  <c r="AT132" i="1"/>
  <c r="AU132" i="1"/>
  <c r="AV132" i="1"/>
  <c r="AO133" i="1"/>
  <c r="AP133" i="1"/>
  <c r="AQ133" i="1"/>
  <c r="AR133" i="1"/>
  <c r="AS133" i="1"/>
  <c r="AT133" i="1"/>
  <c r="AU133" i="1"/>
  <c r="AV133" i="1"/>
  <c r="AO134" i="1"/>
  <c r="AP134" i="1"/>
  <c r="AQ134" i="1"/>
  <c r="AR134" i="1"/>
  <c r="AS134" i="1"/>
  <c r="AT134" i="1"/>
  <c r="AU134" i="1"/>
  <c r="AV134" i="1"/>
  <c r="AO135" i="1"/>
  <c r="AP135" i="1"/>
  <c r="AQ135" i="1"/>
  <c r="AR135" i="1"/>
  <c r="AS135" i="1"/>
  <c r="AT135" i="1"/>
  <c r="AU135" i="1"/>
  <c r="AV135" i="1"/>
  <c r="AO136" i="1"/>
  <c r="AP136" i="1"/>
  <c r="AQ136" i="1"/>
  <c r="AR136" i="1"/>
  <c r="AS136" i="1"/>
  <c r="AT136" i="1"/>
  <c r="AU136" i="1"/>
  <c r="AV136" i="1"/>
  <c r="AO137" i="1"/>
  <c r="AP137" i="1"/>
  <c r="AQ137" i="1"/>
  <c r="AR137" i="1"/>
  <c r="AS137" i="1"/>
  <c r="AT137" i="1"/>
  <c r="AU137" i="1"/>
  <c r="AV137" i="1"/>
  <c r="AO138" i="1"/>
  <c r="AP138" i="1"/>
  <c r="AQ138" i="1"/>
  <c r="AR138" i="1"/>
  <c r="AS138" i="1"/>
  <c r="AT138" i="1"/>
  <c r="AU138" i="1"/>
  <c r="AV138" i="1"/>
  <c r="AO139" i="1"/>
  <c r="AP139" i="1"/>
  <c r="AQ139" i="1"/>
  <c r="AR139" i="1"/>
  <c r="AS139" i="1"/>
  <c r="AT139" i="1"/>
  <c r="AU139" i="1"/>
  <c r="AV139" i="1"/>
  <c r="AO140" i="1"/>
  <c r="AP140" i="1"/>
  <c r="AQ140" i="1"/>
  <c r="AR140" i="1"/>
  <c r="AS140" i="1"/>
  <c r="AT140" i="1"/>
  <c r="AU140" i="1"/>
  <c r="AV140" i="1"/>
  <c r="AO141" i="1"/>
  <c r="AP141" i="1"/>
  <c r="AQ141" i="1"/>
  <c r="AR141" i="1"/>
  <c r="AS141" i="1"/>
  <c r="AT141" i="1"/>
  <c r="AU141" i="1"/>
  <c r="AV141" i="1"/>
  <c r="AO142" i="1"/>
  <c r="AP142" i="1"/>
  <c r="AQ142" i="1"/>
  <c r="AR142" i="1"/>
  <c r="AS142" i="1"/>
  <c r="AT142" i="1"/>
  <c r="AU142" i="1"/>
  <c r="AV142" i="1"/>
  <c r="AO143" i="1"/>
  <c r="AP143" i="1"/>
  <c r="AQ143" i="1"/>
  <c r="AR143" i="1"/>
  <c r="AS143" i="1"/>
  <c r="AT143" i="1"/>
  <c r="AU143" i="1"/>
  <c r="AV143" i="1"/>
  <c r="AO144" i="1"/>
  <c r="AP144" i="1"/>
  <c r="AQ144" i="1"/>
  <c r="AR144" i="1"/>
  <c r="AS144" i="1"/>
  <c r="AT144" i="1"/>
  <c r="AU144" i="1"/>
  <c r="AV144" i="1"/>
  <c r="AO145" i="1"/>
  <c r="AP145" i="1"/>
  <c r="AQ145" i="1"/>
  <c r="AR145" i="1"/>
  <c r="AS145" i="1"/>
  <c r="AT145" i="1"/>
  <c r="AU145" i="1"/>
  <c r="AV145" i="1"/>
  <c r="AO146" i="1"/>
  <c r="AP146" i="1"/>
  <c r="AQ146" i="1"/>
  <c r="AR146" i="1"/>
  <c r="AS146" i="1"/>
  <c r="AT146" i="1"/>
  <c r="AU146" i="1"/>
  <c r="AV146" i="1"/>
  <c r="AO147" i="1"/>
  <c r="AP147" i="1"/>
  <c r="AQ147" i="1"/>
  <c r="AR147" i="1"/>
  <c r="AS147" i="1"/>
  <c r="AT147" i="1"/>
  <c r="AU147" i="1"/>
  <c r="AV147" i="1"/>
  <c r="AO148" i="1"/>
  <c r="AP148" i="1"/>
  <c r="AQ148" i="1"/>
  <c r="AR148" i="1"/>
  <c r="AS148" i="1"/>
  <c r="AT148" i="1"/>
  <c r="AU148" i="1"/>
  <c r="AV148" i="1"/>
  <c r="AO149" i="1"/>
  <c r="AP149" i="1"/>
  <c r="AQ149" i="1"/>
  <c r="AR149" i="1"/>
  <c r="AS149" i="1"/>
  <c r="AT149" i="1"/>
  <c r="AU149" i="1"/>
  <c r="AV149" i="1"/>
  <c r="AO150" i="1"/>
  <c r="AP150" i="1"/>
  <c r="AQ150" i="1"/>
  <c r="AR150" i="1"/>
  <c r="AS150" i="1"/>
  <c r="AT150" i="1"/>
  <c r="AU150" i="1"/>
  <c r="AV150" i="1"/>
  <c r="AO151" i="1"/>
  <c r="AP151" i="1"/>
  <c r="AQ151" i="1"/>
  <c r="AR151" i="1"/>
  <c r="AS151" i="1"/>
  <c r="AT151" i="1"/>
  <c r="AU151" i="1"/>
  <c r="AV151" i="1"/>
  <c r="AO152" i="1"/>
  <c r="AP152" i="1"/>
  <c r="AQ152" i="1"/>
  <c r="AR152" i="1"/>
  <c r="AS152" i="1"/>
  <c r="AT152" i="1"/>
  <c r="AU152" i="1"/>
  <c r="AV152" i="1"/>
  <c r="AO153" i="1"/>
  <c r="AP153" i="1"/>
  <c r="AQ153" i="1"/>
  <c r="AR153" i="1"/>
  <c r="AS153" i="1"/>
  <c r="AT153" i="1"/>
  <c r="AU153" i="1"/>
  <c r="AV153" i="1"/>
  <c r="AO154" i="1"/>
  <c r="AP154" i="1"/>
  <c r="AQ154" i="1"/>
  <c r="AR154" i="1"/>
  <c r="AS154" i="1"/>
  <c r="AT154" i="1"/>
  <c r="AU154" i="1"/>
  <c r="AV154" i="1"/>
  <c r="AO155" i="1"/>
  <c r="AP155" i="1"/>
  <c r="AQ155" i="1"/>
  <c r="AR155" i="1"/>
  <c r="AS155" i="1"/>
  <c r="AT155" i="1"/>
  <c r="AU155" i="1"/>
  <c r="AV155" i="1"/>
  <c r="AO156" i="1"/>
  <c r="AP156" i="1"/>
  <c r="AQ156" i="1"/>
  <c r="AR156" i="1"/>
  <c r="AS156" i="1"/>
  <c r="AT156" i="1"/>
  <c r="AU156" i="1"/>
  <c r="AV156" i="1"/>
  <c r="AO157" i="1"/>
  <c r="AP157" i="1"/>
  <c r="AQ157" i="1"/>
  <c r="AR157" i="1"/>
  <c r="AS157" i="1"/>
  <c r="AT157" i="1"/>
  <c r="AU157" i="1"/>
  <c r="AV157" i="1"/>
  <c r="AO158" i="1"/>
  <c r="AP158" i="1"/>
  <c r="AQ158" i="1"/>
  <c r="AR158" i="1"/>
  <c r="AS158" i="1"/>
  <c r="AT158" i="1"/>
  <c r="AU158" i="1"/>
  <c r="AV158" i="1"/>
  <c r="AO159" i="1"/>
  <c r="AP159" i="1"/>
  <c r="AQ159" i="1"/>
  <c r="AR159" i="1"/>
  <c r="AS159" i="1"/>
  <c r="AT159" i="1"/>
  <c r="AU159" i="1"/>
  <c r="AV159" i="1"/>
  <c r="AO160" i="1"/>
  <c r="AP160" i="1"/>
  <c r="AQ160" i="1"/>
  <c r="AR160" i="1"/>
  <c r="AS160" i="1"/>
  <c r="AT160" i="1"/>
  <c r="AU160" i="1"/>
  <c r="AV160" i="1"/>
  <c r="AO161" i="1"/>
  <c r="AP161" i="1"/>
  <c r="AQ161" i="1"/>
  <c r="AR161" i="1"/>
  <c r="AS161" i="1"/>
  <c r="AT161" i="1"/>
  <c r="AU161" i="1"/>
  <c r="AV161" i="1"/>
  <c r="AO162" i="1"/>
  <c r="AP162" i="1"/>
  <c r="AQ162" i="1"/>
  <c r="AR162" i="1"/>
  <c r="AS162" i="1"/>
  <c r="AT162" i="1"/>
  <c r="AU162" i="1"/>
  <c r="AV162" i="1"/>
  <c r="AO163" i="1"/>
  <c r="AP163" i="1"/>
  <c r="AQ163" i="1"/>
  <c r="AR163" i="1"/>
  <c r="AS163" i="1"/>
  <c r="AT163" i="1"/>
  <c r="AU163" i="1"/>
  <c r="AV163" i="1"/>
  <c r="AO164" i="1"/>
  <c r="AP164" i="1"/>
  <c r="AQ164" i="1"/>
  <c r="AR164" i="1"/>
  <c r="AS164" i="1"/>
  <c r="AT164" i="1"/>
  <c r="AU164" i="1"/>
  <c r="AV164" i="1"/>
  <c r="AO165" i="1"/>
  <c r="AP165" i="1"/>
  <c r="AQ165" i="1"/>
  <c r="AR165" i="1"/>
  <c r="AS165" i="1"/>
  <c r="AT165" i="1"/>
  <c r="AU165" i="1"/>
  <c r="AV165" i="1"/>
  <c r="AO166" i="1"/>
  <c r="AP166" i="1"/>
  <c r="AQ166" i="1"/>
  <c r="AR166" i="1"/>
  <c r="AS166" i="1"/>
  <c r="AT166" i="1"/>
  <c r="AU166" i="1"/>
  <c r="AV166" i="1"/>
  <c r="AO167" i="1"/>
  <c r="AP167" i="1"/>
  <c r="AQ167" i="1"/>
  <c r="AR167" i="1"/>
  <c r="AS167" i="1"/>
  <c r="AT167" i="1"/>
  <c r="AU167" i="1"/>
  <c r="AV167" i="1"/>
  <c r="AO168" i="1"/>
  <c r="AP168" i="1"/>
  <c r="AQ168" i="1"/>
  <c r="AR168" i="1"/>
  <c r="AS168" i="1"/>
  <c r="AT168" i="1"/>
  <c r="AU168" i="1"/>
  <c r="AV168" i="1"/>
  <c r="AO169" i="1"/>
  <c r="AP169" i="1"/>
  <c r="AQ169" i="1"/>
  <c r="AR169" i="1"/>
  <c r="AS169" i="1"/>
  <c r="AT169" i="1"/>
  <c r="AU169" i="1"/>
  <c r="AV169" i="1"/>
  <c r="AO170" i="1"/>
  <c r="AP170" i="1"/>
  <c r="AQ170" i="1"/>
  <c r="AR170" i="1"/>
  <c r="AS170" i="1"/>
  <c r="AT170" i="1"/>
  <c r="AU170" i="1"/>
  <c r="AV170" i="1"/>
  <c r="AO171" i="1"/>
  <c r="AP171" i="1"/>
  <c r="AQ171" i="1"/>
  <c r="AR171" i="1"/>
  <c r="AS171" i="1"/>
  <c r="AT171" i="1"/>
  <c r="AU171" i="1"/>
  <c r="AV171" i="1"/>
  <c r="AO172" i="1"/>
  <c r="AP172" i="1"/>
  <c r="AQ172" i="1"/>
  <c r="AR172" i="1"/>
  <c r="AS172" i="1"/>
  <c r="AT172" i="1"/>
  <c r="AU172" i="1"/>
  <c r="AV172" i="1"/>
  <c r="AO173" i="1"/>
  <c r="AP173" i="1"/>
  <c r="AQ173" i="1"/>
  <c r="AR173" i="1"/>
  <c r="AS173" i="1"/>
  <c r="AT173" i="1"/>
  <c r="AU173" i="1"/>
  <c r="AV173" i="1"/>
  <c r="AO174" i="1"/>
  <c r="AP174" i="1"/>
  <c r="AQ174" i="1"/>
  <c r="AR174" i="1"/>
  <c r="AS174" i="1"/>
  <c r="AT174" i="1"/>
  <c r="AU174" i="1"/>
  <c r="AV174" i="1"/>
  <c r="AO175" i="1"/>
  <c r="AP175" i="1"/>
  <c r="AQ175" i="1"/>
  <c r="AR175" i="1"/>
  <c r="AS175" i="1"/>
  <c r="AT175" i="1"/>
  <c r="AU175" i="1"/>
  <c r="AV175" i="1"/>
  <c r="AO176" i="1"/>
  <c r="AP176" i="1"/>
  <c r="AQ176" i="1"/>
  <c r="AR176" i="1"/>
  <c r="AS176" i="1"/>
  <c r="AT176" i="1"/>
  <c r="AU176" i="1"/>
  <c r="AV176" i="1"/>
  <c r="AO177" i="1"/>
  <c r="AP177" i="1"/>
  <c r="AQ177" i="1"/>
  <c r="AR177" i="1"/>
  <c r="AS177" i="1"/>
  <c r="AT177" i="1"/>
  <c r="AU177" i="1"/>
  <c r="AV177" i="1"/>
  <c r="AO178" i="1"/>
  <c r="AP178" i="1"/>
  <c r="AQ178" i="1"/>
  <c r="AR178" i="1"/>
  <c r="AS178" i="1"/>
  <c r="AT178" i="1"/>
  <c r="AU178" i="1"/>
  <c r="AV178" i="1"/>
  <c r="AO179" i="1"/>
  <c r="AP179" i="1"/>
  <c r="AQ179" i="1"/>
  <c r="AR179" i="1"/>
  <c r="AS179" i="1"/>
  <c r="AT179" i="1"/>
  <c r="AU179" i="1"/>
  <c r="AV179" i="1"/>
  <c r="AO180" i="1"/>
  <c r="AP180" i="1"/>
  <c r="AQ180" i="1"/>
  <c r="AR180" i="1"/>
  <c r="AS180" i="1"/>
  <c r="AT180" i="1"/>
  <c r="AU180" i="1"/>
  <c r="AV180" i="1"/>
  <c r="AO181" i="1"/>
  <c r="AP181" i="1"/>
  <c r="AQ181" i="1"/>
  <c r="AR181" i="1"/>
  <c r="AS181" i="1"/>
  <c r="AT181" i="1"/>
  <c r="AU181" i="1"/>
  <c r="AV181" i="1"/>
  <c r="AO182" i="1"/>
  <c r="AP182" i="1"/>
  <c r="AQ182" i="1"/>
  <c r="AR182" i="1"/>
  <c r="AS182" i="1"/>
  <c r="AT182" i="1"/>
  <c r="AU182" i="1"/>
  <c r="AV182" i="1"/>
  <c r="AO183" i="1"/>
  <c r="AP183" i="1"/>
  <c r="AQ183" i="1"/>
  <c r="AR183" i="1"/>
  <c r="AS183" i="1"/>
  <c r="AT183" i="1"/>
  <c r="AU183" i="1"/>
  <c r="AV183" i="1"/>
  <c r="AO184" i="1"/>
  <c r="AP184" i="1"/>
  <c r="AQ184" i="1"/>
  <c r="AR184" i="1"/>
  <c r="AS184" i="1"/>
  <c r="AT184" i="1"/>
  <c r="AU184" i="1"/>
  <c r="AV184" i="1"/>
  <c r="AO185" i="1"/>
  <c r="AP185" i="1"/>
  <c r="AQ185" i="1"/>
  <c r="AR185" i="1"/>
  <c r="AS185" i="1"/>
  <c r="AT185" i="1"/>
  <c r="AU185" i="1"/>
  <c r="AV185" i="1"/>
  <c r="AO186" i="1"/>
  <c r="AP186" i="1"/>
  <c r="AQ186" i="1"/>
  <c r="AR186" i="1"/>
  <c r="AS186" i="1"/>
  <c r="AT186" i="1"/>
  <c r="AU186" i="1"/>
  <c r="AV186" i="1"/>
  <c r="AO187" i="1"/>
  <c r="AP187" i="1"/>
  <c r="AQ187" i="1"/>
  <c r="AR187" i="1"/>
  <c r="AS187" i="1"/>
  <c r="AT187" i="1"/>
  <c r="AU187" i="1"/>
  <c r="AV187" i="1"/>
  <c r="AO188" i="1"/>
  <c r="AP188" i="1"/>
  <c r="AQ188" i="1"/>
  <c r="AR188" i="1"/>
  <c r="AS188" i="1"/>
  <c r="AT188" i="1"/>
  <c r="AU188" i="1"/>
  <c r="AV188" i="1"/>
  <c r="AO189" i="1"/>
  <c r="AP189" i="1"/>
  <c r="AQ189" i="1"/>
  <c r="AR189" i="1"/>
  <c r="AS189" i="1"/>
  <c r="AT189" i="1"/>
  <c r="AU189" i="1"/>
  <c r="AV189" i="1"/>
  <c r="AO190" i="1"/>
  <c r="AP190" i="1"/>
  <c r="AQ190" i="1"/>
  <c r="AR190" i="1"/>
  <c r="AS190" i="1"/>
  <c r="AT190" i="1"/>
  <c r="AU190" i="1"/>
  <c r="AV190" i="1"/>
  <c r="AO191" i="1"/>
  <c r="AP191" i="1"/>
  <c r="AQ191" i="1"/>
  <c r="AR191" i="1"/>
  <c r="AS191" i="1"/>
  <c r="AT191" i="1"/>
  <c r="AU191" i="1"/>
  <c r="AV191" i="1"/>
  <c r="AO192" i="1"/>
  <c r="AP192" i="1"/>
  <c r="AQ192" i="1"/>
  <c r="AR192" i="1"/>
  <c r="AS192" i="1"/>
  <c r="AT192" i="1"/>
  <c r="AU192" i="1"/>
  <c r="AV192" i="1"/>
  <c r="AO193" i="1"/>
  <c r="AP193" i="1"/>
  <c r="AQ193" i="1"/>
  <c r="AR193" i="1"/>
  <c r="AS193" i="1"/>
  <c r="AT193" i="1"/>
  <c r="AU193" i="1"/>
  <c r="AV193" i="1"/>
  <c r="AO194" i="1"/>
  <c r="AP194" i="1"/>
  <c r="AQ194" i="1"/>
  <c r="AR194" i="1"/>
  <c r="AS194" i="1"/>
  <c r="AT194" i="1"/>
  <c r="AU194" i="1"/>
  <c r="AV194" i="1"/>
  <c r="AO195" i="1"/>
  <c r="AP195" i="1"/>
  <c r="AQ195" i="1"/>
  <c r="AR195" i="1"/>
  <c r="AS195" i="1"/>
  <c r="AT195" i="1"/>
  <c r="AU195" i="1"/>
  <c r="AV195" i="1"/>
  <c r="AO196" i="1"/>
  <c r="AP196" i="1"/>
  <c r="AQ196" i="1"/>
  <c r="AR196" i="1"/>
  <c r="AS196" i="1"/>
  <c r="AT196" i="1"/>
  <c r="AU196" i="1"/>
  <c r="AV196" i="1"/>
  <c r="AO197" i="1"/>
  <c r="AP197" i="1"/>
  <c r="AQ197" i="1"/>
  <c r="AR197" i="1"/>
  <c r="AS197" i="1"/>
  <c r="AT197" i="1"/>
  <c r="AU197" i="1"/>
  <c r="AV197" i="1"/>
  <c r="AO198" i="1"/>
  <c r="AP198" i="1"/>
  <c r="AQ198" i="1"/>
  <c r="AR198" i="1"/>
  <c r="AS198" i="1"/>
  <c r="AT198" i="1"/>
  <c r="AU198" i="1"/>
  <c r="AV198" i="1"/>
  <c r="AO199" i="1"/>
  <c r="AP199" i="1"/>
  <c r="AQ199" i="1"/>
  <c r="AR199" i="1"/>
  <c r="AS199" i="1"/>
  <c r="AT199" i="1"/>
  <c r="AU199" i="1"/>
  <c r="AV199" i="1"/>
  <c r="AO200" i="1"/>
  <c r="AP200" i="1"/>
  <c r="AQ200" i="1"/>
  <c r="AR200" i="1"/>
  <c r="AS200" i="1"/>
  <c r="AT200" i="1"/>
  <c r="AU200" i="1"/>
  <c r="AV200" i="1"/>
  <c r="AO201" i="1"/>
  <c r="AP201" i="1"/>
  <c r="AQ201" i="1"/>
  <c r="AR201" i="1"/>
  <c r="AS201" i="1"/>
  <c r="AT201" i="1"/>
  <c r="AU201" i="1"/>
  <c r="AV201" i="1"/>
  <c r="AO202" i="1"/>
  <c r="AP202" i="1"/>
  <c r="AQ202" i="1"/>
  <c r="AR202" i="1"/>
  <c r="AS202" i="1"/>
  <c r="AT202" i="1"/>
  <c r="AU202" i="1"/>
  <c r="AV202" i="1"/>
  <c r="AO203" i="1"/>
  <c r="AP203" i="1"/>
  <c r="AQ203" i="1"/>
  <c r="AR203" i="1"/>
  <c r="AS203" i="1"/>
  <c r="AT203" i="1"/>
  <c r="AU203" i="1"/>
  <c r="AV203" i="1"/>
  <c r="AO204" i="1"/>
  <c r="AP204" i="1"/>
  <c r="AQ204" i="1"/>
  <c r="AR204" i="1"/>
  <c r="AS204" i="1"/>
  <c r="AT204" i="1"/>
  <c r="AU204" i="1"/>
  <c r="AV204" i="1"/>
  <c r="AO205" i="1"/>
  <c r="AP205" i="1"/>
  <c r="AQ205" i="1"/>
  <c r="AR205" i="1"/>
  <c r="AS205" i="1"/>
  <c r="AT205" i="1"/>
  <c r="AU205" i="1"/>
  <c r="AV205" i="1"/>
  <c r="AO206" i="1"/>
  <c r="AP206" i="1"/>
  <c r="AQ206" i="1"/>
  <c r="AR206" i="1"/>
  <c r="AS206" i="1"/>
  <c r="AT206" i="1"/>
  <c r="AU206" i="1"/>
  <c r="AV206" i="1"/>
  <c r="AO207" i="1"/>
  <c r="AP207" i="1"/>
  <c r="AQ207" i="1"/>
  <c r="AR207" i="1"/>
  <c r="AS207" i="1"/>
  <c r="AT207" i="1"/>
  <c r="AU207" i="1"/>
  <c r="AV207" i="1"/>
  <c r="AO208" i="1"/>
  <c r="AP208" i="1"/>
  <c r="AQ208" i="1"/>
  <c r="AR208" i="1"/>
  <c r="AS208" i="1"/>
  <c r="AT208" i="1"/>
  <c r="AU208" i="1"/>
  <c r="AV208" i="1"/>
  <c r="AO209" i="1"/>
  <c r="AP209" i="1"/>
  <c r="AQ209" i="1"/>
  <c r="AR209" i="1"/>
  <c r="AS209" i="1"/>
  <c r="AT209" i="1"/>
  <c r="AU209" i="1"/>
  <c r="AV209" i="1"/>
  <c r="AO210" i="1"/>
  <c r="AP210" i="1"/>
  <c r="AQ210" i="1"/>
  <c r="AR210" i="1"/>
  <c r="AS210" i="1"/>
  <c r="AT210" i="1"/>
  <c r="AU210" i="1"/>
  <c r="AV210" i="1"/>
  <c r="AO211" i="1"/>
  <c r="AP211" i="1"/>
  <c r="AQ211" i="1"/>
  <c r="AR211" i="1"/>
  <c r="AS211" i="1"/>
  <c r="AT211" i="1"/>
  <c r="AU211" i="1"/>
  <c r="AV211" i="1"/>
  <c r="AO212" i="1"/>
  <c r="AP212" i="1"/>
  <c r="AQ212" i="1"/>
  <c r="AR212" i="1"/>
  <c r="AS212" i="1"/>
  <c r="AT212" i="1"/>
  <c r="AU212" i="1"/>
  <c r="AV212" i="1"/>
  <c r="AO213" i="1"/>
  <c r="AP213" i="1"/>
  <c r="AQ213" i="1"/>
  <c r="AR213" i="1"/>
  <c r="AS213" i="1"/>
  <c r="AT213" i="1"/>
  <c r="AU213" i="1"/>
  <c r="AV213" i="1"/>
  <c r="AO214" i="1"/>
  <c r="AP214" i="1"/>
  <c r="AQ214" i="1"/>
  <c r="AR214" i="1"/>
  <c r="AS214" i="1"/>
  <c r="AT214" i="1"/>
  <c r="AU214" i="1"/>
  <c r="AV214" i="1"/>
  <c r="AO215" i="1"/>
  <c r="AP215" i="1"/>
  <c r="AQ215" i="1"/>
  <c r="AR215" i="1"/>
  <c r="AS215" i="1"/>
  <c r="AT215" i="1"/>
  <c r="AU215" i="1"/>
  <c r="AV215" i="1"/>
  <c r="AO216" i="1"/>
  <c r="AP216" i="1"/>
  <c r="AQ216" i="1"/>
  <c r="AR216" i="1"/>
  <c r="AS216" i="1"/>
  <c r="AT216" i="1"/>
  <c r="AU216" i="1"/>
  <c r="AV216" i="1"/>
  <c r="AO217" i="1"/>
  <c r="AP217" i="1"/>
  <c r="AQ217" i="1"/>
  <c r="AR217" i="1"/>
  <c r="AS217" i="1"/>
  <c r="AT217" i="1"/>
  <c r="AU217" i="1"/>
  <c r="AV217" i="1"/>
  <c r="AO218" i="1"/>
  <c r="AP218" i="1"/>
  <c r="AQ218" i="1"/>
  <c r="AR218" i="1"/>
  <c r="AS218" i="1"/>
  <c r="AT218" i="1"/>
  <c r="AU218" i="1"/>
  <c r="AV218" i="1"/>
  <c r="AO219" i="1"/>
  <c r="AP219" i="1"/>
  <c r="AQ219" i="1"/>
  <c r="AR219" i="1"/>
  <c r="AS219" i="1"/>
  <c r="AT219" i="1"/>
  <c r="AU219" i="1"/>
  <c r="AV219" i="1"/>
  <c r="AO220" i="1"/>
  <c r="AP220" i="1"/>
  <c r="AQ220" i="1"/>
  <c r="AR220" i="1"/>
  <c r="AS220" i="1"/>
  <c r="AT220" i="1"/>
  <c r="AU220" i="1"/>
  <c r="AV220" i="1"/>
  <c r="AO221" i="1"/>
  <c r="AP221" i="1"/>
  <c r="AQ221" i="1"/>
  <c r="AR221" i="1"/>
  <c r="AS221" i="1"/>
  <c r="AT221" i="1"/>
  <c r="AU221" i="1"/>
  <c r="AV221" i="1"/>
  <c r="AO222" i="1"/>
  <c r="AP222" i="1"/>
  <c r="AQ222" i="1"/>
  <c r="AR222" i="1"/>
  <c r="AS222" i="1"/>
  <c r="AT222" i="1"/>
  <c r="AU222" i="1"/>
  <c r="AV222" i="1"/>
  <c r="AO223" i="1"/>
  <c r="AP223" i="1"/>
  <c r="AQ223" i="1"/>
  <c r="AR223" i="1"/>
  <c r="AS223" i="1"/>
  <c r="AT223" i="1"/>
  <c r="AU223" i="1"/>
  <c r="AV223" i="1"/>
  <c r="AO224" i="1"/>
  <c r="AP224" i="1"/>
  <c r="AQ224" i="1"/>
  <c r="AR224" i="1"/>
  <c r="AS224" i="1"/>
  <c r="AT224" i="1"/>
  <c r="AU224" i="1"/>
  <c r="AV224" i="1"/>
  <c r="AO225" i="1"/>
  <c r="AP225" i="1"/>
  <c r="AQ225" i="1"/>
  <c r="AR225" i="1"/>
  <c r="AS225" i="1"/>
  <c r="AT225" i="1"/>
  <c r="AU225" i="1"/>
  <c r="AV225" i="1"/>
  <c r="AO226" i="1"/>
  <c r="AP226" i="1"/>
  <c r="AQ226" i="1"/>
  <c r="AR226" i="1"/>
  <c r="AS226" i="1"/>
  <c r="AT226" i="1"/>
  <c r="AU226" i="1"/>
  <c r="AV226" i="1"/>
  <c r="AO227" i="1"/>
  <c r="AP227" i="1"/>
  <c r="AQ227" i="1"/>
  <c r="AR227" i="1"/>
  <c r="AS227" i="1"/>
  <c r="AT227" i="1"/>
  <c r="AU227" i="1"/>
  <c r="AV227" i="1"/>
  <c r="AO228" i="1"/>
  <c r="AP228" i="1"/>
  <c r="AQ228" i="1"/>
  <c r="AR228" i="1"/>
  <c r="AS228" i="1"/>
  <c r="AT228" i="1"/>
  <c r="AU228" i="1"/>
  <c r="AV228" i="1"/>
  <c r="AO229" i="1"/>
  <c r="AP229" i="1"/>
  <c r="AQ229" i="1"/>
  <c r="AR229" i="1"/>
  <c r="AS229" i="1"/>
  <c r="AT229" i="1"/>
  <c r="AU229" i="1"/>
  <c r="AV229" i="1"/>
  <c r="AO230" i="1"/>
  <c r="AP230" i="1"/>
  <c r="AQ230" i="1"/>
  <c r="AR230" i="1"/>
  <c r="AS230" i="1"/>
  <c r="AT230" i="1"/>
  <c r="AU230" i="1"/>
  <c r="AV230" i="1"/>
  <c r="AO231" i="1"/>
  <c r="AP231" i="1"/>
  <c r="AQ231" i="1"/>
  <c r="AR231" i="1"/>
  <c r="AS231" i="1"/>
  <c r="AT231" i="1"/>
  <c r="AU231" i="1"/>
  <c r="AV231" i="1"/>
  <c r="AO232" i="1"/>
  <c r="AP232" i="1"/>
  <c r="AQ232" i="1"/>
  <c r="AR232" i="1"/>
  <c r="AS232" i="1"/>
  <c r="AT232" i="1"/>
  <c r="AU232" i="1"/>
  <c r="AV232" i="1"/>
  <c r="AO233" i="1"/>
  <c r="AP233" i="1"/>
  <c r="AQ233" i="1"/>
  <c r="AR233" i="1"/>
  <c r="AS233" i="1"/>
  <c r="AT233" i="1"/>
  <c r="AU233" i="1"/>
  <c r="AV233" i="1"/>
  <c r="AO234" i="1"/>
  <c r="AP234" i="1"/>
  <c r="AQ234" i="1"/>
  <c r="AR234" i="1"/>
  <c r="AS234" i="1"/>
  <c r="AT234" i="1"/>
  <c r="AU234" i="1"/>
  <c r="AV234" i="1"/>
  <c r="AO235" i="1"/>
  <c r="AP235" i="1"/>
  <c r="AQ235" i="1"/>
  <c r="AR235" i="1"/>
  <c r="AS235" i="1"/>
  <c r="AT235" i="1"/>
  <c r="AU235" i="1"/>
  <c r="AV235" i="1"/>
  <c r="AO236" i="1"/>
  <c r="AP236" i="1"/>
  <c r="AQ236" i="1"/>
  <c r="AR236" i="1"/>
  <c r="AS236" i="1"/>
  <c r="AT236" i="1"/>
  <c r="AU236" i="1"/>
  <c r="AV236" i="1"/>
  <c r="AO237" i="1"/>
  <c r="AP237" i="1"/>
  <c r="AQ237" i="1"/>
  <c r="AR237" i="1"/>
  <c r="AS237" i="1"/>
  <c r="AT237" i="1"/>
  <c r="AU237" i="1"/>
  <c r="AV237" i="1"/>
  <c r="AO238" i="1"/>
  <c r="AP238" i="1"/>
  <c r="AQ238" i="1"/>
  <c r="AR238" i="1"/>
  <c r="AS238" i="1"/>
  <c r="AT238" i="1"/>
  <c r="AU238" i="1"/>
  <c r="AV238" i="1"/>
  <c r="AO239" i="1"/>
  <c r="AP239" i="1"/>
  <c r="AQ239" i="1"/>
  <c r="AR239" i="1"/>
  <c r="AS239" i="1"/>
  <c r="AT239" i="1"/>
  <c r="AU239" i="1"/>
  <c r="AV239" i="1"/>
  <c r="AO240" i="1"/>
  <c r="AP240" i="1"/>
  <c r="AQ240" i="1"/>
  <c r="AR240" i="1"/>
  <c r="AS240" i="1"/>
  <c r="AT240" i="1"/>
  <c r="AU240" i="1"/>
  <c r="AV240" i="1"/>
  <c r="AO241" i="1"/>
  <c r="AP241" i="1"/>
  <c r="AQ241" i="1"/>
  <c r="AR241" i="1"/>
  <c r="AS241" i="1"/>
  <c r="AT241" i="1"/>
  <c r="AU241" i="1"/>
  <c r="AV241" i="1"/>
  <c r="AO242" i="1"/>
  <c r="AP242" i="1"/>
  <c r="AQ242" i="1"/>
  <c r="AR242" i="1"/>
  <c r="AS242" i="1"/>
  <c r="AT242" i="1"/>
  <c r="AU242" i="1"/>
  <c r="AV242" i="1"/>
  <c r="AO243" i="1"/>
  <c r="AP243" i="1"/>
  <c r="AQ243" i="1"/>
  <c r="AR243" i="1"/>
  <c r="AS243" i="1"/>
  <c r="AT243" i="1"/>
  <c r="AU243" i="1"/>
  <c r="AV243" i="1"/>
  <c r="AO244" i="1"/>
  <c r="AP244" i="1"/>
  <c r="AQ244" i="1"/>
  <c r="AR244" i="1"/>
  <c r="AS244" i="1"/>
  <c r="AT244" i="1"/>
  <c r="AU244" i="1"/>
  <c r="AV244" i="1"/>
  <c r="AO245" i="1"/>
  <c r="AP245" i="1"/>
  <c r="AQ245" i="1"/>
  <c r="AR245" i="1"/>
  <c r="AS245" i="1"/>
  <c r="AT245" i="1"/>
  <c r="AU245" i="1"/>
  <c r="AV245" i="1"/>
  <c r="AO246" i="1"/>
  <c r="AP246" i="1"/>
  <c r="AQ246" i="1"/>
  <c r="AR246" i="1"/>
  <c r="AS246" i="1"/>
  <c r="AT246" i="1"/>
  <c r="AU246" i="1"/>
  <c r="AV246" i="1"/>
  <c r="AO247" i="1"/>
  <c r="AP247" i="1"/>
  <c r="AQ247" i="1"/>
  <c r="AR247" i="1"/>
  <c r="AS247" i="1"/>
  <c r="AT247" i="1"/>
  <c r="AU247" i="1"/>
  <c r="AV247" i="1"/>
  <c r="AO248" i="1"/>
  <c r="AP248" i="1"/>
  <c r="AQ248" i="1"/>
  <c r="AR248" i="1"/>
  <c r="AS248" i="1"/>
  <c r="AT248" i="1"/>
  <c r="AU248" i="1"/>
  <c r="AV248" i="1"/>
  <c r="AO249" i="1"/>
  <c r="AP249" i="1"/>
  <c r="AQ249" i="1"/>
  <c r="AR249" i="1"/>
  <c r="AS249" i="1"/>
  <c r="AT249" i="1"/>
  <c r="AU249" i="1"/>
  <c r="AV249" i="1"/>
  <c r="AO250" i="1"/>
  <c r="AP250" i="1"/>
  <c r="AQ250" i="1"/>
  <c r="AR250" i="1"/>
  <c r="AS250" i="1"/>
  <c r="AT250" i="1"/>
  <c r="AU250" i="1"/>
  <c r="AV250" i="1"/>
  <c r="AO251" i="1"/>
  <c r="AP251" i="1"/>
  <c r="AQ251" i="1"/>
  <c r="AR251" i="1"/>
  <c r="AS251" i="1"/>
  <c r="AT251" i="1"/>
  <c r="AU251" i="1"/>
  <c r="AV251" i="1"/>
  <c r="AO252" i="1"/>
  <c r="AP252" i="1"/>
  <c r="AQ252" i="1"/>
  <c r="AR252" i="1"/>
  <c r="AS252" i="1"/>
  <c r="AT252" i="1"/>
  <c r="AU252" i="1"/>
  <c r="AV252" i="1"/>
  <c r="AO253" i="1"/>
  <c r="AP253" i="1"/>
  <c r="AQ253" i="1"/>
  <c r="AR253" i="1"/>
  <c r="AS253" i="1"/>
  <c r="AT253" i="1"/>
  <c r="AU253" i="1"/>
  <c r="AV253" i="1"/>
  <c r="AO254" i="1"/>
  <c r="AP254" i="1"/>
  <c r="AQ254" i="1"/>
  <c r="AR254" i="1"/>
  <c r="AS254" i="1"/>
  <c r="AT254" i="1"/>
  <c r="AU254" i="1"/>
  <c r="AV254" i="1"/>
  <c r="AO255" i="1"/>
  <c r="AP255" i="1"/>
  <c r="AQ255" i="1"/>
  <c r="AR255" i="1"/>
  <c r="AS255" i="1"/>
  <c r="AT255" i="1"/>
  <c r="AU255" i="1"/>
  <c r="AV255" i="1"/>
  <c r="AO256" i="1"/>
  <c r="AP256" i="1"/>
  <c r="AQ256" i="1"/>
  <c r="AR256" i="1"/>
  <c r="AS256" i="1"/>
  <c r="AT256" i="1"/>
  <c r="AU256" i="1"/>
  <c r="AV256" i="1"/>
  <c r="AO257" i="1"/>
  <c r="AP257" i="1"/>
  <c r="AQ257" i="1"/>
  <c r="AR257" i="1"/>
  <c r="AS257" i="1"/>
  <c r="AT257" i="1"/>
  <c r="AU257" i="1"/>
  <c r="AV257" i="1"/>
  <c r="AO258" i="1"/>
  <c r="AP258" i="1"/>
  <c r="AQ258" i="1"/>
  <c r="AR258" i="1"/>
  <c r="AS258" i="1"/>
  <c r="AT258" i="1"/>
  <c r="AU258" i="1"/>
  <c r="AV258" i="1"/>
  <c r="AO259" i="1"/>
  <c r="AP259" i="1"/>
  <c r="AQ259" i="1"/>
  <c r="AR259" i="1"/>
  <c r="AS259" i="1"/>
  <c r="AT259" i="1"/>
  <c r="AU259" i="1"/>
  <c r="AV259" i="1"/>
  <c r="AO260" i="1"/>
  <c r="AP260" i="1"/>
  <c r="AQ260" i="1"/>
  <c r="AR260" i="1"/>
  <c r="AS260" i="1"/>
  <c r="AT260" i="1"/>
  <c r="AU260" i="1"/>
  <c r="AV260" i="1"/>
  <c r="AO261" i="1"/>
  <c r="AP261" i="1"/>
  <c r="AQ261" i="1"/>
  <c r="AR261" i="1"/>
  <c r="AS261" i="1"/>
  <c r="AT261" i="1"/>
  <c r="AU261" i="1"/>
  <c r="AV261" i="1"/>
  <c r="AO262" i="1"/>
  <c r="AP262" i="1"/>
  <c r="AQ262" i="1"/>
  <c r="AR262" i="1"/>
  <c r="AS262" i="1"/>
  <c r="AT262" i="1"/>
  <c r="AU262" i="1"/>
  <c r="AV262" i="1"/>
  <c r="AO263" i="1"/>
  <c r="AP263" i="1"/>
  <c r="AQ263" i="1"/>
  <c r="AR263" i="1"/>
  <c r="AS263" i="1"/>
  <c r="AT263" i="1"/>
  <c r="AU263" i="1"/>
  <c r="AV263" i="1"/>
  <c r="AO264" i="1"/>
  <c r="AP264" i="1"/>
  <c r="AQ264" i="1"/>
  <c r="AR264" i="1"/>
  <c r="AS264" i="1"/>
  <c r="AT264" i="1"/>
  <c r="AU264" i="1"/>
  <c r="AV264" i="1"/>
  <c r="AO265" i="1"/>
  <c r="AP265" i="1"/>
  <c r="AQ265" i="1"/>
  <c r="AR265" i="1"/>
  <c r="AS265" i="1"/>
  <c r="AT265" i="1"/>
  <c r="AU265" i="1"/>
  <c r="AV265" i="1"/>
  <c r="AO266" i="1"/>
  <c r="AP266" i="1"/>
  <c r="AQ266" i="1"/>
  <c r="AR266" i="1"/>
  <c r="AS266" i="1"/>
  <c r="AT266" i="1"/>
  <c r="AU266" i="1"/>
  <c r="AV266" i="1"/>
  <c r="AO267" i="1"/>
  <c r="AP267" i="1"/>
  <c r="AQ267" i="1"/>
  <c r="AR267" i="1"/>
  <c r="AS267" i="1"/>
  <c r="AT267" i="1"/>
  <c r="AU267" i="1"/>
  <c r="AV267" i="1"/>
  <c r="AO268" i="1"/>
  <c r="AP268" i="1"/>
  <c r="AQ268" i="1"/>
  <c r="AR268" i="1"/>
  <c r="AS268" i="1"/>
  <c r="AT268" i="1"/>
  <c r="AU268" i="1"/>
  <c r="AV268" i="1"/>
  <c r="AO269" i="1"/>
  <c r="AP269" i="1"/>
  <c r="AQ269" i="1"/>
  <c r="AR269" i="1"/>
  <c r="AS269" i="1"/>
  <c r="AT269" i="1"/>
  <c r="AU269" i="1"/>
  <c r="AV269" i="1"/>
  <c r="AO270" i="1"/>
  <c r="AP270" i="1"/>
  <c r="AQ270" i="1"/>
  <c r="AR270" i="1"/>
  <c r="AS270" i="1"/>
  <c r="AT270" i="1"/>
  <c r="AU270" i="1"/>
  <c r="AV270" i="1"/>
  <c r="AO271" i="1"/>
  <c r="AP271" i="1"/>
  <c r="AQ271" i="1"/>
  <c r="AR271" i="1"/>
  <c r="AS271" i="1"/>
  <c r="AT271" i="1"/>
  <c r="AU271" i="1"/>
  <c r="AV271" i="1"/>
  <c r="AO272" i="1"/>
  <c r="AP272" i="1"/>
  <c r="AQ272" i="1"/>
  <c r="AR272" i="1"/>
  <c r="AS272" i="1"/>
  <c r="AT272" i="1"/>
  <c r="AU272" i="1"/>
  <c r="AV272" i="1"/>
  <c r="AO273" i="1"/>
  <c r="AP273" i="1"/>
  <c r="AQ273" i="1"/>
  <c r="AR273" i="1"/>
  <c r="AS273" i="1"/>
  <c r="AT273" i="1"/>
  <c r="AU273" i="1"/>
  <c r="AV273" i="1"/>
  <c r="AO274" i="1"/>
  <c r="AP274" i="1"/>
  <c r="AQ274" i="1"/>
  <c r="AR274" i="1"/>
  <c r="AS274" i="1"/>
  <c r="AT274" i="1"/>
  <c r="AU274" i="1"/>
  <c r="AV274" i="1"/>
  <c r="AO275" i="1"/>
  <c r="AP275" i="1"/>
  <c r="AQ275" i="1"/>
  <c r="AR275" i="1"/>
  <c r="AS275" i="1"/>
  <c r="AT275" i="1"/>
  <c r="AU275" i="1"/>
  <c r="AV275" i="1"/>
  <c r="AO276" i="1"/>
  <c r="AP276" i="1"/>
  <c r="AQ276" i="1"/>
  <c r="AR276" i="1"/>
  <c r="AS276" i="1"/>
  <c r="AT276" i="1"/>
  <c r="AU276" i="1"/>
  <c r="AV276" i="1"/>
  <c r="AO277" i="1"/>
  <c r="AP277" i="1"/>
  <c r="AQ277" i="1"/>
  <c r="AR277" i="1"/>
  <c r="AS277" i="1"/>
  <c r="AT277" i="1"/>
  <c r="AU277" i="1"/>
  <c r="AV277" i="1"/>
  <c r="AO278" i="1"/>
  <c r="AP278" i="1"/>
  <c r="AQ278" i="1"/>
  <c r="AR278" i="1"/>
  <c r="AS278" i="1"/>
  <c r="AT278" i="1"/>
  <c r="AU278" i="1"/>
  <c r="AV278" i="1"/>
  <c r="AO279" i="1"/>
  <c r="AP279" i="1"/>
  <c r="AQ279" i="1"/>
  <c r="AR279" i="1"/>
  <c r="AS279" i="1"/>
  <c r="AT279" i="1"/>
  <c r="AU279" i="1"/>
  <c r="AV279" i="1"/>
  <c r="AO280" i="1"/>
  <c r="AP280" i="1"/>
  <c r="AQ280" i="1"/>
  <c r="AR280" i="1"/>
  <c r="AS280" i="1"/>
  <c r="AT280" i="1"/>
  <c r="AU280" i="1"/>
  <c r="AV280" i="1"/>
  <c r="AO281" i="1"/>
  <c r="AP281" i="1"/>
  <c r="AQ281" i="1"/>
  <c r="AR281" i="1"/>
  <c r="AS281" i="1"/>
  <c r="AT281" i="1"/>
  <c r="AU281" i="1"/>
  <c r="AV281" i="1"/>
  <c r="AO282" i="1"/>
  <c r="AP282" i="1"/>
  <c r="AQ282" i="1"/>
  <c r="AR282" i="1"/>
  <c r="AS282" i="1"/>
  <c r="AT282" i="1"/>
  <c r="AU282" i="1"/>
  <c r="AV282" i="1"/>
  <c r="AO283" i="1"/>
  <c r="AP283" i="1"/>
  <c r="AQ283" i="1"/>
  <c r="AR283" i="1"/>
  <c r="AS283" i="1"/>
  <c r="AT283" i="1"/>
  <c r="AU283" i="1"/>
  <c r="AV283" i="1"/>
  <c r="AO284" i="1"/>
  <c r="AP284" i="1"/>
  <c r="AQ284" i="1"/>
  <c r="AR284" i="1"/>
  <c r="AS284" i="1"/>
  <c r="AT284" i="1"/>
  <c r="AU284" i="1"/>
  <c r="AV284" i="1"/>
  <c r="AO285" i="1"/>
  <c r="AP285" i="1"/>
  <c r="AQ285" i="1"/>
  <c r="AR285" i="1"/>
  <c r="AS285" i="1"/>
  <c r="AT285" i="1"/>
  <c r="AU285" i="1"/>
  <c r="AV285" i="1"/>
  <c r="AO286" i="1"/>
  <c r="AP286" i="1"/>
  <c r="AQ286" i="1"/>
  <c r="AR286" i="1"/>
  <c r="AS286" i="1"/>
  <c r="AT286" i="1"/>
  <c r="AU286" i="1"/>
  <c r="AV286" i="1"/>
  <c r="AO287" i="1"/>
  <c r="AP287" i="1"/>
  <c r="AQ287" i="1"/>
  <c r="AR287" i="1"/>
  <c r="AS287" i="1"/>
  <c r="AT287" i="1"/>
  <c r="AU287" i="1"/>
  <c r="AV287" i="1"/>
  <c r="AO288" i="1"/>
  <c r="AP288" i="1"/>
  <c r="AQ288" i="1"/>
  <c r="AR288" i="1"/>
  <c r="AS288" i="1"/>
  <c r="AT288" i="1"/>
  <c r="AU288" i="1"/>
  <c r="AV288" i="1"/>
  <c r="AO289" i="1"/>
  <c r="AP289" i="1"/>
  <c r="AQ289" i="1"/>
  <c r="AR289" i="1"/>
  <c r="AS289" i="1"/>
  <c r="AT289" i="1"/>
  <c r="AU289" i="1"/>
  <c r="AV289" i="1"/>
  <c r="AO290" i="1"/>
  <c r="AP290" i="1"/>
  <c r="AQ290" i="1"/>
  <c r="AR290" i="1"/>
  <c r="AS290" i="1"/>
  <c r="AT290" i="1"/>
  <c r="AU290" i="1"/>
  <c r="AV290" i="1"/>
  <c r="AO291" i="1"/>
  <c r="AP291" i="1"/>
  <c r="AQ291" i="1"/>
  <c r="AR291" i="1"/>
  <c r="AS291" i="1"/>
  <c r="AT291" i="1"/>
  <c r="AU291" i="1"/>
  <c r="AV291" i="1"/>
  <c r="AO292" i="1"/>
  <c r="AP292" i="1"/>
  <c r="AQ292" i="1"/>
  <c r="AR292" i="1"/>
  <c r="AS292" i="1"/>
  <c r="AT292" i="1"/>
  <c r="AU292" i="1"/>
  <c r="AV292" i="1"/>
  <c r="AO293" i="1"/>
  <c r="AP293" i="1"/>
  <c r="AQ293" i="1"/>
  <c r="AR293" i="1"/>
  <c r="AS293" i="1"/>
  <c r="AT293" i="1"/>
  <c r="AU293" i="1"/>
  <c r="AV293" i="1"/>
  <c r="AO294" i="1"/>
  <c r="AP294" i="1"/>
  <c r="AQ294" i="1"/>
  <c r="AR294" i="1"/>
  <c r="AS294" i="1"/>
  <c r="AT294" i="1"/>
  <c r="AU294" i="1"/>
  <c r="AV294" i="1"/>
  <c r="AO295" i="1"/>
  <c r="AP295" i="1"/>
  <c r="AQ295" i="1"/>
  <c r="AR295" i="1"/>
  <c r="AS295" i="1"/>
  <c r="AT295" i="1"/>
  <c r="AU295" i="1"/>
  <c r="AV295" i="1"/>
  <c r="AO296" i="1"/>
  <c r="AP296" i="1"/>
  <c r="AQ296" i="1"/>
  <c r="AR296" i="1"/>
  <c r="AS296" i="1"/>
  <c r="AT296" i="1"/>
  <c r="AU296" i="1"/>
  <c r="AV296" i="1"/>
  <c r="AO297" i="1"/>
  <c r="AP297" i="1"/>
  <c r="AQ297" i="1"/>
  <c r="AR297" i="1"/>
  <c r="AS297" i="1"/>
  <c r="AT297" i="1"/>
  <c r="AU297" i="1"/>
  <c r="AV297" i="1"/>
  <c r="AO298" i="1"/>
  <c r="AP298" i="1"/>
  <c r="AQ298" i="1"/>
  <c r="AR298" i="1"/>
  <c r="AS298" i="1"/>
  <c r="AT298" i="1"/>
  <c r="AU298" i="1"/>
  <c r="AV298" i="1"/>
  <c r="AO299" i="1"/>
  <c r="AP299" i="1"/>
  <c r="AQ299" i="1"/>
  <c r="AR299" i="1"/>
  <c r="AS299" i="1"/>
  <c r="AT299" i="1"/>
  <c r="AU299" i="1"/>
  <c r="AV299" i="1"/>
  <c r="AO300" i="1"/>
  <c r="AP300" i="1"/>
  <c r="AQ300" i="1"/>
  <c r="AR300" i="1"/>
  <c r="AS300" i="1"/>
  <c r="AT300" i="1"/>
  <c r="AU300" i="1"/>
  <c r="AV300" i="1"/>
  <c r="AO301" i="1"/>
  <c r="AP301" i="1"/>
  <c r="AQ301" i="1"/>
  <c r="AR301" i="1"/>
  <c r="AS301" i="1"/>
  <c r="AT301" i="1"/>
  <c r="AU301" i="1"/>
  <c r="AV301" i="1"/>
  <c r="AO302" i="1"/>
  <c r="AP302" i="1"/>
  <c r="AQ302" i="1"/>
  <c r="AR302" i="1"/>
  <c r="AS302" i="1"/>
  <c r="AT302" i="1"/>
  <c r="AU302" i="1"/>
  <c r="AV302" i="1"/>
  <c r="AO303" i="1"/>
  <c r="AP303" i="1"/>
  <c r="AQ303" i="1"/>
  <c r="AR303" i="1"/>
  <c r="AS303" i="1"/>
  <c r="AT303" i="1"/>
  <c r="AU303" i="1"/>
  <c r="AV303" i="1"/>
  <c r="AO304" i="1"/>
  <c r="AP304" i="1"/>
  <c r="AQ304" i="1"/>
  <c r="AR304" i="1"/>
  <c r="AS304" i="1"/>
  <c r="AT304" i="1"/>
  <c r="AU304" i="1"/>
  <c r="AV304" i="1"/>
  <c r="AO305" i="1"/>
  <c r="AP305" i="1"/>
  <c r="AQ305" i="1"/>
  <c r="AR305" i="1"/>
  <c r="AS305" i="1"/>
  <c r="AT305" i="1"/>
  <c r="AU305" i="1"/>
  <c r="AV305" i="1"/>
  <c r="AO306" i="1"/>
  <c r="AP306" i="1"/>
  <c r="AQ306" i="1"/>
  <c r="AR306" i="1"/>
  <c r="AS306" i="1"/>
  <c r="AT306" i="1"/>
  <c r="AU306" i="1"/>
  <c r="AV306" i="1"/>
  <c r="AO307" i="1"/>
  <c r="AP307" i="1"/>
  <c r="AQ307" i="1"/>
  <c r="AR307" i="1"/>
  <c r="AS307" i="1"/>
  <c r="AT307" i="1"/>
  <c r="AU307" i="1"/>
  <c r="AV307" i="1"/>
  <c r="AO308" i="1"/>
  <c r="AP308" i="1"/>
  <c r="AQ308" i="1"/>
  <c r="AR308" i="1"/>
  <c r="AS308" i="1"/>
  <c r="AT308" i="1"/>
  <c r="AU308" i="1"/>
  <c r="AV308" i="1"/>
  <c r="AO309" i="1"/>
  <c r="AP309" i="1"/>
  <c r="AQ309" i="1"/>
  <c r="AR309" i="1"/>
  <c r="AS309" i="1"/>
  <c r="AT309" i="1"/>
  <c r="AU309" i="1"/>
  <c r="AV309" i="1"/>
  <c r="AO310" i="1"/>
  <c r="AP310" i="1"/>
  <c r="AQ310" i="1"/>
  <c r="AR310" i="1"/>
  <c r="AS310" i="1"/>
  <c r="AT310" i="1"/>
  <c r="AU310" i="1"/>
  <c r="AV310" i="1"/>
  <c r="AO311" i="1"/>
  <c r="AP311" i="1"/>
  <c r="AQ311" i="1"/>
  <c r="AR311" i="1"/>
  <c r="AS311" i="1"/>
  <c r="AT311" i="1"/>
  <c r="AU311" i="1"/>
  <c r="AV311" i="1"/>
  <c r="AO312" i="1"/>
  <c r="AP312" i="1"/>
  <c r="AQ312" i="1"/>
  <c r="AR312" i="1"/>
  <c r="AS312" i="1"/>
  <c r="AT312" i="1"/>
  <c r="AU312" i="1"/>
  <c r="AV312" i="1"/>
  <c r="AO313" i="1"/>
  <c r="AP313" i="1"/>
  <c r="AQ313" i="1"/>
  <c r="AR313" i="1"/>
  <c r="AS313" i="1"/>
  <c r="AT313" i="1"/>
  <c r="AU313" i="1"/>
  <c r="AV313" i="1"/>
  <c r="AO314" i="1"/>
  <c r="AP314" i="1"/>
  <c r="AQ314" i="1"/>
  <c r="AR314" i="1"/>
  <c r="AS314" i="1"/>
  <c r="AT314" i="1"/>
  <c r="AU314" i="1"/>
  <c r="AV314" i="1"/>
  <c r="AO315" i="1"/>
  <c r="AP315" i="1"/>
  <c r="AQ315" i="1"/>
  <c r="AR315" i="1"/>
  <c r="AS315" i="1"/>
  <c r="AT315" i="1"/>
  <c r="AU315" i="1"/>
  <c r="AV315" i="1"/>
  <c r="AO316" i="1"/>
  <c r="AP316" i="1"/>
  <c r="AQ316" i="1"/>
  <c r="AR316" i="1"/>
  <c r="AS316" i="1"/>
  <c r="AT316" i="1"/>
  <c r="AU316" i="1"/>
  <c r="AV316" i="1"/>
  <c r="AO317" i="1"/>
  <c r="AP317" i="1"/>
  <c r="AQ317" i="1"/>
  <c r="AR317" i="1"/>
  <c r="AS317" i="1"/>
  <c r="AT317" i="1"/>
  <c r="AU317" i="1"/>
  <c r="AV317" i="1"/>
  <c r="AO318" i="1"/>
  <c r="AP318" i="1"/>
  <c r="AQ318" i="1"/>
  <c r="AR318" i="1"/>
  <c r="AS318" i="1"/>
  <c r="AT318" i="1"/>
  <c r="AU318" i="1"/>
  <c r="AV318" i="1"/>
  <c r="AO319" i="1"/>
  <c r="AP319" i="1"/>
  <c r="AQ319" i="1"/>
  <c r="AR319" i="1"/>
  <c r="AS319" i="1"/>
  <c r="AT319" i="1"/>
  <c r="AU319" i="1"/>
  <c r="AV319" i="1"/>
  <c r="AO320" i="1"/>
  <c r="AP320" i="1"/>
  <c r="AQ320" i="1"/>
  <c r="AR320" i="1"/>
  <c r="AS320" i="1"/>
  <c r="AT320" i="1"/>
  <c r="AU320" i="1"/>
  <c r="AV320" i="1"/>
  <c r="AO321" i="1"/>
  <c r="AP321" i="1"/>
  <c r="AQ321" i="1"/>
  <c r="AR321" i="1"/>
  <c r="AS321" i="1"/>
  <c r="AT321" i="1"/>
  <c r="AU321" i="1"/>
  <c r="AV321" i="1"/>
  <c r="AO322" i="1"/>
  <c r="AP322" i="1"/>
  <c r="AQ322" i="1"/>
  <c r="AR322" i="1"/>
  <c r="AS322" i="1"/>
  <c r="AT322" i="1"/>
  <c r="AU322" i="1"/>
  <c r="AV322" i="1"/>
  <c r="AO323" i="1"/>
  <c r="AP323" i="1"/>
  <c r="AQ323" i="1"/>
  <c r="AR323" i="1"/>
  <c r="AS323" i="1"/>
  <c r="AT323" i="1"/>
  <c r="AU323" i="1"/>
  <c r="AV323" i="1"/>
  <c r="AO324" i="1"/>
  <c r="AP324" i="1"/>
  <c r="AQ324" i="1"/>
  <c r="AR324" i="1"/>
  <c r="AS324" i="1"/>
  <c r="AT324" i="1"/>
  <c r="AU324" i="1"/>
  <c r="AV324" i="1"/>
  <c r="AO325" i="1"/>
  <c r="AP325" i="1"/>
  <c r="AQ325" i="1"/>
  <c r="AR325" i="1"/>
  <c r="AS325" i="1"/>
  <c r="AT325" i="1"/>
  <c r="AU325" i="1"/>
  <c r="AV325" i="1"/>
  <c r="AO326" i="1"/>
  <c r="AP326" i="1"/>
  <c r="AQ326" i="1"/>
  <c r="AR326" i="1"/>
  <c r="AS326" i="1"/>
  <c r="AT326" i="1"/>
  <c r="AU326" i="1"/>
  <c r="AV326" i="1"/>
  <c r="AO327" i="1"/>
  <c r="AP327" i="1"/>
  <c r="AQ327" i="1"/>
  <c r="AR327" i="1"/>
  <c r="AS327" i="1"/>
  <c r="AT327" i="1"/>
  <c r="AU327" i="1"/>
  <c r="AV327" i="1"/>
  <c r="AO328" i="1"/>
  <c r="AP328" i="1"/>
  <c r="AQ328" i="1"/>
  <c r="AR328" i="1"/>
  <c r="AS328" i="1"/>
  <c r="AT328" i="1"/>
  <c r="AU328" i="1"/>
  <c r="AV328" i="1"/>
  <c r="AO329" i="1"/>
  <c r="AP329" i="1"/>
  <c r="AQ329" i="1"/>
  <c r="AR329" i="1"/>
  <c r="AS329" i="1"/>
  <c r="AT329" i="1"/>
  <c r="AU329" i="1"/>
  <c r="AV329" i="1"/>
  <c r="AO330" i="1"/>
  <c r="AP330" i="1"/>
  <c r="AQ330" i="1"/>
  <c r="AR330" i="1"/>
  <c r="AS330" i="1"/>
  <c r="AT330" i="1"/>
  <c r="AU330" i="1"/>
  <c r="AV330" i="1"/>
  <c r="AO331" i="1"/>
  <c r="AP331" i="1"/>
  <c r="AQ331" i="1"/>
  <c r="AR331" i="1"/>
  <c r="AS331" i="1"/>
  <c r="AT331" i="1"/>
  <c r="AU331" i="1"/>
  <c r="AV331" i="1"/>
  <c r="AO332" i="1"/>
  <c r="AP332" i="1"/>
  <c r="AQ332" i="1"/>
  <c r="AR332" i="1"/>
  <c r="AS332" i="1"/>
  <c r="AT332" i="1"/>
  <c r="AU332" i="1"/>
  <c r="AV332" i="1"/>
  <c r="AO333" i="1"/>
  <c r="AP333" i="1"/>
  <c r="AQ333" i="1"/>
  <c r="AR333" i="1"/>
  <c r="AS333" i="1"/>
  <c r="AT333" i="1"/>
  <c r="AU333" i="1"/>
  <c r="AV333" i="1"/>
  <c r="AO334" i="1"/>
  <c r="AP334" i="1"/>
  <c r="AQ334" i="1"/>
  <c r="AR334" i="1"/>
  <c r="AS334" i="1"/>
  <c r="AT334" i="1"/>
  <c r="AU334" i="1"/>
  <c r="AV334" i="1"/>
  <c r="AO335" i="1"/>
  <c r="AP335" i="1"/>
  <c r="AQ335" i="1"/>
  <c r="AR335" i="1"/>
  <c r="AS335" i="1"/>
  <c r="AT335" i="1"/>
  <c r="AU335" i="1"/>
  <c r="AV335" i="1"/>
  <c r="AO336" i="1"/>
  <c r="AP336" i="1"/>
  <c r="AQ336" i="1"/>
  <c r="AR336" i="1"/>
  <c r="AS336" i="1"/>
  <c r="AT336" i="1"/>
  <c r="AU336" i="1"/>
  <c r="AV336" i="1"/>
  <c r="AO337" i="1"/>
  <c r="AP337" i="1"/>
  <c r="AQ337" i="1"/>
  <c r="AR337" i="1"/>
  <c r="AS337" i="1"/>
  <c r="AT337" i="1"/>
  <c r="AU337" i="1"/>
  <c r="AV337" i="1"/>
  <c r="AO338" i="1"/>
  <c r="AP338" i="1"/>
  <c r="AQ338" i="1"/>
  <c r="AR338" i="1"/>
  <c r="AS338" i="1"/>
  <c r="AT338" i="1"/>
  <c r="AU338" i="1"/>
  <c r="AV338" i="1"/>
  <c r="AO339" i="1"/>
  <c r="AP339" i="1"/>
  <c r="AQ339" i="1"/>
  <c r="AR339" i="1"/>
  <c r="AS339" i="1"/>
  <c r="AT339" i="1"/>
  <c r="AU339" i="1"/>
  <c r="AV339" i="1"/>
  <c r="AO340" i="1"/>
  <c r="AP340" i="1"/>
  <c r="AQ340" i="1"/>
  <c r="AR340" i="1"/>
  <c r="AS340" i="1"/>
  <c r="AT340" i="1"/>
  <c r="AU340" i="1"/>
  <c r="AV340" i="1"/>
  <c r="AO341" i="1"/>
  <c r="AP341" i="1"/>
  <c r="AQ341" i="1"/>
  <c r="AR341" i="1"/>
  <c r="AS341" i="1"/>
  <c r="AT341" i="1"/>
  <c r="AU341" i="1"/>
  <c r="AV341" i="1"/>
  <c r="AO342" i="1"/>
  <c r="AP342" i="1"/>
  <c r="AQ342" i="1"/>
  <c r="AR342" i="1"/>
  <c r="AS342" i="1"/>
  <c r="AT342" i="1"/>
  <c r="AU342" i="1"/>
  <c r="AV342" i="1"/>
  <c r="AO343" i="1"/>
  <c r="AP343" i="1"/>
  <c r="AQ343" i="1"/>
  <c r="AR343" i="1"/>
  <c r="AS343" i="1"/>
  <c r="AT343" i="1"/>
  <c r="AU343" i="1"/>
  <c r="AV343" i="1"/>
  <c r="AO344" i="1"/>
  <c r="AP344" i="1"/>
  <c r="AQ344" i="1"/>
  <c r="AR344" i="1"/>
  <c r="AS344" i="1"/>
  <c r="AT344" i="1"/>
  <c r="AU344" i="1"/>
  <c r="AV344" i="1"/>
  <c r="AO345" i="1"/>
  <c r="AP345" i="1"/>
  <c r="AQ345" i="1"/>
  <c r="AR345" i="1"/>
  <c r="AS345" i="1"/>
  <c r="AT345" i="1"/>
  <c r="AU345" i="1"/>
  <c r="AV345" i="1"/>
  <c r="AO346" i="1"/>
  <c r="AP346" i="1"/>
  <c r="AQ346" i="1"/>
  <c r="AR346" i="1"/>
  <c r="AS346" i="1"/>
  <c r="AT346" i="1"/>
  <c r="AU346" i="1"/>
  <c r="AV346" i="1"/>
  <c r="AO347" i="1"/>
  <c r="AP347" i="1"/>
  <c r="AQ347" i="1"/>
  <c r="AR347" i="1"/>
  <c r="AS347" i="1"/>
  <c r="AT347" i="1"/>
  <c r="AU347" i="1"/>
  <c r="AV347" i="1"/>
  <c r="AO348" i="1"/>
  <c r="AP348" i="1"/>
  <c r="AQ348" i="1"/>
  <c r="AR348" i="1"/>
  <c r="AS348" i="1"/>
  <c r="AT348" i="1"/>
  <c r="AU348" i="1"/>
  <c r="AV348" i="1"/>
  <c r="AO349" i="1"/>
  <c r="AP349" i="1"/>
  <c r="AQ349" i="1"/>
  <c r="AR349" i="1"/>
  <c r="AS349" i="1"/>
  <c r="AT349" i="1"/>
  <c r="AU349" i="1"/>
  <c r="AV349" i="1"/>
  <c r="AO350" i="1"/>
  <c r="AP350" i="1"/>
  <c r="AQ350" i="1"/>
  <c r="AR350" i="1"/>
  <c r="AS350" i="1"/>
  <c r="AT350" i="1"/>
  <c r="AU350" i="1"/>
  <c r="AV350" i="1"/>
  <c r="AO351" i="1"/>
  <c r="AP351" i="1"/>
  <c r="AQ351" i="1"/>
  <c r="AR351" i="1"/>
  <c r="AS351" i="1"/>
  <c r="AT351" i="1"/>
  <c r="AU351" i="1"/>
  <c r="AV351" i="1"/>
  <c r="AO352" i="1"/>
  <c r="AP352" i="1"/>
  <c r="AQ352" i="1"/>
  <c r="AR352" i="1"/>
  <c r="AS352" i="1"/>
  <c r="AT352" i="1"/>
  <c r="AU352" i="1"/>
  <c r="AV352" i="1"/>
  <c r="AO353" i="1"/>
  <c r="AP353" i="1"/>
  <c r="AQ353" i="1"/>
  <c r="AR353" i="1"/>
  <c r="AS353" i="1"/>
  <c r="AT353" i="1"/>
  <c r="AU353" i="1"/>
  <c r="AV353" i="1"/>
  <c r="AV2" i="1"/>
  <c r="AU2" i="1"/>
  <c r="AT2" i="1"/>
  <c r="AS2" i="1"/>
  <c r="AR2" i="1"/>
  <c r="AQ2" i="1"/>
  <c r="AP2" i="1"/>
  <c r="AO2" i="1"/>
  <c r="AN2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AL116" i="1"/>
  <c r="AM116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U139" i="1"/>
  <c r="V139" i="1"/>
  <c r="W139" i="1"/>
  <c r="X139" i="1"/>
  <c r="Y139" i="1"/>
  <c r="Z139" i="1"/>
  <c r="AA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U142" i="1"/>
  <c r="V142" i="1"/>
  <c r="W142" i="1"/>
  <c r="X142" i="1"/>
  <c r="Y142" i="1"/>
  <c r="Z142" i="1"/>
  <c r="AA142" i="1"/>
  <c r="AB142" i="1"/>
  <c r="AC142" i="1"/>
  <c r="AD142" i="1"/>
  <c r="AE142" i="1"/>
  <c r="AF142" i="1"/>
  <c r="AG142" i="1"/>
  <c r="AH142" i="1"/>
  <c r="AI142" i="1"/>
  <c r="AJ142" i="1"/>
  <c r="AK142" i="1"/>
  <c r="AL142" i="1"/>
  <c r="AM142" i="1"/>
  <c r="U143" i="1"/>
  <c r="V143" i="1"/>
  <c r="W143" i="1"/>
  <c r="X143" i="1"/>
  <c r="Y143" i="1"/>
  <c r="Z143" i="1"/>
  <c r="AA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/>
  <c r="U144" i="1"/>
  <c r="V144" i="1"/>
  <c r="W144" i="1"/>
  <c r="X144" i="1"/>
  <c r="Y144" i="1"/>
  <c r="Z144" i="1"/>
  <c r="AA144" i="1"/>
  <c r="AB144" i="1"/>
  <c r="AC144" i="1"/>
  <c r="AD144" i="1"/>
  <c r="AE144" i="1"/>
  <c r="AF144" i="1"/>
  <c r="AG144" i="1"/>
  <c r="AH144" i="1"/>
  <c r="AI144" i="1"/>
  <c r="AJ144" i="1"/>
  <c r="AK144" i="1"/>
  <c r="AL144" i="1"/>
  <c r="AM144" i="1"/>
  <c r="U145" i="1"/>
  <c r="V145" i="1"/>
  <c r="W145" i="1"/>
  <c r="X145" i="1"/>
  <c r="Y145" i="1"/>
  <c r="Z145" i="1"/>
  <c r="AA145" i="1"/>
  <c r="AB145" i="1"/>
  <c r="AC145" i="1"/>
  <c r="AD145" i="1"/>
  <c r="AE145" i="1"/>
  <c r="AF145" i="1"/>
  <c r="AG145" i="1"/>
  <c r="AH145" i="1"/>
  <c r="AI145" i="1"/>
  <c r="AJ145" i="1"/>
  <c r="AK145" i="1"/>
  <c r="AL145" i="1"/>
  <c r="AM145" i="1"/>
  <c r="U146" i="1"/>
  <c r="V146" i="1"/>
  <c r="W146" i="1"/>
  <c r="X146" i="1"/>
  <c r="Y146" i="1"/>
  <c r="Z146" i="1"/>
  <c r="AA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/>
  <c r="U147" i="1"/>
  <c r="V147" i="1"/>
  <c r="W147" i="1"/>
  <c r="X147" i="1"/>
  <c r="Y147" i="1"/>
  <c r="Z147" i="1"/>
  <c r="AA147" i="1"/>
  <c r="AB147" i="1"/>
  <c r="AC147" i="1"/>
  <c r="AD147" i="1"/>
  <c r="AE147" i="1"/>
  <c r="AF147" i="1"/>
  <c r="AG147" i="1"/>
  <c r="AH147" i="1"/>
  <c r="AI147" i="1"/>
  <c r="AJ147" i="1"/>
  <c r="AK147" i="1"/>
  <c r="AL147" i="1"/>
  <c r="AM147" i="1"/>
  <c r="U148" i="1"/>
  <c r="V148" i="1"/>
  <c r="W148" i="1"/>
  <c r="X148" i="1"/>
  <c r="Y148" i="1"/>
  <c r="Z148" i="1"/>
  <c r="AA148" i="1"/>
  <c r="AB148" i="1"/>
  <c r="AC148" i="1"/>
  <c r="AD148" i="1"/>
  <c r="AE148" i="1"/>
  <c r="AF148" i="1"/>
  <c r="AG148" i="1"/>
  <c r="AH148" i="1"/>
  <c r="AI148" i="1"/>
  <c r="AJ148" i="1"/>
  <c r="AK148" i="1"/>
  <c r="AL148" i="1"/>
  <c r="AM148" i="1"/>
  <c r="U149" i="1"/>
  <c r="V149" i="1"/>
  <c r="W149" i="1"/>
  <c r="X149" i="1"/>
  <c r="Y149" i="1"/>
  <c r="Z149" i="1"/>
  <c r="AA149" i="1"/>
  <c r="AB149" i="1"/>
  <c r="AC149" i="1"/>
  <c r="AD149" i="1"/>
  <c r="AE149" i="1"/>
  <c r="AF149" i="1"/>
  <c r="AG149" i="1"/>
  <c r="AH149" i="1"/>
  <c r="AI149" i="1"/>
  <c r="AJ149" i="1"/>
  <c r="AK149" i="1"/>
  <c r="AL149" i="1"/>
  <c r="AM149" i="1"/>
  <c r="U150" i="1"/>
  <c r="V150" i="1"/>
  <c r="W150" i="1"/>
  <c r="X150" i="1"/>
  <c r="Y150" i="1"/>
  <c r="Z150" i="1"/>
  <c r="AA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U151" i="1"/>
  <c r="V151" i="1"/>
  <c r="W151" i="1"/>
  <c r="X151" i="1"/>
  <c r="Y151" i="1"/>
  <c r="Z151" i="1"/>
  <c r="AA151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/>
  <c r="U152" i="1"/>
  <c r="V152" i="1"/>
  <c r="W152" i="1"/>
  <c r="X152" i="1"/>
  <c r="Y152" i="1"/>
  <c r="Z152" i="1"/>
  <c r="AA152" i="1"/>
  <c r="AB152" i="1"/>
  <c r="AC152" i="1"/>
  <c r="AD152" i="1"/>
  <c r="AE152" i="1"/>
  <c r="AF152" i="1"/>
  <c r="AG152" i="1"/>
  <c r="AH152" i="1"/>
  <c r="AI152" i="1"/>
  <c r="AJ152" i="1"/>
  <c r="AK152" i="1"/>
  <c r="AL152" i="1"/>
  <c r="AM152" i="1"/>
  <c r="U153" i="1"/>
  <c r="V153" i="1"/>
  <c r="W153" i="1"/>
  <c r="X153" i="1"/>
  <c r="Y153" i="1"/>
  <c r="Z153" i="1"/>
  <c r="AA153" i="1"/>
  <c r="AB153" i="1"/>
  <c r="AC153" i="1"/>
  <c r="AD153" i="1"/>
  <c r="AE153" i="1"/>
  <c r="AF153" i="1"/>
  <c r="AG153" i="1"/>
  <c r="AH153" i="1"/>
  <c r="AI153" i="1"/>
  <c r="AJ153" i="1"/>
  <c r="AK153" i="1"/>
  <c r="AL153" i="1"/>
  <c r="AM153" i="1"/>
  <c r="U154" i="1"/>
  <c r="V154" i="1"/>
  <c r="W154" i="1"/>
  <c r="X154" i="1"/>
  <c r="Y154" i="1"/>
  <c r="Z154" i="1"/>
  <c r="AA154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/>
  <c r="U155" i="1"/>
  <c r="V155" i="1"/>
  <c r="W155" i="1"/>
  <c r="X155" i="1"/>
  <c r="Y155" i="1"/>
  <c r="Z155" i="1"/>
  <c r="AA155" i="1"/>
  <c r="AB155" i="1"/>
  <c r="AC155" i="1"/>
  <c r="AD155" i="1"/>
  <c r="AE155" i="1"/>
  <c r="AF155" i="1"/>
  <c r="AG155" i="1"/>
  <c r="AH155" i="1"/>
  <c r="AI155" i="1"/>
  <c r="AJ155" i="1"/>
  <c r="AK155" i="1"/>
  <c r="AL155" i="1"/>
  <c r="AM155" i="1"/>
  <c r="U156" i="1"/>
  <c r="V156" i="1"/>
  <c r="W156" i="1"/>
  <c r="X156" i="1"/>
  <c r="Y156" i="1"/>
  <c r="Z156" i="1"/>
  <c r="AA156" i="1"/>
  <c r="AB156" i="1"/>
  <c r="AC156" i="1"/>
  <c r="AD156" i="1"/>
  <c r="AE156" i="1"/>
  <c r="AF156" i="1"/>
  <c r="AG156" i="1"/>
  <c r="AH156" i="1"/>
  <c r="AI156" i="1"/>
  <c r="AJ156" i="1"/>
  <c r="AK156" i="1"/>
  <c r="AL156" i="1"/>
  <c r="AM156" i="1"/>
  <c r="U157" i="1"/>
  <c r="V157" i="1"/>
  <c r="W157" i="1"/>
  <c r="X157" i="1"/>
  <c r="Y157" i="1"/>
  <c r="Z157" i="1"/>
  <c r="AA157" i="1"/>
  <c r="AB157" i="1"/>
  <c r="AC157" i="1"/>
  <c r="AD157" i="1"/>
  <c r="AE157" i="1"/>
  <c r="AF157" i="1"/>
  <c r="AG157" i="1"/>
  <c r="AH157" i="1"/>
  <c r="AI157" i="1"/>
  <c r="AJ157" i="1"/>
  <c r="AK157" i="1"/>
  <c r="AL157" i="1"/>
  <c r="AM157" i="1"/>
  <c r="U158" i="1"/>
  <c r="V158" i="1"/>
  <c r="W158" i="1"/>
  <c r="X158" i="1"/>
  <c r="Y158" i="1"/>
  <c r="Z158" i="1"/>
  <c r="AA158" i="1"/>
  <c r="AB158" i="1"/>
  <c r="AC158" i="1"/>
  <c r="AD158" i="1"/>
  <c r="AE158" i="1"/>
  <c r="AF158" i="1"/>
  <c r="AG158" i="1"/>
  <c r="AH158" i="1"/>
  <c r="AI158" i="1"/>
  <c r="AJ158" i="1"/>
  <c r="AK158" i="1"/>
  <c r="AL158" i="1"/>
  <c r="AM158" i="1"/>
  <c r="U159" i="1"/>
  <c r="V159" i="1"/>
  <c r="W159" i="1"/>
  <c r="X159" i="1"/>
  <c r="Y159" i="1"/>
  <c r="Z159" i="1"/>
  <c r="AA159" i="1"/>
  <c r="AB159" i="1"/>
  <c r="AC159" i="1"/>
  <c r="AD159" i="1"/>
  <c r="AE159" i="1"/>
  <c r="AF159" i="1"/>
  <c r="AG159" i="1"/>
  <c r="AH159" i="1"/>
  <c r="AI159" i="1"/>
  <c r="AJ159" i="1"/>
  <c r="AK159" i="1"/>
  <c r="AL159" i="1"/>
  <c r="AM159" i="1"/>
  <c r="U160" i="1"/>
  <c r="V160" i="1"/>
  <c r="W160" i="1"/>
  <c r="X160" i="1"/>
  <c r="Y160" i="1"/>
  <c r="Z160" i="1"/>
  <c r="AA160" i="1"/>
  <c r="AB160" i="1"/>
  <c r="AC160" i="1"/>
  <c r="AD160" i="1"/>
  <c r="AE160" i="1"/>
  <c r="AF160" i="1"/>
  <c r="AG160" i="1"/>
  <c r="AH160" i="1"/>
  <c r="AI160" i="1"/>
  <c r="AJ160" i="1"/>
  <c r="AK160" i="1"/>
  <c r="AL160" i="1"/>
  <c r="AM160" i="1"/>
  <c r="U161" i="1"/>
  <c r="V161" i="1"/>
  <c r="W161" i="1"/>
  <c r="X161" i="1"/>
  <c r="Y161" i="1"/>
  <c r="Z161" i="1"/>
  <c r="AA161" i="1"/>
  <c r="AB161" i="1"/>
  <c r="AC161" i="1"/>
  <c r="AD161" i="1"/>
  <c r="AE161" i="1"/>
  <c r="AF161" i="1"/>
  <c r="AG161" i="1"/>
  <c r="AH161" i="1"/>
  <c r="AI161" i="1"/>
  <c r="AJ161" i="1"/>
  <c r="AK161" i="1"/>
  <c r="AL161" i="1"/>
  <c r="AM161" i="1"/>
  <c r="U162" i="1"/>
  <c r="V162" i="1"/>
  <c r="W162" i="1"/>
  <c r="X162" i="1"/>
  <c r="Y162" i="1"/>
  <c r="Z162" i="1"/>
  <c r="AA162" i="1"/>
  <c r="AB162" i="1"/>
  <c r="AC162" i="1"/>
  <c r="AD162" i="1"/>
  <c r="AE162" i="1"/>
  <c r="AF162" i="1"/>
  <c r="AG162" i="1"/>
  <c r="AH162" i="1"/>
  <c r="AI162" i="1"/>
  <c r="AJ162" i="1"/>
  <c r="AK162" i="1"/>
  <c r="AL162" i="1"/>
  <c r="AM162" i="1"/>
  <c r="U163" i="1"/>
  <c r="V163" i="1"/>
  <c r="W163" i="1"/>
  <c r="X163" i="1"/>
  <c r="Y163" i="1"/>
  <c r="Z163" i="1"/>
  <c r="AA163" i="1"/>
  <c r="AB163" i="1"/>
  <c r="AC163" i="1"/>
  <c r="AD163" i="1"/>
  <c r="AE163" i="1"/>
  <c r="AF163" i="1"/>
  <c r="AG163" i="1"/>
  <c r="AH163" i="1"/>
  <c r="AI163" i="1"/>
  <c r="AJ163" i="1"/>
  <c r="AK163" i="1"/>
  <c r="AL163" i="1"/>
  <c r="AM163" i="1"/>
  <c r="U164" i="1"/>
  <c r="V164" i="1"/>
  <c r="W164" i="1"/>
  <c r="X164" i="1"/>
  <c r="Y164" i="1"/>
  <c r="Z164" i="1"/>
  <c r="AA164" i="1"/>
  <c r="AB164" i="1"/>
  <c r="AC164" i="1"/>
  <c r="AD164" i="1"/>
  <c r="AE164" i="1"/>
  <c r="AF164" i="1"/>
  <c r="AG164" i="1"/>
  <c r="AH164" i="1"/>
  <c r="AI164" i="1"/>
  <c r="AJ164" i="1"/>
  <c r="AK164" i="1"/>
  <c r="AL164" i="1"/>
  <c r="AM164" i="1"/>
  <c r="U165" i="1"/>
  <c r="V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U166" i="1"/>
  <c r="V166" i="1"/>
  <c r="W166" i="1"/>
  <c r="X166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U173" i="1"/>
  <c r="V173" i="1"/>
  <c r="W173" i="1"/>
  <c r="X173" i="1"/>
  <c r="Y173" i="1"/>
  <c r="Z173" i="1"/>
  <c r="AA173" i="1"/>
  <c r="AB173" i="1"/>
  <c r="AC173" i="1"/>
  <c r="AD173" i="1"/>
  <c r="AE173" i="1"/>
  <c r="AF173" i="1"/>
  <c r="AG173" i="1"/>
  <c r="AH173" i="1"/>
  <c r="AI173" i="1"/>
  <c r="AJ173" i="1"/>
  <c r="AK173" i="1"/>
  <c r="AL173" i="1"/>
  <c r="AM173" i="1"/>
  <c r="U174" i="1"/>
  <c r="V174" i="1"/>
  <c r="W174" i="1"/>
  <c r="X174" i="1"/>
  <c r="Y174" i="1"/>
  <c r="Z174" i="1"/>
  <c r="AA174" i="1"/>
  <c r="AB174" i="1"/>
  <c r="AC174" i="1"/>
  <c r="AD174" i="1"/>
  <c r="AE174" i="1"/>
  <c r="AF174" i="1"/>
  <c r="AG174" i="1"/>
  <c r="AH174" i="1"/>
  <c r="AI174" i="1"/>
  <c r="AJ174" i="1"/>
  <c r="AK174" i="1"/>
  <c r="AL174" i="1"/>
  <c r="AM174" i="1"/>
  <c r="U175" i="1"/>
  <c r="V175" i="1"/>
  <c r="W175" i="1"/>
  <c r="X175" i="1"/>
  <c r="Y175" i="1"/>
  <c r="Z175" i="1"/>
  <c r="AA175" i="1"/>
  <c r="AB175" i="1"/>
  <c r="AC175" i="1"/>
  <c r="AD175" i="1"/>
  <c r="AE175" i="1"/>
  <c r="AF175" i="1"/>
  <c r="AG175" i="1"/>
  <c r="AH175" i="1"/>
  <c r="AI175" i="1"/>
  <c r="AJ175" i="1"/>
  <c r="AK175" i="1"/>
  <c r="AL175" i="1"/>
  <c r="AM175" i="1"/>
  <c r="U176" i="1"/>
  <c r="V176" i="1"/>
  <c r="W176" i="1"/>
  <c r="X176" i="1"/>
  <c r="Y176" i="1"/>
  <c r="Z176" i="1"/>
  <c r="AA176" i="1"/>
  <c r="AB176" i="1"/>
  <c r="AC176" i="1"/>
  <c r="AD176" i="1"/>
  <c r="AE176" i="1"/>
  <c r="AF176" i="1"/>
  <c r="AG176" i="1"/>
  <c r="AH176" i="1"/>
  <c r="AI176" i="1"/>
  <c r="AJ176" i="1"/>
  <c r="AK176" i="1"/>
  <c r="AL176" i="1"/>
  <c r="AM176" i="1"/>
  <c r="U177" i="1"/>
  <c r="V177" i="1"/>
  <c r="W177" i="1"/>
  <c r="X177" i="1"/>
  <c r="Y177" i="1"/>
  <c r="Z177" i="1"/>
  <c r="AA177" i="1"/>
  <c r="AB177" i="1"/>
  <c r="AC177" i="1"/>
  <c r="AD177" i="1"/>
  <c r="AE177" i="1"/>
  <c r="AF177" i="1"/>
  <c r="AG177" i="1"/>
  <c r="AH177" i="1"/>
  <c r="AI177" i="1"/>
  <c r="AJ177" i="1"/>
  <c r="AK177" i="1"/>
  <c r="AL177" i="1"/>
  <c r="AM177" i="1"/>
  <c r="U178" i="1"/>
  <c r="V178" i="1"/>
  <c r="W178" i="1"/>
  <c r="X178" i="1"/>
  <c r="Y178" i="1"/>
  <c r="Z178" i="1"/>
  <c r="AA178" i="1"/>
  <c r="AB178" i="1"/>
  <c r="AC178" i="1"/>
  <c r="AD178" i="1"/>
  <c r="AE178" i="1"/>
  <c r="AF178" i="1"/>
  <c r="AG178" i="1"/>
  <c r="AH178" i="1"/>
  <c r="AI178" i="1"/>
  <c r="AJ178" i="1"/>
  <c r="AK178" i="1"/>
  <c r="AL178" i="1"/>
  <c r="AM178" i="1"/>
  <c r="U179" i="1"/>
  <c r="V179" i="1"/>
  <c r="W179" i="1"/>
  <c r="X179" i="1"/>
  <c r="Y179" i="1"/>
  <c r="Z179" i="1"/>
  <c r="AA179" i="1"/>
  <c r="AB179" i="1"/>
  <c r="AC179" i="1"/>
  <c r="AD179" i="1"/>
  <c r="AE179" i="1"/>
  <c r="AF179" i="1"/>
  <c r="AG179" i="1"/>
  <c r="AH179" i="1"/>
  <c r="AI179" i="1"/>
  <c r="AJ179" i="1"/>
  <c r="AK179" i="1"/>
  <c r="AL179" i="1"/>
  <c r="AM179" i="1"/>
  <c r="U180" i="1"/>
  <c r="V180" i="1"/>
  <c r="W180" i="1"/>
  <c r="X180" i="1"/>
  <c r="Y180" i="1"/>
  <c r="Z180" i="1"/>
  <c r="AA180" i="1"/>
  <c r="AB180" i="1"/>
  <c r="AC180" i="1"/>
  <c r="AD180" i="1"/>
  <c r="AE180" i="1"/>
  <c r="AF180" i="1"/>
  <c r="AG180" i="1"/>
  <c r="AH180" i="1"/>
  <c r="AI180" i="1"/>
  <c r="AJ180" i="1"/>
  <c r="AK180" i="1"/>
  <c r="AL180" i="1"/>
  <c r="AM180" i="1"/>
  <c r="U181" i="1"/>
  <c r="V181" i="1"/>
  <c r="W181" i="1"/>
  <c r="X181" i="1"/>
  <c r="Y181" i="1"/>
  <c r="Z181" i="1"/>
  <c r="AA181" i="1"/>
  <c r="AB181" i="1"/>
  <c r="AC181" i="1"/>
  <c r="AD181" i="1"/>
  <c r="AE181" i="1"/>
  <c r="AF181" i="1"/>
  <c r="AG181" i="1"/>
  <c r="AH181" i="1"/>
  <c r="AI181" i="1"/>
  <c r="AJ181" i="1"/>
  <c r="AK181" i="1"/>
  <c r="AL181" i="1"/>
  <c r="AM181" i="1"/>
  <c r="U182" i="1"/>
  <c r="V182" i="1"/>
  <c r="W182" i="1"/>
  <c r="X182" i="1"/>
  <c r="Y182" i="1"/>
  <c r="Z182" i="1"/>
  <c r="AA182" i="1"/>
  <c r="AB182" i="1"/>
  <c r="AC182" i="1"/>
  <c r="AD182" i="1"/>
  <c r="AE182" i="1"/>
  <c r="AF182" i="1"/>
  <c r="AG182" i="1"/>
  <c r="AH182" i="1"/>
  <c r="AI182" i="1"/>
  <c r="AJ182" i="1"/>
  <c r="AK182" i="1"/>
  <c r="AL182" i="1"/>
  <c r="AM182" i="1"/>
  <c r="U183" i="1"/>
  <c r="V183" i="1"/>
  <c r="W183" i="1"/>
  <c r="X183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U184" i="1"/>
  <c r="V184" i="1"/>
  <c r="W184" i="1"/>
  <c r="X184" i="1"/>
  <c r="Y184" i="1"/>
  <c r="Z184" i="1"/>
  <c r="AA184" i="1"/>
  <c r="AB184" i="1"/>
  <c r="AC184" i="1"/>
  <c r="AD184" i="1"/>
  <c r="AE184" i="1"/>
  <c r="AF184" i="1"/>
  <c r="AG184" i="1"/>
  <c r="AH184" i="1"/>
  <c r="AI184" i="1"/>
  <c r="AJ184" i="1"/>
  <c r="AK184" i="1"/>
  <c r="AL184" i="1"/>
  <c r="AM184" i="1"/>
  <c r="U185" i="1"/>
  <c r="V185" i="1"/>
  <c r="W185" i="1"/>
  <c r="X185" i="1"/>
  <c r="Y185" i="1"/>
  <c r="Z185" i="1"/>
  <c r="AA185" i="1"/>
  <c r="AB185" i="1"/>
  <c r="AC185" i="1"/>
  <c r="AD185" i="1"/>
  <c r="AE185" i="1"/>
  <c r="AF185" i="1"/>
  <c r="AG185" i="1"/>
  <c r="AH185" i="1"/>
  <c r="AI185" i="1"/>
  <c r="AJ185" i="1"/>
  <c r="AK185" i="1"/>
  <c r="AL185" i="1"/>
  <c r="AM185" i="1"/>
  <c r="U186" i="1"/>
  <c r="V186" i="1"/>
  <c r="W186" i="1"/>
  <c r="X186" i="1"/>
  <c r="Y186" i="1"/>
  <c r="Z186" i="1"/>
  <c r="AA186" i="1"/>
  <c r="AB186" i="1"/>
  <c r="AC186" i="1"/>
  <c r="AD186" i="1"/>
  <c r="AE186" i="1"/>
  <c r="AF186" i="1"/>
  <c r="AG186" i="1"/>
  <c r="AH186" i="1"/>
  <c r="AI186" i="1"/>
  <c r="AJ186" i="1"/>
  <c r="AK186" i="1"/>
  <c r="AL186" i="1"/>
  <c r="AM186" i="1"/>
  <c r="U187" i="1"/>
  <c r="V187" i="1"/>
  <c r="W187" i="1"/>
  <c r="X187" i="1"/>
  <c r="Y187" i="1"/>
  <c r="Z187" i="1"/>
  <c r="AA187" i="1"/>
  <c r="AB187" i="1"/>
  <c r="AC187" i="1"/>
  <c r="AD187" i="1"/>
  <c r="AE187" i="1"/>
  <c r="AF187" i="1"/>
  <c r="AG187" i="1"/>
  <c r="AH187" i="1"/>
  <c r="AI187" i="1"/>
  <c r="AJ187" i="1"/>
  <c r="AK187" i="1"/>
  <c r="AL187" i="1"/>
  <c r="AM187" i="1"/>
  <c r="U188" i="1"/>
  <c r="V188" i="1"/>
  <c r="W188" i="1"/>
  <c r="X188" i="1"/>
  <c r="Y188" i="1"/>
  <c r="Z188" i="1"/>
  <c r="AA188" i="1"/>
  <c r="AB188" i="1"/>
  <c r="AC188" i="1"/>
  <c r="AD188" i="1"/>
  <c r="AE188" i="1"/>
  <c r="AF188" i="1"/>
  <c r="AG188" i="1"/>
  <c r="AH188" i="1"/>
  <c r="AI188" i="1"/>
  <c r="AJ188" i="1"/>
  <c r="AK188" i="1"/>
  <c r="AL188" i="1"/>
  <c r="AM188" i="1"/>
  <c r="U189" i="1"/>
  <c r="V189" i="1"/>
  <c r="W189" i="1"/>
  <c r="X189" i="1"/>
  <c r="Y189" i="1"/>
  <c r="Z189" i="1"/>
  <c r="AA189" i="1"/>
  <c r="AB189" i="1"/>
  <c r="AC189" i="1"/>
  <c r="AD189" i="1"/>
  <c r="AE189" i="1"/>
  <c r="AF189" i="1"/>
  <c r="AG189" i="1"/>
  <c r="AH189" i="1"/>
  <c r="AI189" i="1"/>
  <c r="AJ189" i="1"/>
  <c r="AK189" i="1"/>
  <c r="AL189" i="1"/>
  <c r="AM189" i="1"/>
  <c r="U190" i="1"/>
  <c r="V190" i="1"/>
  <c r="W190" i="1"/>
  <c r="X190" i="1"/>
  <c r="Y190" i="1"/>
  <c r="Z190" i="1"/>
  <c r="AA190" i="1"/>
  <c r="AB190" i="1"/>
  <c r="AC190" i="1"/>
  <c r="AD190" i="1"/>
  <c r="AE190" i="1"/>
  <c r="AF190" i="1"/>
  <c r="AG190" i="1"/>
  <c r="AH190" i="1"/>
  <c r="AI190" i="1"/>
  <c r="AJ190" i="1"/>
  <c r="AK190" i="1"/>
  <c r="AL190" i="1"/>
  <c r="AM190" i="1"/>
  <c r="U191" i="1"/>
  <c r="V191" i="1"/>
  <c r="W191" i="1"/>
  <c r="X191" i="1"/>
  <c r="Y191" i="1"/>
  <c r="Z191" i="1"/>
  <c r="AA191" i="1"/>
  <c r="AB191" i="1"/>
  <c r="AC191" i="1"/>
  <c r="AD191" i="1"/>
  <c r="AE191" i="1"/>
  <c r="AF191" i="1"/>
  <c r="AG191" i="1"/>
  <c r="AH191" i="1"/>
  <c r="AI191" i="1"/>
  <c r="AJ191" i="1"/>
  <c r="AK191" i="1"/>
  <c r="AL191" i="1"/>
  <c r="AM191" i="1"/>
  <c r="U192" i="1"/>
  <c r="V192" i="1"/>
  <c r="W192" i="1"/>
  <c r="X192" i="1"/>
  <c r="Y192" i="1"/>
  <c r="Z192" i="1"/>
  <c r="AA192" i="1"/>
  <c r="AB192" i="1"/>
  <c r="AC192" i="1"/>
  <c r="AD192" i="1"/>
  <c r="AE192" i="1"/>
  <c r="AF192" i="1"/>
  <c r="AG192" i="1"/>
  <c r="AH192" i="1"/>
  <c r="AI192" i="1"/>
  <c r="AJ192" i="1"/>
  <c r="AK192" i="1"/>
  <c r="AL192" i="1"/>
  <c r="AM192" i="1"/>
  <c r="U193" i="1"/>
  <c r="V193" i="1"/>
  <c r="W193" i="1"/>
  <c r="X193" i="1"/>
  <c r="Y193" i="1"/>
  <c r="Z193" i="1"/>
  <c r="AA193" i="1"/>
  <c r="AB193" i="1"/>
  <c r="AC193" i="1"/>
  <c r="AD193" i="1"/>
  <c r="AE193" i="1"/>
  <c r="AF193" i="1"/>
  <c r="AG193" i="1"/>
  <c r="AH193" i="1"/>
  <c r="AI193" i="1"/>
  <c r="AJ193" i="1"/>
  <c r="AK193" i="1"/>
  <c r="AL193" i="1"/>
  <c r="AM193" i="1"/>
  <c r="U194" i="1"/>
  <c r="V194" i="1"/>
  <c r="W194" i="1"/>
  <c r="X194" i="1"/>
  <c r="Y194" i="1"/>
  <c r="Z194" i="1"/>
  <c r="AA194" i="1"/>
  <c r="AB194" i="1"/>
  <c r="AC194" i="1"/>
  <c r="AD194" i="1"/>
  <c r="AE194" i="1"/>
  <c r="AF194" i="1"/>
  <c r="AG194" i="1"/>
  <c r="AH194" i="1"/>
  <c r="AI194" i="1"/>
  <c r="AJ194" i="1"/>
  <c r="AK194" i="1"/>
  <c r="AL194" i="1"/>
  <c r="AM194" i="1"/>
  <c r="U195" i="1"/>
  <c r="V195" i="1"/>
  <c r="W195" i="1"/>
  <c r="X195" i="1"/>
  <c r="Y195" i="1"/>
  <c r="Z195" i="1"/>
  <c r="AA195" i="1"/>
  <c r="AB195" i="1"/>
  <c r="AC195" i="1"/>
  <c r="AD195" i="1"/>
  <c r="AE195" i="1"/>
  <c r="AF195" i="1"/>
  <c r="AG195" i="1"/>
  <c r="AH195" i="1"/>
  <c r="AI195" i="1"/>
  <c r="AJ195" i="1"/>
  <c r="AK195" i="1"/>
  <c r="AL195" i="1"/>
  <c r="AM195" i="1"/>
  <c r="U196" i="1"/>
  <c r="V196" i="1"/>
  <c r="W196" i="1"/>
  <c r="X196" i="1"/>
  <c r="Y196" i="1"/>
  <c r="Z196" i="1"/>
  <c r="AA196" i="1"/>
  <c r="AB196" i="1"/>
  <c r="AC196" i="1"/>
  <c r="AD196" i="1"/>
  <c r="AE196" i="1"/>
  <c r="AF196" i="1"/>
  <c r="AG196" i="1"/>
  <c r="AH196" i="1"/>
  <c r="AI196" i="1"/>
  <c r="AJ196" i="1"/>
  <c r="AK196" i="1"/>
  <c r="AL196" i="1"/>
  <c r="AM196" i="1"/>
  <c r="U197" i="1"/>
  <c r="V197" i="1"/>
  <c r="W197" i="1"/>
  <c r="X197" i="1"/>
  <c r="Y197" i="1"/>
  <c r="Z197" i="1"/>
  <c r="AA197" i="1"/>
  <c r="AB197" i="1"/>
  <c r="AC197" i="1"/>
  <c r="AD197" i="1"/>
  <c r="AE197" i="1"/>
  <c r="AF197" i="1"/>
  <c r="AG197" i="1"/>
  <c r="AH197" i="1"/>
  <c r="AI197" i="1"/>
  <c r="AJ197" i="1"/>
  <c r="AK197" i="1"/>
  <c r="AL197" i="1"/>
  <c r="AM197" i="1"/>
  <c r="U198" i="1"/>
  <c r="V198" i="1"/>
  <c r="W198" i="1"/>
  <c r="X198" i="1"/>
  <c r="Y198" i="1"/>
  <c r="Z198" i="1"/>
  <c r="AA198" i="1"/>
  <c r="AB198" i="1"/>
  <c r="AC198" i="1"/>
  <c r="AD198" i="1"/>
  <c r="AE198" i="1"/>
  <c r="AF198" i="1"/>
  <c r="AG198" i="1"/>
  <c r="AH198" i="1"/>
  <c r="AI198" i="1"/>
  <c r="AJ198" i="1"/>
  <c r="AK198" i="1"/>
  <c r="AL198" i="1"/>
  <c r="AM198" i="1"/>
  <c r="U199" i="1"/>
  <c r="V199" i="1"/>
  <c r="W199" i="1"/>
  <c r="X199" i="1"/>
  <c r="Y199" i="1"/>
  <c r="Z199" i="1"/>
  <c r="AA199" i="1"/>
  <c r="AB199" i="1"/>
  <c r="AC199" i="1"/>
  <c r="AD199" i="1"/>
  <c r="AE199" i="1"/>
  <c r="AF199" i="1"/>
  <c r="AG199" i="1"/>
  <c r="AH199" i="1"/>
  <c r="AI199" i="1"/>
  <c r="AJ199" i="1"/>
  <c r="AK199" i="1"/>
  <c r="AL199" i="1"/>
  <c r="AM199" i="1"/>
  <c r="U200" i="1"/>
  <c r="V200" i="1"/>
  <c r="W200" i="1"/>
  <c r="X200" i="1"/>
  <c r="Y200" i="1"/>
  <c r="Z200" i="1"/>
  <c r="AA200" i="1"/>
  <c r="AB200" i="1"/>
  <c r="AC200" i="1"/>
  <c r="AD200" i="1"/>
  <c r="AE200" i="1"/>
  <c r="AF200" i="1"/>
  <c r="AG200" i="1"/>
  <c r="AH200" i="1"/>
  <c r="AI200" i="1"/>
  <c r="AJ200" i="1"/>
  <c r="AK200" i="1"/>
  <c r="AL200" i="1"/>
  <c r="AM200" i="1"/>
  <c r="U201" i="1"/>
  <c r="V201" i="1"/>
  <c r="W201" i="1"/>
  <c r="X201" i="1"/>
  <c r="Y201" i="1"/>
  <c r="Z201" i="1"/>
  <c r="AA201" i="1"/>
  <c r="AB201" i="1"/>
  <c r="AC201" i="1"/>
  <c r="AD201" i="1"/>
  <c r="AE201" i="1"/>
  <c r="AF201" i="1"/>
  <c r="AG201" i="1"/>
  <c r="AH201" i="1"/>
  <c r="AI201" i="1"/>
  <c r="AJ201" i="1"/>
  <c r="AK201" i="1"/>
  <c r="AL201" i="1"/>
  <c r="AM201" i="1"/>
  <c r="U202" i="1"/>
  <c r="V202" i="1"/>
  <c r="W202" i="1"/>
  <c r="X202" i="1"/>
  <c r="Y202" i="1"/>
  <c r="Z202" i="1"/>
  <c r="AA202" i="1"/>
  <c r="AB202" i="1"/>
  <c r="AC202" i="1"/>
  <c r="AD202" i="1"/>
  <c r="AE202" i="1"/>
  <c r="AF202" i="1"/>
  <c r="AG202" i="1"/>
  <c r="AH202" i="1"/>
  <c r="AI202" i="1"/>
  <c r="AJ202" i="1"/>
  <c r="AK202" i="1"/>
  <c r="AL202" i="1"/>
  <c r="AM202" i="1"/>
  <c r="U203" i="1"/>
  <c r="V203" i="1"/>
  <c r="W203" i="1"/>
  <c r="X203" i="1"/>
  <c r="Y203" i="1"/>
  <c r="Z203" i="1"/>
  <c r="AA203" i="1"/>
  <c r="AB203" i="1"/>
  <c r="AC203" i="1"/>
  <c r="AD203" i="1"/>
  <c r="AE203" i="1"/>
  <c r="AF203" i="1"/>
  <c r="AG203" i="1"/>
  <c r="AH203" i="1"/>
  <c r="AI203" i="1"/>
  <c r="AJ203" i="1"/>
  <c r="AK203" i="1"/>
  <c r="AL203" i="1"/>
  <c r="AM203" i="1"/>
  <c r="U204" i="1"/>
  <c r="V204" i="1"/>
  <c r="W204" i="1"/>
  <c r="X204" i="1"/>
  <c r="Y204" i="1"/>
  <c r="Z204" i="1"/>
  <c r="AA204" i="1"/>
  <c r="AB204" i="1"/>
  <c r="AC204" i="1"/>
  <c r="AD204" i="1"/>
  <c r="AE204" i="1"/>
  <c r="AF204" i="1"/>
  <c r="AG204" i="1"/>
  <c r="AH204" i="1"/>
  <c r="AI204" i="1"/>
  <c r="AJ204" i="1"/>
  <c r="AK204" i="1"/>
  <c r="AL204" i="1"/>
  <c r="AM204" i="1"/>
  <c r="U205" i="1"/>
  <c r="V205" i="1"/>
  <c r="W205" i="1"/>
  <c r="X205" i="1"/>
  <c r="Y205" i="1"/>
  <c r="Z205" i="1"/>
  <c r="AA205" i="1"/>
  <c r="AB205" i="1"/>
  <c r="AC205" i="1"/>
  <c r="AD205" i="1"/>
  <c r="AE205" i="1"/>
  <c r="AF205" i="1"/>
  <c r="AG205" i="1"/>
  <c r="AH205" i="1"/>
  <c r="AI205" i="1"/>
  <c r="AJ205" i="1"/>
  <c r="AK205" i="1"/>
  <c r="AL205" i="1"/>
  <c r="AM205" i="1"/>
  <c r="U206" i="1"/>
  <c r="V206" i="1"/>
  <c r="W206" i="1"/>
  <c r="X206" i="1"/>
  <c r="Y206" i="1"/>
  <c r="Z206" i="1"/>
  <c r="AA206" i="1"/>
  <c r="AB206" i="1"/>
  <c r="AC206" i="1"/>
  <c r="AD206" i="1"/>
  <c r="AE206" i="1"/>
  <c r="AF206" i="1"/>
  <c r="AG206" i="1"/>
  <c r="AH206" i="1"/>
  <c r="AI206" i="1"/>
  <c r="AJ206" i="1"/>
  <c r="AK206" i="1"/>
  <c r="AL206" i="1"/>
  <c r="AM206" i="1"/>
  <c r="U207" i="1"/>
  <c r="V207" i="1"/>
  <c r="W207" i="1"/>
  <c r="X207" i="1"/>
  <c r="Y207" i="1"/>
  <c r="Z207" i="1"/>
  <c r="AA207" i="1"/>
  <c r="AB207" i="1"/>
  <c r="AC207" i="1"/>
  <c r="AD207" i="1"/>
  <c r="AE207" i="1"/>
  <c r="AF207" i="1"/>
  <c r="AG207" i="1"/>
  <c r="AH207" i="1"/>
  <c r="AI207" i="1"/>
  <c r="AJ207" i="1"/>
  <c r="AK207" i="1"/>
  <c r="AL207" i="1"/>
  <c r="AM207" i="1"/>
  <c r="U208" i="1"/>
  <c r="V208" i="1"/>
  <c r="W208" i="1"/>
  <c r="X208" i="1"/>
  <c r="Y208" i="1"/>
  <c r="Z208" i="1"/>
  <c r="AA208" i="1"/>
  <c r="AB208" i="1"/>
  <c r="AC208" i="1"/>
  <c r="AD208" i="1"/>
  <c r="AE208" i="1"/>
  <c r="AF208" i="1"/>
  <c r="AG208" i="1"/>
  <c r="AH208" i="1"/>
  <c r="AI208" i="1"/>
  <c r="AJ208" i="1"/>
  <c r="AK208" i="1"/>
  <c r="AL208" i="1"/>
  <c r="AM208" i="1"/>
  <c r="U209" i="1"/>
  <c r="V209" i="1"/>
  <c r="W209" i="1"/>
  <c r="X209" i="1"/>
  <c r="Y209" i="1"/>
  <c r="Z209" i="1"/>
  <c r="AA209" i="1"/>
  <c r="AB209" i="1"/>
  <c r="AC209" i="1"/>
  <c r="AD209" i="1"/>
  <c r="AE209" i="1"/>
  <c r="AF209" i="1"/>
  <c r="AG209" i="1"/>
  <c r="AH209" i="1"/>
  <c r="AI209" i="1"/>
  <c r="AJ209" i="1"/>
  <c r="AK209" i="1"/>
  <c r="AL209" i="1"/>
  <c r="AM209" i="1"/>
  <c r="U210" i="1"/>
  <c r="V210" i="1"/>
  <c r="W210" i="1"/>
  <c r="X210" i="1"/>
  <c r="Y210" i="1"/>
  <c r="Z210" i="1"/>
  <c r="AA210" i="1"/>
  <c r="AB210" i="1"/>
  <c r="AC210" i="1"/>
  <c r="AD210" i="1"/>
  <c r="AE210" i="1"/>
  <c r="AF210" i="1"/>
  <c r="AG210" i="1"/>
  <c r="AH210" i="1"/>
  <c r="AI210" i="1"/>
  <c r="AJ210" i="1"/>
  <c r="AK210" i="1"/>
  <c r="AL210" i="1"/>
  <c r="AM210" i="1"/>
  <c r="U211" i="1"/>
  <c r="V211" i="1"/>
  <c r="W211" i="1"/>
  <c r="X211" i="1"/>
  <c r="Y211" i="1"/>
  <c r="Z211" i="1"/>
  <c r="AA211" i="1"/>
  <c r="AB211" i="1"/>
  <c r="AC211" i="1"/>
  <c r="AD211" i="1"/>
  <c r="AE211" i="1"/>
  <c r="AF211" i="1"/>
  <c r="AG211" i="1"/>
  <c r="AH211" i="1"/>
  <c r="AI211" i="1"/>
  <c r="AJ211" i="1"/>
  <c r="AK211" i="1"/>
  <c r="AL211" i="1"/>
  <c r="AM211" i="1"/>
  <c r="U212" i="1"/>
  <c r="V212" i="1"/>
  <c r="W212" i="1"/>
  <c r="X212" i="1"/>
  <c r="Y212" i="1"/>
  <c r="Z212" i="1"/>
  <c r="AA212" i="1"/>
  <c r="AB212" i="1"/>
  <c r="AC212" i="1"/>
  <c r="AD212" i="1"/>
  <c r="AE212" i="1"/>
  <c r="AF212" i="1"/>
  <c r="AG212" i="1"/>
  <c r="AH212" i="1"/>
  <c r="AI212" i="1"/>
  <c r="AJ212" i="1"/>
  <c r="AK212" i="1"/>
  <c r="AL212" i="1"/>
  <c r="AM212" i="1"/>
  <c r="U213" i="1"/>
  <c r="V213" i="1"/>
  <c r="W213" i="1"/>
  <c r="X213" i="1"/>
  <c r="Y213" i="1"/>
  <c r="Z213" i="1"/>
  <c r="AA213" i="1"/>
  <c r="AB213" i="1"/>
  <c r="AC213" i="1"/>
  <c r="AD213" i="1"/>
  <c r="AE213" i="1"/>
  <c r="AF213" i="1"/>
  <c r="AG213" i="1"/>
  <c r="AH213" i="1"/>
  <c r="AI213" i="1"/>
  <c r="AJ213" i="1"/>
  <c r="AK213" i="1"/>
  <c r="AL213" i="1"/>
  <c r="AM213" i="1"/>
  <c r="U214" i="1"/>
  <c r="V214" i="1"/>
  <c r="W214" i="1"/>
  <c r="X214" i="1"/>
  <c r="Y214" i="1"/>
  <c r="Z214" i="1"/>
  <c r="AA214" i="1"/>
  <c r="AB214" i="1"/>
  <c r="AC214" i="1"/>
  <c r="AD214" i="1"/>
  <c r="AE214" i="1"/>
  <c r="AF214" i="1"/>
  <c r="AG214" i="1"/>
  <c r="AH214" i="1"/>
  <c r="AI214" i="1"/>
  <c r="AJ214" i="1"/>
  <c r="AK214" i="1"/>
  <c r="AL214" i="1"/>
  <c r="AM214" i="1"/>
  <c r="U215" i="1"/>
  <c r="V215" i="1"/>
  <c r="W215" i="1"/>
  <c r="X215" i="1"/>
  <c r="Y215" i="1"/>
  <c r="Z215" i="1"/>
  <c r="AA215" i="1"/>
  <c r="AB215" i="1"/>
  <c r="AC215" i="1"/>
  <c r="AD215" i="1"/>
  <c r="AE215" i="1"/>
  <c r="AF215" i="1"/>
  <c r="AG215" i="1"/>
  <c r="AH215" i="1"/>
  <c r="AI215" i="1"/>
  <c r="AJ215" i="1"/>
  <c r="AK215" i="1"/>
  <c r="AL215" i="1"/>
  <c r="AM215" i="1"/>
  <c r="U216" i="1"/>
  <c r="V216" i="1"/>
  <c r="W216" i="1"/>
  <c r="X216" i="1"/>
  <c r="Y216" i="1"/>
  <c r="Z216" i="1"/>
  <c r="AA216" i="1"/>
  <c r="AB216" i="1"/>
  <c r="AC216" i="1"/>
  <c r="AD216" i="1"/>
  <c r="AE216" i="1"/>
  <c r="AF216" i="1"/>
  <c r="AG216" i="1"/>
  <c r="AH216" i="1"/>
  <c r="AI216" i="1"/>
  <c r="AJ216" i="1"/>
  <c r="AK216" i="1"/>
  <c r="AL216" i="1"/>
  <c r="AM216" i="1"/>
  <c r="U217" i="1"/>
  <c r="V217" i="1"/>
  <c r="W217" i="1"/>
  <c r="X217" i="1"/>
  <c r="Y217" i="1"/>
  <c r="Z217" i="1"/>
  <c r="AA217" i="1"/>
  <c r="AB217" i="1"/>
  <c r="AC217" i="1"/>
  <c r="AD217" i="1"/>
  <c r="AE217" i="1"/>
  <c r="AF217" i="1"/>
  <c r="AG217" i="1"/>
  <c r="AH217" i="1"/>
  <c r="AI217" i="1"/>
  <c r="AJ217" i="1"/>
  <c r="AK217" i="1"/>
  <c r="AL217" i="1"/>
  <c r="AM217" i="1"/>
  <c r="U218" i="1"/>
  <c r="V218" i="1"/>
  <c r="W218" i="1"/>
  <c r="X218" i="1"/>
  <c r="Y218" i="1"/>
  <c r="Z218" i="1"/>
  <c r="AA218" i="1"/>
  <c r="AB218" i="1"/>
  <c r="AC218" i="1"/>
  <c r="AD218" i="1"/>
  <c r="AE218" i="1"/>
  <c r="AF218" i="1"/>
  <c r="AG218" i="1"/>
  <c r="AH218" i="1"/>
  <c r="AI218" i="1"/>
  <c r="AJ218" i="1"/>
  <c r="AK218" i="1"/>
  <c r="AL218" i="1"/>
  <c r="AM218" i="1"/>
  <c r="U219" i="1"/>
  <c r="V219" i="1"/>
  <c r="W219" i="1"/>
  <c r="X219" i="1"/>
  <c r="Y219" i="1"/>
  <c r="Z219" i="1"/>
  <c r="AA219" i="1"/>
  <c r="AB219" i="1"/>
  <c r="AC219" i="1"/>
  <c r="AD219" i="1"/>
  <c r="AE219" i="1"/>
  <c r="AF219" i="1"/>
  <c r="AG219" i="1"/>
  <c r="AH219" i="1"/>
  <c r="AI219" i="1"/>
  <c r="AJ219" i="1"/>
  <c r="AK219" i="1"/>
  <c r="AL219" i="1"/>
  <c r="AM219" i="1"/>
  <c r="U220" i="1"/>
  <c r="V220" i="1"/>
  <c r="W220" i="1"/>
  <c r="X220" i="1"/>
  <c r="Y220" i="1"/>
  <c r="Z220" i="1"/>
  <c r="AA220" i="1"/>
  <c r="AB220" i="1"/>
  <c r="AC220" i="1"/>
  <c r="AD220" i="1"/>
  <c r="AE220" i="1"/>
  <c r="AF220" i="1"/>
  <c r="AG220" i="1"/>
  <c r="AH220" i="1"/>
  <c r="AI220" i="1"/>
  <c r="AJ220" i="1"/>
  <c r="AK220" i="1"/>
  <c r="AL220" i="1"/>
  <c r="AM220" i="1"/>
  <c r="U221" i="1"/>
  <c r="V221" i="1"/>
  <c r="W221" i="1"/>
  <c r="X221" i="1"/>
  <c r="Y221" i="1"/>
  <c r="Z221" i="1"/>
  <c r="AA221" i="1"/>
  <c r="AB221" i="1"/>
  <c r="AC221" i="1"/>
  <c r="AD221" i="1"/>
  <c r="AE221" i="1"/>
  <c r="AF221" i="1"/>
  <c r="AG221" i="1"/>
  <c r="AH221" i="1"/>
  <c r="AI221" i="1"/>
  <c r="AJ221" i="1"/>
  <c r="AK221" i="1"/>
  <c r="AL221" i="1"/>
  <c r="AM221" i="1"/>
  <c r="U222" i="1"/>
  <c r="V222" i="1"/>
  <c r="W222" i="1"/>
  <c r="X222" i="1"/>
  <c r="Y222" i="1"/>
  <c r="Z222" i="1"/>
  <c r="AA222" i="1"/>
  <c r="AB222" i="1"/>
  <c r="AC222" i="1"/>
  <c r="AD222" i="1"/>
  <c r="AE222" i="1"/>
  <c r="AF222" i="1"/>
  <c r="AG222" i="1"/>
  <c r="AH222" i="1"/>
  <c r="AI222" i="1"/>
  <c r="AJ222" i="1"/>
  <c r="AK222" i="1"/>
  <c r="AL222" i="1"/>
  <c r="AM222" i="1"/>
  <c r="U223" i="1"/>
  <c r="V223" i="1"/>
  <c r="W223" i="1"/>
  <c r="X223" i="1"/>
  <c r="Y223" i="1"/>
  <c r="Z223" i="1"/>
  <c r="AA223" i="1"/>
  <c r="AB223" i="1"/>
  <c r="AC223" i="1"/>
  <c r="AD223" i="1"/>
  <c r="AE223" i="1"/>
  <c r="AF223" i="1"/>
  <c r="AG223" i="1"/>
  <c r="AH223" i="1"/>
  <c r="AI223" i="1"/>
  <c r="AJ223" i="1"/>
  <c r="AK223" i="1"/>
  <c r="AL223" i="1"/>
  <c r="AM223" i="1"/>
  <c r="U224" i="1"/>
  <c r="V224" i="1"/>
  <c r="W224" i="1"/>
  <c r="X224" i="1"/>
  <c r="Y224" i="1"/>
  <c r="Z224" i="1"/>
  <c r="AA224" i="1"/>
  <c r="AB224" i="1"/>
  <c r="AC224" i="1"/>
  <c r="AD224" i="1"/>
  <c r="AE224" i="1"/>
  <c r="AF224" i="1"/>
  <c r="AG224" i="1"/>
  <c r="AH224" i="1"/>
  <c r="AI224" i="1"/>
  <c r="AJ224" i="1"/>
  <c r="AK224" i="1"/>
  <c r="AL224" i="1"/>
  <c r="AM224" i="1"/>
  <c r="U225" i="1"/>
  <c r="V225" i="1"/>
  <c r="W225" i="1"/>
  <c r="X225" i="1"/>
  <c r="Y225" i="1"/>
  <c r="Z225" i="1"/>
  <c r="AA225" i="1"/>
  <c r="AB225" i="1"/>
  <c r="AC225" i="1"/>
  <c r="AD225" i="1"/>
  <c r="AE225" i="1"/>
  <c r="AF225" i="1"/>
  <c r="AG225" i="1"/>
  <c r="AH225" i="1"/>
  <c r="AI225" i="1"/>
  <c r="AJ225" i="1"/>
  <c r="AK225" i="1"/>
  <c r="AL225" i="1"/>
  <c r="AM225" i="1"/>
  <c r="U226" i="1"/>
  <c r="V226" i="1"/>
  <c r="W226" i="1"/>
  <c r="X226" i="1"/>
  <c r="Y226" i="1"/>
  <c r="Z226" i="1"/>
  <c r="AA226" i="1"/>
  <c r="AB226" i="1"/>
  <c r="AC226" i="1"/>
  <c r="AD226" i="1"/>
  <c r="AE226" i="1"/>
  <c r="AF226" i="1"/>
  <c r="AG226" i="1"/>
  <c r="AH226" i="1"/>
  <c r="AI226" i="1"/>
  <c r="AJ226" i="1"/>
  <c r="AK226" i="1"/>
  <c r="AL226" i="1"/>
  <c r="AM226" i="1"/>
  <c r="U227" i="1"/>
  <c r="V227" i="1"/>
  <c r="W227" i="1"/>
  <c r="X227" i="1"/>
  <c r="Y227" i="1"/>
  <c r="Z227" i="1"/>
  <c r="AA227" i="1"/>
  <c r="AB227" i="1"/>
  <c r="AC227" i="1"/>
  <c r="AD227" i="1"/>
  <c r="AE227" i="1"/>
  <c r="AF227" i="1"/>
  <c r="AG227" i="1"/>
  <c r="AH227" i="1"/>
  <c r="AI227" i="1"/>
  <c r="AJ227" i="1"/>
  <c r="AK227" i="1"/>
  <c r="AL227" i="1"/>
  <c r="AM227" i="1"/>
  <c r="U228" i="1"/>
  <c r="V228" i="1"/>
  <c r="W228" i="1"/>
  <c r="X228" i="1"/>
  <c r="Y228" i="1"/>
  <c r="Z228" i="1"/>
  <c r="AA228" i="1"/>
  <c r="AB228" i="1"/>
  <c r="AC228" i="1"/>
  <c r="AD228" i="1"/>
  <c r="AE228" i="1"/>
  <c r="AF228" i="1"/>
  <c r="AG228" i="1"/>
  <c r="AH228" i="1"/>
  <c r="AI228" i="1"/>
  <c r="AJ228" i="1"/>
  <c r="AK228" i="1"/>
  <c r="AL228" i="1"/>
  <c r="AM228" i="1"/>
  <c r="U229" i="1"/>
  <c r="V229" i="1"/>
  <c r="W229" i="1"/>
  <c r="X229" i="1"/>
  <c r="Y229" i="1"/>
  <c r="Z229" i="1"/>
  <c r="AA229" i="1"/>
  <c r="AB229" i="1"/>
  <c r="AC229" i="1"/>
  <c r="AD229" i="1"/>
  <c r="AE229" i="1"/>
  <c r="AF229" i="1"/>
  <c r="AG229" i="1"/>
  <c r="AH229" i="1"/>
  <c r="AI229" i="1"/>
  <c r="AJ229" i="1"/>
  <c r="AK229" i="1"/>
  <c r="AL229" i="1"/>
  <c r="AM229" i="1"/>
  <c r="U230" i="1"/>
  <c r="V230" i="1"/>
  <c r="W230" i="1"/>
  <c r="X230" i="1"/>
  <c r="Y230" i="1"/>
  <c r="Z230" i="1"/>
  <c r="AA230" i="1"/>
  <c r="AB230" i="1"/>
  <c r="AC230" i="1"/>
  <c r="AD230" i="1"/>
  <c r="AE230" i="1"/>
  <c r="AF230" i="1"/>
  <c r="AG230" i="1"/>
  <c r="AH230" i="1"/>
  <c r="AI230" i="1"/>
  <c r="AJ230" i="1"/>
  <c r="AK230" i="1"/>
  <c r="AL230" i="1"/>
  <c r="AM230" i="1"/>
  <c r="U231" i="1"/>
  <c r="V231" i="1"/>
  <c r="W231" i="1"/>
  <c r="X231" i="1"/>
  <c r="Y231" i="1"/>
  <c r="Z231" i="1"/>
  <c r="AA231" i="1"/>
  <c r="AB231" i="1"/>
  <c r="AC231" i="1"/>
  <c r="AD231" i="1"/>
  <c r="AE231" i="1"/>
  <c r="AF231" i="1"/>
  <c r="AG231" i="1"/>
  <c r="AH231" i="1"/>
  <c r="AI231" i="1"/>
  <c r="AJ231" i="1"/>
  <c r="AK231" i="1"/>
  <c r="AL231" i="1"/>
  <c r="AM231" i="1"/>
  <c r="U232" i="1"/>
  <c r="V232" i="1"/>
  <c r="W232" i="1"/>
  <c r="X232" i="1"/>
  <c r="Y232" i="1"/>
  <c r="Z232" i="1"/>
  <c r="AA232" i="1"/>
  <c r="AB232" i="1"/>
  <c r="AC232" i="1"/>
  <c r="AD232" i="1"/>
  <c r="AE232" i="1"/>
  <c r="AF232" i="1"/>
  <c r="AG232" i="1"/>
  <c r="AH232" i="1"/>
  <c r="AI232" i="1"/>
  <c r="AJ232" i="1"/>
  <c r="AK232" i="1"/>
  <c r="AL232" i="1"/>
  <c r="AM232" i="1"/>
  <c r="U233" i="1"/>
  <c r="V233" i="1"/>
  <c r="W233" i="1"/>
  <c r="X233" i="1"/>
  <c r="Y233" i="1"/>
  <c r="Z233" i="1"/>
  <c r="AA233" i="1"/>
  <c r="AB233" i="1"/>
  <c r="AC233" i="1"/>
  <c r="AD233" i="1"/>
  <c r="AE233" i="1"/>
  <c r="AF233" i="1"/>
  <c r="AG233" i="1"/>
  <c r="AH233" i="1"/>
  <c r="AI233" i="1"/>
  <c r="AJ233" i="1"/>
  <c r="AK233" i="1"/>
  <c r="AL233" i="1"/>
  <c r="AM233" i="1"/>
  <c r="U234" i="1"/>
  <c r="V234" i="1"/>
  <c r="W234" i="1"/>
  <c r="X234" i="1"/>
  <c r="Y234" i="1"/>
  <c r="Z234" i="1"/>
  <c r="AA234" i="1"/>
  <c r="AB234" i="1"/>
  <c r="AC234" i="1"/>
  <c r="AD234" i="1"/>
  <c r="AE234" i="1"/>
  <c r="AF234" i="1"/>
  <c r="AG234" i="1"/>
  <c r="AH234" i="1"/>
  <c r="AI234" i="1"/>
  <c r="AJ234" i="1"/>
  <c r="AK234" i="1"/>
  <c r="AL234" i="1"/>
  <c r="AM234" i="1"/>
  <c r="U235" i="1"/>
  <c r="V235" i="1"/>
  <c r="W235" i="1"/>
  <c r="X235" i="1"/>
  <c r="Y235" i="1"/>
  <c r="Z235" i="1"/>
  <c r="AA235" i="1"/>
  <c r="AB235" i="1"/>
  <c r="AC235" i="1"/>
  <c r="AD235" i="1"/>
  <c r="AE235" i="1"/>
  <c r="AF235" i="1"/>
  <c r="AG235" i="1"/>
  <c r="AH235" i="1"/>
  <c r="AI235" i="1"/>
  <c r="AJ235" i="1"/>
  <c r="AK235" i="1"/>
  <c r="AL235" i="1"/>
  <c r="AM235" i="1"/>
  <c r="U236" i="1"/>
  <c r="V236" i="1"/>
  <c r="W236" i="1"/>
  <c r="X236" i="1"/>
  <c r="Y236" i="1"/>
  <c r="Z236" i="1"/>
  <c r="AA236" i="1"/>
  <c r="AB236" i="1"/>
  <c r="AC236" i="1"/>
  <c r="AD236" i="1"/>
  <c r="AE236" i="1"/>
  <c r="AF236" i="1"/>
  <c r="AG236" i="1"/>
  <c r="AH236" i="1"/>
  <c r="AI236" i="1"/>
  <c r="AJ236" i="1"/>
  <c r="AK236" i="1"/>
  <c r="AL236" i="1"/>
  <c r="AM236" i="1"/>
  <c r="U237" i="1"/>
  <c r="V237" i="1"/>
  <c r="W237" i="1"/>
  <c r="X237" i="1"/>
  <c r="Y237" i="1"/>
  <c r="Z237" i="1"/>
  <c r="AA237" i="1"/>
  <c r="AB237" i="1"/>
  <c r="AC237" i="1"/>
  <c r="AD237" i="1"/>
  <c r="AE237" i="1"/>
  <c r="AF237" i="1"/>
  <c r="AG237" i="1"/>
  <c r="AH237" i="1"/>
  <c r="AI237" i="1"/>
  <c r="AJ237" i="1"/>
  <c r="AK237" i="1"/>
  <c r="AL237" i="1"/>
  <c r="AM237" i="1"/>
  <c r="U238" i="1"/>
  <c r="V238" i="1"/>
  <c r="W238" i="1"/>
  <c r="X238" i="1"/>
  <c r="Y238" i="1"/>
  <c r="Z238" i="1"/>
  <c r="AA238" i="1"/>
  <c r="AB238" i="1"/>
  <c r="AC238" i="1"/>
  <c r="AD238" i="1"/>
  <c r="AE238" i="1"/>
  <c r="AF238" i="1"/>
  <c r="AG238" i="1"/>
  <c r="AH238" i="1"/>
  <c r="AI238" i="1"/>
  <c r="AJ238" i="1"/>
  <c r="AK238" i="1"/>
  <c r="AL238" i="1"/>
  <c r="AM238" i="1"/>
  <c r="U239" i="1"/>
  <c r="V239" i="1"/>
  <c r="W239" i="1"/>
  <c r="X239" i="1"/>
  <c r="Y239" i="1"/>
  <c r="Z239" i="1"/>
  <c r="AA239" i="1"/>
  <c r="AB239" i="1"/>
  <c r="AC239" i="1"/>
  <c r="AD239" i="1"/>
  <c r="AE239" i="1"/>
  <c r="AF239" i="1"/>
  <c r="AG239" i="1"/>
  <c r="AH239" i="1"/>
  <c r="AI239" i="1"/>
  <c r="AJ239" i="1"/>
  <c r="AK239" i="1"/>
  <c r="AL239" i="1"/>
  <c r="AM239" i="1"/>
  <c r="U240" i="1"/>
  <c r="V240" i="1"/>
  <c r="W240" i="1"/>
  <c r="X240" i="1"/>
  <c r="Y240" i="1"/>
  <c r="Z240" i="1"/>
  <c r="AA240" i="1"/>
  <c r="AB240" i="1"/>
  <c r="AC240" i="1"/>
  <c r="AD240" i="1"/>
  <c r="AE240" i="1"/>
  <c r="AF240" i="1"/>
  <c r="AG240" i="1"/>
  <c r="AH240" i="1"/>
  <c r="AI240" i="1"/>
  <c r="AJ240" i="1"/>
  <c r="AK240" i="1"/>
  <c r="AL240" i="1"/>
  <c r="AM240" i="1"/>
  <c r="U241" i="1"/>
  <c r="V241" i="1"/>
  <c r="W241" i="1"/>
  <c r="X241" i="1"/>
  <c r="Y241" i="1"/>
  <c r="Z241" i="1"/>
  <c r="AA241" i="1"/>
  <c r="AB241" i="1"/>
  <c r="AC241" i="1"/>
  <c r="AD241" i="1"/>
  <c r="AE241" i="1"/>
  <c r="AF241" i="1"/>
  <c r="AG241" i="1"/>
  <c r="AH241" i="1"/>
  <c r="AI241" i="1"/>
  <c r="AJ241" i="1"/>
  <c r="AK241" i="1"/>
  <c r="AL241" i="1"/>
  <c r="AM241" i="1"/>
  <c r="U242" i="1"/>
  <c r="V242" i="1"/>
  <c r="W242" i="1"/>
  <c r="X242" i="1"/>
  <c r="Y242" i="1"/>
  <c r="Z242" i="1"/>
  <c r="AA242" i="1"/>
  <c r="AB242" i="1"/>
  <c r="AC242" i="1"/>
  <c r="AD242" i="1"/>
  <c r="AE242" i="1"/>
  <c r="AF242" i="1"/>
  <c r="AG242" i="1"/>
  <c r="AH242" i="1"/>
  <c r="AI242" i="1"/>
  <c r="AJ242" i="1"/>
  <c r="AK242" i="1"/>
  <c r="AL242" i="1"/>
  <c r="AM242" i="1"/>
  <c r="U243" i="1"/>
  <c r="V243" i="1"/>
  <c r="W243" i="1"/>
  <c r="X243" i="1"/>
  <c r="Y243" i="1"/>
  <c r="Z243" i="1"/>
  <c r="AA243" i="1"/>
  <c r="AB243" i="1"/>
  <c r="AC243" i="1"/>
  <c r="AD243" i="1"/>
  <c r="AE243" i="1"/>
  <c r="AF243" i="1"/>
  <c r="AG243" i="1"/>
  <c r="AH243" i="1"/>
  <c r="AI243" i="1"/>
  <c r="AJ243" i="1"/>
  <c r="AK243" i="1"/>
  <c r="AL243" i="1"/>
  <c r="AM243" i="1"/>
  <c r="U244" i="1"/>
  <c r="V244" i="1"/>
  <c r="W244" i="1"/>
  <c r="X244" i="1"/>
  <c r="Y244" i="1"/>
  <c r="Z244" i="1"/>
  <c r="AA244" i="1"/>
  <c r="AB244" i="1"/>
  <c r="AC244" i="1"/>
  <c r="AD244" i="1"/>
  <c r="AE244" i="1"/>
  <c r="AF244" i="1"/>
  <c r="AG244" i="1"/>
  <c r="AH244" i="1"/>
  <c r="AI244" i="1"/>
  <c r="AJ244" i="1"/>
  <c r="AK244" i="1"/>
  <c r="AL244" i="1"/>
  <c r="AM244" i="1"/>
  <c r="U245" i="1"/>
  <c r="V245" i="1"/>
  <c r="W245" i="1"/>
  <c r="X245" i="1"/>
  <c r="Y245" i="1"/>
  <c r="Z245" i="1"/>
  <c r="AA245" i="1"/>
  <c r="AB245" i="1"/>
  <c r="AC245" i="1"/>
  <c r="AD245" i="1"/>
  <c r="AE245" i="1"/>
  <c r="AF245" i="1"/>
  <c r="AG245" i="1"/>
  <c r="AH245" i="1"/>
  <c r="AI245" i="1"/>
  <c r="AJ245" i="1"/>
  <c r="AK245" i="1"/>
  <c r="AL245" i="1"/>
  <c r="AM245" i="1"/>
  <c r="U246" i="1"/>
  <c r="V246" i="1"/>
  <c r="W246" i="1"/>
  <c r="X246" i="1"/>
  <c r="Y246" i="1"/>
  <c r="Z246" i="1"/>
  <c r="AA246" i="1"/>
  <c r="AB246" i="1"/>
  <c r="AC246" i="1"/>
  <c r="AD246" i="1"/>
  <c r="AE246" i="1"/>
  <c r="AF246" i="1"/>
  <c r="AG246" i="1"/>
  <c r="AH246" i="1"/>
  <c r="AI246" i="1"/>
  <c r="AJ246" i="1"/>
  <c r="AK246" i="1"/>
  <c r="AL246" i="1"/>
  <c r="AM246" i="1"/>
  <c r="U247" i="1"/>
  <c r="V247" i="1"/>
  <c r="W247" i="1"/>
  <c r="X247" i="1"/>
  <c r="Y247" i="1"/>
  <c r="Z247" i="1"/>
  <c r="AA247" i="1"/>
  <c r="AB247" i="1"/>
  <c r="AC247" i="1"/>
  <c r="AD247" i="1"/>
  <c r="AE247" i="1"/>
  <c r="AF247" i="1"/>
  <c r="AG247" i="1"/>
  <c r="AH247" i="1"/>
  <c r="AI247" i="1"/>
  <c r="AJ247" i="1"/>
  <c r="AK247" i="1"/>
  <c r="AL247" i="1"/>
  <c r="AM247" i="1"/>
  <c r="U248" i="1"/>
  <c r="V248" i="1"/>
  <c r="W248" i="1"/>
  <c r="X248" i="1"/>
  <c r="Y248" i="1"/>
  <c r="Z248" i="1"/>
  <c r="AA248" i="1"/>
  <c r="AB248" i="1"/>
  <c r="AC248" i="1"/>
  <c r="AD248" i="1"/>
  <c r="AE248" i="1"/>
  <c r="AF248" i="1"/>
  <c r="AG248" i="1"/>
  <c r="AH248" i="1"/>
  <c r="AI248" i="1"/>
  <c r="AJ248" i="1"/>
  <c r="AK248" i="1"/>
  <c r="AL248" i="1"/>
  <c r="AM248" i="1"/>
  <c r="U249" i="1"/>
  <c r="V249" i="1"/>
  <c r="W249" i="1"/>
  <c r="X249" i="1"/>
  <c r="Y249" i="1"/>
  <c r="Z249" i="1"/>
  <c r="AA249" i="1"/>
  <c r="AB249" i="1"/>
  <c r="AC249" i="1"/>
  <c r="AD249" i="1"/>
  <c r="AE249" i="1"/>
  <c r="AF249" i="1"/>
  <c r="AG249" i="1"/>
  <c r="AH249" i="1"/>
  <c r="AI249" i="1"/>
  <c r="AJ249" i="1"/>
  <c r="AK249" i="1"/>
  <c r="AL249" i="1"/>
  <c r="AM249" i="1"/>
  <c r="U250" i="1"/>
  <c r="V250" i="1"/>
  <c r="W250" i="1"/>
  <c r="X250" i="1"/>
  <c r="Y250" i="1"/>
  <c r="Z250" i="1"/>
  <c r="AA250" i="1"/>
  <c r="AB250" i="1"/>
  <c r="AC250" i="1"/>
  <c r="AD250" i="1"/>
  <c r="AE250" i="1"/>
  <c r="AF250" i="1"/>
  <c r="AG250" i="1"/>
  <c r="AH250" i="1"/>
  <c r="AI250" i="1"/>
  <c r="AJ250" i="1"/>
  <c r="AK250" i="1"/>
  <c r="AL250" i="1"/>
  <c r="AM250" i="1"/>
  <c r="U251" i="1"/>
  <c r="V251" i="1"/>
  <c r="W251" i="1"/>
  <c r="X251" i="1"/>
  <c r="Y251" i="1"/>
  <c r="Z251" i="1"/>
  <c r="AA251" i="1"/>
  <c r="AB251" i="1"/>
  <c r="AC251" i="1"/>
  <c r="AD251" i="1"/>
  <c r="AE251" i="1"/>
  <c r="AF251" i="1"/>
  <c r="AG251" i="1"/>
  <c r="AH251" i="1"/>
  <c r="AI251" i="1"/>
  <c r="AJ251" i="1"/>
  <c r="AK251" i="1"/>
  <c r="AL251" i="1"/>
  <c r="AM251" i="1"/>
  <c r="U252" i="1"/>
  <c r="V252" i="1"/>
  <c r="W252" i="1"/>
  <c r="X252" i="1"/>
  <c r="Y252" i="1"/>
  <c r="Z252" i="1"/>
  <c r="AA252" i="1"/>
  <c r="AB252" i="1"/>
  <c r="AC252" i="1"/>
  <c r="AD252" i="1"/>
  <c r="AE252" i="1"/>
  <c r="AF252" i="1"/>
  <c r="AG252" i="1"/>
  <c r="AH252" i="1"/>
  <c r="AI252" i="1"/>
  <c r="AJ252" i="1"/>
  <c r="AK252" i="1"/>
  <c r="AL252" i="1"/>
  <c r="AM252" i="1"/>
  <c r="U253" i="1"/>
  <c r="V253" i="1"/>
  <c r="W253" i="1"/>
  <c r="X253" i="1"/>
  <c r="Y253" i="1"/>
  <c r="Z253" i="1"/>
  <c r="AA253" i="1"/>
  <c r="AB253" i="1"/>
  <c r="AC253" i="1"/>
  <c r="AD253" i="1"/>
  <c r="AE253" i="1"/>
  <c r="AF253" i="1"/>
  <c r="AG253" i="1"/>
  <c r="AH253" i="1"/>
  <c r="AI253" i="1"/>
  <c r="AJ253" i="1"/>
  <c r="AK253" i="1"/>
  <c r="AL253" i="1"/>
  <c r="AM253" i="1"/>
  <c r="U254" i="1"/>
  <c r="V254" i="1"/>
  <c r="W254" i="1"/>
  <c r="X254" i="1"/>
  <c r="Y254" i="1"/>
  <c r="Z254" i="1"/>
  <c r="AA254" i="1"/>
  <c r="AB254" i="1"/>
  <c r="AC254" i="1"/>
  <c r="AD254" i="1"/>
  <c r="AE254" i="1"/>
  <c r="AF254" i="1"/>
  <c r="AG254" i="1"/>
  <c r="AH254" i="1"/>
  <c r="AI254" i="1"/>
  <c r="AJ254" i="1"/>
  <c r="AK254" i="1"/>
  <c r="AL254" i="1"/>
  <c r="AM254" i="1"/>
  <c r="U255" i="1"/>
  <c r="V255" i="1"/>
  <c r="W255" i="1"/>
  <c r="X255" i="1"/>
  <c r="Y255" i="1"/>
  <c r="Z255" i="1"/>
  <c r="AA255" i="1"/>
  <c r="AB255" i="1"/>
  <c r="AC255" i="1"/>
  <c r="AD255" i="1"/>
  <c r="AE255" i="1"/>
  <c r="AF255" i="1"/>
  <c r="AG255" i="1"/>
  <c r="AH255" i="1"/>
  <c r="AI255" i="1"/>
  <c r="AJ255" i="1"/>
  <c r="AK255" i="1"/>
  <c r="AL255" i="1"/>
  <c r="AM255" i="1"/>
  <c r="U256" i="1"/>
  <c r="V256" i="1"/>
  <c r="W256" i="1"/>
  <c r="X256" i="1"/>
  <c r="Y256" i="1"/>
  <c r="Z256" i="1"/>
  <c r="AA256" i="1"/>
  <c r="AB256" i="1"/>
  <c r="AC256" i="1"/>
  <c r="AD256" i="1"/>
  <c r="AE256" i="1"/>
  <c r="AF256" i="1"/>
  <c r="AG256" i="1"/>
  <c r="AH256" i="1"/>
  <c r="AI256" i="1"/>
  <c r="AJ256" i="1"/>
  <c r="AK256" i="1"/>
  <c r="AL256" i="1"/>
  <c r="AM256" i="1"/>
  <c r="U257" i="1"/>
  <c r="V257" i="1"/>
  <c r="W257" i="1"/>
  <c r="X257" i="1"/>
  <c r="Y257" i="1"/>
  <c r="Z257" i="1"/>
  <c r="AA257" i="1"/>
  <c r="AB257" i="1"/>
  <c r="AC257" i="1"/>
  <c r="AD257" i="1"/>
  <c r="AE257" i="1"/>
  <c r="AF257" i="1"/>
  <c r="AG257" i="1"/>
  <c r="AH257" i="1"/>
  <c r="AI257" i="1"/>
  <c r="AJ257" i="1"/>
  <c r="AK257" i="1"/>
  <c r="AL257" i="1"/>
  <c r="AM257" i="1"/>
  <c r="U258" i="1"/>
  <c r="V258" i="1"/>
  <c r="W258" i="1"/>
  <c r="X258" i="1"/>
  <c r="Y258" i="1"/>
  <c r="Z258" i="1"/>
  <c r="AA258" i="1"/>
  <c r="AB258" i="1"/>
  <c r="AC258" i="1"/>
  <c r="AD258" i="1"/>
  <c r="AE258" i="1"/>
  <c r="AF258" i="1"/>
  <c r="AG258" i="1"/>
  <c r="AH258" i="1"/>
  <c r="AI258" i="1"/>
  <c r="AJ258" i="1"/>
  <c r="AK258" i="1"/>
  <c r="AL258" i="1"/>
  <c r="AM258" i="1"/>
  <c r="U259" i="1"/>
  <c r="V259" i="1"/>
  <c r="W259" i="1"/>
  <c r="X259" i="1"/>
  <c r="Y259" i="1"/>
  <c r="Z259" i="1"/>
  <c r="AA259" i="1"/>
  <c r="AB259" i="1"/>
  <c r="AC259" i="1"/>
  <c r="AD259" i="1"/>
  <c r="AE259" i="1"/>
  <c r="AF259" i="1"/>
  <c r="AG259" i="1"/>
  <c r="AH259" i="1"/>
  <c r="AI259" i="1"/>
  <c r="AJ259" i="1"/>
  <c r="AK259" i="1"/>
  <c r="AL259" i="1"/>
  <c r="AM259" i="1"/>
  <c r="U260" i="1"/>
  <c r="V260" i="1"/>
  <c r="W260" i="1"/>
  <c r="X260" i="1"/>
  <c r="Y260" i="1"/>
  <c r="Z260" i="1"/>
  <c r="AA260" i="1"/>
  <c r="AB260" i="1"/>
  <c r="AC260" i="1"/>
  <c r="AD260" i="1"/>
  <c r="AE260" i="1"/>
  <c r="AF260" i="1"/>
  <c r="AG260" i="1"/>
  <c r="AH260" i="1"/>
  <c r="AI260" i="1"/>
  <c r="AJ260" i="1"/>
  <c r="AK260" i="1"/>
  <c r="AL260" i="1"/>
  <c r="AM260" i="1"/>
  <c r="U261" i="1"/>
  <c r="V261" i="1"/>
  <c r="W261" i="1"/>
  <c r="X261" i="1"/>
  <c r="Y261" i="1"/>
  <c r="Z261" i="1"/>
  <c r="AA261" i="1"/>
  <c r="AB261" i="1"/>
  <c r="AC261" i="1"/>
  <c r="AD261" i="1"/>
  <c r="AE261" i="1"/>
  <c r="AF261" i="1"/>
  <c r="AG261" i="1"/>
  <c r="AH261" i="1"/>
  <c r="AI261" i="1"/>
  <c r="AJ261" i="1"/>
  <c r="AK261" i="1"/>
  <c r="AL261" i="1"/>
  <c r="AM261" i="1"/>
  <c r="U262" i="1"/>
  <c r="V262" i="1"/>
  <c r="W262" i="1"/>
  <c r="X262" i="1"/>
  <c r="Y262" i="1"/>
  <c r="Z262" i="1"/>
  <c r="AA262" i="1"/>
  <c r="AB262" i="1"/>
  <c r="AC262" i="1"/>
  <c r="AD262" i="1"/>
  <c r="AE262" i="1"/>
  <c r="AF262" i="1"/>
  <c r="AG262" i="1"/>
  <c r="AH262" i="1"/>
  <c r="AI262" i="1"/>
  <c r="AJ262" i="1"/>
  <c r="AK262" i="1"/>
  <c r="AL262" i="1"/>
  <c r="AM262" i="1"/>
  <c r="U263" i="1"/>
  <c r="V263" i="1"/>
  <c r="W263" i="1"/>
  <c r="X263" i="1"/>
  <c r="Y263" i="1"/>
  <c r="Z263" i="1"/>
  <c r="AA263" i="1"/>
  <c r="AB263" i="1"/>
  <c r="AC263" i="1"/>
  <c r="AD263" i="1"/>
  <c r="AE263" i="1"/>
  <c r="AF263" i="1"/>
  <c r="AG263" i="1"/>
  <c r="AH263" i="1"/>
  <c r="AI263" i="1"/>
  <c r="AJ263" i="1"/>
  <c r="AK263" i="1"/>
  <c r="AL263" i="1"/>
  <c r="AM263" i="1"/>
  <c r="U264" i="1"/>
  <c r="V264" i="1"/>
  <c r="W264" i="1"/>
  <c r="X264" i="1"/>
  <c r="Y264" i="1"/>
  <c r="Z264" i="1"/>
  <c r="AA264" i="1"/>
  <c r="AB264" i="1"/>
  <c r="AC264" i="1"/>
  <c r="AD264" i="1"/>
  <c r="AE264" i="1"/>
  <c r="AF264" i="1"/>
  <c r="AG264" i="1"/>
  <c r="AH264" i="1"/>
  <c r="AI264" i="1"/>
  <c r="AJ264" i="1"/>
  <c r="AK264" i="1"/>
  <c r="AL264" i="1"/>
  <c r="AM264" i="1"/>
  <c r="U265" i="1"/>
  <c r="V265" i="1"/>
  <c r="W265" i="1"/>
  <c r="X265" i="1"/>
  <c r="Y265" i="1"/>
  <c r="Z265" i="1"/>
  <c r="AA265" i="1"/>
  <c r="AB265" i="1"/>
  <c r="AC265" i="1"/>
  <c r="AD265" i="1"/>
  <c r="AE265" i="1"/>
  <c r="AF265" i="1"/>
  <c r="AG265" i="1"/>
  <c r="AH265" i="1"/>
  <c r="AI265" i="1"/>
  <c r="AJ265" i="1"/>
  <c r="AK265" i="1"/>
  <c r="AL265" i="1"/>
  <c r="AM265" i="1"/>
  <c r="U266" i="1"/>
  <c r="V266" i="1"/>
  <c r="W266" i="1"/>
  <c r="X266" i="1"/>
  <c r="Y266" i="1"/>
  <c r="Z266" i="1"/>
  <c r="AA266" i="1"/>
  <c r="AB266" i="1"/>
  <c r="AC266" i="1"/>
  <c r="AD266" i="1"/>
  <c r="AE266" i="1"/>
  <c r="AF266" i="1"/>
  <c r="AG266" i="1"/>
  <c r="AH266" i="1"/>
  <c r="AI266" i="1"/>
  <c r="AJ266" i="1"/>
  <c r="AK266" i="1"/>
  <c r="AL266" i="1"/>
  <c r="AM266" i="1"/>
  <c r="U267" i="1"/>
  <c r="V267" i="1"/>
  <c r="W267" i="1"/>
  <c r="X267" i="1"/>
  <c r="Y267" i="1"/>
  <c r="Z267" i="1"/>
  <c r="AA267" i="1"/>
  <c r="AB267" i="1"/>
  <c r="AC267" i="1"/>
  <c r="AD267" i="1"/>
  <c r="AE267" i="1"/>
  <c r="AF267" i="1"/>
  <c r="AG267" i="1"/>
  <c r="AH267" i="1"/>
  <c r="AI267" i="1"/>
  <c r="AJ267" i="1"/>
  <c r="AK267" i="1"/>
  <c r="AL267" i="1"/>
  <c r="AM267" i="1"/>
  <c r="U268" i="1"/>
  <c r="V268" i="1"/>
  <c r="W268" i="1"/>
  <c r="X268" i="1"/>
  <c r="Y268" i="1"/>
  <c r="Z268" i="1"/>
  <c r="AA268" i="1"/>
  <c r="AB268" i="1"/>
  <c r="AC268" i="1"/>
  <c r="AD268" i="1"/>
  <c r="AE268" i="1"/>
  <c r="AF268" i="1"/>
  <c r="AG268" i="1"/>
  <c r="AH268" i="1"/>
  <c r="AI268" i="1"/>
  <c r="AJ268" i="1"/>
  <c r="AK268" i="1"/>
  <c r="AL268" i="1"/>
  <c r="AM268" i="1"/>
  <c r="U269" i="1"/>
  <c r="V269" i="1"/>
  <c r="W269" i="1"/>
  <c r="X269" i="1"/>
  <c r="Y269" i="1"/>
  <c r="Z269" i="1"/>
  <c r="AA269" i="1"/>
  <c r="AB269" i="1"/>
  <c r="AC269" i="1"/>
  <c r="AD269" i="1"/>
  <c r="AE269" i="1"/>
  <c r="AF269" i="1"/>
  <c r="AG269" i="1"/>
  <c r="AH269" i="1"/>
  <c r="AI269" i="1"/>
  <c r="AJ269" i="1"/>
  <c r="AK269" i="1"/>
  <c r="AL269" i="1"/>
  <c r="AM269" i="1"/>
  <c r="U270" i="1"/>
  <c r="V270" i="1"/>
  <c r="W270" i="1"/>
  <c r="X270" i="1"/>
  <c r="Y270" i="1"/>
  <c r="Z270" i="1"/>
  <c r="AA270" i="1"/>
  <c r="AB270" i="1"/>
  <c r="AC270" i="1"/>
  <c r="AD270" i="1"/>
  <c r="AE270" i="1"/>
  <c r="AF270" i="1"/>
  <c r="AG270" i="1"/>
  <c r="AH270" i="1"/>
  <c r="AI270" i="1"/>
  <c r="AJ270" i="1"/>
  <c r="AK270" i="1"/>
  <c r="AL270" i="1"/>
  <c r="AM270" i="1"/>
  <c r="U271" i="1"/>
  <c r="V271" i="1"/>
  <c r="W271" i="1"/>
  <c r="X271" i="1"/>
  <c r="Y271" i="1"/>
  <c r="Z271" i="1"/>
  <c r="AA271" i="1"/>
  <c r="AB271" i="1"/>
  <c r="AC271" i="1"/>
  <c r="AD271" i="1"/>
  <c r="AE271" i="1"/>
  <c r="AF271" i="1"/>
  <c r="AG271" i="1"/>
  <c r="AH271" i="1"/>
  <c r="AI271" i="1"/>
  <c r="AJ271" i="1"/>
  <c r="AK271" i="1"/>
  <c r="AL271" i="1"/>
  <c r="AM271" i="1"/>
  <c r="U272" i="1"/>
  <c r="V272" i="1"/>
  <c r="W272" i="1"/>
  <c r="X272" i="1"/>
  <c r="Y272" i="1"/>
  <c r="Z272" i="1"/>
  <c r="AA272" i="1"/>
  <c r="AB272" i="1"/>
  <c r="AC272" i="1"/>
  <c r="AD272" i="1"/>
  <c r="AE272" i="1"/>
  <c r="AF272" i="1"/>
  <c r="AG272" i="1"/>
  <c r="AH272" i="1"/>
  <c r="AI272" i="1"/>
  <c r="AJ272" i="1"/>
  <c r="AK272" i="1"/>
  <c r="AL272" i="1"/>
  <c r="AM272" i="1"/>
  <c r="U273" i="1"/>
  <c r="V273" i="1"/>
  <c r="W273" i="1"/>
  <c r="X273" i="1"/>
  <c r="Y273" i="1"/>
  <c r="Z273" i="1"/>
  <c r="AA273" i="1"/>
  <c r="AB273" i="1"/>
  <c r="AC273" i="1"/>
  <c r="AD273" i="1"/>
  <c r="AE273" i="1"/>
  <c r="AF273" i="1"/>
  <c r="AG273" i="1"/>
  <c r="AH273" i="1"/>
  <c r="AI273" i="1"/>
  <c r="AJ273" i="1"/>
  <c r="AK273" i="1"/>
  <c r="AL273" i="1"/>
  <c r="AM273" i="1"/>
  <c r="U274" i="1"/>
  <c r="V274" i="1"/>
  <c r="W274" i="1"/>
  <c r="X274" i="1"/>
  <c r="Y274" i="1"/>
  <c r="Z274" i="1"/>
  <c r="AA274" i="1"/>
  <c r="AB274" i="1"/>
  <c r="AC274" i="1"/>
  <c r="AD274" i="1"/>
  <c r="AE274" i="1"/>
  <c r="AF274" i="1"/>
  <c r="AG274" i="1"/>
  <c r="AH274" i="1"/>
  <c r="AI274" i="1"/>
  <c r="AJ274" i="1"/>
  <c r="AK274" i="1"/>
  <c r="AL274" i="1"/>
  <c r="AM274" i="1"/>
  <c r="U275" i="1"/>
  <c r="V275" i="1"/>
  <c r="W275" i="1"/>
  <c r="X275" i="1"/>
  <c r="Y275" i="1"/>
  <c r="Z275" i="1"/>
  <c r="AA275" i="1"/>
  <c r="AB275" i="1"/>
  <c r="AC275" i="1"/>
  <c r="AD275" i="1"/>
  <c r="AE275" i="1"/>
  <c r="AF275" i="1"/>
  <c r="AG275" i="1"/>
  <c r="AH275" i="1"/>
  <c r="AI275" i="1"/>
  <c r="AJ275" i="1"/>
  <c r="AK275" i="1"/>
  <c r="AL275" i="1"/>
  <c r="AM275" i="1"/>
  <c r="U276" i="1"/>
  <c r="V276" i="1"/>
  <c r="W276" i="1"/>
  <c r="X276" i="1"/>
  <c r="Y276" i="1"/>
  <c r="Z276" i="1"/>
  <c r="AA276" i="1"/>
  <c r="AB276" i="1"/>
  <c r="AC276" i="1"/>
  <c r="AD276" i="1"/>
  <c r="AE276" i="1"/>
  <c r="AF276" i="1"/>
  <c r="AG276" i="1"/>
  <c r="AH276" i="1"/>
  <c r="AI276" i="1"/>
  <c r="AJ276" i="1"/>
  <c r="AK276" i="1"/>
  <c r="AL276" i="1"/>
  <c r="AM276" i="1"/>
  <c r="U277" i="1"/>
  <c r="V277" i="1"/>
  <c r="W277" i="1"/>
  <c r="X277" i="1"/>
  <c r="Y277" i="1"/>
  <c r="Z277" i="1"/>
  <c r="AA277" i="1"/>
  <c r="AB277" i="1"/>
  <c r="AC277" i="1"/>
  <c r="AD277" i="1"/>
  <c r="AE277" i="1"/>
  <c r="AF277" i="1"/>
  <c r="AG277" i="1"/>
  <c r="AH277" i="1"/>
  <c r="AI277" i="1"/>
  <c r="AJ277" i="1"/>
  <c r="AK277" i="1"/>
  <c r="AL277" i="1"/>
  <c r="AM277" i="1"/>
  <c r="U278" i="1"/>
  <c r="V278" i="1"/>
  <c r="W278" i="1"/>
  <c r="X278" i="1"/>
  <c r="Y278" i="1"/>
  <c r="Z278" i="1"/>
  <c r="AA278" i="1"/>
  <c r="AB278" i="1"/>
  <c r="AC278" i="1"/>
  <c r="AD278" i="1"/>
  <c r="AE278" i="1"/>
  <c r="AF278" i="1"/>
  <c r="AG278" i="1"/>
  <c r="AH278" i="1"/>
  <c r="AI278" i="1"/>
  <c r="AJ278" i="1"/>
  <c r="AK278" i="1"/>
  <c r="AL278" i="1"/>
  <c r="AM278" i="1"/>
  <c r="U279" i="1"/>
  <c r="V279" i="1"/>
  <c r="W279" i="1"/>
  <c r="X279" i="1"/>
  <c r="Y279" i="1"/>
  <c r="Z279" i="1"/>
  <c r="AA279" i="1"/>
  <c r="AB279" i="1"/>
  <c r="AC279" i="1"/>
  <c r="AD279" i="1"/>
  <c r="AE279" i="1"/>
  <c r="AF279" i="1"/>
  <c r="AG279" i="1"/>
  <c r="AH279" i="1"/>
  <c r="AI279" i="1"/>
  <c r="AJ279" i="1"/>
  <c r="AK279" i="1"/>
  <c r="AL279" i="1"/>
  <c r="AM279" i="1"/>
  <c r="U280" i="1"/>
  <c r="V280" i="1"/>
  <c r="W280" i="1"/>
  <c r="X280" i="1"/>
  <c r="Y280" i="1"/>
  <c r="Z280" i="1"/>
  <c r="AA280" i="1"/>
  <c r="AB280" i="1"/>
  <c r="AC280" i="1"/>
  <c r="AD280" i="1"/>
  <c r="AE280" i="1"/>
  <c r="AF280" i="1"/>
  <c r="AG280" i="1"/>
  <c r="AH280" i="1"/>
  <c r="AI280" i="1"/>
  <c r="AJ280" i="1"/>
  <c r="AK280" i="1"/>
  <c r="AL280" i="1"/>
  <c r="AM280" i="1"/>
  <c r="U281" i="1"/>
  <c r="V281" i="1"/>
  <c r="W281" i="1"/>
  <c r="X281" i="1"/>
  <c r="Y281" i="1"/>
  <c r="Z281" i="1"/>
  <c r="AA281" i="1"/>
  <c r="AB281" i="1"/>
  <c r="AC281" i="1"/>
  <c r="AD281" i="1"/>
  <c r="AE281" i="1"/>
  <c r="AF281" i="1"/>
  <c r="AG281" i="1"/>
  <c r="AH281" i="1"/>
  <c r="AI281" i="1"/>
  <c r="AJ281" i="1"/>
  <c r="AK281" i="1"/>
  <c r="AL281" i="1"/>
  <c r="AM281" i="1"/>
  <c r="U282" i="1"/>
  <c r="V282" i="1"/>
  <c r="W282" i="1"/>
  <c r="X282" i="1"/>
  <c r="Y282" i="1"/>
  <c r="Z282" i="1"/>
  <c r="AA282" i="1"/>
  <c r="AB282" i="1"/>
  <c r="AC282" i="1"/>
  <c r="AD282" i="1"/>
  <c r="AE282" i="1"/>
  <c r="AF282" i="1"/>
  <c r="AG282" i="1"/>
  <c r="AH282" i="1"/>
  <c r="AI282" i="1"/>
  <c r="AJ282" i="1"/>
  <c r="AK282" i="1"/>
  <c r="AL282" i="1"/>
  <c r="AM282" i="1"/>
  <c r="U283" i="1"/>
  <c r="V283" i="1"/>
  <c r="W283" i="1"/>
  <c r="X283" i="1"/>
  <c r="Y283" i="1"/>
  <c r="Z283" i="1"/>
  <c r="AA283" i="1"/>
  <c r="AB283" i="1"/>
  <c r="AC283" i="1"/>
  <c r="AD283" i="1"/>
  <c r="AE283" i="1"/>
  <c r="AF283" i="1"/>
  <c r="AG283" i="1"/>
  <c r="AH283" i="1"/>
  <c r="AI283" i="1"/>
  <c r="AJ283" i="1"/>
  <c r="AK283" i="1"/>
  <c r="AL283" i="1"/>
  <c r="AM283" i="1"/>
  <c r="U284" i="1"/>
  <c r="V284" i="1"/>
  <c r="W284" i="1"/>
  <c r="X284" i="1"/>
  <c r="Y284" i="1"/>
  <c r="Z284" i="1"/>
  <c r="AA284" i="1"/>
  <c r="AB284" i="1"/>
  <c r="AC284" i="1"/>
  <c r="AD284" i="1"/>
  <c r="AE284" i="1"/>
  <c r="AF284" i="1"/>
  <c r="AG284" i="1"/>
  <c r="AH284" i="1"/>
  <c r="AI284" i="1"/>
  <c r="AJ284" i="1"/>
  <c r="AK284" i="1"/>
  <c r="AL284" i="1"/>
  <c r="AM284" i="1"/>
  <c r="U285" i="1"/>
  <c r="V285" i="1"/>
  <c r="W285" i="1"/>
  <c r="X285" i="1"/>
  <c r="Y285" i="1"/>
  <c r="Z285" i="1"/>
  <c r="AA285" i="1"/>
  <c r="AB285" i="1"/>
  <c r="AC285" i="1"/>
  <c r="AD285" i="1"/>
  <c r="AE285" i="1"/>
  <c r="AF285" i="1"/>
  <c r="AG285" i="1"/>
  <c r="AH285" i="1"/>
  <c r="AI285" i="1"/>
  <c r="AJ285" i="1"/>
  <c r="AK285" i="1"/>
  <c r="AL285" i="1"/>
  <c r="AM285" i="1"/>
  <c r="U286" i="1"/>
  <c r="V286" i="1"/>
  <c r="W286" i="1"/>
  <c r="X286" i="1"/>
  <c r="Y286" i="1"/>
  <c r="Z286" i="1"/>
  <c r="AA286" i="1"/>
  <c r="AB286" i="1"/>
  <c r="AC286" i="1"/>
  <c r="AD286" i="1"/>
  <c r="AE286" i="1"/>
  <c r="AF286" i="1"/>
  <c r="AG286" i="1"/>
  <c r="AH286" i="1"/>
  <c r="AI286" i="1"/>
  <c r="AJ286" i="1"/>
  <c r="AK286" i="1"/>
  <c r="AL286" i="1"/>
  <c r="AM286" i="1"/>
  <c r="U287" i="1"/>
  <c r="V287" i="1"/>
  <c r="W287" i="1"/>
  <c r="X287" i="1"/>
  <c r="Y287" i="1"/>
  <c r="Z287" i="1"/>
  <c r="AA287" i="1"/>
  <c r="AB287" i="1"/>
  <c r="AC287" i="1"/>
  <c r="AD287" i="1"/>
  <c r="AE287" i="1"/>
  <c r="AF287" i="1"/>
  <c r="AG287" i="1"/>
  <c r="AH287" i="1"/>
  <c r="AI287" i="1"/>
  <c r="AJ287" i="1"/>
  <c r="AK287" i="1"/>
  <c r="AL287" i="1"/>
  <c r="AM287" i="1"/>
  <c r="U288" i="1"/>
  <c r="V288" i="1"/>
  <c r="W288" i="1"/>
  <c r="X288" i="1"/>
  <c r="Y288" i="1"/>
  <c r="Z288" i="1"/>
  <c r="AA288" i="1"/>
  <c r="AB288" i="1"/>
  <c r="AC288" i="1"/>
  <c r="AD288" i="1"/>
  <c r="AE288" i="1"/>
  <c r="AF288" i="1"/>
  <c r="AG288" i="1"/>
  <c r="AH288" i="1"/>
  <c r="AI288" i="1"/>
  <c r="AJ288" i="1"/>
  <c r="AK288" i="1"/>
  <c r="AL288" i="1"/>
  <c r="AM288" i="1"/>
  <c r="U289" i="1"/>
  <c r="V289" i="1"/>
  <c r="W289" i="1"/>
  <c r="X289" i="1"/>
  <c r="Y289" i="1"/>
  <c r="Z289" i="1"/>
  <c r="AA289" i="1"/>
  <c r="AB289" i="1"/>
  <c r="AC289" i="1"/>
  <c r="AD289" i="1"/>
  <c r="AE289" i="1"/>
  <c r="AF289" i="1"/>
  <c r="AG289" i="1"/>
  <c r="AH289" i="1"/>
  <c r="AI289" i="1"/>
  <c r="AJ289" i="1"/>
  <c r="AK289" i="1"/>
  <c r="AL289" i="1"/>
  <c r="AM289" i="1"/>
  <c r="U290" i="1"/>
  <c r="V290" i="1"/>
  <c r="W290" i="1"/>
  <c r="X290" i="1"/>
  <c r="Y290" i="1"/>
  <c r="Z290" i="1"/>
  <c r="AA290" i="1"/>
  <c r="AB290" i="1"/>
  <c r="AC290" i="1"/>
  <c r="AD290" i="1"/>
  <c r="AE290" i="1"/>
  <c r="AF290" i="1"/>
  <c r="AG290" i="1"/>
  <c r="AH290" i="1"/>
  <c r="AI290" i="1"/>
  <c r="AJ290" i="1"/>
  <c r="AK290" i="1"/>
  <c r="AL290" i="1"/>
  <c r="AM290" i="1"/>
  <c r="U291" i="1"/>
  <c r="V291" i="1"/>
  <c r="W291" i="1"/>
  <c r="X291" i="1"/>
  <c r="Y291" i="1"/>
  <c r="Z291" i="1"/>
  <c r="AA291" i="1"/>
  <c r="AB291" i="1"/>
  <c r="AC291" i="1"/>
  <c r="AD291" i="1"/>
  <c r="AE291" i="1"/>
  <c r="AF291" i="1"/>
  <c r="AG291" i="1"/>
  <c r="AH291" i="1"/>
  <c r="AI291" i="1"/>
  <c r="AJ291" i="1"/>
  <c r="AK291" i="1"/>
  <c r="AL291" i="1"/>
  <c r="AM291" i="1"/>
  <c r="U292" i="1"/>
  <c r="V292" i="1"/>
  <c r="W292" i="1"/>
  <c r="X292" i="1"/>
  <c r="Y292" i="1"/>
  <c r="Z292" i="1"/>
  <c r="AA292" i="1"/>
  <c r="AB292" i="1"/>
  <c r="AC292" i="1"/>
  <c r="AD292" i="1"/>
  <c r="AE292" i="1"/>
  <c r="AF292" i="1"/>
  <c r="AG292" i="1"/>
  <c r="AH292" i="1"/>
  <c r="AI292" i="1"/>
  <c r="AJ292" i="1"/>
  <c r="AK292" i="1"/>
  <c r="AL292" i="1"/>
  <c r="AM292" i="1"/>
  <c r="U293" i="1"/>
  <c r="V293" i="1"/>
  <c r="W293" i="1"/>
  <c r="X293" i="1"/>
  <c r="Y293" i="1"/>
  <c r="Z293" i="1"/>
  <c r="AA293" i="1"/>
  <c r="AB293" i="1"/>
  <c r="AC293" i="1"/>
  <c r="AD293" i="1"/>
  <c r="AE293" i="1"/>
  <c r="AF293" i="1"/>
  <c r="AG293" i="1"/>
  <c r="AH293" i="1"/>
  <c r="AI293" i="1"/>
  <c r="AJ293" i="1"/>
  <c r="AK293" i="1"/>
  <c r="AL293" i="1"/>
  <c r="AM293" i="1"/>
  <c r="U294" i="1"/>
  <c r="V294" i="1"/>
  <c r="W294" i="1"/>
  <c r="X294" i="1"/>
  <c r="Y294" i="1"/>
  <c r="Z294" i="1"/>
  <c r="AA294" i="1"/>
  <c r="AB294" i="1"/>
  <c r="AC294" i="1"/>
  <c r="AD294" i="1"/>
  <c r="AE294" i="1"/>
  <c r="AF294" i="1"/>
  <c r="AG294" i="1"/>
  <c r="AH294" i="1"/>
  <c r="AI294" i="1"/>
  <c r="AJ294" i="1"/>
  <c r="AK294" i="1"/>
  <c r="AL294" i="1"/>
  <c r="AM294" i="1"/>
  <c r="U295" i="1"/>
  <c r="V295" i="1"/>
  <c r="W295" i="1"/>
  <c r="X295" i="1"/>
  <c r="Y295" i="1"/>
  <c r="Z295" i="1"/>
  <c r="AA295" i="1"/>
  <c r="AB295" i="1"/>
  <c r="AC295" i="1"/>
  <c r="AD295" i="1"/>
  <c r="AE295" i="1"/>
  <c r="AF295" i="1"/>
  <c r="AG295" i="1"/>
  <c r="AH295" i="1"/>
  <c r="AI295" i="1"/>
  <c r="AJ295" i="1"/>
  <c r="AK295" i="1"/>
  <c r="AL295" i="1"/>
  <c r="AM295" i="1"/>
  <c r="U296" i="1"/>
  <c r="V296" i="1"/>
  <c r="W296" i="1"/>
  <c r="X296" i="1"/>
  <c r="Y296" i="1"/>
  <c r="Z296" i="1"/>
  <c r="AA296" i="1"/>
  <c r="AB296" i="1"/>
  <c r="AC296" i="1"/>
  <c r="AD296" i="1"/>
  <c r="AE296" i="1"/>
  <c r="AF296" i="1"/>
  <c r="AG296" i="1"/>
  <c r="AH296" i="1"/>
  <c r="AI296" i="1"/>
  <c r="AJ296" i="1"/>
  <c r="AK296" i="1"/>
  <c r="AL296" i="1"/>
  <c r="AM296" i="1"/>
  <c r="U297" i="1"/>
  <c r="V297" i="1"/>
  <c r="W297" i="1"/>
  <c r="X297" i="1"/>
  <c r="Y297" i="1"/>
  <c r="Z297" i="1"/>
  <c r="AA297" i="1"/>
  <c r="AB297" i="1"/>
  <c r="AC297" i="1"/>
  <c r="AD297" i="1"/>
  <c r="AE297" i="1"/>
  <c r="AF297" i="1"/>
  <c r="AG297" i="1"/>
  <c r="AH297" i="1"/>
  <c r="AI297" i="1"/>
  <c r="AJ297" i="1"/>
  <c r="AK297" i="1"/>
  <c r="AL297" i="1"/>
  <c r="AM297" i="1"/>
  <c r="U298" i="1"/>
  <c r="V298" i="1"/>
  <c r="W298" i="1"/>
  <c r="X298" i="1"/>
  <c r="Y298" i="1"/>
  <c r="Z298" i="1"/>
  <c r="AA298" i="1"/>
  <c r="AB298" i="1"/>
  <c r="AC298" i="1"/>
  <c r="AD298" i="1"/>
  <c r="AE298" i="1"/>
  <c r="AF298" i="1"/>
  <c r="AG298" i="1"/>
  <c r="AH298" i="1"/>
  <c r="AI298" i="1"/>
  <c r="AJ298" i="1"/>
  <c r="AK298" i="1"/>
  <c r="AL298" i="1"/>
  <c r="AM298" i="1"/>
  <c r="U299" i="1"/>
  <c r="V299" i="1"/>
  <c r="W299" i="1"/>
  <c r="X299" i="1"/>
  <c r="Y299" i="1"/>
  <c r="Z299" i="1"/>
  <c r="AA299" i="1"/>
  <c r="AB299" i="1"/>
  <c r="AC299" i="1"/>
  <c r="AD299" i="1"/>
  <c r="AE299" i="1"/>
  <c r="AF299" i="1"/>
  <c r="AG299" i="1"/>
  <c r="AH299" i="1"/>
  <c r="AI299" i="1"/>
  <c r="AJ299" i="1"/>
  <c r="AK299" i="1"/>
  <c r="AL299" i="1"/>
  <c r="AM299" i="1"/>
  <c r="U300" i="1"/>
  <c r="V300" i="1"/>
  <c r="W300" i="1"/>
  <c r="X300" i="1"/>
  <c r="Y300" i="1"/>
  <c r="Z300" i="1"/>
  <c r="AA300" i="1"/>
  <c r="AB300" i="1"/>
  <c r="AC300" i="1"/>
  <c r="AD300" i="1"/>
  <c r="AE300" i="1"/>
  <c r="AF300" i="1"/>
  <c r="AG300" i="1"/>
  <c r="AH300" i="1"/>
  <c r="AI300" i="1"/>
  <c r="AJ300" i="1"/>
  <c r="AK300" i="1"/>
  <c r="AL300" i="1"/>
  <c r="AM300" i="1"/>
  <c r="U301" i="1"/>
  <c r="V301" i="1"/>
  <c r="W301" i="1"/>
  <c r="X301" i="1"/>
  <c r="Y301" i="1"/>
  <c r="Z301" i="1"/>
  <c r="AA301" i="1"/>
  <c r="AB301" i="1"/>
  <c r="AC301" i="1"/>
  <c r="AD301" i="1"/>
  <c r="AE301" i="1"/>
  <c r="AF301" i="1"/>
  <c r="AG301" i="1"/>
  <c r="AH301" i="1"/>
  <c r="AI301" i="1"/>
  <c r="AJ301" i="1"/>
  <c r="AK301" i="1"/>
  <c r="AL301" i="1"/>
  <c r="AM301" i="1"/>
  <c r="U302" i="1"/>
  <c r="V302" i="1"/>
  <c r="W302" i="1"/>
  <c r="X302" i="1"/>
  <c r="Y302" i="1"/>
  <c r="Z302" i="1"/>
  <c r="AA302" i="1"/>
  <c r="AB302" i="1"/>
  <c r="AC302" i="1"/>
  <c r="AD302" i="1"/>
  <c r="AE302" i="1"/>
  <c r="AF302" i="1"/>
  <c r="AG302" i="1"/>
  <c r="AH302" i="1"/>
  <c r="AI302" i="1"/>
  <c r="AJ302" i="1"/>
  <c r="AK302" i="1"/>
  <c r="AL302" i="1"/>
  <c r="AM302" i="1"/>
  <c r="U303" i="1"/>
  <c r="V303" i="1"/>
  <c r="W303" i="1"/>
  <c r="X303" i="1"/>
  <c r="Y303" i="1"/>
  <c r="Z303" i="1"/>
  <c r="AA303" i="1"/>
  <c r="AB303" i="1"/>
  <c r="AC303" i="1"/>
  <c r="AD303" i="1"/>
  <c r="AE303" i="1"/>
  <c r="AF303" i="1"/>
  <c r="AG303" i="1"/>
  <c r="AH303" i="1"/>
  <c r="AI303" i="1"/>
  <c r="AJ303" i="1"/>
  <c r="AK303" i="1"/>
  <c r="AL303" i="1"/>
  <c r="AM303" i="1"/>
  <c r="U304" i="1"/>
  <c r="V304" i="1"/>
  <c r="W304" i="1"/>
  <c r="X304" i="1"/>
  <c r="Y304" i="1"/>
  <c r="Z304" i="1"/>
  <c r="AA304" i="1"/>
  <c r="AB304" i="1"/>
  <c r="AC304" i="1"/>
  <c r="AD304" i="1"/>
  <c r="AE304" i="1"/>
  <c r="AF304" i="1"/>
  <c r="AG304" i="1"/>
  <c r="AH304" i="1"/>
  <c r="AI304" i="1"/>
  <c r="AJ304" i="1"/>
  <c r="AK304" i="1"/>
  <c r="AL304" i="1"/>
  <c r="AM304" i="1"/>
  <c r="U305" i="1"/>
  <c r="V305" i="1"/>
  <c r="W305" i="1"/>
  <c r="X305" i="1"/>
  <c r="Y305" i="1"/>
  <c r="Z305" i="1"/>
  <c r="AA305" i="1"/>
  <c r="AB305" i="1"/>
  <c r="AC305" i="1"/>
  <c r="AD305" i="1"/>
  <c r="AE305" i="1"/>
  <c r="AF305" i="1"/>
  <c r="AG305" i="1"/>
  <c r="AH305" i="1"/>
  <c r="AI305" i="1"/>
  <c r="AJ305" i="1"/>
  <c r="AK305" i="1"/>
  <c r="AL305" i="1"/>
  <c r="AM305" i="1"/>
  <c r="U306" i="1"/>
  <c r="V306" i="1"/>
  <c r="W306" i="1"/>
  <c r="X306" i="1"/>
  <c r="Y306" i="1"/>
  <c r="Z306" i="1"/>
  <c r="AA306" i="1"/>
  <c r="AB306" i="1"/>
  <c r="AC306" i="1"/>
  <c r="AD306" i="1"/>
  <c r="AE306" i="1"/>
  <c r="AF306" i="1"/>
  <c r="AG306" i="1"/>
  <c r="AH306" i="1"/>
  <c r="AI306" i="1"/>
  <c r="AJ306" i="1"/>
  <c r="AK306" i="1"/>
  <c r="AL306" i="1"/>
  <c r="AM306" i="1"/>
  <c r="U307" i="1"/>
  <c r="V307" i="1"/>
  <c r="W307" i="1"/>
  <c r="X307" i="1"/>
  <c r="Y307" i="1"/>
  <c r="Z307" i="1"/>
  <c r="AA307" i="1"/>
  <c r="AB307" i="1"/>
  <c r="AC307" i="1"/>
  <c r="AD307" i="1"/>
  <c r="AE307" i="1"/>
  <c r="AF307" i="1"/>
  <c r="AG307" i="1"/>
  <c r="AH307" i="1"/>
  <c r="AI307" i="1"/>
  <c r="AJ307" i="1"/>
  <c r="AK307" i="1"/>
  <c r="AL307" i="1"/>
  <c r="AM307" i="1"/>
  <c r="U308" i="1"/>
  <c r="V308" i="1"/>
  <c r="W308" i="1"/>
  <c r="X308" i="1"/>
  <c r="Y308" i="1"/>
  <c r="Z308" i="1"/>
  <c r="AA308" i="1"/>
  <c r="AB308" i="1"/>
  <c r="AC308" i="1"/>
  <c r="AD308" i="1"/>
  <c r="AE308" i="1"/>
  <c r="AF308" i="1"/>
  <c r="AG308" i="1"/>
  <c r="AH308" i="1"/>
  <c r="AI308" i="1"/>
  <c r="AJ308" i="1"/>
  <c r="AK308" i="1"/>
  <c r="AL308" i="1"/>
  <c r="AM308" i="1"/>
  <c r="U309" i="1"/>
  <c r="V309" i="1"/>
  <c r="W309" i="1"/>
  <c r="X309" i="1"/>
  <c r="Y309" i="1"/>
  <c r="Z309" i="1"/>
  <c r="AA309" i="1"/>
  <c r="AB309" i="1"/>
  <c r="AC309" i="1"/>
  <c r="AD309" i="1"/>
  <c r="AE309" i="1"/>
  <c r="AF309" i="1"/>
  <c r="AG309" i="1"/>
  <c r="AH309" i="1"/>
  <c r="AI309" i="1"/>
  <c r="AJ309" i="1"/>
  <c r="AK309" i="1"/>
  <c r="AL309" i="1"/>
  <c r="AM309" i="1"/>
  <c r="U310" i="1"/>
  <c r="V310" i="1"/>
  <c r="W310" i="1"/>
  <c r="X310" i="1"/>
  <c r="Y310" i="1"/>
  <c r="Z310" i="1"/>
  <c r="AA310" i="1"/>
  <c r="AB310" i="1"/>
  <c r="AC310" i="1"/>
  <c r="AD310" i="1"/>
  <c r="AE310" i="1"/>
  <c r="AF310" i="1"/>
  <c r="AG310" i="1"/>
  <c r="AH310" i="1"/>
  <c r="AI310" i="1"/>
  <c r="AJ310" i="1"/>
  <c r="AK310" i="1"/>
  <c r="AL310" i="1"/>
  <c r="AM310" i="1"/>
  <c r="U311" i="1"/>
  <c r="V311" i="1"/>
  <c r="W311" i="1"/>
  <c r="X311" i="1"/>
  <c r="Y311" i="1"/>
  <c r="Z311" i="1"/>
  <c r="AA311" i="1"/>
  <c r="AB311" i="1"/>
  <c r="AC311" i="1"/>
  <c r="AD311" i="1"/>
  <c r="AE311" i="1"/>
  <c r="AF311" i="1"/>
  <c r="AG311" i="1"/>
  <c r="AH311" i="1"/>
  <c r="AI311" i="1"/>
  <c r="AJ311" i="1"/>
  <c r="AK311" i="1"/>
  <c r="AL311" i="1"/>
  <c r="AM311" i="1"/>
  <c r="U312" i="1"/>
  <c r="V312" i="1"/>
  <c r="W312" i="1"/>
  <c r="X312" i="1"/>
  <c r="Y312" i="1"/>
  <c r="Z312" i="1"/>
  <c r="AA312" i="1"/>
  <c r="AB312" i="1"/>
  <c r="AC312" i="1"/>
  <c r="AD312" i="1"/>
  <c r="AE312" i="1"/>
  <c r="AF312" i="1"/>
  <c r="AG312" i="1"/>
  <c r="AH312" i="1"/>
  <c r="AI312" i="1"/>
  <c r="AJ312" i="1"/>
  <c r="AK312" i="1"/>
  <c r="AL312" i="1"/>
  <c r="AM312" i="1"/>
  <c r="U313" i="1"/>
  <c r="V313" i="1"/>
  <c r="W313" i="1"/>
  <c r="X313" i="1"/>
  <c r="Y313" i="1"/>
  <c r="Z313" i="1"/>
  <c r="AA313" i="1"/>
  <c r="AB313" i="1"/>
  <c r="AC313" i="1"/>
  <c r="AD313" i="1"/>
  <c r="AE313" i="1"/>
  <c r="AF313" i="1"/>
  <c r="AG313" i="1"/>
  <c r="AH313" i="1"/>
  <c r="AI313" i="1"/>
  <c r="AJ313" i="1"/>
  <c r="AK313" i="1"/>
  <c r="AL313" i="1"/>
  <c r="AM313" i="1"/>
  <c r="U314" i="1"/>
  <c r="V314" i="1"/>
  <c r="W314" i="1"/>
  <c r="X314" i="1"/>
  <c r="Y314" i="1"/>
  <c r="Z314" i="1"/>
  <c r="AA314" i="1"/>
  <c r="AB314" i="1"/>
  <c r="AC314" i="1"/>
  <c r="AD314" i="1"/>
  <c r="AE314" i="1"/>
  <c r="AF314" i="1"/>
  <c r="AG314" i="1"/>
  <c r="AH314" i="1"/>
  <c r="AI314" i="1"/>
  <c r="AJ314" i="1"/>
  <c r="AK314" i="1"/>
  <c r="AL314" i="1"/>
  <c r="AM314" i="1"/>
  <c r="U315" i="1"/>
  <c r="V315" i="1"/>
  <c r="W315" i="1"/>
  <c r="X315" i="1"/>
  <c r="Y315" i="1"/>
  <c r="Z315" i="1"/>
  <c r="AA315" i="1"/>
  <c r="AB315" i="1"/>
  <c r="AC315" i="1"/>
  <c r="AD315" i="1"/>
  <c r="AE315" i="1"/>
  <c r="AF315" i="1"/>
  <c r="AG315" i="1"/>
  <c r="AH315" i="1"/>
  <c r="AI315" i="1"/>
  <c r="AJ315" i="1"/>
  <c r="AK315" i="1"/>
  <c r="AL315" i="1"/>
  <c r="AM315" i="1"/>
  <c r="U316" i="1"/>
  <c r="V316" i="1"/>
  <c r="W316" i="1"/>
  <c r="X316" i="1"/>
  <c r="Y316" i="1"/>
  <c r="Z316" i="1"/>
  <c r="AA316" i="1"/>
  <c r="AB316" i="1"/>
  <c r="AC316" i="1"/>
  <c r="AD316" i="1"/>
  <c r="AE316" i="1"/>
  <c r="AF316" i="1"/>
  <c r="AG316" i="1"/>
  <c r="AH316" i="1"/>
  <c r="AI316" i="1"/>
  <c r="AJ316" i="1"/>
  <c r="AK316" i="1"/>
  <c r="AL316" i="1"/>
  <c r="AM316" i="1"/>
  <c r="U317" i="1"/>
  <c r="V317" i="1"/>
  <c r="W317" i="1"/>
  <c r="X317" i="1"/>
  <c r="Y317" i="1"/>
  <c r="Z317" i="1"/>
  <c r="AA317" i="1"/>
  <c r="AB317" i="1"/>
  <c r="AC317" i="1"/>
  <c r="AD317" i="1"/>
  <c r="AE317" i="1"/>
  <c r="AF317" i="1"/>
  <c r="AG317" i="1"/>
  <c r="AH317" i="1"/>
  <c r="AI317" i="1"/>
  <c r="AJ317" i="1"/>
  <c r="AK317" i="1"/>
  <c r="AL317" i="1"/>
  <c r="AM317" i="1"/>
  <c r="U318" i="1"/>
  <c r="V318" i="1"/>
  <c r="W318" i="1"/>
  <c r="X318" i="1"/>
  <c r="Y318" i="1"/>
  <c r="Z318" i="1"/>
  <c r="AA318" i="1"/>
  <c r="AB318" i="1"/>
  <c r="AC318" i="1"/>
  <c r="AD318" i="1"/>
  <c r="AE318" i="1"/>
  <c r="AF318" i="1"/>
  <c r="AG318" i="1"/>
  <c r="AH318" i="1"/>
  <c r="AI318" i="1"/>
  <c r="AJ318" i="1"/>
  <c r="AK318" i="1"/>
  <c r="AL318" i="1"/>
  <c r="AM318" i="1"/>
  <c r="U319" i="1"/>
  <c r="V319" i="1"/>
  <c r="W319" i="1"/>
  <c r="X319" i="1"/>
  <c r="Y319" i="1"/>
  <c r="Z319" i="1"/>
  <c r="AA319" i="1"/>
  <c r="AB319" i="1"/>
  <c r="AC319" i="1"/>
  <c r="AD319" i="1"/>
  <c r="AE319" i="1"/>
  <c r="AF319" i="1"/>
  <c r="AG319" i="1"/>
  <c r="AH319" i="1"/>
  <c r="AI319" i="1"/>
  <c r="AJ319" i="1"/>
  <c r="AK319" i="1"/>
  <c r="AL319" i="1"/>
  <c r="AM319" i="1"/>
  <c r="U320" i="1"/>
  <c r="V320" i="1"/>
  <c r="W320" i="1"/>
  <c r="X320" i="1"/>
  <c r="Y320" i="1"/>
  <c r="Z320" i="1"/>
  <c r="AA320" i="1"/>
  <c r="AB320" i="1"/>
  <c r="AC320" i="1"/>
  <c r="AD320" i="1"/>
  <c r="AE320" i="1"/>
  <c r="AF320" i="1"/>
  <c r="AG320" i="1"/>
  <c r="AH320" i="1"/>
  <c r="AI320" i="1"/>
  <c r="AJ320" i="1"/>
  <c r="AK320" i="1"/>
  <c r="AL320" i="1"/>
  <c r="AM320" i="1"/>
  <c r="U321" i="1"/>
  <c r="V321" i="1"/>
  <c r="W321" i="1"/>
  <c r="X321" i="1"/>
  <c r="Y321" i="1"/>
  <c r="Z321" i="1"/>
  <c r="AA321" i="1"/>
  <c r="AB321" i="1"/>
  <c r="AC321" i="1"/>
  <c r="AD321" i="1"/>
  <c r="AE321" i="1"/>
  <c r="AF321" i="1"/>
  <c r="AG321" i="1"/>
  <c r="AH321" i="1"/>
  <c r="AI321" i="1"/>
  <c r="AJ321" i="1"/>
  <c r="AK321" i="1"/>
  <c r="AL321" i="1"/>
  <c r="AM321" i="1"/>
  <c r="U322" i="1"/>
  <c r="V322" i="1"/>
  <c r="W322" i="1"/>
  <c r="X322" i="1"/>
  <c r="Y322" i="1"/>
  <c r="Z322" i="1"/>
  <c r="AA322" i="1"/>
  <c r="AB322" i="1"/>
  <c r="AC322" i="1"/>
  <c r="AD322" i="1"/>
  <c r="AE322" i="1"/>
  <c r="AF322" i="1"/>
  <c r="AG322" i="1"/>
  <c r="AH322" i="1"/>
  <c r="AI322" i="1"/>
  <c r="AJ322" i="1"/>
  <c r="AK322" i="1"/>
  <c r="AL322" i="1"/>
  <c r="AM322" i="1"/>
  <c r="U323" i="1"/>
  <c r="V323" i="1"/>
  <c r="W323" i="1"/>
  <c r="X323" i="1"/>
  <c r="Y323" i="1"/>
  <c r="Z323" i="1"/>
  <c r="AA323" i="1"/>
  <c r="AB323" i="1"/>
  <c r="AC323" i="1"/>
  <c r="AD323" i="1"/>
  <c r="AE323" i="1"/>
  <c r="AF323" i="1"/>
  <c r="AG323" i="1"/>
  <c r="AH323" i="1"/>
  <c r="AI323" i="1"/>
  <c r="AJ323" i="1"/>
  <c r="AK323" i="1"/>
  <c r="AL323" i="1"/>
  <c r="AM323" i="1"/>
  <c r="U324" i="1"/>
  <c r="V324" i="1"/>
  <c r="W324" i="1"/>
  <c r="X324" i="1"/>
  <c r="Y324" i="1"/>
  <c r="Z324" i="1"/>
  <c r="AA324" i="1"/>
  <c r="AB324" i="1"/>
  <c r="AC324" i="1"/>
  <c r="AD324" i="1"/>
  <c r="AE324" i="1"/>
  <c r="AF324" i="1"/>
  <c r="AG324" i="1"/>
  <c r="AH324" i="1"/>
  <c r="AI324" i="1"/>
  <c r="AJ324" i="1"/>
  <c r="AK324" i="1"/>
  <c r="AL324" i="1"/>
  <c r="AM324" i="1"/>
  <c r="U325" i="1"/>
  <c r="V325" i="1"/>
  <c r="W325" i="1"/>
  <c r="X325" i="1"/>
  <c r="Y325" i="1"/>
  <c r="Z325" i="1"/>
  <c r="AA325" i="1"/>
  <c r="AB325" i="1"/>
  <c r="AC325" i="1"/>
  <c r="AD325" i="1"/>
  <c r="AE325" i="1"/>
  <c r="AF325" i="1"/>
  <c r="AG325" i="1"/>
  <c r="AH325" i="1"/>
  <c r="AI325" i="1"/>
  <c r="AJ325" i="1"/>
  <c r="AK325" i="1"/>
  <c r="AL325" i="1"/>
  <c r="AM325" i="1"/>
  <c r="U326" i="1"/>
  <c r="V326" i="1"/>
  <c r="W326" i="1"/>
  <c r="X326" i="1"/>
  <c r="Y326" i="1"/>
  <c r="Z326" i="1"/>
  <c r="AA326" i="1"/>
  <c r="AB326" i="1"/>
  <c r="AC326" i="1"/>
  <c r="AD326" i="1"/>
  <c r="AE326" i="1"/>
  <c r="AF326" i="1"/>
  <c r="AG326" i="1"/>
  <c r="AH326" i="1"/>
  <c r="AI326" i="1"/>
  <c r="AJ326" i="1"/>
  <c r="AK326" i="1"/>
  <c r="AL326" i="1"/>
  <c r="AM326" i="1"/>
  <c r="U327" i="1"/>
  <c r="V327" i="1"/>
  <c r="W327" i="1"/>
  <c r="X327" i="1"/>
  <c r="Y327" i="1"/>
  <c r="Z327" i="1"/>
  <c r="AA327" i="1"/>
  <c r="AB327" i="1"/>
  <c r="AC327" i="1"/>
  <c r="AD327" i="1"/>
  <c r="AE327" i="1"/>
  <c r="AF327" i="1"/>
  <c r="AG327" i="1"/>
  <c r="AH327" i="1"/>
  <c r="AI327" i="1"/>
  <c r="AJ327" i="1"/>
  <c r="AK327" i="1"/>
  <c r="AL327" i="1"/>
  <c r="AM327" i="1"/>
  <c r="U328" i="1"/>
  <c r="V328" i="1"/>
  <c r="W328" i="1"/>
  <c r="X328" i="1"/>
  <c r="Y328" i="1"/>
  <c r="Z328" i="1"/>
  <c r="AA328" i="1"/>
  <c r="AB328" i="1"/>
  <c r="AC328" i="1"/>
  <c r="AD328" i="1"/>
  <c r="AE328" i="1"/>
  <c r="AF328" i="1"/>
  <c r="AG328" i="1"/>
  <c r="AH328" i="1"/>
  <c r="AI328" i="1"/>
  <c r="AJ328" i="1"/>
  <c r="AK328" i="1"/>
  <c r="AL328" i="1"/>
  <c r="AM328" i="1"/>
  <c r="U329" i="1"/>
  <c r="V329" i="1"/>
  <c r="W329" i="1"/>
  <c r="X329" i="1"/>
  <c r="Y329" i="1"/>
  <c r="Z329" i="1"/>
  <c r="AA329" i="1"/>
  <c r="AB329" i="1"/>
  <c r="AC329" i="1"/>
  <c r="AD329" i="1"/>
  <c r="AE329" i="1"/>
  <c r="AF329" i="1"/>
  <c r="AG329" i="1"/>
  <c r="AH329" i="1"/>
  <c r="AI329" i="1"/>
  <c r="AJ329" i="1"/>
  <c r="AK329" i="1"/>
  <c r="AL329" i="1"/>
  <c r="AM329" i="1"/>
  <c r="U330" i="1"/>
  <c r="V330" i="1"/>
  <c r="W330" i="1"/>
  <c r="X330" i="1"/>
  <c r="Y330" i="1"/>
  <c r="Z330" i="1"/>
  <c r="AA330" i="1"/>
  <c r="AB330" i="1"/>
  <c r="AC330" i="1"/>
  <c r="AD330" i="1"/>
  <c r="AE330" i="1"/>
  <c r="AF330" i="1"/>
  <c r="AG330" i="1"/>
  <c r="AH330" i="1"/>
  <c r="AI330" i="1"/>
  <c r="AJ330" i="1"/>
  <c r="AK330" i="1"/>
  <c r="AL330" i="1"/>
  <c r="AM330" i="1"/>
  <c r="U331" i="1"/>
  <c r="V331" i="1"/>
  <c r="W331" i="1"/>
  <c r="X331" i="1"/>
  <c r="Y331" i="1"/>
  <c r="Z331" i="1"/>
  <c r="AA331" i="1"/>
  <c r="AB331" i="1"/>
  <c r="AC331" i="1"/>
  <c r="AD331" i="1"/>
  <c r="AE331" i="1"/>
  <c r="AF331" i="1"/>
  <c r="AG331" i="1"/>
  <c r="AH331" i="1"/>
  <c r="AI331" i="1"/>
  <c r="AJ331" i="1"/>
  <c r="AK331" i="1"/>
  <c r="AL331" i="1"/>
  <c r="AM331" i="1"/>
  <c r="U332" i="1"/>
  <c r="V332" i="1"/>
  <c r="W332" i="1"/>
  <c r="X332" i="1"/>
  <c r="Y332" i="1"/>
  <c r="Z332" i="1"/>
  <c r="AA332" i="1"/>
  <c r="AB332" i="1"/>
  <c r="AC332" i="1"/>
  <c r="AD332" i="1"/>
  <c r="AE332" i="1"/>
  <c r="AF332" i="1"/>
  <c r="AG332" i="1"/>
  <c r="AH332" i="1"/>
  <c r="AI332" i="1"/>
  <c r="AJ332" i="1"/>
  <c r="AK332" i="1"/>
  <c r="AL332" i="1"/>
  <c r="AM332" i="1"/>
  <c r="U333" i="1"/>
  <c r="V333" i="1"/>
  <c r="W333" i="1"/>
  <c r="X333" i="1"/>
  <c r="Y333" i="1"/>
  <c r="Z333" i="1"/>
  <c r="AA333" i="1"/>
  <c r="AB333" i="1"/>
  <c r="AC333" i="1"/>
  <c r="AD333" i="1"/>
  <c r="AE333" i="1"/>
  <c r="AF333" i="1"/>
  <c r="AG333" i="1"/>
  <c r="AH333" i="1"/>
  <c r="AI333" i="1"/>
  <c r="AJ333" i="1"/>
  <c r="AK333" i="1"/>
  <c r="AL333" i="1"/>
  <c r="AM333" i="1"/>
  <c r="U334" i="1"/>
  <c r="V334" i="1"/>
  <c r="W334" i="1"/>
  <c r="X334" i="1"/>
  <c r="Y334" i="1"/>
  <c r="Z334" i="1"/>
  <c r="AA334" i="1"/>
  <c r="AB334" i="1"/>
  <c r="AC334" i="1"/>
  <c r="AD334" i="1"/>
  <c r="AE334" i="1"/>
  <c r="AF334" i="1"/>
  <c r="AG334" i="1"/>
  <c r="AH334" i="1"/>
  <c r="AI334" i="1"/>
  <c r="AJ334" i="1"/>
  <c r="AK334" i="1"/>
  <c r="AL334" i="1"/>
  <c r="AM334" i="1"/>
  <c r="U335" i="1"/>
  <c r="V335" i="1"/>
  <c r="W335" i="1"/>
  <c r="X335" i="1"/>
  <c r="Y335" i="1"/>
  <c r="Z335" i="1"/>
  <c r="AA335" i="1"/>
  <c r="AB335" i="1"/>
  <c r="AC335" i="1"/>
  <c r="AD335" i="1"/>
  <c r="AE335" i="1"/>
  <c r="AF335" i="1"/>
  <c r="AG335" i="1"/>
  <c r="AH335" i="1"/>
  <c r="AI335" i="1"/>
  <c r="AJ335" i="1"/>
  <c r="AK335" i="1"/>
  <c r="AL335" i="1"/>
  <c r="AM335" i="1"/>
  <c r="U336" i="1"/>
  <c r="V336" i="1"/>
  <c r="W336" i="1"/>
  <c r="X336" i="1"/>
  <c r="Y336" i="1"/>
  <c r="Z336" i="1"/>
  <c r="AA336" i="1"/>
  <c r="AB336" i="1"/>
  <c r="AC336" i="1"/>
  <c r="AD336" i="1"/>
  <c r="AE336" i="1"/>
  <c r="AF336" i="1"/>
  <c r="AG336" i="1"/>
  <c r="AH336" i="1"/>
  <c r="AI336" i="1"/>
  <c r="AJ336" i="1"/>
  <c r="AK336" i="1"/>
  <c r="AL336" i="1"/>
  <c r="AM336" i="1"/>
  <c r="U337" i="1"/>
  <c r="V337" i="1"/>
  <c r="W337" i="1"/>
  <c r="X337" i="1"/>
  <c r="Y337" i="1"/>
  <c r="Z337" i="1"/>
  <c r="AA337" i="1"/>
  <c r="AB337" i="1"/>
  <c r="AC337" i="1"/>
  <c r="AD337" i="1"/>
  <c r="AE337" i="1"/>
  <c r="AF337" i="1"/>
  <c r="AG337" i="1"/>
  <c r="AH337" i="1"/>
  <c r="AI337" i="1"/>
  <c r="AJ337" i="1"/>
  <c r="AK337" i="1"/>
  <c r="AL337" i="1"/>
  <c r="AM337" i="1"/>
  <c r="U338" i="1"/>
  <c r="V338" i="1"/>
  <c r="W338" i="1"/>
  <c r="X338" i="1"/>
  <c r="Y338" i="1"/>
  <c r="Z338" i="1"/>
  <c r="AA338" i="1"/>
  <c r="AB338" i="1"/>
  <c r="AC338" i="1"/>
  <c r="AD338" i="1"/>
  <c r="AE338" i="1"/>
  <c r="AF338" i="1"/>
  <c r="AG338" i="1"/>
  <c r="AH338" i="1"/>
  <c r="AI338" i="1"/>
  <c r="AJ338" i="1"/>
  <c r="AK338" i="1"/>
  <c r="AL338" i="1"/>
  <c r="AM338" i="1"/>
  <c r="U339" i="1"/>
  <c r="V339" i="1"/>
  <c r="W339" i="1"/>
  <c r="X339" i="1"/>
  <c r="Y339" i="1"/>
  <c r="Z339" i="1"/>
  <c r="AA339" i="1"/>
  <c r="AB339" i="1"/>
  <c r="AC339" i="1"/>
  <c r="AD339" i="1"/>
  <c r="AE339" i="1"/>
  <c r="AF339" i="1"/>
  <c r="AG339" i="1"/>
  <c r="AH339" i="1"/>
  <c r="AI339" i="1"/>
  <c r="AJ339" i="1"/>
  <c r="AK339" i="1"/>
  <c r="AL339" i="1"/>
  <c r="AM339" i="1"/>
  <c r="U340" i="1"/>
  <c r="V340" i="1"/>
  <c r="W340" i="1"/>
  <c r="X340" i="1"/>
  <c r="Y340" i="1"/>
  <c r="Z340" i="1"/>
  <c r="AA340" i="1"/>
  <c r="AB340" i="1"/>
  <c r="AC340" i="1"/>
  <c r="AD340" i="1"/>
  <c r="AE340" i="1"/>
  <c r="AF340" i="1"/>
  <c r="AG340" i="1"/>
  <c r="AH340" i="1"/>
  <c r="AI340" i="1"/>
  <c r="AJ340" i="1"/>
  <c r="AK340" i="1"/>
  <c r="AL340" i="1"/>
  <c r="AM340" i="1"/>
  <c r="U341" i="1"/>
  <c r="V341" i="1"/>
  <c r="W341" i="1"/>
  <c r="X341" i="1"/>
  <c r="Y341" i="1"/>
  <c r="Z341" i="1"/>
  <c r="AA341" i="1"/>
  <c r="AB341" i="1"/>
  <c r="AC341" i="1"/>
  <c r="AD341" i="1"/>
  <c r="AE341" i="1"/>
  <c r="AF341" i="1"/>
  <c r="AG341" i="1"/>
  <c r="AH341" i="1"/>
  <c r="AI341" i="1"/>
  <c r="AJ341" i="1"/>
  <c r="AK341" i="1"/>
  <c r="AL341" i="1"/>
  <c r="AM341" i="1"/>
  <c r="U342" i="1"/>
  <c r="V342" i="1"/>
  <c r="W342" i="1"/>
  <c r="X342" i="1"/>
  <c r="Y342" i="1"/>
  <c r="Z342" i="1"/>
  <c r="AA342" i="1"/>
  <c r="AB342" i="1"/>
  <c r="AC342" i="1"/>
  <c r="AD342" i="1"/>
  <c r="AE342" i="1"/>
  <c r="AF342" i="1"/>
  <c r="AG342" i="1"/>
  <c r="AH342" i="1"/>
  <c r="AI342" i="1"/>
  <c r="AJ342" i="1"/>
  <c r="AK342" i="1"/>
  <c r="AL342" i="1"/>
  <c r="AM342" i="1"/>
  <c r="U343" i="1"/>
  <c r="V343" i="1"/>
  <c r="W343" i="1"/>
  <c r="X343" i="1"/>
  <c r="Y343" i="1"/>
  <c r="Z343" i="1"/>
  <c r="AA343" i="1"/>
  <c r="AB343" i="1"/>
  <c r="AC343" i="1"/>
  <c r="AD343" i="1"/>
  <c r="AE343" i="1"/>
  <c r="AF343" i="1"/>
  <c r="AG343" i="1"/>
  <c r="AH343" i="1"/>
  <c r="AI343" i="1"/>
  <c r="AJ343" i="1"/>
  <c r="AK343" i="1"/>
  <c r="AL343" i="1"/>
  <c r="AM343" i="1"/>
  <c r="U344" i="1"/>
  <c r="V344" i="1"/>
  <c r="W344" i="1"/>
  <c r="X344" i="1"/>
  <c r="Y344" i="1"/>
  <c r="Z344" i="1"/>
  <c r="AA344" i="1"/>
  <c r="AB344" i="1"/>
  <c r="AC344" i="1"/>
  <c r="AD344" i="1"/>
  <c r="AE344" i="1"/>
  <c r="AF344" i="1"/>
  <c r="AG344" i="1"/>
  <c r="AH344" i="1"/>
  <c r="AI344" i="1"/>
  <c r="AJ344" i="1"/>
  <c r="AK344" i="1"/>
  <c r="AL344" i="1"/>
  <c r="AM344" i="1"/>
  <c r="U345" i="1"/>
  <c r="V345" i="1"/>
  <c r="W345" i="1"/>
  <c r="X345" i="1"/>
  <c r="Y345" i="1"/>
  <c r="Z345" i="1"/>
  <c r="AA345" i="1"/>
  <c r="AB345" i="1"/>
  <c r="AC345" i="1"/>
  <c r="AD345" i="1"/>
  <c r="AE345" i="1"/>
  <c r="AF345" i="1"/>
  <c r="AG345" i="1"/>
  <c r="AH345" i="1"/>
  <c r="AI345" i="1"/>
  <c r="AJ345" i="1"/>
  <c r="AK345" i="1"/>
  <c r="AL345" i="1"/>
  <c r="AM345" i="1"/>
  <c r="U346" i="1"/>
  <c r="V346" i="1"/>
  <c r="W346" i="1"/>
  <c r="X346" i="1"/>
  <c r="Y346" i="1"/>
  <c r="Z346" i="1"/>
  <c r="AA346" i="1"/>
  <c r="AB346" i="1"/>
  <c r="AC346" i="1"/>
  <c r="AD346" i="1"/>
  <c r="AE346" i="1"/>
  <c r="AF346" i="1"/>
  <c r="AG346" i="1"/>
  <c r="AH346" i="1"/>
  <c r="AI346" i="1"/>
  <c r="AJ346" i="1"/>
  <c r="AK346" i="1"/>
  <c r="AL346" i="1"/>
  <c r="AM346" i="1"/>
  <c r="U347" i="1"/>
  <c r="V347" i="1"/>
  <c r="W347" i="1"/>
  <c r="X347" i="1"/>
  <c r="Y347" i="1"/>
  <c r="Z347" i="1"/>
  <c r="AA347" i="1"/>
  <c r="AB347" i="1"/>
  <c r="AC347" i="1"/>
  <c r="AD347" i="1"/>
  <c r="AE347" i="1"/>
  <c r="AF347" i="1"/>
  <c r="AG347" i="1"/>
  <c r="AH347" i="1"/>
  <c r="AI347" i="1"/>
  <c r="AJ347" i="1"/>
  <c r="AK347" i="1"/>
  <c r="AL347" i="1"/>
  <c r="AM347" i="1"/>
  <c r="U348" i="1"/>
  <c r="V348" i="1"/>
  <c r="W348" i="1"/>
  <c r="X348" i="1"/>
  <c r="Y348" i="1"/>
  <c r="Z348" i="1"/>
  <c r="AA348" i="1"/>
  <c r="AB348" i="1"/>
  <c r="AC348" i="1"/>
  <c r="AD348" i="1"/>
  <c r="AE348" i="1"/>
  <c r="AF348" i="1"/>
  <c r="AG348" i="1"/>
  <c r="AH348" i="1"/>
  <c r="AI348" i="1"/>
  <c r="AJ348" i="1"/>
  <c r="AK348" i="1"/>
  <c r="AL348" i="1"/>
  <c r="AM348" i="1"/>
  <c r="U349" i="1"/>
  <c r="V349" i="1"/>
  <c r="W349" i="1"/>
  <c r="X349" i="1"/>
  <c r="Y349" i="1"/>
  <c r="Z349" i="1"/>
  <c r="AA349" i="1"/>
  <c r="AB349" i="1"/>
  <c r="AC349" i="1"/>
  <c r="AD349" i="1"/>
  <c r="AE349" i="1"/>
  <c r="AF349" i="1"/>
  <c r="AG349" i="1"/>
  <c r="AH349" i="1"/>
  <c r="AI349" i="1"/>
  <c r="AJ349" i="1"/>
  <c r="AK349" i="1"/>
  <c r="AL349" i="1"/>
  <c r="AM349" i="1"/>
  <c r="U350" i="1"/>
  <c r="V350" i="1"/>
  <c r="W350" i="1"/>
  <c r="X350" i="1"/>
  <c r="Y350" i="1"/>
  <c r="Z350" i="1"/>
  <c r="AA350" i="1"/>
  <c r="AB350" i="1"/>
  <c r="AC350" i="1"/>
  <c r="AD350" i="1"/>
  <c r="AE350" i="1"/>
  <c r="AF350" i="1"/>
  <c r="AG350" i="1"/>
  <c r="AH350" i="1"/>
  <c r="AI350" i="1"/>
  <c r="AJ350" i="1"/>
  <c r="AK350" i="1"/>
  <c r="AL350" i="1"/>
  <c r="AM350" i="1"/>
  <c r="U351" i="1"/>
  <c r="V351" i="1"/>
  <c r="W351" i="1"/>
  <c r="X351" i="1"/>
  <c r="Y351" i="1"/>
  <c r="Z351" i="1"/>
  <c r="AA351" i="1"/>
  <c r="AB351" i="1"/>
  <c r="AC351" i="1"/>
  <c r="AD351" i="1"/>
  <c r="AE351" i="1"/>
  <c r="AF351" i="1"/>
  <c r="AG351" i="1"/>
  <c r="AH351" i="1"/>
  <c r="AI351" i="1"/>
  <c r="AJ351" i="1"/>
  <c r="AK351" i="1"/>
  <c r="AL351" i="1"/>
  <c r="AM351" i="1"/>
  <c r="U352" i="1"/>
  <c r="V352" i="1"/>
  <c r="W352" i="1"/>
  <c r="X352" i="1"/>
  <c r="Y352" i="1"/>
  <c r="Z352" i="1"/>
  <c r="AA352" i="1"/>
  <c r="AB352" i="1"/>
  <c r="AC352" i="1"/>
  <c r="AD352" i="1"/>
  <c r="AE352" i="1"/>
  <c r="AF352" i="1"/>
  <c r="AG352" i="1"/>
  <c r="AH352" i="1"/>
  <c r="AI352" i="1"/>
  <c r="AJ352" i="1"/>
  <c r="AK352" i="1"/>
  <c r="AL352" i="1"/>
  <c r="AM352" i="1"/>
  <c r="U353" i="1"/>
  <c r="V353" i="1"/>
  <c r="W353" i="1"/>
  <c r="X353" i="1"/>
  <c r="Y353" i="1"/>
  <c r="Z353" i="1"/>
  <c r="AA353" i="1"/>
  <c r="AB353" i="1"/>
  <c r="AC353" i="1"/>
  <c r="AD353" i="1"/>
  <c r="AE353" i="1"/>
  <c r="AF353" i="1"/>
  <c r="AG353" i="1"/>
  <c r="AH353" i="1"/>
  <c r="AI353" i="1"/>
  <c r="AJ353" i="1"/>
  <c r="AK353" i="1"/>
  <c r="AL353" i="1"/>
  <c r="AM353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2" i="1"/>
  <c r="G353" i="1"/>
  <c r="H353" i="1"/>
  <c r="I353" i="1"/>
  <c r="J353" i="1"/>
  <c r="K353" i="1"/>
  <c r="L353" i="1"/>
  <c r="M353" i="1"/>
  <c r="N353" i="1"/>
  <c r="O353" i="1"/>
  <c r="P353" i="1"/>
  <c r="Q353" i="1"/>
  <c r="R353" i="1"/>
  <c r="S353" i="1"/>
  <c r="T353" i="1"/>
  <c r="AN353" i="1"/>
  <c r="B353" i="22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2" i="22"/>
  <c r="M4" i="28"/>
  <c r="P4" i="28"/>
  <c r="Q4" i="28"/>
  <c r="R4" i="28"/>
  <c r="S4" i="28"/>
  <c r="T4" i="28"/>
  <c r="U4" i="28"/>
  <c r="V4" i="28"/>
  <c r="W4" i="28"/>
  <c r="X4" i="28"/>
  <c r="M5" i="28"/>
  <c r="P5" i="28"/>
  <c r="Q5" i="28"/>
  <c r="R5" i="28"/>
  <c r="S5" i="28"/>
  <c r="T5" i="28"/>
  <c r="U5" i="28"/>
  <c r="V5" i="28"/>
  <c r="W5" i="28"/>
  <c r="X5" i="28"/>
  <c r="M6" i="28"/>
  <c r="P6" i="28"/>
  <c r="Q6" i="28"/>
  <c r="R6" i="28"/>
  <c r="S6" i="28"/>
  <c r="T6" i="28"/>
  <c r="U6" i="28"/>
  <c r="V6" i="28"/>
  <c r="W6" i="28"/>
  <c r="X6" i="28"/>
  <c r="M7" i="28"/>
  <c r="P7" i="28"/>
  <c r="Q7" i="28"/>
  <c r="R7" i="28"/>
  <c r="S7" i="28"/>
  <c r="T7" i="28"/>
  <c r="U7" i="28"/>
  <c r="V7" i="28"/>
  <c r="W7" i="28"/>
  <c r="X7" i="28"/>
  <c r="M8" i="28"/>
  <c r="P8" i="28"/>
  <c r="Q8" i="28"/>
  <c r="R8" i="28"/>
  <c r="S8" i="28"/>
  <c r="T8" i="28"/>
  <c r="U8" i="28"/>
  <c r="V8" i="28"/>
  <c r="W8" i="28"/>
  <c r="X8" i="28"/>
  <c r="M9" i="28"/>
  <c r="P9" i="28"/>
  <c r="Q9" i="28"/>
  <c r="R9" i="28"/>
  <c r="S9" i="28"/>
  <c r="T9" i="28"/>
  <c r="U9" i="28"/>
  <c r="V9" i="28"/>
  <c r="W9" i="28"/>
  <c r="X9" i="28"/>
  <c r="M10" i="28"/>
  <c r="P10" i="28"/>
  <c r="Q10" i="28"/>
  <c r="R10" i="28"/>
  <c r="S10" i="28"/>
  <c r="T10" i="28"/>
  <c r="U10" i="28"/>
  <c r="V10" i="28"/>
  <c r="W10" i="28"/>
  <c r="X10" i="28"/>
  <c r="M11" i="28"/>
  <c r="P11" i="28"/>
  <c r="Q11" i="28"/>
  <c r="R11" i="28"/>
  <c r="S11" i="28"/>
  <c r="T11" i="28"/>
  <c r="U11" i="28"/>
  <c r="V11" i="28"/>
  <c r="W11" i="28"/>
  <c r="X11" i="28"/>
  <c r="M12" i="28"/>
  <c r="P12" i="28"/>
  <c r="Q12" i="28"/>
  <c r="R12" i="28"/>
  <c r="S12" i="28"/>
  <c r="T12" i="28"/>
  <c r="U12" i="28"/>
  <c r="V12" i="28"/>
  <c r="W12" i="28"/>
  <c r="X12" i="28"/>
  <c r="M13" i="28"/>
  <c r="P13" i="28"/>
  <c r="Q13" i="28"/>
  <c r="R13" i="28"/>
  <c r="S13" i="28"/>
  <c r="T13" i="28"/>
  <c r="U13" i="28"/>
  <c r="V13" i="28"/>
  <c r="W13" i="28"/>
  <c r="X13" i="28"/>
  <c r="M14" i="28"/>
  <c r="P14" i="28"/>
  <c r="Q14" i="28"/>
  <c r="R14" i="28"/>
  <c r="S14" i="28"/>
  <c r="T14" i="28"/>
  <c r="U14" i="28"/>
  <c r="V14" i="28"/>
  <c r="W14" i="28"/>
  <c r="X14" i="28"/>
  <c r="M15" i="28"/>
  <c r="P15" i="28"/>
  <c r="Q15" i="28"/>
  <c r="R15" i="28"/>
  <c r="S15" i="28"/>
  <c r="T15" i="28"/>
  <c r="U15" i="28"/>
  <c r="V15" i="28"/>
  <c r="W15" i="28"/>
  <c r="X15" i="28"/>
  <c r="M16" i="28"/>
  <c r="P16" i="28"/>
  <c r="Q16" i="28"/>
  <c r="R16" i="28"/>
  <c r="S16" i="28"/>
  <c r="T16" i="28"/>
  <c r="U16" i="28"/>
  <c r="V16" i="28"/>
  <c r="W16" i="28"/>
  <c r="X16" i="28"/>
  <c r="M17" i="28"/>
  <c r="P17" i="28"/>
  <c r="Q17" i="28"/>
  <c r="R17" i="28"/>
  <c r="S17" i="28"/>
  <c r="T17" i="28"/>
  <c r="U17" i="28"/>
  <c r="V17" i="28"/>
  <c r="W17" i="28"/>
  <c r="X17" i="28"/>
  <c r="M18" i="28"/>
  <c r="P18" i="28"/>
  <c r="Q18" i="28"/>
  <c r="R18" i="28"/>
  <c r="S18" i="28"/>
  <c r="T18" i="28"/>
  <c r="U18" i="28"/>
  <c r="V18" i="28"/>
  <c r="W18" i="28"/>
  <c r="X18" i="28"/>
  <c r="M19" i="28"/>
  <c r="P19" i="28"/>
  <c r="Q19" i="28"/>
  <c r="R19" i="28"/>
  <c r="S19" i="28"/>
  <c r="T19" i="28"/>
  <c r="U19" i="28"/>
  <c r="V19" i="28"/>
  <c r="W19" i="28"/>
  <c r="X19" i="28"/>
  <c r="M20" i="28"/>
  <c r="P20" i="28"/>
  <c r="Q20" i="28"/>
  <c r="R20" i="28"/>
  <c r="S20" i="28"/>
  <c r="T20" i="28"/>
  <c r="U20" i="28"/>
  <c r="V20" i="28"/>
  <c r="W20" i="28"/>
  <c r="X20" i="28"/>
  <c r="M21" i="28"/>
  <c r="P21" i="28"/>
  <c r="Q21" i="28"/>
  <c r="R21" i="28"/>
  <c r="S21" i="28"/>
  <c r="T21" i="28"/>
  <c r="U21" i="28"/>
  <c r="V21" i="28"/>
  <c r="W21" i="28"/>
  <c r="X21" i="28"/>
  <c r="M22" i="28"/>
  <c r="P22" i="28"/>
  <c r="Q22" i="28"/>
  <c r="R22" i="28"/>
  <c r="S22" i="28"/>
  <c r="T22" i="28"/>
  <c r="U22" i="28"/>
  <c r="V22" i="28"/>
  <c r="W22" i="28"/>
  <c r="X22" i="28"/>
  <c r="M23" i="28"/>
  <c r="P23" i="28"/>
  <c r="Q23" i="28"/>
  <c r="R23" i="28"/>
  <c r="S23" i="28"/>
  <c r="T23" i="28"/>
  <c r="U23" i="28"/>
  <c r="V23" i="28"/>
  <c r="W23" i="28"/>
  <c r="X23" i="28"/>
  <c r="M24" i="28"/>
  <c r="P24" i="28"/>
  <c r="Q24" i="28"/>
  <c r="R24" i="28"/>
  <c r="S24" i="28"/>
  <c r="T24" i="28"/>
  <c r="U24" i="28"/>
  <c r="V24" i="28"/>
  <c r="W24" i="28"/>
  <c r="X24" i="28"/>
  <c r="M25" i="28"/>
  <c r="P25" i="28"/>
  <c r="Q25" i="28"/>
  <c r="R25" i="28"/>
  <c r="S25" i="28"/>
  <c r="T25" i="28"/>
  <c r="U25" i="28"/>
  <c r="V25" i="28"/>
  <c r="W25" i="28"/>
  <c r="X25" i="28"/>
  <c r="M26" i="28"/>
  <c r="P26" i="28"/>
  <c r="Q26" i="28"/>
  <c r="R26" i="28"/>
  <c r="S26" i="28"/>
  <c r="T26" i="28"/>
  <c r="U26" i="28"/>
  <c r="V26" i="28"/>
  <c r="W26" i="28"/>
  <c r="X26" i="28"/>
  <c r="M27" i="28"/>
  <c r="P27" i="28"/>
  <c r="Q27" i="28"/>
  <c r="R27" i="28"/>
  <c r="S27" i="28"/>
  <c r="T27" i="28"/>
  <c r="U27" i="28"/>
  <c r="V27" i="28"/>
  <c r="W27" i="28"/>
  <c r="X27" i="28"/>
  <c r="M28" i="28"/>
  <c r="P28" i="28"/>
  <c r="Q28" i="28"/>
  <c r="R28" i="28"/>
  <c r="S28" i="28"/>
  <c r="T28" i="28"/>
  <c r="U28" i="28"/>
  <c r="V28" i="28"/>
  <c r="W28" i="28"/>
  <c r="X28" i="28"/>
  <c r="M29" i="28"/>
  <c r="P29" i="28"/>
  <c r="Q29" i="28"/>
  <c r="R29" i="28"/>
  <c r="S29" i="28"/>
  <c r="T29" i="28"/>
  <c r="U29" i="28"/>
  <c r="V29" i="28"/>
  <c r="W29" i="28"/>
  <c r="X29" i="28"/>
  <c r="M30" i="28"/>
  <c r="P30" i="28"/>
  <c r="Q30" i="28"/>
  <c r="R30" i="28"/>
  <c r="S30" i="28"/>
  <c r="T30" i="28"/>
  <c r="U30" i="28"/>
  <c r="V30" i="28"/>
  <c r="W30" i="28"/>
  <c r="X30" i="28"/>
  <c r="M31" i="28"/>
  <c r="P31" i="28"/>
  <c r="Q31" i="28"/>
  <c r="R31" i="28"/>
  <c r="S31" i="28"/>
  <c r="T31" i="28"/>
  <c r="U31" i="28"/>
  <c r="V31" i="28"/>
  <c r="W31" i="28"/>
  <c r="X31" i="28"/>
  <c r="M32" i="28"/>
  <c r="P32" i="28"/>
  <c r="Q32" i="28"/>
  <c r="R32" i="28"/>
  <c r="S32" i="28"/>
  <c r="T32" i="28"/>
  <c r="U32" i="28"/>
  <c r="V32" i="28"/>
  <c r="W32" i="28"/>
  <c r="X32" i="28"/>
  <c r="M33" i="28"/>
  <c r="P33" i="28"/>
  <c r="Q33" i="28"/>
  <c r="R33" i="28"/>
  <c r="S33" i="28"/>
  <c r="T33" i="28"/>
  <c r="U33" i="28"/>
  <c r="V33" i="28"/>
  <c r="W33" i="28"/>
  <c r="X33" i="28"/>
  <c r="M34" i="28"/>
  <c r="P34" i="28"/>
  <c r="Q34" i="28"/>
  <c r="R34" i="28"/>
  <c r="S34" i="28"/>
  <c r="T34" i="28"/>
  <c r="U34" i="28"/>
  <c r="V34" i="28"/>
  <c r="W34" i="28"/>
  <c r="X34" i="28"/>
  <c r="M35" i="28"/>
  <c r="P35" i="28"/>
  <c r="Q35" i="28"/>
  <c r="R35" i="28"/>
  <c r="S35" i="28"/>
  <c r="T35" i="28"/>
  <c r="U35" i="28"/>
  <c r="V35" i="28"/>
  <c r="W35" i="28"/>
  <c r="X35" i="28"/>
  <c r="M36" i="28"/>
  <c r="P36" i="28"/>
  <c r="Q36" i="28"/>
  <c r="R36" i="28"/>
  <c r="S36" i="28"/>
  <c r="T36" i="28"/>
  <c r="U36" i="28"/>
  <c r="V36" i="28"/>
  <c r="W36" i="28"/>
  <c r="X36" i="28"/>
  <c r="M37" i="28"/>
  <c r="P37" i="28"/>
  <c r="Q37" i="28"/>
  <c r="R37" i="28"/>
  <c r="S37" i="28"/>
  <c r="T37" i="28"/>
  <c r="U37" i="28"/>
  <c r="V37" i="28"/>
  <c r="W37" i="28"/>
  <c r="X37" i="28"/>
  <c r="M38" i="28"/>
  <c r="P38" i="28"/>
  <c r="Q38" i="28"/>
  <c r="R38" i="28"/>
  <c r="S38" i="28"/>
  <c r="T38" i="28"/>
  <c r="U38" i="28"/>
  <c r="V38" i="28"/>
  <c r="W38" i="28"/>
  <c r="X38" i="28"/>
  <c r="M39" i="28"/>
  <c r="P39" i="28"/>
  <c r="Q39" i="28"/>
  <c r="R39" i="28"/>
  <c r="S39" i="28"/>
  <c r="T39" i="28"/>
  <c r="U39" i="28"/>
  <c r="V39" i="28"/>
  <c r="W39" i="28"/>
  <c r="X39" i="28"/>
  <c r="M40" i="28"/>
  <c r="P40" i="28"/>
  <c r="Q40" i="28"/>
  <c r="R40" i="28"/>
  <c r="S40" i="28"/>
  <c r="T40" i="28"/>
  <c r="U40" i="28"/>
  <c r="V40" i="28"/>
  <c r="W40" i="28"/>
  <c r="X40" i="28"/>
  <c r="M41" i="28"/>
  <c r="P41" i="28"/>
  <c r="Q41" i="28"/>
  <c r="R41" i="28"/>
  <c r="S41" i="28"/>
  <c r="T41" i="28"/>
  <c r="U41" i="28"/>
  <c r="V41" i="28"/>
  <c r="W41" i="28"/>
  <c r="X41" i="28"/>
  <c r="M42" i="28"/>
  <c r="P42" i="28"/>
  <c r="Q42" i="28"/>
  <c r="R42" i="28"/>
  <c r="S42" i="28"/>
  <c r="T42" i="28"/>
  <c r="U42" i="28"/>
  <c r="V42" i="28"/>
  <c r="W42" i="28"/>
  <c r="X42" i="28"/>
  <c r="M43" i="28"/>
  <c r="P43" i="28"/>
  <c r="Q43" i="28"/>
  <c r="R43" i="28"/>
  <c r="S43" i="28"/>
  <c r="T43" i="28"/>
  <c r="U43" i="28"/>
  <c r="V43" i="28"/>
  <c r="W43" i="28"/>
  <c r="X43" i="28"/>
  <c r="M44" i="28"/>
  <c r="P44" i="28"/>
  <c r="Q44" i="28"/>
  <c r="R44" i="28"/>
  <c r="S44" i="28"/>
  <c r="T44" i="28"/>
  <c r="U44" i="28"/>
  <c r="V44" i="28"/>
  <c r="W44" i="28"/>
  <c r="X44" i="28"/>
  <c r="M45" i="28"/>
  <c r="P45" i="28"/>
  <c r="Q45" i="28"/>
  <c r="R45" i="28"/>
  <c r="S45" i="28"/>
  <c r="T45" i="28"/>
  <c r="U45" i="28"/>
  <c r="V45" i="28"/>
  <c r="W45" i="28"/>
  <c r="X45" i="28"/>
  <c r="M46" i="28"/>
  <c r="P46" i="28"/>
  <c r="Q46" i="28"/>
  <c r="R46" i="28"/>
  <c r="S46" i="28"/>
  <c r="T46" i="28"/>
  <c r="U46" i="28"/>
  <c r="V46" i="28"/>
  <c r="W46" i="28"/>
  <c r="X46" i="28"/>
  <c r="M47" i="28"/>
  <c r="P47" i="28"/>
  <c r="Q47" i="28"/>
  <c r="R47" i="28"/>
  <c r="S47" i="28"/>
  <c r="T47" i="28"/>
  <c r="U47" i="28"/>
  <c r="V47" i="28"/>
  <c r="W47" i="28"/>
  <c r="X47" i="28"/>
  <c r="M48" i="28"/>
  <c r="P48" i="28"/>
  <c r="Q48" i="28"/>
  <c r="R48" i="28"/>
  <c r="S48" i="28"/>
  <c r="T48" i="28"/>
  <c r="U48" i="28"/>
  <c r="V48" i="28"/>
  <c r="W48" i="28"/>
  <c r="X48" i="28"/>
  <c r="M49" i="28"/>
  <c r="P49" i="28"/>
  <c r="Q49" i="28"/>
  <c r="R49" i="28"/>
  <c r="S49" i="28"/>
  <c r="T49" i="28"/>
  <c r="U49" i="28"/>
  <c r="V49" i="28"/>
  <c r="W49" i="28"/>
  <c r="X49" i="28"/>
  <c r="M50" i="28"/>
  <c r="P50" i="28"/>
  <c r="Q50" i="28"/>
  <c r="R50" i="28"/>
  <c r="S50" i="28"/>
  <c r="T50" i="28"/>
  <c r="U50" i="28"/>
  <c r="V50" i="28"/>
  <c r="W50" i="28"/>
  <c r="X50" i="28"/>
  <c r="M51" i="28"/>
  <c r="P51" i="28"/>
  <c r="Q51" i="28"/>
  <c r="R51" i="28"/>
  <c r="S51" i="28"/>
  <c r="T51" i="28"/>
  <c r="U51" i="28"/>
  <c r="V51" i="28"/>
  <c r="W51" i="28"/>
  <c r="X51" i="28"/>
  <c r="M52" i="28"/>
  <c r="P52" i="28"/>
  <c r="Q52" i="28"/>
  <c r="R52" i="28"/>
  <c r="S52" i="28"/>
  <c r="T52" i="28"/>
  <c r="U52" i="28"/>
  <c r="V52" i="28"/>
  <c r="W52" i="28"/>
  <c r="X52" i="28"/>
  <c r="M53" i="28"/>
  <c r="P53" i="28"/>
  <c r="Q53" i="28"/>
  <c r="R53" i="28"/>
  <c r="S53" i="28"/>
  <c r="T53" i="28"/>
  <c r="U53" i="28"/>
  <c r="V53" i="28"/>
  <c r="W53" i="28"/>
  <c r="X53" i="28"/>
  <c r="AN3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T5" i="1"/>
  <c r="T9" i="1"/>
  <c r="T10" i="1"/>
  <c r="T11" i="1"/>
  <c r="T12" i="1"/>
  <c r="T14" i="1"/>
  <c r="T16" i="1"/>
  <c r="T17" i="1"/>
  <c r="T18" i="1"/>
  <c r="T19" i="1"/>
  <c r="T20" i="1"/>
  <c r="T21" i="1"/>
  <c r="T22" i="1"/>
  <c r="T23" i="1"/>
  <c r="T25" i="1"/>
  <c r="T28" i="1"/>
  <c r="T29" i="1"/>
  <c r="T30" i="1"/>
  <c r="T32" i="1"/>
  <c r="T34" i="1"/>
  <c r="T35" i="1"/>
  <c r="T37" i="1"/>
  <c r="T38" i="1"/>
  <c r="T39" i="1"/>
  <c r="T41" i="1"/>
  <c r="T43" i="1"/>
  <c r="T44" i="1"/>
  <c r="T45" i="1"/>
  <c r="T46" i="1"/>
  <c r="T48" i="1"/>
  <c r="T49" i="1"/>
  <c r="T50" i="1"/>
  <c r="T51" i="1"/>
  <c r="T53" i="1"/>
  <c r="T57" i="1"/>
  <c r="T58" i="1"/>
  <c r="T59" i="1"/>
  <c r="T61" i="1"/>
  <c r="T62" i="1"/>
  <c r="T63" i="1"/>
  <c r="T65" i="1"/>
  <c r="T66" i="1"/>
  <c r="T67" i="1"/>
  <c r="T69" i="1"/>
  <c r="T70" i="1"/>
  <c r="T71" i="1"/>
  <c r="T72" i="1"/>
  <c r="T73" i="1"/>
  <c r="T75" i="1"/>
  <c r="T78" i="1"/>
  <c r="T79" i="1"/>
  <c r="T80" i="1"/>
  <c r="T81" i="1"/>
  <c r="T84" i="1"/>
  <c r="T85" i="1"/>
  <c r="T87" i="1"/>
  <c r="T89" i="1"/>
  <c r="T90" i="1"/>
  <c r="T92" i="1"/>
  <c r="T93" i="1"/>
  <c r="T95" i="1"/>
  <c r="T97" i="1"/>
  <c r="T99" i="1"/>
  <c r="T101" i="1"/>
  <c r="T102" i="1"/>
  <c r="T103" i="1"/>
  <c r="T106" i="1"/>
  <c r="T107" i="1"/>
  <c r="T108" i="1"/>
  <c r="T109" i="1"/>
  <c r="T110" i="1"/>
  <c r="T114" i="1"/>
  <c r="T116" i="1"/>
  <c r="T117" i="1"/>
  <c r="T118" i="1"/>
  <c r="T121" i="1"/>
  <c r="T122" i="1"/>
  <c r="T123" i="1"/>
  <c r="T125" i="1"/>
  <c r="T126" i="1"/>
  <c r="T127" i="1"/>
  <c r="T128" i="1"/>
  <c r="T129" i="1"/>
  <c r="T130" i="1"/>
  <c r="T131" i="1"/>
  <c r="T132" i="1"/>
  <c r="T133" i="1"/>
  <c r="T134" i="1"/>
  <c r="T135" i="1"/>
  <c r="T137" i="1"/>
  <c r="T138" i="1"/>
  <c r="T139" i="1"/>
  <c r="T141" i="1"/>
  <c r="T142" i="1"/>
  <c r="T143" i="1"/>
  <c r="T145" i="1"/>
  <c r="T147" i="1"/>
  <c r="T148" i="1"/>
  <c r="T149" i="1"/>
  <c r="T150" i="1"/>
  <c r="T152" i="1"/>
  <c r="T153" i="1"/>
  <c r="T155" i="1"/>
  <c r="T160" i="1"/>
  <c r="T163" i="1"/>
  <c r="T165" i="1"/>
  <c r="T166" i="1"/>
  <c r="T167" i="1"/>
  <c r="T169" i="1"/>
  <c r="T171" i="1"/>
  <c r="T172" i="1"/>
  <c r="T173" i="1"/>
  <c r="T175" i="1"/>
  <c r="T176" i="1"/>
  <c r="T177" i="1"/>
  <c r="T178" i="1"/>
  <c r="T179" i="1"/>
  <c r="T182" i="1"/>
  <c r="T183" i="1"/>
  <c r="T185" i="1"/>
  <c r="T186" i="1"/>
  <c r="T187" i="1"/>
  <c r="T189" i="1"/>
  <c r="T190" i="1"/>
  <c r="T191" i="1"/>
  <c r="T193" i="1"/>
  <c r="T194" i="1"/>
  <c r="T195" i="1"/>
  <c r="T196" i="1"/>
  <c r="T198" i="1"/>
  <c r="T199" i="1"/>
  <c r="T200" i="1"/>
  <c r="T201" i="1"/>
  <c r="T204" i="1"/>
  <c r="T206" i="1"/>
  <c r="T207" i="1"/>
  <c r="T209" i="1"/>
  <c r="T210" i="1"/>
  <c r="T211" i="1"/>
  <c r="T212" i="1"/>
  <c r="T214" i="1"/>
  <c r="T218" i="1"/>
  <c r="T219" i="1"/>
  <c r="T222" i="1"/>
  <c r="T224" i="1"/>
  <c r="T225" i="1"/>
  <c r="T227" i="1"/>
  <c r="T228" i="1"/>
  <c r="T229" i="1"/>
  <c r="T231" i="1"/>
  <c r="T232" i="1"/>
  <c r="T233" i="1"/>
  <c r="T234" i="1"/>
  <c r="T236" i="1"/>
  <c r="T237" i="1"/>
  <c r="T238" i="1"/>
  <c r="T239" i="1"/>
  <c r="T240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7" i="1"/>
  <c r="T259" i="1"/>
  <c r="T260" i="1"/>
  <c r="T267" i="1"/>
  <c r="T268" i="1"/>
  <c r="T270" i="1"/>
  <c r="T271" i="1"/>
  <c r="T273" i="1"/>
  <c r="T274" i="1"/>
  <c r="T275" i="1"/>
  <c r="T277" i="1"/>
  <c r="T282" i="1"/>
  <c r="T283" i="1"/>
  <c r="T284" i="1"/>
  <c r="T285" i="1"/>
  <c r="T287" i="1"/>
  <c r="T288" i="1"/>
  <c r="T289" i="1"/>
  <c r="T292" i="1"/>
  <c r="T294" i="1"/>
  <c r="T295" i="1"/>
  <c r="T298" i="1"/>
  <c r="T299" i="1"/>
  <c r="T300" i="1"/>
  <c r="T301" i="1"/>
  <c r="T302" i="1"/>
  <c r="T304" i="1"/>
  <c r="T307" i="1"/>
  <c r="T308" i="1"/>
  <c r="T309" i="1"/>
  <c r="T310" i="1"/>
  <c r="T311" i="1"/>
  <c r="T312" i="1"/>
  <c r="T318" i="1"/>
  <c r="T320" i="1"/>
  <c r="T323" i="1"/>
  <c r="T324" i="1"/>
  <c r="T326" i="1"/>
  <c r="T327" i="1"/>
  <c r="T328" i="1"/>
  <c r="T330" i="1"/>
  <c r="T332" i="1"/>
  <c r="T334" i="1"/>
  <c r="T335" i="1"/>
  <c r="T336" i="1"/>
  <c r="T337" i="1"/>
  <c r="T338" i="1"/>
  <c r="T339" i="1"/>
  <c r="T340" i="1"/>
  <c r="T342" i="1"/>
  <c r="T343" i="1"/>
  <c r="T345" i="1"/>
  <c r="T350" i="1"/>
  <c r="T351" i="1"/>
  <c r="T352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2" i="1"/>
  <c r="E353" i="1" l="1"/>
  <c r="X53" i="40"/>
  <c r="W53" i="40"/>
  <c r="V53" i="40"/>
  <c r="U53" i="40"/>
  <c r="T53" i="40"/>
  <c r="S53" i="40"/>
  <c r="R53" i="40"/>
  <c r="Q53" i="40"/>
  <c r="P53" i="40"/>
  <c r="O53" i="40"/>
  <c r="M53" i="40"/>
  <c r="X52" i="40"/>
  <c r="W52" i="40"/>
  <c r="V52" i="40"/>
  <c r="U52" i="40"/>
  <c r="T52" i="40"/>
  <c r="S52" i="40"/>
  <c r="R52" i="40"/>
  <c r="Q52" i="40"/>
  <c r="P52" i="40"/>
  <c r="O52" i="40"/>
  <c r="M52" i="40"/>
  <c r="X51" i="40"/>
  <c r="W51" i="40"/>
  <c r="V51" i="40"/>
  <c r="U51" i="40"/>
  <c r="T51" i="40"/>
  <c r="S51" i="40"/>
  <c r="R51" i="40"/>
  <c r="Q51" i="40"/>
  <c r="P51" i="40"/>
  <c r="O51" i="40"/>
  <c r="M51" i="40"/>
  <c r="X50" i="40"/>
  <c r="W50" i="40"/>
  <c r="V50" i="40"/>
  <c r="U50" i="40"/>
  <c r="T50" i="40"/>
  <c r="S50" i="40"/>
  <c r="R50" i="40"/>
  <c r="Q50" i="40"/>
  <c r="P50" i="40"/>
  <c r="O50" i="40"/>
  <c r="M50" i="40"/>
  <c r="X49" i="40"/>
  <c r="W49" i="40"/>
  <c r="V49" i="40"/>
  <c r="U49" i="40"/>
  <c r="T49" i="40"/>
  <c r="S49" i="40"/>
  <c r="R49" i="40"/>
  <c r="Q49" i="40"/>
  <c r="P49" i="40"/>
  <c r="O49" i="40"/>
  <c r="M49" i="40"/>
  <c r="X48" i="40"/>
  <c r="W48" i="40"/>
  <c r="V48" i="40"/>
  <c r="U48" i="40"/>
  <c r="T48" i="40"/>
  <c r="S48" i="40"/>
  <c r="R48" i="40"/>
  <c r="Q48" i="40"/>
  <c r="P48" i="40"/>
  <c r="O48" i="40"/>
  <c r="M48" i="40"/>
  <c r="X47" i="40"/>
  <c r="W47" i="40"/>
  <c r="V47" i="40"/>
  <c r="U47" i="40"/>
  <c r="T47" i="40"/>
  <c r="S47" i="40"/>
  <c r="R47" i="40"/>
  <c r="Q47" i="40"/>
  <c r="P47" i="40"/>
  <c r="O47" i="40"/>
  <c r="M47" i="40"/>
  <c r="X46" i="40"/>
  <c r="W46" i="40"/>
  <c r="V46" i="40"/>
  <c r="U46" i="40"/>
  <c r="T46" i="40"/>
  <c r="S46" i="40"/>
  <c r="R46" i="40"/>
  <c r="Q46" i="40"/>
  <c r="P46" i="40"/>
  <c r="O46" i="40"/>
  <c r="M46" i="40"/>
  <c r="X45" i="40"/>
  <c r="W45" i="40"/>
  <c r="V45" i="40"/>
  <c r="U45" i="40"/>
  <c r="T45" i="40"/>
  <c r="S45" i="40"/>
  <c r="R45" i="40"/>
  <c r="Q45" i="40"/>
  <c r="P45" i="40"/>
  <c r="O45" i="40"/>
  <c r="M45" i="40"/>
  <c r="X44" i="40"/>
  <c r="W44" i="40"/>
  <c r="V44" i="40"/>
  <c r="U44" i="40"/>
  <c r="T44" i="40"/>
  <c r="S44" i="40"/>
  <c r="R44" i="40"/>
  <c r="Q44" i="40"/>
  <c r="P44" i="40"/>
  <c r="O44" i="40"/>
  <c r="M44" i="40"/>
  <c r="X43" i="40"/>
  <c r="W43" i="40"/>
  <c r="V43" i="40"/>
  <c r="U43" i="40"/>
  <c r="T43" i="40"/>
  <c r="S43" i="40"/>
  <c r="R43" i="40"/>
  <c r="Q43" i="40"/>
  <c r="P43" i="40"/>
  <c r="O43" i="40"/>
  <c r="M43" i="40"/>
  <c r="X42" i="40"/>
  <c r="W42" i="40"/>
  <c r="V42" i="40"/>
  <c r="U42" i="40"/>
  <c r="T42" i="40"/>
  <c r="S42" i="40"/>
  <c r="R42" i="40"/>
  <c r="Q42" i="40"/>
  <c r="P42" i="40"/>
  <c r="O42" i="40"/>
  <c r="M42" i="40"/>
  <c r="X41" i="40"/>
  <c r="W41" i="40"/>
  <c r="V41" i="40"/>
  <c r="U41" i="40"/>
  <c r="T41" i="40"/>
  <c r="S41" i="40"/>
  <c r="R41" i="40"/>
  <c r="Q41" i="40"/>
  <c r="P41" i="40"/>
  <c r="O41" i="40"/>
  <c r="M41" i="40"/>
  <c r="X40" i="40"/>
  <c r="W40" i="40"/>
  <c r="V40" i="40"/>
  <c r="U40" i="40"/>
  <c r="T40" i="40"/>
  <c r="S40" i="40"/>
  <c r="R40" i="40"/>
  <c r="Q40" i="40"/>
  <c r="P40" i="40"/>
  <c r="O40" i="40"/>
  <c r="M40" i="40"/>
  <c r="X39" i="40"/>
  <c r="W39" i="40"/>
  <c r="V39" i="40"/>
  <c r="U39" i="40"/>
  <c r="T39" i="40"/>
  <c r="S39" i="40"/>
  <c r="R39" i="40"/>
  <c r="Q39" i="40"/>
  <c r="P39" i="40"/>
  <c r="O39" i="40"/>
  <c r="M39" i="40"/>
  <c r="X38" i="40"/>
  <c r="W38" i="40"/>
  <c r="V38" i="40"/>
  <c r="U38" i="40"/>
  <c r="T38" i="40"/>
  <c r="S38" i="40"/>
  <c r="R38" i="40"/>
  <c r="Q38" i="40"/>
  <c r="P38" i="40"/>
  <c r="O38" i="40"/>
  <c r="M38" i="40"/>
  <c r="X37" i="40"/>
  <c r="W37" i="40"/>
  <c r="V37" i="40"/>
  <c r="U37" i="40"/>
  <c r="T37" i="40"/>
  <c r="S37" i="40"/>
  <c r="R37" i="40"/>
  <c r="Q37" i="40"/>
  <c r="P37" i="40"/>
  <c r="O37" i="40"/>
  <c r="M37" i="40"/>
  <c r="X36" i="40"/>
  <c r="W36" i="40"/>
  <c r="V36" i="40"/>
  <c r="U36" i="40"/>
  <c r="T36" i="40"/>
  <c r="S36" i="40"/>
  <c r="R36" i="40"/>
  <c r="Q36" i="40"/>
  <c r="P36" i="40"/>
  <c r="O36" i="40"/>
  <c r="M36" i="40"/>
  <c r="X35" i="40"/>
  <c r="W35" i="40"/>
  <c r="V35" i="40"/>
  <c r="U35" i="40"/>
  <c r="T35" i="40"/>
  <c r="S35" i="40"/>
  <c r="R35" i="40"/>
  <c r="Q35" i="40"/>
  <c r="P35" i="40"/>
  <c r="O35" i="40"/>
  <c r="M35" i="40"/>
  <c r="X34" i="40"/>
  <c r="W34" i="40"/>
  <c r="V34" i="40"/>
  <c r="U34" i="40"/>
  <c r="T34" i="40"/>
  <c r="S34" i="40"/>
  <c r="R34" i="40"/>
  <c r="Q34" i="40"/>
  <c r="P34" i="40"/>
  <c r="O34" i="40"/>
  <c r="M34" i="40"/>
  <c r="X33" i="40"/>
  <c r="W33" i="40"/>
  <c r="V33" i="40"/>
  <c r="U33" i="40"/>
  <c r="T33" i="40"/>
  <c r="S33" i="40"/>
  <c r="R33" i="40"/>
  <c r="Q33" i="40"/>
  <c r="P33" i="40"/>
  <c r="O33" i="40"/>
  <c r="M33" i="40"/>
  <c r="X32" i="40"/>
  <c r="W32" i="40"/>
  <c r="V32" i="40"/>
  <c r="U32" i="40"/>
  <c r="T32" i="40"/>
  <c r="S32" i="40"/>
  <c r="R32" i="40"/>
  <c r="Q32" i="40"/>
  <c r="P32" i="40"/>
  <c r="O32" i="40"/>
  <c r="M32" i="40"/>
  <c r="X31" i="40"/>
  <c r="W31" i="40"/>
  <c r="V31" i="40"/>
  <c r="U31" i="40"/>
  <c r="T31" i="40"/>
  <c r="S31" i="40"/>
  <c r="R31" i="40"/>
  <c r="Q31" i="40"/>
  <c r="P31" i="40"/>
  <c r="O31" i="40"/>
  <c r="M31" i="40"/>
  <c r="X30" i="40"/>
  <c r="W30" i="40"/>
  <c r="V30" i="40"/>
  <c r="U30" i="40"/>
  <c r="T30" i="40"/>
  <c r="S30" i="40"/>
  <c r="R30" i="40"/>
  <c r="Q30" i="40"/>
  <c r="P30" i="40"/>
  <c r="O30" i="40"/>
  <c r="M30" i="40"/>
  <c r="X29" i="40"/>
  <c r="W29" i="40"/>
  <c r="V29" i="40"/>
  <c r="U29" i="40"/>
  <c r="T29" i="40"/>
  <c r="S29" i="40"/>
  <c r="R29" i="40"/>
  <c r="Q29" i="40"/>
  <c r="P29" i="40"/>
  <c r="O29" i="40"/>
  <c r="M29" i="40"/>
  <c r="X28" i="40"/>
  <c r="W28" i="40"/>
  <c r="V28" i="40"/>
  <c r="U28" i="40"/>
  <c r="T28" i="40"/>
  <c r="S28" i="40"/>
  <c r="R28" i="40"/>
  <c r="Q28" i="40"/>
  <c r="P28" i="40"/>
  <c r="O28" i="40"/>
  <c r="M28" i="40"/>
  <c r="X27" i="40"/>
  <c r="W27" i="40"/>
  <c r="V27" i="40"/>
  <c r="U27" i="40"/>
  <c r="T27" i="40"/>
  <c r="S27" i="40"/>
  <c r="R27" i="40"/>
  <c r="Q27" i="40"/>
  <c r="P27" i="40"/>
  <c r="O27" i="40"/>
  <c r="M27" i="40"/>
  <c r="X26" i="40"/>
  <c r="W26" i="40"/>
  <c r="V26" i="40"/>
  <c r="U26" i="40"/>
  <c r="T26" i="40"/>
  <c r="S26" i="40"/>
  <c r="R26" i="40"/>
  <c r="Q26" i="40"/>
  <c r="P26" i="40"/>
  <c r="O26" i="40"/>
  <c r="M26" i="40"/>
  <c r="X25" i="40"/>
  <c r="W25" i="40"/>
  <c r="V25" i="40"/>
  <c r="U25" i="40"/>
  <c r="T25" i="40"/>
  <c r="S25" i="40"/>
  <c r="R25" i="40"/>
  <c r="Q25" i="40"/>
  <c r="P25" i="40"/>
  <c r="O25" i="40"/>
  <c r="M25" i="40"/>
  <c r="X24" i="40"/>
  <c r="W24" i="40"/>
  <c r="V24" i="40"/>
  <c r="U24" i="40"/>
  <c r="T24" i="40"/>
  <c r="S24" i="40"/>
  <c r="R24" i="40"/>
  <c r="Q24" i="40"/>
  <c r="P24" i="40"/>
  <c r="O24" i="40"/>
  <c r="M24" i="40"/>
  <c r="X23" i="40"/>
  <c r="W23" i="40"/>
  <c r="V23" i="40"/>
  <c r="U23" i="40"/>
  <c r="T23" i="40"/>
  <c r="S23" i="40"/>
  <c r="R23" i="40"/>
  <c r="Q23" i="40"/>
  <c r="P23" i="40"/>
  <c r="O23" i="40"/>
  <c r="M23" i="40"/>
  <c r="X22" i="40"/>
  <c r="W22" i="40"/>
  <c r="V22" i="40"/>
  <c r="U22" i="40"/>
  <c r="T22" i="40"/>
  <c r="S22" i="40"/>
  <c r="R22" i="40"/>
  <c r="Q22" i="40"/>
  <c r="P22" i="40"/>
  <c r="O22" i="40"/>
  <c r="M22" i="40"/>
  <c r="X21" i="40"/>
  <c r="W21" i="40"/>
  <c r="V21" i="40"/>
  <c r="U21" i="40"/>
  <c r="T21" i="40"/>
  <c r="S21" i="40"/>
  <c r="R21" i="40"/>
  <c r="Q21" i="40"/>
  <c r="P21" i="40"/>
  <c r="O21" i="40"/>
  <c r="M21" i="40"/>
  <c r="X20" i="40"/>
  <c r="W20" i="40"/>
  <c r="V20" i="40"/>
  <c r="U20" i="40"/>
  <c r="T20" i="40"/>
  <c r="S20" i="40"/>
  <c r="R20" i="40"/>
  <c r="Q20" i="40"/>
  <c r="P20" i="40"/>
  <c r="O20" i="40"/>
  <c r="M20" i="40"/>
  <c r="X19" i="40"/>
  <c r="W19" i="40"/>
  <c r="V19" i="40"/>
  <c r="U19" i="40"/>
  <c r="T19" i="40"/>
  <c r="S19" i="40"/>
  <c r="R19" i="40"/>
  <c r="Q19" i="40"/>
  <c r="P19" i="40"/>
  <c r="O19" i="40"/>
  <c r="M19" i="40"/>
  <c r="X18" i="40"/>
  <c r="W18" i="40"/>
  <c r="V18" i="40"/>
  <c r="U18" i="40"/>
  <c r="T18" i="40"/>
  <c r="S18" i="40"/>
  <c r="R18" i="40"/>
  <c r="Q18" i="40"/>
  <c r="P18" i="40"/>
  <c r="O18" i="40"/>
  <c r="M18" i="40"/>
  <c r="X17" i="40"/>
  <c r="W17" i="40"/>
  <c r="V17" i="40"/>
  <c r="U17" i="40"/>
  <c r="T17" i="40"/>
  <c r="S17" i="40"/>
  <c r="R17" i="40"/>
  <c r="Q17" i="40"/>
  <c r="P17" i="40"/>
  <c r="O17" i="40"/>
  <c r="M17" i="40"/>
  <c r="X16" i="40"/>
  <c r="W16" i="40"/>
  <c r="V16" i="40"/>
  <c r="U16" i="40"/>
  <c r="T16" i="40"/>
  <c r="S16" i="40"/>
  <c r="R16" i="40"/>
  <c r="Q16" i="40"/>
  <c r="P16" i="40"/>
  <c r="O16" i="40"/>
  <c r="M16" i="40"/>
  <c r="X15" i="40"/>
  <c r="W15" i="40"/>
  <c r="V15" i="40"/>
  <c r="U15" i="40"/>
  <c r="T15" i="40"/>
  <c r="S15" i="40"/>
  <c r="R15" i="40"/>
  <c r="Q15" i="40"/>
  <c r="P15" i="40"/>
  <c r="O15" i="40"/>
  <c r="M15" i="40"/>
  <c r="X14" i="40"/>
  <c r="W14" i="40"/>
  <c r="V14" i="40"/>
  <c r="U14" i="40"/>
  <c r="T14" i="40"/>
  <c r="S14" i="40"/>
  <c r="R14" i="40"/>
  <c r="Q14" i="40"/>
  <c r="P14" i="40"/>
  <c r="O14" i="40"/>
  <c r="M14" i="40"/>
  <c r="X13" i="40"/>
  <c r="W13" i="40"/>
  <c r="V13" i="40"/>
  <c r="U13" i="40"/>
  <c r="T13" i="40"/>
  <c r="S13" i="40"/>
  <c r="R13" i="40"/>
  <c r="Q13" i="40"/>
  <c r="P13" i="40"/>
  <c r="O13" i="40"/>
  <c r="M13" i="40"/>
  <c r="X12" i="40"/>
  <c r="W12" i="40"/>
  <c r="V12" i="40"/>
  <c r="U12" i="40"/>
  <c r="T12" i="40"/>
  <c r="S12" i="40"/>
  <c r="R12" i="40"/>
  <c r="Q12" i="40"/>
  <c r="P12" i="40"/>
  <c r="O12" i="40"/>
  <c r="M12" i="40"/>
  <c r="X11" i="40"/>
  <c r="W11" i="40"/>
  <c r="V11" i="40"/>
  <c r="U11" i="40"/>
  <c r="T11" i="40"/>
  <c r="S11" i="40"/>
  <c r="R11" i="40"/>
  <c r="Q11" i="40"/>
  <c r="P11" i="40"/>
  <c r="O11" i="40"/>
  <c r="M11" i="40"/>
  <c r="X10" i="40"/>
  <c r="W10" i="40"/>
  <c r="V10" i="40"/>
  <c r="U10" i="40"/>
  <c r="T10" i="40"/>
  <c r="S10" i="40"/>
  <c r="R10" i="40"/>
  <c r="Q10" i="40"/>
  <c r="P10" i="40"/>
  <c r="O10" i="40"/>
  <c r="M10" i="40"/>
  <c r="X9" i="40"/>
  <c r="W9" i="40"/>
  <c r="V9" i="40"/>
  <c r="U9" i="40"/>
  <c r="T9" i="40"/>
  <c r="S9" i="40"/>
  <c r="R9" i="40"/>
  <c r="Q9" i="40"/>
  <c r="P9" i="40"/>
  <c r="O9" i="40"/>
  <c r="M9" i="40"/>
  <c r="X8" i="40"/>
  <c r="W8" i="40"/>
  <c r="V8" i="40"/>
  <c r="U8" i="40"/>
  <c r="T8" i="40"/>
  <c r="S8" i="40"/>
  <c r="R8" i="40"/>
  <c r="Q8" i="40"/>
  <c r="P8" i="40"/>
  <c r="O8" i="40"/>
  <c r="M8" i="40"/>
  <c r="X7" i="40"/>
  <c r="W7" i="40"/>
  <c r="V7" i="40"/>
  <c r="U7" i="40"/>
  <c r="T7" i="40"/>
  <c r="S7" i="40"/>
  <c r="R7" i="40"/>
  <c r="Q7" i="40"/>
  <c r="P7" i="40"/>
  <c r="O7" i="40"/>
  <c r="M7" i="40"/>
  <c r="X6" i="40"/>
  <c r="W6" i="40"/>
  <c r="V6" i="40"/>
  <c r="U6" i="40"/>
  <c r="T6" i="40"/>
  <c r="S6" i="40"/>
  <c r="R6" i="40"/>
  <c r="Q6" i="40"/>
  <c r="P6" i="40"/>
  <c r="O6" i="40"/>
  <c r="M6" i="40"/>
  <c r="X5" i="40"/>
  <c r="W5" i="40"/>
  <c r="V5" i="40"/>
  <c r="U5" i="40"/>
  <c r="T5" i="40"/>
  <c r="S5" i="40"/>
  <c r="R5" i="40"/>
  <c r="Q5" i="40"/>
  <c r="P5" i="40"/>
  <c r="O5" i="40"/>
  <c r="M5" i="40"/>
  <c r="X4" i="40"/>
  <c r="W4" i="40"/>
  <c r="V4" i="40"/>
  <c r="U4" i="40"/>
  <c r="T4" i="40"/>
  <c r="S4" i="40"/>
  <c r="R4" i="40"/>
  <c r="Q4" i="40"/>
  <c r="P4" i="40"/>
  <c r="O4" i="40"/>
  <c r="M4" i="40"/>
  <c r="T53" i="38"/>
  <c r="S53" i="38"/>
  <c r="R53" i="38"/>
  <c r="Q53" i="38"/>
  <c r="P53" i="38"/>
  <c r="O53" i="38"/>
  <c r="N53" i="38"/>
  <c r="M53" i="38"/>
  <c r="K53" i="38"/>
  <c r="T52" i="38"/>
  <c r="S52" i="38"/>
  <c r="R52" i="38"/>
  <c r="Q52" i="38"/>
  <c r="P52" i="38"/>
  <c r="O52" i="38"/>
  <c r="N52" i="38"/>
  <c r="M52" i="38"/>
  <c r="K52" i="38"/>
  <c r="T51" i="38"/>
  <c r="S51" i="38"/>
  <c r="R51" i="38"/>
  <c r="Q51" i="38"/>
  <c r="P51" i="38"/>
  <c r="O51" i="38"/>
  <c r="N51" i="38"/>
  <c r="M51" i="38"/>
  <c r="K51" i="38"/>
  <c r="T50" i="38"/>
  <c r="S50" i="38"/>
  <c r="R50" i="38"/>
  <c r="Q50" i="38"/>
  <c r="P50" i="38"/>
  <c r="O50" i="38"/>
  <c r="N50" i="38"/>
  <c r="M50" i="38"/>
  <c r="K50" i="38"/>
  <c r="T49" i="38"/>
  <c r="S49" i="38"/>
  <c r="R49" i="38"/>
  <c r="Q49" i="38"/>
  <c r="P49" i="38"/>
  <c r="O49" i="38"/>
  <c r="N49" i="38"/>
  <c r="M49" i="38"/>
  <c r="K49" i="38"/>
  <c r="T48" i="38"/>
  <c r="S48" i="38"/>
  <c r="R48" i="38"/>
  <c r="Q48" i="38"/>
  <c r="P48" i="38"/>
  <c r="O48" i="38"/>
  <c r="N48" i="38"/>
  <c r="M48" i="38"/>
  <c r="K48" i="38"/>
  <c r="T47" i="38"/>
  <c r="S47" i="38"/>
  <c r="R47" i="38"/>
  <c r="Q47" i="38"/>
  <c r="P47" i="38"/>
  <c r="O47" i="38"/>
  <c r="N47" i="38"/>
  <c r="M47" i="38"/>
  <c r="K47" i="38"/>
  <c r="T46" i="38"/>
  <c r="S46" i="38"/>
  <c r="R46" i="38"/>
  <c r="Q46" i="38"/>
  <c r="P46" i="38"/>
  <c r="O46" i="38"/>
  <c r="N46" i="38"/>
  <c r="M46" i="38"/>
  <c r="K46" i="38"/>
  <c r="T45" i="38"/>
  <c r="S45" i="38"/>
  <c r="R45" i="38"/>
  <c r="Q45" i="38"/>
  <c r="P45" i="38"/>
  <c r="O45" i="38"/>
  <c r="N45" i="38"/>
  <c r="M45" i="38"/>
  <c r="K45" i="38"/>
  <c r="T44" i="38"/>
  <c r="S44" i="38"/>
  <c r="R44" i="38"/>
  <c r="Q44" i="38"/>
  <c r="P44" i="38"/>
  <c r="O44" i="38"/>
  <c r="N44" i="38"/>
  <c r="M44" i="38"/>
  <c r="K44" i="38"/>
  <c r="T43" i="38"/>
  <c r="S43" i="38"/>
  <c r="R43" i="38"/>
  <c r="Q43" i="38"/>
  <c r="P43" i="38"/>
  <c r="O43" i="38"/>
  <c r="N43" i="38"/>
  <c r="M43" i="38"/>
  <c r="K43" i="38"/>
  <c r="T42" i="38"/>
  <c r="S42" i="38"/>
  <c r="R42" i="38"/>
  <c r="Q42" i="38"/>
  <c r="P42" i="38"/>
  <c r="O42" i="38"/>
  <c r="N42" i="38"/>
  <c r="M42" i="38"/>
  <c r="K42" i="38"/>
  <c r="T41" i="38"/>
  <c r="S41" i="38"/>
  <c r="R41" i="38"/>
  <c r="Q41" i="38"/>
  <c r="P41" i="38"/>
  <c r="O41" i="38"/>
  <c r="N41" i="38"/>
  <c r="M41" i="38"/>
  <c r="K41" i="38"/>
  <c r="T40" i="38"/>
  <c r="S40" i="38"/>
  <c r="R40" i="38"/>
  <c r="Q40" i="38"/>
  <c r="P40" i="38"/>
  <c r="O40" i="38"/>
  <c r="N40" i="38"/>
  <c r="M40" i="38"/>
  <c r="K40" i="38"/>
  <c r="T39" i="38"/>
  <c r="S39" i="38"/>
  <c r="R39" i="38"/>
  <c r="Q39" i="38"/>
  <c r="P39" i="38"/>
  <c r="O39" i="38"/>
  <c r="N39" i="38"/>
  <c r="M39" i="38"/>
  <c r="K39" i="38"/>
  <c r="T38" i="38"/>
  <c r="S38" i="38"/>
  <c r="R38" i="38"/>
  <c r="Q38" i="38"/>
  <c r="P38" i="38"/>
  <c r="O38" i="38"/>
  <c r="N38" i="38"/>
  <c r="M38" i="38"/>
  <c r="K38" i="38"/>
  <c r="T37" i="38"/>
  <c r="S37" i="38"/>
  <c r="R37" i="38"/>
  <c r="Q37" i="38"/>
  <c r="P37" i="38"/>
  <c r="O37" i="38"/>
  <c r="N37" i="38"/>
  <c r="M37" i="38"/>
  <c r="K37" i="38"/>
  <c r="T36" i="38"/>
  <c r="S36" i="38"/>
  <c r="R36" i="38"/>
  <c r="Q36" i="38"/>
  <c r="P36" i="38"/>
  <c r="O36" i="38"/>
  <c r="N36" i="38"/>
  <c r="M36" i="38"/>
  <c r="K36" i="38"/>
  <c r="T35" i="38"/>
  <c r="S35" i="38"/>
  <c r="R35" i="38"/>
  <c r="Q35" i="38"/>
  <c r="P35" i="38"/>
  <c r="O35" i="38"/>
  <c r="N35" i="38"/>
  <c r="M35" i="38"/>
  <c r="K35" i="38"/>
  <c r="T34" i="38"/>
  <c r="S34" i="38"/>
  <c r="R34" i="38"/>
  <c r="Q34" i="38"/>
  <c r="P34" i="38"/>
  <c r="O34" i="38"/>
  <c r="N34" i="38"/>
  <c r="M34" i="38"/>
  <c r="K34" i="38"/>
  <c r="T33" i="38"/>
  <c r="S33" i="38"/>
  <c r="R33" i="38"/>
  <c r="Q33" i="38"/>
  <c r="P33" i="38"/>
  <c r="O33" i="38"/>
  <c r="N33" i="38"/>
  <c r="M33" i="38"/>
  <c r="K33" i="38"/>
  <c r="T32" i="38"/>
  <c r="S32" i="38"/>
  <c r="R32" i="38"/>
  <c r="Q32" i="38"/>
  <c r="P32" i="38"/>
  <c r="O32" i="38"/>
  <c r="N32" i="38"/>
  <c r="M32" i="38"/>
  <c r="K32" i="38"/>
  <c r="T31" i="38"/>
  <c r="S31" i="38"/>
  <c r="R31" i="38"/>
  <c r="Q31" i="38"/>
  <c r="P31" i="38"/>
  <c r="O31" i="38"/>
  <c r="N31" i="38"/>
  <c r="M31" i="38"/>
  <c r="K31" i="38"/>
  <c r="T30" i="38"/>
  <c r="S30" i="38"/>
  <c r="R30" i="38"/>
  <c r="Q30" i="38"/>
  <c r="P30" i="38"/>
  <c r="O30" i="38"/>
  <c r="N30" i="38"/>
  <c r="M30" i="38"/>
  <c r="K30" i="38"/>
  <c r="T29" i="38"/>
  <c r="S29" i="38"/>
  <c r="R29" i="38"/>
  <c r="Q29" i="38"/>
  <c r="P29" i="38"/>
  <c r="O29" i="38"/>
  <c r="N29" i="38"/>
  <c r="M29" i="38"/>
  <c r="K29" i="38"/>
  <c r="T28" i="38"/>
  <c r="S28" i="38"/>
  <c r="R28" i="38"/>
  <c r="Q28" i="38"/>
  <c r="P28" i="38"/>
  <c r="O28" i="38"/>
  <c r="N28" i="38"/>
  <c r="M28" i="38"/>
  <c r="K28" i="38"/>
  <c r="T27" i="38"/>
  <c r="S27" i="38"/>
  <c r="R27" i="38"/>
  <c r="Q27" i="38"/>
  <c r="P27" i="38"/>
  <c r="O27" i="38"/>
  <c r="N27" i="38"/>
  <c r="M27" i="38"/>
  <c r="K27" i="38"/>
  <c r="T26" i="38"/>
  <c r="S26" i="38"/>
  <c r="R26" i="38"/>
  <c r="Q26" i="38"/>
  <c r="P26" i="38"/>
  <c r="O26" i="38"/>
  <c r="N26" i="38"/>
  <c r="M26" i="38"/>
  <c r="K26" i="38"/>
  <c r="T25" i="38"/>
  <c r="S25" i="38"/>
  <c r="R25" i="38"/>
  <c r="Q25" i="38"/>
  <c r="P25" i="38"/>
  <c r="O25" i="38"/>
  <c r="N25" i="38"/>
  <c r="M25" i="38"/>
  <c r="K25" i="38"/>
  <c r="T24" i="38"/>
  <c r="S24" i="38"/>
  <c r="R24" i="38"/>
  <c r="Q24" i="38"/>
  <c r="P24" i="38"/>
  <c r="O24" i="38"/>
  <c r="N24" i="38"/>
  <c r="M24" i="38"/>
  <c r="K24" i="38"/>
  <c r="T23" i="38"/>
  <c r="S23" i="38"/>
  <c r="R23" i="38"/>
  <c r="Q23" i="38"/>
  <c r="P23" i="38"/>
  <c r="O23" i="38"/>
  <c r="N23" i="38"/>
  <c r="M23" i="38"/>
  <c r="K23" i="38"/>
  <c r="T22" i="38"/>
  <c r="S22" i="38"/>
  <c r="R22" i="38"/>
  <c r="Q22" i="38"/>
  <c r="P22" i="38"/>
  <c r="O22" i="38"/>
  <c r="N22" i="38"/>
  <c r="M22" i="38"/>
  <c r="K22" i="38"/>
  <c r="T21" i="38"/>
  <c r="S21" i="38"/>
  <c r="R21" i="38"/>
  <c r="Q21" i="38"/>
  <c r="P21" i="38"/>
  <c r="O21" i="38"/>
  <c r="N21" i="38"/>
  <c r="M21" i="38"/>
  <c r="K21" i="38"/>
  <c r="T20" i="38"/>
  <c r="S20" i="38"/>
  <c r="R20" i="38"/>
  <c r="Q20" i="38"/>
  <c r="P20" i="38"/>
  <c r="O20" i="38"/>
  <c r="N20" i="38"/>
  <c r="M20" i="38"/>
  <c r="K20" i="38"/>
  <c r="T19" i="38"/>
  <c r="S19" i="38"/>
  <c r="R19" i="38"/>
  <c r="Q19" i="38"/>
  <c r="P19" i="38"/>
  <c r="O19" i="38"/>
  <c r="N19" i="38"/>
  <c r="M19" i="38"/>
  <c r="K19" i="38"/>
  <c r="T18" i="38"/>
  <c r="S18" i="38"/>
  <c r="R18" i="38"/>
  <c r="Q18" i="38"/>
  <c r="P18" i="38"/>
  <c r="O18" i="38"/>
  <c r="N18" i="38"/>
  <c r="M18" i="38"/>
  <c r="K18" i="38"/>
  <c r="T17" i="38"/>
  <c r="S17" i="38"/>
  <c r="R17" i="38"/>
  <c r="Q17" i="38"/>
  <c r="P17" i="38"/>
  <c r="O17" i="38"/>
  <c r="N17" i="38"/>
  <c r="M17" i="38"/>
  <c r="K17" i="38"/>
  <c r="T16" i="38"/>
  <c r="S16" i="38"/>
  <c r="R16" i="38"/>
  <c r="Q16" i="38"/>
  <c r="P16" i="38"/>
  <c r="O16" i="38"/>
  <c r="N16" i="38"/>
  <c r="M16" i="38"/>
  <c r="K16" i="38"/>
  <c r="T15" i="38"/>
  <c r="S15" i="38"/>
  <c r="R15" i="38"/>
  <c r="Q15" i="38"/>
  <c r="P15" i="38"/>
  <c r="O15" i="38"/>
  <c r="N15" i="38"/>
  <c r="M15" i="38"/>
  <c r="K15" i="38"/>
  <c r="T14" i="38"/>
  <c r="S14" i="38"/>
  <c r="R14" i="38"/>
  <c r="Q14" i="38"/>
  <c r="P14" i="38"/>
  <c r="O14" i="38"/>
  <c r="N14" i="38"/>
  <c r="M14" i="38"/>
  <c r="K14" i="38"/>
  <c r="T13" i="38"/>
  <c r="S13" i="38"/>
  <c r="R13" i="38"/>
  <c r="Q13" i="38"/>
  <c r="P13" i="38"/>
  <c r="O13" i="38"/>
  <c r="N13" i="38"/>
  <c r="M13" i="38"/>
  <c r="K13" i="38"/>
  <c r="T12" i="38"/>
  <c r="S12" i="38"/>
  <c r="R12" i="38"/>
  <c r="Q12" i="38"/>
  <c r="P12" i="38"/>
  <c r="O12" i="38"/>
  <c r="N12" i="38"/>
  <c r="M12" i="38"/>
  <c r="K12" i="38"/>
  <c r="T11" i="38"/>
  <c r="S11" i="38"/>
  <c r="R11" i="38"/>
  <c r="Q11" i="38"/>
  <c r="P11" i="38"/>
  <c r="O11" i="38"/>
  <c r="N11" i="38"/>
  <c r="M11" i="38"/>
  <c r="K11" i="38"/>
  <c r="T10" i="38"/>
  <c r="S10" i="38"/>
  <c r="R10" i="38"/>
  <c r="Q10" i="38"/>
  <c r="P10" i="38"/>
  <c r="O10" i="38"/>
  <c r="N10" i="38"/>
  <c r="M10" i="38"/>
  <c r="K10" i="38"/>
  <c r="T9" i="38"/>
  <c r="S9" i="38"/>
  <c r="R9" i="38"/>
  <c r="Q9" i="38"/>
  <c r="P9" i="38"/>
  <c r="O9" i="38"/>
  <c r="N9" i="38"/>
  <c r="M9" i="38"/>
  <c r="K9" i="38"/>
  <c r="T8" i="38"/>
  <c r="S8" i="38"/>
  <c r="R8" i="38"/>
  <c r="Q8" i="38"/>
  <c r="P8" i="38"/>
  <c r="O8" i="38"/>
  <c r="N8" i="38"/>
  <c r="M8" i="38"/>
  <c r="K8" i="38"/>
  <c r="T7" i="38"/>
  <c r="S7" i="38"/>
  <c r="R7" i="38"/>
  <c r="Q7" i="38"/>
  <c r="P7" i="38"/>
  <c r="O7" i="38"/>
  <c r="N7" i="38"/>
  <c r="M7" i="38"/>
  <c r="K7" i="38"/>
  <c r="T6" i="38"/>
  <c r="S6" i="38"/>
  <c r="R6" i="38"/>
  <c r="Q6" i="38"/>
  <c r="P6" i="38"/>
  <c r="O6" i="38"/>
  <c r="N6" i="38"/>
  <c r="M6" i="38"/>
  <c r="K6" i="38"/>
  <c r="T5" i="38"/>
  <c r="S5" i="38"/>
  <c r="R5" i="38"/>
  <c r="Q5" i="38"/>
  <c r="P5" i="38"/>
  <c r="O5" i="38"/>
  <c r="N5" i="38"/>
  <c r="M5" i="38"/>
  <c r="K5" i="38"/>
  <c r="T4" i="38"/>
  <c r="S4" i="38"/>
  <c r="R4" i="38"/>
  <c r="Q4" i="38"/>
  <c r="P4" i="38"/>
  <c r="O4" i="38"/>
  <c r="N4" i="38"/>
  <c r="M4" i="38"/>
  <c r="K4" i="38"/>
  <c r="AD53" i="37"/>
  <c r="AC53" i="37"/>
  <c r="AB53" i="37"/>
  <c r="AA53" i="37"/>
  <c r="Z53" i="37"/>
  <c r="Y53" i="37"/>
  <c r="S53" i="37"/>
  <c r="R53" i="37"/>
  <c r="Q53" i="37"/>
  <c r="P53" i="37"/>
  <c r="N53" i="37"/>
  <c r="AD52" i="37"/>
  <c r="AC52" i="37"/>
  <c r="AB52" i="37"/>
  <c r="AA52" i="37"/>
  <c r="Z52" i="37"/>
  <c r="Y52" i="37"/>
  <c r="S52" i="37"/>
  <c r="R52" i="37"/>
  <c r="Q52" i="37"/>
  <c r="P52" i="37"/>
  <c r="N52" i="37"/>
  <c r="AD51" i="37"/>
  <c r="AC51" i="37"/>
  <c r="AB51" i="37"/>
  <c r="AA51" i="37"/>
  <c r="Z51" i="37"/>
  <c r="Y51" i="37"/>
  <c r="S51" i="37"/>
  <c r="R51" i="37"/>
  <c r="Q51" i="37"/>
  <c r="P51" i="37"/>
  <c r="N51" i="37"/>
  <c r="AD50" i="37"/>
  <c r="AC50" i="37"/>
  <c r="AB50" i="37"/>
  <c r="AA50" i="37"/>
  <c r="Z50" i="37"/>
  <c r="Y50" i="37"/>
  <c r="S50" i="37"/>
  <c r="R50" i="37"/>
  <c r="Q50" i="37"/>
  <c r="P50" i="37"/>
  <c r="N50" i="37"/>
  <c r="AD49" i="37"/>
  <c r="AC49" i="37"/>
  <c r="AB49" i="37"/>
  <c r="AA49" i="37"/>
  <c r="Z49" i="37"/>
  <c r="Y49" i="37"/>
  <c r="S49" i="37"/>
  <c r="R49" i="37"/>
  <c r="Q49" i="37"/>
  <c r="P49" i="37"/>
  <c r="N49" i="37"/>
  <c r="AD48" i="37"/>
  <c r="AC48" i="37"/>
  <c r="AB48" i="37"/>
  <c r="AA48" i="37"/>
  <c r="Z48" i="37"/>
  <c r="Y48" i="37"/>
  <c r="S48" i="37"/>
  <c r="R48" i="37"/>
  <c r="Q48" i="37"/>
  <c r="P48" i="37"/>
  <c r="N48" i="37"/>
  <c r="AD47" i="37"/>
  <c r="AC47" i="37"/>
  <c r="AB47" i="37"/>
  <c r="AA47" i="37"/>
  <c r="Z47" i="37"/>
  <c r="Y47" i="37"/>
  <c r="S47" i="37"/>
  <c r="R47" i="37"/>
  <c r="Q47" i="37"/>
  <c r="P47" i="37"/>
  <c r="N47" i="37"/>
  <c r="AD46" i="37"/>
  <c r="AC46" i="37"/>
  <c r="AB46" i="37"/>
  <c r="AA46" i="37"/>
  <c r="Z46" i="37"/>
  <c r="Y46" i="37"/>
  <c r="S46" i="37"/>
  <c r="R46" i="37"/>
  <c r="Q46" i="37"/>
  <c r="P46" i="37"/>
  <c r="N46" i="37"/>
  <c r="AD45" i="37"/>
  <c r="AC45" i="37"/>
  <c r="AB45" i="37"/>
  <c r="AA45" i="37"/>
  <c r="Z45" i="37"/>
  <c r="Y45" i="37"/>
  <c r="S45" i="37"/>
  <c r="R45" i="37"/>
  <c r="Q45" i="37"/>
  <c r="P45" i="37"/>
  <c r="N45" i="37"/>
  <c r="AD44" i="37"/>
  <c r="AC44" i="37"/>
  <c r="AB44" i="37"/>
  <c r="AA44" i="37"/>
  <c r="Z44" i="37"/>
  <c r="Y44" i="37"/>
  <c r="S44" i="37"/>
  <c r="R44" i="37"/>
  <c r="Q44" i="37"/>
  <c r="P44" i="37"/>
  <c r="N44" i="37"/>
  <c r="AD43" i="37"/>
  <c r="AC43" i="37"/>
  <c r="AB43" i="37"/>
  <c r="AA43" i="37"/>
  <c r="Z43" i="37"/>
  <c r="Y43" i="37"/>
  <c r="S43" i="37"/>
  <c r="R43" i="37"/>
  <c r="Q43" i="37"/>
  <c r="P43" i="37"/>
  <c r="N43" i="37"/>
  <c r="AD42" i="37"/>
  <c r="AC42" i="37"/>
  <c r="AB42" i="37"/>
  <c r="AA42" i="37"/>
  <c r="Z42" i="37"/>
  <c r="Y42" i="37"/>
  <c r="S42" i="37"/>
  <c r="R42" i="37"/>
  <c r="Q42" i="37"/>
  <c r="P42" i="37"/>
  <c r="N42" i="37"/>
  <c r="AD41" i="37"/>
  <c r="AC41" i="37"/>
  <c r="AB41" i="37"/>
  <c r="AA41" i="37"/>
  <c r="Z41" i="37"/>
  <c r="Y41" i="37"/>
  <c r="S41" i="37"/>
  <c r="R41" i="37"/>
  <c r="Q41" i="37"/>
  <c r="P41" i="37"/>
  <c r="N41" i="37"/>
  <c r="AD40" i="37"/>
  <c r="AC40" i="37"/>
  <c r="AB40" i="37"/>
  <c r="AA40" i="37"/>
  <c r="Z40" i="37"/>
  <c r="Y40" i="37"/>
  <c r="S40" i="37"/>
  <c r="R40" i="37"/>
  <c r="Q40" i="37"/>
  <c r="P40" i="37"/>
  <c r="N40" i="37"/>
  <c r="AD39" i="37"/>
  <c r="AC39" i="37"/>
  <c r="AB39" i="37"/>
  <c r="AA39" i="37"/>
  <c r="Z39" i="37"/>
  <c r="Y39" i="37"/>
  <c r="S39" i="37"/>
  <c r="R39" i="37"/>
  <c r="Q39" i="37"/>
  <c r="P39" i="37"/>
  <c r="N39" i="37"/>
  <c r="AD38" i="37"/>
  <c r="AC38" i="37"/>
  <c r="AB38" i="37"/>
  <c r="AA38" i="37"/>
  <c r="Z38" i="37"/>
  <c r="Y38" i="37"/>
  <c r="S38" i="37"/>
  <c r="R38" i="37"/>
  <c r="Q38" i="37"/>
  <c r="P38" i="37"/>
  <c r="N38" i="37"/>
  <c r="AD37" i="37"/>
  <c r="AC37" i="37"/>
  <c r="AB37" i="37"/>
  <c r="AA37" i="37"/>
  <c r="Z37" i="37"/>
  <c r="Y37" i="37"/>
  <c r="S37" i="37"/>
  <c r="R37" i="37"/>
  <c r="Q37" i="37"/>
  <c r="P37" i="37"/>
  <c r="N37" i="37"/>
  <c r="AD36" i="37"/>
  <c r="AC36" i="37"/>
  <c r="AB36" i="37"/>
  <c r="AA36" i="37"/>
  <c r="Z36" i="37"/>
  <c r="Y36" i="37"/>
  <c r="S36" i="37"/>
  <c r="R36" i="37"/>
  <c r="Q36" i="37"/>
  <c r="P36" i="37"/>
  <c r="N36" i="37"/>
  <c r="AD35" i="37"/>
  <c r="AC35" i="37"/>
  <c r="AB35" i="37"/>
  <c r="AA35" i="37"/>
  <c r="Z35" i="37"/>
  <c r="Y35" i="37"/>
  <c r="S35" i="37"/>
  <c r="R35" i="37"/>
  <c r="Q35" i="37"/>
  <c r="P35" i="37"/>
  <c r="N35" i="37"/>
  <c r="AD34" i="37"/>
  <c r="AC34" i="37"/>
  <c r="AB34" i="37"/>
  <c r="AA34" i="37"/>
  <c r="Z34" i="37"/>
  <c r="Y34" i="37"/>
  <c r="S34" i="37"/>
  <c r="R34" i="37"/>
  <c r="Q34" i="37"/>
  <c r="P34" i="37"/>
  <c r="N34" i="37"/>
  <c r="AD33" i="37"/>
  <c r="AC33" i="37"/>
  <c r="AB33" i="37"/>
  <c r="AA33" i="37"/>
  <c r="Z33" i="37"/>
  <c r="Y33" i="37"/>
  <c r="S33" i="37"/>
  <c r="R33" i="37"/>
  <c r="Q33" i="37"/>
  <c r="P33" i="37"/>
  <c r="N33" i="37"/>
  <c r="AD32" i="37"/>
  <c r="AC32" i="37"/>
  <c r="AB32" i="37"/>
  <c r="AA32" i="37"/>
  <c r="Z32" i="37"/>
  <c r="Y32" i="37"/>
  <c r="S32" i="37"/>
  <c r="R32" i="37"/>
  <c r="Q32" i="37"/>
  <c r="P32" i="37"/>
  <c r="N32" i="37"/>
  <c r="AD31" i="37"/>
  <c r="AC31" i="37"/>
  <c r="AB31" i="37"/>
  <c r="AA31" i="37"/>
  <c r="Z31" i="37"/>
  <c r="Y31" i="37"/>
  <c r="S31" i="37"/>
  <c r="R31" i="37"/>
  <c r="Q31" i="37"/>
  <c r="P31" i="37"/>
  <c r="N31" i="37"/>
  <c r="AD30" i="37"/>
  <c r="AC30" i="37"/>
  <c r="AB30" i="37"/>
  <c r="AA30" i="37"/>
  <c r="Z30" i="37"/>
  <c r="Y30" i="37"/>
  <c r="S30" i="37"/>
  <c r="R30" i="37"/>
  <c r="Q30" i="37"/>
  <c r="P30" i="37"/>
  <c r="N30" i="37"/>
  <c r="AD29" i="37"/>
  <c r="AC29" i="37"/>
  <c r="AB29" i="37"/>
  <c r="AA29" i="37"/>
  <c r="Z29" i="37"/>
  <c r="Y29" i="37"/>
  <c r="S29" i="37"/>
  <c r="R29" i="37"/>
  <c r="Q29" i="37"/>
  <c r="P29" i="37"/>
  <c r="N29" i="37"/>
  <c r="AD28" i="37"/>
  <c r="AC28" i="37"/>
  <c r="AB28" i="37"/>
  <c r="AA28" i="37"/>
  <c r="Z28" i="37"/>
  <c r="Y28" i="37"/>
  <c r="S28" i="37"/>
  <c r="R28" i="37"/>
  <c r="Q28" i="37"/>
  <c r="P28" i="37"/>
  <c r="N28" i="37"/>
  <c r="AD27" i="37"/>
  <c r="AC27" i="37"/>
  <c r="AB27" i="37"/>
  <c r="AA27" i="37"/>
  <c r="Z27" i="37"/>
  <c r="Y27" i="37"/>
  <c r="S27" i="37"/>
  <c r="R27" i="37"/>
  <c r="Q27" i="37"/>
  <c r="P27" i="37"/>
  <c r="N27" i="37"/>
  <c r="AD26" i="37"/>
  <c r="AC26" i="37"/>
  <c r="AB26" i="37"/>
  <c r="AA26" i="37"/>
  <c r="Z26" i="37"/>
  <c r="Y26" i="37"/>
  <c r="S26" i="37"/>
  <c r="R26" i="37"/>
  <c r="Q26" i="37"/>
  <c r="P26" i="37"/>
  <c r="N26" i="37"/>
  <c r="AD25" i="37"/>
  <c r="AC25" i="37"/>
  <c r="AB25" i="37"/>
  <c r="AA25" i="37"/>
  <c r="Z25" i="37"/>
  <c r="Y25" i="37"/>
  <c r="S25" i="37"/>
  <c r="R25" i="37"/>
  <c r="Q25" i="37"/>
  <c r="P25" i="37"/>
  <c r="N25" i="37"/>
  <c r="AD24" i="37"/>
  <c r="AC24" i="37"/>
  <c r="AB24" i="37"/>
  <c r="AA24" i="37"/>
  <c r="Z24" i="37"/>
  <c r="Y24" i="37"/>
  <c r="S24" i="37"/>
  <c r="R24" i="37"/>
  <c r="Q24" i="37"/>
  <c r="P24" i="37"/>
  <c r="N24" i="37"/>
  <c r="AD23" i="37"/>
  <c r="AC23" i="37"/>
  <c r="AB23" i="37"/>
  <c r="AA23" i="37"/>
  <c r="Z23" i="37"/>
  <c r="Y23" i="37"/>
  <c r="S23" i="37"/>
  <c r="R23" i="37"/>
  <c r="Q23" i="37"/>
  <c r="P23" i="37"/>
  <c r="N23" i="37"/>
  <c r="AD22" i="37"/>
  <c r="AC22" i="37"/>
  <c r="AB22" i="37"/>
  <c r="AA22" i="37"/>
  <c r="Z22" i="37"/>
  <c r="Y22" i="37"/>
  <c r="S22" i="37"/>
  <c r="R22" i="37"/>
  <c r="Q22" i="37"/>
  <c r="P22" i="37"/>
  <c r="N22" i="37"/>
  <c r="AD21" i="37"/>
  <c r="AC21" i="37"/>
  <c r="AB21" i="37"/>
  <c r="AA21" i="37"/>
  <c r="Z21" i="37"/>
  <c r="Y21" i="37"/>
  <c r="S21" i="37"/>
  <c r="R21" i="37"/>
  <c r="Q21" i="37"/>
  <c r="P21" i="37"/>
  <c r="N21" i="37"/>
  <c r="AD20" i="37"/>
  <c r="AC20" i="37"/>
  <c r="AB20" i="37"/>
  <c r="AA20" i="37"/>
  <c r="Z20" i="37"/>
  <c r="Y20" i="37"/>
  <c r="S20" i="37"/>
  <c r="R20" i="37"/>
  <c r="Q20" i="37"/>
  <c r="P20" i="37"/>
  <c r="N20" i="37"/>
  <c r="AD19" i="37"/>
  <c r="AC19" i="37"/>
  <c r="AB19" i="37"/>
  <c r="AA19" i="37"/>
  <c r="Z19" i="37"/>
  <c r="Y19" i="37"/>
  <c r="S19" i="37"/>
  <c r="R19" i="37"/>
  <c r="Q19" i="37"/>
  <c r="P19" i="37"/>
  <c r="N19" i="37"/>
  <c r="AD18" i="37"/>
  <c r="AC18" i="37"/>
  <c r="AB18" i="37"/>
  <c r="AA18" i="37"/>
  <c r="Z18" i="37"/>
  <c r="Y18" i="37"/>
  <c r="S18" i="37"/>
  <c r="R18" i="37"/>
  <c r="Q18" i="37"/>
  <c r="P18" i="37"/>
  <c r="N18" i="37"/>
  <c r="AD17" i="37"/>
  <c r="AC17" i="37"/>
  <c r="AB17" i="37"/>
  <c r="AA17" i="37"/>
  <c r="Z17" i="37"/>
  <c r="Y17" i="37"/>
  <c r="S17" i="37"/>
  <c r="R17" i="37"/>
  <c r="Q17" i="37"/>
  <c r="P17" i="37"/>
  <c r="N17" i="37"/>
  <c r="AD16" i="37"/>
  <c r="AC16" i="37"/>
  <c r="AB16" i="37"/>
  <c r="AA16" i="37"/>
  <c r="Z16" i="37"/>
  <c r="Y16" i="37"/>
  <c r="S16" i="37"/>
  <c r="R16" i="37"/>
  <c r="Q16" i="37"/>
  <c r="P16" i="37"/>
  <c r="N16" i="37"/>
  <c r="AD15" i="37"/>
  <c r="AC15" i="37"/>
  <c r="AB15" i="37"/>
  <c r="AA15" i="37"/>
  <c r="Z15" i="37"/>
  <c r="Y15" i="37"/>
  <c r="S15" i="37"/>
  <c r="R15" i="37"/>
  <c r="Q15" i="37"/>
  <c r="P15" i="37"/>
  <c r="N15" i="37"/>
  <c r="AD14" i="37"/>
  <c r="AC14" i="37"/>
  <c r="AB14" i="37"/>
  <c r="AA14" i="37"/>
  <c r="Z14" i="37"/>
  <c r="Y14" i="37"/>
  <c r="S14" i="37"/>
  <c r="R14" i="37"/>
  <c r="Q14" i="37"/>
  <c r="P14" i="37"/>
  <c r="N14" i="37"/>
  <c r="AD13" i="37"/>
  <c r="AC13" i="37"/>
  <c r="AB13" i="37"/>
  <c r="AA13" i="37"/>
  <c r="Z13" i="37"/>
  <c r="Y13" i="37"/>
  <c r="S13" i="37"/>
  <c r="R13" i="37"/>
  <c r="Q13" i="37"/>
  <c r="P13" i="37"/>
  <c r="N13" i="37"/>
  <c r="AD12" i="37"/>
  <c r="AC12" i="37"/>
  <c r="AB12" i="37"/>
  <c r="AA12" i="37"/>
  <c r="Z12" i="37"/>
  <c r="Y12" i="37"/>
  <c r="S12" i="37"/>
  <c r="R12" i="37"/>
  <c r="Q12" i="37"/>
  <c r="P12" i="37"/>
  <c r="N12" i="37"/>
  <c r="AD11" i="37"/>
  <c r="AC11" i="37"/>
  <c r="AB11" i="37"/>
  <c r="AA11" i="37"/>
  <c r="Z11" i="37"/>
  <c r="Y11" i="37"/>
  <c r="S11" i="37"/>
  <c r="R11" i="37"/>
  <c r="Q11" i="37"/>
  <c r="P11" i="37"/>
  <c r="N11" i="37"/>
  <c r="AD10" i="37"/>
  <c r="AC10" i="37"/>
  <c r="AB10" i="37"/>
  <c r="AA10" i="37"/>
  <c r="Z10" i="37"/>
  <c r="Y10" i="37"/>
  <c r="S10" i="37"/>
  <c r="R10" i="37"/>
  <c r="Q10" i="37"/>
  <c r="P10" i="37"/>
  <c r="N10" i="37"/>
  <c r="AD9" i="37"/>
  <c r="AC9" i="37"/>
  <c r="AB9" i="37"/>
  <c r="AA9" i="37"/>
  <c r="Z9" i="37"/>
  <c r="Y9" i="37"/>
  <c r="S9" i="37"/>
  <c r="R9" i="37"/>
  <c r="Q9" i="37"/>
  <c r="P9" i="37"/>
  <c r="N9" i="37"/>
  <c r="AD8" i="37"/>
  <c r="AC8" i="37"/>
  <c r="AB8" i="37"/>
  <c r="AA8" i="37"/>
  <c r="Z8" i="37"/>
  <c r="Y8" i="37"/>
  <c r="S8" i="37"/>
  <c r="R8" i="37"/>
  <c r="Q8" i="37"/>
  <c r="P8" i="37"/>
  <c r="N8" i="37"/>
  <c r="AD7" i="37"/>
  <c r="AC7" i="37"/>
  <c r="AB7" i="37"/>
  <c r="AA7" i="37"/>
  <c r="Z7" i="37"/>
  <c r="Y7" i="37"/>
  <c r="S7" i="37"/>
  <c r="R7" i="37"/>
  <c r="Q7" i="37"/>
  <c r="P7" i="37"/>
  <c r="N7" i="37"/>
  <c r="AD6" i="37"/>
  <c r="AC6" i="37"/>
  <c r="AB6" i="37"/>
  <c r="AA6" i="37"/>
  <c r="Z6" i="37"/>
  <c r="Y6" i="37"/>
  <c r="S6" i="37"/>
  <c r="R6" i="37"/>
  <c r="Q6" i="37"/>
  <c r="P6" i="37"/>
  <c r="N6" i="37"/>
  <c r="AD5" i="37"/>
  <c r="AC5" i="37"/>
  <c r="AB5" i="37"/>
  <c r="AA5" i="37"/>
  <c r="Z5" i="37"/>
  <c r="Y5" i="37"/>
  <c r="S5" i="37"/>
  <c r="R5" i="37"/>
  <c r="Q5" i="37"/>
  <c r="P5" i="37"/>
  <c r="N5" i="37"/>
  <c r="AD4" i="37"/>
  <c r="AC4" i="37"/>
  <c r="AB4" i="37"/>
  <c r="AA4" i="37"/>
  <c r="Z4" i="37"/>
  <c r="Y4" i="37"/>
  <c r="S4" i="37"/>
  <c r="R4" i="37"/>
  <c r="Q4" i="37"/>
  <c r="P4" i="37"/>
  <c r="N4" i="37"/>
  <c r="P5" i="25"/>
  <c r="Q5" i="25"/>
  <c r="R5" i="25"/>
  <c r="S5" i="25"/>
  <c r="T5" i="25"/>
  <c r="U5" i="25"/>
  <c r="V5" i="25"/>
  <c r="W5" i="25"/>
  <c r="X5" i="25"/>
  <c r="Y5" i="25"/>
  <c r="P6" i="25"/>
  <c r="Q6" i="25"/>
  <c r="R6" i="25"/>
  <c r="S6" i="25"/>
  <c r="T6" i="25"/>
  <c r="U6" i="25"/>
  <c r="V6" i="25"/>
  <c r="W6" i="25"/>
  <c r="X6" i="25"/>
  <c r="Y6" i="25"/>
  <c r="P7" i="25"/>
  <c r="Q7" i="25"/>
  <c r="R7" i="25"/>
  <c r="S7" i="25"/>
  <c r="T7" i="25"/>
  <c r="U7" i="25"/>
  <c r="V7" i="25"/>
  <c r="W7" i="25"/>
  <c r="X7" i="25"/>
  <c r="Y7" i="25"/>
  <c r="P8" i="25"/>
  <c r="Q8" i="25"/>
  <c r="R8" i="25"/>
  <c r="S8" i="25"/>
  <c r="T8" i="25"/>
  <c r="U8" i="25"/>
  <c r="V8" i="25"/>
  <c r="W8" i="25"/>
  <c r="X8" i="25"/>
  <c r="Y8" i="25"/>
  <c r="P9" i="25"/>
  <c r="Q9" i="25"/>
  <c r="R9" i="25"/>
  <c r="S9" i="25"/>
  <c r="T9" i="25"/>
  <c r="U9" i="25"/>
  <c r="V9" i="25"/>
  <c r="W9" i="25"/>
  <c r="X9" i="25"/>
  <c r="Y9" i="25"/>
  <c r="P10" i="25"/>
  <c r="Q10" i="25"/>
  <c r="R10" i="25"/>
  <c r="S10" i="25"/>
  <c r="T10" i="25"/>
  <c r="U10" i="25"/>
  <c r="V10" i="25"/>
  <c r="W10" i="25"/>
  <c r="X10" i="25"/>
  <c r="Y10" i="25"/>
  <c r="P11" i="25"/>
  <c r="Q11" i="25"/>
  <c r="R11" i="25"/>
  <c r="S11" i="25"/>
  <c r="T11" i="25"/>
  <c r="U11" i="25"/>
  <c r="V11" i="25"/>
  <c r="W11" i="25"/>
  <c r="X11" i="25"/>
  <c r="Y11" i="25"/>
  <c r="P12" i="25"/>
  <c r="Q12" i="25"/>
  <c r="R12" i="25"/>
  <c r="S12" i="25"/>
  <c r="T12" i="25"/>
  <c r="U12" i="25"/>
  <c r="V12" i="25"/>
  <c r="W12" i="25"/>
  <c r="X12" i="25"/>
  <c r="Y12" i="25"/>
  <c r="P13" i="25"/>
  <c r="Q13" i="25"/>
  <c r="R13" i="25"/>
  <c r="S13" i="25"/>
  <c r="T13" i="25"/>
  <c r="U13" i="25"/>
  <c r="V13" i="25"/>
  <c r="W13" i="25"/>
  <c r="X13" i="25"/>
  <c r="Y13" i="25"/>
  <c r="P14" i="25"/>
  <c r="Q14" i="25"/>
  <c r="R14" i="25"/>
  <c r="S14" i="25"/>
  <c r="T14" i="25"/>
  <c r="U14" i="25"/>
  <c r="V14" i="25"/>
  <c r="W14" i="25"/>
  <c r="X14" i="25"/>
  <c r="Y14" i="25"/>
  <c r="P15" i="25"/>
  <c r="Q15" i="25"/>
  <c r="R15" i="25"/>
  <c r="S15" i="25"/>
  <c r="T15" i="25"/>
  <c r="U15" i="25"/>
  <c r="V15" i="25"/>
  <c r="W15" i="25"/>
  <c r="X15" i="25"/>
  <c r="Y15" i="25"/>
  <c r="P16" i="25"/>
  <c r="Q16" i="25"/>
  <c r="R16" i="25"/>
  <c r="S16" i="25"/>
  <c r="T16" i="25"/>
  <c r="U16" i="25"/>
  <c r="V16" i="25"/>
  <c r="W16" i="25"/>
  <c r="X16" i="25"/>
  <c r="Y16" i="25"/>
  <c r="P17" i="25"/>
  <c r="Q17" i="25"/>
  <c r="R17" i="25"/>
  <c r="S17" i="25"/>
  <c r="T17" i="25"/>
  <c r="U17" i="25"/>
  <c r="V17" i="25"/>
  <c r="W17" i="25"/>
  <c r="X17" i="25"/>
  <c r="Y17" i="25"/>
  <c r="P18" i="25"/>
  <c r="Q18" i="25"/>
  <c r="R18" i="25"/>
  <c r="S18" i="25"/>
  <c r="T18" i="25"/>
  <c r="U18" i="25"/>
  <c r="V18" i="25"/>
  <c r="W18" i="25"/>
  <c r="X18" i="25"/>
  <c r="Y18" i="25"/>
  <c r="P19" i="25"/>
  <c r="Q19" i="25"/>
  <c r="R19" i="25"/>
  <c r="S19" i="25"/>
  <c r="T19" i="25"/>
  <c r="U19" i="25"/>
  <c r="V19" i="25"/>
  <c r="W19" i="25"/>
  <c r="X19" i="25"/>
  <c r="Y19" i="25"/>
  <c r="P20" i="25"/>
  <c r="Q20" i="25"/>
  <c r="R20" i="25"/>
  <c r="S20" i="25"/>
  <c r="T20" i="25"/>
  <c r="U20" i="25"/>
  <c r="V20" i="25"/>
  <c r="W20" i="25"/>
  <c r="X20" i="25"/>
  <c r="Y20" i="25"/>
  <c r="P21" i="25"/>
  <c r="Q21" i="25"/>
  <c r="R21" i="25"/>
  <c r="S21" i="25"/>
  <c r="T21" i="25"/>
  <c r="U21" i="25"/>
  <c r="V21" i="25"/>
  <c r="W21" i="25"/>
  <c r="X21" i="25"/>
  <c r="Y21" i="25"/>
  <c r="P22" i="25"/>
  <c r="Q22" i="25"/>
  <c r="R22" i="25"/>
  <c r="S22" i="25"/>
  <c r="T22" i="25"/>
  <c r="U22" i="25"/>
  <c r="V22" i="25"/>
  <c r="W22" i="25"/>
  <c r="X22" i="25"/>
  <c r="Y22" i="25"/>
  <c r="P23" i="25"/>
  <c r="Q23" i="25"/>
  <c r="R23" i="25"/>
  <c r="S23" i="25"/>
  <c r="T23" i="25"/>
  <c r="U23" i="25"/>
  <c r="V23" i="25"/>
  <c r="W23" i="25"/>
  <c r="X23" i="25"/>
  <c r="Y23" i="25"/>
  <c r="P24" i="25"/>
  <c r="Q24" i="25"/>
  <c r="R24" i="25"/>
  <c r="S24" i="25"/>
  <c r="T24" i="25"/>
  <c r="U24" i="25"/>
  <c r="V24" i="25"/>
  <c r="W24" i="25"/>
  <c r="X24" i="25"/>
  <c r="Y24" i="25"/>
  <c r="P25" i="25"/>
  <c r="Q25" i="25"/>
  <c r="R25" i="25"/>
  <c r="S25" i="25"/>
  <c r="T25" i="25"/>
  <c r="U25" i="25"/>
  <c r="V25" i="25"/>
  <c r="W25" i="25"/>
  <c r="X25" i="25"/>
  <c r="Y25" i="25"/>
  <c r="P26" i="25"/>
  <c r="Q26" i="25"/>
  <c r="R26" i="25"/>
  <c r="S26" i="25"/>
  <c r="T26" i="25"/>
  <c r="U26" i="25"/>
  <c r="V26" i="25"/>
  <c r="W26" i="25"/>
  <c r="X26" i="25"/>
  <c r="Y26" i="25"/>
  <c r="P27" i="25"/>
  <c r="Q27" i="25"/>
  <c r="R27" i="25"/>
  <c r="S27" i="25"/>
  <c r="T27" i="25"/>
  <c r="U27" i="25"/>
  <c r="V27" i="25"/>
  <c r="W27" i="25"/>
  <c r="X27" i="25"/>
  <c r="Y27" i="25"/>
  <c r="P28" i="25"/>
  <c r="Q28" i="25"/>
  <c r="R28" i="25"/>
  <c r="S28" i="25"/>
  <c r="T28" i="25"/>
  <c r="U28" i="25"/>
  <c r="V28" i="25"/>
  <c r="W28" i="25"/>
  <c r="X28" i="25"/>
  <c r="Y28" i="25"/>
  <c r="P29" i="25"/>
  <c r="Q29" i="25"/>
  <c r="R29" i="25"/>
  <c r="S29" i="25"/>
  <c r="T29" i="25"/>
  <c r="U29" i="25"/>
  <c r="V29" i="25"/>
  <c r="W29" i="25"/>
  <c r="X29" i="25"/>
  <c r="Y29" i="25"/>
  <c r="P30" i="25"/>
  <c r="Q30" i="25"/>
  <c r="R30" i="25"/>
  <c r="S30" i="25"/>
  <c r="T30" i="25"/>
  <c r="U30" i="25"/>
  <c r="V30" i="25"/>
  <c r="W30" i="25"/>
  <c r="X30" i="25"/>
  <c r="Y30" i="25"/>
  <c r="P31" i="25"/>
  <c r="Q31" i="25"/>
  <c r="R31" i="25"/>
  <c r="S31" i="25"/>
  <c r="T31" i="25"/>
  <c r="U31" i="25"/>
  <c r="V31" i="25"/>
  <c r="W31" i="25"/>
  <c r="X31" i="25"/>
  <c r="Y31" i="25"/>
  <c r="P32" i="25"/>
  <c r="Q32" i="25"/>
  <c r="R32" i="25"/>
  <c r="S32" i="25"/>
  <c r="T32" i="25"/>
  <c r="U32" i="25"/>
  <c r="V32" i="25"/>
  <c r="W32" i="25"/>
  <c r="X32" i="25"/>
  <c r="Y32" i="25"/>
  <c r="P33" i="25"/>
  <c r="Q33" i="25"/>
  <c r="R33" i="25"/>
  <c r="S33" i="25"/>
  <c r="T33" i="25"/>
  <c r="U33" i="25"/>
  <c r="V33" i="25"/>
  <c r="W33" i="25"/>
  <c r="X33" i="25"/>
  <c r="Y33" i="25"/>
  <c r="P34" i="25"/>
  <c r="Q34" i="25"/>
  <c r="R34" i="25"/>
  <c r="S34" i="25"/>
  <c r="T34" i="25"/>
  <c r="U34" i="25"/>
  <c r="V34" i="25"/>
  <c r="W34" i="25"/>
  <c r="X34" i="25"/>
  <c r="Y34" i="25"/>
  <c r="P35" i="25"/>
  <c r="Q35" i="25"/>
  <c r="R35" i="25"/>
  <c r="S35" i="25"/>
  <c r="T35" i="25"/>
  <c r="U35" i="25"/>
  <c r="V35" i="25"/>
  <c r="W35" i="25"/>
  <c r="X35" i="25"/>
  <c r="Y35" i="25"/>
  <c r="P36" i="25"/>
  <c r="Q36" i="25"/>
  <c r="R36" i="25"/>
  <c r="S36" i="25"/>
  <c r="T36" i="25"/>
  <c r="U36" i="25"/>
  <c r="V36" i="25"/>
  <c r="W36" i="25"/>
  <c r="X36" i="25"/>
  <c r="Y36" i="25"/>
  <c r="P37" i="25"/>
  <c r="Q37" i="25"/>
  <c r="R37" i="25"/>
  <c r="S37" i="25"/>
  <c r="T37" i="25"/>
  <c r="U37" i="25"/>
  <c r="V37" i="25"/>
  <c r="W37" i="25"/>
  <c r="X37" i="25"/>
  <c r="Y37" i="25"/>
  <c r="P38" i="25"/>
  <c r="Q38" i="25"/>
  <c r="R38" i="25"/>
  <c r="S38" i="25"/>
  <c r="T38" i="25"/>
  <c r="U38" i="25"/>
  <c r="V38" i="25"/>
  <c r="W38" i="25"/>
  <c r="X38" i="25"/>
  <c r="Y38" i="25"/>
  <c r="P39" i="25"/>
  <c r="Q39" i="25"/>
  <c r="R39" i="25"/>
  <c r="S39" i="25"/>
  <c r="T39" i="25"/>
  <c r="U39" i="25"/>
  <c r="V39" i="25"/>
  <c r="W39" i="25"/>
  <c r="X39" i="25"/>
  <c r="Y39" i="25"/>
  <c r="P40" i="25"/>
  <c r="Q40" i="25"/>
  <c r="R40" i="25"/>
  <c r="S40" i="25"/>
  <c r="T40" i="25"/>
  <c r="U40" i="25"/>
  <c r="V40" i="25"/>
  <c r="W40" i="25"/>
  <c r="X40" i="25"/>
  <c r="Y40" i="25"/>
  <c r="P41" i="25"/>
  <c r="Q41" i="25"/>
  <c r="R41" i="25"/>
  <c r="S41" i="25"/>
  <c r="T41" i="25"/>
  <c r="U41" i="25"/>
  <c r="V41" i="25"/>
  <c r="W41" i="25"/>
  <c r="X41" i="25"/>
  <c r="Y41" i="25"/>
  <c r="P42" i="25"/>
  <c r="Q42" i="25"/>
  <c r="R42" i="25"/>
  <c r="S42" i="25"/>
  <c r="T42" i="25"/>
  <c r="U42" i="25"/>
  <c r="V42" i="25"/>
  <c r="W42" i="25"/>
  <c r="X42" i="25"/>
  <c r="Y42" i="25"/>
  <c r="P43" i="25"/>
  <c r="Q43" i="25"/>
  <c r="R43" i="25"/>
  <c r="S43" i="25"/>
  <c r="T43" i="25"/>
  <c r="U43" i="25"/>
  <c r="V43" i="25"/>
  <c r="W43" i="25"/>
  <c r="X43" i="25"/>
  <c r="Y43" i="25"/>
  <c r="P44" i="25"/>
  <c r="Q44" i="25"/>
  <c r="R44" i="25"/>
  <c r="S44" i="25"/>
  <c r="T44" i="25"/>
  <c r="U44" i="25"/>
  <c r="V44" i="25"/>
  <c r="W44" i="25"/>
  <c r="X44" i="25"/>
  <c r="Y44" i="25"/>
  <c r="P45" i="25"/>
  <c r="Q45" i="25"/>
  <c r="R45" i="25"/>
  <c r="S45" i="25"/>
  <c r="T45" i="25"/>
  <c r="U45" i="25"/>
  <c r="V45" i="25"/>
  <c r="W45" i="25"/>
  <c r="X45" i="25"/>
  <c r="Y45" i="25"/>
  <c r="P46" i="25"/>
  <c r="Q46" i="25"/>
  <c r="R46" i="25"/>
  <c r="S46" i="25"/>
  <c r="T46" i="25"/>
  <c r="U46" i="25"/>
  <c r="V46" i="25"/>
  <c r="W46" i="25"/>
  <c r="X46" i="25"/>
  <c r="Y46" i="25"/>
  <c r="P47" i="25"/>
  <c r="Q47" i="25"/>
  <c r="R47" i="25"/>
  <c r="S47" i="25"/>
  <c r="T47" i="25"/>
  <c r="U47" i="25"/>
  <c r="V47" i="25"/>
  <c r="W47" i="25"/>
  <c r="X47" i="25"/>
  <c r="Y47" i="25"/>
  <c r="P48" i="25"/>
  <c r="Q48" i="25"/>
  <c r="R48" i="25"/>
  <c r="S48" i="25"/>
  <c r="T48" i="25"/>
  <c r="U48" i="25"/>
  <c r="V48" i="25"/>
  <c r="W48" i="25"/>
  <c r="X48" i="25"/>
  <c r="Y48" i="25"/>
  <c r="P49" i="25"/>
  <c r="Q49" i="25"/>
  <c r="R49" i="25"/>
  <c r="S49" i="25"/>
  <c r="T49" i="25"/>
  <c r="U49" i="25"/>
  <c r="V49" i="25"/>
  <c r="W49" i="25"/>
  <c r="X49" i="25"/>
  <c r="Y49" i="25"/>
  <c r="P50" i="25"/>
  <c r="Q50" i="25"/>
  <c r="R50" i="25"/>
  <c r="S50" i="25"/>
  <c r="T50" i="25"/>
  <c r="U50" i="25"/>
  <c r="V50" i="25"/>
  <c r="W50" i="25"/>
  <c r="X50" i="25"/>
  <c r="Y50" i="25"/>
  <c r="P51" i="25"/>
  <c r="Q51" i="25"/>
  <c r="R51" i="25"/>
  <c r="S51" i="25"/>
  <c r="T51" i="25"/>
  <c r="U51" i="25"/>
  <c r="V51" i="25"/>
  <c r="W51" i="25"/>
  <c r="X51" i="25"/>
  <c r="Y51" i="25"/>
  <c r="P52" i="25"/>
  <c r="Q52" i="25"/>
  <c r="R52" i="25"/>
  <c r="S52" i="25"/>
  <c r="T52" i="25"/>
  <c r="U52" i="25"/>
  <c r="V52" i="25"/>
  <c r="W52" i="25"/>
  <c r="X52" i="25"/>
  <c r="Y52" i="25"/>
  <c r="P53" i="25"/>
  <c r="Q53" i="25"/>
  <c r="R53" i="25"/>
  <c r="S53" i="25"/>
  <c r="T53" i="25"/>
  <c r="U53" i="25"/>
  <c r="V53" i="25"/>
  <c r="W53" i="25"/>
  <c r="X53" i="25"/>
  <c r="Y53" i="25"/>
  <c r="N5" i="24"/>
  <c r="O5" i="24"/>
  <c r="P5" i="24"/>
  <c r="Q5" i="24"/>
  <c r="R5" i="24"/>
  <c r="S5" i="24"/>
  <c r="T5" i="24"/>
  <c r="U5" i="24"/>
  <c r="N6" i="24"/>
  <c r="O6" i="24"/>
  <c r="P6" i="24"/>
  <c r="Q6" i="24"/>
  <c r="R6" i="24"/>
  <c r="S6" i="24"/>
  <c r="T6" i="24"/>
  <c r="U6" i="24"/>
  <c r="N7" i="24"/>
  <c r="O7" i="24"/>
  <c r="P7" i="24"/>
  <c r="Q7" i="24"/>
  <c r="R7" i="24"/>
  <c r="S7" i="24"/>
  <c r="T7" i="24"/>
  <c r="U7" i="24"/>
  <c r="N8" i="24"/>
  <c r="O8" i="24"/>
  <c r="P8" i="24"/>
  <c r="Q8" i="24"/>
  <c r="R8" i="24"/>
  <c r="S8" i="24"/>
  <c r="T8" i="24"/>
  <c r="U8" i="24"/>
  <c r="N9" i="24"/>
  <c r="O9" i="24"/>
  <c r="P9" i="24"/>
  <c r="Q9" i="24"/>
  <c r="R9" i="24"/>
  <c r="S9" i="24"/>
  <c r="T9" i="24"/>
  <c r="U9" i="24"/>
  <c r="N10" i="24"/>
  <c r="O10" i="24"/>
  <c r="P10" i="24"/>
  <c r="Q10" i="24"/>
  <c r="R10" i="24"/>
  <c r="S10" i="24"/>
  <c r="T10" i="24"/>
  <c r="U10" i="24"/>
  <c r="N11" i="24"/>
  <c r="O11" i="24"/>
  <c r="P11" i="24"/>
  <c r="Q11" i="24"/>
  <c r="R11" i="24"/>
  <c r="S11" i="24"/>
  <c r="T11" i="24"/>
  <c r="U11" i="24"/>
  <c r="N12" i="24"/>
  <c r="O12" i="24"/>
  <c r="P12" i="24"/>
  <c r="Q12" i="24"/>
  <c r="R12" i="24"/>
  <c r="S12" i="24"/>
  <c r="T12" i="24"/>
  <c r="U12" i="24"/>
  <c r="N13" i="24"/>
  <c r="O13" i="24"/>
  <c r="P13" i="24"/>
  <c r="Q13" i="24"/>
  <c r="R13" i="24"/>
  <c r="S13" i="24"/>
  <c r="T13" i="24"/>
  <c r="U13" i="24"/>
  <c r="N14" i="24"/>
  <c r="O14" i="24"/>
  <c r="P14" i="24"/>
  <c r="Q14" i="24"/>
  <c r="R14" i="24"/>
  <c r="S14" i="24"/>
  <c r="T14" i="24"/>
  <c r="U14" i="24"/>
  <c r="N15" i="24"/>
  <c r="O15" i="24"/>
  <c r="P15" i="24"/>
  <c r="Q15" i="24"/>
  <c r="R15" i="24"/>
  <c r="S15" i="24"/>
  <c r="T15" i="24"/>
  <c r="U15" i="24"/>
  <c r="N16" i="24"/>
  <c r="O16" i="24"/>
  <c r="P16" i="24"/>
  <c r="Q16" i="24"/>
  <c r="R16" i="24"/>
  <c r="S16" i="24"/>
  <c r="T16" i="24"/>
  <c r="U16" i="24"/>
  <c r="N17" i="24"/>
  <c r="O17" i="24"/>
  <c r="P17" i="24"/>
  <c r="Q17" i="24"/>
  <c r="R17" i="24"/>
  <c r="S17" i="24"/>
  <c r="T17" i="24"/>
  <c r="U17" i="24"/>
  <c r="N18" i="24"/>
  <c r="O18" i="24"/>
  <c r="P18" i="24"/>
  <c r="Q18" i="24"/>
  <c r="R18" i="24"/>
  <c r="S18" i="24"/>
  <c r="T18" i="24"/>
  <c r="U18" i="24"/>
  <c r="N19" i="24"/>
  <c r="O19" i="24"/>
  <c r="P19" i="24"/>
  <c r="Q19" i="24"/>
  <c r="R19" i="24"/>
  <c r="S19" i="24"/>
  <c r="T19" i="24"/>
  <c r="U19" i="24"/>
  <c r="N20" i="24"/>
  <c r="O20" i="24"/>
  <c r="P20" i="24"/>
  <c r="Q20" i="24"/>
  <c r="R20" i="24"/>
  <c r="S20" i="24"/>
  <c r="T20" i="24"/>
  <c r="U20" i="24"/>
  <c r="N21" i="24"/>
  <c r="O21" i="24"/>
  <c r="P21" i="24"/>
  <c r="Q21" i="24"/>
  <c r="R21" i="24"/>
  <c r="S21" i="24"/>
  <c r="T21" i="24"/>
  <c r="U21" i="24"/>
  <c r="N22" i="24"/>
  <c r="O22" i="24"/>
  <c r="P22" i="24"/>
  <c r="Q22" i="24"/>
  <c r="R22" i="24"/>
  <c r="S22" i="24"/>
  <c r="T22" i="24"/>
  <c r="U22" i="24"/>
  <c r="N23" i="24"/>
  <c r="O23" i="24"/>
  <c r="P23" i="24"/>
  <c r="Q23" i="24"/>
  <c r="R23" i="24"/>
  <c r="S23" i="24"/>
  <c r="T23" i="24"/>
  <c r="U23" i="24"/>
  <c r="N24" i="24"/>
  <c r="O24" i="24"/>
  <c r="P24" i="24"/>
  <c r="Q24" i="24"/>
  <c r="R24" i="24"/>
  <c r="S24" i="24"/>
  <c r="T24" i="24"/>
  <c r="U24" i="24"/>
  <c r="N25" i="24"/>
  <c r="O25" i="24"/>
  <c r="P25" i="24"/>
  <c r="Q25" i="24"/>
  <c r="R25" i="24"/>
  <c r="S25" i="24"/>
  <c r="T25" i="24"/>
  <c r="U25" i="24"/>
  <c r="N26" i="24"/>
  <c r="O26" i="24"/>
  <c r="P26" i="24"/>
  <c r="Q26" i="24"/>
  <c r="R26" i="24"/>
  <c r="S26" i="24"/>
  <c r="T26" i="24"/>
  <c r="U26" i="24"/>
  <c r="N27" i="24"/>
  <c r="O27" i="24"/>
  <c r="P27" i="24"/>
  <c r="Q27" i="24"/>
  <c r="R27" i="24"/>
  <c r="S27" i="24"/>
  <c r="T27" i="24"/>
  <c r="U27" i="24"/>
  <c r="N28" i="24"/>
  <c r="O28" i="24"/>
  <c r="P28" i="24"/>
  <c r="Q28" i="24"/>
  <c r="R28" i="24"/>
  <c r="S28" i="24"/>
  <c r="T28" i="24"/>
  <c r="U28" i="24"/>
  <c r="N29" i="24"/>
  <c r="O29" i="24"/>
  <c r="P29" i="24"/>
  <c r="Q29" i="24"/>
  <c r="R29" i="24"/>
  <c r="S29" i="24"/>
  <c r="T29" i="24"/>
  <c r="U29" i="24"/>
  <c r="N30" i="24"/>
  <c r="O30" i="24"/>
  <c r="P30" i="24"/>
  <c r="Q30" i="24"/>
  <c r="R30" i="24"/>
  <c r="S30" i="24"/>
  <c r="T30" i="24"/>
  <c r="U30" i="24"/>
  <c r="N31" i="24"/>
  <c r="O31" i="24"/>
  <c r="P31" i="24"/>
  <c r="Q31" i="24"/>
  <c r="R31" i="24"/>
  <c r="S31" i="24"/>
  <c r="T31" i="24"/>
  <c r="U31" i="24"/>
  <c r="N32" i="24"/>
  <c r="O32" i="24"/>
  <c r="P32" i="24"/>
  <c r="Q32" i="24"/>
  <c r="R32" i="24"/>
  <c r="S32" i="24"/>
  <c r="T32" i="24"/>
  <c r="U32" i="24"/>
  <c r="N33" i="24"/>
  <c r="O33" i="24"/>
  <c r="P33" i="24"/>
  <c r="Q33" i="24"/>
  <c r="R33" i="24"/>
  <c r="S33" i="24"/>
  <c r="T33" i="24"/>
  <c r="U33" i="24"/>
  <c r="N34" i="24"/>
  <c r="O34" i="24"/>
  <c r="P34" i="24"/>
  <c r="Q34" i="24"/>
  <c r="R34" i="24"/>
  <c r="S34" i="24"/>
  <c r="T34" i="24"/>
  <c r="U34" i="24"/>
  <c r="N35" i="24"/>
  <c r="O35" i="24"/>
  <c r="P35" i="24"/>
  <c r="Q35" i="24"/>
  <c r="R35" i="24"/>
  <c r="S35" i="24"/>
  <c r="T35" i="24"/>
  <c r="U35" i="24"/>
  <c r="N36" i="24"/>
  <c r="O36" i="24"/>
  <c r="P36" i="24"/>
  <c r="Q36" i="24"/>
  <c r="R36" i="24"/>
  <c r="S36" i="24"/>
  <c r="T36" i="24"/>
  <c r="U36" i="24"/>
  <c r="N37" i="24"/>
  <c r="O37" i="24"/>
  <c r="P37" i="24"/>
  <c r="Q37" i="24"/>
  <c r="R37" i="24"/>
  <c r="S37" i="24"/>
  <c r="T37" i="24"/>
  <c r="U37" i="24"/>
  <c r="N38" i="24"/>
  <c r="O38" i="24"/>
  <c r="P38" i="24"/>
  <c r="Q38" i="24"/>
  <c r="R38" i="24"/>
  <c r="S38" i="24"/>
  <c r="T38" i="24"/>
  <c r="U38" i="24"/>
  <c r="N39" i="24"/>
  <c r="O39" i="24"/>
  <c r="P39" i="24"/>
  <c r="Q39" i="24"/>
  <c r="R39" i="24"/>
  <c r="S39" i="24"/>
  <c r="T39" i="24"/>
  <c r="U39" i="24"/>
  <c r="N40" i="24"/>
  <c r="O40" i="24"/>
  <c r="P40" i="24"/>
  <c r="Q40" i="24"/>
  <c r="R40" i="24"/>
  <c r="S40" i="24"/>
  <c r="T40" i="24"/>
  <c r="U40" i="24"/>
  <c r="N41" i="24"/>
  <c r="O41" i="24"/>
  <c r="P41" i="24"/>
  <c r="Q41" i="24"/>
  <c r="R41" i="24"/>
  <c r="S41" i="24"/>
  <c r="T41" i="24"/>
  <c r="U41" i="24"/>
  <c r="N42" i="24"/>
  <c r="O42" i="24"/>
  <c r="P42" i="24"/>
  <c r="Q42" i="24"/>
  <c r="R42" i="24"/>
  <c r="S42" i="24"/>
  <c r="T42" i="24"/>
  <c r="U42" i="24"/>
  <c r="N43" i="24"/>
  <c r="O43" i="24"/>
  <c r="P43" i="24"/>
  <c r="Q43" i="24"/>
  <c r="R43" i="24"/>
  <c r="S43" i="24"/>
  <c r="T43" i="24"/>
  <c r="U43" i="24"/>
  <c r="N44" i="24"/>
  <c r="O44" i="24"/>
  <c r="P44" i="24"/>
  <c r="Q44" i="24"/>
  <c r="R44" i="24"/>
  <c r="S44" i="24"/>
  <c r="T44" i="24"/>
  <c r="U44" i="24"/>
  <c r="N45" i="24"/>
  <c r="O45" i="24"/>
  <c r="P45" i="24"/>
  <c r="Q45" i="24"/>
  <c r="R45" i="24"/>
  <c r="S45" i="24"/>
  <c r="T45" i="24"/>
  <c r="U45" i="24"/>
  <c r="N46" i="24"/>
  <c r="O46" i="24"/>
  <c r="P46" i="24"/>
  <c r="Q46" i="24"/>
  <c r="R46" i="24"/>
  <c r="S46" i="24"/>
  <c r="T46" i="24"/>
  <c r="U46" i="24"/>
  <c r="N47" i="24"/>
  <c r="O47" i="24"/>
  <c r="P47" i="24"/>
  <c r="Q47" i="24"/>
  <c r="R47" i="24"/>
  <c r="S47" i="24"/>
  <c r="T47" i="24"/>
  <c r="U47" i="24"/>
  <c r="N48" i="24"/>
  <c r="O48" i="24"/>
  <c r="P48" i="24"/>
  <c r="Q48" i="24"/>
  <c r="R48" i="24"/>
  <c r="S48" i="24"/>
  <c r="T48" i="24"/>
  <c r="U48" i="24"/>
  <c r="N49" i="24"/>
  <c r="O49" i="24"/>
  <c r="P49" i="24"/>
  <c r="Q49" i="24"/>
  <c r="R49" i="24"/>
  <c r="S49" i="24"/>
  <c r="T49" i="24"/>
  <c r="U49" i="24"/>
  <c r="N50" i="24"/>
  <c r="O50" i="24"/>
  <c r="P50" i="24"/>
  <c r="Q50" i="24"/>
  <c r="R50" i="24"/>
  <c r="S50" i="24"/>
  <c r="T50" i="24"/>
  <c r="U50" i="24"/>
  <c r="N51" i="24"/>
  <c r="O51" i="24"/>
  <c r="P51" i="24"/>
  <c r="Q51" i="24"/>
  <c r="R51" i="24"/>
  <c r="S51" i="24"/>
  <c r="T51" i="24"/>
  <c r="U51" i="24"/>
  <c r="N52" i="24"/>
  <c r="O52" i="24"/>
  <c r="P52" i="24"/>
  <c r="Q52" i="24"/>
  <c r="R52" i="24"/>
  <c r="S52" i="24"/>
  <c r="T52" i="24"/>
  <c r="U52" i="24"/>
  <c r="N53" i="24"/>
  <c r="O53" i="24"/>
  <c r="P53" i="24"/>
  <c r="Q53" i="24"/>
  <c r="R53" i="24"/>
  <c r="S53" i="24"/>
  <c r="T53" i="24"/>
  <c r="U53" i="24"/>
  <c r="AE5" i="23"/>
  <c r="AE6" i="23"/>
  <c r="AE7" i="23"/>
  <c r="AE8" i="23"/>
  <c r="AE9" i="23"/>
  <c r="AE10" i="23"/>
  <c r="AE11" i="23"/>
  <c r="AE12" i="23"/>
  <c r="AE13" i="23"/>
  <c r="AE14" i="23"/>
  <c r="AE15" i="23"/>
  <c r="AE16" i="23"/>
  <c r="AE17" i="23"/>
  <c r="AE18" i="23"/>
  <c r="AE19" i="23"/>
  <c r="AE20" i="23"/>
  <c r="AE21" i="23"/>
  <c r="AE22" i="23"/>
  <c r="AE23" i="23"/>
  <c r="AE24" i="23"/>
  <c r="AE25" i="23"/>
  <c r="AE26" i="23"/>
  <c r="AE27" i="23"/>
  <c r="AE28" i="23"/>
  <c r="AE29" i="23"/>
  <c r="AE30" i="23"/>
  <c r="AE31" i="23"/>
  <c r="AE32" i="23"/>
  <c r="AE33" i="23"/>
  <c r="AE34" i="23"/>
  <c r="AE35" i="23"/>
  <c r="AE36" i="23"/>
  <c r="AE37" i="23"/>
  <c r="AE38" i="23"/>
  <c r="AE39" i="23"/>
  <c r="AE40" i="23"/>
  <c r="AE41" i="23"/>
  <c r="AE42" i="23"/>
  <c r="AE43" i="23"/>
  <c r="AE44" i="23"/>
  <c r="AE45" i="23"/>
  <c r="AE46" i="23"/>
  <c r="AE47" i="23"/>
  <c r="AE48" i="23"/>
  <c r="AE49" i="23"/>
  <c r="AE50" i="23"/>
  <c r="AE51" i="23"/>
  <c r="AE52" i="23"/>
  <c r="AE53" i="23"/>
  <c r="AD5" i="23"/>
  <c r="AD6" i="23"/>
  <c r="AD7" i="23"/>
  <c r="AD8" i="23"/>
  <c r="AD9" i="23"/>
  <c r="AD10" i="23"/>
  <c r="AD11" i="23"/>
  <c r="AD12" i="23"/>
  <c r="AD13" i="23"/>
  <c r="AD14" i="23"/>
  <c r="AD15" i="23"/>
  <c r="AD16" i="23"/>
  <c r="AD17" i="23"/>
  <c r="AD18" i="23"/>
  <c r="AD19" i="23"/>
  <c r="AD20" i="23"/>
  <c r="AD21" i="23"/>
  <c r="AD22" i="23"/>
  <c r="AD23" i="23"/>
  <c r="AD24" i="23"/>
  <c r="AD25" i="23"/>
  <c r="AD26" i="23"/>
  <c r="AD27" i="23"/>
  <c r="AD28" i="23"/>
  <c r="AD29" i="23"/>
  <c r="AD30" i="23"/>
  <c r="AD31" i="23"/>
  <c r="AD32" i="23"/>
  <c r="AD33" i="23"/>
  <c r="AD34" i="23"/>
  <c r="AD35" i="23"/>
  <c r="AD36" i="23"/>
  <c r="AD37" i="23"/>
  <c r="AD38" i="23"/>
  <c r="AD39" i="23"/>
  <c r="AD40" i="23"/>
  <c r="AD41" i="23"/>
  <c r="AD42" i="23"/>
  <c r="AD43" i="23"/>
  <c r="AD44" i="23"/>
  <c r="AD45" i="23"/>
  <c r="AD46" i="23"/>
  <c r="AD47" i="23"/>
  <c r="AD48" i="23"/>
  <c r="AD49" i="23"/>
  <c r="AD50" i="23"/>
  <c r="AD51" i="23"/>
  <c r="AD52" i="23"/>
  <c r="AD53" i="23"/>
  <c r="AC5" i="23"/>
  <c r="AC6" i="23"/>
  <c r="AC7" i="23"/>
  <c r="AC8" i="23"/>
  <c r="AC9" i="23"/>
  <c r="AC10" i="23"/>
  <c r="AC11" i="23"/>
  <c r="AC12" i="23"/>
  <c r="AC13" i="23"/>
  <c r="AC14" i="23"/>
  <c r="AC15" i="23"/>
  <c r="AC16" i="23"/>
  <c r="AC17" i="23"/>
  <c r="AC18" i="23"/>
  <c r="AC19" i="23"/>
  <c r="AC20" i="23"/>
  <c r="AC21" i="23"/>
  <c r="AC22" i="23"/>
  <c r="AC23" i="23"/>
  <c r="AC24" i="23"/>
  <c r="AC25" i="23"/>
  <c r="AC26" i="23"/>
  <c r="AC27" i="23"/>
  <c r="AC28" i="23"/>
  <c r="AC29" i="23"/>
  <c r="AC30" i="23"/>
  <c r="AC31" i="23"/>
  <c r="AC32" i="23"/>
  <c r="AC33" i="23"/>
  <c r="AC34" i="23"/>
  <c r="AC35" i="23"/>
  <c r="AC36" i="23"/>
  <c r="AC37" i="23"/>
  <c r="AC38" i="23"/>
  <c r="AC39" i="23"/>
  <c r="AC40" i="23"/>
  <c r="AC41" i="23"/>
  <c r="AC42" i="23"/>
  <c r="AC43" i="23"/>
  <c r="AC44" i="23"/>
  <c r="AC45" i="23"/>
  <c r="AC46" i="23"/>
  <c r="AC47" i="23"/>
  <c r="AC48" i="23"/>
  <c r="AC49" i="23"/>
  <c r="AC50" i="23"/>
  <c r="AC51" i="23"/>
  <c r="AC52" i="23"/>
  <c r="AC53" i="23"/>
  <c r="AB5" i="23"/>
  <c r="AB6" i="23"/>
  <c r="AB7" i="23"/>
  <c r="AB8" i="23"/>
  <c r="AB9" i="23"/>
  <c r="AB10" i="23"/>
  <c r="AB11" i="23"/>
  <c r="AB12" i="23"/>
  <c r="AB13" i="23"/>
  <c r="AB14" i="23"/>
  <c r="AB15" i="23"/>
  <c r="AB16" i="23"/>
  <c r="AB17" i="23"/>
  <c r="AB18" i="23"/>
  <c r="AB19" i="23"/>
  <c r="AB20" i="23"/>
  <c r="AB21" i="23"/>
  <c r="AB22" i="23"/>
  <c r="AB23" i="23"/>
  <c r="AB24" i="23"/>
  <c r="AB25" i="23"/>
  <c r="AB26" i="23"/>
  <c r="AB27" i="23"/>
  <c r="AB28" i="23"/>
  <c r="AB29" i="23"/>
  <c r="AB30" i="23"/>
  <c r="AB31" i="23"/>
  <c r="AB32" i="23"/>
  <c r="AB33" i="23"/>
  <c r="AB34" i="23"/>
  <c r="AB35" i="23"/>
  <c r="AB36" i="23"/>
  <c r="AB37" i="23"/>
  <c r="AB38" i="23"/>
  <c r="AB39" i="23"/>
  <c r="AB40" i="23"/>
  <c r="AB41" i="23"/>
  <c r="AB42" i="23"/>
  <c r="AB43" i="23"/>
  <c r="AB44" i="23"/>
  <c r="AB45" i="23"/>
  <c r="AB46" i="23"/>
  <c r="AB47" i="23"/>
  <c r="AB48" i="23"/>
  <c r="AB49" i="23"/>
  <c r="AB50" i="23"/>
  <c r="AB51" i="23"/>
  <c r="AB52" i="23"/>
  <c r="AB53" i="23"/>
  <c r="AA5" i="23"/>
  <c r="AA6" i="23"/>
  <c r="AA7" i="23"/>
  <c r="AA8" i="23"/>
  <c r="AA9" i="23"/>
  <c r="AA10" i="23"/>
  <c r="AA11" i="23"/>
  <c r="AA12" i="23"/>
  <c r="AA13" i="23"/>
  <c r="AA14" i="23"/>
  <c r="AA15" i="23"/>
  <c r="AA16" i="23"/>
  <c r="AA17" i="23"/>
  <c r="AA18" i="23"/>
  <c r="AA19" i="23"/>
  <c r="AA20" i="23"/>
  <c r="AA21" i="23"/>
  <c r="AA22" i="23"/>
  <c r="AA23" i="23"/>
  <c r="AA24" i="23"/>
  <c r="AA25" i="23"/>
  <c r="AA26" i="23"/>
  <c r="AA27" i="23"/>
  <c r="AA28" i="23"/>
  <c r="AA29" i="23"/>
  <c r="AA30" i="23"/>
  <c r="AA31" i="23"/>
  <c r="AA32" i="23"/>
  <c r="AA33" i="23"/>
  <c r="AA34" i="23"/>
  <c r="AA35" i="23"/>
  <c r="AA36" i="23"/>
  <c r="AA37" i="23"/>
  <c r="AA38" i="23"/>
  <c r="AA39" i="23"/>
  <c r="AA40" i="23"/>
  <c r="AA41" i="23"/>
  <c r="AA42" i="23"/>
  <c r="AA43" i="23"/>
  <c r="AA44" i="23"/>
  <c r="AA45" i="23"/>
  <c r="AA46" i="23"/>
  <c r="AA47" i="23"/>
  <c r="AA48" i="23"/>
  <c r="AA49" i="23"/>
  <c r="AA50" i="23"/>
  <c r="AA51" i="23"/>
  <c r="AA52" i="23"/>
  <c r="AA53" i="23"/>
  <c r="T5" i="23"/>
  <c r="T6" i="23"/>
  <c r="T7" i="23"/>
  <c r="T8" i="23"/>
  <c r="T9" i="23"/>
  <c r="T10" i="23"/>
  <c r="T11" i="23"/>
  <c r="T12" i="23"/>
  <c r="T13" i="23"/>
  <c r="T14" i="23"/>
  <c r="T15" i="23"/>
  <c r="T16" i="23"/>
  <c r="T17" i="23"/>
  <c r="T18" i="23"/>
  <c r="T19" i="23"/>
  <c r="T20" i="23"/>
  <c r="T21" i="23"/>
  <c r="T22" i="23"/>
  <c r="T23" i="23"/>
  <c r="T24" i="23"/>
  <c r="T25" i="23"/>
  <c r="T26" i="23"/>
  <c r="T27" i="23"/>
  <c r="T28" i="23"/>
  <c r="T29" i="23"/>
  <c r="T30" i="23"/>
  <c r="T31" i="23"/>
  <c r="T32" i="23"/>
  <c r="T33" i="23"/>
  <c r="T34" i="23"/>
  <c r="T35" i="23"/>
  <c r="T36" i="23"/>
  <c r="T37" i="23"/>
  <c r="T38" i="23"/>
  <c r="T39" i="23"/>
  <c r="T40" i="23"/>
  <c r="T41" i="23"/>
  <c r="T42" i="23"/>
  <c r="T43" i="23"/>
  <c r="T44" i="23"/>
  <c r="T45" i="23"/>
  <c r="T46" i="23"/>
  <c r="T47" i="23"/>
  <c r="T48" i="23"/>
  <c r="T49" i="23"/>
  <c r="T50" i="23"/>
  <c r="T51" i="23"/>
  <c r="T52" i="23"/>
  <c r="T53" i="23"/>
  <c r="S5" i="23"/>
  <c r="S6" i="23"/>
  <c r="S7" i="23"/>
  <c r="S8" i="23"/>
  <c r="S9" i="23"/>
  <c r="S10" i="23"/>
  <c r="S11" i="23"/>
  <c r="S12" i="23"/>
  <c r="S13" i="23"/>
  <c r="S14" i="23"/>
  <c r="S15" i="23"/>
  <c r="S16" i="23"/>
  <c r="S17" i="23"/>
  <c r="S18" i="23"/>
  <c r="S19" i="23"/>
  <c r="S20" i="23"/>
  <c r="S21" i="23"/>
  <c r="S22" i="23"/>
  <c r="S23" i="23"/>
  <c r="S24" i="23"/>
  <c r="S25" i="23"/>
  <c r="S26" i="23"/>
  <c r="S27" i="23"/>
  <c r="S28" i="23"/>
  <c r="S29" i="23"/>
  <c r="S30" i="23"/>
  <c r="S31" i="23"/>
  <c r="S32" i="23"/>
  <c r="S33" i="23"/>
  <c r="S34" i="23"/>
  <c r="S35" i="23"/>
  <c r="S36" i="23"/>
  <c r="S37" i="23"/>
  <c r="S38" i="23"/>
  <c r="S39" i="23"/>
  <c r="S40" i="23"/>
  <c r="S41" i="23"/>
  <c r="S42" i="23"/>
  <c r="S43" i="23"/>
  <c r="S44" i="23"/>
  <c r="S45" i="23"/>
  <c r="S46" i="23"/>
  <c r="S47" i="23"/>
  <c r="S48" i="23"/>
  <c r="S49" i="23"/>
  <c r="S50" i="23"/>
  <c r="S51" i="23"/>
  <c r="S52" i="23"/>
  <c r="S53" i="23"/>
  <c r="R5" i="23"/>
  <c r="R6" i="23"/>
  <c r="R7" i="23"/>
  <c r="R8" i="23"/>
  <c r="R9" i="23"/>
  <c r="R10" i="23"/>
  <c r="R11" i="23"/>
  <c r="R12" i="23"/>
  <c r="R13" i="23"/>
  <c r="R14" i="23"/>
  <c r="R15" i="23"/>
  <c r="R16" i="23"/>
  <c r="R17" i="23"/>
  <c r="R18" i="23"/>
  <c r="R19" i="23"/>
  <c r="R20" i="23"/>
  <c r="R21" i="23"/>
  <c r="R22" i="23"/>
  <c r="R23" i="23"/>
  <c r="R24" i="23"/>
  <c r="R25" i="23"/>
  <c r="R26" i="23"/>
  <c r="R27" i="23"/>
  <c r="R28" i="23"/>
  <c r="R29" i="23"/>
  <c r="R30" i="23"/>
  <c r="R31" i="23"/>
  <c r="R32" i="23"/>
  <c r="R33" i="23"/>
  <c r="R34" i="23"/>
  <c r="R35" i="23"/>
  <c r="R36" i="23"/>
  <c r="R37" i="23"/>
  <c r="R38" i="23"/>
  <c r="R39" i="23"/>
  <c r="R40" i="23"/>
  <c r="R41" i="23"/>
  <c r="R42" i="23"/>
  <c r="R43" i="23"/>
  <c r="R44" i="23"/>
  <c r="R45" i="23"/>
  <c r="R46" i="23"/>
  <c r="R47" i="23"/>
  <c r="R48" i="23"/>
  <c r="R49" i="23"/>
  <c r="R50" i="23"/>
  <c r="R51" i="23"/>
  <c r="R52" i="23"/>
  <c r="R53" i="23"/>
  <c r="Z5" i="23" l="1"/>
  <c r="Z6" i="23"/>
  <c r="Z7" i="23"/>
  <c r="Z8" i="23"/>
  <c r="Z9" i="23"/>
  <c r="Z10" i="23"/>
  <c r="Z11" i="23"/>
  <c r="Z12" i="23"/>
  <c r="Z13" i="23"/>
  <c r="Z14" i="23"/>
  <c r="Z15" i="23"/>
  <c r="Z16" i="23"/>
  <c r="Z17" i="23"/>
  <c r="Z18" i="23"/>
  <c r="Z19" i="23"/>
  <c r="Z20" i="23"/>
  <c r="Z21" i="23"/>
  <c r="Z22" i="23"/>
  <c r="Z23" i="23"/>
  <c r="Z24" i="23"/>
  <c r="Z25" i="23"/>
  <c r="Z26" i="23"/>
  <c r="Z27" i="23"/>
  <c r="Z28" i="23"/>
  <c r="Z29" i="23"/>
  <c r="Z30" i="23"/>
  <c r="Z31" i="23"/>
  <c r="Z32" i="23"/>
  <c r="Z33" i="23"/>
  <c r="Z34" i="23"/>
  <c r="Z35" i="23"/>
  <c r="Z36" i="23"/>
  <c r="Z37" i="23"/>
  <c r="Z38" i="23"/>
  <c r="Z39" i="23"/>
  <c r="Z40" i="23"/>
  <c r="Z41" i="23"/>
  <c r="Z42" i="23"/>
  <c r="Z43" i="23"/>
  <c r="Z44" i="23"/>
  <c r="Z45" i="23"/>
  <c r="Z46" i="23"/>
  <c r="Z47" i="23"/>
  <c r="Z48" i="23"/>
  <c r="Z49" i="23"/>
  <c r="Z50" i="23"/>
  <c r="Z51" i="23"/>
  <c r="Z52" i="23"/>
  <c r="Z53" i="23"/>
  <c r="AA4" i="23"/>
  <c r="AB4" i="23"/>
  <c r="AC4" i="23"/>
  <c r="AD4" i="23"/>
  <c r="AE4" i="23"/>
  <c r="Z4" i="23"/>
  <c r="T4" i="23"/>
  <c r="R4" i="23"/>
  <c r="S4" i="23"/>
  <c r="P4" i="24"/>
  <c r="Q4" i="24"/>
  <c r="R4" i="24"/>
  <c r="S4" i="24"/>
  <c r="T4" i="24"/>
  <c r="U4" i="24"/>
  <c r="O4" i="24"/>
  <c r="S4" i="25"/>
  <c r="T4" i="25"/>
  <c r="U4" i="25"/>
  <c r="V4" i="25"/>
  <c r="W4" i="25"/>
  <c r="X4" i="25"/>
  <c r="Y4" i="25"/>
  <c r="R4" i="25"/>
  <c r="Q4" i="25"/>
  <c r="AD1" i="22"/>
  <c r="AE1" i="22"/>
  <c r="AF1" i="22"/>
  <c r="AC1" i="22"/>
  <c r="N4" i="24"/>
  <c r="Y1" i="22"/>
  <c r="Z1" i="22"/>
  <c r="AA1" i="22"/>
  <c r="AB1" i="22"/>
  <c r="X1" i="22"/>
  <c r="O1" i="22"/>
  <c r="W1" i="22"/>
  <c r="V1" i="22"/>
  <c r="U1" i="22"/>
  <c r="T1" i="22"/>
  <c r="S1" i="22"/>
  <c r="R1" i="22"/>
  <c r="Q1" i="22"/>
  <c r="P1" i="22"/>
  <c r="X53" i="29"/>
  <c r="W53" i="29"/>
  <c r="V53" i="29"/>
  <c r="U53" i="29"/>
  <c r="T53" i="29"/>
  <c r="S53" i="29"/>
  <c r="R53" i="29"/>
  <c r="Q53" i="29"/>
  <c r="P53" i="29"/>
  <c r="M53" i="29"/>
  <c r="X52" i="29"/>
  <c r="W52" i="29"/>
  <c r="V52" i="29"/>
  <c r="U52" i="29"/>
  <c r="T52" i="29"/>
  <c r="S52" i="29"/>
  <c r="R52" i="29"/>
  <c r="Q52" i="29"/>
  <c r="P52" i="29"/>
  <c r="M52" i="29"/>
  <c r="X51" i="29"/>
  <c r="W51" i="29"/>
  <c r="V51" i="29"/>
  <c r="U51" i="29"/>
  <c r="T51" i="29"/>
  <c r="S51" i="29"/>
  <c r="R51" i="29"/>
  <c r="Q51" i="29"/>
  <c r="P51" i="29"/>
  <c r="M51" i="29"/>
  <c r="X50" i="29"/>
  <c r="W50" i="29"/>
  <c r="V50" i="29"/>
  <c r="U50" i="29"/>
  <c r="T50" i="29"/>
  <c r="S50" i="29"/>
  <c r="R50" i="29"/>
  <c r="Q50" i="29"/>
  <c r="P50" i="29"/>
  <c r="M50" i="29"/>
  <c r="X49" i="29"/>
  <c r="W49" i="29"/>
  <c r="V49" i="29"/>
  <c r="U49" i="29"/>
  <c r="T49" i="29"/>
  <c r="S49" i="29"/>
  <c r="R49" i="29"/>
  <c r="Q49" i="29"/>
  <c r="P49" i="29"/>
  <c r="M49" i="29"/>
  <c r="X48" i="29"/>
  <c r="W48" i="29"/>
  <c r="V48" i="29"/>
  <c r="U48" i="29"/>
  <c r="T48" i="29"/>
  <c r="S48" i="29"/>
  <c r="R48" i="29"/>
  <c r="Q48" i="29"/>
  <c r="P48" i="29"/>
  <c r="M48" i="29"/>
  <c r="X47" i="29"/>
  <c r="W47" i="29"/>
  <c r="V47" i="29"/>
  <c r="U47" i="29"/>
  <c r="T47" i="29"/>
  <c r="S47" i="29"/>
  <c r="R47" i="29"/>
  <c r="Q47" i="29"/>
  <c r="P47" i="29"/>
  <c r="M47" i="29"/>
  <c r="X46" i="29"/>
  <c r="W46" i="29"/>
  <c r="V46" i="29"/>
  <c r="U46" i="29"/>
  <c r="T46" i="29"/>
  <c r="S46" i="29"/>
  <c r="R46" i="29"/>
  <c r="Q46" i="29"/>
  <c r="P46" i="29"/>
  <c r="M46" i="29"/>
  <c r="X45" i="29"/>
  <c r="W45" i="29"/>
  <c r="V45" i="29"/>
  <c r="U45" i="29"/>
  <c r="T45" i="29"/>
  <c r="S45" i="29"/>
  <c r="R45" i="29"/>
  <c r="Q45" i="29"/>
  <c r="P45" i="29"/>
  <c r="M45" i="29"/>
  <c r="X44" i="29"/>
  <c r="W44" i="29"/>
  <c r="V44" i="29"/>
  <c r="U44" i="29"/>
  <c r="T44" i="29"/>
  <c r="S44" i="29"/>
  <c r="R44" i="29"/>
  <c r="Q44" i="29"/>
  <c r="P44" i="29"/>
  <c r="M44" i="29"/>
  <c r="X43" i="29"/>
  <c r="W43" i="29"/>
  <c r="V43" i="29"/>
  <c r="U43" i="29"/>
  <c r="T43" i="29"/>
  <c r="S43" i="29"/>
  <c r="R43" i="29"/>
  <c r="Q43" i="29"/>
  <c r="P43" i="29"/>
  <c r="M43" i="29"/>
  <c r="X42" i="29"/>
  <c r="W42" i="29"/>
  <c r="V42" i="29"/>
  <c r="U42" i="29"/>
  <c r="T42" i="29"/>
  <c r="S42" i="29"/>
  <c r="R42" i="29"/>
  <c r="Q42" i="29"/>
  <c r="P42" i="29"/>
  <c r="M42" i="29"/>
  <c r="X41" i="29"/>
  <c r="W41" i="29"/>
  <c r="V41" i="29"/>
  <c r="U41" i="29"/>
  <c r="T41" i="29"/>
  <c r="S41" i="29"/>
  <c r="R41" i="29"/>
  <c r="Q41" i="29"/>
  <c r="P41" i="29"/>
  <c r="M41" i="29"/>
  <c r="X40" i="29"/>
  <c r="W40" i="29"/>
  <c r="V40" i="29"/>
  <c r="U40" i="29"/>
  <c r="T40" i="29"/>
  <c r="S40" i="29"/>
  <c r="R40" i="29"/>
  <c r="Q40" i="29"/>
  <c r="P40" i="29"/>
  <c r="M40" i="29"/>
  <c r="X39" i="29"/>
  <c r="W39" i="29"/>
  <c r="V39" i="29"/>
  <c r="U39" i="29"/>
  <c r="T39" i="29"/>
  <c r="S39" i="29"/>
  <c r="R39" i="29"/>
  <c r="Q39" i="29"/>
  <c r="P39" i="29"/>
  <c r="M39" i="29"/>
  <c r="X38" i="29"/>
  <c r="W38" i="29"/>
  <c r="V38" i="29"/>
  <c r="U38" i="29"/>
  <c r="T38" i="29"/>
  <c r="S38" i="29"/>
  <c r="R38" i="29"/>
  <c r="Q38" i="29"/>
  <c r="P38" i="29"/>
  <c r="M38" i="29"/>
  <c r="X37" i="29"/>
  <c r="W37" i="29"/>
  <c r="V37" i="29"/>
  <c r="U37" i="29"/>
  <c r="T37" i="29"/>
  <c r="S37" i="29"/>
  <c r="R37" i="29"/>
  <c r="Q37" i="29"/>
  <c r="P37" i="29"/>
  <c r="M37" i="29"/>
  <c r="X36" i="29"/>
  <c r="W36" i="29"/>
  <c r="V36" i="29"/>
  <c r="U36" i="29"/>
  <c r="T36" i="29"/>
  <c r="S36" i="29"/>
  <c r="R36" i="29"/>
  <c r="Q36" i="29"/>
  <c r="P36" i="29"/>
  <c r="M36" i="29"/>
  <c r="X35" i="29"/>
  <c r="W35" i="29"/>
  <c r="V35" i="29"/>
  <c r="U35" i="29"/>
  <c r="T35" i="29"/>
  <c r="S35" i="29"/>
  <c r="R35" i="29"/>
  <c r="Q35" i="29"/>
  <c r="P35" i="29"/>
  <c r="M35" i="29"/>
  <c r="X34" i="29"/>
  <c r="W34" i="29"/>
  <c r="V34" i="29"/>
  <c r="U34" i="29"/>
  <c r="T34" i="29"/>
  <c r="S34" i="29"/>
  <c r="R34" i="29"/>
  <c r="Q34" i="29"/>
  <c r="P34" i="29"/>
  <c r="M34" i="29"/>
  <c r="X33" i="29"/>
  <c r="W33" i="29"/>
  <c r="V33" i="29"/>
  <c r="U33" i="29"/>
  <c r="T33" i="29"/>
  <c r="S33" i="29"/>
  <c r="R33" i="29"/>
  <c r="Q33" i="29"/>
  <c r="P33" i="29"/>
  <c r="M33" i="29"/>
  <c r="X32" i="29"/>
  <c r="W32" i="29"/>
  <c r="V32" i="29"/>
  <c r="U32" i="29"/>
  <c r="T32" i="29"/>
  <c r="S32" i="29"/>
  <c r="R32" i="29"/>
  <c r="Q32" i="29"/>
  <c r="P32" i="29"/>
  <c r="M32" i="29"/>
  <c r="X31" i="29"/>
  <c r="W31" i="29"/>
  <c r="V31" i="29"/>
  <c r="U31" i="29"/>
  <c r="T31" i="29"/>
  <c r="S31" i="29"/>
  <c r="R31" i="29"/>
  <c r="Q31" i="29"/>
  <c r="P31" i="29"/>
  <c r="M31" i="29"/>
  <c r="X30" i="29"/>
  <c r="W30" i="29"/>
  <c r="V30" i="29"/>
  <c r="U30" i="29"/>
  <c r="T30" i="29"/>
  <c r="S30" i="29"/>
  <c r="R30" i="29"/>
  <c r="Q30" i="29"/>
  <c r="P30" i="29"/>
  <c r="M30" i="29"/>
  <c r="X29" i="29"/>
  <c r="W29" i="29"/>
  <c r="V29" i="29"/>
  <c r="U29" i="29"/>
  <c r="T29" i="29"/>
  <c r="S29" i="29"/>
  <c r="R29" i="29"/>
  <c r="Q29" i="29"/>
  <c r="P29" i="29"/>
  <c r="M29" i="29"/>
  <c r="X28" i="29"/>
  <c r="W28" i="29"/>
  <c r="V28" i="29"/>
  <c r="U28" i="29"/>
  <c r="T28" i="29"/>
  <c r="S28" i="29"/>
  <c r="R28" i="29"/>
  <c r="Q28" i="29"/>
  <c r="P28" i="29"/>
  <c r="M28" i="29"/>
  <c r="X27" i="29"/>
  <c r="W27" i="29"/>
  <c r="V27" i="29"/>
  <c r="U27" i="29"/>
  <c r="T27" i="29"/>
  <c r="S27" i="29"/>
  <c r="R27" i="29"/>
  <c r="Q27" i="29"/>
  <c r="P27" i="29"/>
  <c r="M27" i="29"/>
  <c r="X26" i="29"/>
  <c r="W26" i="29"/>
  <c r="V26" i="29"/>
  <c r="U26" i="29"/>
  <c r="T26" i="29"/>
  <c r="S26" i="29"/>
  <c r="R26" i="29"/>
  <c r="Q26" i="29"/>
  <c r="P26" i="29"/>
  <c r="M26" i="29"/>
  <c r="X25" i="29"/>
  <c r="W25" i="29"/>
  <c r="V25" i="29"/>
  <c r="U25" i="29"/>
  <c r="T25" i="29"/>
  <c r="S25" i="29"/>
  <c r="R25" i="29"/>
  <c r="Q25" i="29"/>
  <c r="P25" i="29"/>
  <c r="M25" i="29"/>
  <c r="X24" i="29"/>
  <c r="W24" i="29"/>
  <c r="V24" i="29"/>
  <c r="U24" i="29"/>
  <c r="T24" i="29"/>
  <c r="S24" i="29"/>
  <c r="R24" i="29"/>
  <c r="Q24" i="29"/>
  <c r="P24" i="29"/>
  <c r="M24" i="29"/>
  <c r="X23" i="29"/>
  <c r="W23" i="29"/>
  <c r="V23" i="29"/>
  <c r="U23" i="29"/>
  <c r="T23" i="29"/>
  <c r="S23" i="29"/>
  <c r="R23" i="29"/>
  <c r="Q23" i="29"/>
  <c r="P23" i="29"/>
  <c r="M23" i="29"/>
  <c r="X22" i="29"/>
  <c r="W22" i="29"/>
  <c r="V22" i="29"/>
  <c r="U22" i="29"/>
  <c r="T22" i="29"/>
  <c r="S22" i="29"/>
  <c r="R22" i="29"/>
  <c r="Q22" i="29"/>
  <c r="P22" i="29"/>
  <c r="M22" i="29"/>
  <c r="X21" i="29"/>
  <c r="W21" i="29"/>
  <c r="V21" i="29"/>
  <c r="U21" i="29"/>
  <c r="T21" i="29"/>
  <c r="S21" i="29"/>
  <c r="R21" i="29"/>
  <c r="Q21" i="29"/>
  <c r="P21" i="29"/>
  <c r="M21" i="29"/>
  <c r="X20" i="29"/>
  <c r="W20" i="29"/>
  <c r="V20" i="29"/>
  <c r="U20" i="29"/>
  <c r="T20" i="29"/>
  <c r="S20" i="29"/>
  <c r="R20" i="29"/>
  <c r="Q20" i="29"/>
  <c r="P20" i="29"/>
  <c r="M20" i="29"/>
  <c r="X19" i="29"/>
  <c r="W19" i="29"/>
  <c r="V19" i="29"/>
  <c r="U19" i="29"/>
  <c r="T19" i="29"/>
  <c r="S19" i="29"/>
  <c r="R19" i="29"/>
  <c r="Q19" i="29"/>
  <c r="P19" i="29"/>
  <c r="M19" i="29"/>
  <c r="X18" i="29"/>
  <c r="W18" i="29"/>
  <c r="V18" i="29"/>
  <c r="U18" i="29"/>
  <c r="T18" i="29"/>
  <c r="S18" i="29"/>
  <c r="R18" i="29"/>
  <c r="Q18" i="29"/>
  <c r="P18" i="29"/>
  <c r="M18" i="29"/>
  <c r="X17" i="29"/>
  <c r="W17" i="29"/>
  <c r="V17" i="29"/>
  <c r="U17" i="29"/>
  <c r="T17" i="29"/>
  <c r="S17" i="29"/>
  <c r="R17" i="29"/>
  <c r="Q17" i="29"/>
  <c r="P17" i="29"/>
  <c r="M17" i="29"/>
  <c r="X16" i="29"/>
  <c r="W16" i="29"/>
  <c r="V16" i="29"/>
  <c r="U16" i="29"/>
  <c r="T16" i="29"/>
  <c r="S16" i="29"/>
  <c r="R16" i="29"/>
  <c r="Q16" i="29"/>
  <c r="P16" i="29"/>
  <c r="M16" i="29"/>
  <c r="X15" i="29"/>
  <c r="W15" i="29"/>
  <c r="V15" i="29"/>
  <c r="U15" i="29"/>
  <c r="T15" i="29"/>
  <c r="S15" i="29"/>
  <c r="R15" i="29"/>
  <c r="Q15" i="29"/>
  <c r="P15" i="29"/>
  <c r="M15" i="29"/>
  <c r="X14" i="29"/>
  <c r="W14" i="29"/>
  <c r="V14" i="29"/>
  <c r="U14" i="29"/>
  <c r="T14" i="29"/>
  <c r="S14" i="29"/>
  <c r="R14" i="29"/>
  <c r="Q14" i="29"/>
  <c r="P14" i="29"/>
  <c r="M14" i="29"/>
  <c r="X13" i="29"/>
  <c r="W13" i="29"/>
  <c r="V13" i="29"/>
  <c r="U13" i="29"/>
  <c r="T13" i="29"/>
  <c r="S13" i="29"/>
  <c r="R13" i="29"/>
  <c r="Q13" i="29"/>
  <c r="P13" i="29"/>
  <c r="M13" i="29"/>
  <c r="X12" i="29"/>
  <c r="W12" i="29"/>
  <c r="V12" i="29"/>
  <c r="U12" i="29"/>
  <c r="T12" i="29"/>
  <c r="S12" i="29"/>
  <c r="R12" i="29"/>
  <c r="Q12" i="29"/>
  <c r="P12" i="29"/>
  <c r="M12" i="29"/>
  <c r="X11" i="29"/>
  <c r="W11" i="29"/>
  <c r="V11" i="29"/>
  <c r="U11" i="29"/>
  <c r="T11" i="29"/>
  <c r="S11" i="29"/>
  <c r="R11" i="29"/>
  <c r="Q11" i="29"/>
  <c r="P11" i="29"/>
  <c r="M11" i="29"/>
  <c r="X10" i="29"/>
  <c r="W10" i="29"/>
  <c r="V10" i="29"/>
  <c r="U10" i="29"/>
  <c r="T10" i="29"/>
  <c r="S10" i="29"/>
  <c r="R10" i="29"/>
  <c r="Q10" i="29"/>
  <c r="P10" i="29"/>
  <c r="M10" i="29"/>
  <c r="X9" i="29"/>
  <c r="W9" i="29"/>
  <c r="V9" i="29"/>
  <c r="U9" i="29"/>
  <c r="T9" i="29"/>
  <c r="S9" i="29"/>
  <c r="R9" i="29"/>
  <c r="Q9" i="29"/>
  <c r="P9" i="29"/>
  <c r="M9" i="29"/>
  <c r="X8" i="29"/>
  <c r="W8" i="29"/>
  <c r="V8" i="29"/>
  <c r="U8" i="29"/>
  <c r="T8" i="29"/>
  <c r="S8" i="29"/>
  <c r="R8" i="29"/>
  <c r="Q8" i="29"/>
  <c r="P8" i="29"/>
  <c r="M8" i="29"/>
  <c r="X7" i="29"/>
  <c r="W7" i="29"/>
  <c r="V7" i="29"/>
  <c r="U7" i="29"/>
  <c r="T7" i="29"/>
  <c r="S7" i="29"/>
  <c r="R7" i="29"/>
  <c r="Q7" i="29"/>
  <c r="P7" i="29"/>
  <c r="M7" i="29"/>
  <c r="X6" i="29"/>
  <c r="W6" i="29"/>
  <c r="V6" i="29"/>
  <c r="U6" i="29"/>
  <c r="T6" i="29"/>
  <c r="S6" i="29"/>
  <c r="R6" i="29"/>
  <c r="Q6" i="29"/>
  <c r="P6" i="29"/>
  <c r="M6" i="29"/>
  <c r="X5" i="29"/>
  <c r="W5" i="29"/>
  <c r="V5" i="29"/>
  <c r="U5" i="29"/>
  <c r="T5" i="29"/>
  <c r="S5" i="29"/>
  <c r="R5" i="29"/>
  <c r="Q5" i="29"/>
  <c r="P5" i="29"/>
  <c r="M5" i="29"/>
  <c r="X4" i="29"/>
  <c r="W4" i="29"/>
  <c r="V4" i="29"/>
  <c r="U4" i="29"/>
  <c r="T4" i="29"/>
  <c r="S4" i="29"/>
  <c r="R4" i="29"/>
  <c r="Q4" i="29"/>
  <c r="P4" i="29"/>
  <c r="M4" i="29"/>
  <c r="X53" i="27"/>
  <c r="W53" i="27"/>
  <c r="V53" i="27"/>
  <c r="U53" i="27"/>
  <c r="T53" i="27"/>
  <c r="S53" i="27"/>
  <c r="R53" i="27"/>
  <c r="Q53" i="27"/>
  <c r="P53" i="27"/>
  <c r="M53" i="27"/>
  <c r="X52" i="27"/>
  <c r="W52" i="27"/>
  <c r="V52" i="27"/>
  <c r="U52" i="27"/>
  <c r="T52" i="27"/>
  <c r="S52" i="27"/>
  <c r="R52" i="27"/>
  <c r="Q52" i="27"/>
  <c r="P52" i="27"/>
  <c r="M52" i="27"/>
  <c r="X51" i="27"/>
  <c r="W51" i="27"/>
  <c r="V51" i="27"/>
  <c r="U51" i="27"/>
  <c r="T51" i="27"/>
  <c r="S51" i="27"/>
  <c r="R51" i="27"/>
  <c r="Q51" i="27"/>
  <c r="P51" i="27"/>
  <c r="M51" i="27"/>
  <c r="X50" i="27"/>
  <c r="W50" i="27"/>
  <c r="V50" i="27"/>
  <c r="U50" i="27"/>
  <c r="T50" i="27"/>
  <c r="S50" i="27"/>
  <c r="R50" i="27"/>
  <c r="Q50" i="27"/>
  <c r="P50" i="27"/>
  <c r="M50" i="27"/>
  <c r="X49" i="27"/>
  <c r="W49" i="27"/>
  <c r="V49" i="27"/>
  <c r="U49" i="27"/>
  <c r="T49" i="27"/>
  <c r="S49" i="27"/>
  <c r="R49" i="27"/>
  <c r="Q49" i="27"/>
  <c r="P49" i="27"/>
  <c r="M49" i="27"/>
  <c r="X48" i="27"/>
  <c r="W48" i="27"/>
  <c r="V48" i="27"/>
  <c r="U48" i="27"/>
  <c r="T48" i="27"/>
  <c r="S48" i="27"/>
  <c r="R48" i="27"/>
  <c r="Q48" i="27"/>
  <c r="P48" i="27"/>
  <c r="M48" i="27"/>
  <c r="X47" i="27"/>
  <c r="W47" i="27"/>
  <c r="V47" i="27"/>
  <c r="U47" i="27"/>
  <c r="T47" i="27"/>
  <c r="S47" i="27"/>
  <c r="R47" i="27"/>
  <c r="Q47" i="27"/>
  <c r="P47" i="27"/>
  <c r="M47" i="27"/>
  <c r="X46" i="27"/>
  <c r="W46" i="27"/>
  <c r="V46" i="27"/>
  <c r="U46" i="27"/>
  <c r="T46" i="27"/>
  <c r="S46" i="27"/>
  <c r="R46" i="27"/>
  <c r="Q46" i="27"/>
  <c r="P46" i="27"/>
  <c r="M46" i="27"/>
  <c r="X45" i="27"/>
  <c r="W45" i="27"/>
  <c r="V45" i="27"/>
  <c r="U45" i="27"/>
  <c r="T45" i="27"/>
  <c r="S45" i="27"/>
  <c r="R45" i="27"/>
  <c r="Q45" i="27"/>
  <c r="P45" i="27"/>
  <c r="M45" i="27"/>
  <c r="X44" i="27"/>
  <c r="W44" i="27"/>
  <c r="V44" i="27"/>
  <c r="U44" i="27"/>
  <c r="T44" i="27"/>
  <c r="S44" i="27"/>
  <c r="R44" i="27"/>
  <c r="Q44" i="27"/>
  <c r="P44" i="27"/>
  <c r="M44" i="27"/>
  <c r="X43" i="27"/>
  <c r="W43" i="27"/>
  <c r="V43" i="27"/>
  <c r="U43" i="27"/>
  <c r="T43" i="27"/>
  <c r="S43" i="27"/>
  <c r="R43" i="27"/>
  <c r="Q43" i="27"/>
  <c r="P43" i="27"/>
  <c r="M43" i="27"/>
  <c r="X42" i="27"/>
  <c r="W42" i="27"/>
  <c r="V42" i="27"/>
  <c r="U42" i="27"/>
  <c r="T42" i="27"/>
  <c r="S42" i="27"/>
  <c r="R42" i="27"/>
  <c r="Q42" i="27"/>
  <c r="P42" i="27"/>
  <c r="M42" i="27"/>
  <c r="X41" i="27"/>
  <c r="W41" i="27"/>
  <c r="V41" i="27"/>
  <c r="U41" i="27"/>
  <c r="T41" i="27"/>
  <c r="S41" i="27"/>
  <c r="R41" i="27"/>
  <c r="Q41" i="27"/>
  <c r="P41" i="27"/>
  <c r="M41" i="27"/>
  <c r="X40" i="27"/>
  <c r="W40" i="27"/>
  <c r="V40" i="27"/>
  <c r="U40" i="27"/>
  <c r="T40" i="27"/>
  <c r="S40" i="27"/>
  <c r="R40" i="27"/>
  <c r="Q40" i="27"/>
  <c r="P40" i="27"/>
  <c r="M40" i="27"/>
  <c r="X39" i="27"/>
  <c r="W39" i="27"/>
  <c r="V39" i="27"/>
  <c r="U39" i="27"/>
  <c r="T39" i="27"/>
  <c r="S39" i="27"/>
  <c r="R39" i="27"/>
  <c r="Q39" i="27"/>
  <c r="P39" i="27"/>
  <c r="M39" i="27"/>
  <c r="X38" i="27"/>
  <c r="W38" i="27"/>
  <c r="V38" i="27"/>
  <c r="U38" i="27"/>
  <c r="T38" i="27"/>
  <c r="S38" i="27"/>
  <c r="R38" i="27"/>
  <c r="Q38" i="27"/>
  <c r="P38" i="27"/>
  <c r="M38" i="27"/>
  <c r="X37" i="27"/>
  <c r="W37" i="27"/>
  <c r="V37" i="27"/>
  <c r="U37" i="27"/>
  <c r="T37" i="27"/>
  <c r="S37" i="27"/>
  <c r="R37" i="27"/>
  <c r="Q37" i="27"/>
  <c r="P37" i="27"/>
  <c r="M37" i="27"/>
  <c r="X36" i="27"/>
  <c r="W36" i="27"/>
  <c r="V36" i="27"/>
  <c r="U36" i="27"/>
  <c r="T36" i="27"/>
  <c r="S36" i="27"/>
  <c r="R36" i="27"/>
  <c r="Q36" i="27"/>
  <c r="P36" i="27"/>
  <c r="M36" i="27"/>
  <c r="X35" i="27"/>
  <c r="W35" i="27"/>
  <c r="V35" i="27"/>
  <c r="U35" i="27"/>
  <c r="T35" i="27"/>
  <c r="S35" i="27"/>
  <c r="R35" i="27"/>
  <c r="Q35" i="27"/>
  <c r="P35" i="27"/>
  <c r="M35" i="27"/>
  <c r="X34" i="27"/>
  <c r="W34" i="27"/>
  <c r="V34" i="27"/>
  <c r="U34" i="27"/>
  <c r="T34" i="27"/>
  <c r="S34" i="27"/>
  <c r="R34" i="27"/>
  <c r="Q34" i="27"/>
  <c r="P34" i="27"/>
  <c r="M34" i="27"/>
  <c r="X33" i="27"/>
  <c r="W33" i="27"/>
  <c r="V33" i="27"/>
  <c r="U33" i="27"/>
  <c r="T33" i="27"/>
  <c r="S33" i="27"/>
  <c r="R33" i="27"/>
  <c r="Q33" i="27"/>
  <c r="P33" i="27"/>
  <c r="M33" i="27"/>
  <c r="X32" i="27"/>
  <c r="W32" i="27"/>
  <c r="V32" i="27"/>
  <c r="U32" i="27"/>
  <c r="T32" i="27"/>
  <c r="S32" i="27"/>
  <c r="R32" i="27"/>
  <c r="Q32" i="27"/>
  <c r="P32" i="27"/>
  <c r="M32" i="27"/>
  <c r="X31" i="27"/>
  <c r="W31" i="27"/>
  <c r="V31" i="27"/>
  <c r="U31" i="27"/>
  <c r="T31" i="27"/>
  <c r="S31" i="27"/>
  <c r="R31" i="27"/>
  <c r="Q31" i="27"/>
  <c r="P31" i="27"/>
  <c r="M31" i="27"/>
  <c r="X30" i="27"/>
  <c r="W30" i="27"/>
  <c r="V30" i="27"/>
  <c r="U30" i="27"/>
  <c r="T30" i="27"/>
  <c r="S30" i="27"/>
  <c r="R30" i="27"/>
  <c r="Q30" i="27"/>
  <c r="P30" i="27"/>
  <c r="M30" i="27"/>
  <c r="X29" i="27"/>
  <c r="W29" i="27"/>
  <c r="V29" i="27"/>
  <c r="U29" i="27"/>
  <c r="T29" i="27"/>
  <c r="S29" i="27"/>
  <c r="R29" i="27"/>
  <c r="Q29" i="27"/>
  <c r="P29" i="27"/>
  <c r="M29" i="27"/>
  <c r="X28" i="27"/>
  <c r="W28" i="27"/>
  <c r="V28" i="27"/>
  <c r="U28" i="27"/>
  <c r="T28" i="27"/>
  <c r="S28" i="27"/>
  <c r="R28" i="27"/>
  <c r="Q28" i="27"/>
  <c r="P28" i="27"/>
  <c r="M28" i="27"/>
  <c r="X27" i="27"/>
  <c r="W27" i="27"/>
  <c r="V27" i="27"/>
  <c r="U27" i="27"/>
  <c r="T27" i="27"/>
  <c r="S27" i="27"/>
  <c r="R27" i="27"/>
  <c r="Q27" i="27"/>
  <c r="P27" i="27"/>
  <c r="M27" i="27"/>
  <c r="X26" i="27"/>
  <c r="W26" i="27"/>
  <c r="V26" i="27"/>
  <c r="U26" i="27"/>
  <c r="T26" i="27"/>
  <c r="S26" i="27"/>
  <c r="R26" i="27"/>
  <c r="Q26" i="27"/>
  <c r="P26" i="27"/>
  <c r="M26" i="27"/>
  <c r="X25" i="27"/>
  <c r="W25" i="27"/>
  <c r="V25" i="27"/>
  <c r="U25" i="27"/>
  <c r="T25" i="27"/>
  <c r="S25" i="27"/>
  <c r="R25" i="27"/>
  <c r="Q25" i="27"/>
  <c r="P25" i="27"/>
  <c r="M25" i="27"/>
  <c r="X24" i="27"/>
  <c r="W24" i="27"/>
  <c r="V24" i="27"/>
  <c r="U24" i="27"/>
  <c r="T24" i="27"/>
  <c r="S24" i="27"/>
  <c r="R24" i="27"/>
  <c r="Q24" i="27"/>
  <c r="P24" i="27"/>
  <c r="M24" i="27"/>
  <c r="X23" i="27"/>
  <c r="W23" i="27"/>
  <c r="V23" i="27"/>
  <c r="U23" i="27"/>
  <c r="T23" i="27"/>
  <c r="S23" i="27"/>
  <c r="R23" i="27"/>
  <c r="Q23" i="27"/>
  <c r="P23" i="27"/>
  <c r="M23" i="27"/>
  <c r="X22" i="27"/>
  <c r="W22" i="27"/>
  <c r="V22" i="27"/>
  <c r="U22" i="27"/>
  <c r="T22" i="27"/>
  <c r="S22" i="27"/>
  <c r="R22" i="27"/>
  <c r="Q22" i="27"/>
  <c r="P22" i="27"/>
  <c r="M22" i="27"/>
  <c r="X21" i="27"/>
  <c r="W21" i="27"/>
  <c r="V21" i="27"/>
  <c r="U21" i="27"/>
  <c r="T21" i="27"/>
  <c r="S21" i="27"/>
  <c r="R21" i="27"/>
  <c r="Q21" i="27"/>
  <c r="P21" i="27"/>
  <c r="M21" i="27"/>
  <c r="X20" i="27"/>
  <c r="W20" i="27"/>
  <c r="V20" i="27"/>
  <c r="U20" i="27"/>
  <c r="T20" i="27"/>
  <c r="S20" i="27"/>
  <c r="R20" i="27"/>
  <c r="Q20" i="27"/>
  <c r="P20" i="27"/>
  <c r="M20" i="27"/>
  <c r="X19" i="27"/>
  <c r="W19" i="27"/>
  <c r="V19" i="27"/>
  <c r="U19" i="27"/>
  <c r="T19" i="27"/>
  <c r="S19" i="27"/>
  <c r="R19" i="27"/>
  <c r="Q19" i="27"/>
  <c r="P19" i="27"/>
  <c r="M19" i="27"/>
  <c r="X18" i="27"/>
  <c r="W18" i="27"/>
  <c r="V18" i="27"/>
  <c r="U18" i="27"/>
  <c r="T18" i="27"/>
  <c r="S18" i="27"/>
  <c r="R18" i="27"/>
  <c r="Q18" i="27"/>
  <c r="P18" i="27"/>
  <c r="M18" i="27"/>
  <c r="X17" i="27"/>
  <c r="W17" i="27"/>
  <c r="V17" i="27"/>
  <c r="U17" i="27"/>
  <c r="T17" i="27"/>
  <c r="S17" i="27"/>
  <c r="R17" i="27"/>
  <c r="Q17" i="27"/>
  <c r="P17" i="27"/>
  <c r="M17" i="27"/>
  <c r="X16" i="27"/>
  <c r="W16" i="27"/>
  <c r="V16" i="27"/>
  <c r="U16" i="27"/>
  <c r="T16" i="27"/>
  <c r="S16" i="27"/>
  <c r="R16" i="27"/>
  <c r="Q16" i="27"/>
  <c r="P16" i="27"/>
  <c r="M16" i="27"/>
  <c r="X15" i="27"/>
  <c r="W15" i="27"/>
  <c r="V15" i="27"/>
  <c r="U15" i="27"/>
  <c r="T15" i="27"/>
  <c r="S15" i="27"/>
  <c r="R15" i="27"/>
  <c r="Q15" i="27"/>
  <c r="P15" i="27"/>
  <c r="M15" i="27"/>
  <c r="X14" i="27"/>
  <c r="W14" i="27"/>
  <c r="V14" i="27"/>
  <c r="U14" i="27"/>
  <c r="T14" i="27"/>
  <c r="S14" i="27"/>
  <c r="R14" i="27"/>
  <c r="Q14" i="27"/>
  <c r="P14" i="27"/>
  <c r="M14" i="27"/>
  <c r="X13" i="27"/>
  <c r="W13" i="27"/>
  <c r="V13" i="27"/>
  <c r="U13" i="27"/>
  <c r="T13" i="27"/>
  <c r="S13" i="27"/>
  <c r="R13" i="27"/>
  <c r="Q13" i="27"/>
  <c r="P13" i="27"/>
  <c r="M13" i="27"/>
  <c r="X12" i="27"/>
  <c r="W12" i="27"/>
  <c r="V12" i="27"/>
  <c r="U12" i="27"/>
  <c r="T12" i="27"/>
  <c r="S12" i="27"/>
  <c r="R12" i="27"/>
  <c r="Q12" i="27"/>
  <c r="P12" i="27"/>
  <c r="M12" i="27"/>
  <c r="X11" i="27"/>
  <c r="W11" i="27"/>
  <c r="V11" i="27"/>
  <c r="U11" i="27"/>
  <c r="T11" i="27"/>
  <c r="S11" i="27"/>
  <c r="R11" i="27"/>
  <c r="Q11" i="27"/>
  <c r="P11" i="27"/>
  <c r="M11" i="27"/>
  <c r="X10" i="27"/>
  <c r="W10" i="27"/>
  <c r="V10" i="27"/>
  <c r="U10" i="27"/>
  <c r="T10" i="27"/>
  <c r="S10" i="27"/>
  <c r="R10" i="27"/>
  <c r="Q10" i="27"/>
  <c r="P10" i="27"/>
  <c r="M10" i="27"/>
  <c r="X9" i="27"/>
  <c r="W9" i="27"/>
  <c r="V9" i="27"/>
  <c r="U9" i="27"/>
  <c r="T9" i="27"/>
  <c r="S9" i="27"/>
  <c r="R9" i="27"/>
  <c r="Q9" i="27"/>
  <c r="P9" i="27"/>
  <c r="M9" i="27"/>
  <c r="X8" i="27"/>
  <c r="W8" i="27"/>
  <c r="V8" i="27"/>
  <c r="U8" i="27"/>
  <c r="T8" i="27"/>
  <c r="S8" i="27"/>
  <c r="R8" i="27"/>
  <c r="Q8" i="27"/>
  <c r="P8" i="27"/>
  <c r="M8" i="27"/>
  <c r="X7" i="27"/>
  <c r="W7" i="27"/>
  <c r="V7" i="27"/>
  <c r="U7" i="27"/>
  <c r="T7" i="27"/>
  <c r="S7" i="27"/>
  <c r="R7" i="27"/>
  <c r="Q7" i="27"/>
  <c r="P7" i="27"/>
  <c r="M7" i="27"/>
  <c r="X6" i="27"/>
  <c r="W6" i="27"/>
  <c r="V6" i="27"/>
  <c r="U6" i="27"/>
  <c r="T6" i="27"/>
  <c r="S6" i="27"/>
  <c r="R6" i="27"/>
  <c r="Q6" i="27"/>
  <c r="P6" i="27"/>
  <c r="M6" i="27"/>
  <c r="X5" i="27"/>
  <c r="W5" i="27"/>
  <c r="V5" i="27"/>
  <c r="U5" i="27"/>
  <c r="T5" i="27"/>
  <c r="S5" i="27"/>
  <c r="R5" i="27"/>
  <c r="Q5" i="27"/>
  <c r="P5" i="27"/>
  <c r="M5" i="27"/>
  <c r="X4" i="27"/>
  <c r="W4" i="27"/>
  <c r="V4" i="27"/>
  <c r="U4" i="27"/>
  <c r="T4" i="27"/>
  <c r="S4" i="27"/>
  <c r="R4" i="27"/>
  <c r="Q4" i="27"/>
  <c r="P4" i="27"/>
  <c r="M4" i="27"/>
  <c r="X53" i="26"/>
  <c r="W53" i="26"/>
  <c r="V53" i="26"/>
  <c r="U53" i="26"/>
  <c r="T53" i="26"/>
  <c r="S53" i="26"/>
  <c r="R53" i="26"/>
  <c r="Q53" i="26"/>
  <c r="P53" i="26"/>
  <c r="M53" i="26"/>
  <c r="X52" i="26"/>
  <c r="W52" i="26"/>
  <c r="V52" i="26"/>
  <c r="U52" i="26"/>
  <c r="T52" i="26"/>
  <c r="S52" i="26"/>
  <c r="R52" i="26"/>
  <c r="Q52" i="26"/>
  <c r="P52" i="26"/>
  <c r="M52" i="26"/>
  <c r="X51" i="26"/>
  <c r="W51" i="26"/>
  <c r="V51" i="26"/>
  <c r="U51" i="26"/>
  <c r="T51" i="26"/>
  <c r="S51" i="26"/>
  <c r="R51" i="26"/>
  <c r="Q51" i="26"/>
  <c r="P51" i="26"/>
  <c r="M51" i="26"/>
  <c r="X50" i="26"/>
  <c r="W50" i="26"/>
  <c r="V50" i="26"/>
  <c r="U50" i="26"/>
  <c r="T50" i="26"/>
  <c r="S50" i="26"/>
  <c r="R50" i="26"/>
  <c r="Q50" i="26"/>
  <c r="P50" i="26"/>
  <c r="M50" i="26"/>
  <c r="X49" i="26"/>
  <c r="W49" i="26"/>
  <c r="V49" i="26"/>
  <c r="U49" i="26"/>
  <c r="T49" i="26"/>
  <c r="S49" i="26"/>
  <c r="R49" i="26"/>
  <c r="Q49" i="26"/>
  <c r="P49" i="26"/>
  <c r="M49" i="26"/>
  <c r="X48" i="26"/>
  <c r="W48" i="26"/>
  <c r="V48" i="26"/>
  <c r="U48" i="26"/>
  <c r="T48" i="26"/>
  <c r="S48" i="26"/>
  <c r="R48" i="26"/>
  <c r="Q48" i="26"/>
  <c r="P48" i="26"/>
  <c r="M48" i="26"/>
  <c r="X47" i="26"/>
  <c r="W47" i="26"/>
  <c r="V47" i="26"/>
  <c r="U47" i="26"/>
  <c r="T47" i="26"/>
  <c r="S47" i="26"/>
  <c r="R47" i="26"/>
  <c r="Q47" i="26"/>
  <c r="P47" i="26"/>
  <c r="M47" i="26"/>
  <c r="X46" i="26"/>
  <c r="W46" i="26"/>
  <c r="V46" i="26"/>
  <c r="U46" i="26"/>
  <c r="T46" i="26"/>
  <c r="S46" i="26"/>
  <c r="R46" i="26"/>
  <c r="Q46" i="26"/>
  <c r="P46" i="26"/>
  <c r="M46" i="26"/>
  <c r="X45" i="26"/>
  <c r="W45" i="26"/>
  <c r="V45" i="26"/>
  <c r="U45" i="26"/>
  <c r="T45" i="26"/>
  <c r="S45" i="26"/>
  <c r="R45" i="26"/>
  <c r="Q45" i="26"/>
  <c r="P45" i="26"/>
  <c r="M45" i="26"/>
  <c r="X44" i="26"/>
  <c r="W44" i="26"/>
  <c r="V44" i="26"/>
  <c r="U44" i="26"/>
  <c r="T44" i="26"/>
  <c r="S44" i="26"/>
  <c r="R44" i="26"/>
  <c r="Q44" i="26"/>
  <c r="P44" i="26"/>
  <c r="M44" i="26"/>
  <c r="X43" i="26"/>
  <c r="W43" i="26"/>
  <c r="V43" i="26"/>
  <c r="U43" i="26"/>
  <c r="T43" i="26"/>
  <c r="S43" i="26"/>
  <c r="R43" i="26"/>
  <c r="Q43" i="26"/>
  <c r="P43" i="26"/>
  <c r="M43" i="26"/>
  <c r="X42" i="26"/>
  <c r="W42" i="26"/>
  <c r="V42" i="26"/>
  <c r="U42" i="26"/>
  <c r="T42" i="26"/>
  <c r="S42" i="26"/>
  <c r="R42" i="26"/>
  <c r="Q42" i="26"/>
  <c r="P42" i="26"/>
  <c r="M42" i="26"/>
  <c r="X41" i="26"/>
  <c r="W41" i="26"/>
  <c r="V41" i="26"/>
  <c r="U41" i="26"/>
  <c r="T41" i="26"/>
  <c r="S41" i="26"/>
  <c r="R41" i="26"/>
  <c r="Q41" i="26"/>
  <c r="P41" i="26"/>
  <c r="M41" i="26"/>
  <c r="X40" i="26"/>
  <c r="W40" i="26"/>
  <c r="V40" i="26"/>
  <c r="U40" i="26"/>
  <c r="T40" i="26"/>
  <c r="S40" i="26"/>
  <c r="R40" i="26"/>
  <c r="Q40" i="26"/>
  <c r="P40" i="26"/>
  <c r="M40" i="26"/>
  <c r="X39" i="26"/>
  <c r="W39" i="26"/>
  <c r="V39" i="26"/>
  <c r="U39" i="26"/>
  <c r="T39" i="26"/>
  <c r="S39" i="26"/>
  <c r="R39" i="26"/>
  <c r="Q39" i="26"/>
  <c r="P39" i="26"/>
  <c r="M39" i="26"/>
  <c r="X38" i="26"/>
  <c r="W38" i="26"/>
  <c r="V38" i="26"/>
  <c r="U38" i="26"/>
  <c r="T38" i="26"/>
  <c r="S38" i="26"/>
  <c r="R38" i="26"/>
  <c r="Q38" i="26"/>
  <c r="P38" i="26"/>
  <c r="M38" i="26"/>
  <c r="X37" i="26"/>
  <c r="W37" i="26"/>
  <c r="V37" i="26"/>
  <c r="U37" i="26"/>
  <c r="T37" i="26"/>
  <c r="S37" i="26"/>
  <c r="R37" i="26"/>
  <c r="Q37" i="26"/>
  <c r="P37" i="26"/>
  <c r="M37" i="26"/>
  <c r="X36" i="26"/>
  <c r="W36" i="26"/>
  <c r="V36" i="26"/>
  <c r="U36" i="26"/>
  <c r="T36" i="26"/>
  <c r="S36" i="26"/>
  <c r="R36" i="26"/>
  <c r="Q36" i="26"/>
  <c r="P36" i="26"/>
  <c r="M36" i="26"/>
  <c r="X35" i="26"/>
  <c r="W35" i="26"/>
  <c r="V35" i="26"/>
  <c r="U35" i="26"/>
  <c r="T35" i="26"/>
  <c r="S35" i="26"/>
  <c r="R35" i="26"/>
  <c r="Q35" i="26"/>
  <c r="P35" i="26"/>
  <c r="M35" i="26"/>
  <c r="X34" i="26"/>
  <c r="W34" i="26"/>
  <c r="V34" i="26"/>
  <c r="U34" i="26"/>
  <c r="T34" i="26"/>
  <c r="S34" i="26"/>
  <c r="R34" i="26"/>
  <c r="Q34" i="26"/>
  <c r="P34" i="26"/>
  <c r="M34" i="26"/>
  <c r="X33" i="26"/>
  <c r="W33" i="26"/>
  <c r="V33" i="26"/>
  <c r="U33" i="26"/>
  <c r="T33" i="26"/>
  <c r="S33" i="26"/>
  <c r="R33" i="26"/>
  <c r="Q33" i="26"/>
  <c r="P33" i="26"/>
  <c r="M33" i="26"/>
  <c r="X32" i="26"/>
  <c r="W32" i="26"/>
  <c r="V32" i="26"/>
  <c r="U32" i="26"/>
  <c r="T32" i="26"/>
  <c r="S32" i="26"/>
  <c r="R32" i="26"/>
  <c r="Q32" i="26"/>
  <c r="P32" i="26"/>
  <c r="M32" i="26"/>
  <c r="X31" i="26"/>
  <c r="W31" i="26"/>
  <c r="V31" i="26"/>
  <c r="U31" i="26"/>
  <c r="T31" i="26"/>
  <c r="S31" i="26"/>
  <c r="R31" i="26"/>
  <c r="Q31" i="26"/>
  <c r="P31" i="26"/>
  <c r="M31" i="26"/>
  <c r="X30" i="26"/>
  <c r="W30" i="26"/>
  <c r="V30" i="26"/>
  <c r="U30" i="26"/>
  <c r="T30" i="26"/>
  <c r="S30" i="26"/>
  <c r="R30" i="26"/>
  <c r="Q30" i="26"/>
  <c r="P30" i="26"/>
  <c r="M30" i="26"/>
  <c r="X29" i="26"/>
  <c r="W29" i="26"/>
  <c r="V29" i="26"/>
  <c r="U29" i="26"/>
  <c r="T29" i="26"/>
  <c r="S29" i="26"/>
  <c r="R29" i="26"/>
  <c r="Q29" i="26"/>
  <c r="P29" i="26"/>
  <c r="M29" i="26"/>
  <c r="X28" i="26"/>
  <c r="W28" i="26"/>
  <c r="V28" i="26"/>
  <c r="U28" i="26"/>
  <c r="T28" i="26"/>
  <c r="S28" i="26"/>
  <c r="R28" i="26"/>
  <c r="Q28" i="26"/>
  <c r="P28" i="26"/>
  <c r="M28" i="26"/>
  <c r="X27" i="26"/>
  <c r="W27" i="26"/>
  <c r="V27" i="26"/>
  <c r="U27" i="26"/>
  <c r="T27" i="26"/>
  <c r="S27" i="26"/>
  <c r="R27" i="26"/>
  <c r="Q27" i="26"/>
  <c r="P27" i="26"/>
  <c r="M27" i="26"/>
  <c r="X26" i="26"/>
  <c r="W26" i="26"/>
  <c r="V26" i="26"/>
  <c r="U26" i="26"/>
  <c r="T26" i="26"/>
  <c r="S26" i="26"/>
  <c r="R26" i="26"/>
  <c r="Q26" i="26"/>
  <c r="P26" i="26"/>
  <c r="M26" i="26"/>
  <c r="X25" i="26"/>
  <c r="W25" i="26"/>
  <c r="V25" i="26"/>
  <c r="U25" i="26"/>
  <c r="T25" i="26"/>
  <c r="S25" i="26"/>
  <c r="R25" i="26"/>
  <c r="Q25" i="26"/>
  <c r="P25" i="26"/>
  <c r="M25" i="26"/>
  <c r="X24" i="26"/>
  <c r="W24" i="26"/>
  <c r="V24" i="26"/>
  <c r="U24" i="26"/>
  <c r="T24" i="26"/>
  <c r="S24" i="26"/>
  <c r="R24" i="26"/>
  <c r="Q24" i="26"/>
  <c r="P24" i="26"/>
  <c r="M24" i="26"/>
  <c r="X23" i="26"/>
  <c r="W23" i="26"/>
  <c r="V23" i="26"/>
  <c r="U23" i="26"/>
  <c r="T23" i="26"/>
  <c r="S23" i="26"/>
  <c r="R23" i="26"/>
  <c r="Q23" i="26"/>
  <c r="P23" i="26"/>
  <c r="M23" i="26"/>
  <c r="X22" i="26"/>
  <c r="W22" i="26"/>
  <c r="V22" i="26"/>
  <c r="U22" i="26"/>
  <c r="T22" i="26"/>
  <c r="S22" i="26"/>
  <c r="R22" i="26"/>
  <c r="Q22" i="26"/>
  <c r="P22" i="26"/>
  <c r="M22" i="26"/>
  <c r="X21" i="26"/>
  <c r="W21" i="26"/>
  <c r="V21" i="26"/>
  <c r="U21" i="26"/>
  <c r="T21" i="26"/>
  <c r="S21" i="26"/>
  <c r="R21" i="26"/>
  <c r="Q21" i="26"/>
  <c r="P21" i="26"/>
  <c r="M21" i="26"/>
  <c r="X20" i="26"/>
  <c r="W20" i="26"/>
  <c r="V20" i="26"/>
  <c r="U20" i="26"/>
  <c r="T20" i="26"/>
  <c r="S20" i="26"/>
  <c r="R20" i="26"/>
  <c r="Q20" i="26"/>
  <c r="P20" i="26"/>
  <c r="M20" i="26"/>
  <c r="X19" i="26"/>
  <c r="W19" i="26"/>
  <c r="V19" i="26"/>
  <c r="U19" i="26"/>
  <c r="T19" i="26"/>
  <c r="S19" i="26"/>
  <c r="R19" i="26"/>
  <c r="Q19" i="26"/>
  <c r="P19" i="26"/>
  <c r="M19" i="26"/>
  <c r="X18" i="26"/>
  <c r="W18" i="26"/>
  <c r="V18" i="26"/>
  <c r="U18" i="26"/>
  <c r="T18" i="26"/>
  <c r="S18" i="26"/>
  <c r="R18" i="26"/>
  <c r="Q18" i="26"/>
  <c r="P18" i="26"/>
  <c r="M18" i="26"/>
  <c r="X17" i="26"/>
  <c r="W17" i="26"/>
  <c r="V17" i="26"/>
  <c r="U17" i="26"/>
  <c r="T17" i="26"/>
  <c r="S17" i="26"/>
  <c r="R17" i="26"/>
  <c r="Q17" i="26"/>
  <c r="P17" i="26"/>
  <c r="M17" i="26"/>
  <c r="X16" i="26"/>
  <c r="W16" i="26"/>
  <c r="V16" i="26"/>
  <c r="U16" i="26"/>
  <c r="T16" i="26"/>
  <c r="S16" i="26"/>
  <c r="R16" i="26"/>
  <c r="Q16" i="26"/>
  <c r="P16" i="26"/>
  <c r="M16" i="26"/>
  <c r="X15" i="26"/>
  <c r="W15" i="26"/>
  <c r="V15" i="26"/>
  <c r="U15" i="26"/>
  <c r="T15" i="26"/>
  <c r="S15" i="26"/>
  <c r="R15" i="26"/>
  <c r="Q15" i="26"/>
  <c r="P15" i="26"/>
  <c r="M15" i="26"/>
  <c r="X14" i="26"/>
  <c r="W14" i="26"/>
  <c r="V14" i="26"/>
  <c r="U14" i="26"/>
  <c r="T14" i="26"/>
  <c r="S14" i="26"/>
  <c r="R14" i="26"/>
  <c r="Q14" i="26"/>
  <c r="P14" i="26"/>
  <c r="M14" i="26"/>
  <c r="X13" i="26"/>
  <c r="W13" i="26"/>
  <c r="V13" i="26"/>
  <c r="U13" i="26"/>
  <c r="T13" i="26"/>
  <c r="S13" i="26"/>
  <c r="R13" i="26"/>
  <c r="Q13" i="26"/>
  <c r="P13" i="26"/>
  <c r="M13" i="26"/>
  <c r="X12" i="26"/>
  <c r="W12" i="26"/>
  <c r="V12" i="26"/>
  <c r="U12" i="26"/>
  <c r="T12" i="26"/>
  <c r="S12" i="26"/>
  <c r="R12" i="26"/>
  <c r="Q12" i="26"/>
  <c r="P12" i="26"/>
  <c r="M12" i="26"/>
  <c r="X11" i="26"/>
  <c r="W11" i="26"/>
  <c r="V11" i="26"/>
  <c r="U11" i="26"/>
  <c r="T11" i="26"/>
  <c r="S11" i="26"/>
  <c r="R11" i="26"/>
  <c r="Q11" i="26"/>
  <c r="P11" i="26"/>
  <c r="M11" i="26"/>
  <c r="X10" i="26"/>
  <c r="W10" i="26"/>
  <c r="V10" i="26"/>
  <c r="U10" i="26"/>
  <c r="T10" i="26"/>
  <c r="S10" i="26"/>
  <c r="R10" i="26"/>
  <c r="Q10" i="26"/>
  <c r="P10" i="26"/>
  <c r="M10" i="26"/>
  <c r="X9" i="26"/>
  <c r="W9" i="26"/>
  <c r="V9" i="26"/>
  <c r="U9" i="26"/>
  <c r="T9" i="26"/>
  <c r="S9" i="26"/>
  <c r="R9" i="26"/>
  <c r="Q9" i="26"/>
  <c r="P9" i="26"/>
  <c r="M9" i="26"/>
  <c r="X8" i="26"/>
  <c r="W8" i="26"/>
  <c r="V8" i="26"/>
  <c r="U8" i="26"/>
  <c r="T8" i="26"/>
  <c r="S8" i="26"/>
  <c r="R8" i="26"/>
  <c r="Q8" i="26"/>
  <c r="P8" i="26"/>
  <c r="M8" i="26"/>
  <c r="X7" i="26"/>
  <c r="W7" i="26"/>
  <c r="V7" i="26"/>
  <c r="U7" i="26"/>
  <c r="T7" i="26"/>
  <c r="S7" i="26"/>
  <c r="R7" i="26"/>
  <c r="Q7" i="26"/>
  <c r="P7" i="26"/>
  <c r="M7" i="26"/>
  <c r="X6" i="26"/>
  <c r="W6" i="26"/>
  <c r="V6" i="26"/>
  <c r="U6" i="26"/>
  <c r="T6" i="26"/>
  <c r="S6" i="26"/>
  <c r="R6" i="26"/>
  <c r="Q6" i="26"/>
  <c r="P6" i="26"/>
  <c r="M6" i="26"/>
  <c r="X5" i="26"/>
  <c r="W5" i="26"/>
  <c r="V5" i="26"/>
  <c r="U5" i="26"/>
  <c r="T5" i="26"/>
  <c r="S5" i="26"/>
  <c r="R5" i="26"/>
  <c r="Q5" i="26"/>
  <c r="P5" i="26"/>
  <c r="M5" i="26"/>
  <c r="X4" i="26"/>
  <c r="W4" i="26"/>
  <c r="V4" i="26"/>
  <c r="U4" i="26"/>
  <c r="T4" i="26"/>
  <c r="S4" i="26"/>
  <c r="R4" i="26"/>
  <c r="Q4" i="26"/>
  <c r="P4" i="26"/>
  <c r="M4" i="26"/>
  <c r="C3" i="22"/>
  <c r="D3" i="22"/>
  <c r="C4" i="22"/>
  <c r="D4" i="22"/>
  <c r="C5" i="22"/>
  <c r="D5" i="22"/>
  <c r="C6" i="22"/>
  <c r="D6" i="22"/>
  <c r="C7" i="22"/>
  <c r="D7" i="22"/>
  <c r="C8" i="22"/>
  <c r="D8" i="22"/>
  <c r="C9" i="22"/>
  <c r="D9" i="22"/>
  <c r="C10" i="22"/>
  <c r="D10" i="22"/>
  <c r="C11" i="22"/>
  <c r="D11" i="22"/>
  <c r="C12" i="22"/>
  <c r="D12" i="22"/>
  <c r="C13" i="22"/>
  <c r="D13" i="22"/>
  <c r="C14" i="22"/>
  <c r="D14" i="22"/>
  <c r="C15" i="22"/>
  <c r="D15" i="22"/>
  <c r="C16" i="22"/>
  <c r="D16" i="22"/>
  <c r="C17" i="22"/>
  <c r="D17" i="22"/>
  <c r="C18" i="22"/>
  <c r="D18" i="22"/>
  <c r="C19" i="22"/>
  <c r="D19" i="22"/>
  <c r="C20" i="22"/>
  <c r="D20" i="22"/>
  <c r="C21" i="22"/>
  <c r="D21" i="22"/>
  <c r="C22" i="22"/>
  <c r="D22" i="22"/>
  <c r="C23" i="22"/>
  <c r="D23" i="22"/>
  <c r="C24" i="22"/>
  <c r="D24" i="22"/>
  <c r="C25" i="22"/>
  <c r="D25" i="22"/>
  <c r="C26" i="22"/>
  <c r="D26" i="22"/>
  <c r="C27" i="22"/>
  <c r="D27" i="22"/>
  <c r="C28" i="22"/>
  <c r="D28" i="22"/>
  <c r="C29" i="22"/>
  <c r="D29" i="22"/>
  <c r="C30" i="22"/>
  <c r="D30" i="22"/>
  <c r="C31" i="22"/>
  <c r="D31" i="22"/>
  <c r="C32" i="22"/>
  <c r="D32" i="22"/>
  <c r="C33" i="22"/>
  <c r="D33" i="22"/>
  <c r="C34" i="22"/>
  <c r="D34" i="22"/>
  <c r="C35" i="22"/>
  <c r="D35" i="22"/>
  <c r="C36" i="22"/>
  <c r="D36" i="22"/>
  <c r="C37" i="22"/>
  <c r="D37" i="22"/>
  <c r="C38" i="22"/>
  <c r="D38" i="22"/>
  <c r="C39" i="22"/>
  <c r="D39" i="22"/>
  <c r="C40" i="22"/>
  <c r="D40" i="22"/>
  <c r="C41" i="22"/>
  <c r="D41" i="22"/>
  <c r="C42" i="22"/>
  <c r="D42" i="22"/>
  <c r="C43" i="22"/>
  <c r="D43" i="22"/>
  <c r="C44" i="22"/>
  <c r="D44" i="22"/>
  <c r="C45" i="22"/>
  <c r="D45" i="22"/>
  <c r="C46" i="22"/>
  <c r="D46" i="22"/>
  <c r="C47" i="22"/>
  <c r="D47" i="22"/>
  <c r="C48" i="22"/>
  <c r="D48" i="22"/>
  <c r="C49" i="22"/>
  <c r="D49" i="22"/>
  <c r="C50" i="22"/>
  <c r="D50" i="22"/>
  <c r="C51" i="22"/>
  <c r="D51" i="22"/>
  <c r="C52" i="22"/>
  <c r="D52" i="22"/>
  <c r="C53" i="22"/>
  <c r="D53" i="22"/>
  <c r="C54" i="22"/>
  <c r="D54" i="22"/>
  <c r="C55" i="22"/>
  <c r="D55" i="22"/>
  <c r="C56" i="22"/>
  <c r="D56" i="22"/>
  <c r="C57" i="22"/>
  <c r="D57" i="22"/>
  <c r="C58" i="22"/>
  <c r="D58" i="22"/>
  <c r="C59" i="22"/>
  <c r="D59" i="22"/>
  <c r="C60" i="22"/>
  <c r="D60" i="22"/>
  <c r="C61" i="22"/>
  <c r="D61" i="22"/>
  <c r="C62" i="22"/>
  <c r="D62" i="22"/>
  <c r="C63" i="22"/>
  <c r="D63" i="22"/>
  <c r="C64" i="22"/>
  <c r="D64" i="22"/>
  <c r="C65" i="22"/>
  <c r="D65" i="22"/>
  <c r="C66" i="22"/>
  <c r="D66" i="22"/>
  <c r="C67" i="22"/>
  <c r="D67" i="22"/>
  <c r="C68" i="22"/>
  <c r="D68" i="22"/>
  <c r="C69" i="22"/>
  <c r="D69" i="22"/>
  <c r="C70" i="22"/>
  <c r="D70" i="22"/>
  <c r="C71" i="22"/>
  <c r="D71" i="22"/>
  <c r="C72" i="22"/>
  <c r="D72" i="22"/>
  <c r="C73" i="22"/>
  <c r="D73" i="22"/>
  <c r="C74" i="22"/>
  <c r="D74" i="22"/>
  <c r="C75" i="22"/>
  <c r="D75" i="22"/>
  <c r="C76" i="22"/>
  <c r="D76" i="22"/>
  <c r="C77" i="22"/>
  <c r="D77" i="22"/>
  <c r="C78" i="22"/>
  <c r="D78" i="22"/>
  <c r="C79" i="22"/>
  <c r="D79" i="22"/>
  <c r="C80" i="22"/>
  <c r="D80" i="22"/>
  <c r="C81" i="22"/>
  <c r="D81" i="22"/>
  <c r="C82" i="22"/>
  <c r="D82" i="22"/>
  <c r="C83" i="22"/>
  <c r="D83" i="22"/>
  <c r="C84" i="22"/>
  <c r="D84" i="22"/>
  <c r="C85" i="22"/>
  <c r="D85" i="22"/>
  <c r="C86" i="22"/>
  <c r="D86" i="22"/>
  <c r="C87" i="22"/>
  <c r="D87" i="22"/>
  <c r="C88" i="22"/>
  <c r="D88" i="22"/>
  <c r="C89" i="22"/>
  <c r="D89" i="22"/>
  <c r="C90" i="22"/>
  <c r="D90" i="22"/>
  <c r="C91" i="22"/>
  <c r="D91" i="22"/>
  <c r="C92" i="22"/>
  <c r="D92" i="22"/>
  <c r="C93" i="22"/>
  <c r="D93" i="22"/>
  <c r="C94" i="22"/>
  <c r="D94" i="22"/>
  <c r="C95" i="22"/>
  <c r="D95" i="22"/>
  <c r="C96" i="22"/>
  <c r="D96" i="22"/>
  <c r="C97" i="22"/>
  <c r="D97" i="22"/>
  <c r="C98" i="22"/>
  <c r="D98" i="22"/>
  <c r="C99" i="22"/>
  <c r="D99" i="22"/>
  <c r="C100" i="22"/>
  <c r="D100" i="22"/>
  <c r="C101" i="22"/>
  <c r="D101" i="22"/>
  <c r="C102" i="22"/>
  <c r="D102" i="22"/>
  <c r="C103" i="22"/>
  <c r="D103" i="22"/>
  <c r="C104" i="22"/>
  <c r="D104" i="22"/>
  <c r="C105" i="22"/>
  <c r="D105" i="22"/>
  <c r="C106" i="22"/>
  <c r="D106" i="22"/>
  <c r="C107" i="22"/>
  <c r="D107" i="22"/>
  <c r="C108" i="22"/>
  <c r="D108" i="22"/>
  <c r="C109" i="22"/>
  <c r="D109" i="22"/>
  <c r="C110" i="22"/>
  <c r="D110" i="22"/>
  <c r="C111" i="22"/>
  <c r="D111" i="22"/>
  <c r="C112" i="22"/>
  <c r="D112" i="22"/>
  <c r="C113" i="22"/>
  <c r="D113" i="22"/>
  <c r="C114" i="22"/>
  <c r="D114" i="22"/>
  <c r="C115" i="22"/>
  <c r="D115" i="22"/>
  <c r="C116" i="22"/>
  <c r="D116" i="22"/>
  <c r="C117" i="22"/>
  <c r="D117" i="22"/>
  <c r="C118" i="22"/>
  <c r="D118" i="22"/>
  <c r="C119" i="22"/>
  <c r="D119" i="22"/>
  <c r="C120" i="22"/>
  <c r="D120" i="22"/>
  <c r="C121" i="22"/>
  <c r="D121" i="22"/>
  <c r="C122" i="22"/>
  <c r="D122" i="22"/>
  <c r="C123" i="22"/>
  <c r="D123" i="22"/>
  <c r="C124" i="22"/>
  <c r="D124" i="22"/>
  <c r="C125" i="22"/>
  <c r="D125" i="22"/>
  <c r="C126" i="22"/>
  <c r="D126" i="22"/>
  <c r="C127" i="22"/>
  <c r="D127" i="22"/>
  <c r="C128" i="22"/>
  <c r="D128" i="22"/>
  <c r="C129" i="22"/>
  <c r="D129" i="22"/>
  <c r="C130" i="22"/>
  <c r="D130" i="22"/>
  <c r="C131" i="22"/>
  <c r="D131" i="22"/>
  <c r="C132" i="22"/>
  <c r="D132" i="22"/>
  <c r="C133" i="22"/>
  <c r="D133" i="22"/>
  <c r="C134" i="22"/>
  <c r="D134" i="22"/>
  <c r="C135" i="22"/>
  <c r="D135" i="22"/>
  <c r="C136" i="22"/>
  <c r="D136" i="22"/>
  <c r="C137" i="22"/>
  <c r="D137" i="22"/>
  <c r="C138" i="22"/>
  <c r="D138" i="22"/>
  <c r="C139" i="22"/>
  <c r="D139" i="22"/>
  <c r="C140" i="22"/>
  <c r="D140" i="22"/>
  <c r="C141" i="22"/>
  <c r="D141" i="22"/>
  <c r="C142" i="22"/>
  <c r="D142" i="22"/>
  <c r="C143" i="22"/>
  <c r="D143" i="22"/>
  <c r="C144" i="22"/>
  <c r="D144" i="22"/>
  <c r="C145" i="22"/>
  <c r="D145" i="22"/>
  <c r="C146" i="22"/>
  <c r="D146" i="22"/>
  <c r="C147" i="22"/>
  <c r="D147" i="22"/>
  <c r="C148" i="22"/>
  <c r="D148" i="22"/>
  <c r="C149" i="22"/>
  <c r="D149" i="22"/>
  <c r="C150" i="22"/>
  <c r="D150" i="22"/>
  <c r="C151" i="22"/>
  <c r="D151" i="22"/>
  <c r="C152" i="22"/>
  <c r="D152" i="22"/>
  <c r="C153" i="22"/>
  <c r="D153" i="22"/>
  <c r="C154" i="22"/>
  <c r="D154" i="22"/>
  <c r="C155" i="22"/>
  <c r="D155" i="22"/>
  <c r="C156" i="22"/>
  <c r="D156" i="22"/>
  <c r="C157" i="22"/>
  <c r="D157" i="22"/>
  <c r="C158" i="22"/>
  <c r="D158" i="22"/>
  <c r="C159" i="22"/>
  <c r="D159" i="22"/>
  <c r="C160" i="22"/>
  <c r="D160" i="22"/>
  <c r="C161" i="22"/>
  <c r="D161" i="22"/>
  <c r="C162" i="22"/>
  <c r="D162" i="22"/>
  <c r="C163" i="22"/>
  <c r="D163" i="22"/>
  <c r="C164" i="22"/>
  <c r="D164" i="22"/>
  <c r="C165" i="22"/>
  <c r="D165" i="22"/>
  <c r="C166" i="22"/>
  <c r="D166" i="22"/>
  <c r="C167" i="22"/>
  <c r="D167" i="22"/>
  <c r="C168" i="22"/>
  <c r="D168" i="22"/>
  <c r="C169" i="22"/>
  <c r="D169" i="22"/>
  <c r="C170" i="22"/>
  <c r="D170" i="22"/>
  <c r="C171" i="22"/>
  <c r="D171" i="22"/>
  <c r="C172" i="22"/>
  <c r="D172" i="22"/>
  <c r="C173" i="22"/>
  <c r="D173" i="22"/>
  <c r="C174" i="22"/>
  <c r="D174" i="22"/>
  <c r="C175" i="22"/>
  <c r="D175" i="22"/>
  <c r="C176" i="22"/>
  <c r="D176" i="22"/>
  <c r="C177" i="22"/>
  <c r="D177" i="22"/>
  <c r="C178" i="22"/>
  <c r="D178" i="22"/>
  <c r="C179" i="22"/>
  <c r="D179" i="22"/>
  <c r="C180" i="22"/>
  <c r="D180" i="22"/>
  <c r="C181" i="22"/>
  <c r="D181" i="22"/>
  <c r="C182" i="22"/>
  <c r="D182" i="22"/>
  <c r="C183" i="22"/>
  <c r="D183" i="22"/>
  <c r="C184" i="22"/>
  <c r="D184" i="22"/>
  <c r="C185" i="22"/>
  <c r="D185" i="22"/>
  <c r="C186" i="22"/>
  <c r="D186" i="22"/>
  <c r="C187" i="22"/>
  <c r="D187" i="22"/>
  <c r="C188" i="22"/>
  <c r="D188" i="22"/>
  <c r="C189" i="22"/>
  <c r="D189" i="22"/>
  <c r="C190" i="22"/>
  <c r="D190" i="22"/>
  <c r="C191" i="22"/>
  <c r="D191" i="22"/>
  <c r="C192" i="22"/>
  <c r="D192" i="22"/>
  <c r="C193" i="22"/>
  <c r="D193" i="22"/>
  <c r="C194" i="22"/>
  <c r="D194" i="22"/>
  <c r="C195" i="22"/>
  <c r="D195" i="22"/>
  <c r="C196" i="22"/>
  <c r="D196" i="22"/>
  <c r="C197" i="22"/>
  <c r="D197" i="22"/>
  <c r="C198" i="22"/>
  <c r="D198" i="22"/>
  <c r="C199" i="22"/>
  <c r="D199" i="22"/>
  <c r="C200" i="22"/>
  <c r="D200" i="22"/>
  <c r="C201" i="22"/>
  <c r="D201" i="22"/>
  <c r="C202" i="22"/>
  <c r="D202" i="22"/>
  <c r="C203" i="22"/>
  <c r="D203" i="22"/>
  <c r="C204" i="22"/>
  <c r="D204" i="22"/>
  <c r="C205" i="22"/>
  <c r="D205" i="22"/>
  <c r="C206" i="22"/>
  <c r="D206" i="22"/>
  <c r="C207" i="22"/>
  <c r="D207" i="22"/>
  <c r="C208" i="22"/>
  <c r="D208" i="22"/>
  <c r="C209" i="22"/>
  <c r="D209" i="22"/>
  <c r="C210" i="22"/>
  <c r="D210" i="22"/>
  <c r="C211" i="22"/>
  <c r="D211" i="22"/>
  <c r="C212" i="22"/>
  <c r="D212" i="22"/>
  <c r="C213" i="22"/>
  <c r="D213" i="22"/>
  <c r="C214" i="22"/>
  <c r="D214" i="22"/>
  <c r="C215" i="22"/>
  <c r="D215" i="22"/>
  <c r="C216" i="22"/>
  <c r="D216" i="22"/>
  <c r="C217" i="22"/>
  <c r="D217" i="22"/>
  <c r="C218" i="22"/>
  <c r="D218" i="22"/>
  <c r="C219" i="22"/>
  <c r="D219" i="22"/>
  <c r="C220" i="22"/>
  <c r="D220" i="22"/>
  <c r="C221" i="22"/>
  <c r="D221" i="22"/>
  <c r="C222" i="22"/>
  <c r="D222" i="22"/>
  <c r="C223" i="22"/>
  <c r="D223" i="22"/>
  <c r="C224" i="22"/>
  <c r="D224" i="22"/>
  <c r="C225" i="22"/>
  <c r="D225" i="22"/>
  <c r="C226" i="22"/>
  <c r="D226" i="22"/>
  <c r="C227" i="22"/>
  <c r="D227" i="22"/>
  <c r="C228" i="22"/>
  <c r="D228" i="22"/>
  <c r="C229" i="22"/>
  <c r="D229" i="22"/>
  <c r="C230" i="22"/>
  <c r="D230" i="22"/>
  <c r="C231" i="22"/>
  <c r="D231" i="22"/>
  <c r="C232" i="22"/>
  <c r="D232" i="22"/>
  <c r="C233" i="22"/>
  <c r="D233" i="22"/>
  <c r="C234" i="22"/>
  <c r="D234" i="22"/>
  <c r="C235" i="22"/>
  <c r="D235" i="22"/>
  <c r="C236" i="22"/>
  <c r="D236" i="22"/>
  <c r="C237" i="22"/>
  <c r="D237" i="22"/>
  <c r="C238" i="22"/>
  <c r="D238" i="22"/>
  <c r="C239" i="22"/>
  <c r="D239" i="22"/>
  <c r="C240" i="22"/>
  <c r="D240" i="22"/>
  <c r="C241" i="22"/>
  <c r="D241" i="22"/>
  <c r="C242" i="22"/>
  <c r="D242" i="22"/>
  <c r="C243" i="22"/>
  <c r="D243" i="22"/>
  <c r="C244" i="22"/>
  <c r="D244" i="22"/>
  <c r="C245" i="22"/>
  <c r="D245" i="22"/>
  <c r="C246" i="22"/>
  <c r="D246" i="22"/>
  <c r="C247" i="22"/>
  <c r="D247" i="22"/>
  <c r="C248" i="22"/>
  <c r="D248" i="22"/>
  <c r="C249" i="22"/>
  <c r="D249" i="22"/>
  <c r="C250" i="22"/>
  <c r="D250" i="22"/>
  <c r="C251" i="22"/>
  <c r="D251" i="22"/>
  <c r="C252" i="22"/>
  <c r="D252" i="22"/>
  <c r="C253" i="22"/>
  <c r="D253" i="22"/>
  <c r="C254" i="22"/>
  <c r="D254" i="22"/>
  <c r="C255" i="22"/>
  <c r="D255" i="22"/>
  <c r="C256" i="22"/>
  <c r="D256" i="22"/>
  <c r="C257" i="22"/>
  <c r="D257" i="22"/>
  <c r="C258" i="22"/>
  <c r="D258" i="22"/>
  <c r="C259" i="22"/>
  <c r="D259" i="22"/>
  <c r="C260" i="22"/>
  <c r="D260" i="22"/>
  <c r="C261" i="22"/>
  <c r="D261" i="22"/>
  <c r="C262" i="22"/>
  <c r="D262" i="22"/>
  <c r="C263" i="22"/>
  <c r="D263" i="22"/>
  <c r="C264" i="22"/>
  <c r="D264" i="22"/>
  <c r="C265" i="22"/>
  <c r="D265" i="22"/>
  <c r="C266" i="22"/>
  <c r="D266" i="22"/>
  <c r="C267" i="22"/>
  <c r="D267" i="22"/>
  <c r="C268" i="22"/>
  <c r="D268" i="22"/>
  <c r="C269" i="22"/>
  <c r="D269" i="22"/>
  <c r="C270" i="22"/>
  <c r="D270" i="22"/>
  <c r="C271" i="22"/>
  <c r="D271" i="22"/>
  <c r="C272" i="22"/>
  <c r="D272" i="22"/>
  <c r="C273" i="22"/>
  <c r="D273" i="22"/>
  <c r="C274" i="22"/>
  <c r="D274" i="22"/>
  <c r="C275" i="22"/>
  <c r="D275" i="22"/>
  <c r="C276" i="22"/>
  <c r="D276" i="22"/>
  <c r="C277" i="22"/>
  <c r="D277" i="22"/>
  <c r="C278" i="22"/>
  <c r="D278" i="22"/>
  <c r="C279" i="22"/>
  <c r="D279" i="22"/>
  <c r="C280" i="22"/>
  <c r="D280" i="22"/>
  <c r="C281" i="22"/>
  <c r="D281" i="22"/>
  <c r="C282" i="22"/>
  <c r="D282" i="22"/>
  <c r="C283" i="22"/>
  <c r="D283" i="22"/>
  <c r="C284" i="22"/>
  <c r="D284" i="22"/>
  <c r="C285" i="22"/>
  <c r="D285" i="22"/>
  <c r="C286" i="22"/>
  <c r="D286" i="22"/>
  <c r="C287" i="22"/>
  <c r="D287" i="22"/>
  <c r="C288" i="22"/>
  <c r="D288" i="22"/>
  <c r="C289" i="22"/>
  <c r="D289" i="22"/>
  <c r="C290" i="22"/>
  <c r="D290" i="22"/>
  <c r="C291" i="22"/>
  <c r="D291" i="22"/>
  <c r="C292" i="22"/>
  <c r="D292" i="22"/>
  <c r="C293" i="22"/>
  <c r="D293" i="22"/>
  <c r="C294" i="22"/>
  <c r="D294" i="22"/>
  <c r="C295" i="22"/>
  <c r="D295" i="22"/>
  <c r="C296" i="22"/>
  <c r="D296" i="22"/>
  <c r="C297" i="22"/>
  <c r="D297" i="22"/>
  <c r="C298" i="22"/>
  <c r="D298" i="22"/>
  <c r="C299" i="22"/>
  <c r="D299" i="22"/>
  <c r="C300" i="22"/>
  <c r="D300" i="22"/>
  <c r="C301" i="22"/>
  <c r="D301" i="22"/>
  <c r="C302" i="22"/>
  <c r="D302" i="22"/>
  <c r="C303" i="22"/>
  <c r="D303" i="22"/>
  <c r="C304" i="22"/>
  <c r="D304" i="22"/>
  <c r="C305" i="22"/>
  <c r="D305" i="22"/>
  <c r="C306" i="22"/>
  <c r="D306" i="22"/>
  <c r="C307" i="22"/>
  <c r="D307" i="22"/>
  <c r="C308" i="22"/>
  <c r="D308" i="22"/>
  <c r="C309" i="22"/>
  <c r="D309" i="22"/>
  <c r="C310" i="22"/>
  <c r="D310" i="22"/>
  <c r="C311" i="22"/>
  <c r="D311" i="22"/>
  <c r="C312" i="22"/>
  <c r="D312" i="22"/>
  <c r="C313" i="22"/>
  <c r="D313" i="22"/>
  <c r="C314" i="22"/>
  <c r="D314" i="22"/>
  <c r="C315" i="22"/>
  <c r="D315" i="22"/>
  <c r="C316" i="22"/>
  <c r="D316" i="22"/>
  <c r="C317" i="22"/>
  <c r="D317" i="22"/>
  <c r="C318" i="22"/>
  <c r="D318" i="22"/>
  <c r="C319" i="22"/>
  <c r="D319" i="22"/>
  <c r="C320" i="22"/>
  <c r="D320" i="22"/>
  <c r="C321" i="22"/>
  <c r="D321" i="22"/>
  <c r="C322" i="22"/>
  <c r="D322" i="22"/>
  <c r="C323" i="22"/>
  <c r="D323" i="22"/>
  <c r="C324" i="22"/>
  <c r="D324" i="22"/>
  <c r="C325" i="22"/>
  <c r="D325" i="22"/>
  <c r="C326" i="22"/>
  <c r="D326" i="22"/>
  <c r="C327" i="22"/>
  <c r="D327" i="22"/>
  <c r="C328" i="22"/>
  <c r="D328" i="22"/>
  <c r="C329" i="22"/>
  <c r="D329" i="22"/>
  <c r="C330" i="22"/>
  <c r="D330" i="22"/>
  <c r="C331" i="22"/>
  <c r="D331" i="22"/>
  <c r="C332" i="22"/>
  <c r="D332" i="22"/>
  <c r="C333" i="22"/>
  <c r="D333" i="22"/>
  <c r="C334" i="22"/>
  <c r="D334" i="22"/>
  <c r="C335" i="22"/>
  <c r="D335" i="22"/>
  <c r="C336" i="22"/>
  <c r="D336" i="22"/>
  <c r="C337" i="22"/>
  <c r="D337" i="22"/>
  <c r="C338" i="22"/>
  <c r="D338" i="22"/>
  <c r="C339" i="22"/>
  <c r="D339" i="22"/>
  <c r="C340" i="22"/>
  <c r="D340" i="22"/>
  <c r="C341" i="22"/>
  <c r="D341" i="22"/>
  <c r="C342" i="22"/>
  <c r="D342" i="22"/>
  <c r="C343" i="22"/>
  <c r="D343" i="22"/>
  <c r="C344" i="22"/>
  <c r="D344" i="22"/>
  <c r="C345" i="22"/>
  <c r="D345" i="22"/>
  <c r="C346" i="22"/>
  <c r="D346" i="22"/>
  <c r="C347" i="22"/>
  <c r="D347" i="22"/>
  <c r="C348" i="22"/>
  <c r="D348" i="22"/>
  <c r="C349" i="22"/>
  <c r="D349" i="22"/>
  <c r="C350" i="22"/>
  <c r="D350" i="22"/>
  <c r="C351" i="22"/>
  <c r="D351" i="22"/>
  <c r="C352" i="22"/>
  <c r="D352" i="22"/>
  <c r="C353" i="22"/>
  <c r="D353" i="22"/>
  <c r="B3" i="21"/>
  <c r="C3" i="21"/>
  <c r="D3" i="21"/>
  <c r="B4" i="21"/>
  <c r="C4" i="21"/>
  <c r="D4" i="21"/>
  <c r="B5" i="21"/>
  <c r="C5" i="21"/>
  <c r="D5" i="21"/>
  <c r="B6" i="21"/>
  <c r="C6" i="21"/>
  <c r="D6" i="21"/>
  <c r="B7" i="21"/>
  <c r="C7" i="21"/>
  <c r="D7" i="21"/>
  <c r="B8" i="21"/>
  <c r="C8" i="21"/>
  <c r="D8" i="21"/>
  <c r="B9" i="21"/>
  <c r="C9" i="21"/>
  <c r="D9" i="21"/>
  <c r="B10" i="21"/>
  <c r="C10" i="21"/>
  <c r="D10" i="21"/>
  <c r="B11" i="21"/>
  <c r="C11" i="21"/>
  <c r="D11" i="21"/>
  <c r="B12" i="21"/>
  <c r="C12" i="21"/>
  <c r="D12" i="21"/>
  <c r="B13" i="21"/>
  <c r="C13" i="21"/>
  <c r="D13" i="21"/>
  <c r="B14" i="21"/>
  <c r="C14" i="21"/>
  <c r="D14" i="21"/>
  <c r="B15" i="21"/>
  <c r="C15" i="21"/>
  <c r="D15" i="21"/>
  <c r="B16" i="21"/>
  <c r="C16" i="21"/>
  <c r="D16" i="21"/>
  <c r="B17" i="21"/>
  <c r="C17" i="21"/>
  <c r="D17" i="21"/>
  <c r="B18" i="21"/>
  <c r="C18" i="21"/>
  <c r="D18" i="21"/>
  <c r="B19" i="21"/>
  <c r="C19" i="21"/>
  <c r="D19" i="21"/>
  <c r="B20" i="21"/>
  <c r="C20" i="21"/>
  <c r="D20" i="21"/>
  <c r="B21" i="21"/>
  <c r="C21" i="21"/>
  <c r="D21" i="21"/>
  <c r="B22" i="21"/>
  <c r="C22" i="21"/>
  <c r="D22" i="21"/>
  <c r="B23" i="21"/>
  <c r="C23" i="21"/>
  <c r="D23" i="21"/>
  <c r="B24" i="21"/>
  <c r="C24" i="21"/>
  <c r="D24" i="21"/>
  <c r="B25" i="21"/>
  <c r="C25" i="21"/>
  <c r="D25" i="21"/>
  <c r="B26" i="21"/>
  <c r="C26" i="21"/>
  <c r="D26" i="21"/>
  <c r="B27" i="21"/>
  <c r="C27" i="21"/>
  <c r="D27" i="21"/>
  <c r="B28" i="21"/>
  <c r="C28" i="21"/>
  <c r="D28" i="21"/>
  <c r="B29" i="21"/>
  <c r="C29" i="21"/>
  <c r="D29" i="21"/>
  <c r="B30" i="21"/>
  <c r="C30" i="21"/>
  <c r="D30" i="21"/>
  <c r="B31" i="21"/>
  <c r="C31" i="21"/>
  <c r="D31" i="21"/>
  <c r="B32" i="21"/>
  <c r="C32" i="21"/>
  <c r="D32" i="21"/>
  <c r="B33" i="21"/>
  <c r="C33" i="21"/>
  <c r="D33" i="21"/>
  <c r="B34" i="21"/>
  <c r="C34" i="21"/>
  <c r="D34" i="21"/>
  <c r="B35" i="21"/>
  <c r="C35" i="21"/>
  <c r="D35" i="21"/>
  <c r="B36" i="21"/>
  <c r="C36" i="21"/>
  <c r="D36" i="21"/>
  <c r="B37" i="21"/>
  <c r="C37" i="21"/>
  <c r="D37" i="21"/>
  <c r="B38" i="21"/>
  <c r="C38" i="21"/>
  <c r="D38" i="21"/>
  <c r="B39" i="21"/>
  <c r="C39" i="21"/>
  <c r="D39" i="21"/>
  <c r="B40" i="21"/>
  <c r="C40" i="21"/>
  <c r="D40" i="21"/>
  <c r="B41" i="21"/>
  <c r="C41" i="21"/>
  <c r="D41" i="21"/>
  <c r="B42" i="21"/>
  <c r="C42" i="21"/>
  <c r="D42" i="21"/>
  <c r="B43" i="21"/>
  <c r="C43" i="21"/>
  <c r="D43" i="21"/>
  <c r="B44" i="21"/>
  <c r="C44" i="21"/>
  <c r="D44" i="21"/>
  <c r="B45" i="21"/>
  <c r="C45" i="21"/>
  <c r="D45" i="21"/>
  <c r="B46" i="21"/>
  <c r="C46" i="21"/>
  <c r="D46" i="21"/>
  <c r="B47" i="21"/>
  <c r="C47" i="21"/>
  <c r="D47" i="21"/>
  <c r="B48" i="21"/>
  <c r="C48" i="21"/>
  <c r="D48" i="21"/>
  <c r="B49" i="21"/>
  <c r="C49" i="21"/>
  <c r="D49" i="21"/>
  <c r="B50" i="21"/>
  <c r="C50" i="21"/>
  <c r="D50" i="21"/>
  <c r="B51" i="21"/>
  <c r="C51" i="21"/>
  <c r="D51" i="21"/>
  <c r="B52" i="21"/>
  <c r="C52" i="21"/>
  <c r="D52" i="21"/>
  <c r="B53" i="21"/>
  <c r="C53" i="21"/>
  <c r="D53" i="21"/>
  <c r="B54" i="21"/>
  <c r="C54" i="21"/>
  <c r="D54" i="21"/>
  <c r="B55" i="21"/>
  <c r="C55" i="21"/>
  <c r="D55" i="21"/>
  <c r="B56" i="21"/>
  <c r="C56" i="21"/>
  <c r="D56" i="21"/>
  <c r="B57" i="21"/>
  <c r="C57" i="21"/>
  <c r="D57" i="21"/>
  <c r="B58" i="21"/>
  <c r="C58" i="21"/>
  <c r="D58" i="21"/>
  <c r="B59" i="21"/>
  <c r="C59" i="21"/>
  <c r="D59" i="21"/>
  <c r="B60" i="21"/>
  <c r="C60" i="21"/>
  <c r="D60" i="21"/>
  <c r="B61" i="21"/>
  <c r="C61" i="21"/>
  <c r="D61" i="21"/>
  <c r="B62" i="21"/>
  <c r="C62" i="21"/>
  <c r="D62" i="21"/>
  <c r="B63" i="21"/>
  <c r="C63" i="21"/>
  <c r="D63" i="21"/>
  <c r="B64" i="21"/>
  <c r="C64" i="21"/>
  <c r="D64" i="21"/>
  <c r="B65" i="21"/>
  <c r="C65" i="21"/>
  <c r="D65" i="21"/>
  <c r="B66" i="21"/>
  <c r="C66" i="21"/>
  <c r="D66" i="21"/>
  <c r="B67" i="21"/>
  <c r="C67" i="21"/>
  <c r="D67" i="21"/>
  <c r="B68" i="21"/>
  <c r="C68" i="21"/>
  <c r="D68" i="21"/>
  <c r="B69" i="21"/>
  <c r="C69" i="21"/>
  <c r="D69" i="21"/>
  <c r="B70" i="21"/>
  <c r="C70" i="21"/>
  <c r="D70" i="21"/>
  <c r="B71" i="21"/>
  <c r="C71" i="21"/>
  <c r="D71" i="21"/>
  <c r="B72" i="21"/>
  <c r="C72" i="21"/>
  <c r="D72" i="21"/>
  <c r="B73" i="21"/>
  <c r="C73" i="21"/>
  <c r="D73" i="21"/>
  <c r="B74" i="21"/>
  <c r="C74" i="21"/>
  <c r="D74" i="21"/>
  <c r="B75" i="21"/>
  <c r="C75" i="21"/>
  <c r="D75" i="21"/>
  <c r="B76" i="21"/>
  <c r="C76" i="21"/>
  <c r="D76" i="21"/>
  <c r="B77" i="21"/>
  <c r="C77" i="21"/>
  <c r="D77" i="21"/>
  <c r="B78" i="21"/>
  <c r="C78" i="21"/>
  <c r="D78" i="21"/>
  <c r="B79" i="21"/>
  <c r="C79" i="21"/>
  <c r="D79" i="21"/>
  <c r="B80" i="21"/>
  <c r="C80" i="21"/>
  <c r="D80" i="21"/>
  <c r="B81" i="21"/>
  <c r="C81" i="21"/>
  <c r="D81" i="21"/>
  <c r="B82" i="21"/>
  <c r="C82" i="21"/>
  <c r="D82" i="21"/>
  <c r="B83" i="21"/>
  <c r="C83" i="21"/>
  <c r="D83" i="21"/>
  <c r="B84" i="21"/>
  <c r="C84" i="21"/>
  <c r="D84" i="21"/>
  <c r="B85" i="21"/>
  <c r="C85" i="21"/>
  <c r="D85" i="21"/>
  <c r="B86" i="21"/>
  <c r="C86" i="21"/>
  <c r="D86" i="21"/>
  <c r="B87" i="21"/>
  <c r="C87" i="21"/>
  <c r="D87" i="21"/>
  <c r="B88" i="21"/>
  <c r="C88" i="21"/>
  <c r="D88" i="21"/>
  <c r="B89" i="21"/>
  <c r="C89" i="21"/>
  <c r="D89" i="21"/>
  <c r="B90" i="21"/>
  <c r="C90" i="21"/>
  <c r="D90" i="21"/>
  <c r="B91" i="21"/>
  <c r="C91" i="21"/>
  <c r="D91" i="21"/>
  <c r="B92" i="21"/>
  <c r="C92" i="21"/>
  <c r="D92" i="21"/>
  <c r="B93" i="21"/>
  <c r="C93" i="21"/>
  <c r="D93" i="21"/>
  <c r="B94" i="21"/>
  <c r="C94" i="21"/>
  <c r="D94" i="21"/>
  <c r="B95" i="21"/>
  <c r="C95" i="21"/>
  <c r="D95" i="21"/>
  <c r="B96" i="21"/>
  <c r="C96" i="21"/>
  <c r="D96" i="21"/>
  <c r="B97" i="21"/>
  <c r="C97" i="21"/>
  <c r="D97" i="21"/>
  <c r="B98" i="21"/>
  <c r="C98" i="21"/>
  <c r="D98" i="21"/>
  <c r="B99" i="21"/>
  <c r="C99" i="21"/>
  <c r="D99" i="21"/>
  <c r="B100" i="21"/>
  <c r="C100" i="21"/>
  <c r="D100" i="21"/>
  <c r="B101" i="21"/>
  <c r="C101" i="21"/>
  <c r="D101" i="21"/>
  <c r="B102" i="21"/>
  <c r="C102" i="21"/>
  <c r="D102" i="21"/>
  <c r="B103" i="21"/>
  <c r="C103" i="21"/>
  <c r="D103" i="21"/>
  <c r="B104" i="21"/>
  <c r="C104" i="21"/>
  <c r="D104" i="21"/>
  <c r="B105" i="21"/>
  <c r="C105" i="21"/>
  <c r="D105" i="21"/>
  <c r="B106" i="21"/>
  <c r="C106" i="21"/>
  <c r="D106" i="21"/>
  <c r="B107" i="21"/>
  <c r="C107" i="21"/>
  <c r="D107" i="21"/>
  <c r="B108" i="21"/>
  <c r="C108" i="21"/>
  <c r="D108" i="21"/>
  <c r="B109" i="21"/>
  <c r="C109" i="21"/>
  <c r="D109" i="21"/>
  <c r="B110" i="21"/>
  <c r="C110" i="21"/>
  <c r="D110" i="21"/>
  <c r="B111" i="21"/>
  <c r="C111" i="21"/>
  <c r="D111" i="21"/>
  <c r="B112" i="21"/>
  <c r="C112" i="21"/>
  <c r="D112" i="21"/>
  <c r="B113" i="21"/>
  <c r="C113" i="21"/>
  <c r="D113" i="21"/>
  <c r="B114" i="21"/>
  <c r="C114" i="21"/>
  <c r="D114" i="21"/>
  <c r="B115" i="21"/>
  <c r="C115" i="21"/>
  <c r="D115" i="21"/>
  <c r="B116" i="21"/>
  <c r="C116" i="21"/>
  <c r="D116" i="21"/>
  <c r="B117" i="21"/>
  <c r="C117" i="21"/>
  <c r="D117" i="21"/>
  <c r="B118" i="21"/>
  <c r="C118" i="21"/>
  <c r="D118" i="21"/>
  <c r="B119" i="21"/>
  <c r="C119" i="21"/>
  <c r="D119" i="21"/>
  <c r="B120" i="21"/>
  <c r="C120" i="21"/>
  <c r="D120" i="21"/>
  <c r="B121" i="21"/>
  <c r="C121" i="21"/>
  <c r="D121" i="21"/>
  <c r="B122" i="21"/>
  <c r="C122" i="21"/>
  <c r="D122" i="21"/>
  <c r="B123" i="21"/>
  <c r="C123" i="21"/>
  <c r="D123" i="21"/>
  <c r="B124" i="21"/>
  <c r="C124" i="21"/>
  <c r="D124" i="21"/>
  <c r="B125" i="21"/>
  <c r="C125" i="21"/>
  <c r="D125" i="21"/>
  <c r="B126" i="21"/>
  <c r="C126" i="21"/>
  <c r="D126" i="21"/>
  <c r="B127" i="21"/>
  <c r="C127" i="21"/>
  <c r="D127" i="21"/>
  <c r="B128" i="21"/>
  <c r="C128" i="21"/>
  <c r="D128" i="21"/>
  <c r="B129" i="21"/>
  <c r="C129" i="21"/>
  <c r="D129" i="21"/>
  <c r="B130" i="21"/>
  <c r="C130" i="21"/>
  <c r="D130" i="21"/>
  <c r="B131" i="21"/>
  <c r="C131" i="21"/>
  <c r="D131" i="21"/>
  <c r="B132" i="21"/>
  <c r="C132" i="21"/>
  <c r="D132" i="21"/>
  <c r="B133" i="21"/>
  <c r="C133" i="21"/>
  <c r="D133" i="21"/>
  <c r="B134" i="21"/>
  <c r="C134" i="21"/>
  <c r="D134" i="21"/>
  <c r="B135" i="21"/>
  <c r="C135" i="21"/>
  <c r="D135" i="21"/>
  <c r="B136" i="21"/>
  <c r="C136" i="21"/>
  <c r="D136" i="21"/>
  <c r="B137" i="21"/>
  <c r="C137" i="21"/>
  <c r="D137" i="21"/>
  <c r="B138" i="21"/>
  <c r="C138" i="21"/>
  <c r="D138" i="21"/>
  <c r="B139" i="21"/>
  <c r="C139" i="21"/>
  <c r="D139" i="21"/>
  <c r="B140" i="21"/>
  <c r="C140" i="21"/>
  <c r="D140" i="21"/>
  <c r="B141" i="21"/>
  <c r="C141" i="21"/>
  <c r="D141" i="21"/>
  <c r="B142" i="21"/>
  <c r="C142" i="21"/>
  <c r="D142" i="21"/>
  <c r="B143" i="21"/>
  <c r="C143" i="21"/>
  <c r="D143" i="21"/>
  <c r="B144" i="21"/>
  <c r="C144" i="21"/>
  <c r="D144" i="21"/>
  <c r="B145" i="21"/>
  <c r="C145" i="21"/>
  <c r="D145" i="21"/>
  <c r="B146" i="21"/>
  <c r="C146" i="21"/>
  <c r="D146" i="21"/>
  <c r="B147" i="21"/>
  <c r="C147" i="21"/>
  <c r="D147" i="21"/>
  <c r="B148" i="21"/>
  <c r="C148" i="21"/>
  <c r="D148" i="21"/>
  <c r="B149" i="21"/>
  <c r="C149" i="21"/>
  <c r="D149" i="21"/>
  <c r="B150" i="21"/>
  <c r="C150" i="21"/>
  <c r="D150" i="21"/>
  <c r="B151" i="21"/>
  <c r="C151" i="21"/>
  <c r="D151" i="21"/>
  <c r="B152" i="21"/>
  <c r="C152" i="21"/>
  <c r="D152" i="21"/>
  <c r="B153" i="21"/>
  <c r="C153" i="21"/>
  <c r="D153" i="21"/>
  <c r="B154" i="21"/>
  <c r="C154" i="21"/>
  <c r="D154" i="21"/>
  <c r="B155" i="21"/>
  <c r="C155" i="21"/>
  <c r="D155" i="21"/>
  <c r="B156" i="21"/>
  <c r="C156" i="21"/>
  <c r="D156" i="21"/>
  <c r="B157" i="21"/>
  <c r="C157" i="21"/>
  <c r="D157" i="21"/>
  <c r="B158" i="21"/>
  <c r="C158" i="21"/>
  <c r="D158" i="21"/>
  <c r="B159" i="21"/>
  <c r="C159" i="21"/>
  <c r="D159" i="21"/>
  <c r="B160" i="21"/>
  <c r="C160" i="21"/>
  <c r="D160" i="21"/>
  <c r="B161" i="21"/>
  <c r="C161" i="21"/>
  <c r="D161" i="21"/>
  <c r="B162" i="21"/>
  <c r="C162" i="21"/>
  <c r="D162" i="21"/>
  <c r="B163" i="21"/>
  <c r="C163" i="21"/>
  <c r="D163" i="21"/>
  <c r="B164" i="21"/>
  <c r="C164" i="21"/>
  <c r="D164" i="21"/>
  <c r="B165" i="21"/>
  <c r="C165" i="21"/>
  <c r="D165" i="21"/>
  <c r="B166" i="21"/>
  <c r="C166" i="21"/>
  <c r="D166" i="21"/>
  <c r="B167" i="21"/>
  <c r="C167" i="21"/>
  <c r="D167" i="21"/>
  <c r="B168" i="21"/>
  <c r="C168" i="21"/>
  <c r="D168" i="21"/>
  <c r="B169" i="21"/>
  <c r="C169" i="21"/>
  <c r="D169" i="21"/>
  <c r="B170" i="21"/>
  <c r="C170" i="21"/>
  <c r="D170" i="21"/>
  <c r="B171" i="21"/>
  <c r="C171" i="21"/>
  <c r="D171" i="21"/>
  <c r="B172" i="21"/>
  <c r="C172" i="21"/>
  <c r="D172" i="21"/>
  <c r="B173" i="21"/>
  <c r="C173" i="21"/>
  <c r="D173" i="21"/>
  <c r="B174" i="21"/>
  <c r="C174" i="21"/>
  <c r="D174" i="21"/>
  <c r="B175" i="21"/>
  <c r="C175" i="21"/>
  <c r="D175" i="21"/>
  <c r="B176" i="21"/>
  <c r="C176" i="21"/>
  <c r="D176" i="21"/>
  <c r="B177" i="21"/>
  <c r="C177" i="21"/>
  <c r="D177" i="21"/>
  <c r="B178" i="21"/>
  <c r="C178" i="21"/>
  <c r="D178" i="21"/>
  <c r="B179" i="21"/>
  <c r="C179" i="21"/>
  <c r="D179" i="21"/>
  <c r="B180" i="21"/>
  <c r="C180" i="21"/>
  <c r="D180" i="21"/>
  <c r="B181" i="21"/>
  <c r="C181" i="21"/>
  <c r="D181" i="21"/>
  <c r="B182" i="21"/>
  <c r="C182" i="21"/>
  <c r="D182" i="21"/>
  <c r="B183" i="21"/>
  <c r="C183" i="21"/>
  <c r="D183" i="21"/>
  <c r="B184" i="21"/>
  <c r="C184" i="21"/>
  <c r="D184" i="21"/>
  <c r="B185" i="21"/>
  <c r="C185" i="21"/>
  <c r="D185" i="21"/>
  <c r="B186" i="21"/>
  <c r="C186" i="21"/>
  <c r="D186" i="21"/>
  <c r="B187" i="21"/>
  <c r="C187" i="21"/>
  <c r="D187" i="21"/>
  <c r="B188" i="21"/>
  <c r="C188" i="21"/>
  <c r="D188" i="21"/>
  <c r="B189" i="21"/>
  <c r="C189" i="21"/>
  <c r="D189" i="21"/>
  <c r="B190" i="21"/>
  <c r="C190" i="21"/>
  <c r="D190" i="21"/>
  <c r="B191" i="21"/>
  <c r="C191" i="21"/>
  <c r="D191" i="21"/>
  <c r="B192" i="21"/>
  <c r="C192" i="21"/>
  <c r="D192" i="21"/>
  <c r="B193" i="21"/>
  <c r="C193" i="21"/>
  <c r="D193" i="21"/>
  <c r="B194" i="21"/>
  <c r="C194" i="21"/>
  <c r="D194" i="21"/>
  <c r="B195" i="21"/>
  <c r="C195" i="21"/>
  <c r="D195" i="21"/>
  <c r="B196" i="21"/>
  <c r="C196" i="21"/>
  <c r="D196" i="21"/>
  <c r="B197" i="21"/>
  <c r="C197" i="21"/>
  <c r="D197" i="21"/>
  <c r="B198" i="21"/>
  <c r="C198" i="21"/>
  <c r="D198" i="21"/>
  <c r="B199" i="21"/>
  <c r="C199" i="21"/>
  <c r="D199" i="21"/>
  <c r="B200" i="21"/>
  <c r="C200" i="21"/>
  <c r="D200" i="21"/>
  <c r="B201" i="21"/>
  <c r="C201" i="21"/>
  <c r="D201" i="21"/>
  <c r="B202" i="21"/>
  <c r="C202" i="21"/>
  <c r="D202" i="21"/>
  <c r="B203" i="21"/>
  <c r="C203" i="21"/>
  <c r="D203" i="21"/>
  <c r="B204" i="21"/>
  <c r="C204" i="21"/>
  <c r="D204" i="21"/>
  <c r="B205" i="21"/>
  <c r="C205" i="21"/>
  <c r="D205" i="21"/>
  <c r="B206" i="21"/>
  <c r="C206" i="21"/>
  <c r="D206" i="21"/>
  <c r="B207" i="21"/>
  <c r="C207" i="21"/>
  <c r="D207" i="21"/>
  <c r="B208" i="21"/>
  <c r="C208" i="21"/>
  <c r="D208" i="21"/>
  <c r="B209" i="21"/>
  <c r="C209" i="21"/>
  <c r="D209" i="21"/>
  <c r="B210" i="21"/>
  <c r="C210" i="21"/>
  <c r="D210" i="21"/>
  <c r="B211" i="21"/>
  <c r="C211" i="21"/>
  <c r="D211" i="21"/>
  <c r="B212" i="21"/>
  <c r="C212" i="21"/>
  <c r="D212" i="21"/>
  <c r="B213" i="21"/>
  <c r="C213" i="21"/>
  <c r="D213" i="21"/>
  <c r="B214" i="21"/>
  <c r="C214" i="21"/>
  <c r="D214" i="21"/>
  <c r="B215" i="21"/>
  <c r="C215" i="21"/>
  <c r="D215" i="21"/>
  <c r="B216" i="21"/>
  <c r="C216" i="21"/>
  <c r="D216" i="21"/>
  <c r="B217" i="21"/>
  <c r="C217" i="21"/>
  <c r="D217" i="21"/>
  <c r="B218" i="21"/>
  <c r="C218" i="21"/>
  <c r="D218" i="21"/>
  <c r="B219" i="21"/>
  <c r="C219" i="21"/>
  <c r="D219" i="21"/>
  <c r="B220" i="21"/>
  <c r="C220" i="21"/>
  <c r="D220" i="21"/>
  <c r="B221" i="21"/>
  <c r="C221" i="21"/>
  <c r="D221" i="21"/>
  <c r="B222" i="21"/>
  <c r="C222" i="21"/>
  <c r="D222" i="21"/>
  <c r="B223" i="21"/>
  <c r="C223" i="21"/>
  <c r="D223" i="21"/>
  <c r="B224" i="21"/>
  <c r="C224" i="21"/>
  <c r="D224" i="21"/>
  <c r="B225" i="21"/>
  <c r="C225" i="21"/>
  <c r="D225" i="21"/>
  <c r="B226" i="21"/>
  <c r="C226" i="21"/>
  <c r="D226" i="21"/>
  <c r="B227" i="21"/>
  <c r="C227" i="21"/>
  <c r="D227" i="21"/>
  <c r="B228" i="21"/>
  <c r="C228" i="21"/>
  <c r="D228" i="21"/>
  <c r="B229" i="21"/>
  <c r="C229" i="21"/>
  <c r="D229" i="21"/>
  <c r="B230" i="21"/>
  <c r="C230" i="21"/>
  <c r="D230" i="21"/>
  <c r="B231" i="21"/>
  <c r="C231" i="21"/>
  <c r="D231" i="21"/>
  <c r="B232" i="21"/>
  <c r="C232" i="21"/>
  <c r="D232" i="21"/>
  <c r="B233" i="21"/>
  <c r="C233" i="21"/>
  <c r="D233" i="21"/>
  <c r="B234" i="21"/>
  <c r="C234" i="21"/>
  <c r="D234" i="21"/>
  <c r="B235" i="21"/>
  <c r="C235" i="21"/>
  <c r="D235" i="21"/>
  <c r="B236" i="21"/>
  <c r="C236" i="21"/>
  <c r="D236" i="21"/>
  <c r="B237" i="21"/>
  <c r="C237" i="21"/>
  <c r="D237" i="21"/>
  <c r="B238" i="21"/>
  <c r="C238" i="21"/>
  <c r="D238" i="21"/>
  <c r="B239" i="21"/>
  <c r="C239" i="21"/>
  <c r="D239" i="21"/>
  <c r="B240" i="21"/>
  <c r="C240" i="21"/>
  <c r="D240" i="21"/>
  <c r="B241" i="21"/>
  <c r="C241" i="21"/>
  <c r="D241" i="21"/>
  <c r="B242" i="21"/>
  <c r="C242" i="21"/>
  <c r="D242" i="21"/>
  <c r="B243" i="21"/>
  <c r="C243" i="21"/>
  <c r="D243" i="21"/>
  <c r="B244" i="21"/>
  <c r="C244" i="21"/>
  <c r="D244" i="21"/>
  <c r="B245" i="21"/>
  <c r="C245" i="21"/>
  <c r="D245" i="21"/>
  <c r="B246" i="21"/>
  <c r="C246" i="21"/>
  <c r="D246" i="21"/>
  <c r="B247" i="21"/>
  <c r="C247" i="21"/>
  <c r="D247" i="21"/>
  <c r="B248" i="21"/>
  <c r="C248" i="21"/>
  <c r="D248" i="21"/>
  <c r="B249" i="21"/>
  <c r="C249" i="21"/>
  <c r="D249" i="21"/>
  <c r="B250" i="21"/>
  <c r="C250" i="21"/>
  <c r="D250" i="21"/>
  <c r="B251" i="21"/>
  <c r="C251" i="21"/>
  <c r="D251" i="21"/>
  <c r="B252" i="21"/>
  <c r="C252" i="21"/>
  <c r="D252" i="21"/>
  <c r="B253" i="21"/>
  <c r="C253" i="21"/>
  <c r="D253" i="21"/>
  <c r="B254" i="21"/>
  <c r="C254" i="21"/>
  <c r="D254" i="21"/>
  <c r="B255" i="21"/>
  <c r="C255" i="21"/>
  <c r="D255" i="21"/>
  <c r="B256" i="21"/>
  <c r="C256" i="21"/>
  <c r="D256" i="21"/>
  <c r="B257" i="21"/>
  <c r="C257" i="21"/>
  <c r="D257" i="21"/>
  <c r="B258" i="21"/>
  <c r="C258" i="21"/>
  <c r="D258" i="21"/>
  <c r="B259" i="21"/>
  <c r="C259" i="21"/>
  <c r="D259" i="21"/>
  <c r="B260" i="21"/>
  <c r="C260" i="21"/>
  <c r="D260" i="21"/>
  <c r="B261" i="21"/>
  <c r="C261" i="21"/>
  <c r="D261" i="21"/>
  <c r="B262" i="21"/>
  <c r="C262" i="21"/>
  <c r="D262" i="21"/>
  <c r="B263" i="21"/>
  <c r="C263" i="21"/>
  <c r="D263" i="21"/>
  <c r="B264" i="21"/>
  <c r="C264" i="21"/>
  <c r="D264" i="21"/>
  <c r="B265" i="21"/>
  <c r="C265" i="21"/>
  <c r="D265" i="21"/>
  <c r="B266" i="21"/>
  <c r="C266" i="21"/>
  <c r="D266" i="21"/>
  <c r="B267" i="21"/>
  <c r="C267" i="21"/>
  <c r="D267" i="21"/>
  <c r="B268" i="21"/>
  <c r="C268" i="21"/>
  <c r="D268" i="21"/>
  <c r="B269" i="21"/>
  <c r="C269" i="21"/>
  <c r="D269" i="21"/>
  <c r="B270" i="21"/>
  <c r="C270" i="21"/>
  <c r="D270" i="21"/>
  <c r="B271" i="21"/>
  <c r="C271" i="21"/>
  <c r="D271" i="21"/>
  <c r="B272" i="21"/>
  <c r="C272" i="21"/>
  <c r="D272" i="21"/>
  <c r="B273" i="21"/>
  <c r="C273" i="21"/>
  <c r="D273" i="21"/>
  <c r="B274" i="21"/>
  <c r="C274" i="21"/>
  <c r="D274" i="21"/>
  <c r="B275" i="21"/>
  <c r="C275" i="21"/>
  <c r="D275" i="21"/>
  <c r="B276" i="21"/>
  <c r="C276" i="21"/>
  <c r="D276" i="21"/>
  <c r="B277" i="21"/>
  <c r="C277" i="21"/>
  <c r="D277" i="21"/>
  <c r="B278" i="21"/>
  <c r="C278" i="21"/>
  <c r="D278" i="21"/>
  <c r="B279" i="21"/>
  <c r="C279" i="21"/>
  <c r="D279" i="21"/>
  <c r="B280" i="21"/>
  <c r="C280" i="21"/>
  <c r="D280" i="21"/>
  <c r="B281" i="21"/>
  <c r="C281" i="21"/>
  <c r="D281" i="21"/>
  <c r="B282" i="21"/>
  <c r="C282" i="21"/>
  <c r="D282" i="21"/>
  <c r="B283" i="21"/>
  <c r="C283" i="21"/>
  <c r="D283" i="21"/>
  <c r="B284" i="21"/>
  <c r="C284" i="21"/>
  <c r="D284" i="21"/>
  <c r="B285" i="21"/>
  <c r="C285" i="21"/>
  <c r="D285" i="21"/>
  <c r="B286" i="21"/>
  <c r="C286" i="21"/>
  <c r="D286" i="21"/>
  <c r="B287" i="21"/>
  <c r="C287" i="21"/>
  <c r="D287" i="21"/>
  <c r="B288" i="21"/>
  <c r="C288" i="21"/>
  <c r="D288" i="21"/>
  <c r="B289" i="21"/>
  <c r="C289" i="21"/>
  <c r="D289" i="21"/>
  <c r="B290" i="21"/>
  <c r="C290" i="21"/>
  <c r="D290" i="21"/>
  <c r="B291" i="21"/>
  <c r="C291" i="21"/>
  <c r="D291" i="21"/>
  <c r="B292" i="21"/>
  <c r="C292" i="21"/>
  <c r="D292" i="21"/>
  <c r="B293" i="21"/>
  <c r="C293" i="21"/>
  <c r="D293" i="21"/>
  <c r="B294" i="21"/>
  <c r="C294" i="21"/>
  <c r="D294" i="21"/>
  <c r="B295" i="21"/>
  <c r="C295" i="21"/>
  <c r="D295" i="21"/>
  <c r="B296" i="21"/>
  <c r="C296" i="21"/>
  <c r="D296" i="21"/>
  <c r="B297" i="21"/>
  <c r="C297" i="21"/>
  <c r="D297" i="21"/>
  <c r="B298" i="21"/>
  <c r="C298" i="21"/>
  <c r="D298" i="21"/>
  <c r="B299" i="21"/>
  <c r="C299" i="21"/>
  <c r="D299" i="21"/>
  <c r="B300" i="21"/>
  <c r="C300" i="21"/>
  <c r="D300" i="21"/>
  <c r="B301" i="21"/>
  <c r="C301" i="21"/>
  <c r="D301" i="21"/>
  <c r="B302" i="21"/>
  <c r="C302" i="21"/>
  <c r="D302" i="21"/>
  <c r="B303" i="21"/>
  <c r="C303" i="21"/>
  <c r="D303" i="21"/>
  <c r="B304" i="21"/>
  <c r="C304" i="21"/>
  <c r="D304" i="21"/>
  <c r="B305" i="21"/>
  <c r="C305" i="21"/>
  <c r="D305" i="21"/>
  <c r="B306" i="21"/>
  <c r="C306" i="21"/>
  <c r="D306" i="21"/>
  <c r="B307" i="21"/>
  <c r="C307" i="21"/>
  <c r="D307" i="21"/>
  <c r="B308" i="21"/>
  <c r="C308" i="21"/>
  <c r="D308" i="21"/>
  <c r="B309" i="21"/>
  <c r="C309" i="21"/>
  <c r="D309" i="21"/>
  <c r="B310" i="21"/>
  <c r="C310" i="21"/>
  <c r="D310" i="21"/>
  <c r="B311" i="21"/>
  <c r="C311" i="21"/>
  <c r="D311" i="21"/>
  <c r="B312" i="21"/>
  <c r="C312" i="21"/>
  <c r="D312" i="21"/>
  <c r="B313" i="21"/>
  <c r="C313" i="21"/>
  <c r="D313" i="21"/>
  <c r="B314" i="21"/>
  <c r="C314" i="21"/>
  <c r="D314" i="21"/>
  <c r="B315" i="21"/>
  <c r="C315" i="21"/>
  <c r="D315" i="21"/>
  <c r="B316" i="21"/>
  <c r="C316" i="21"/>
  <c r="D316" i="21"/>
  <c r="B317" i="21"/>
  <c r="C317" i="21"/>
  <c r="D317" i="21"/>
  <c r="B318" i="21"/>
  <c r="C318" i="21"/>
  <c r="D318" i="21"/>
  <c r="B319" i="21"/>
  <c r="C319" i="21"/>
  <c r="D319" i="21"/>
  <c r="B320" i="21"/>
  <c r="C320" i="21"/>
  <c r="D320" i="21"/>
  <c r="B321" i="21"/>
  <c r="C321" i="21"/>
  <c r="D321" i="21"/>
  <c r="B322" i="21"/>
  <c r="C322" i="21"/>
  <c r="D322" i="21"/>
  <c r="B323" i="21"/>
  <c r="C323" i="21"/>
  <c r="D323" i="21"/>
  <c r="B324" i="21"/>
  <c r="C324" i="21"/>
  <c r="D324" i="21"/>
  <c r="B325" i="21"/>
  <c r="C325" i="21"/>
  <c r="D325" i="21"/>
  <c r="B326" i="21"/>
  <c r="C326" i="21"/>
  <c r="D326" i="21"/>
  <c r="B327" i="21"/>
  <c r="C327" i="21"/>
  <c r="D327" i="21"/>
  <c r="B328" i="21"/>
  <c r="C328" i="21"/>
  <c r="D328" i="21"/>
  <c r="B329" i="21"/>
  <c r="C329" i="21"/>
  <c r="D329" i="21"/>
  <c r="B330" i="21"/>
  <c r="C330" i="21"/>
  <c r="D330" i="21"/>
  <c r="B331" i="21"/>
  <c r="C331" i="21"/>
  <c r="D331" i="21"/>
  <c r="B332" i="21"/>
  <c r="C332" i="21"/>
  <c r="D332" i="21"/>
  <c r="B333" i="21"/>
  <c r="C333" i="21"/>
  <c r="D333" i="21"/>
  <c r="B334" i="21"/>
  <c r="C334" i="21"/>
  <c r="D334" i="21"/>
  <c r="B335" i="21"/>
  <c r="C335" i="21"/>
  <c r="D335" i="21"/>
  <c r="B336" i="21"/>
  <c r="C336" i="21"/>
  <c r="D336" i="21"/>
  <c r="B337" i="21"/>
  <c r="C337" i="21"/>
  <c r="D337" i="21"/>
  <c r="B338" i="21"/>
  <c r="C338" i="21"/>
  <c r="D338" i="21"/>
  <c r="B339" i="21"/>
  <c r="C339" i="21"/>
  <c r="D339" i="21"/>
  <c r="B340" i="21"/>
  <c r="C340" i="21"/>
  <c r="D340" i="21"/>
  <c r="B341" i="21"/>
  <c r="C341" i="21"/>
  <c r="D341" i="21"/>
  <c r="B342" i="21"/>
  <c r="C342" i="21"/>
  <c r="D342" i="21"/>
  <c r="B343" i="21"/>
  <c r="C343" i="21"/>
  <c r="D343" i="21"/>
  <c r="B344" i="21"/>
  <c r="C344" i="21"/>
  <c r="D344" i="21"/>
  <c r="B345" i="21"/>
  <c r="C345" i="21"/>
  <c r="D345" i="21"/>
  <c r="B346" i="21"/>
  <c r="C346" i="21"/>
  <c r="D346" i="21"/>
  <c r="B347" i="21"/>
  <c r="C347" i="21"/>
  <c r="D347" i="21"/>
  <c r="B348" i="21"/>
  <c r="C348" i="21"/>
  <c r="D348" i="21"/>
  <c r="B349" i="21"/>
  <c r="C349" i="21"/>
  <c r="D349" i="21"/>
  <c r="B350" i="21"/>
  <c r="C350" i="21"/>
  <c r="D350" i="21"/>
  <c r="B351" i="21"/>
  <c r="C351" i="21"/>
  <c r="D351" i="21"/>
  <c r="B352" i="21"/>
  <c r="C352" i="21"/>
  <c r="D352" i="21"/>
  <c r="B353" i="21"/>
  <c r="C353" i="21"/>
  <c r="D353" i="21"/>
  <c r="C2" i="21"/>
  <c r="D2" i="21"/>
  <c r="B2" i="21"/>
  <c r="B3" i="20"/>
  <c r="C3" i="20"/>
  <c r="D3" i="20"/>
  <c r="B4" i="20"/>
  <c r="C4" i="20"/>
  <c r="D4" i="20"/>
  <c r="B5" i="20"/>
  <c r="C5" i="20"/>
  <c r="D5" i="20"/>
  <c r="B6" i="20"/>
  <c r="C6" i="20"/>
  <c r="D6" i="20"/>
  <c r="B7" i="20"/>
  <c r="C7" i="20"/>
  <c r="D7" i="20"/>
  <c r="B8" i="20"/>
  <c r="C8" i="20"/>
  <c r="D8" i="20"/>
  <c r="B9" i="20"/>
  <c r="C9" i="20"/>
  <c r="D9" i="20"/>
  <c r="B10" i="20"/>
  <c r="C10" i="20"/>
  <c r="D10" i="20"/>
  <c r="B11" i="20"/>
  <c r="C11" i="20"/>
  <c r="D11" i="20"/>
  <c r="B12" i="20"/>
  <c r="C12" i="20"/>
  <c r="D12" i="20"/>
  <c r="B13" i="20"/>
  <c r="C13" i="20"/>
  <c r="D13" i="20"/>
  <c r="B14" i="20"/>
  <c r="C14" i="20"/>
  <c r="D14" i="20"/>
  <c r="B15" i="20"/>
  <c r="C15" i="20"/>
  <c r="D15" i="20"/>
  <c r="B16" i="20"/>
  <c r="C16" i="20"/>
  <c r="D16" i="20"/>
  <c r="B17" i="20"/>
  <c r="C17" i="20"/>
  <c r="D17" i="20"/>
  <c r="B18" i="20"/>
  <c r="C18" i="20"/>
  <c r="D18" i="20"/>
  <c r="B19" i="20"/>
  <c r="C19" i="20"/>
  <c r="D19" i="20"/>
  <c r="B20" i="20"/>
  <c r="C20" i="20"/>
  <c r="D20" i="20"/>
  <c r="B21" i="20"/>
  <c r="C21" i="20"/>
  <c r="D21" i="20"/>
  <c r="B22" i="20"/>
  <c r="C22" i="20"/>
  <c r="D22" i="20"/>
  <c r="B23" i="20"/>
  <c r="C23" i="20"/>
  <c r="D23" i="20"/>
  <c r="B24" i="20"/>
  <c r="C24" i="20"/>
  <c r="D24" i="20"/>
  <c r="B25" i="20"/>
  <c r="C25" i="20"/>
  <c r="D25" i="20"/>
  <c r="B26" i="20"/>
  <c r="C26" i="20"/>
  <c r="D26" i="20"/>
  <c r="B27" i="20"/>
  <c r="C27" i="20"/>
  <c r="D27" i="20"/>
  <c r="B28" i="20"/>
  <c r="C28" i="20"/>
  <c r="D28" i="20"/>
  <c r="B29" i="20"/>
  <c r="C29" i="20"/>
  <c r="D29" i="20"/>
  <c r="B30" i="20"/>
  <c r="C30" i="20"/>
  <c r="D30" i="20"/>
  <c r="B31" i="20"/>
  <c r="C31" i="20"/>
  <c r="D31" i="20"/>
  <c r="B32" i="20"/>
  <c r="C32" i="20"/>
  <c r="D32" i="20"/>
  <c r="B33" i="20"/>
  <c r="C33" i="20"/>
  <c r="D33" i="20"/>
  <c r="B34" i="20"/>
  <c r="C34" i="20"/>
  <c r="D34" i="20"/>
  <c r="B35" i="20"/>
  <c r="C35" i="20"/>
  <c r="D35" i="20"/>
  <c r="B36" i="20"/>
  <c r="C36" i="20"/>
  <c r="D36" i="20"/>
  <c r="B37" i="20"/>
  <c r="C37" i="20"/>
  <c r="D37" i="20"/>
  <c r="B38" i="20"/>
  <c r="C38" i="20"/>
  <c r="D38" i="20"/>
  <c r="B39" i="20"/>
  <c r="C39" i="20"/>
  <c r="D39" i="20"/>
  <c r="B40" i="20"/>
  <c r="C40" i="20"/>
  <c r="D40" i="20"/>
  <c r="B41" i="20"/>
  <c r="C41" i="20"/>
  <c r="D41" i="20"/>
  <c r="B42" i="20"/>
  <c r="C42" i="20"/>
  <c r="D42" i="20"/>
  <c r="B43" i="20"/>
  <c r="C43" i="20"/>
  <c r="D43" i="20"/>
  <c r="B44" i="20"/>
  <c r="C44" i="20"/>
  <c r="D44" i="20"/>
  <c r="B45" i="20"/>
  <c r="C45" i="20"/>
  <c r="D45" i="20"/>
  <c r="B46" i="20"/>
  <c r="C46" i="20"/>
  <c r="D46" i="20"/>
  <c r="B47" i="20"/>
  <c r="C47" i="20"/>
  <c r="D47" i="20"/>
  <c r="B48" i="20"/>
  <c r="C48" i="20"/>
  <c r="D48" i="20"/>
  <c r="B49" i="20"/>
  <c r="C49" i="20"/>
  <c r="D49" i="20"/>
  <c r="B50" i="20"/>
  <c r="C50" i="20"/>
  <c r="D50" i="20"/>
  <c r="B51" i="20"/>
  <c r="C51" i="20"/>
  <c r="D51" i="20"/>
  <c r="B52" i="20"/>
  <c r="C52" i="20"/>
  <c r="D52" i="20"/>
  <c r="B53" i="20"/>
  <c r="C53" i="20"/>
  <c r="D53" i="20"/>
  <c r="B54" i="20"/>
  <c r="C54" i="20"/>
  <c r="D54" i="20"/>
  <c r="B55" i="20"/>
  <c r="C55" i="20"/>
  <c r="D55" i="20"/>
  <c r="B56" i="20"/>
  <c r="C56" i="20"/>
  <c r="D56" i="20"/>
  <c r="B57" i="20"/>
  <c r="C57" i="20"/>
  <c r="D57" i="20"/>
  <c r="B58" i="20"/>
  <c r="C58" i="20"/>
  <c r="D58" i="20"/>
  <c r="B59" i="20"/>
  <c r="C59" i="20"/>
  <c r="D59" i="20"/>
  <c r="B60" i="20"/>
  <c r="C60" i="20"/>
  <c r="D60" i="20"/>
  <c r="B61" i="20"/>
  <c r="C61" i="20"/>
  <c r="D61" i="20"/>
  <c r="B62" i="20"/>
  <c r="C62" i="20"/>
  <c r="D62" i="20"/>
  <c r="B63" i="20"/>
  <c r="C63" i="20"/>
  <c r="D63" i="20"/>
  <c r="B64" i="20"/>
  <c r="C64" i="20"/>
  <c r="D64" i="20"/>
  <c r="B65" i="20"/>
  <c r="C65" i="20"/>
  <c r="D65" i="20"/>
  <c r="B66" i="20"/>
  <c r="C66" i="20"/>
  <c r="D66" i="20"/>
  <c r="B67" i="20"/>
  <c r="C67" i="20"/>
  <c r="D67" i="20"/>
  <c r="B68" i="20"/>
  <c r="C68" i="20"/>
  <c r="D68" i="20"/>
  <c r="B69" i="20"/>
  <c r="C69" i="20"/>
  <c r="D69" i="20"/>
  <c r="B70" i="20"/>
  <c r="C70" i="20"/>
  <c r="D70" i="20"/>
  <c r="B71" i="20"/>
  <c r="C71" i="20"/>
  <c r="D71" i="20"/>
  <c r="B72" i="20"/>
  <c r="C72" i="20"/>
  <c r="D72" i="20"/>
  <c r="B73" i="20"/>
  <c r="C73" i="20"/>
  <c r="D73" i="20"/>
  <c r="B74" i="20"/>
  <c r="C74" i="20"/>
  <c r="D74" i="20"/>
  <c r="B75" i="20"/>
  <c r="C75" i="20"/>
  <c r="D75" i="20"/>
  <c r="B76" i="20"/>
  <c r="C76" i="20"/>
  <c r="D76" i="20"/>
  <c r="B77" i="20"/>
  <c r="C77" i="20"/>
  <c r="D77" i="20"/>
  <c r="B78" i="20"/>
  <c r="C78" i="20"/>
  <c r="D78" i="20"/>
  <c r="B79" i="20"/>
  <c r="C79" i="20"/>
  <c r="D79" i="20"/>
  <c r="B80" i="20"/>
  <c r="C80" i="20"/>
  <c r="D80" i="20"/>
  <c r="B81" i="20"/>
  <c r="C81" i="20"/>
  <c r="D81" i="20"/>
  <c r="B82" i="20"/>
  <c r="C82" i="20"/>
  <c r="D82" i="20"/>
  <c r="B83" i="20"/>
  <c r="C83" i="20"/>
  <c r="D83" i="20"/>
  <c r="B84" i="20"/>
  <c r="C84" i="20"/>
  <c r="D84" i="20"/>
  <c r="B85" i="20"/>
  <c r="C85" i="20"/>
  <c r="D85" i="20"/>
  <c r="B86" i="20"/>
  <c r="C86" i="20"/>
  <c r="D86" i="20"/>
  <c r="B87" i="20"/>
  <c r="C87" i="20"/>
  <c r="D87" i="20"/>
  <c r="B88" i="20"/>
  <c r="C88" i="20"/>
  <c r="D88" i="20"/>
  <c r="B89" i="20"/>
  <c r="C89" i="20"/>
  <c r="D89" i="20"/>
  <c r="B90" i="20"/>
  <c r="C90" i="20"/>
  <c r="D90" i="20"/>
  <c r="B91" i="20"/>
  <c r="C91" i="20"/>
  <c r="D91" i="20"/>
  <c r="B92" i="20"/>
  <c r="C92" i="20"/>
  <c r="D92" i="20"/>
  <c r="B93" i="20"/>
  <c r="C93" i="20"/>
  <c r="D93" i="20"/>
  <c r="B94" i="20"/>
  <c r="C94" i="20"/>
  <c r="D94" i="20"/>
  <c r="B95" i="20"/>
  <c r="C95" i="20"/>
  <c r="D95" i="20"/>
  <c r="B96" i="20"/>
  <c r="C96" i="20"/>
  <c r="D96" i="20"/>
  <c r="B97" i="20"/>
  <c r="C97" i="20"/>
  <c r="D97" i="20"/>
  <c r="B98" i="20"/>
  <c r="C98" i="20"/>
  <c r="D98" i="20"/>
  <c r="B99" i="20"/>
  <c r="C99" i="20"/>
  <c r="D99" i="20"/>
  <c r="B100" i="20"/>
  <c r="C100" i="20"/>
  <c r="D100" i="20"/>
  <c r="B101" i="20"/>
  <c r="C101" i="20"/>
  <c r="D101" i="20"/>
  <c r="B102" i="20"/>
  <c r="C102" i="20"/>
  <c r="D102" i="20"/>
  <c r="B103" i="20"/>
  <c r="C103" i="20"/>
  <c r="D103" i="20"/>
  <c r="B104" i="20"/>
  <c r="C104" i="20"/>
  <c r="D104" i="20"/>
  <c r="B105" i="20"/>
  <c r="C105" i="20"/>
  <c r="D105" i="20"/>
  <c r="B106" i="20"/>
  <c r="C106" i="20"/>
  <c r="D106" i="20"/>
  <c r="B107" i="20"/>
  <c r="C107" i="20"/>
  <c r="D107" i="20"/>
  <c r="B108" i="20"/>
  <c r="C108" i="20"/>
  <c r="D108" i="20"/>
  <c r="B109" i="20"/>
  <c r="C109" i="20"/>
  <c r="D109" i="20"/>
  <c r="B110" i="20"/>
  <c r="C110" i="20"/>
  <c r="D110" i="20"/>
  <c r="B111" i="20"/>
  <c r="C111" i="20"/>
  <c r="D111" i="20"/>
  <c r="B112" i="20"/>
  <c r="C112" i="20"/>
  <c r="D112" i="20"/>
  <c r="B113" i="20"/>
  <c r="C113" i="20"/>
  <c r="D113" i="20"/>
  <c r="B114" i="20"/>
  <c r="C114" i="20"/>
  <c r="D114" i="20"/>
  <c r="B115" i="20"/>
  <c r="C115" i="20"/>
  <c r="D115" i="20"/>
  <c r="B116" i="20"/>
  <c r="C116" i="20"/>
  <c r="D116" i="20"/>
  <c r="B117" i="20"/>
  <c r="C117" i="20"/>
  <c r="D117" i="20"/>
  <c r="B118" i="20"/>
  <c r="C118" i="20"/>
  <c r="D118" i="20"/>
  <c r="B119" i="20"/>
  <c r="C119" i="20"/>
  <c r="D119" i="20"/>
  <c r="B120" i="20"/>
  <c r="C120" i="20"/>
  <c r="D120" i="20"/>
  <c r="B121" i="20"/>
  <c r="C121" i="20"/>
  <c r="D121" i="20"/>
  <c r="B122" i="20"/>
  <c r="C122" i="20"/>
  <c r="D122" i="20"/>
  <c r="B123" i="20"/>
  <c r="C123" i="20"/>
  <c r="D123" i="20"/>
  <c r="B124" i="20"/>
  <c r="C124" i="20"/>
  <c r="D124" i="20"/>
  <c r="B125" i="20"/>
  <c r="C125" i="20"/>
  <c r="D125" i="20"/>
  <c r="B126" i="20"/>
  <c r="C126" i="20"/>
  <c r="D126" i="20"/>
  <c r="B127" i="20"/>
  <c r="C127" i="20"/>
  <c r="D127" i="20"/>
  <c r="B128" i="20"/>
  <c r="C128" i="20"/>
  <c r="D128" i="20"/>
  <c r="B129" i="20"/>
  <c r="C129" i="20"/>
  <c r="D129" i="20"/>
  <c r="B130" i="20"/>
  <c r="C130" i="20"/>
  <c r="D130" i="20"/>
  <c r="B131" i="20"/>
  <c r="C131" i="20"/>
  <c r="D131" i="20"/>
  <c r="B132" i="20"/>
  <c r="C132" i="20"/>
  <c r="D132" i="20"/>
  <c r="B133" i="20"/>
  <c r="C133" i="20"/>
  <c r="D133" i="20"/>
  <c r="B134" i="20"/>
  <c r="C134" i="20"/>
  <c r="D134" i="20"/>
  <c r="B135" i="20"/>
  <c r="C135" i="20"/>
  <c r="D135" i="20"/>
  <c r="B136" i="20"/>
  <c r="C136" i="20"/>
  <c r="D136" i="20"/>
  <c r="B137" i="20"/>
  <c r="C137" i="20"/>
  <c r="D137" i="20"/>
  <c r="B138" i="20"/>
  <c r="C138" i="20"/>
  <c r="D138" i="20"/>
  <c r="B139" i="20"/>
  <c r="C139" i="20"/>
  <c r="D139" i="20"/>
  <c r="B140" i="20"/>
  <c r="C140" i="20"/>
  <c r="D140" i="20"/>
  <c r="B141" i="20"/>
  <c r="C141" i="20"/>
  <c r="D141" i="20"/>
  <c r="B142" i="20"/>
  <c r="C142" i="20"/>
  <c r="D142" i="20"/>
  <c r="B143" i="20"/>
  <c r="C143" i="20"/>
  <c r="D143" i="20"/>
  <c r="B144" i="20"/>
  <c r="C144" i="20"/>
  <c r="D144" i="20"/>
  <c r="B145" i="20"/>
  <c r="C145" i="20"/>
  <c r="D145" i="20"/>
  <c r="B146" i="20"/>
  <c r="C146" i="20"/>
  <c r="D146" i="20"/>
  <c r="B147" i="20"/>
  <c r="C147" i="20"/>
  <c r="D147" i="20"/>
  <c r="B148" i="20"/>
  <c r="C148" i="20"/>
  <c r="D148" i="20"/>
  <c r="B149" i="20"/>
  <c r="C149" i="20"/>
  <c r="D149" i="20"/>
  <c r="B150" i="20"/>
  <c r="C150" i="20"/>
  <c r="D150" i="20"/>
  <c r="B151" i="20"/>
  <c r="C151" i="20"/>
  <c r="D151" i="20"/>
  <c r="B152" i="20"/>
  <c r="C152" i="20"/>
  <c r="D152" i="20"/>
  <c r="B153" i="20"/>
  <c r="C153" i="20"/>
  <c r="D153" i="20"/>
  <c r="B154" i="20"/>
  <c r="C154" i="20"/>
  <c r="D154" i="20"/>
  <c r="B155" i="20"/>
  <c r="C155" i="20"/>
  <c r="D155" i="20"/>
  <c r="B156" i="20"/>
  <c r="C156" i="20"/>
  <c r="D156" i="20"/>
  <c r="B157" i="20"/>
  <c r="C157" i="20"/>
  <c r="D157" i="20"/>
  <c r="B158" i="20"/>
  <c r="C158" i="20"/>
  <c r="D158" i="20"/>
  <c r="B159" i="20"/>
  <c r="C159" i="20"/>
  <c r="D159" i="20"/>
  <c r="B160" i="20"/>
  <c r="C160" i="20"/>
  <c r="D160" i="20"/>
  <c r="B161" i="20"/>
  <c r="C161" i="20"/>
  <c r="D161" i="20"/>
  <c r="B162" i="20"/>
  <c r="C162" i="20"/>
  <c r="D162" i="20"/>
  <c r="B163" i="20"/>
  <c r="C163" i="20"/>
  <c r="D163" i="20"/>
  <c r="B164" i="20"/>
  <c r="C164" i="20"/>
  <c r="D164" i="20"/>
  <c r="B165" i="20"/>
  <c r="C165" i="20"/>
  <c r="D165" i="20"/>
  <c r="B166" i="20"/>
  <c r="C166" i="20"/>
  <c r="D166" i="20"/>
  <c r="B167" i="20"/>
  <c r="C167" i="20"/>
  <c r="D167" i="20"/>
  <c r="B168" i="20"/>
  <c r="C168" i="20"/>
  <c r="D168" i="20"/>
  <c r="B169" i="20"/>
  <c r="C169" i="20"/>
  <c r="D169" i="20"/>
  <c r="B170" i="20"/>
  <c r="C170" i="20"/>
  <c r="D170" i="20"/>
  <c r="B171" i="20"/>
  <c r="C171" i="20"/>
  <c r="D171" i="20"/>
  <c r="B172" i="20"/>
  <c r="C172" i="20"/>
  <c r="D172" i="20"/>
  <c r="B173" i="20"/>
  <c r="C173" i="20"/>
  <c r="D173" i="20"/>
  <c r="B174" i="20"/>
  <c r="C174" i="20"/>
  <c r="D174" i="20"/>
  <c r="B175" i="20"/>
  <c r="C175" i="20"/>
  <c r="D175" i="20"/>
  <c r="B176" i="20"/>
  <c r="C176" i="20"/>
  <c r="D176" i="20"/>
  <c r="B177" i="20"/>
  <c r="C177" i="20"/>
  <c r="D177" i="20"/>
  <c r="B178" i="20"/>
  <c r="C178" i="20"/>
  <c r="D178" i="20"/>
  <c r="B179" i="20"/>
  <c r="C179" i="20"/>
  <c r="D179" i="20"/>
  <c r="B180" i="20"/>
  <c r="C180" i="20"/>
  <c r="D180" i="20"/>
  <c r="B181" i="20"/>
  <c r="C181" i="20"/>
  <c r="D181" i="20"/>
  <c r="B182" i="20"/>
  <c r="C182" i="20"/>
  <c r="D182" i="20"/>
  <c r="B183" i="20"/>
  <c r="C183" i="20"/>
  <c r="D183" i="20"/>
  <c r="B184" i="20"/>
  <c r="C184" i="20"/>
  <c r="D184" i="20"/>
  <c r="B185" i="20"/>
  <c r="C185" i="20"/>
  <c r="D185" i="20"/>
  <c r="B186" i="20"/>
  <c r="C186" i="20"/>
  <c r="D186" i="20"/>
  <c r="B187" i="20"/>
  <c r="C187" i="20"/>
  <c r="D187" i="20"/>
  <c r="B188" i="20"/>
  <c r="C188" i="20"/>
  <c r="D188" i="20"/>
  <c r="B189" i="20"/>
  <c r="C189" i="20"/>
  <c r="D189" i="20"/>
  <c r="B190" i="20"/>
  <c r="C190" i="20"/>
  <c r="D190" i="20"/>
  <c r="B191" i="20"/>
  <c r="C191" i="20"/>
  <c r="D191" i="20"/>
  <c r="B192" i="20"/>
  <c r="C192" i="20"/>
  <c r="D192" i="20"/>
  <c r="B193" i="20"/>
  <c r="C193" i="20"/>
  <c r="D193" i="20"/>
  <c r="B194" i="20"/>
  <c r="C194" i="20"/>
  <c r="D194" i="20"/>
  <c r="B195" i="20"/>
  <c r="C195" i="20"/>
  <c r="D195" i="20"/>
  <c r="B196" i="20"/>
  <c r="C196" i="20"/>
  <c r="D196" i="20"/>
  <c r="B197" i="20"/>
  <c r="C197" i="20"/>
  <c r="D197" i="20"/>
  <c r="B198" i="20"/>
  <c r="C198" i="20"/>
  <c r="D198" i="20"/>
  <c r="B199" i="20"/>
  <c r="C199" i="20"/>
  <c r="D199" i="20"/>
  <c r="B200" i="20"/>
  <c r="C200" i="20"/>
  <c r="D200" i="20"/>
  <c r="B201" i="20"/>
  <c r="C201" i="20"/>
  <c r="D201" i="20"/>
  <c r="B202" i="20"/>
  <c r="C202" i="20"/>
  <c r="D202" i="20"/>
  <c r="B203" i="20"/>
  <c r="C203" i="20"/>
  <c r="D203" i="20"/>
  <c r="B204" i="20"/>
  <c r="C204" i="20"/>
  <c r="D204" i="20"/>
  <c r="B205" i="20"/>
  <c r="C205" i="20"/>
  <c r="D205" i="20"/>
  <c r="B206" i="20"/>
  <c r="C206" i="20"/>
  <c r="D206" i="20"/>
  <c r="B207" i="20"/>
  <c r="C207" i="20"/>
  <c r="D207" i="20"/>
  <c r="B208" i="20"/>
  <c r="C208" i="20"/>
  <c r="D208" i="20"/>
  <c r="B209" i="20"/>
  <c r="C209" i="20"/>
  <c r="D209" i="20"/>
  <c r="B210" i="20"/>
  <c r="C210" i="20"/>
  <c r="D210" i="20"/>
  <c r="B211" i="20"/>
  <c r="C211" i="20"/>
  <c r="D211" i="20"/>
  <c r="B212" i="20"/>
  <c r="C212" i="20"/>
  <c r="D212" i="20"/>
  <c r="B213" i="20"/>
  <c r="C213" i="20"/>
  <c r="D213" i="20"/>
  <c r="B214" i="20"/>
  <c r="C214" i="20"/>
  <c r="D214" i="20"/>
  <c r="B215" i="20"/>
  <c r="C215" i="20"/>
  <c r="D215" i="20"/>
  <c r="B216" i="20"/>
  <c r="C216" i="20"/>
  <c r="D216" i="20"/>
  <c r="B217" i="20"/>
  <c r="C217" i="20"/>
  <c r="D217" i="20"/>
  <c r="B218" i="20"/>
  <c r="C218" i="20"/>
  <c r="D218" i="20"/>
  <c r="B219" i="20"/>
  <c r="C219" i="20"/>
  <c r="D219" i="20"/>
  <c r="B220" i="20"/>
  <c r="C220" i="20"/>
  <c r="D220" i="20"/>
  <c r="B221" i="20"/>
  <c r="C221" i="20"/>
  <c r="D221" i="20"/>
  <c r="B222" i="20"/>
  <c r="C222" i="20"/>
  <c r="D222" i="20"/>
  <c r="B223" i="20"/>
  <c r="C223" i="20"/>
  <c r="D223" i="20"/>
  <c r="B224" i="20"/>
  <c r="C224" i="20"/>
  <c r="D224" i="20"/>
  <c r="B225" i="20"/>
  <c r="C225" i="20"/>
  <c r="D225" i="20"/>
  <c r="B226" i="20"/>
  <c r="C226" i="20"/>
  <c r="D226" i="20"/>
  <c r="B227" i="20"/>
  <c r="C227" i="20"/>
  <c r="D227" i="20"/>
  <c r="B228" i="20"/>
  <c r="C228" i="20"/>
  <c r="D228" i="20"/>
  <c r="B229" i="20"/>
  <c r="C229" i="20"/>
  <c r="D229" i="20"/>
  <c r="B230" i="20"/>
  <c r="C230" i="20"/>
  <c r="D230" i="20"/>
  <c r="B231" i="20"/>
  <c r="C231" i="20"/>
  <c r="D231" i="20"/>
  <c r="B232" i="20"/>
  <c r="C232" i="20"/>
  <c r="D232" i="20"/>
  <c r="B233" i="20"/>
  <c r="C233" i="20"/>
  <c r="D233" i="20"/>
  <c r="B234" i="20"/>
  <c r="C234" i="20"/>
  <c r="D234" i="20"/>
  <c r="B235" i="20"/>
  <c r="C235" i="20"/>
  <c r="D235" i="20"/>
  <c r="B236" i="20"/>
  <c r="C236" i="20"/>
  <c r="D236" i="20"/>
  <c r="B237" i="20"/>
  <c r="C237" i="20"/>
  <c r="D237" i="20"/>
  <c r="B238" i="20"/>
  <c r="C238" i="20"/>
  <c r="D238" i="20"/>
  <c r="B239" i="20"/>
  <c r="C239" i="20"/>
  <c r="D239" i="20"/>
  <c r="B240" i="20"/>
  <c r="C240" i="20"/>
  <c r="D240" i="20"/>
  <c r="B241" i="20"/>
  <c r="C241" i="20"/>
  <c r="D241" i="20"/>
  <c r="B242" i="20"/>
  <c r="C242" i="20"/>
  <c r="D242" i="20"/>
  <c r="B243" i="20"/>
  <c r="C243" i="20"/>
  <c r="D243" i="20"/>
  <c r="B244" i="20"/>
  <c r="C244" i="20"/>
  <c r="D244" i="20"/>
  <c r="B245" i="20"/>
  <c r="C245" i="20"/>
  <c r="D245" i="20"/>
  <c r="B246" i="20"/>
  <c r="C246" i="20"/>
  <c r="D246" i="20"/>
  <c r="B247" i="20"/>
  <c r="C247" i="20"/>
  <c r="D247" i="20"/>
  <c r="B248" i="20"/>
  <c r="C248" i="20"/>
  <c r="D248" i="20"/>
  <c r="B249" i="20"/>
  <c r="C249" i="20"/>
  <c r="D249" i="20"/>
  <c r="B250" i="20"/>
  <c r="C250" i="20"/>
  <c r="D250" i="20"/>
  <c r="B251" i="20"/>
  <c r="C251" i="20"/>
  <c r="D251" i="20"/>
  <c r="B252" i="20"/>
  <c r="C252" i="20"/>
  <c r="D252" i="20"/>
  <c r="B253" i="20"/>
  <c r="C253" i="20"/>
  <c r="D253" i="20"/>
  <c r="B254" i="20"/>
  <c r="C254" i="20"/>
  <c r="D254" i="20"/>
  <c r="B255" i="20"/>
  <c r="C255" i="20"/>
  <c r="D255" i="20"/>
  <c r="B256" i="20"/>
  <c r="C256" i="20"/>
  <c r="D256" i="20"/>
  <c r="B257" i="20"/>
  <c r="C257" i="20"/>
  <c r="D257" i="20"/>
  <c r="B258" i="20"/>
  <c r="C258" i="20"/>
  <c r="D258" i="20"/>
  <c r="B259" i="20"/>
  <c r="C259" i="20"/>
  <c r="D259" i="20"/>
  <c r="B260" i="20"/>
  <c r="C260" i="20"/>
  <c r="D260" i="20"/>
  <c r="B261" i="20"/>
  <c r="C261" i="20"/>
  <c r="D261" i="20"/>
  <c r="B262" i="20"/>
  <c r="C262" i="20"/>
  <c r="D262" i="20"/>
  <c r="B263" i="20"/>
  <c r="C263" i="20"/>
  <c r="D263" i="20"/>
  <c r="B264" i="20"/>
  <c r="C264" i="20"/>
  <c r="D264" i="20"/>
  <c r="B265" i="20"/>
  <c r="C265" i="20"/>
  <c r="D265" i="20"/>
  <c r="B266" i="20"/>
  <c r="C266" i="20"/>
  <c r="D266" i="20"/>
  <c r="B267" i="20"/>
  <c r="C267" i="20"/>
  <c r="D267" i="20"/>
  <c r="B268" i="20"/>
  <c r="C268" i="20"/>
  <c r="D268" i="20"/>
  <c r="B269" i="20"/>
  <c r="C269" i="20"/>
  <c r="D269" i="20"/>
  <c r="B270" i="20"/>
  <c r="C270" i="20"/>
  <c r="D270" i="20"/>
  <c r="B271" i="20"/>
  <c r="C271" i="20"/>
  <c r="D271" i="20"/>
  <c r="B272" i="20"/>
  <c r="C272" i="20"/>
  <c r="D272" i="20"/>
  <c r="B273" i="20"/>
  <c r="C273" i="20"/>
  <c r="D273" i="20"/>
  <c r="B274" i="20"/>
  <c r="C274" i="20"/>
  <c r="D274" i="20"/>
  <c r="B275" i="20"/>
  <c r="C275" i="20"/>
  <c r="D275" i="20"/>
  <c r="B276" i="20"/>
  <c r="C276" i="20"/>
  <c r="D276" i="20"/>
  <c r="B277" i="20"/>
  <c r="C277" i="20"/>
  <c r="D277" i="20"/>
  <c r="B278" i="20"/>
  <c r="C278" i="20"/>
  <c r="D278" i="20"/>
  <c r="B279" i="20"/>
  <c r="C279" i="20"/>
  <c r="D279" i="20"/>
  <c r="B280" i="20"/>
  <c r="C280" i="20"/>
  <c r="D280" i="20"/>
  <c r="B281" i="20"/>
  <c r="C281" i="20"/>
  <c r="D281" i="20"/>
  <c r="B282" i="20"/>
  <c r="C282" i="20"/>
  <c r="D282" i="20"/>
  <c r="B283" i="20"/>
  <c r="C283" i="20"/>
  <c r="D283" i="20"/>
  <c r="B284" i="20"/>
  <c r="C284" i="20"/>
  <c r="D284" i="20"/>
  <c r="B285" i="20"/>
  <c r="C285" i="20"/>
  <c r="D285" i="20"/>
  <c r="B286" i="20"/>
  <c r="C286" i="20"/>
  <c r="D286" i="20"/>
  <c r="B287" i="20"/>
  <c r="C287" i="20"/>
  <c r="D287" i="20"/>
  <c r="B288" i="20"/>
  <c r="C288" i="20"/>
  <c r="D288" i="20"/>
  <c r="B289" i="20"/>
  <c r="C289" i="20"/>
  <c r="D289" i="20"/>
  <c r="B290" i="20"/>
  <c r="C290" i="20"/>
  <c r="D290" i="20"/>
  <c r="B291" i="20"/>
  <c r="C291" i="20"/>
  <c r="D291" i="20"/>
  <c r="B292" i="20"/>
  <c r="C292" i="20"/>
  <c r="D292" i="20"/>
  <c r="B293" i="20"/>
  <c r="C293" i="20"/>
  <c r="D293" i="20"/>
  <c r="B294" i="20"/>
  <c r="C294" i="20"/>
  <c r="D294" i="20"/>
  <c r="B295" i="20"/>
  <c r="C295" i="20"/>
  <c r="D295" i="20"/>
  <c r="B296" i="20"/>
  <c r="C296" i="20"/>
  <c r="D296" i="20"/>
  <c r="B297" i="20"/>
  <c r="C297" i="20"/>
  <c r="D297" i="20"/>
  <c r="B298" i="20"/>
  <c r="C298" i="20"/>
  <c r="D298" i="20"/>
  <c r="B299" i="20"/>
  <c r="C299" i="20"/>
  <c r="D299" i="20"/>
  <c r="B300" i="20"/>
  <c r="C300" i="20"/>
  <c r="D300" i="20"/>
  <c r="B301" i="20"/>
  <c r="C301" i="20"/>
  <c r="D301" i="20"/>
  <c r="B302" i="20"/>
  <c r="C302" i="20"/>
  <c r="D302" i="20"/>
  <c r="B303" i="20"/>
  <c r="C303" i="20"/>
  <c r="D303" i="20"/>
  <c r="B304" i="20"/>
  <c r="C304" i="20"/>
  <c r="D304" i="20"/>
  <c r="B305" i="20"/>
  <c r="C305" i="20"/>
  <c r="D305" i="20"/>
  <c r="B306" i="20"/>
  <c r="C306" i="20"/>
  <c r="D306" i="20"/>
  <c r="B307" i="20"/>
  <c r="C307" i="20"/>
  <c r="D307" i="20"/>
  <c r="B308" i="20"/>
  <c r="C308" i="20"/>
  <c r="D308" i="20"/>
  <c r="B309" i="20"/>
  <c r="C309" i="20"/>
  <c r="D309" i="20"/>
  <c r="B310" i="20"/>
  <c r="C310" i="20"/>
  <c r="D310" i="20"/>
  <c r="B311" i="20"/>
  <c r="C311" i="20"/>
  <c r="D311" i="20"/>
  <c r="B312" i="20"/>
  <c r="C312" i="20"/>
  <c r="D312" i="20"/>
  <c r="B313" i="20"/>
  <c r="C313" i="20"/>
  <c r="D313" i="20"/>
  <c r="B314" i="20"/>
  <c r="C314" i="20"/>
  <c r="D314" i="20"/>
  <c r="B315" i="20"/>
  <c r="C315" i="20"/>
  <c r="D315" i="20"/>
  <c r="B316" i="20"/>
  <c r="C316" i="20"/>
  <c r="D316" i="20"/>
  <c r="B317" i="20"/>
  <c r="C317" i="20"/>
  <c r="D317" i="20"/>
  <c r="B318" i="20"/>
  <c r="C318" i="20"/>
  <c r="D318" i="20"/>
  <c r="B319" i="20"/>
  <c r="C319" i="20"/>
  <c r="D319" i="20"/>
  <c r="B320" i="20"/>
  <c r="C320" i="20"/>
  <c r="D320" i="20"/>
  <c r="B321" i="20"/>
  <c r="C321" i="20"/>
  <c r="D321" i="20"/>
  <c r="B322" i="20"/>
  <c r="C322" i="20"/>
  <c r="D322" i="20"/>
  <c r="B323" i="20"/>
  <c r="C323" i="20"/>
  <c r="D323" i="20"/>
  <c r="B324" i="20"/>
  <c r="C324" i="20"/>
  <c r="D324" i="20"/>
  <c r="B325" i="20"/>
  <c r="C325" i="20"/>
  <c r="D325" i="20"/>
  <c r="B326" i="20"/>
  <c r="C326" i="20"/>
  <c r="D326" i="20"/>
  <c r="B327" i="20"/>
  <c r="C327" i="20"/>
  <c r="D327" i="20"/>
  <c r="B328" i="20"/>
  <c r="C328" i="20"/>
  <c r="D328" i="20"/>
  <c r="B329" i="20"/>
  <c r="C329" i="20"/>
  <c r="D329" i="20"/>
  <c r="B330" i="20"/>
  <c r="C330" i="20"/>
  <c r="D330" i="20"/>
  <c r="B331" i="20"/>
  <c r="C331" i="20"/>
  <c r="D331" i="20"/>
  <c r="B332" i="20"/>
  <c r="C332" i="20"/>
  <c r="D332" i="20"/>
  <c r="B333" i="20"/>
  <c r="C333" i="20"/>
  <c r="D333" i="20"/>
  <c r="B334" i="20"/>
  <c r="C334" i="20"/>
  <c r="D334" i="20"/>
  <c r="B335" i="20"/>
  <c r="C335" i="20"/>
  <c r="D335" i="20"/>
  <c r="B336" i="20"/>
  <c r="C336" i="20"/>
  <c r="D336" i="20"/>
  <c r="B337" i="20"/>
  <c r="C337" i="20"/>
  <c r="D337" i="20"/>
  <c r="B338" i="20"/>
  <c r="C338" i="20"/>
  <c r="D338" i="20"/>
  <c r="B339" i="20"/>
  <c r="C339" i="20"/>
  <c r="D339" i="20"/>
  <c r="B340" i="20"/>
  <c r="C340" i="20"/>
  <c r="D340" i="20"/>
  <c r="B341" i="20"/>
  <c r="C341" i="20"/>
  <c r="D341" i="20"/>
  <c r="B342" i="20"/>
  <c r="C342" i="20"/>
  <c r="D342" i="20"/>
  <c r="B343" i="20"/>
  <c r="C343" i="20"/>
  <c r="D343" i="20"/>
  <c r="B344" i="20"/>
  <c r="C344" i="20"/>
  <c r="D344" i="20"/>
  <c r="B345" i="20"/>
  <c r="C345" i="20"/>
  <c r="D345" i="20"/>
  <c r="B346" i="20"/>
  <c r="C346" i="20"/>
  <c r="D346" i="20"/>
  <c r="B347" i="20"/>
  <c r="C347" i="20"/>
  <c r="D347" i="20"/>
  <c r="B348" i="20"/>
  <c r="C348" i="20"/>
  <c r="D348" i="20"/>
  <c r="B349" i="20"/>
  <c r="C349" i="20"/>
  <c r="D349" i="20"/>
  <c r="B350" i="20"/>
  <c r="C350" i="20"/>
  <c r="D350" i="20"/>
  <c r="B351" i="20"/>
  <c r="C351" i="20"/>
  <c r="D351" i="20"/>
  <c r="B352" i="20"/>
  <c r="C352" i="20"/>
  <c r="D352" i="20"/>
  <c r="B353" i="20"/>
  <c r="C353" i="20"/>
  <c r="D353" i="20"/>
  <c r="L348" i="20"/>
  <c r="L349" i="20"/>
  <c r="L350" i="20"/>
  <c r="L351" i="20"/>
  <c r="L352" i="20"/>
  <c r="L353" i="20"/>
  <c r="C2" i="20"/>
  <c r="D2" i="20"/>
  <c r="B2" i="20"/>
  <c r="B3" i="13"/>
  <c r="C3" i="13"/>
  <c r="D3" i="13"/>
  <c r="B4" i="13"/>
  <c r="C4" i="13"/>
  <c r="D4" i="13"/>
  <c r="B5" i="13"/>
  <c r="C5" i="13"/>
  <c r="D5" i="13"/>
  <c r="B6" i="13"/>
  <c r="C6" i="13"/>
  <c r="D6" i="13"/>
  <c r="B7" i="13"/>
  <c r="C7" i="13"/>
  <c r="D7" i="13"/>
  <c r="B8" i="13"/>
  <c r="C8" i="13"/>
  <c r="D8" i="13"/>
  <c r="B9" i="13"/>
  <c r="C9" i="13"/>
  <c r="D9" i="13"/>
  <c r="B10" i="13"/>
  <c r="C10" i="13"/>
  <c r="D10" i="13"/>
  <c r="B11" i="13"/>
  <c r="C11" i="13"/>
  <c r="D11" i="13"/>
  <c r="B12" i="13"/>
  <c r="C12" i="13"/>
  <c r="D12" i="13"/>
  <c r="B13" i="13"/>
  <c r="C13" i="13"/>
  <c r="D13" i="13"/>
  <c r="B14" i="13"/>
  <c r="C14" i="13"/>
  <c r="D14" i="13"/>
  <c r="B15" i="13"/>
  <c r="C15" i="13"/>
  <c r="D15" i="13"/>
  <c r="B16" i="13"/>
  <c r="C16" i="13"/>
  <c r="D16" i="13"/>
  <c r="B17" i="13"/>
  <c r="C17" i="13"/>
  <c r="D17" i="13"/>
  <c r="B18" i="13"/>
  <c r="C18" i="13"/>
  <c r="D18" i="13"/>
  <c r="B19" i="13"/>
  <c r="C19" i="13"/>
  <c r="D19" i="13"/>
  <c r="B20" i="13"/>
  <c r="C20" i="13"/>
  <c r="D20" i="13"/>
  <c r="B21" i="13"/>
  <c r="C21" i="13"/>
  <c r="D21" i="13"/>
  <c r="B22" i="13"/>
  <c r="C22" i="13"/>
  <c r="D22" i="13"/>
  <c r="B23" i="13"/>
  <c r="C23" i="13"/>
  <c r="D23" i="13"/>
  <c r="B24" i="13"/>
  <c r="C24" i="13"/>
  <c r="D24" i="13"/>
  <c r="B25" i="13"/>
  <c r="C25" i="13"/>
  <c r="D25" i="13"/>
  <c r="B26" i="13"/>
  <c r="C26" i="13"/>
  <c r="D26" i="13"/>
  <c r="B27" i="13"/>
  <c r="C27" i="13"/>
  <c r="D27" i="13"/>
  <c r="B28" i="13"/>
  <c r="C28" i="13"/>
  <c r="D28" i="13"/>
  <c r="B29" i="13"/>
  <c r="C29" i="13"/>
  <c r="D29" i="13"/>
  <c r="B30" i="13"/>
  <c r="C30" i="13"/>
  <c r="D30" i="13"/>
  <c r="B31" i="13"/>
  <c r="C31" i="13"/>
  <c r="D31" i="13"/>
  <c r="B32" i="13"/>
  <c r="C32" i="13"/>
  <c r="D32" i="13"/>
  <c r="B33" i="13"/>
  <c r="C33" i="13"/>
  <c r="D33" i="13"/>
  <c r="B34" i="13"/>
  <c r="C34" i="13"/>
  <c r="D34" i="13"/>
  <c r="B35" i="13"/>
  <c r="C35" i="13"/>
  <c r="D35" i="13"/>
  <c r="B36" i="13"/>
  <c r="C36" i="13"/>
  <c r="D36" i="13"/>
  <c r="B37" i="13"/>
  <c r="C37" i="13"/>
  <c r="D37" i="13"/>
  <c r="B38" i="13"/>
  <c r="C38" i="13"/>
  <c r="D38" i="13"/>
  <c r="B39" i="13"/>
  <c r="C39" i="13"/>
  <c r="D39" i="13"/>
  <c r="B40" i="13"/>
  <c r="C40" i="13"/>
  <c r="D40" i="13"/>
  <c r="B41" i="13"/>
  <c r="C41" i="13"/>
  <c r="D41" i="13"/>
  <c r="B42" i="13"/>
  <c r="C42" i="13"/>
  <c r="D42" i="13"/>
  <c r="B43" i="13"/>
  <c r="C43" i="13"/>
  <c r="D43" i="13"/>
  <c r="B44" i="13"/>
  <c r="C44" i="13"/>
  <c r="D44" i="13"/>
  <c r="B45" i="13"/>
  <c r="C45" i="13"/>
  <c r="D45" i="13"/>
  <c r="B46" i="13"/>
  <c r="C46" i="13"/>
  <c r="D46" i="13"/>
  <c r="B47" i="13"/>
  <c r="C47" i="13"/>
  <c r="D47" i="13"/>
  <c r="B48" i="13"/>
  <c r="C48" i="13"/>
  <c r="D48" i="13"/>
  <c r="B49" i="13"/>
  <c r="C49" i="13"/>
  <c r="D49" i="13"/>
  <c r="B50" i="13"/>
  <c r="C50" i="13"/>
  <c r="D50" i="13"/>
  <c r="B51" i="13"/>
  <c r="C51" i="13"/>
  <c r="D51" i="13"/>
  <c r="B52" i="13"/>
  <c r="C52" i="13"/>
  <c r="D52" i="13"/>
  <c r="B53" i="13"/>
  <c r="C53" i="13"/>
  <c r="D53" i="13"/>
  <c r="B54" i="13"/>
  <c r="C54" i="13"/>
  <c r="D54" i="13"/>
  <c r="B55" i="13"/>
  <c r="C55" i="13"/>
  <c r="D55" i="13"/>
  <c r="B56" i="13"/>
  <c r="C56" i="13"/>
  <c r="D56" i="13"/>
  <c r="B57" i="13"/>
  <c r="C57" i="13"/>
  <c r="D57" i="13"/>
  <c r="B58" i="13"/>
  <c r="C58" i="13"/>
  <c r="D58" i="13"/>
  <c r="B59" i="13"/>
  <c r="C59" i="13"/>
  <c r="D59" i="13"/>
  <c r="B60" i="13"/>
  <c r="C60" i="13"/>
  <c r="D60" i="13"/>
  <c r="B61" i="13"/>
  <c r="C61" i="13"/>
  <c r="D61" i="13"/>
  <c r="B62" i="13"/>
  <c r="C62" i="13"/>
  <c r="D62" i="13"/>
  <c r="B63" i="13"/>
  <c r="C63" i="13"/>
  <c r="D63" i="13"/>
  <c r="B64" i="13"/>
  <c r="C64" i="13"/>
  <c r="D64" i="13"/>
  <c r="B65" i="13"/>
  <c r="C65" i="13"/>
  <c r="D65" i="13"/>
  <c r="B66" i="13"/>
  <c r="C66" i="13"/>
  <c r="D66" i="13"/>
  <c r="B67" i="13"/>
  <c r="C67" i="13"/>
  <c r="D67" i="13"/>
  <c r="B68" i="13"/>
  <c r="C68" i="13"/>
  <c r="D68" i="13"/>
  <c r="B69" i="13"/>
  <c r="C69" i="13"/>
  <c r="D69" i="13"/>
  <c r="B70" i="13"/>
  <c r="C70" i="13"/>
  <c r="D70" i="13"/>
  <c r="B71" i="13"/>
  <c r="C71" i="13"/>
  <c r="D71" i="13"/>
  <c r="B72" i="13"/>
  <c r="C72" i="13"/>
  <c r="D72" i="13"/>
  <c r="B73" i="13"/>
  <c r="C73" i="13"/>
  <c r="D73" i="13"/>
  <c r="B74" i="13"/>
  <c r="C74" i="13"/>
  <c r="D74" i="13"/>
  <c r="B75" i="13"/>
  <c r="C75" i="13"/>
  <c r="D75" i="13"/>
  <c r="B76" i="13"/>
  <c r="C76" i="13"/>
  <c r="D76" i="13"/>
  <c r="B77" i="13"/>
  <c r="C77" i="13"/>
  <c r="D77" i="13"/>
  <c r="B78" i="13"/>
  <c r="C78" i="13"/>
  <c r="D78" i="13"/>
  <c r="B79" i="13"/>
  <c r="C79" i="13"/>
  <c r="D79" i="13"/>
  <c r="B80" i="13"/>
  <c r="C80" i="13"/>
  <c r="D80" i="13"/>
  <c r="B81" i="13"/>
  <c r="C81" i="13"/>
  <c r="D81" i="13"/>
  <c r="B82" i="13"/>
  <c r="C82" i="13"/>
  <c r="D82" i="13"/>
  <c r="B83" i="13"/>
  <c r="C83" i="13"/>
  <c r="D83" i="13"/>
  <c r="B84" i="13"/>
  <c r="C84" i="13"/>
  <c r="D84" i="13"/>
  <c r="B85" i="13"/>
  <c r="C85" i="13"/>
  <c r="D85" i="13"/>
  <c r="B86" i="13"/>
  <c r="C86" i="13"/>
  <c r="D86" i="13"/>
  <c r="B87" i="13"/>
  <c r="C87" i="13"/>
  <c r="D87" i="13"/>
  <c r="B88" i="13"/>
  <c r="C88" i="13"/>
  <c r="D88" i="13"/>
  <c r="B89" i="13"/>
  <c r="C89" i="13"/>
  <c r="D89" i="13"/>
  <c r="B90" i="13"/>
  <c r="C90" i="13"/>
  <c r="D90" i="13"/>
  <c r="B91" i="13"/>
  <c r="C91" i="13"/>
  <c r="D91" i="13"/>
  <c r="B92" i="13"/>
  <c r="C92" i="13"/>
  <c r="D92" i="13"/>
  <c r="B93" i="13"/>
  <c r="C93" i="13"/>
  <c r="D93" i="13"/>
  <c r="B94" i="13"/>
  <c r="C94" i="13"/>
  <c r="D94" i="13"/>
  <c r="B95" i="13"/>
  <c r="C95" i="13"/>
  <c r="D95" i="13"/>
  <c r="B96" i="13"/>
  <c r="C96" i="13"/>
  <c r="D96" i="13"/>
  <c r="B97" i="13"/>
  <c r="C97" i="13"/>
  <c r="D97" i="13"/>
  <c r="B98" i="13"/>
  <c r="C98" i="13"/>
  <c r="D98" i="13"/>
  <c r="B99" i="13"/>
  <c r="C99" i="13"/>
  <c r="D99" i="13"/>
  <c r="B100" i="13"/>
  <c r="C100" i="13"/>
  <c r="D100" i="13"/>
  <c r="B101" i="13"/>
  <c r="C101" i="13"/>
  <c r="D101" i="13"/>
  <c r="B102" i="13"/>
  <c r="C102" i="13"/>
  <c r="D102" i="13"/>
  <c r="B103" i="13"/>
  <c r="C103" i="13"/>
  <c r="D103" i="13"/>
  <c r="B104" i="13"/>
  <c r="C104" i="13"/>
  <c r="D104" i="13"/>
  <c r="B105" i="13"/>
  <c r="C105" i="13"/>
  <c r="D105" i="13"/>
  <c r="B106" i="13"/>
  <c r="C106" i="13"/>
  <c r="D106" i="13"/>
  <c r="B107" i="13"/>
  <c r="C107" i="13"/>
  <c r="D107" i="13"/>
  <c r="B108" i="13"/>
  <c r="C108" i="13"/>
  <c r="D108" i="13"/>
  <c r="B109" i="13"/>
  <c r="C109" i="13"/>
  <c r="D109" i="13"/>
  <c r="B110" i="13"/>
  <c r="C110" i="13"/>
  <c r="D110" i="13"/>
  <c r="B111" i="13"/>
  <c r="C111" i="13"/>
  <c r="D111" i="13"/>
  <c r="B112" i="13"/>
  <c r="C112" i="13"/>
  <c r="D112" i="13"/>
  <c r="B113" i="13"/>
  <c r="C113" i="13"/>
  <c r="D113" i="13"/>
  <c r="B114" i="13"/>
  <c r="C114" i="13"/>
  <c r="D114" i="13"/>
  <c r="B115" i="13"/>
  <c r="C115" i="13"/>
  <c r="D115" i="13"/>
  <c r="B116" i="13"/>
  <c r="C116" i="13"/>
  <c r="D116" i="13"/>
  <c r="B117" i="13"/>
  <c r="C117" i="13"/>
  <c r="D117" i="13"/>
  <c r="B118" i="13"/>
  <c r="C118" i="13"/>
  <c r="D118" i="13"/>
  <c r="B119" i="13"/>
  <c r="C119" i="13"/>
  <c r="D119" i="13"/>
  <c r="B120" i="13"/>
  <c r="C120" i="13"/>
  <c r="D120" i="13"/>
  <c r="B121" i="13"/>
  <c r="C121" i="13"/>
  <c r="D121" i="13"/>
  <c r="B122" i="13"/>
  <c r="C122" i="13"/>
  <c r="D122" i="13"/>
  <c r="B123" i="13"/>
  <c r="C123" i="13"/>
  <c r="D123" i="13"/>
  <c r="B124" i="13"/>
  <c r="C124" i="13"/>
  <c r="D124" i="13"/>
  <c r="B125" i="13"/>
  <c r="C125" i="13"/>
  <c r="D125" i="13"/>
  <c r="B126" i="13"/>
  <c r="C126" i="13"/>
  <c r="D126" i="13"/>
  <c r="B127" i="13"/>
  <c r="C127" i="13"/>
  <c r="D127" i="13"/>
  <c r="B128" i="13"/>
  <c r="C128" i="13"/>
  <c r="D128" i="13"/>
  <c r="B129" i="13"/>
  <c r="C129" i="13"/>
  <c r="D129" i="13"/>
  <c r="B130" i="13"/>
  <c r="C130" i="13"/>
  <c r="D130" i="13"/>
  <c r="B131" i="13"/>
  <c r="C131" i="13"/>
  <c r="D131" i="13"/>
  <c r="B132" i="13"/>
  <c r="C132" i="13"/>
  <c r="D132" i="13"/>
  <c r="B133" i="13"/>
  <c r="C133" i="13"/>
  <c r="D133" i="13"/>
  <c r="B134" i="13"/>
  <c r="C134" i="13"/>
  <c r="D134" i="13"/>
  <c r="B135" i="13"/>
  <c r="C135" i="13"/>
  <c r="D135" i="13"/>
  <c r="B136" i="13"/>
  <c r="C136" i="13"/>
  <c r="D136" i="13"/>
  <c r="B137" i="13"/>
  <c r="C137" i="13"/>
  <c r="D137" i="13"/>
  <c r="B138" i="13"/>
  <c r="C138" i="13"/>
  <c r="D138" i="13"/>
  <c r="B139" i="13"/>
  <c r="C139" i="13"/>
  <c r="D139" i="13"/>
  <c r="B140" i="13"/>
  <c r="C140" i="13"/>
  <c r="D140" i="13"/>
  <c r="B141" i="13"/>
  <c r="C141" i="13"/>
  <c r="D141" i="13"/>
  <c r="B142" i="13"/>
  <c r="C142" i="13"/>
  <c r="D142" i="13"/>
  <c r="B143" i="13"/>
  <c r="C143" i="13"/>
  <c r="D143" i="13"/>
  <c r="B144" i="13"/>
  <c r="C144" i="13"/>
  <c r="D144" i="13"/>
  <c r="B145" i="13"/>
  <c r="C145" i="13"/>
  <c r="D145" i="13"/>
  <c r="B146" i="13"/>
  <c r="C146" i="13"/>
  <c r="D146" i="13"/>
  <c r="B147" i="13"/>
  <c r="C147" i="13"/>
  <c r="D147" i="13"/>
  <c r="B148" i="13"/>
  <c r="C148" i="13"/>
  <c r="D148" i="13"/>
  <c r="B149" i="13"/>
  <c r="C149" i="13"/>
  <c r="D149" i="13"/>
  <c r="B150" i="13"/>
  <c r="C150" i="13"/>
  <c r="D150" i="13"/>
  <c r="B151" i="13"/>
  <c r="C151" i="13"/>
  <c r="D151" i="13"/>
  <c r="B152" i="13"/>
  <c r="C152" i="13"/>
  <c r="D152" i="13"/>
  <c r="B153" i="13"/>
  <c r="C153" i="13"/>
  <c r="D153" i="13"/>
  <c r="B154" i="13"/>
  <c r="C154" i="13"/>
  <c r="D154" i="13"/>
  <c r="B155" i="13"/>
  <c r="C155" i="13"/>
  <c r="D155" i="13"/>
  <c r="B156" i="13"/>
  <c r="C156" i="13"/>
  <c r="D156" i="13"/>
  <c r="B157" i="13"/>
  <c r="C157" i="13"/>
  <c r="D157" i="13"/>
  <c r="B158" i="13"/>
  <c r="C158" i="13"/>
  <c r="D158" i="13"/>
  <c r="B159" i="13"/>
  <c r="C159" i="13"/>
  <c r="D159" i="13"/>
  <c r="B160" i="13"/>
  <c r="C160" i="13"/>
  <c r="D160" i="13"/>
  <c r="B161" i="13"/>
  <c r="C161" i="13"/>
  <c r="D161" i="13"/>
  <c r="B162" i="13"/>
  <c r="C162" i="13"/>
  <c r="D162" i="13"/>
  <c r="B163" i="13"/>
  <c r="C163" i="13"/>
  <c r="D163" i="13"/>
  <c r="B164" i="13"/>
  <c r="C164" i="13"/>
  <c r="D164" i="13"/>
  <c r="B165" i="13"/>
  <c r="C165" i="13"/>
  <c r="D165" i="13"/>
  <c r="B166" i="13"/>
  <c r="C166" i="13"/>
  <c r="D166" i="13"/>
  <c r="B167" i="13"/>
  <c r="C167" i="13"/>
  <c r="D167" i="13"/>
  <c r="B168" i="13"/>
  <c r="C168" i="13"/>
  <c r="D168" i="13"/>
  <c r="B169" i="13"/>
  <c r="C169" i="13"/>
  <c r="D169" i="13"/>
  <c r="B170" i="13"/>
  <c r="C170" i="13"/>
  <c r="D170" i="13"/>
  <c r="B171" i="13"/>
  <c r="C171" i="13"/>
  <c r="D171" i="13"/>
  <c r="B172" i="13"/>
  <c r="C172" i="13"/>
  <c r="D172" i="13"/>
  <c r="B173" i="13"/>
  <c r="C173" i="13"/>
  <c r="D173" i="13"/>
  <c r="B174" i="13"/>
  <c r="C174" i="13"/>
  <c r="D174" i="13"/>
  <c r="B175" i="13"/>
  <c r="C175" i="13"/>
  <c r="D175" i="13"/>
  <c r="B176" i="13"/>
  <c r="C176" i="13"/>
  <c r="D176" i="13"/>
  <c r="B177" i="13"/>
  <c r="C177" i="13"/>
  <c r="D177" i="13"/>
  <c r="B178" i="13"/>
  <c r="C178" i="13"/>
  <c r="D178" i="13"/>
  <c r="B179" i="13"/>
  <c r="C179" i="13"/>
  <c r="D179" i="13"/>
  <c r="B180" i="13"/>
  <c r="C180" i="13"/>
  <c r="D180" i="13"/>
  <c r="B181" i="13"/>
  <c r="C181" i="13"/>
  <c r="D181" i="13"/>
  <c r="B182" i="13"/>
  <c r="C182" i="13"/>
  <c r="D182" i="13"/>
  <c r="B183" i="13"/>
  <c r="C183" i="13"/>
  <c r="D183" i="13"/>
  <c r="B184" i="13"/>
  <c r="C184" i="13"/>
  <c r="D184" i="13"/>
  <c r="B185" i="13"/>
  <c r="C185" i="13"/>
  <c r="D185" i="13"/>
  <c r="B186" i="13"/>
  <c r="C186" i="13"/>
  <c r="D186" i="13"/>
  <c r="B187" i="13"/>
  <c r="C187" i="13"/>
  <c r="D187" i="13"/>
  <c r="B188" i="13"/>
  <c r="C188" i="13"/>
  <c r="D188" i="13"/>
  <c r="B189" i="13"/>
  <c r="C189" i="13"/>
  <c r="D189" i="13"/>
  <c r="B190" i="13"/>
  <c r="C190" i="13"/>
  <c r="D190" i="13"/>
  <c r="B191" i="13"/>
  <c r="C191" i="13"/>
  <c r="D191" i="13"/>
  <c r="B192" i="13"/>
  <c r="C192" i="13"/>
  <c r="D192" i="13"/>
  <c r="B193" i="13"/>
  <c r="C193" i="13"/>
  <c r="D193" i="13"/>
  <c r="B194" i="13"/>
  <c r="C194" i="13"/>
  <c r="D194" i="13"/>
  <c r="B195" i="13"/>
  <c r="C195" i="13"/>
  <c r="D195" i="13"/>
  <c r="B196" i="13"/>
  <c r="C196" i="13"/>
  <c r="D196" i="13"/>
  <c r="B197" i="13"/>
  <c r="C197" i="13"/>
  <c r="D197" i="13"/>
  <c r="B198" i="13"/>
  <c r="C198" i="13"/>
  <c r="D198" i="13"/>
  <c r="B199" i="13"/>
  <c r="C199" i="13"/>
  <c r="D199" i="13"/>
  <c r="B200" i="13"/>
  <c r="C200" i="13"/>
  <c r="D200" i="13"/>
  <c r="B201" i="13"/>
  <c r="C201" i="13"/>
  <c r="D201" i="13"/>
  <c r="B202" i="13"/>
  <c r="C202" i="13"/>
  <c r="D202" i="13"/>
  <c r="B203" i="13"/>
  <c r="C203" i="13"/>
  <c r="D203" i="13"/>
  <c r="B204" i="13"/>
  <c r="C204" i="13"/>
  <c r="D204" i="13"/>
  <c r="B205" i="13"/>
  <c r="C205" i="13"/>
  <c r="D205" i="13"/>
  <c r="B206" i="13"/>
  <c r="C206" i="13"/>
  <c r="D206" i="13"/>
  <c r="B207" i="13"/>
  <c r="C207" i="13"/>
  <c r="D207" i="13"/>
  <c r="B208" i="13"/>
  <c r="C208" i="13"/>
  <c r="D208" i="13"/>
  <c r="B209" i="13"/>
  <c r="C209" i="13"/>
  <c r="D209" i="13"/>
  <c r="B210" i="13"/>
  <c r="C210" i="13"/>
  <c r="D210" i="13"/>
  <c r="B211" i="13"/>
  <c r="C211" i="13"/>
  <c r="D211" i="13"/>
  <c r="B212" i="13"/>
  <c r="C212" i="13"/>
  <c r="D212" i="13"/>
  <c r="B213" i="13"/>
  <c r="C213" i="13"/>
  <c r="D213" i="13"/>
  <c r="B214" i="13"/>
  <c r="C214" i="13"/>
  <c r="D214" i="13"/>
  <c r="B215" i="13"/>
  <c r="C215" i="13"/>
  <c r="D215" i="13"/>
  <c r="B216" i="13"/>
  <c r="C216" i="13"/>
  <c r="D216" i="13"/>
  <c r="B217" i="13"/>
  <c r="C217" i="13"/>
  <c r="D217" i="13"/>
  <c r="B218" i="13"/>
  <c r="C218" i="13"/>
  <c r="D218" i="13"/>
  <c r="B219" i="13"/>
  <c r="C219" i="13"/>
  <c r="D219" i="13"/>
  <c r="B220" i="13"/>
  <c r="C220" i="13"/>
  <c r="D220" i="13"/>
  <c r="B221" i="13"/>
  <c r="C221" i="13"/>
  <c r="D221" i="13"/>
  <c r="B222" i="13"/>
  <c r="C222" i="13"/>
  <c r="D222" i="13"/>
  <c r="B223" i="13"/>
  <c r="C223" i="13"/>
  <c r="D223" i="13"/>
  <c r="B224" i="13"/>
  <c r="C224" i="13"/>
  <c r="D224" i="13"/>
  <c r="B225" i="13"/>
  <c r="C225" i="13"/>
  <c r="D225" i="13"/>
  <c r="B226" i="13"/>
  <c r="C226" i="13"/>
  <c r="D226" i="13"/>
  <c r="B227" i="13"/>
  <c r="C227" i="13"/>
  <c r="D227" i="13"/>
  <c r="B228" i="13"/>
  <c r="C228" i="13"/>
  <c r="D228" i="13"/>
  <c r="B229" i="13"/>
  <c r="C229" i="13"/>
  <c r="D229" i="13"/>
  <c r="B230" i="13"/>
  <c r="C230" i="13"/>
  <c r="D230" i="13"/>
  <c r="B231" i="13"/>
  <c r="C231" i="13"/>
  <c r="D231" i="13"/>
  <c r="B232" i="13"/>
  <c r="C232" i="13"/>
  <c r="D232" i="13"/>
  <c r="B233" i="13"/>
  <c r="C233" i="13"/>
  <c r="D233" i="13"/>
  <c r="B234" i="13"/>
  <c r="C234" i="13"/>
  <c r="D234" i="13"/>
  <c r="B235" i="13"/>
  <c r="C235" i="13"/>
  <c r="D235" i="13"/>
  <c r="B236" i="13"/>
  <c r="C236" i="13"/>
  <c r="D236" i="13"/>
  <c r="B237" i="13"/>
  <c r="C237" i="13"/>
  <c r="D237" i="13"/>
  <c r="B238" i="13"/>
  <c r="C238" i="13"/>
  <c r="D238" i="13"/>
  <c r="B239" i="13"/>
  <c r="C239" i="13"/>
  <c r="D239" i="13"/>
  <c r="B240" i="13"/>
  <c r="C240" i="13"/>
  <c r="D240" i="13"/>
  <c r="B241" i="13"/>
  <c r="C241" i="13"/>
  <c r="D241" i="13"/>
  <c r="B242" i="13"/>
  <c r="C242" i="13"/>
  <c r="D242" i="13"/>
  <c r="B243" i="13"/>
  <c r="C243" i="13"/>
  <c r="D243" i="13"/>
  <c r="B244" i="13"/>
  <c r="C244" i="13"/>
  <c r="D244" i="13"/>
  <c r="B245" i="13"/>
  <c r="C245" i="13"/>
  <c r="D245" i="13"/>
  <c r="B246" i="13"/>
  <c r="C246" i="13"/>
  <c r="D246" i="13"/>
  <c r="B247" i="13"/>
  <c r="C247" i="13"/>
  <c r="D247" i="13"/>
  <c r="B248" i="13"/>
  <c r="C248" i="13"/>
  <c r="D248" i="13"/>
  <c r="B249" i="13"/>
  <c r="C249" i="13"/>
  <c r="D249" i="13"/>
  <c r="B250" i="13"/>
  <c r="C250" i="13"/>
  <c r="D250" i="13"/>
  <c r="B251" i="13"/>
  <c r="C251" i="13"/>
  <c r="D251" i="13"/>
  <c r="B252" i="13"/>
  <c r="C252" i="13"/>
  <c r="D252" i="13"/>
  <c r="B253" i="13"/>
  <c r="C253" i="13"/>
  <c r="D253" i="13"/>
  <c r="B254" i="13"/>
  <c r="C254" i="13"/>
  <c r="D254" i="13"/>
  <c r="B255" i="13"/>
  <c r="C255" i="13"/>
  <c r="D255" i="13"/>
  <c r="B256" i="13"/>
  <c r="C256" i="13"/>
  <c r="D256" i="13"/>
  <c r="B257" i="13"/>
  <c r="C257" i="13"/>
  <c r="D257" i="13"/>
  <c r="B258" i="13"/>
  <c r="C258" i="13"/>
  <c r="D258" i="13"/>
  <c r="B259" i="13"/>
  <c r="C259" i="13"/>
  <c r="D259" i="13"/>
  <c r="B260" i="13"/>
  <c r="C260" i="13"/>
  <c r="D260" i="13"/>
  <c r="B261" i="13"/>
  <c r="C261" i="13"/>
  <c r="D261" i="13"/>
  <c r="B262" i="13"/>
  <c r="C262" i="13"/>
  <c r="D262" i="13"/>
  <c r="B263" i="13"/>
  <c r="C263" i="13"/>
  <c r="D263" i="13"/>
  <c r="B264" i="13"/>
  <c r="C264" i="13"/>
  <c r="D264" i="13"/>
  <c r="B265" i="13"/>
  <c r="C265" i="13"/>
  <c r="D265" i="13"/>
  <c r="B266" i="13"/>
  <c r="C266" i="13"/>
  <c r="D266" i="13"/>
  <c r="B267" i="13"/>
  <c r="C267" i="13"/>
  <c r="D267" i="13"/>
  <c r="B268" i="13"/>
  <c r="C268" i="13"/>
  <c r="D268" i="13"/>
  <c r="B269" i="13"/>
  <c r="C269" i="13"/>
  <c r="D269" i="13"/>
  <c r="B270" i="13"/>
  <c r="C270" i="13"/>
  <c r="D270" i="13"/>
  <c r="B271" i="13"/>
  <c r="C271" i="13"/>
  <c r="D271" i="13"/>
  <c r="B272" i="13"/>
  <c r="C272" i="13"/>
  <c r="D272" i="13"/>
  <c r="B273" i="13"/>
  <c r="C273" i="13"/>
  <c r="D273" i="13"/>
  <c r="B274" i="13"/>
  <c r="C274" i="13"/>
  <c r="D274" i="13"/>
  <c r="B275" i="13"/>
  <c r="C275" i="13"/>
  <c r="D275" i="13"/>
  <c r="B276" i="13"/>
  <c r="C276" i="13"/>
  <c r="D276" i="13"/>
  <c r="B277" i="13"/>
  <c r="C277" i="13"/>
  <c r="D277" i="13"/>
  <c r="B278" i="13"/>
  <c r="C278" i="13"/>
  <c r="D278" i="13"/>
  <c r="B279" i="13"/>
  <c r="C279" i="13"/>
  <c r="D279" i="13"/>
  <c r="B280" i="13"/>
  <c r="C280" i="13"/>
  <c r="D280" i="13"/>
  <c r="B281" i="13"/>
  <c r="C281" i="13"/>
  <c r="D281" i="13"/>
  <c r="B282" i="13"/>
  <c r="C282" i="13"/>
  <c r="D282" i="13"/>
  <c r="B283" i="13"/>
  <c r="C283" i="13"/>
  <c r="D283" i="13"/>
  <c r="B284" i="13"/>
  <c r="C284" i="13"/>
  <c r="D284" i="13"/>
  <c r="B285" i="13"/>
  <c r="C285" i="13"/>
  <c r="D285" i="13"/>
  <c r="B286" i="13"/>
  <c r="C286" i="13"/>
  <c r="D286" i="13"/>
  <c r="B287" i="13"/>
  <c r="C287" i="13"/>
  <c r="D287" i="13"/>
  <c r="B288" i="13"/>
  <c r="C288" i="13"/>
  <c r="D288" i="13"/>
  <c r="B289" i="13"/>
  <c r="C289" i="13"/>
  <c r="D289" i="13"/>
  <c r="B290" i="13"/>
  <c r="C290" i="13"/>
  <c r="D290" i="13"/>
  <c r="B291" i="13"/>
  <c r="C291" i="13"/>
  <c r="D291" i="13"/>
  <c r="B292" i="13"/>
  <c r="C292" i="13"/>
  <c r="D292" i="13"/>
  <c r="B293" i="13"/>
  <c r="C293" i="13"/>
  <c r="D293" i="13"/>
  <c r="B294" i="13"/>
  <c r="C294" i="13"/>
  <c r="D294" i="13"/>
  <c r="B295" i="13"/>
  <c r="C295" i="13"/>
  <c r="D295" i="13"/>
  <c r="B296" i="13"/>
  <c r="C296" i="13"/>
  <c r="D296" i="13"/>
  <c r="B297" i="13"/>
  <c r="C297" i="13"/>
  <c r="D297" i="13"/>
  <c r="B298" i="13"/>
  <c r="C298" i="13"/>
  <c r="D298" i="13"/>
  <c r="B299" i="13"/>
  <c r="C299" i="13"/>
  <c r="D299" i="13"/>
  <c r="B300" i="13"/>
  <c r="C300" i="13"/>
  <c r="D300" i="13"/>
  <c r="B301" i="13"/>
  <c r="C301" i="13"/>
  <c r="D301" i="13"/>
  <c r="B302" i="13"/>
  <c r="C302" i="13"/>
  <c r="D302" i="13"/>
  <c r="B303" i="13"/>
  <c r="C303" i="13"/>
  <c r="D303" i="13"/>
  <c r="B304" i="13"/>
  <c r="C304" i="13"/>
  <c r="D304" i="13"/>
  <c r="B305" i="13"/>
  <c r="C305" i="13"/>
  <c r="D305" i="13"/>
  <c r="B306" i="13"/>
  <c r="C306" i="13"/>
  <c r="D306" i="13"/>
  <c r="B307" i="13"/>
  <c r="C307" i="13"/>
  <c r="D307" i="13"/>
  <c r="B308" i="13"/>
  <c r="C308" i="13"/>
  <c r="D308" i="13"/>
  <c r="B309" i="13"/>
  <c r="C309" i="13"/>
  <c r="D309" i="13"/>
  <c r="B310" i="13"/>
  <c r="C310" i="13"/>
  <c r="D310" i="13"/>
  <c r="B311" i="13"/>
  <c r="C311" i="13"/>
  <c r="D311" i="13"/>
  <c r="B312" i="13"/>
  <c r="C312" i="13"/>
  <c r="D312" i="13"/>
  <c r="B313" i="13"/>
  <c r="C313" i="13"/>
  <c r="D313" i="13"/>
  <c r="B314" i="13"/>
  <c r="C314" i="13"/>
  <c r="D314" i="13"/>
  <c r="B315" i="13"/>
  <c r="C315" i="13"/>
  <c r="D315" i="13"/>
  <c r="B316" i="13"/>
  <c r="C316" i="13"/>
  <c r="D316" i="13"/>
  <c r="B317" i="13"/>
  <c r="C317" i="13"/>
  <c r="D317" i="13"/>
  <c r="B318" i="13"/>
  <c r="C318" i="13"/>
  <c r="D318" i="13"/>
  <c r="B319" i="13"/>
  <c r="C319" i="13"/>
  <c r="D319" i="13"/>
  <c r="B320" i="13"/>
  <c r="C320" i="13"/>
  <c r="D320" i="13"/>
  <c r="B321" i="13"/>
  <c r="C321" i="13"/>
  <c r="D321" i="13"/>
  <c r="B322" i="13"/>
  <c r="C322" i="13"/>
  <c r="D322" i="13"/>
  <c r="B323" i="13"/>
  <c r="C323" i="13"/>
  <c r="D323" i="13"/>
  <c r="B324" i="13"/>
  <c r="C324" i="13"/>
  <c r="D324" i="13"/>
  <c r="B325" i="13"/>
  <c r="C325" i="13"/>
  <c r="D325" i="13"/>
  <c r="B326" i="13"/>
  <c r="C326" i="13"/>
  <c r="D326" i="13"/>
  <c r="B327" i="13"/>
  <c r="C327" i="13"/>
  <c r="D327" i="13"/>
  <c r="B328" i="13"/>
  <c r="C328" i="13"/>
  <c r="D328" i="13"/>
  <c r="B329" i="13"/>
  <c r="C329" i="13"/>
  <c r="D329" i="13"/>
  <c r="B330" i="13"/>
  <c r="C330" i="13"/>
  <c r="D330" i="13"/>
  <c r="B331" i="13"/>
  <c r="C331" i="13"/>
  <c r="D331" i="13"/>
  <c r="B332" i="13"/>
  <c r="C332" i="13"/>
  <c r="D332" i="13"/>
  <c r="B333" i="13"/>
  <c r="C333" i="13"/>
  <c r="D333" i="13"/>
  <c r="B334" i="13"/>
  <c r="C334" i="13"/>
  <c r="D334" i="13"/>
  <c r="B335" i="13"/>
  <c r="C335" i="13"/>
  <c r="D335" i="13"/>
  <c r="B336" i="13"/>
  <c r="C336" i="13"/>
  <c r="D336" i="13"/>
  <c r="B337" i="13"/>
  <c r="C337" i="13"/>
  <c r="D337" i="13"/>
  <c r="B338" i="13"/>
  <c r="C338" i="13"/>
  <c r="D338" i="13"/>
  <c r="B339" i="13"/>
  <c r="C339" i="13"/>
  <c r="D339" i="13"/>
  <c r="B340" i="13"/>
  <c r="C340" i="13"/>
  <c r="D340" i="13"/>
  <c r="B341" i="13"/>
  <c r="C341" i="13"/>
  <c r="D341" i="13"/>
  <c r="B342" i="13"/>
  <c r="C342" i="13"/>
  <c r="D342" i="13"/>
  <c r="B343" i="13"/>
  <c r="C343" i="13"/>
  <c r="D343" i="13"/>
  <c r="B344" i="13"/>
  <c r="C344" i="13"/>
  <c r="D344" i="13"/>
  <c r="B345" i="13"/>
  <c r="C345" i="13"/>
  <c r="D345" i="13"/>
  <c r="B346" i="13"/>
  <c r="C346" i="13"/>
  <c r="D346" i="13"/>
  <c r="B347" i="13"/>
  <c r="C347" i="13"/>
  <c r="D347" i="13"/>
  <c r="B348" i="13"/>
  <c r="C348" i="13"/>
  <c r="D348" i="13"/>
  <c r="B349" i="13"/>
  <c r="C349" i="13"/>
  <c r="D349" i="13"/>
  <c r="B350" i="13"/>
  <c r="C350" i="13"/>
  <c r="D350" i="13"/>
  <c r="B351" i="13"/>
  <c r="C351" i="13"/>
  <c r="D351" i="13"/>
  <c r="B352" i="13"/>
  <c r="C352" i="13"/>
  <c r="D352" i="13"/>
  <c r="B353" i="13"/>
  <c r="C353" i="13"/>
  <c r="D353" i="13"/>
  <c r="C2" i="13"/>
  <c r="D2" i="13"/>
  <c r="B2" i="13"/>
  <c r="G348" i="20"/>
  <c r="F348" i="20"/>
  <c r="F348" i="21"/>
  <c r="I348" i="22" s="1"/>
  <c r="G348" i="21"/>
  <c r="J348" i="22" s="1"/>
  <c r="H348" i="21"/>
  <c r="K348" i="22" s="1"/>
  <c r="I348" i="21"/>
  <c r="L348" i="22" s="1"/>
  <c r="J348" i="21"/>
  <c r="M348" i="22" s="1"/>
  <c r="K348" i="21"/>
  <c r="N348" i="22" s="1"/>
  <c r="F349" i="21"/>
  <c r="I349" i="22" s="1"/>
  <c r="G349" i="21"/>
  <c r="J349" i="22" s="1"/>
  <c r="H349" i="21"/>
  <c r="K349" i="22" s="1"/>
  <c r="I349" i="21"/>
  <c r="L349" i="22" s="1"/>
  <c r="J349" i="21"/>
  <c r="M349" i="22" s="1"/>
  <c r="K349" i="21"/>
  <c r="N349" i="22" s="1"/>
  <c r="F350" i="21"/>
  <c r="I350" i="22" s="1"/>
  <c r="G350" i="21"/>
  <c r="J350" i="22" s="1"/>
  <c r="H350" i="21"/>
  <c r="K350" i="22" s="1"/>
  <c r="I350" i="21"/>
  <c r="L350" i="22" s="1"/>
  <c r="J350" i="21"/>
  <c r="M350" i="22" s="1"/>
  <c r="K350" i="21"/>
  <c r="N350" i="22" s="1"/>
  <c r="F351" i="21"/>
  <c r="I351" i="22" s="1"/>
  <c r="G351" i="21"/>
  <c r="J351" i="22" s="1"/>
  <c r="H351" i="21"/>
  <c r="K351" i="22" s="1"/>
  <c r="I351" i="21"/>
  <c r="L351" i="22" s="1"/>
  <c r="J351" i="21"/>
  <c r="M351" i="22" s="1"/>
  <c r="K351" i="21"/>
  <c r="N351" i="22" s="1"/>
  <c r="F352" i="21"/>
  <c r="I352" i="22" s="1"/>
  <c r="G352" i="21"/>
  <c r="J352" i="22" s="1"/>
  <c r="H352" i="21"/>
  <c r="K352" i="22" s="1"/>
  <c r="I352" i="21"/>
  <c r="L352" i="22" s="1"/>
  <c r="J352" i="21"/>
  <c r="M352" i="22" s="1"/>
  <c r="K352" i="21"/>
  <c r="N352" i="22" s="1"/>
  <c r="F353" i="21"/>
  <c r="I353" i="22" s="1"/>
  <c r="G353" i="21"/>
  <c r="J353" i="22" s="1"/>
  <c r="H353" i="21"/>
  <c r="K353" i="22" s="1"/>
  <c r="I353" i="21"/>
  <c r="L353" i="22" s="1"/>
  <c r="J353" i="21"/>
  <c r="M353" i="22" s="1"/>
  <c r="K353" i="21"/>
  <c r="N353" i="22" s="1"/>
  <c r="H348" i="20"/>
  <c r="AC348" i="22" s="1"/>
  <c r="I348" i="20"/>
  <c r="AD348" i="22" s="1"/>
  <c r="J348" i="20"/>
  <c r="AE348" i="22" s="1"/>
  <c r="K348" i="20"/>
  <c r="AF348" i="22" s="1"/>
  <c r="F349" i="20"/>
  <c r="G349" i="20"/>
  <c r="H349" i="20"/>
  <c r="AC349" i="22" s="1"/>
  <c r="I349" i="20"/>
  <c r="AD349" i="22" s="1"/>
  <c r="J349" i="20"/>
  <c r="AE349" i="22" s="1"/>
  <c r="K349" i="20"/>
  <c r="AF349" i="22" s="1"/>
  <c r="F350" i="20"/>
  <c r="G350" i="20"/>
  <c r="H350" i="20"/>
  <c r="AC350" i="22" s="1"/>
  <c r="I350" i="20"/>
  <c r="AD350" i="22" s="1"/>
  <c r="J350" i="20"/>
  <c r="AE350" i="22" s="1"/>
  <c r="K350" i="20"/>
  <c r="AF350" i="22" s="1"/>
  <c r="F351" i="20"/>
  <c r="G351" i="20"/>
  <c r="H351" i="20"/>
  <c r="AC351" i="22" s="1"/>
  <c r="I351" i="20"/>
  <c r="AD351" i="22" s="1"/>
  <c r="J351" i="20"/>
  <c r="AE351" i="22" s="1"/>
  <c r="K351" i="20"/>
  <c r="AF351" i="22" s="1"/>
  <c r="F352" i="20"/>
  <c r="G352" i="20"/>
  <c r="H352" i="20"/>
  <c r="AC352" i="22" s="1"/>
  <c r="I352" i="20"/>
  <c r="AD352" i="22" s="1"/>
  <c r="J352" i="20"/>
  <c r="AE352" i="22" s="1"/>
  <c r="K352" i="20"/>
  <c r="AF352" i="22" s="1"/>
  <c r="F353" i="20"/>
  <c r="G353" i="20"/>
  <c r="H353" i="20"/>
  <c r="AC353" i="22" s="1"/>
  <c r="I353" i="20"/>
  <c r="AD353" i="22" s="1"/>
  <c r="J353" i="20"/>
  <c r="AE353" i="22" s="1"/>
  <c r="K353" i="20"/>
  <c r="AF353" i="22" s="1"/>
  <c r="F348" i="13"/>
  <c r="X348" i="22" s="1"/>
  <c r="G348" i="13"/>
  <c r="Y348" i="22" s="1"/>
  <c r="H348" i="13"/>
  <c r="Z348" i="22" s="1"/>
  <c r="I348" i="13"/>
  <c r="AA348" i="22" s="1"/>
  <c r="J348" i="13"/>
  <c r="AB348" i="22" s="1"/>
  <c r="F349" i="13"/>
  <c r="X349" i="22" s="1"/>
  <c r="G349" i="13"/>
  <c r="Y349" i="22" s="1"/>
  <c r="H349" i="13"/>
  <c r="Z349" i="22" s="1"/>
  <c r="I349" i="13"/>
  <c r="AA349" i="22" s="1"/>
  <c r="J349" i="13"/>
  <c r="AB349" i="22" s="1"/>
  <c r="F350" i="13"/>
  <c r="X350" i="22" s="1"/>
  <c r="G350" i="13"/>
  <c r="Y350" i="22" s="1"/>
  <c r="H350" i="13"/>
  <c r="Z350" i="22" s="1"/>
  <c r="I350" i="13"/>
  <c r="AA350" i="22" s="1"/>
  <c r="J350" i="13"/>
  <c r="AB350" i="22" s="1"/>
  <c r="F351" i="13"/>
  <c r="X351" i="22" s="1"/>
  <c r="G351" i="13"/>
  <c r="Y351" i="22" s="1"/>
  <c r="H351" i="13"/>
  <c r="Z351" i="22" s="1"/>
  <c r="I351" i="13"/>
  <c r="AA351" i="22" s="1"/>
  <c r="J351" i="13"/>
  <c r="AB351" i="22" s="1"/>
  <c r="F352" i="13"/>
  <c r="X352" i="22" s="1"/>
  <c r="G352" i="13"/>
  <c r="Y352" i="22" s="1"/>
  <c r="H352" i="13"/>
  <c r="Z352" i="22" s="1"/>
  <c r="I352" i="13"/>
  <c r="AA352" i="22" s="1"/>
  <c r="J352" i="13"/>
  <c r="AB352" i="22" s="1"/>
  <c r="F353" i="13"/>
  <c r="X353" i="22" s="1"/>
  <c r="G353" i="13"/>
  <c r="Y353" i="22" s="1"/>
  <c r="H353" i="13"/>
  <c r="Z353" i="22" s="1"/>
  <c r="I353" i="13"/>
  <c r="AA353" i="22" s="1"/>
  <c r="J353" i="13"/>
  <c r="AB353" i="22" s="1"/>
  <c r="V3" i="22"/>
  <c r="W3" i="22"/>
  <c r="V4" i="22"/>
  <c r="W4" i="22"/>
  <c r="V5" i="22"/>
  <c r="W5" i="22"/>
  <c r="V6" i="22"/>
  <c r="W6" i="22"/>
  <c r="V7" i="22"/>
  <c r="W7" i="22"/>
  <c r="V8" i="22"/>
  <c r="W8" i="22"/>
  <c r="V9" i="22"/>
  <c r="W9" i="22"/>
  <c r="V10" i="22"/>
  <c r="W10" i="22"/>
  <c r="V11" i="22"/>
  <c r="W11" i="22"/>
  <c r="V12" i="22"/>
  <c r="W12" i="22"/>
  <c r="V13" i="22"/>
  <c r="W13" i="22"/>
  <c r="V14" i="22"/>
  <c r="W14" i="22"/>
  <c r="V15" i="22"/>
  <c r="W15" i="22"/>
  <c r="V16" i="22"/>
  <c r="W16" i="22"/>
  <c r="V17" i="22"/>
  <c r="W17" i="22"/>
  <c r="V18" i="22"/>
  <c r="W18" i="22"/>
  <c r="V19" i="22"/>
  <c r="W19" i="22"/>
  <c r="V20" i="22"/>
  <c r="W20" i="22"/>
  <c r="V21" i="22"/>
  <c r="W21" i="22"/>
  <c r="V22" i="22"/>
  <c r="W22" i="22"/>
  <c r="V23" i="22"/>
  <c r="W23" i="22"/>
  <c r="V24" i="22"/>
  <c r="W24" i="22"/>
  <c r="V25" i="22"/>
  <c r="W25" i="22"/>
  <c r="V26" i="22"/>
  <c r="W26" i="22"/>
  <c r="V27" i="22"/>
  <c r="W27" i="22"/>
  <c r="V28" i="22"/>
  <c r="W28" i="22"/>
  <c r="V29" i="22"/>
  <c r="W29" i="22"/>
  <c r="V30" i="22"/>
  <c r="W30" i="22"/>
  <c r="V31" i="22"/>
  <c r="W31" i="22"/>
  <c r="V32" i="22"/>
  <c r="W32" i="22"/>
  <c r="V33" i="22"/>
  <c r="W33" i="22"/>
  <c r="V34" i="22"/>
  <c r="W34" i="22"/>
  <c r="V35" i="22"/>
  <c r="W35" i="22"/>
  <c r="V36" i="22"/>
  <c r="W36" i="22"/>
  <c r="V37" i="22"/>
  <c r="W37" i="22"/>
  <c r="V38" i="22"/>
  <c r="W38" i="22"/>
  <c r="V39" i="22"/>
  <c r="W39" i="22"/>
  <c r="V40" i="22"/>
  <c r="W40" i="22"/>
  <c r="V41" i="22"/>
  <c r="W41" i="22"/>
  <c r="V42" i="22"/>
  <c r="W42" i="22"/>
  <c r="V43" i="22"/>
  <c r="W43" i="22"/>
  <c r="V44" i="22"/>
  <c r="W44" i="22"/>
  <c r="V45" i="22"/>
  <c r="W45" i="22"/>
  <c r="V46" i="22"/>
  <c r="W46" i="22"/>
  <c r="V47" i="22"/>
  <c r="W47" i="22"/>
  <c r="V48" i="22"/>
  <c r="W48" i="22"/>
  <c r="V49" i="22"/>
  <c r="W49" i="22"/>
  <c r="V50" i="22"/>
  <c r="W50" i="22"/>
  <c r="V51" i="22"/>
  <c r="W51" i="22"/>
  <c r="V52" i="22"/>
  <c r="W52" i="22"/>
  <c r="V53" i="22"/>
  <c r="W53" i="22"/>
  <c r="V54" i="22"/>
  <c r="W54" i="22"/>
  <c r="V55" i="22"/>
  <c r="W55" i="22"/>
  <c r="V56" i="22"/>
  <c r="W56" i="22"/>
  <c r="V57" i="22"/>
  <c r="W57" i="22"/>
  <c r="V58" i="22"/>
  <c r="W58" i="22"/>
  <c r="V59" i="22"/>
  <c r="W59" i="22"/>
  <c r="V60" i="22"/>
  <c r="W60" i="22"/>
  <c r="V61" i="22"/>
  <c r="W61" i="22"/>
  <c r="V62" i="22"/>
  <c r="W62" i="22"/>
  <c r="V63" i="22"/>
  <c r="W63" i="22"/>
  <c r="V64" i="22"/>
  <c r="W64" i="22"/>
  <c r="V65" i="22"/>
  <c r="W65" i="22"/>
  <c r="V66" i="22"/>
  <c r="W66" i="22"/>
  <c r="V67" i="22"/>
  <c r="W67" i="22"/>
  <c r="V68" i="22"/>
  <c r="W68" i="22"/>
  <c r="V69" i="22"/>
  <c r="W69" i="22"/>
  <c r="V70" i="22"/>
  <c r="W70" i="22"/>
  <c r="V71" i="22"/>
  <c r="W71" i="22"/>
  <c r="V72" i="22"/>
  <c r="W72" i="22"/>
  <c r="V73" i="22"/>
  <c r="W73" i="22"/>
  <c r="V74" i="22"/>
  <c r="W74" i="22"/>
  <c r="V75" i="22"/>
  <c r="W75" i="22"/>
  <c r="V76" i="22"/>
  <c r="W76" i="22"/>
  <c r="V77" i="22"/>
  <c r="W77" i="22"/>
  <c r="V78" i="22"/>
  <c r="W78" i="22"/>
  <c r="V79" i="22"/>
  <c r="W79" i="22"/>
  <c r="V80" i="22"/>
  <c r="W80" i="22"/>
  <c r="V81" i="22"/>
  <c r="W81" i="22"/>
  <c r="V82" i="22"/>
  <c r="W82" i="22"/>
  <c r="V83" i="22"/>
  <c r="W83" i="22"/>
  <c r="V84" i="22"/>
  <c r="W84" i="22"/>
  <c r="V85" i="22"/>
  <c r="W85" i="22"/>
  <c r="V86" i="22"/>
  <c r="W86" i="22"/>
  <c r="V87" i="22"/>
  <c r="W87" i="22"/>
  <c r="V88" i="22"/>
  <c r="W88" i="22"/>
  <c r="V89" i="22"/>
  <c r="W89" i="22"/>
  <c r="V90" i="22"/>
  <c r="W90" i="22"/>
  <c r="V91" i="22"/>
  <c r="W91" i="22"/>
  <c r="V92" i="22"/>
  <c r="W92" i="22"/>
  <c r="V93" i="22"/>
  <c r="W93" i="22"/>
  <c r="V94" i="22"/>
  <c r="W94" i="22"/>
  <c r="V95" i="22"/>
  <c r="W95" i="22"/>
  <c r="V96" i="22"/>
  <c r="W96" i="22"/>
  <c r="V97" i="22"/>
  <c r="W97" i="22"/>
  <c r="V98" i="22"/>
  <c r="W98" i="22"/>
  <c r="V99" i="22"/>
  <c r="W99" i="22"/>
  <c r="V100" i="22"/>
  <c r="W100" i="22"/>
  <c r="V101" i="22"/>
  <c r="W101" i="22"/>
  <c r="V102" i="22"/>
  <c r="W102" i="22"/>
  <c r="V103" i="22"/>
  <c r="W103" i="22"/>
  <c r="V104" i="22"/>
  <c r="W104" i="22"/>
  <c r="V105" i="22"/>
  <c r="W105" i="22"/>
  <c r="V106" i="22"/>
  <c r="W106" i="22"/>
  <c r="V107" i="22"/>
  <c r="W107" i="22"/>
  <c r="V108" i="22"/>
  <c r="W108" i="22"/>
  <c r="V109" i="22"/>
  <c r="W109" i="22"/>
  <c r="V110" i="22"/>
  <c r="W110" i="22"/>
  <c r="V111" i="22"/>
  <c r="W111" i="22"/>
  <c r="V112" i="22"/>
  <c r="W112" i="22"/>
  <c r="V113" i="22"/>
  <c r="W113" i="22"/>
  <c r="V114" i="22"/>
  <c r="W114" i="22"/>
  <c r="V115" i="22"/>
  <c r="W115" i="22"/>
  <c r="V116" i="22"/>
  <c r="W116" i="22"/>
  <c r="V117" i="22"/>
  <c r="W117" i="22"/>
  <c r="V118" i="22"/>
  <c r="W118" i="22"/>
  <c r="V119" i="22"/>
  <c r="W119" i="22"/>
  <c r="V120" i="22"/>
  <c r="W120" i="22"/>
  <c r="V121" i="22"/>
  <c r="W121" i="22"/>
  <c r="V122" i="22"/>
  <c r="W122" i="22"/>
  <c r="V123" i="22"/>
  <c r="W123" i="22"/>
  <c r="V124" i="22"/>
  <c r="W124" i="22"/>
  <c r="V125" i="22"/>
  <c r="W125" i="22"/>
  <c r="V126" i="22"/>
  <c r="W126" i="22"/>
  <c r="V127" i="22"/>
  <c r="W127" i="22"/>
  <c r="V128" i="22"/>
  <c r="W128" i="22"/>
  <c r="V129" i="22"/>
  <c r="W129" i="22"/>
  <c r="V130" i="22"/>
  <c r="W130" i="22"/>
  <c r="V131" i="22"/>
  <c r="W131" i="22"/>
  <c r="V132" i="22"/>
  <c r="W132" i="22"/>
  <c r="V133" i="22"/>
  <c r="W133" i="22"/>
  <c r="V134" i="22"/>
  <c r="W134" i="22"/>
  <c r="V135" i="22"/>
  <c r="W135" i="22"/>
  <c r="V136" i="22"/>
  <c r="W136" i="22"/>
  <c r="V137" i="22"/>
  <c r="W137" i="22"/>
  <c r="V138" i="22"/>
  <c r="W138" i="22"/>
  <c r="V139" i="22"/>
  <c r="W139" i="22"/>
  <c r="V140" i="22"/>
  <c r="W140" i="22"/>
  <c r="V141" i="22"/>
  <c r="W141" i="22"/>
  <c r="V142" i="22"/>
  <c r="W142" i="22"/>
  <c r="V143" i="22"/>
  <c r="W143" i="22"/>
  <c r="V144" i="22"/>
  <c r="W144" i="22"/>
  <c r="V145" i="22"/>
  <c r="W145" i="22"/>
  <c r="V146" i="22"/>
  <c r="W146" i="22"/>
  <c r="V147" i="22"/>
  <c r="W147" i="22"/>
  <c r="V148" i="22"/>
  <c r="W148" i="22"/>
  <c r="V149" i="22"/>
  <c r="W149" i="22"/>
  <c r="V150" i="22"/>
  <c r="W150" i="22"/>
  <c r="V151" i="22"/>
  <c r="W151" i="22"/>
  <c r="V152" i="22"/>
  <c r="W152" i="22"/>
  <c r="V153" i="22"/>
  <c r="W153" i="22"/>
  <c r="V154" i="22"/>
  <c r="W154" i="22"/>
  <c r="V155" i="22"/>
  <c r="W155" i="22"/>
  <c r="V156" i="22"/>
  <c r="W156" i="22"/>
  <c r="V157" i="22"/>
  <c r="W157" i="22"/>
  <c r="V158" i="22"/>
  <c r="W158" i="22"/>
  <c r="V159" i="22"/>
  <c r="W159" i="22"/>
  <c r="V160" i="22"/>
  <c r="W160" i="22"/>
  <c r="V161" i="22"/>
  <c r="W161" i="22"/>
  <c r="V162" i="22"/>
  <c r="W162" i="22"/>
  <c r="V163" i="22"/>
  <c r="W163" i="22"/>
  <c r="V164" i="22"/>
  <c r="W164" i="22"/>
  <c r="V165" i="22"/>
  <c r="W165" i="22"/>
  <c r="V166" i="22"/>
  <c r="W166" i="22"/>
  <c r="V167" i="22"/>
  <c r="W167" i="22"/>
  <c r="V168" i="22"/>
  <c r="W168" i="22"/>
  <c r="V169" i="22"/>
  <c r="W169" i="22"/>
  <c r="V170" i="22"/>
  <c r="W170" i="22"/>
  <c r="V171" i="22"/>
  <c r="W171" i="22"/>
  <c r="V172" i="22"/>
  <c r="W172" i="22"/>
  <c r="V173" i="22"/>
  <c r="W173" i="22"/>
  <c r="V174" i="22"/>
  <c r="W174" i="22"/>
  <c r="V175" i="22"/>
  <c r="W175" i="22"/>
  <c r="V176" i="22"/>
  <c r="W176" i="22"/>
  <c r="V177" i="22"/>
  <c r="W177" i="22"/>
  <c r="V178" i="22"/>
  <c r="W178" i="22"/>
  <c r="V179" i="22"/>
  <c r="W179" i="22"/>
  <c r="V180" i="22"/>
  <c r="W180" i="22"/>
  <c r="V181" i="22"/>
  <c r="W181" i="22"/>
  <c r="V182" i="22"/>
  <c r="W182" i="22"/>
  <c r="V183" i="22"/>
  <c r="W183" i="22"/>
  <c r="V184" i="22"/>
  <c r="W184" i="22"/>
  <c r="V185" i="22"/>
  <c r="W185" i="22"/>
  <c r="V186" i="22"/>
  <c r="W186" i="22"/>
  <c r="V187" i="22"/>
  <c r="W187" i="22"/>
  <c r="V188" i="22"/>
  <c r="W188" i="22"/>
  <c r="V189" i="22"/>
  <c r="W189" i="22"/>
  <c r="V190" i="22"/>
  <c r="W190" i="22"/>
  <c r="V191" i="22"/>
  <c r="W191" i="22"/>
  <c r="V192" i="22"/>
  <c r="W192" i="22"/>
  <c r="V193" i="22"/>
  <c r="W193" i="22"/>
  <c r="V194" i="22"/>
  <c r="W194" i="22"/>
  <c r="V195" i="22"/>
  <c r="W195" i="22"/>
  <c r="V196" i="22"/>
  <c r="W196" i="22"/>
  <c r="V197" i="22"/>
  <c r="W197" i="22"/>
  <c r="V198" i="22"/>
  <c r="W198" i="22"/>
  <c r="V199" i="22"/>
  <c r="W199" i="22"/>
  <c r="V200" i="22"/>
  <c r="W200" i="22"/>
  <c r="V201" i="22"/>
  <c r="W201" i="22"/>
  <c r="V202" i="22"/>
  <c r="W202" i="22"/>
  <c r="V203" i="22"/>
  <c r="W203" i="22"/>
  <c r="V204" i="22"/>
  <c r="W204" i="22"/>
  <c r="V205" i="22"/>
  <c r="W205" i="22"/>
  <c r="V206" i="22"/>
  <c r="W206" i="22"/>
  <c r="V207" i="22"/>
  <c r="W207" i="22"/>
  <c r="V208" i="22"/>
  <c r="W208" i="22"/>
  <c r="V209" i="22"/>
  <c r="W209" i="22"/>
  <c r="V210" i="22"/>
  <c r="W210" i="22"/>
  <c r="V211" i="22"/>
  <c r="W211" i="22"/>
  <c r="V212" i="22"/>
  <c r="W212" i="22"/>
  <c r="V213" i="22"/>
  <c r="W213" i="22"/>
  <c r="V214" i="22"/>
  <c r="W214" i="22"/>
  <c r="V215" i="22"/>
  <c r="W215" i="22"/>
  <c r="V216" i="22"/>
  <c r="W216" i="22"/>
  <c r="V217" i="22"/>
  <c r="W217" i="22"/>
  <c r="V218" i="22"/>
  <c r="W218" i="22"/>
  <c r="V219" i="22"/>
  <c r="W219" i="22"/>
  <c r="V220" i="22"/>
  <c r="W220" i="22"/>
  <c r="V221" i="22"/>
  <c r="W221" i="22"/>
  <c r="V222" i="22"/>
  <c r="W222" i="22"/>
  <c r="V223" i="22"/>
  <c r="W223" i="22"/>
  <c r="V224" i="22"/>
  <c r="W224" i="22"/>
  <c r="V225" i="22"/>
  <c r="W225" i="22"/>
  <c r="V226" i="22"/>
  <c r="W226" i="22"/>
  <c r="V227" i="22"/>
  <c r="W227" i="22"/>
  <c r="V228" i="22"/>
  <c r="W228" i="22"/>
  <c r="V229" i="22"/>
  <c r="W229" i="22"/>
  <c r="V230" i="22"/>
  <c r="W230" i="22"/>
  <c r="V231" i="22"/>
  <c r="W231" i="22"/>
  <c r="V232" i="22"/>
  <c r="W232" i="22"/>
  <c r="V233" i="22"/>
  <c r="W233" i="22"/>
  <c r="V234" i="22"/>
  <c r="W234" i="22"/>
  <c r="V235" i="22"/>
  <c r="W235" i="22"/>
  <c r="V236" i="22"/>
  <c r="W236" i="22"/>
  <c r="V237" i="22"/>
  <c r="W237" i="22"/>
  <c r="V238" i="22"/>
  <c r="W238" i="22"/>
  <c r="V239" i="22"/>
  <c r="W239" i="22"/>
  <c r="V240" i="22"/>
  <c r="W240" i="22"/>
  <c r="V241" i="22"/>
  <c r="W241" i="22"/>
  <c r="V242" i="22"/>
  <c r="W242" i="22"/>
  <c r="V243" i="22"/>
  <c r="W243" i="22"/>
  <c r="V244" i="22"/>
  <c r="W244" i="22"/>
  <c r="V245" i="22"/>
  <c r="W245" i="22"/>
  <c r="V246" i="22"/>
  <c r="W246" i="22"/>
  <c r="V247" i="22"/>
  <c r="W247" i="22"/>
  <c r="V248" i="22"/>
  <c r="W248" i="22"/>
  <c r="V249" i="22"/>
  <c r="W249" i="22"/>
  <c r="V250" i="22"/>
  <c r="W250" i="22"/>
  <c r="V251" i="22"/>
  <c r="W251" i="22"/>
  <c r="V252" i="22"/>
  <c r="W252" i="22"/>
  <c r="V253" i="22"/>
  <c r="W253" i="22"/>
  <c r="V254" i="22"/>
  <c r="W254" i="22"/>
  <c r="V255" i="22"/>
  <c r="W255" i="22"/>
  <c r="V256" i="22"/>
  <c r="W256" i="22"/>
  <c r="V257" i="22"/>
  <c r="W257" i="22"/>
  <c r="V258" i="22"/>
  <c r="W258" i="22"/>
  <c r="V259" i="22"/>
  <c r="W259" i="22"/>
  <c r="V260" i="22"/>
  <c r="W260" i="22"/>
  <c r="V261" i="22"/>
  <c r="W261" i="22"/>
  <c r="V262" i="22"/>
  <c r="W262" i="22"/>
  <c r="V263" i="22"/>
  <c r="W263" i="22"/>
  <c r="V264" i="22"/>
  <c r="W264" i="22"/>
  <c r="V265" i="22"/>
  <c r="W265" i="22"/>
  <c r="V266" i="22"/>
  <c r="W266" i="22"/>
  <c r="V267" i="22"/>
  <c r="W267" i="22"/>
  <c r="V268" i="22"/>
  <c r="W268" i="22"/>
  <c r="V269" i="22"/>
  <c r="W269" i="22"/>
  <c r="V270" i="22"/>
  <c r="W270" i="22"/>
  <c r="V271" i="22"/>
  <c r="W271" i="22"/>
  <c r="V272" i="22"/>
  <c r="W272" i="22"/>
  <c r="V273" i="22"/>
  <c r="W273" i="22"/>
  <c r="V274" i="22"/>
  <c r="W274" i="22"/>
  <c r="V275" i="22"/>
  <c r="W275" i="22"/>
  <c r="V276" i="22"/>
  <c r="W276" i="22"/>
  <c r="V277" i="22"/>
  <c r="W277" i="22"/>
  <c r="V278" i="22"/>
  <c r="W278" i="22"/>
  <c r="V279" i="22"/>
  <c r="W279" i="22"/>
  <c r="V280" i="22"/>
  <c r="W280" i="22"/>
  <c r="V281" i="22"/>
  <c r="W281" i="22"/>
  <c r="V282" i="22"/>
  <c r="W282" i="22"/>
  <c r="V283" i="22"/>
  <c r="W283" i="22"/>
  <c r="V284" i="22"/>
  <c r="W284" i="22"/>
  <c r="V285" i="22"/>
  <c r="W285" i="22"/>
  <c r="V286" i="22"/>
  <c r="W286" i="22"/>
  <c r="V287" i="22"/>
  <c r="W287" i="22"/>
  <c r="V288" i="22"/>
  <c r="W288" i="22"/>
  <c r="V289" i="22"/>
  <c r="W289" i="22"/>
  <c r="V290" i="22"/>
  <c r="W290" i="22"/>
  <c r="V291" i="22"/>
  <c r="W291" i="22"/>
  <c r="V292" i="22"/>
  <c r="W292" i="22"/>
  <c r="V293" i="22"/>
  <c r="W293" i="22"/>
  <c r="V294" i="22"/>
  <c r="W294" i="22"/>
  <c r="V295" i="22"/>
  <c r="W295" i="22"/>
  <c r="V296" i="22"/>
  <c r="W296" i="22"/>
  <c r="V297" i="22"/>
  <c r="W297" i="22"/>
  <c r="V298" i="22"/>
  <c r="W298" i="22"/>
  <c r="V299" i="22"/>
  <c r="W299" i="22"/>
  <c r="V300" i="22"/>
  <c r="W300" i="22"/>
  <c r="V301" i="22"/>
  <c r="W301" i="22"/>
  <c r="V302" i="22"/>
  <c r="W302" i="22"/>
  <c r="V303" i="22"/>
  <c r="W303" i="22"/>
  <c r="V304" i="22"/>
  <c r="W304" i="22"/>
  <c r="V305" i="22"/>
  <c r="W305" i="22"/>
  <c r="V306" i="22"/>
  <c r="W306" i="22"/>
  <c r="V307" i="22"/>
  <c r="W307" i="22"/>
  <c r="V308" i="22"/>
  <c r="W308" i="22"/>
  <c r="V309" i="22"/>
  <c r="W309" i="22"/>
  <c r="V310" i="22"/>
  <c r="W310" i="22"/>
  <c r="V311" i="22"/>
  <c r="W311" i="22"/>
  <c r="V312" i="22"/>
  <c r="W312" i="22"/>
  <c r="V313" i="22"/>
  <c r="W313" i="22"/>
  <c r="V314" i="22"/>
  <c r="W314" i="22"/>
  <c r="V315" i="22"/>
  <c r="W315" i="22"/>
  <c r="V316" i="22"/>
  <c r="W316" i="22"/>
  <c r="V317" i="22"/>
  <c r="W317" i="22"/>
  <c r="V318" i="22"/>
  <c r="W318" i="22"/>
  <c r="V319" i="22"/>
  <c r="W319" i="22"/>
  <c r="V320" i="22"/>
  <c r="W320" i="22"/>
  <c r="V321" i="22"/>
  <c r="W321" i="22"/>
  <c r="V322" i="22"/>
  <c r="W322" i="22"/>
  <c r="V323" i="22"/>
  <c r="W323" i="22"/>
  <c r="V324" i="22"/>
  <c r="W324" i="22"/>
  <c r="V325" i="22"/>
  <c r="W325" i="22"/>
  <c r="V326" i="22"/>
  <c r="W326" i="22"/>
  <c r="V327" i="22"/>
  <c r="W327" i="22"/>
  <c r="V328" i="22"/>
  <c r="W328" i="22"/>
  <c r="V329" i="22"/>
  <c r="W329" i="22"/>
  <c r="V330" i="22"/>
  <c r="W330" i="22"/>
  <c r="V331" i="22"/>
  <c r="W331" i="22"/>
  <c r="V332" i="22"/>
  <c r="W332" i="22"/>
  <c r="V333" i="22"/>
  <c r="W333" i="22"/>
  <c r="V334" i="22"/>
  <c r="W334" i="22"/>
  <c r="V335" i="22"/>
  <c r="W335" i="22"/>
  <c r="V336" i="22"/>
  <c r="W336" i="22"/>
  <c r="V337" i="22"/>
  <c r="W337" i="22"/>
  <c r="V338" i="22"/>
  <c r="W338" i="22"/>
  <c r="V339" i="22"/>
  <c r="W339" i="22"/>
  <c r="V340" i="22"/>
  <c r="W340" i="22"/>
  <c r="V341" i="22"/>
  <c r="W341" i="22"/>
  <c r="V342" i="22"/>
  <c r="W342" i="22"/>
  <c r="V343" i="22"/>
  <c r="W343" i="22"/>
  <c r="V344" i="22"/>
  <c r="W344" i="22"/>
  <c r="V345" i="22"/>
  <c r="W345" i="22"/>
  <c r="V346" i="22"/>
  <c r="W346" i="22"/>
  <c r="V347" i="22"/>
  <c r="W347" i="22"/>
  <c r="V348" i="22"/>
  <c r="W348" i="22"/>
  <c r="V349" i="22"/>
  <c r="W349" i="22"/>
  <c r="V350" i="22"/>
  <c r="W350" i="22"/>
  <c r="V351" i="22"/>
  <c r="W351" i="22"/>
  <c r="V352" i="22"/>
  <c r="W352" i="22"/>
  <c r="V353" i="22"/>
  <c r="W353" i="22"/>
  <c r="O3" i="22"/>
  <c r="P3" i="22"/>
  <c r="S3" i="22"/>
  <c r="T3" i="22"/>
  <c r="U3" i="22"/>
  <c r="O4" i="22"/>
  <c r="P4" i="22"/>
  <c r="S4" i="22"/>
  <c r="T4" i="22"/>
  <c r="U4" i="22"/>
  <c r="O5" i="22"/>
  <c r="P5" i="22"/>
  <c r="Q5" i="22"/>
  <c r="R5" i="22"/>
  <c r="S5" i="22"/>
  <c r="T5" i="22"/>
  <c r="U5" i="22"/>
  <c r="O6" i="22"/>
  <c r="P6" i="22"/>
  <c r="S6" i="22"/>
  <c r="T6" i="22"/>
  <c r="U6" i="22"/>
  <c r="O7" i="22"/>
  <c r="P7" i="22"/>
  <c r="S7" i="22"/>
  <c r="T7" i="22"/>
  <c r="U7" i="22"/>
  <c r="O8" i="22"/>
  <c r="P8" i="22"/>
  <c r="S8" i="22"/>
  <c r="T8" i="22"/>
  <c r="U8" i="22"/>
  <c r="O9" i="22"/>
  <c r="P9" i="22"/>
  <c r="Q9" i="22"/>
  <c r="R9" i="22"/>
  <c r="S9" i="22"/>
  <c r="T9" i="22"/>
  <c r="U9" i="22"/>
  <c r="O10" i="22"/>
  <c r="P10" i="22"/>
  <c r="Q10" i="22"/>
  <c r="R10" i="22"/>
  <c r="S10" i="22"/>
  <c r="T10" i="22"/>
  <c r="U10" i="22"/>
  <c r="O11" i="22"/>
  <c r="P11" i="22"/>
  <c r="Q11" i="22"/>
  <c r="R11" i="22"/>
  <c r="S11" i="22"/>
  <c r="T11" i="22"/>
  <c r="U11" i="22"/>
  <c r="O12" i="22"/>
  <c r="P12" i="22"/>
  <c r="Q12" i="22"/>
  <c r="R12" i="22"/>
  <c r="S12" i="22"/>
  <c r="T12" i="22"/>
  <c r="U12" i="22"/>
  <c r="O13" i="22"/>
  <c r="P13" i="22"/>
  <c r="S13" i="22"/>
  <c r="T13" i="22"/>
  <c r="U13" i="22"/>
  <c r="O14" i="22"/>
  <c r="P14" i="22"/>
  <c r="Q14" i="22"/>
  <c r="R14" i="22"/>
  <c r="S14" i="22"/>
  <c r="T14" i="22"/>
  <c r="U14" i="22"/>
  <c r="O15" i="22"/>
  <c r="P15" i="22"/>
  <c r="S15" i="22"/>
  <c r="T15" i="22"/>
  <c r="U15" i="22"/>
  <c r="O16" i="22"/>
  <c r="P16" i="22"/>
  <c r="Q16" i="22"/>
  <c r="R16" i="22"/>
  <c r="S16" i="22"/>
  <c r="T16" i="22"/>
  <c r="U16" i="22"/>
  <c r="O17" i="22"/>
  <c r="P17" i="22"/>
  <c r="Q17" i="22"/>
  <c r="R17" i="22"/>
  <c r="S17" i="22"/>
  <c r="T17" i="22"/>
  <c r="U17" i="22"/>
  <c r="O18" i="22"/>
  <c r="P18" i="22"/>
  <c r="Q18" i="22"/>
  <c r="R18" i="22"/>
  <c r="S18" i="22"/>
  <c r="T18" i="22"/>
  <c r="U18" i="22"/>
  <c r="O19" i="22"/>
  <c r="P19" i="22"/>
  <c r="Q19" i="22"/>
  <c r="R19" i="22"/>
  <c r="S19" i="22"/>
  <c r="T19" i="22"/>
  <c r="U19" i="22"/>
  <c r="O20" i="22"/>
  <c r="P20" i="22"/>
  <c r="Q20" i="22"/>
  <c r="R20" i="22"/>
  <c r="S20" i="22"/>
  <c r="T20" i="22"/>
  <c r="U20" i="22"/>
  <c r="O21" i="22"/>
  <c r="P21" i="22"/>
  <c r="Q21" i="22"/>
  <c r="R21" i="22"/>
  <c r="S21" i="22"/>
  <c r="T21" i="22"/>
  <c r="U21" i="22"/>
  <c r="O22" i="22"/>
  <c r="P22" i="22"/>
  <c r="Q22" i="22"/>
  <c r="R22" i="22"/>
  <c r="S22" i="22"/>
  <c r="T22" i="22"/>
  <c r="U22" i="22"/>
  <c r="O23" i="22"/>
  <c r="P23" i="22"/>
  <c r="Q23" i="22"/>
  <c r="R23" i="22"/>
  <c r="S23" i="22"/>
  <c r="T23" i="22"/>
  <c r="U23" i="22"/>
  <c r="O24" i="22"/>
  <c r="P24" i="22"/>
  <c r="S24" i="22"/>
  <c r="T24" i="22"/>
  <c r="U24" i="22"/>
  <c r="O25" i="22"/>
  <c r="P25" i="22"/>
  <c r="Q25" i="22"/>
  <c r="R25" i="22"/>
  <c r="S25" i="22"/>
  <c r="T25" i="22"/>
  <c r="U25" i="22"/>
  <c r="O26" i="22"/>
  <c r="P26" i="22"/>
  <c r="S26" i="22"/>
  <c r="T26" i="22"/>
  <c r="U26" i="22"/>
  <c r="O27" i="22"/>
  <c r="P27" i="22"/>
  <c r="S27" i="22"/>
  <c r="T27" i="22"/>
  <c r="U27" i="22"/>
  <c r="O28" i="22"/>
  <c r="P28" i="22"/>
  <c r="Q28" i="22"/>
  <c r="R28" i="22"/>
  <c r="S28" i="22"/>
  <c r="T28" i="22"/>
  <c r="U28" i="22"/>
  <c r="O29" i="22"/>
  <c r="P29" i="22"/>
  <c r="Q29" i="22"/>
  <c r="R29" i="22"/>
  <c r="S29" i="22"/>
  <c r="T29" i="22"/>
  <c r="U29" i="22"/>
  <c r="O30" i="22"/>
  <c r="P30" i="22"/>
  <c r="Q30" i="22"/>
  <c r="R30" i="22"/>
  <c r="S30" i="22"/>
  <c r="T30" i="22"/>
  <c r="U30" i="22"/>
  <c r="O31" i="22"/>
  <c r="P31" i="22"/>
  <c r="S31" i="22"/>
  <c r="T31" i="22"/>
  <c r="U31" i="22"/>
  <c r="O32" i="22"/>
  <c r="P32" i="22"/>
  <c r="Q32" i="22"/>
  <c r="R32" i="22"/>
  <c r="S32" i="22"/>
  <c r="T32" i="22"/>
  <c r="U32" i="22"/>
  <c r="O33" i="22"/>
  <c r="P33" i="22"/>
  <c r="S33" i="22"/>
  <c r="T33" i="22"/>
  <c r="U33" i="22"/>
  <c r="O34" i="22"/>
  <c r="P34" i="22"/>
  <c r="Q34" i="22"/>
  <c r="R34" i="22"/>
  <c r="S34" i="22"/>
  <c r="T34" i="22"/>
  <c r="U34" i="22"/>
  <c r="O35" i="22"/>
  <c r="P35" i="22"/>
  <c r="Q35" i="22"/>
  <c r="R35" i="22"/>
  <c r="S35" i="22"/>
  <c r="T35" i="22"/>
  <c r="U35" i="22"/>
  <c r="O36" i="22"/>
  <c r="P36" i="22"/>
  <c r="S36" i="22"/>
  <c r="T36" i="22"/>
  <c r="U36" i="22"/>
  <c r="O37" i="22"/>
  <c r="P37" i="22"/>
  <c r="Q37" i="22"/>
  <c r="R37" i="22"/>
  <c r="S37" i="22"/>
  <c r="T37" i="22"/>
  <c r="U37" i="22"/>
  <c r="O38" i="22"/>
  <c r="P38" i="22"/>
  <c r="Q38" i="22"/>
  <c r="R38" i="22"/>
  <c r="S38" i="22"/>
  <c r="T38" i="22"/>
  <c r="U38" i="22"/>
  <c r="O39" i="22"/>
  <c r="P39" i="22"/>
  <c r="Q39" i="22"/>
  <c r="R39" i="22"/>
  <c r="S39" i="22"/>
  <c r="T39" i="22"/>
  <c r="U39" i="22"/>
  <c r="O40" i="22"/>
  <c r="P40" i="22"/>
  <c r="S40" i="22"/>
  <c r="T40" i="22"/>
  <c r="U40" i="22"/>
  <c r="O41" i="22"/>
  <c r="P41" i="22"/>
  <c r="Q41" i="22"/>
  <c r="R41" i="22"/>
  <c r="S41" i="22"/>
  <c r="T41" i="22"/>
  <c r="U41" i="22"/>
  <c r="O42" i="22"/>
  <c r="P42" i="22"/>
  <c r="S42" i="22"/>
  <c r="T42" i="22"/>
  <c r="U42" i="22"/>
  <c r="O43" i="22"/>
  <c r="P43" i="22"/>
  <c r="Q43" i="22"/>
  <c r="R43" i="22"/>
  <c r="S43" i="22"/>
  <c r="T43" i="22"/>
  <c r="U43" i="22"/>
  <c r="O44" i="22"/>
  <c r="P44" i="22"/>
  <c r="Q44" i="22"/>
  <c r="R44" i="22"/>
  <c r="S44" i="22"/>
  <c r="T44" i="22"/>
  <c r="U44" i="22"/>
  <c r="O45" i="22"/>
  <c r="P45" i="22"/>
  <c r="Q45" i="22"/>
  <c r="R45" i="22"/>
  <c r="S45" i="22"/>
  <c r="T45" i="22"/>
  <c r="U45" i="22"/>
  <c r="O46" i="22"/>
  <c r="P46" i="22"/>
  <c r="Q46" i="22"/>
  <c r="R46" i="22"/>
  <c r="S46" i="22"/>
  <c r="T46" i="22"/>
  <c r="U46" i="22"/>
  <c r="O47" i="22"/>
  <c r="P47" i="22"/>
  <c r="S47" i="22"/>
  <c r="T47" i="22"/>
  <c r="U47" i="22"/>
  <c r="O48" i="22"/>
  <c r="P48" i="22"/>
  <c r="Q48" i="22"/>
  <c r="R48" i="22"/>
  <c r="S48" i="22"/>
  <c r="T48" i="22"/>
  <c r="U48" i="22"/>
  <c r="O49" i="22"/>
  <c r="P49" i="22"/>
  <c r="Q49" i="22"/>
  <c r="R49" i="22"/>
  <c r="S49" i="22"/>
  <c r="T49" i="22"/>
  <c r="U49" i="22"/>
  <c r="O50" i="22"/>
  <c r="P50" i="22"/>
  <c r="Q50" i="22"/>
  <c r="R50" i="22"/>
  <c r="S50" i="22"/>
  <c r="T50" i="22"/>
  <c r="U50" i="22"/>
  <c r="O51" i="22"/>
  <c r="P51" i="22"/>
  <c r="Q51" i="22"/>
  <c r="R51" i="22"/>
  <c r="S51" i="22"/>
  <c r="T51" i="22"/>
  <c r="U51" i="22"/>
  <c r="O52" i="22"/>
  <c r="P52" i="22"/>
  <c r="S52" i="22"/>
  <c r="T52" i="22"/>
  <c r="U52" i="22"/>
  <c r="O53" i="22"/>
  <c r="P53" i="22"/>
  <c r="Q53" i="22"/>
  <c r="R53" i="22"/>
  <c r="S53" i="22"/>
  <c r="T53" i="22"/>
  <c r="U53" i="22"/>
  <c r="O54" i="22"/>
  <c r="P54" i="22"/>
  <c r="S54" i="22"/>
  <c r="T54" i="22"/>
  <c r="U54" i="22"/>
  <c r="O55" i="22"/>
  <c r="P55" i="22"/>
  <c r="S55" i="22"/>
  <c r="T55" i="22"/>
  <c r="U55" i="22"/>
  <c r="O56" i="22"/>
  <c r="P56" i="22"/>
  <c r="S56" i="22"/>
  <c r="T56" i="22"/>
  <c r="U56" i="22"/>
  <c r="O57" i="22"/>
  <c r="P57" i="22"/>
  <c r="Q57" i="22"/>
  <c r="R57" i="22"/>
  <c r="S57" i="22"/>
  <c r="T57" i="22"/>
  <c r="U57" i="22"/>
  <c r="O58" i="22"/>
  <c r="P58" i="22"/>
  <c r="Q58" i="22"/>
  <c r="R58" i="22"/>
  <c r="S58" i="22"/>
  <c r="T58" i="22"/>
  <c r="U58" i="22"/>
  <c r="O59" i="22"/>
  <c r="P59" i="22"/>
  <c r="Q59" i="22"/>
  <c r="R59" i="22"/>
  <c r="S59" i="22"/>
  <c r="T59" i="22"/>
  <c r="U59" i="22"/>
  <c r="O60" i="22"/>
  <c r="P60" i="22"/>
  <c r="S60" i="22"/>
  <c r="T60" i="22"/>
  <c r="U60" i="22"/>
  <c r="O61" i="22"/>
  <c r="P61" i="22"/>
  <c r="Q61" i="22"/>
  <c r="R61" i="22"/>
  <c r="S61" i="22"/>
  <c r="T61" i="22"/>
  <c r="U61" i="22"/>
  <c r="O62" i="22"/>
  <c r="P62" i="22"/>
  <c r="Q62" i="22"/>
  <c r="R62" i="22"/>
  <c r="S62" i="22"/>
  <c r="T62" i="22"/>
  <c r="U62" i="22"/>
  <c r="O63" i="22"/>
  <c r="P63" i="22"/>
  <c r="Q63" i="22"/>
  <c r="R63" i="22"/>
  <c r="S63" i="22"/>
  <c r="T63" i="22"/>
  <c r="U63" i="22"/>
  <c r="O64" i="22"/>
  <c r="P64" i="22"/>
  <c r="S64" i="22"/>
  <c r="T64" i="22"/>
  <c r="U64" i="22"/>
  <c r="O65" i="22"/>
  <c r="P65" i="22"/>
  <c r="Q65" i="22"/>
  <c r="R65" i="22"/>
  <c r="S65" i="22"/>
  <c r="T65" i="22"/>
  <c r="U65" i="22"/>
  <c r="O66" i="22"/>
  <c r="P66" i="22"/>
  <c r="Q66" i="22"/>
  <c r="R66" i="22"/>
  <c r="S66" i="22"/>
  <c r="T66" i="22"/>
  <c r="U66" i="22"/>
  <c r="O67" i="22"/>
  <c r="P67" i="22"/>
  <c r="Q67" i="22"/>
  <c r="R67" i="22"/>
  <c r="S67" i="22"/>
  <c r="T67" i="22"/>
  <c r="U67" i="22"/>
  <c r="O68" i="22"/>
  <c r="P68" i="22"/>
  <c r="S68" i="22"/>
  <c r="T68" i="22"/>
  <c r="U68" i="22"/>
  <c r="O69" i="22"/>
  <c r="P69" i="22"/>
  <c r="Q69" i="22"/>
  <c r="R69" i="22"/>
  <c r="S69" i="22"/>
  <c r="T69" i="22"/>
  <c r="U69" i="22"/>
  <c r="O70" i="22"/>
  <c r="P70" i="22"/>
  <c r="Q70" i="22"/>
  <c r="R70" i="22"/>
  <c r="S70" i="22"/>
  <c r="T70" i="22"/>
  <c r="U70" i="22"/>
  <c r="O71" i="22"/>
  <c r="P71" i="22"/>
  <c r="Q71" i="22"/>
  <c r="R71" i="22"/>
  <c r="S71" i="22"/>
  <c r="T71" i="22"/>
  <c r="U71" i="22"/>
  <c r="O72" i="22"/>
  <c r="P72" i="22"/>
  <c r="Q72" i="22"/>
  <c r="R72" i="22"/>
  <c r="S72" i="22"/>
  <c r="T72" i="22"/>
  <c r="U72" i="22"/>
  <c r="O73" i="22"/>
  <c r="P73" i="22"/>
  <c r="Q73" i="22"/>
  <c r="R73" i="22"/>
  <c r="S73" i="22"/>
  <c r="T73" i="22"/>
  <c r="U73" i="22"/>
  <c r="O74" i="22"/>
  <c r="P74" i="22"/>
  <c r="S74" i="22"/>
  <c r="T74" i="22"/>
  <c r="U74" i="22"/>
  <c r="O75" i="22"/>
  <c r="P75" i="22"/>
  <c r="Q75" i="22"/>
  <c r="R75" i="22"/>
  <c r="S75" i="22"/>
  <c r="T75" i="22"/>
  <c r="U75" i="22"/>
  <c r="O76" i="22"/>
  <c r="P76" i="22"/>
  <c r="S76" i="22"/>
  <c r="T76" i="22"/>
  <c r="U76" i="22"/>
  <c r="O77" i="22"/>
  <c r="P77" i="22"/>
  <c r="S77" i="22"/>
  <c r="T77" i="22"/>
  <c r="U77" i="22"/>
  <c r="O78" i="22"/>
  <c r="P78" i="22"/>
  <c r="Q78" i="22"/>
  <c r="R78" i="22"/>
  <c r="S78" i="22"/>
  <c r="T78" i="22"/>
  <c r="U78" i="22"/>
  <c r="O79" i="22"/>
  <c r="P79" i="22"/>
  <c r="Q79" i="22"/>
  <c r="R79" i="22"/>
  <c r="S79" i="22"/>
  <c r="T79" i="22"/>
  <c r="U79" i="22"/>
  <c r="O80" i="22"/>
  <c r="P80" i="22"/>
  <c r="Q80" i="22"/>
  <c r="R80" i="22"/>
  <c r="S80" i="22"/>
  <c r="T80" i="22"/>
  <c r="U80" i="22"/>
  <c r="O81" i="22"/>
  <c r="P81" i="22"/>
  <c r="Q81" i="22"/>
  <c r="R81" i="22"/>
  <c r="S81" i="22"/>
  <c r="T81" i="22"/>
  <c r="U81" i="22"/>
  <c r="O82" i="22"/>
  <c r="P82" i="22"/>
  <c r="S82" i="22"/>
  <c r="T82" i="22"/>
  <c r="U82" i="22"/>
  <c r="O83" i="22"/>
  <c r="P83" i="22"/>
  <c r="S83" i="22"/>
  <c r="T83" i="22"/>
  <c r="U83" i="22"/>
  <c r="O84" i="22"/>
  <c r="P84" i="22"/>
  <c r="Q84" i="22"/>
  <c r="R84" i="22"/>
  <c r="S84" i="22"/>
  <c r="T84" i="22"/>
  <c r="U84" i="22"/>
  <c r="O85" i="22"/>
  <c r="P85" i="22"/>
  <c r="Q85" i="22"/>
  <c r="R85" i="22"/>
  <c r="S85" i="22"/>
  <c r="T85" i="22"/>
  <c r="U85" i="22"/>
  <c r="O86" i="22"/>
  <c r="P86" i="22"/>
  <c r="S86" i="22"/>
  <c r="T86" i="22"/>
  <c r="U86" i="22"/>
  <c r="O87" i="22"/>
  <c r="P87" i="22"/>
  <c r="Q87" i="22"/>
  <c r="R87" i="22"/>
  <c r="S87" i="22"/>
  <c r="T87" i="22"/>
  <c r="U87" i="22"/>
  <c r="O88" i="22"/>
  <c r="P88" i="22"/>
  <c r="S88" i="22"/>
  <c r="T88" i="22"/>
  <c r="U88" i="22"/>
  <c r="O89" i="22"/>
  <c r="P89" i="22"/>
  <c r="Q89" i="22"/>
  <c r="R89" i="22"/>
  <c r="S89" i="22"/>
  <c r="T89" i="22"/>
  <c r="U89" i="22"/>
  <c r="O90" i="22"/>
  <c r="P90" i="22"/>
  <c r="Q90" i="22"/>
  <c r="R90" i="22"/>
  <c r="S90" i="22"/>
  <c r="T90" i="22"/>
  <c r="U90" i="22"/>
  <c r="O91" i="22"/>
  <c r="P91" i="22"/>
  <c r="S91" i="22"/>
  <c r="T91" i="22"/>
  <c r="U91" i="22"/>
  <c r="O92" i="22"/>
  <c r="P92" i="22"/>
  <c r="Q92" i="22"/>
  <c r="R92" i="22"/>
  <c r="S92" i="22"/>
  <c r="T92" i="22"/>
  <c r="U92" i="22"/>
  <c r="O93" i="22"/>
  <c r="P93" i="22"/>
  <c r="Q93" i="22"/>
  <c r="R93" i="22"/>
  <c r="S93" i="22"/>
  <c r="T93" i="22"/>
  <c r="U93" i="22"/>
  <c r="O94" i="22"/>
  <c r="P94" i="22"/>
  <c r="S94" i="22"/>
  <c r="T94" i="22"/>
  <c r="U94" i="22"/>
  <c r="O95" i="22"/>
  <c r="P95" i="22"/>
  <c r="Q95" i="22"/>
  <c r="R95" i="22"/>
  <c r="S95" i="22"/>
  <c r="T95" i="22"/>
  <c r="U95" i="22"/>
  <c r="O96" i="22"/>
  <c r="P96" i="22"/>
  <c r="S96" i="22"/>
  <c r="T96" i="22"/>
  <c r="U96" i="22"/>
  <c r="O97" i="22"/>
  <c r="P97" i="22"/>
  <c r="Q97" i="22"/>
  <c r="R97" i="22"/>
  <c r="S97" i="22"/>
  <c r="T97" i="22"/>
  <c r="U97" i="22"/>
  <c r="O98" i="22"/>
  <c r="P98" i="22"/>
  <c r="S98" i="22"/>
  <c r="T98" i="22"/>
  <c r="U98" i="22"/>
  <c r="O99" i="22"/>
  <c r="P99" i="22"/>
  <c r="Q99" i="22"/>
  <c r="R99" i="22"/>
  <c r="S99" i="22"/>
  <c r="T99" i="22"/>
  <c r="U99" i="22"/>
  <c r="O100" i="22"/>
  <c r="P100" i="22"/>
  <c r="S100" i="22"/>
  <c r="T100" i="22"/>
  <c r="U100" i="22"/>
  <c r="O101" i="22"/>
  <c r="P101" i="22"/>
  <c r="Q101" i="22"/>
  <c r="R101" i="22"/>
  <c r="S101" i="22"/>
  <c r="T101" i="22"/>
  <c r="U101" i="22"/>
  <c r="O102" i="22"/>
  <c r="P102" i="22"/>
  <c r="Q102" i="22"/>
  <c r="R102" i="22"/>
  <c r="S102" i="22"/>
  <c r="T102" i="22"/>
  <c r="U102" i="22"/>
  <c r="O103" i="22"/>
  <c r="P103" i="22"/>
  <c r="Q103" i="22"/>
  <c r="R103" i="22"/>
  <c r="S103" i="22"/>
  <c r="T103" i="22"/>
  <c r="U103" i="22"/>
  <c r="O104" i="22"/>
  <c r="P104" i="22"/>
  <c r="S104" i="22"/>
  <c r="T104" i="22"/>
  <c r="U104" i="22"/>
  <c r="O105" i="22"/>
  <c r="P105" i="22"/>
  <c r="S105" i="22"/>
  <c r="T105" i="22"/>
  <c r="U105" i="22"/>
  <c r="O106" i="22"/>
  <c r="P106" i="22"/>
  <c r="Q106" i="22"/>
  <c r="R106" i="22"/>
  <c r="S106" i="22"/>
  <c r="T106" i="22"/>
  <c r="U106" i="22"/>
  <c r="O107" i="22"/>
  <c r="P107" i="22"/>
  <c r="Q107" i="22"/>
  <c r="R107" i="22"/>
  <c r="S107" i="22"/>
  <c r="T107" i="22"/>
  <c r="U107" i="22"/>
  <c r="O108" i="22"/>
  <c r="P108" i="22"/>
  <c r="Q108" i="22"/>
  <c r="R108" i="22"/>
  <c r="S108" i="22"/>
  <c r="T108" i="22"/>
  <c r="U108" i="22"/>
  <c r="O109" i="22"/>
  <c r="P109" i="22"/>
  <c r="Q109" i="22"/>
  <c r="R109" i="22"/>
  <c r="S109" i="22"/>
  <c r="T109" i="22"/>
  <c r="U109" i="22"/>
  <c r="O110" i="22"/>
  <c r="P110" i="22"/>
  <c r="Q110" i="22"/>
  <c r="R110" i="22"/>
  <c r="S110" i="22"/>
  <c r="T110" i="22"/>
  <c r="U110" i="22"/>
  <c r="O111" i="22"/>
  <c r="P111" i="22"/>
  <c r="S111" i="22"/>
  <c r="T111" i="22"/>
  <c r="U111" i="22"/>
  <c r="O112" i="22"/>
  <c r="P112" i="22"/>
  <c r="S112" i="22"/>
  <c r="T112" i="22"/>
  <c r="U112" i="22"/>
  <c r="O113" i="22"/>
  <c r="P113" i="22"/>
  <c r="S113" i="22"/>
  <c r="T113" i="22"/>
  <c r="U113" i="22"/>
  <c r="O114" i="22"/>
  <c r="P114" i="22"/>
  <c r="Q114" i="22"/>
  <c r="R114" i="22"/>
  <c r="S114" i="22"/>
  <c r="T114" i="22"/>
  <c r="U114" i="22"/>
  <c r="O115" i="22"/>
  <c r="P115" i="22"/>
  <c r="S115" i="22"/>
  <c r="T115" i="22"/>
  <c r="U115" i="22"/>
  <c r="O116" i="22"/>
  <c r="P116" i="22"/>
  <c r="Q116" i="22"/>
  <c r="R116" i="22"/>
  <c r="S116" i="22"/>
  <c r="T116" i="22"/>
  <c r="U116" i="22"/>
  <c r="O117" i="22"/>
  <c r="P117" i="22"/>
  <c r="Q117" i="22"/>
  <c r="R117" i="22"/>
  <c r="S117" i="22"/>
  <c r="T117" i="22"/>
  <c r="U117" i="22"/>
  <c r="O118" i="22"/>
  <c r="P118" i="22"/>
  <c r="Q118" i="22"/>
  <c r="R118" i="22"/>
  <c r="S118" i="22"/>
  <c r="T118" i="22"/>
  <c r="U118" i="22"/>
  <c r="O119" i="22"/>
  <c r="P119" i="22"/>
  <c r="S119" i="22"/>
  <c r="T119" i="22"/>
  <c r="U119" i="22"/>
  <c r="O120" i="22"/>
  <c r="P120" i="22"/>
  <c r="S120" i="22"/>
  <c r="T120" i="22"/>
  <c r="U120" i="22"/>
  <c r="O121" i="22"/>
  <c r="P121" i="22"/>
  <c r="Q121" i="22"/>
  <c r="R121" i="22"/>
  <c r="S121" i="22"/>
  <c r="T121" i="22"/>
  <c r="U121" i="22"/>
  <c r="O122" i="22"/>
  <c r="P122" i="22"/>
  <c r="Q122" i="22"/>
  <c r="R122" i="22"/>
  <c r="S122" i="22"/>
  <c r="T122" i="22"/>
  <c r="U122" i="22"/>
  <c r="O123" i="22"/>
  <c r="P123" i="22"/>
  <c r="Q123" i="22"/>
  <c r="R123" i="22"/>
  <c r="S123" i="22"/>
  <c r="T123" i="22"/>
  <c r="U123" i="22"/>
  <c r="O124" i="22"/>
  <c r="P124" i="22"/>
  <c r="S124" i="22"/>
  <c r="T124" i="22"/>
  <c r="U124" i="22"/>
  <c r="O125" i="22"/>
  <c r="P125" i="22"/>
  <c r="Q125" i="22"/>
  <c r="R125" i="22"/>
  <c r="S125" i="22"/>
  <c r="T125" i="22"/>
  <c r="U125" i="22"/>
  <c r="O126" i="22"/>
  <c r="P126" i="22"/>
  <c r="Q126" i="22"/>
  <c r="R126" i="22"/>
  <c r="S126" i="22"/>
  <c r="T126" i="22"/>
  <c r="U126" i="22"/>
  <c r="O127" i="22"/>
  <c r="P127" i="22"/>
  <c r="Q127" i="22"/>
  <c r="R127" i="22"/>
  <c r="S127" i="22"/>
  <c r="T127" i="22"/>
  <c r="U127" i="22"/>
  <c r="O128" i="22"/>
  <c r="P128" i="22"/>
  <c r="Q128" i="22"/>
  <c r="R128" i="22"/>
  <c r="S128" i="22"/>
  <c r="T128" i="22"/>
  <c r="U128" i="22"/>
  <c r="O129" i="22"/>
  <c r="P129" i="22"/>
  <c r="Q129" i="22"/>
  <c r="R129" i="22"/>
  <c r="S129" i="22"/>
  <c r="T129" i="22"/>
  <c r="U129" i="22"/>
  <c r="O130" i="22"/>
  <c r="P130" i="22"/>
  <c r="Q130" i="22"/>
  <c r="R130" i="22"/>
  <c r="S130" i="22"/>
  <c r="T130" i="22"/>
  <c r="U130" i="22"/>
  <c r="O131" i="22"/>
  <c r="P131" i="22"/>
  <c r="Q131" i="22"/>
  <c r="R131" i="22"/>
  <c r="S131" i="22"/>
  <c r="T131" i="22"/>
  <c r="U131" i="22"/>
  <c r="O132" i="22"/>
  <c r="P132" i="22"/>
  <c r="Q132" i="22"/>
  <c r="R132" i="22"/>
  <c r="S132" i="22"/>
  <c r="T132" i="22"/>
  <c r="U132" i="22"/>
  <c r="O133" i="22"/>
  <c r="P133" i="22"/>
  <c r="Q133" i="22"/>
  <c r="R133" i="22"/>
  <c r="S133" i="22"/>
  <c r="T133" i="22"/>
  <c r="U133" i="22"/>
  <c r="O134" i="22"/>
  <c r="P134" i="22"/>
  <c r="Q134" i="22"/>
  <c r="R134" i="22"/>
  <c r="S134" i="22"/>
  <c r="T134" i="22"/>
  <c r="U134" i="22"/>
  <c r="O135" i="22"/>
  <c r="P135" i="22"/>
  <c r="Q135" i="22"/>
  <c r="R135" i="22"/>
  <c r="S135" i="22"/>
  <c r="T135" i="22"/>
  <c r="U135" i="22"/>
  <c r="O136" i="22"/>
  <c r="P136" i="22"/>
  <c r="S136" i="22"/>
  <c r="T136" i="22"/>
  <c r="U136" i="22"/>
  <c r="O137" i="22"/>
  <c r="P137" i="22"/>
  <c r="Q137" i="22"/>
  <c r="R137" i="22"/>
  <c r="S137" i="22"/>
  <c r="T137" i="22"/>
  <c r="U137" i="22"/>
  <c r="O138" i="22"/>
  <c r="P138" i="22"/>
  <c r="Q138" i="22"/>
  <c r="R138" i="22"/>
  <c r="S138" i="22"/>
  <c r="T138" i="22"/>
  <c r="U138" i="22"/>
  <c r="O139" i="22"/>
  <c r="P139" i="22"/>
  <c r="Q139" i="22"/>
  <c r="R139" i="22"/>
  <c r="S139" i="22"/>
  <c r="T139" i="22"/>
  <c r="U139" i="22"/>
  <c r="O140" i="22"/>
  <c r="P140" i="22"/>
  <c r="S140" i="22"/>
  <c r="T140" i="22"/>
  <c r="U140" i="22"/>
  <c r="O141" i="22"/>
  <c r="P141" i="22"/>
  <c r="Q141" i="22"/>
  <c r="R141" i="22"/>
  <c r="S141" i="22"/>
  <c r="T141" i="22"/>
  <c r="U141" i="22"/>
  <c r="O142" i="22"/>
  <c r="P142" i="22"/>
  <c r="Q142" i="22"/>
  <c r="R142" i="22"/>
  <c r="S142" i="22"/>
  <c r="T142" i="22"/>
  <c r="U142" i="22"/>
  <c r="O143" i="22"/>
  <c r="P143" i="22"/>
  <c r="Q143" i="22"/>
  <c r="R143" i="22"/>
  <c r="S143" i="22"/>
  <c r="T143" i="22"/>
  <c r="U143" i="22"/>
  <c r="O144" i="22"/>
  <c r="P144" i="22"/>
  <c r="S144" i="22"/>
  <c r="T144" i="22"/>
  <c r="U144" i="22"/>
  <c r="O145" i="22"/>
  <c r="P145" i="22"/>
  <c r="Q145" i="22"/>
  <c r="R145" i="22"/>
  <c r="S145" i="22"/>
  <c r="T145" i="22"/>
  <c r="U145" i="22"/>
  <c r="O146" i="22"/>
  <c r="P146" i="22"/>
  <c r="S146" i="22"/>
  <c r="T146" i="22"/>
  <c r="U146" i="22"/>
  <c r="O147" i="22"/>
  <c r="P147" i="22"/>
  <c r="Q147" i="22"/>
  <c r="R147" i="22"/>
  <c r="S147" i="22"/>
  <c r="T147" i="22"/>
  <c r="U147" i="22"/>
  <c r="O148" i="22"/>
  <c r="P148" i="22"/>
  <c r="Q148" i="22"/>
  <c r="R148" i="22"/>
  <c r="S148" i="22"/>
  <c r="T148" i="22"/>
  <c r="U148" i="22"/>
  <c r="O149" i="22"/>
  <c r="P149" i="22"/>
  <c r="Q149" i="22"/>
  <c r="R149" i="22"/>
  <c r="S149" i="22"/>
  <c r="T149" i="22"/>
  <c r="U149" i="22"/>
  <c r="O150" i="22"/>
  <c r="P150" i="22"/>
  <c r="Q150" i="22"/>
  <c r="R150" i="22"/>
  <c r="S150" i="22"/>
  <c r="T150" i="22"/>
  <c r="U150" i="22"/>
  <c r="O151" i="22"/>
  <c r="P151" i="22"/>
  <c r="S151" i="22"/>
  <c r="T151" i="22"/>
  <c r="U151" i="22"/>
  <c r="O152" i="22"/>
  <c r="P152" i="22"/>
  <c r="Q152" i="22"/>
  <c r="R152" i="22"/>
  <c r="S152" i="22"/>
  <c r="T152" i="22"/>
  <c r="U152" i="22"/>
  <c r="O153" i="22"/>
  <c r="P153" i="22"/>
  <c r="Q153" i="22"/>
  <c r="R153" i="22"/>
  <c r="S153" i="22"/>
  <c r="T153" i="22"/>
  <c r="U153" i="22"/>
  <c r="O154" i="22"/>
  <c r="P154" i="22"/>
  <c r="S154" i="22"/>
  <c r="T154" i="22"/>
  <c r="U154" i="22"/>
  <c r="O155" i="22"/>
  <c r="P155" i="22"/>
  <c r="Q155" i="22"/>
  <c r="R155" i="22"/>
  <c r="S155" i="22"/>
  <c r="T155" i="22"/>
  <c r="U155" i="22"/>
  <c r="O156" i="22"/>
  <c r="P156" i="22"/>
  <c r="S156" i="22"/>
  <c r="T156" i="22"/>
  <c r="U156" i="22"/>
  <c r="O157" i="22"/>
  <c r="P157" i="22"/>
  <c r="S157" i="22"/>
  <c r="T157" i="22"/>
  <c r="U157" i="22"/>
  <c r="O158" i="22"/>
  <c r="P158" i="22"/>
  <c r="S158" i="22"/>
  <c r="T158" i="22"/>
  <c r="U158" i="22"/>
  <c r="O159" i="22"/>
  <c r="P159" i="22"/>
  <c r="S159" i="22"/>
  <c r="T159" i="22"/>
  <c r="U159" i="22"/>
  <c r="O160" i="22"/>
  <c r="P160" i="22"/>
  <c r="Q160" i="22"/>
  <c r="R160" i="22"/>
  <c r="S160" i="22"/>
  <c r="T160" i="22"/>
  <c r="U160" i="22"/>
  <c r="O161" i="22"/>
  <c r="P161" i="22"/>
  <c r="S161" i="22"/>
  <c r="T161" i="22"/>
  <c r="U161" i="22"/>
  <c r="O162" i="22"/>
  <c r="P162" i="22"/>
  <c r="S162" i="22"/>
  <c r="T162" i="22"/>
  <c r="U162" i="22"/>
  <c r="O163" i="22"/>
  <c r="P163" i="22"/>
  <c r="Q163" i="22"/>
  <c r="R163" i="22"/>
  <c r="S163" i="22"/>
  <c r="T163" i="22"/>
  <c r="U163" i="22"/>
  <c r="O164" i="22"/>
  <c r="P164" i="22"/>
  <c r="S164" i="22"/>
  <c r="T164" i="22"/>
  <c r="U164" i="22"/>
  <c r="O165" i="22"/>
  <c r="P165" i="22"/>
  <c r="Q165" i="22"/>
  <c r="R165" i="22"/>
  <c r="S165" i="22"/>
  <c r="T165" i="22"/>
  <c r="U165" i="22"/>
  <c r="O166" i="22"/>
  <c r="P166" i="22"/>
  <c r="Q166" i="22"/>
  <c r="R166" i="22"/>
  <c r="S166" i="22"/>
  <c r="T166" i="22"/>
  <c r="U166" i="22"/>
  <c r="O167" i="22"/>
  <c r="P167" i="22"/>
  <c r="Q167" i="22"/>
  <c r="R167" i="22"/>
  <c r="S167" i="22"/>
  <c r="T167" i="22"/>
  <c r="U167" i="22"/>
  <c r="O168" i="22"/>
  <c r="P168" i="22"/>
  <c r="S168" i="22"/>
  <c r="T168" i="22"/>
  <c r="U168" i="22"/>
  <c r="O169" i="22"/>
  <c r="P169" i="22"/>
  <c r="Q169" i="22"/>
  <c r="R169" i="22"/>
  <c r="S169" i="22"/>
  <c r="T169" i="22"/>
  <c r="U169" i="22"/>
  <c r="O170" i="22"/>
  <c r="P170" i="22"/>
  <c r="S170" i="22"/>
  <c r="T170" i="22"/>
  <c r="U170" i="22"/>
  <c r="O171" i="22"/>
  <c r="P171" i="22"/>
  <c r="Q171" i="22"/>
  <c r="R171" i="22"/>
  <c r="S171" i="22"/>
  <c r="T171" i="22"/>
  <c r="U171" i="22"/>
  <c r="O172" i="22"/>
  <c r="P172" i="22"/>
  <c r="Q172" i="22"/>
  <c r="R172" i="22"/>
  <c r="S172" i="22"/>
  <c r="T172" i="22"/>
  <c r="U172" i="22"/>
  <c r="O173" i="22"/>
  <c r="P173" i="22"/>
  <c r="Q173" i="22"/>
  <c r="R173" i="22"/>
  <c r="S173" i="22"/>
  <c r="T173" i="22"/>
  <c r="U173" i="22"/>
  <c r="O174" i="22"/>
  <c r="P174" i="22"/>
  <c r="S174" i="22"/>
  <c r="T174" i="22"/>
  <c r="U174" i="22"/>
  <c r="O175" i="22"/>
  <c r="P175" i="22"/>
  <c r="Q175" i="22"/>
  <c r="R175" i="22"/>
  <c r="S175" i="22"/>
  <c r="T175" i="22"/>
  <c r="U175" i="22"/>
  <c r="O176" i="22"/>
  <c r="P176" i="22"/>
  <c r="Q176" i="22"/>
  <c r="R176" i="22"/>
  <c r="S176" i="22"/>
  <c r="T176" i="22"/>
  <c r="U176" i="22"/>
  <c r="O177" i="22"/>
  <c r="P177" i="22"/>
  <c r="Q177" i="22"/>
  <c r="R177" i="22"/>
  <c r="S177" i="22"/>
  <c r="T177" i="22"/>
  <c r="U177" i="22"/>
  <c r="O178" i="22"/>
  <c r="P178" i="22"/>
  <c r="Q178" i="22"/>
  <c r="R178" i="22"/>
  <c r="S178" i="22"/>
  <c r="T178" i="22"/>
  <c r="U178" i="22"/>
  <c r="O179" i="22"/>
  <c r="P179" i="22"/>
  <c r="Q179" i="22"/>
  <c r="R179" i="22"/>
  <c r="S179" i="22"/>
  <c r="T179" i="22"/>
  <c r="U179" i="22"/>
  <c r="O180" i="22"/>
  <c r="P180" i="22"/>
  <c r="S180" i="22"/>
  <c r="T180" i="22"/>
  <c r="U180" i="22"/>
  <c r="O181" i="22"/>
  <c r="P181" i="22"/>
  <c r="S181" i="22"/>
  <c r="T181" i="22"/>
  <c r="U181" i="22"/>
  <c r="O182" i="22"/>
  <c r="P182" i="22"/>
  <c r="Q182" i="22"/>
  <c r="R182" i="22"/>
  <c r="S182" i="22"/>
  <c r="T182" i="22"/>
  <c r="U182" i="22"/>
  <c r="O183" i="22"/>
  <c r="P183" i="22"/>
  <c r="Q183" i="22"/>
  <c r="R183" i="22"/>
  <c r="S183" i="22"/>
  <c r="T183" i="22"/>
  <c r="U183" i="22"/>
  <c r="O184" i="22"/>
  <c r="P184" i="22"/>
  <c r="S184" i="22"/>
  <c r="T184" i="22"/>
  <c r="U184" i="22"/>
  <c r="O185" i="22"/>
  <c r="P185" i="22"/>
  <c r="Q185" i="22"/>
  <c r="R185" i="22"/>
  <c r="S185" i="22"/>
  <c r="T185" i="22"/>
  <c r="U185" i="22"/>
  <c r="O186" i="22"/>
  <c r="P186" i="22"/>
  <c r="Q186" i="22"/>
  <c r="R186" i="22"/>
  <c r="S186" i="22"/>
  <c r="T186" i="22"/>
  <c r="U186" i="22"/>
  <c r="O187" i="22"/>
  <c r="P187" i="22"/>
  <c r="Q187" i="22"/>
  <c r="R187" i="22"/>
  <c r="S187" i="22"/>
  <c r="T187" i="22"/>
  <c r="U187" i="22"/>
  <c r="O188" i="22"/>
  <c r="P188" i="22"/>
  <c r="S188" i="22"/>
  <c r="T188" i="22"/>
  <c r="U188" i="22"/>
  <c r="O189" i="22"/>
  <c r="P189" i="22"/>
  <c r="Q189" i="22"/>
  <c r="R189" i="22"/>
  <c r="S189" i="22"/>
  <c r="T189" i="22"/>
  <c r="U189" i="22"/>
  <c r="O190" i="22"/>
  <c r="P190" i="22"/>
  <c r="Q190" i="22"/>
  <c r="R190" i="22"/>
  <c r="S190" i="22"/>
  <c r="T190" i="22"/>
  <c r="U190" i="22"/>
  <c r="O191" i="22"/>
  <c r="P191" i="22"/>
  <c r="Q191" i="22"/>
  <c r="R191" i="22"/>
  <c r="S191" i="22"/>
  <c r="T191" i="22"/>
  <c r="U191" i="22"/>
  <c r="O192" i="22"/>
  <c r="P192" i="22"/>
  <c r="S192" i="22"/>
  <c r="T192" i="22"/>
  <c r="U192" i="22"/>
  <c r="O193" i="22"/>
  <c r="P193" i="22"/>
  <c r="Q193" i="22"/>
  <c r="R193" i="22"/>
  <c r="S193" i="22"/>
  <c r="T193" i="22"/>
  <c r="U193" i="22"/>
  <c r="O194" i="22"/>
  <c r="P194" i="22"/>
  <c r="Q194" i="22"/>
  <c r="R194" i="22"/>
  <c r="S194" i="22"/>
  <c r="T194" i="22"/>
  <c r="U194" i="22"/>
  <c r="O195" i="22"/>
  <c r="P195" i="22"/>
  <c r="Q195" i="22"/>
  <c r="R195" i="22"/>
  <c r="S195" i="22"/>
  <c r="T195" i="22"/>
  <c r="U195" i="22"/>
  <c r="O196" i="22"/>
  <c r="P196" i="22"/>
  <c r="Q196" i="22"/>
  <c r="R196" i="22"/>
  <c r="S196" i="22"/>
  <c r="T196" i="22"/>
  <c r="U196" i="22"/>
  <c r="O197" i="22"/>
  <c r="P197" i="22"/>
  <c r="S197" i="22"/>
  <c r="T197" i="22"/>
  <c r="U197" i="22"/>
  <c r="O198" i="22"/>
  <c r="P198" i="22"/>
  <c r="Q198" i="22"/>
  <c r="R198" i="22"/>
  <c r="S198" i="22"/>
  <c r="T198" i="22"/>
  <c r="U198" i="22"/>
  <c r="O199" i="22"/>
  <c r="P199" i="22"/>
  <c r="Q199" i="22"/>
  <c r="R199" i="22"/>
  <c r="S199" i="22"/>
  <c r="T199" i="22"/>
  <c r="U199" i="22"/>
  <c r="O200" i="22"/>
  <c r="P200" i="22"/>
  <c r="Q200" i="22"/>
  <c r="R200" i="22"/>
  <c r="S200" i="22"/>
  <c r="T200" i="22"/>
  <c r="U200" i="22"/>
  <c r="O201" i="22"/>
  <c r="P201" i="22"/>
  <c r="Q201" i="22"/>
  <c r="R201" i="22"/>
  <c r="S201" i="22"/>
  <c r="T201" i="22"/>
  <c r="U201" i="22"/>
  <c r="O202" i="22"/>
  <c r="P202" i="22"/>
  <c r="S202" i="22"/>
  <c r="T202" i="22"/>
  <c r="U202" i="22"/>
  <c r="O203" i="22"/>
  <c r="P203" i="22"/>
  <c r="S203" i="22"/>
  <c r="T203" i="22"/>
  <c r="U203" i="22"/>
  <c r="O204" i="22"/>
  <c r="P204" i="22"/>
  <c r="Q204" i="22"/>
  <c r="R204" i="22"/>
  <c r="S204" i="22"/>
  <c r="T204" i="22"/>
  <c r="U204" i="22"/>
  <c r="O205" i="22"/>
  <c r="P205" i="22"/>
  <c r="S205" i="22"/>
  <c r="T205" i="22"/>
  <c r="U205" i="22"/>
  <c r="O206" i="22"/>
  <c r="P206" i="22"/>
  <c r="Q206" i="22"/>
  <c r="R206" i="22"/>
  <c r="S206" i="22"/>
  <c r="T206" i="22"/>
  <c r="U206" i="22"/>
  <c r="O207" i="22"/>
  <c r="P207" i="22"/>
  <c r="Q207" i="22"/>
  <c r="R207" i="22"/>
  <c r="S207" i="22"/>
  <c r="T207" i="22"/>
  <c r="U207" i="22"/>
  <c r="O208" i="22"/>
  <c r="P208" i="22"/>
  <c r="S208" i="22"/>
  <c r="T208" i="22"/>
  <c r="U208" i="22"/>
  <c r="O209" i="22"/>
  <c r="P209" i="22"/>
  <c r="Q209" i="22"/>
  <c r="R209" i="22"/>
  <c r="S209" i="22"/>
  <c r="T209" i="22"/>
  <c r="U209" i="22"/>
  <c r="O210" i="22"/>
  <c r="P210" i="22"/>
  <c r="Q210" i="22"/>
  <c r="R210" i="22"/>
  <c r="S210" i="22"/>
  <c r="T210" i="22"/>
  <c r="U210" i="22"/>
  <c r="O211" i="22"/>
  <c r="P211" i="22"/>
  <c r="Q211" i="22"/>
  <c r="R211" i="22"/>
  <c r="S211" i="22"/>
  <c r="T211" i="22"/>
  <c r="U211" i="22"/>
  <c r="O212" i="22"/>
  <c r="P212" i="22"/>
  <c r="Q212" i="22"/>
  <c r="R212" i="22"/>
  <c r="S212" i="22"/>
  <c r="T212" i="22"/>
  <c r="U212" i="22"/>
  <c r="O213" i="22"/>
  <c r="P213" i="22"/>
  <c r="S213" i="22"/>
  <c r="T213" i="22"/>
  <c r="U213" i="22"/>
  <c r="O214" i="22"/>
  <c r="P214" i="22"/>
  <c r="Q214" i="22"/>
  <c r="R214" i="22"/>
  <c r="S214" i="22"/>
  <c r="T214" i="22"/>
  <c r="U214" i="22"/>
  <c r="O215" i="22"/>
  <c r="P215" i="22"/>
  <c r="S215" i="22"/>
  <c r="T215" i="22"/>
  <c r="U215" i="22"/>
  <c r="O216" i="22"/>
  <c r="P216" i="22"/>
  <c r="S216" i="22"/>
  <c r="T216" i="22"/>
  <c r="U216" i="22"/>
  <c r="O217" i="22"/>
  <c r="P217" i="22"/>
  <c r="S217" i="22"/>
  <c r="T217" i="22"/>
  <c r="U217" i="22"/>
  <c r="O218" i="22"/>
  <c r="P218" i="22"/>
  <c r="Q218" i="22"/>
  <c r="R218" i="22"/>
  <c r="S218" i="22"/>
  <c r="T218" i="22"/>
  <c r="U218" i="22"/>
  <c r="O219" i="22"/>
  <c r="P219" i="22"/>
  <c r="Q219" i="22"/>
  <c r="R219" i="22"/>
  <c r="S219" i="22"/>
  <c r="T219" i="22"/>
  <c r="U219" i="22"/>
  <c r="O220" i="22"/>
  <c r="P220" i="22"/>
  <c r="S220" i="22"/>
  <c r="T220" i="22"/>
  <c r="U220" i="22"/>
  <c r="O221" i="22"/>
  <c r="P221" i="22"/>
  <c r="S221" i="22"/>
  <c r="T221" i="22"/>
  <c r="U221" i="22"/>
  <c r="O222" i="22"/>
  <c r="P222" i="22"/>
  <c r="Q222" i="22"/>
  <c r="R222" i="22"/>
  <c r="S222" i="22"/>
  <c r="T222" i="22"/>
  <c r="U222" i="22"/>
  <c r="O223" i="22"/>
  <c r="P223" i="22"/>
  <c r="S223" i="22"/>
  <c r="T223" i="22"/>
  <c r="U223" i="22"/>
  <c r="O224" i="22"/>
  <c r="P224" i="22"/>
  <c r="Q224" i="22"/>
  <c r="R224" i="22"/>
  <c r="S224" i="22"/>
  <c r="T224" i="22"/>
  <c r="U224" i="22"/>
  <c r="O225" i="22"/>
  <c r="P225" i="22"/>
  <c r="Q225" i="22"/>
  <c r="R225" i="22"/>
  <c r="S225" i="22"/>
  <c r="T225" i="22"/>
  <c r="U225" i="22"/>
  <c r="O226" i="22"/>
  <c r="P226" i="22"/>
  <c r="S226" i="22"/>
  <c r="T226" i="22"/>
  <c r="U226" i="22"/>
  <c r="O227" i="22"/>
  <c r="P227" i="22"/>
  <c r="Q227" i="22"/>
  <c r="R227" i="22"/>
  <c r="S227" i="22"/>
  <c r="T227" i="22"/>
  <c r="U227" i="22"/>
  <c r="O228" i="22"/>
  <c r="P228" i="22"/>
  <c r="Q228" i="22"/>
  <c r="R228" i="22"/>
  <c r="S228" i="22"/>
  <c r="T228" i="22"/>
  <c r="U228" i="22"/>
  <c r="O229" i="22"/>
  <c r="P229" i="22"/>
  <c r="Q229" i="22"/>
  <c r="R229" i="22"/>
  <c r="S229" i="22"/>
  <c r="T229" i="22"/>
  <c r="U229" i="22"/>
  <c r="O230" i="22"/>
  <c r="P230" i="22"/>
  <c r="S230" i="22"/>
  <c r="T230" i="22"/>
  <c r="U230" i="22"/>
  <c r="O231" i="22"/>
  <c r="P231" i="22"/>
  <c r="Q231" i="22"/>
  <c r="R231" i="22"/>
  <c r="S231" i="22"/>
  <c r="T231" i="22"/>
  <c r="U231" i="22"/>
  <c r="O232" i="22"/>
  <c r="P232" i="22"/>
  <c r="Q232" i="22"/>
  <c r="R232" i="22"/>
  <c r="S232" i="22"/>
  <c r="T232" i="22"/>
  <c r="U232" i="22"/>
  <c r="O233" i="22"/>
  <c r="P233" i="22"/>
  <c r="Q233" i="22"/>
  <c r="R233" i="22"/>
  <c r="S233" i="22"/>
  <c r="T233" i="22"/>
  <c r="U233" i="22"/>
  <c r="O234" i="22"/>
  <c r="P234" i="22"/>
  <c r="Q234" i="22"/>
  <c r="R234" i="22"/>
  <c r="S234" i="22"/>
  <c r="T234" i="22"/>
  <c r="U234" i="22"/>
  <c r="O235" i="22"/>
  <c r="P235" i="22"/>
  <c r="S235" i="22"/>
  <c r="T235" i="22"/>
  <c r="U235" i="22"/>
  <c r="O236" i="22"/>
  <c r="P236" i="22"/>
  <c r="Q236" i="22"/>
  <c r="R236" i="22"/>
  <c r="S236" i="22"/>
  <c r="T236" i="22"/>
  <c r="U236" i="22"/>
  <c r="O237" i="22"/>
  <c r="P237" i="22"/>
  <c r="Q237" i="22"/>
  <c r="R237" i="22"/>
  <c r="S237" i="22"/>
  <c r="T237" i="22"/>
  <c r="U237" i="22"/>
  <c r="O238" i="22"/>
  <c r="P238" i="22"/>
  <c r="Q238" i="22"/>
  <c r="R238" i="22"/>
  <c r="S238" i="22"/>
  <c r="T238" i="22"/>
  <c r="U238" i="22"/>
  <c r="O239" i="22"/>
  <c r="P239" i="22"/>
  <c r="Q239" i="22"/>
  <c r="R239" i="22"/>
  <c r="S239" i="22"/>
  <c r="T239" i="22"/>
  <c r="U239" i="22"/>
  <c r="O240" i="22"/>
  <c r="P240" i="22"/>
  <c r="Q240" i="22"/>
  <c r="R240" i="22"/>
  <c r="S240" i="22"/>
  <c r="T240" i="22"/>
  <c r="U240" i="22"/>
  <c r="O241" i="22"/>
  <c r="P241" i="22"/>
  <c r="S241" i="22"/>
  <c r="T241" i="22"/>
  <c r="U241" i="22"/>
  <c r="O242" i="22"/>
  <c r="P242" i="22"/>
  <c r="Q242" i="22"/>
  <c r="R242" i="22"/>
  <c r="S242" i="22"/>
  <c r="T242" i="22"/>
  <c r="U242" i="22"/>
  <c r="O243" i="22"/>
  <c r="P243" i="22"/>
  <c r="Q243" i="22"/>
  <c r="R243" i="22"/>
  <c r="S243" i="22"/>
  <c r="T243" i="22"/>
  <c r="U243" i="22"/>
  <c r="O244" i="22"/>
  <c r="P244" i="22"/>
  <c r="Q244" i="22"/>
  <c r="R244" i="22"/>
  <c r="S244" i="22"/>
  <c r="T244" i="22"/>
  <c r="U244" i="22"/>
  <c r="O245" i="22"/>
  <c r="P245" i="22"/>
  <c r="Q245" i="22"/>
  <c r="R245" i="22"/>
  <c r="S245" i="22"/>
  <c r="T245" i="22"/>
  <c r="U245" i="22"/>
  <c r="O246" i="22"/>
  <c r="P246" i="22"/>
  <c r="Q246" i="22"/>
  <c r="R246" i="22"/>
  <c r="S246" i="22"/>
  <c r="T246" i="22"/>
  <c r="U246" i="22"/>
  <c r="O247" i="22"/>
  <c r="P247" i="22"/>
  <c r="Q247" i="22"/>
  <c r="R247" i="22"/>
  <c r="S247" i="22"/>
  <c r="T247" i="22"/>
  <c r="U247" i="22"/>
  <c r="O248" i="22"/>
  <c r="P248" i="22"/>
  <c r="Q248" i="22"/>
  <c r="R248" i="22"/>
  <c r="S248" i="22"/>
  <c r="T248" i="22"/>
  <c r="U248" i="22"/>
  <c r="O249" i="22"/>
  <c r="P249" i="22"/>
  <c r="Q249" i="22"/>
  <c r="R249" i="22"/>
  <c r="S249" i="22"/>
  <c r="T249" i="22"/>
  <c r="U249" i="22"/>
  <c r="O250" i="22"/>
  <c r="P250" i="22"/>
  <c r="Q250" i="22"/>
  <c r="R250" i="22"/>
  <c r="S250" i="22"/>
  <c r="T250" i="22"/>
  <c r="U250" i="22"/>
  <c r="O251" i="22"/>
  <c r="P251" i="22"/>
  <c r="Q251" i="22"/>
  <c r="R251" i="22"/>
  <c r="S251" i="22"/>
  <c r="T251" i="22"/>
  <c r="U251" i="22"/>
  <c r="O252" i="22"/>
  <c r="P252" i="22"/>
  <c r="Q252" i="22"/>
  <c r="R252" i="22"/>
  <c r="S252" i="22"/>
  <c r="T252" i="22"/>
  <c r="U252" i="22"/>
  <c r="O253" i="22"/>
  <c r="P253" i="22"/>
  <c r="Q253" i="22"/>
  <c r="R253" i="22"/>
  <c r="S253" i="22"/>
  <c r="T253" i="22"/>
  <c r="U253" i="22"/>
  <c r="O254" i="22"/>
  <c r="P254" i="22"/>
  <c r="Q254" i="22"/>
  <c r="R254" i="22"/>
  <c r="S254" i="22"/>
  <c r="T254" i="22"/>
  <c r="U254" i="22"/>
  <c r="O255" i="22"/>
  <c r="P255" i="22"/>
  <c r="S255" i="22"/>
  <c r="T255" i="22"/>
  <c r="U255" i="22"/>
  <c r="O256" i="22"/>
  <c r="P256" i="22"/>
  <c r="S256" i="22"/>
  <c r="T256" i="22"/>
  <c r="U256" i="22"/>
  <c r="O257" i="22"/>
  <c r="P257" i="22"/>
  <c r="Q257" i="22"/>
  <c r="R257" i="22"/>
  <c r="S257" i="22"/>
  <c r="T257" i="22"/>
  <c r="U257" i="22"/>
  <c r="O258" i="22"/>
  <c r="P258" i="22"/>
  <c r="S258" i="22"/>
  <c r="T258" i="22"/>
  <c r="U258" i="22"/>
  <c r="O259" i="22"/>
  <c r="P259" i="22"/>
  <c r="Q259" i="22"/>
  <c r="R259" i="22"/>
  <c r="S259" i="22"/>
  <c r="T259" i="22"/>
  <c r="U259" i="22"/>
  <c r="O260" i="22"/>
  <c r="P260" i="22"/>
  <c r="Q260" i="22"/>
  <c r="R260" i="22"/>
  <c r="S260" i="22"/>
  <c r="T260" i="22"/>
  <c r="U260" i="22"/>
  <c r="O261" i="22"/>
  <c r="P261" i="22"/>
  <c r="S261" i="22"/>
  <c r="T261" i="22"/>
  <c r="U261" i="22"/>
  <c r="O262" i="22"/>
  <c r="P262" i="22"/>
  <c r="S262" i="22"/>
  <c r="T262" i="22"/>
  <c r="U262" i="22"/>
  <c r="O263" i="22"/>
  <c r="P263" i="22"/>
  <c r="S263" i="22"/>
  <c r="T263" i="22"/>
  <c r="U263" i="22"/>
  <c r="O264" i="22"/>
  <c r="P264" i="22"/>
  <c r="S264" i="22"/>
  <c r="T264" i="22"/>
  <c r="U264" i="22"/>
  <c r="O265" i="22"/>
  <c r="P265" i="22"/>
  <c r="S265" i="22"/>
  <c r="T265" i="22"/>
  <c r="U265" i="22"/>
  <c r="O266" i="22"/>
  <c r="P266" i="22"/>
  <c r="S266" i="22"/>
  <c r="T266" i="22"/>
  <c r="U266" i="22"/>
  <c r="O267" i="22"/>
  <c r="P267" i="22"/>
  <c r="Q267" i="22"/>
  <c r="R267" i="22"/>
  <c r="S267" i="22"/>
  <c r="T267" i="22"/>
  <c r="U267" i="22"/>
  <c r="O268" i="22"/>
  <c r="P268" i="22"/>
  <c r="Q268" i="22"/>
  <c r="R268" i="22"/>
  <c r="S268" i="22"/>
  <c r="T268" i="22"/>
  <c r="U268" i="22"/>
  <c r="O269" i="22"/>
  <c r="P269" i="22"/>
  <c r="S269" i="22"/>
  <c r="T269" i="22"/>
  <c r="U269" i="22"/>
  <c r="O270" i="22"/>
  <c r="P270" i="22"/>
  <c r="Q270" i="22"/>
  <c r="R270" i="22"/>
  <c r="S270" i="22"/>
  <c r="T270" i="22"/>
  <c r="U270" i="22"/>
  <c r="O271" i="22"/>
  <c r="P271" i="22"/>
  <c r="Q271" i="22"/>
  <c r="R271" i="22"/>
  <c r="S271" i="22"/>
  <c r="T271" i="22"/>
  <c r="U271" i="22"/>
  <c r="O272" i="22"/>
  <c r="P272" i="22"/>
  <c r="S272" i="22"/>
  <c r="T272" i="22"/>
  <c r="U272" i="22"/>
  <c r="O273" i="22"/>
  <c r="P273" i="22"/>
  <c r="Q273" i="22"/>
  <c r="R273" i="22"/>
  <c r="S273" i="22"/>
  <c r="T273" i="22"/>
  <c r="U273" i="22"/>
  <c r="O274" i="22"/>
  <c r="P274" i="22"/>
  <c r="Q274" i="22"/>
  <c r="R274" i="22"/>
  <c r="S274" i="22"/>
  <c r="T274" i="22"/>
  <c r="U274" i="22"/>
  <c r="O275" i="22"/>
  <c r="P275" i="22"/>
  <c r="Q275" i="22"/>
  <c r="R275" i="22"/>
  <c r="S275" i="22"/>
  <c r="T275" i="22"/>
  <c r="U275" i="22"/>
  <c r="O276" i="22"/>
  <c r="P276" i="22"/>
  <c r="S276" i="22"/>
  <c r="T276" i="22"/>
  <c r="U276" i="22"/>
  <c r="O277" i="22"/>
  <c r="P277" i="22"/>
  <c r="Q277" i="22"/>
  <c r="R277" i="22"/>
  <c r="S277" i="22"/>
  <c r="T277" i="22"/>
  <c r="U277" i="22"/>
  <c r="O278" i="22"/>
  <c r="P278" i="22"/>
  <c r="S278" i="22"/>
  <c r="T278" i="22"/>
  <c r="U278" i="22"/>
  <c r="O279" i="22"/>
  <c r="P279" i="22"/>
  <c r="S279" i="22"/>
  <c r="T279" i="22"/>
  <c r="U279" i="22"/>
  <c r="O280" i="22"/>
  <c r="P280" i="22"/>
  <c r="S280" i="22"/>
  <c r="T280" i="22"/>
  <c r="U280" i="22"/>
  <c r="O281" i="22"/>
  <c r="P281" i="22"/>
  <c r="S281" i="22"/>
  <c r="U281" i="22"/>
  <c r="O282" i="22"/>
  <c r="P282" i="22"/>
  <c r="Q282" i="22"/>
  <c r="R282" i="22"/>
  <c r="S282" i="22"/>
  <c r="T282" i="22"/>
  <c r="U282" i="22"/>
  <c r="O283" i="22"/>
  <c r="P283" i="22"/>
  <c r="Q283" i="22"/>
  <c r="R283" i="22"/>
  <c r="S283" i="22"/>
  <c r="T283" i="22"/>
  <c r="U283" i="22"/>
  <c r="O284" i="22"/>
  <c r="P284" i="22"/>
  <c r="Q284" i="22"/>
  <c r="R284" i="22"/>
  <c r="S284" i="22"/>
  <c r="T284" i="22"/>
  <c r="U284" i="22"/>
  <c r="O285" i="22"/>
  <c r="P285" i="22"/>
  <c r="Q285" i="22"/>
  <c r="R285" i="22"/>
  <c r="S285" i="22"/>
  <c r="T285" i="22"/>
  <c r="U285" i="22"/>
  <c r="O286" i="22"/>
  <c r="P286" i="22"/>
  <c r="S286" i="22"/>
  <c r="T286" i="22"/>
  <c r="U286" i="22"/>
  <c r="O287" i="22"/>
  <c r="P287" i="22"/>
  <c r="Q287" i="22"/>
  <c r="R287" i="22"/>
  <c r="S287" i="22"/>
  <c r="T287" i="22"/>
  <c r="U287" i="22"/>
  <c r="O288" i="22"/>
  <c r="P288" i="22"/>
  <c r="Q288" i="22"/>
  <c r="R288" i="22"/>
  <c r="S288" i="22"/>
  <c r="T288" i="22"/>
  <c r="U288" i="22"/>
  <c r="O289" i="22"/>
  <c r="P289" i="22"/>
  <c r="Q289" i="22"/>
  <c r="R289" i="22"/>
  <c r="S289" i="22"/>
  <c r="T289" i="22"/>
  <c r="U289" i="22"/>
  <c r="O290" i="22"/>
  <c r="P290" i="22"/>
  <c r="S290" i="22"/>
  <c r="T290" i="22"/>
  <c r="U290" i="22"/>
  <c r="O291" i="22"/>
  <c r="P291" i="22"/>
  <c r="S291" i="22"/>
  <c r="T291" i="22"/>
  <c r="U291" i="22"/>
  <c r="O292" i="22"/>
  <c r="P292" i="22"/>
  <c r="Q292" i="22"/>
  <c r="R292" i="22"/>
  <c r="S292" i="22"/>
  <c r="T292" i="22"/>
  <c r="U292" i="22"/>
  <c r="O293" i="22"/>
  <c r="P293" i="22"/>
  <c r="S293" i="22"/>
  <c r="T293" i="22"/>
  <c r="U293" i="22"/>
  <c r="O294" i="22"/>
  <c r="P294" i="22"/>
  <c r="Q294" i="22"/>
  <c r="R294" i="22"/>
  <c r="S294" i="22"/>
  <c r="T294" i="22"/>
  <c r="U294" i="22"/>
  <c r="O295" i="22"/>
  <c r="P295" i="22"/>
  <c r="Q295" i="22"/>
  <c r="R295" i="22"/>
  <c r="S295" i="22"/>
  <c r="T295" i="22"/>
  <c r="U295" i="22"/>
  <c r="O296" i="22"/>
  <c r="P296" i="22"/>
  <c r="S296" i="22"/>
  <c r="T296" i="22"/>
  <c r="U296" i="22"/>
  <c r="O297" i="22"/>
  <c r="P297" i="22"/>
  <c r="S297" i="22"/>
  <c r="T297" i="22"/>
  <c r="U297" i="22"/>
  <c r="O298" i="22"/>
  <c r="P298" i="22"/>
  <c r="Q298" i="22"/>
  <c r="R298" i="22"/>
  <c r="S298" i="22"/>
  <c r="T298" i="22"/>
  <c r="U298" i="22"/>
  <c r="O299" i="22"/>
  <c r="P299" i="22"/>
  <c r="Q299" i="22"/>
  <c r="R299" i="22"/>
  <c r="S299" i="22"/>
  <c r="T299" i="22"/>
  <c r="U299" i="22"/>
  <c r="O300" i="22"/>
  <c r="P300" i="22"/>
  <c r="Q300" i="22"/>
  <c r="R300" i="22"/>
  <c r="S300" i="22"/>
  <c r="T300" i="22"/>
  <c r="U300" i="22"/>
  <c r="O301" i="22"/>
  <c r="P301" i="22"/>
  <c r="Q301" i="22"/>
  <c r="R301" i="22"/>
  <c r="S301" i="22"/>
  <c r="T301" i="22"/>
  <c r="U301" i="22"/>
  <c r="O302" i="22"/>
  <c r="P302" i="22"/>
  <c r="Q302" i="22"/>
  <c r="R302" i="22"/>
  <c r="S302" i="22"/>
  <c r="T302" i="22"/>
  <c r="U302" i="22"/>
  <c r="O303" i="22"/>
  <c r="P303" i="22"/>
  <c r="S303" i="22"/>
  <c r="T303" i="22"/>
  <c r="U303" i="22"/>
  <c r="O304" i="22"/>
  <c r="P304" i="22"/>
  <c r="Q304" i="22"/>
  <c r="R304" i="22"/>
  <c r="S304" i="22"/>
  <c r="T304" i="22"/>
  <c r="U304" i="22"/>
  <c r="O305" i="22"/>
  <c r="P305" i="22"/>
  <c r="S305" i="22"/>
  <c r="T305" i="22"/>
  <c r="U305" i="22"/>
  <c r="O306" i="22"/>
  <c r="P306" i="22"/>
  <c r="S306" i="22"/>
  <c r="T306" i="22"/>
  <c r="U306" i="22"/>
  <c r="O307" i="22"/>
  <c r="P307" i="22"/>
  <c r="Q307" i="22"/>
  <c r="R307" i="22"/>
  <c r="S307" i="22"/>
  <c r="T307" i="22"/>
  <c r="U307" i="22"/>
  <c r="O308" i="22"/>
  <c r="P308" i="22"/>
  <c r="Q308" i="22"/>
  <c r="R308" i="22"/>
  <c r="S308" i="22"/>
  <c r="T308" i="22"/>
  <c r="U308" i="22"/>
  <c r="O309" i="22"/>
  <c r="P309" i="22"/>
  <c r="Q309" i="22"/>
  <c r="R309" i="22"/>
  <c r="S309" i="22"/>
  <c r="T309" i="22"/>
  <c r="U309" i="22"/>
  <c r="O310" i="22"/>
  <c r="P310" i="22"/>
  <c r="Q310" i="22"/>
  <c r="R310" i="22"/>
  <c r="S310" i="22"/>
  <c r="T310" i="22"/>
  <c r="U310" i="22"/>
  <c r="O311" i="22"/>
  <c r="P311" i="22"/>
  <c r="Q311" i="22"/>
  <c r="R311" i="22"/>
  <c r="S311" i="22"/>
  <c r="T311" i="22"/>
  <c r="U311" i="22"/>
  <c r="O312" i="22"/>
  <c r="P312" i="22"/>
  <c r="Q312" i="22"/>
  <c r="R312" i="22"/>
  <c r="S312" i="22"/>
  <c r="T312" i="22"/>
  <c r="U312" i="22"/>
  <c r="O313" i="22"/>
  <c r="P313" i="22"/>
  <c r="S313" i="22"/>
  <c r="T313" i="22"/>
  <c r="U313" i="22"/>
  <c r="O314" i="22"/>
  <c r="P314" i="22"/>
  <c r="S314" i="22"/>
  <c r="T314" i="22"/>
  <c r="U314" i="22"/>
  <c r="O315" i="22"/>
  <c r="P315" i="22"/>
  <c r="S315" i="22"/>
  <c r="T315" i="22"/>
  <c r="U315" i="22"/>
  <c r="O316" i="22"/>
  <c r="P316" i="22"/>
  <c r="S316" i="22"/>
  <c r="T316" i="22"/>
  <c r="U316" i="22"/>
  <c r="O317" i="22"/>
  <c r="P317" i="22"/>
  <c r="S317" i="22"/>
  <c r="T317" i="22"/>
  <c r="U317" i="22"/>
  <c r="O318" i="22"/>
  <c r="P318" i="22"/>
  <c r="Q318" i="22"/>
  <c r="R318" i="22"/>
  <c r="S318" i="22"/>
  <c r="T318" i="22"/>
  <c r="U318" i="22"/>
  <c r="O319" i="22"/>
  <c r="P319" i="22"/>
  <c r="S319" i="22"/>
  <c r="T319" i="22"/>
  <c r="U319" i="22"/>
  <c r="O320" i="22"/>
  <c r="P320" i="22"/>
  <c r="Q320" i="22"/>
  <c r="R320" i="22"/>
  <c r="S320" i="22"/>
  <c r="T320" i="22"/>
  <c r="U320" i="22"/>
  <c r="O321" i="22"/>
  <c r="P321" i="22"/>
  <c r="S321" i="22"/>
  <c r="T321" i="22"/>
  <c r="U321" i="22"/>
  <c r="O322" i="22"/>
  <c r="P322" i="22"/>
  <c r="S322" i="22"/>
  <c r="T322" i="22"/>
  <c r="U322" i="22"/>
  <c r="O323" i="22"/>
  <c r="P323" i="22"/>
  <c r="Q323" i="22"/>
  <c r="R323" i="22"/>
  <c r="S323" i="22"/>
  <c r="T323" i="22"/>
  <c r="U323" i="22"/>
  <c r="O324" i="22"/>
  <c r="P324" i="22"/>
  <c r="Q324" i="22"/>
  <c r="R324" i="22"/>
  <c r="S324" i="22"/>
  <c r="T324" i="22"/>
  <c r="U324" i="22"/>
  <c r="O325" i="22"/>
  <c r="P325" i="22"/>
  <c r="S325" i="22"/>
  <c r="T325" i="22"/>
  <c r="U325" i="22"/>
  <c r="O326" i="22"/>
  <c r="P326" i="22"/>
  <c r="Q326" i="22"/>
  <c r="R326" i="22"/>
  <c r="S326" i="22"/>
  <c r="T326" i="22"/>
  <c r="U326" i="22"/>
  <c r="O327" i="22"/>
  <c r="P327" i="22"/>
  <c r="Q327" i="22"/>
  <c r="R327" i="22"/>
  <c r="S327" i="22"/>
  <c r="T327" i="22"/>
  <c r="U327" i="22"/>
  <c r="O328" i="22"/>
  <c r="P328" i="22"/>
  <c r="Q328" i="22"/>
  <c r="R328" i="22"/>
  <c r="S328" i="22"/>
  <c r="T328" i="22"/>
  <c r="U328" i="22"/>
  <c r="O329" i="22"/>
  <c r="P329" i="22"/>
  <c r="S329" i="22"/>
  <c r="T329" i="22"/>
  <c r="U329" i="22"/>
  <c r="O330" i="22"/>
  <c r="P330" i="22"/>
  <c r="Q330" i="22"/>
  <c r="R330" i="22"/>
  <c r="S330" i="22"/>
  <c r="T330" i="22"/>
  <c r="U330" i="22"/>
  <c r="O331" i="22"/>
  <c r="P331" i="22"/>
  <c r="S331" i="22"/>
  <c r="T331" i="22"/>
  <c r="U331" i="22"/>
  <c r="O332" i="22"/>
  <c r="P332" i="22"/>
  <c r="Q332" i="22"/>
  <c r="R332" i="22"/>
  <c r="S332" i="22"/>
  <c r="T332" i="22"/>
  <c r="U332" i="22"/>
  <c r="O333" i="22"/>
  <c r="P333" i="22"/>
  <c r="S333" i="22"/>
  <c r="T333" i="22"/>
  <c r="U333" i="22"/>
  <c r="O334" i="22"/>
  <c r="P334" i="22"/>
  <c r="Q334" i="22"/>
  <c r="R334" i="22"/>
  <c r="S334" i="22"/>
  <c r="T334" i="22"/>
  <c r="U334" i="22"/>
  <c r="O335" i="22"/>
  <c r="P335" i="22"/>
  <c r="Q335" i="22"/>
  <c r="R335" i="22"/>
  <c r="S335" i="22"/>
  <c r="T335" i="22"/>
  <c r="U335" i="22"/>
  <c r="O336" i="22"/>
  <c r="P336" i="22"/>
  <c r="Q336" i="22"/>
  <c r="R336" i="22"/>
  <c r="S336" i="22"/>
  <c r="T336" i="22"/>
  <c r="U336" i="22"/>
  <c r="O337" i="22"/>
  <c r="P337" i="22"/>
  <c r="Q337" i="22"/>
  <c r="R337" i="22"/>
  <c r="S337" i="22"/>
  <c r="T337" i="22"/>
  <c r="U337" i="22"/>
  <c r="O338" i="22"/>
  <c r="P338" i="22"/>
  <c r="Q338" i="22"/>
  <c r="R338" i="22"/>
  <c r="S338" i="22"/>
  <c r="T338" i="22"/>
  <c r="U338" i="22"/>
  <c r="O339" i="22"/>
  <c r="P339" i="22"/>
  <c r="Q339" i="22"/>
  <c r="R339" i="22"/>
  <c r="S339" i="22"/>
  <c r="T339" i="22"/>
  <c r="U339" i="22"/>
  <c r="O340" i="22"/>
  <c r="P340" i="22"/>
  <c r="Q340" i="22"/>
  <c r="R340" i="22"/>
  <c r="S340" i="22"/>
  <c r="T340" i="22"/>
  <c r="U340" i="22"/>
  <c r="O341" i="22"/>
  <c r="P341" i="22"/>
  <c r="S341" i="22"/>
  <c r="T341" i="22"/>
  <c r="U341" i="22"/>
  <c r="O342" i="22"/>
  <c r="P342" i="22"/>
  <c r="Q342" i="22"/>
  <c r="R342" i="22"/>
  <c r="S342" i="22"/>
  <c r="T342" i="22"/>
  <c r="U342" i="22"/>
  <c r="O343" i="22"/>
  <c r="P343" i="22"/>
  <c r="Q343" i="22"/>
  <c r="R343" i="22"/>
  <c r="S343" i="22"/>
  <c r="T343" i="22"/>
  <c r="U343" i="22"/>
  <c r="O344" i="22"/>
  <c r="P344" i="22"/>
  <c r="S344" i="22"/>
  <c r="T344" i="22"/>
  <c r="U344" i="22"/>
  <c r="O345" i="22"/>
  <c r="P345" i="22"/>
  <c r="Q345" i="22"/>
  <c r="R345" i="22"/>
  <c r="S345" i="22"/>
  <c r="T345" i="22"/>
  <c r="U345" i="22"/>
  <c r="O346" i="22"/>
  <c r="P346" i="22"/>
  <c r="S346" i="22"/>
  <c r="T346" i="22"/>
  <c r="U346" i="22"/>
  <c r="O347" i="22"/>
  <c r="P347" i="22"/>
  <c r="S347" i="22"/>
  <c r="T347" i="22"/>
  <c r="U347" i="22"/>
  <c r="O348" i="22"/>
  <c r="P348" i="22"/>
  <c r="S348" i="22"/>
  <c r="T348" i="22"/>
  <c r="U348" i="22"/>
  <c r="O349" i="22"/>
  <c r="P349" i="22"/>
  <c r="S349" i="22"/>
  <c r="T349" i="22"/>
  <c r="U349" i="22"/>
  <c r="O350" i="22"/>
  <c r="P350" i="22"/>
  <c r="Q350" i="22"/>
  <c r="R350" i="22"/>
  <c r="S350" i="22"/>
  <c r="T350" i="22"/>
  <c r="U350" i="22"/>
  <c r="O351" i="22"/>
  <c r="P351" i="22"/>
  <c r="Q351" i="22"/>
  <c r="R351" i="22"/>
  <c r="S351" i="22"/>
  <c r="T351" i="22"/>
  <c r="U351" i="22"/>
  <c r="O352" i="22"/>
  <c r="P352" i="22"/>
  <c r="Q352" i="22"/>
  <c r="R352" i="22"/>
  <c r="S352" i="22"/>
  <c r="T352" i="22"/>
  <c r="U352" i="22"/>
  <c r="O353" i="22"/>
  <c r="P353" i="22"/>
  <c r="S353" i="22"/>
  <c r="T353" i="22"/>
  <c r="U353" i="22"/>
  <c r="M53" i="25"/>
  <c r="M52" i="25"/>
  <c r="M51" i="25"/>
  <c r="M50" i="25"/>
  <c r="M49" i="25"/>
  <c r="M48" i="25"/>
  <c r="M47" i="25"/>
  <c r="M46" i="25"/>
  <c r="M45" i="25"/>
  <c r="M44" i="25"/>
  <c r="M43" i="25"/>
  <c r="M42" i="25"/>
  <c r="M41" i="25"/>
  <c r="M40" i="25"/>
  <c r="M39" i="25"/>
  <c r="M38" i="25"/>
  <c r="M37" i="25"/>
  <c r="M36" i="25"/>
  <c r="M35" i="25"/>
  <c r="M34" i="25"/>
  <c r="M33" i="25"/>
  <c r="M32" i="25"/>
  <c r="M31" i="25"/>
  <c r="M30" i="25"/>
  <c r="M29" i="25"/>
  <c r="M28" i="25"/>
  <c r="M27" i="25"/>
  <c r="M26" i="25"/>
  <c r="M25" i="25"/>
  <c r="M24" i="25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P4" i="25"/>
  <c r="M4" i="25"/>
  <c r="K53" i="24"/>
  <c r="K52" i="24"/>
  <c r="K51" i="24"/>
  <c r="K50" i="24"/>
  <c r="K49" i="24"/>
  <c r="K48" i="24"/>
  <c r="K47" i="24"/>
  <c r="K46" i="24"/>
  <c r="K45" i="24"/>
  <c r="K44" i="24"/>
  <c r="K43" i="24"/>
  <c r="K42" i="24"/>
  <c r="K41" i="24"/>
  <c r="K40" i="24"/>
  <c r="K39" i="24"/>
  <c r="K38" i="24"/>
  <c r="K37" i="24"/>
  <c r="K36" i="24"/>
  <c r="K35" i="24"/>
  <c r="K34" i="24"/>
  <c r="K33" i="24"/>
  <c r="K32" i="24"/>
  <c r="K31" i="24"/>
  <c r="K30" i="24"/>
  <c r="K29" i="24"/>
  <c r="K28" i="24"/>
  <c r="K27" i="24"/>
  <c r="K26" i="24"/>
  <c r="K25" i="24"/>
  <c r="K24" i="24"/>
  <c r="K23" i="24"/>
  <c r="K22" i="24"/>
  <c r="K21" i="24"/>
  <c r="K20" i="24"/>
  <c r="K19" i="24"/>
  <c r="K18" i="24"/>
  <c r="K17" i="24"/>
  <c r="K16" i="24"/>
  <c r="K15" i="24"/>
  <c r="K14" i="24"/>
  <c r="K13" i="24"/>
  <c r="K12" i="24"/>
  <c r="K11" i="24"/>
  <c r="K10" i="24"/>
  <c r="K9" i="24"/>
  <c r="K8" i="24"/>
  <c r="K7" i="24"/>
  <c r="K6" i="24"/>
  <c r="K5" i="24"/>
  <c r="K4" i="24"/>
  <c r="Q5" i="23"/>
  <c r="Q6" i="23"/>
  <c r="Q7" i="23"/>
  <c r="Q8" i="23"/>
  <c r="Q9" i="23"/>
  <c r="Q10" i="23"/>
  <c r="Q11" i="23"/>
  <c r="Q12" i="23"/>
  <c r="Q13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42" i="23"/>
  <c r="Q43" i="23"/>
  <c r="Q44" i="23"/>
  <c r="Q45" i="23"/>
  <c r="Q46" i="23"/>
  <c r="Q47" i="23"/>
  <c r="Q48" i="23"/>
  <c r="Q49" i="23"/>
  <c r="Q50" i="23"/>
  <c r="Q51" i="23"/>
  <c r="Q52" i="23"/>
  <c r="Q53" i="23"/>
  <c r="Q4" i="23"/>
  <c r="N5" i="23"/>
  <c r="N6" i="23"/>
  <c r="N7" i="23"/>
  <c r="N8" i="23"/>
  <c r="N9" i="23"/>
  <c r="N10" i="23"/>
  <c r="N11" i="23"/>
  <c r="N12" i="23"/>
  <c r="N13" i="23"/>
  <c r="N14" i="23"/>
  <c r="N15" i="23"/>
  <c r="N16" i="23"/>
  <c r="N17" i="23"/>
  <c r="N18" i="23"/>
  <c r="N19" i="23"/>
  <c r="N20" i="23"/>
  <c r="N21" i="23"/>
  <c r="N22" i="23"/>
  <c r="N23" i="23"/>
  <c r="N24" i="23"/>
  <c r="N25" i="23"/>
  <c r="N26" i="23"/>
  <c r="N27" i="23"/>
  <c r="N28" i="23"/>
  <c r="N29" i="23"/>
  <c r="N30" i="23"/>
  <c r="N31" i="23"/>
  <c r="N32" i="23"/>
  <c r="N33" i="23"/>
  <c r="N34" i="23"/>
  <c r="N35" i="23"/>
  <c r="N36" i="23"/>
  <c r="N37" i="23"/>
  <c r="N38" i="23"/>
  <c r="N39" i="23"/>
  <c r="N40" i="23"/>
  <c r="N41" i="23"/>
  <c r="N42" i="23"/>
  <c r="N43" i="23"/>
  <c r="N44" i="23"/>
  <c r="N45" i="23"/>
  <c r="N46" i="23"/>
  <c r="N47" i="23"/>
  <c r="N48" i="23"/>
  <c r="N49" i="23"/>
  <c r="N50" i="23"/>
  <c r="N51" i="23"/>
  <c r="N52" i="23"/>
  <c r="N53" i="23"/>
  <c r="N4" i="23"/>
  <c r="C2" i="22"/>
  <c r="D2" i="22"/>
  <c r="V2" i="22"/>
  <c r="W2" i="22"/>
  <c r="P2" i="22"/>
  <c r="Q2" i="22"/>
  <c r="R2" i="22"/>
  <c r="S2" i="22"/>
  <c r="T2" i="22"/>
  <c r="U2" i="22"/>
  <c r="O2" i="22"/>
  <c r="N39" i="28" l="1"/>
  <c r="N21" i="28"/>
  <c r="O49" i="28"/>
  <c r="O34" i="28"/>
  <c r="N23" i="28"/>
  <c r="O5" i="28"/>
  <c r="O21" i="28"/>
  <c r="O26" i="28"/>
  <c r="N7" i="28"/>
  <c r="O40" i="28"/>
  <c r="O41" i="28"/>
  <c r="O18" i="28"/>
  <c r="N42" i="28"/>
  <c r="N24" i="28"/>
  <c r="O4" i="28"/>
  <c r="O10" i="28"/>
  <c r="N35" i="28"/>
  <c r="N26" i="28"/>
  <c r="O8" i="28"/>
  <c r="O53" i="28"/>
  <c r="N10" i="28"/>
  <c r="O43" i="28"/>
  <c r="O44" i="28"/>
  <c r="N45" i="28"/>
  <c r="O27" i="28"/>
  <c r="N27" i="28"/>
  <c r="O42" i="28"/>
  <c r="N29" i="28"/>
  <c r="O11" i="28"/>
  <c r="O47" i="28"/>
  <c r="N13" i="28"/>
  <c r="N46" i="28"/>
  <c r="O15" i="28"/>
  <c r="N48" i="28"/>
  <c r="N30" i="28"/>
  <c r="O32" i="28"/>
  <c r="N32" i="28"/>
  <c r="N14" i="28"/>
  <c r="O29" i="28"/>
  <c r="N37" i="28"/>
  <c r="N16" i="28"/>
  <c r="N49" i="28"/>
  <c r="O23" i="28"/>
  <c r="O51" i="28"/>
  <c r="N33" i="28"/>
  <c r="N43" i="28"/>
  <c r="O31" i="28"/>
  <c r="O35" i="28"/>
  <c r="N17" i="28"/>
  <c r="N11" i="28"/>
  <c r="N36" i="28"/>
  <c r="O19" i="28"/>
  <c r="N52" i="28"/>
  <c r="O37" i="28"/>
  <c r="N38" i="28"/>
  <c r="O50" i="28"/>
  <c r="N22" i="28"/>
  <c r="N20" i="28"/>
  <c r="O28" i="28"/>
  <c r="O45" i="28"/>
  <c r="N6" i="28"/>
  <c r="N4" i="28"/>
  <c r="O25" i="28"/>
  <c r="O12" i="28"/>
  <c r="N41" i="28"/>
  <c r="O6" i="28"/>
  <c r="N25" i="28"/>
  <c r="O17" i="28"/>
  <c r="O13" i="28"/>
  <c r="N9" i="28"/>
  <c r="N19" i="28"/>
  <c r="O39" i="28"/>
  <c r="O16" i="28"/>
  <c r="O52" i="28"/>
  <c r="N44" i="28"/>
  <c r="O7" i="28"/>
  <c r="N28" i="28"/>
  <c r="O20" i="28"/>
  <c r="O36" i="28"/>
  <c r="O9" i="28"/>
  <c r="O33" i="28"/>
  <c r="O46" i="28"/>
  <c r="N12" i="28"/>
  <c r="N47" i="28"/>
  <c r="O24" i="28"/>
  <c r="N31" i="28"/>
  <c r="N8" i="28"/>
  <c r="O38" i="28"/>
  <c r="N15" i="28"/>
  <c r="O48" i="28"/>
  <c r="O30" i="28"/>
  <c r="N50" i="28"/>
  <c r="N5" i="28"/>
  <c r="O22" i="28"/>
  <c r="N40" i="28"/>
  <c r="N34" i="28"/>
  <c r="N51" i="28"/>
  <c r="O14" i="28"/>
  <c r="N18" i="28"/>
  <c r="N53" i="28"/>
  <c r="U12" i="23"/>
  <c r="O33" i="37"/>
  <c r="X25" i="37"/>
  <c r="X42" i="37"/>
  <c r="W22" i="37"/>
  <c r="O30" i="37"/>
  <c r="L21" i="38"/>
  <c r="N53" i="40"/>
  <c r="O31" i="37"/>
  <c r="W31" i="37"/>
  <c r="T34" i="37"/>
  <c r="O14" i="37"/>
  <c r="L53" i="38"/>
  <c r="N6" i="40"/>
  <c r="L50" i="38"/>
  <c r="T51" i="37"/>
  <c r="W12" i="37"/>
  <c r="W43" i="37"/>
  <c r="O53" i="37"/>
  <c r="L9" i="38"/>
  <c r="N38" i="40"/>
  <c r="L4" i="38"/>
  <c r="W32" i="37"/>
  <c r="T37" i="37"/>
  <c r="X34" i="37"/>
  <c r="O37" i="37"/>
  <c r="L26" i="38"/>
  <c r="N23" i="40"/>
  <c r="L18" i="38"/>
  <c r="W41" i="37"/>
  <c r="T28" i="37"/>
  <c r="W7" i="37"/>
  <c r="W36" i="37"/>
  <c r="X51" i="37"/>
  <c r="W27" i="37"/>
  <c r="O21" i="37"/>
  <c r="L46" i="38"/>
  <c r="N50" i="40"/>
  <c r="L45" i="38"/>
  <c r="O5" i="37"/>
  <c r="L14" i="38"/>
  <c r="N18" i="40"/>
  <c r="N15" i="40"/>
  <c r="X37" i="37"/>
  <c r="T39" i="37"/>
  <c r="X28" i="37"/>
  <c r="W18" i="37"/>
  <c r="T16" i="37"/>
  <c r="O42" i="37"/>
  <c r="L43" i="38"/>
  <c r="N45" i="40"/>
  <c r="N44" i="40"/>
  <c r="T17" i="37"/>
  <c r="O17" i="37"/>
  <c r="L11" i="38"/>
  <c r="N13" i="40"/>
  <c r="N12" i="40"/>
  <c r="W11" i="37"/>
  <c r="X39" i="37"/>
  <c r="T50" i="37"/>
  <c r="X16" i="37"/>
  <c r="T49" i="37"/>
  <c r="W24" i="37"/>
  <c r="O8" i="37"/>
  <c r="L40" i="38"/>
  <c r="N40" i="40"/>
  <c r="O45" i="37"/>
  <c r="T44" i="37"/>
  <c r="W42" i="37"/>
  <c r="T19" i="37"/>
  <c r="X17" i="37"/>
  <c r="O49" i="37"/>
  <c r="L8" i="38"/>
  <c r="N52" i="40"/>
  <c r="N41" i="40"/>
  <c r="T20" i="37"/>
  <c r="W25" i="37"/>
  <c r="T40" i="37"/>
  <c r="T10" i="37"/>
  <c r="T29" i="37"/>
  <c r="X50" i="37"/>
  <c r="X49" i="37"/>
  <c r="O44" i="37"/>
  <c r="L37" i="38"/>
  <c r="N42" i="40"/>
  <c r="N9" i="40"/>
  <c r="X20" i="37"/>
  <c r="X44" i="37"/>
  <c r="X40" i="37"/>
  <c r="X19" i="37"/>
  <c r="O28" i="37"/>
  <c r="L5" i="38"/>
  <c r="N10" i="40"/>
  <c r="L13" i="38"/>
  <c r="T52" i="37"/>
  <c r="X10" i="37"/>
  <c r="X29" i="37"/>
  <c r="W34" i="37"/>
  <c r="O12" i="37"/>
  <c r="L34" i="38"/>
  <c r="N27" i="40"/>
  <c r="O13" i="37"/>
  <c r="O10" i="37"/>
  <c r="L31" i="38"/>
  <c r="N32" i="40"/>
  <c r="L17" i="38"/>
  <c r="W51" i="37"/>
  <c r="X52" i="37"/>
  <c r="T13" i="37"/>
  <c r="T38" i="37"/>
  <c r="W37" i="37"/>
  <c r="O26" i="37"/>
  <c r="L28" i="38"/>
  <c r="N37" i="40"/>
  <c r="L23" i="38"/>
  <c r="W28" i="37"/>
  <c r="T46" i="37"/>
  <c r="O52" i="37"/>
  <c r="O15" i="37"/>
  <c r="L25" i="38"/>
  <c r="N48" i="40"/>
  <c r="N35" i="40"/>
  <c r="T53" i="37"/>
  <c r="T4" i="37"/>
  <c r="X13" i="37"/>
  <c r="X38" i="37"/>
  <c r="T33" i="37"/>
  <c r="T8" i="37"/>
  <c r="T26" i="37"/>
  <c r="O36" i="37"/>
  <c r="O38" i="37"/>
  <c r="L20" i="38"/>
  <c r="N47" i="40"/>
  <c r="L35" i="38"/>
  <c r="W39" i="37"/>
  <c r="T6" i="37"/>
  <c r="X46" i="37"/>
  <c r="W16" i="37"/>
  <c r="T21" i="37"/>
  <c r="T48" i="37"/>
  <c r="T30" i="37"/>
  <c r="O20" i="37"/>
  <c r="O22" i="37"/>
  <c r="L52" i="38"/>
  <c r="N25" i="40"/>
  <c r="N22" i="40"/>
  <c r="X53" i="37"/>
  <c r="T45" i="37"/>
  <c r="X4" i="37"/>
  <c r="T14" i="37"/>
  <c r="X33" i="37"/>
  <c r="W17" i="37"/>
  <c r="T35" i="37"/>
  <c r="X8" i="37"/>
  <c r="X26" i="37"/>
  <c r="O4" i="37"/>
  <c r="O6" i="37"/>
  <c r="L32" i="38"/>
  <c r="N33" i="40"/>
  <c r="L49" i="38"/>
  <c r="T5" i="37"/>
  <c r="X6" i="37"/>
  <c r="W50" i="37"/>
  <c r="T9" i="37"/>
  <c r="X21" i="37"/>
  <c r="W49" i="37"/>
  <c r="X48" i="37"/>
  <c r="T47" i="37"/>
  <c r="X30" i="37"/>
  <c r="O43" i="37"/>
  <c r="O19" i="37"/>
  <c r="L12" i="38"/>
  <c r="N49" i="40"/>
  <c r="O40" i="37"/>
  <c r="L44" i="38"/>
  <c r="L33" i="38"/>
  <c r="L38" i="38"/>
  <c r="O35" i="37"/>
  <c r="W20" i="37"/>
  <c r="X45" i="37"/>
  <c r="W44" i="37"/>
  <c r="W40" i="37"/>
  <c r="T23" i="37"/>
  <c r="X14" i="37"/>
  <c r="W19" i="37"/>
  <c r="T15" i="37"/>
  <c r="X35" i="37"/>
  <c r="O27" i="37"/>
  <c r="O41" i="37"/>
  <c r="L51" i="38"/>
  <c r="N16" i="40"/>
  <c r="N20" i="40"/>
  <c r="W10" i="37"/>
  <c r="W29" i="37"/>
  <c r="X9" i="37"/>
  <c r="T22" i="37"/>
  <c r="X47" i="37"/>
  <c r="O11" i="37"/>
  <c r="O25" i="37"/>
  <c r="L48" i="38"/>
  <c r="N24" i="40"/>
  <c r="N17" i="40"/>
  <c r="X5" i="37"/>
  <c r="X23" i="37"/>
  <c r="T31" i="37"/>
  <c r="X15" i="37"/>
  <c r="O50" i="37"/>
  <c r="O47" i="37"/>
  <c r="N39" i="40"/>
  <c r="L30" i="38"/>
  <c r="N43" i="40"/>
  <c r="W52" i="37"/>
  <c r="T12" i="37"/>
  <c r="T43" i="37"/>
  <c r="X22" i="37"/>
  <c r="O34" i="37"/>
  <c r="O51" i="37"/>
  <c r="N7" i="40"/>
  <c r="L19" i="38"/>
  <c r="N11" i="40"/>
  <c r="T32" i="37"/>
  <c r="X31" i="37"/>
  <c r="O18" i="37"/>
  <c r="O9" i="37"/>
  <c r="N34" i="40"/>
  <c r="L47" i="38"/>
  <c r="L6" i="38"/>
  <c r="T41" i="37"/>
  <c r="W13" i="37"/>
  <c r="T7" i="37"/>
  <c r="W38" i="37"/>
  <c r="T36" i="37"/>
  <c r="T27" i="37"/>
  <c r="X12" i="37"/>
  <c r="X43" i="37"/>
  <c r="O48" i="37"/>
  <c r="L42" i="38"/>
  <c r="N29" i="40"/>
  <c r="N36" i="40"/>
  <c r="O29" i="37"/>
  <c r="W46" i="37"/>
  <c r="X32" i="37"/>
  <c r="O32" i="37"/>
  <c r="L10" i="38"/>
  <c r="N51" i="40"/>
  <c r="N4" i="40"/>
  <c r="N8" i="40"/>
  <c r="W53" i="37"/>
  <c r="W4" i="37"/>
  <c r="X41" i="37"/>
  <c r="X7" i="37"/>
  <c r="X36" i="37"/>
  <c r="W33" i="37"/>
  <c r="T18" i="37"/>
  <c r="X27" i="37"/>
  <c r="W8" i="37"/>
  <c r="W26" i="37"/>
  <c r="O16" i="37"/>
  <c r="L39" i="38"/>
  <c r="N19" i="40"/>
  <c r="O24" i="37"/>
  <c r="N5" i="40"/>
  <c r="T11" i="37"/>
  <c r="W6" i="37"/>
  <c r="W21" i="37"/>
  <c r="W48" i="37"/>
  <c r="W30" i="37"/>
  <c r="O39" i="37"/>
  <c r="L7" i="38"/>
  <c r="N14" i="40"/>
  <c r="N30" i="40"/>
  <c r="L41" i="38"/>
  <c r="W45" i="37"/>
  <c r="W14" i="37"/>
  <c r="X18" i="37"/>
  <c r="W35" i="37"/>
  <c r="T24" i="37"/>
  <c r="O23" i="37"/>
  <c r="L36" i="38"/>
  <c r="N46" i="40"/>
  <c r="L15" i="38"/>
  <c r="N31" i="40"/>
  <c r="X11" i="37"/>
  <c r="W5" i="37"/>
  <c r="T25" i="37"/>
  <c r="W9" i="37"/>
  <c r="T42" i="37"/>
  <c r="W47" i="37"/>
  <c r="O7" i="37"/>
  <c r="L27" i="38"/>
  <c r="N26" i="40"/>
  <c r="L22" i="38"/>
  <c r="N28" i="40"/>
  <c r="U13" i="23"/>
  <c r="W23" i="37"/>
  <c r="W15" i="37"/>
  <c r="X24" i="37"/>
  <c r="O46" i="37"/>
  <c r="L24" i="38"/>
  <c r="N21" i="40"/>
  <c r="L29" i="38"/>
  <c r="L16" i="38"/>
  <c r="U41" i="23"/>
  <c r="U10" i="23"/>
  <c r="U8" i="23"/>
  <c r="U14" i="23"/>
  <c r="U50" i="23"/>
  <c r="X28" i="23"/>
  <c r="U44" i="23"/>
  <c r="U15" i="23"/>
  <c r="U7" i="23"/>
  <c r="U49" i="23"/>
  <c r="U43" i="23"/>
  <c r="U11" i="23"/>
  <c r="U9" i="23"/>
  <c r="U39" i="23"/>
  <c r="U38" i="23"/>
  <c r="U5" i="23"/>
  <c r="U42" i="23"/>
  <c r="U40" i="23"/>
  <c r="U6" i="23"/>
  <c r="U37" i="23"/>
  <c r="U36" i="23"/>
  <c r="U35" i="23"/>
  <c r="U30" i="23"/>
  <c r="U29" i="23"/>
  <c r="U32" i="23"/>
  <c r="U33" i="23"/>
  <c r="U27" i="23"/>
  <c r="U26" i="23"/>
  <c r="Y25" i="23"/>
  <c r="U23" i="23"/>
  <c r="X22" i="23"/>
  <c r="U53" i="23"/>
  <c r="U21" i="23"/>
  <c r="U52" i="23"/>
  <c r="U20" i="23"/>
  <c r="U24" i="23"/>
  <c r="U18" i="23"/>
  <c r="U48" i="23"/>
  <c r="U16" i="23"/>
  <c r="U17" i="23"/>
  <c r="U47" i="23"/>
  <c r="U46" i="23"/>
  <c r="U45" i="23"/>
  <c r="X10" i="23"/>
  <c r="Y19" i="23"/>
  <c r="X19" i="23"/>
  <c r="Y39" i="23"/>
  <c r="U19" i="23"/>
  <c r="U28" i="23"/>
  <c r="Y48" i="23"/>
  <c r="X42" i="23"/>
  <c r="Y7" i="23"/>
  <c r="Y51" i="23"/>
  <c r="U31" i="23"/>
  <c r="X51" i="23"/>
  <c r="U51" i="23"/>
  <c r="Y16" i="23"/>
  <c r="U34" i="23"/>
  <c r="X25" i="23"/>
  <c r="Y22" i="23"/>
  <c r="X48" i="23"/>
  <c r="Y45" i="23"/>
  <c r="U25" i="23"/>
  <c r="X16" i="23"/>
  <c r="Y13" i="23"/>
  <c r="X45" i="23"/>
  <c r="Y42" i="23"/>
  <c r="U22" i="23"/>
  <c r="X13" i="23"/>
  <c r="Y10" i="23"/>
  <c r="X39" i="23"/>
  <c r="Y36" i="23"/>
  <c r="X7" i="23"/>
  <c r="X36" i="23"/>
  <c r="Y33" i="23"/>
  <c r="X33" i="23"/>
  <c r="Y30" i="23"/>
  <c r="X30" i="23"/>
  <c r="Y27" i="23"/>
  <c r="X27" i="23"/>
  <c r="Y24" i="23"/>
  <c r="Y53" i="23"/>
  <c r="X24" i="23"/>
  <c r="Y21" i="23"/>
  <c r="X53" i="23"/>
  <c r="Y50" i="23"/>
  <c r="X21" i="23"/>
  <c r="Y18" i="23"/>
  <c r="X50" i="23"/>
  <c r="Y47" i="23"/>
  <c r="X18" i="23"/>
  <c r="Y15" i="23"/>
  <c r="X47" i="23"/>
  <c r="Y44" i="23"/>
  <c r="X15" i="23"/>
  <c r="Y12" i="23"/>
  <c r="X44" i="23"/>
  <c r="Y41" i="23"/>
  <c r="X12" i="23"/>
  <c r="Y9" i="23"/>
  <c r="X41" i="23"/>
  <c r="Y38" i="23"/>
  <c r="X9" i="23"/>
  <c r="Y6" i="23"/>
  <c r="X38" i="23"/>
  <c r="Y35" i="23"/>
  <c r="X6" i="23"/>
  <c r="X35" i="23"/>
  <c r="Y32" i="23"/>
  <c r="X32" i="23"/>
  <c r="Y29" i="23"/>
  <c r="X29" i="23"/>
  <c r="Y26" i="23"/>
  <c r="X26" i="23"/>
  <c r="Y23" i="23"/>
  <c r="Y52" i="23"/>
  <c r="X23" i="23"/>
  <c r="Y20" i="23"/>
  <c r="X52" i="23"/>
  <c r="Y49" i="23"/>
  <c r="X20" i="23"/>
  <c r="Y17" i="23"/>
  <c r="X49" i="23"/>
  <c r="Y46" i="23"/>
  <c r="X17" i="23"/>
  <c r="Y14" i="23"/>
  <c r="X46" i="23"/>
  <c r="Y43" i="23"/>
  <c r="X14" i="23"/>
  <c r="Y11" i="23"/>
  <c r="X43" i="23"/>
  <c r="Y40" i="23"/>
  <c r="X11" i="23"/>
  <c r="Y8" i="23"/>
  <c r="X40" i="23"/>
  <c r="Y37" i="23"/>
  <c r="X8" i="23"/>
  <c r="Y5" i="23"/>
  <c r="X37" i="23"/>
  <c r="Y34" i="23"/>
  <c r="X5" i="23"/>
  <c r="X34" i="23"/>
  <c r="Y31" i="23"/>
  <c r="X31" i="23"/>
  <c r="Y28" i="23"/>
  <c r="U4" i="23"/>
  <c r="Y4" i="23"/>
  <c r="X4" i="23"/>
  <c r="N44" i="26"/>
  <c r="N4" i="26"/>
  <c r="N20" i="26"/>
  <c r="N36" i="26"/>
  <c r="N52" i="26"/>
  <c r="O18" i="27"/>
  <c r="O34" i="27"/>
  <c r="O50" i="27"/>
  <c r="O14" i="29"/>
  <c r="O30" i="29"/>
  <c r="O46" i="29"/>
  <c r="O17" i="26"/>
  <c r="O33" i="26"/>
  <c r="O49" i="26"/>
  <c r="O15" i="27"/>
  <c r="O31" i="27"/>
  <c r="O47" i="27"/>
  <c r="O11" i="29"/>
  <c r="O27" i="29"/>
  <c r="O43" i="29"/>
  <c r="O14" i="26"/>
  <c r="O30" i="26"/>
  <c r="O46" i="26"/>
  <c r="O12" i="27"/>
  <c r="O28" i="27"/>
  <c r="O44" i="27"/>
  <c r="O8" i="29"/>
  <c r="O24" i="29"/>
  <c r="O40" i="29"/>
  <c r="O11" i="26"/>
  <c r="O27" i="26"/>
  <c r="O43" i="26"/>
  <c r="O9" i="27"/>
  <c r="O25" i="27"/>
  <c r="O41" i="27"/>
  <c r="O5" i="29"/>
  <c r="O21" i="29"/>
  <c r="O37" i="29"/>
  <c r="O53" i="29"/>
  <c r="O8" i="26"/>
  <c r="O24" i="26"/>
  <c r="O40" i="26"/>
  <c r="N6" i="27"/>
  <c r="N22" i="27"/>
  <c r="N38" i="27"/>
  <c r="N18" i="29"/>
  <c r="N34" i="29"/>
  <c r="N50" i="29"/>
  <c r="N5" i="26"/>
  <c r="N21" i="26"/>
  <c r="N37" i="26"/>
  <c r="N53" i="26"/>
  <c r="O19" i="27"/>
  <c r="O35" i="27"/>
  <c r="O51" i="27"/>
  <c r="O15" i="29"/>
  <c r="O31" i="29"/>
  <c r="O47" i="29"/>
  <c r="N18" i="26"/>
  <c r="N34" i="26"/>
  <c r="N50" i="26"/>
  <c r="O16" i="27"/>
  <c r="O32" i="27"/>
  <c r="O48" i="27"/>
  <c r="O12" i="29"/>
  <c r="O28" i="29"/>
  <c r="O44" i="29"/>
  <c r="O15" i="26"/>
  <c r="O31" i="26"/>
  <c r="O47" i="26"/>
  <c r="O13" i="27"/>
  <c r="O29" i="27"/>
  <c r="O45" i="27"/>
  <c r="O9" i="29"/>
  <c r="O25" i="29"/>
  <c r="O41" i="29"/>
  <c r="O10" i="27"/>
  <c r="O26" i="27"/>
  <c r="O42" i="27"/>
  <c r="O6" i="29"/>
  <c r="O22" i="29"/>
  <c r="O38" i="29"/>
  <c r="O9" i="26"/>
  <c r="O25" i="26"/>
  <c r="O41" i="26"/>
  <c r="O7" i="27"/>
  <c r="O23" i="27"/>
  <c r="O39" i="27"/>
  <c r="O19" i="29"/>
  <c r="O35" i="29"/>
  <c r="O51" i="29"/>
  <c r="N12" i="26"/>
  <c r="O6" i="26"/>
  <c r="O22" i="26"/>
  <c r="O38" i="26"/>
  <c r="O4" i="27"/>
  <c r="O20" i="27"/>
  <c r="O36" i="27"/>
  <c r="O52" i="27"/>
  <c r="O16" i="29"/>
  <c r="O32" i="29"/>
  <c r="O48" i="29"/>
  <c r="O19" i="26"/>
  <c r="O35" i="26"/>
  <c r="O51" i="26"/>
  <c r="O17" i="27"/>
  <c r="O33" i="27"/>
  <c r="O49" i="27"/>
  <c r="O13" i="29"/>
  <c r="O29" i="29"/>
  <c r="O45" i="29"/>
  <c r="O16" i="26"/>
  <c r="O32" i="26"/>
  <c r="O48" i="26"/>
  <c r="N14" i="27"/>
  <c r="N30" i="27"/>
  <c r="N46" i="27"/>
  <c r="N10" i="29"/>
  <c r="N26" i="29"/>
  <c r="N42" i="29"/>
  <c r="N13" i="26"/>
  <c r="N29" i="26"/>
  <c r="N45" i="26"/>
  <c r="O11" i="27"/>
  <c r="O27" i="27"/>
  <c r="O43" i="27"/>
  <c r="O7" i="29"/>
  <c r="O23" i="29"/>
  <c r="O39" i="29"/>
  <c r="N28" i="26"/>
  <c r="N10" i="26"/>
  <c r="N26" i="26"/>
  <c r="N42" i="26"/>
  <c r="O8" i="27"/>
  <c r="O24" i="27"/>
  <c r="O40" i="27"/>
  <c r="O4" i="29"/>
  <c r="O20" i="29"/>
  <c r="O36" i="29"/>
  <c r="O52" i="29"/>
  <c r="O7" i="26"/>
  <c r="O23" i="26"/>
  <c r="O39" i="26"/>
  <c r="O5" i="27"/>
  <c r="O21" i="27"/>
  <c r="O37" i="27"/>
  <c r="O53" i="27"/>
  <c r="O17" i="29"/>
  <c r="O33" i="29"/>
  <c r="O49" i="29"/>
  <c r="O34" i="29"/>
  <c r="E222" i="1"/>
  <c r="O10" i="29"/>
  <c r="N7" i="29"/>
  <c r="O18" i="29"/>
  <c r="N23" i="29"/>
  <c r="O21" i="26"/>
  <c r="E300" i="1"/>
  <c r="E282" i="1"/>
  <c r="E268" i="1"/>
  <c r="E250" i="1"/>
  <c r="E218" i="1"/>
  <c r="E90" i="1"/>
  <c r="E87" i="1"/>
  <c r="E108" i="1"/>
  <c r="E44" i="1"/>
  <c r="E12" i="1"/>
  <c r="E172" i="1"/>
  <c r="E189" i="1"/>
  <c r="E125" i="1"/>
  <c r="E93" i="1"/>
  <c r="E61" i="1"/>
  <c r="E29" i="1"/>
  <c r="E204" i="1"/>
  <c r="E302" i="1"/>
  <c r="E270" i="1"/>
  <c r="E238" i="1"/>
  <c r="E206" i="1"/>
  <c r="E142" i="1"/>
  <c r="E110" i="1"/>
  <c r="E78" i="1"/>
  <c r="E46" i="1"/>
  <c r="E14" i="1"/>
  <c r="E191" i="1"/>
  <c r="E182" i="1"/>
  <c r="E299" i="1"/>
  <c r="E295" i="1"/>
  <c r="E267" i="1"/>
  <c r="E231" i="1"/>
  <c r="E199" i="1"/>
  <c r="E167" i="1"/>
  <c r="E39" i="1"/>
  <c r="E351" i="1"/>
  <c r="E328" i="1"/>
  <c r="E340" i="1"/>
  <c r="E311" i="1"/>
  <c r="O26" i="29"/>
  <c r="O42" i="29"/>
  <c r="N39" i="29"/>
  <c r="N15" i="29"/>
  <c r="N31" i="29"/>
  <c r="O50" i="29"/>
  <c r="N47" i="29"/>
  <c r="N6" i="29"/>
  <c r="N14" i="29"/>
  <c r="N22" i="29"/>
  <c r="N30" i="29"/>
  <c r="N38" i="29"/>
  <c r="N46" i="29"/>
  <c r="N9" i="29"/>
  <c r="N17" i="29"/>
  <c r="N25" i="29"/>
  <c r="N33" i="29"/>
  <c r="N41" i="29"/>
  <c r="N49" i="29"/>
  <c r="N4" i="29"/>
  <c r="N12" i="29"/>
  <c r="N20" i="29"/>
  <c r="N28" i="29"/>
  <c r="N36" i="29"/>
  <c r="N44" i="29"/>
  <c r="N52" i="29"/>
  <c r="N5" i="29"/>
  <c r="N13" i="29"/>
  <c r="N21" i="29"/>
  <c r="N29" i="29"/>
  <c r="N37" i="29"/>
  <c r="N45" i="29"/>
  <c r="N53" i="29"/>
  <c r="N8" i="29"/>
  <c r="N16" i="29"/>
  <c r="N24" i="29"/>
  <c r="N32" i="29"/>
  <c r="N40" i="29"/>
  <c r="N48" i="29"/>
  <c r="N11" i="29"/>
  <c r="N19" i="29"/>
  <c r="N27" i="29"/>
  <c r="N35" i="29"/>
  <c r="N43" i="29"/>
  <c r="N51" i="29"/>
  <c r="O6" i="27"/>
  <c r="O14" i="27"/>
  <c r="O22" i="27"/>
  <c r="O30" i="27"/>
  <c r="O38" i="27"/>
  <c r="O46" i="27"/>
  <c r="N9" i="27"/>
  <c r="N17" i="27"/>
  <c r="N25" i="27"/>
  <c r="N33" i="27"/>
  <c r="N41" i="27"/>
  <c r="N49" i="27"/>
  <c r="N4" i="27"/>
  <c r="N12" i="27"/>
  <c r="N20" i="27"/>
  <c r="N28" i="27"/>
  <c r="N36" i="27"/>
  <c r="N44" i="27"/>
  <c r="N52" i="27"/>
  <c r="N7" i="27"/>
  <c r="N15" i="27"/>
  <c r="N23" i="27"/>
  <c r="N31" i="27"/>
  <c r="N39" i="27"/>
  <c r="N47" i="27"/>
  <c r="N10" i="27"/>
  <c r="N18" i="27"/>
  <c r="N26" i="27"/>
  <c r="N34" i="27"/>
  <c r="N42" i="27"/>
  <c r="N50" i="27"/>
  <c r="N5" i="27"/>
  <c r="N13" i="27"/>
  <c r="N21" i="27"/>
  <c r="N29" i="27"/>
  <c r="N37" i="27"/>
  <c r="N45" i="27"/>
  <c r="N53" i="27"/>
  <c r="N8" i="27"/>
  <c r="N16" i="27"/>
  <c r="N24" i="27"/>
  <c r="N32" i="27"/>
  <c r="N40" i="27"/>
  <c r="N48" i="27"/>
  <c r="N11" i="27"/>
  <c r="N19" i="27"/>
  <c r="N27" i="27"/>
  <c r="N35" i="27"/>
  <c r="N43" i="27"/>
  <c r="N51" i="27"/>
  <c r="O13" i="26"/>
  <c r="O10" i="26"/>
  <c r="O5" i="26"/>
  <c r="O42" i="26"/>
  <c r="O45" i="26"/>
  <c r="O36" i="26"/>
  <c r="O18" i="26"/>
  <c r="O52" i="26"/>
  <c r="O12" i="26"/>
  <c r="O34" i="26"/>
  <c r="O37" i="26"/>
  <c r="O28" i="26"/>
  <c r="O50" i="26"/>
  <c r="O53" i="26"/>
  <c r="O44" i="26"/>
  <c r="O4" i="26"/>
  <c r="O26" i="26"/>
  <c r="O29" i="26"/>
  <c r="O20" i="26"/>
  <c r="N6" i="26"/>
  <c r="N14" i="26"/>
  <c r="N22" i="26"/>
  <c r="N30" i="26"/>
  <c r="N38" i="26"/>
  <c r="N46" i="26"/>
  <c r="N9" i="26"/>
  <c r="N17" i="26"/>
  <c r="N25" i="26"/>
  <c r="N33" i="26"/>
  <c r="N41" i="26"/>
  <c r="N49" i="26"/>
  <c r="N7" i="26"/>
  <c r="N15" i="26"/>
  <c r="N23" i="26"/>
  <c r="N31" i="26"/>
  <c r="N39" i="26"/>
  <c r="N47" i="26"/>
  <c r="N8" i="26"/>
  <c r="N16" i="26"/>
  <c r="N24" i="26"/>
  <c r="N32" i="26"/>
  <c r="N40" i="26"/>
  <c r="N48" i="26"/>
  <c r="N11" i="26"/>
  <c r="N19" i="26"/>
  <c r="N27" i="26"/>
  <c r="N35" i="26"/>
  <c r="N43" i="26"/>
  <c r="N51" i="26"/>
  <c r="E135" i="1"/>
  <c r="E103" i="1"/>
  <c r="E71" i="1"/>
  <c r="E298" i="1"/>
  <c r="E248" i="1"/>
  <c r="E152" i="1"/>
  <c r="E138" i="1"/>
  <c r="E327" i="1"/>
  <c r="E233" i="1"/>
  <c r="E201" i="1"/>
  <c r="E169" i="1"/>
  <c r="E137" i="1"/>
  <c r="E89" i="1"/>
  <c r="E73" i="1"/>
  <c r="E41" i="1"/>
  <c r="E9" i="1"/>
  <c r="E342" i="1"/>
  <c r="E186" i="1"/>
  <c r="E122" i="1"/>
  <c r="E58" i="1"/>
  <c r="E57" i="1"/>
  <c r="E171" i="1"/>
  <c r="E139" i="1"/>
  <c r="E107" i="1"/>
  <c r="E284" i="1"/>
  <c r="E252" i="1"/>
  <c r="E92" i="1"/>
  <c r="E28" i="1"/>
  <c r="E330" i="1"/>
  <c r="E301" i="1"/>
  <c r="E237" i="1"/>
  <c r="E173" i="1"/>
  <c r="E141" i="1"/>
  <c r="E109" i="1"/>
  <c r="E45" i="1"/>
  <c r="E254" i="1"/>
  <c r="E190" i="1"/>
  <c r="E126" i="1"/>
  <c r="E62" i="1"/>
  <c r="E30" i="1"/>
  <c r="E271" i="1"/>
  <c r="E239" i="1"/>
  <c r="E207" i="1"/>
  <c r="E175" i="1"/>
  <c r="E143" i="1"/>
  <c r="E79" i="1"/>
  <c r="E288" i="1"/>
  <c r="E224" i="1"/>
  <c r="E160" i="1"/>
  <c r="E128" i="1"/>
  <c r="E32" i="1"/>
  <c r="E304" i="1"/>
  <c r="E273" i="1"/>
  <c r="E209" i="1"/>
  <c r="E177" i="1"/>
  <c r="E145" i="1"/>
  <c r="E81" i="1"/>
  <c r="E49" i="1"/>
  <c r="E17" i="1"/>
  <c r="E335" i="1"/>
  <c r="E275" i="1"/>
  <c r="E350" i="1"/>
  <c r="E292" i="1"/>
  <c r="E337" i="1"/>
  <c r="E308" i="1"/>
  <c r="E277" i="1"/>
  <c r="E245" i="1"/>
  <c r="E149" i="1"/>
  <c r="E117" i="1"/>
  <c r="E85" i="1"/>
  <c r="E53" i="1"/>
  <c r="E21" i="1"/>
  <c r="E324" i="1"/>
  <c r="E294" i="1"/>
  <c r="E247" i="1"/>
  <c r="E183" i="1"/>
  <c r="E23" i="1"/>
  <c r="E339" i="1"/>
  <c r="E352" i="1"/>
  <c r="E326" i="1"/>
  <c r="E232" i="1"/>
  <c r="E200" i="1"/>
  <c r="E72" i="1"/>
  <c r="E310" i="1"/>
  <c r="E312" i="1"/>
  <c r="E249" i="1"/>
  <c r="E185" i="1"/>
  <c r="E153" i="1"/>
  <c r="E121" i="1"/>
  <c r="E25" i="1"/>
  <c r="E234" i="1"/>
  <c r="E106" i="1"/>
  <c r="E343" i="1"/>
  <c r="E283" i="1"/>
  <c r="E251" i="1"/>
  <c r="E219" i="1"/>
  <c r="E187" i="1"/>
  <c r="E155" i="1"/>
  <c r="E123" i="1"/>
  <c r="E236" i="1"/>
  <c r="E345" i="1"/>
  <c r="E285" i="1"/>
  <c r="E253" i="1"/>
  <c r="E318" i="1"/>
  <c r="E287" i="1"/>
  <c r="E127" i="1"/>
  <c r="E95" i="1"/>
  <c r="E63" i="1"/>
  <c r="E332" i="1"/>
  <c r="E320" i="1"/>
  <c r="E289" i="1"/>
  <c r="E257" i="1"/>
  <c r="E225" i="1"/>
  <c r="E193" i="1"/>
  <c r="E129" i="1"/>
  <c r="E97" i="1"/>
  <c r="E65" i="1"/>
  <c r="E334" i="1"/>
  <c r="E274" i="1"/>
  <c r="E336" i="1"/>
  <c r="E307" i="1"/>
  <c r="E244" i="1"/>
  <c r="E212" i="1"/>
  <c r="E148" i="1"/>
  <c r="E116" i="1"/>
  <c r="E84" i="1"/>
  <c r="E20" i="1"/>
  <c r="E323" i="1"/>
  <c r="E338" i="1"/>
  <c r="E309" i="1"/>
  <c r="E246" i="1"/>
  <c r="E214" i="1"/>
  <c r="E150" i="1"/>
  <c r="E118" i="1"/>
  <c r="E22" i="1"/>
  <c r="E75" i="1"/>
  <c r="E43" i="1"/>
  <c r="E11" i="1"/>
  <c r="E194" i="1"/>
  <c r="E130" i="1"/>
  <c r="E66" i="1"/>
  <c r="E34" i="1"/>
  <c r="E243" i="1"/>
  <c r="E211" i="1"/>
  <c r="E179" i="1"/>
  <c r="E147" i="1"/>
  <c r="E51" i="1"/>
  <c r="E19" i="1"/>
  <c r="E260" i="1"/>
  <c r="E228" i="1"/>
  <c r="E196" i="1"/>
  <c r="E132" i="1"/>
  <c r="E198" i="1"/>
  <c r="E166" i="1"/>
  <c r="E134" i="1"/>
  <c r="E102" i="1"/>
  <c r="E70" i="1"/>
  <c r="E38" i="1"/>
  <c r="E10" i="1"/>
  <c r="E59" i="1"/>
  <c r="E240" i="1"/>
  <c r="E176" i="1"/>
  <c r="E80" i="1"/>
  <c r="E48" i="1"/>
  <c r="E16" i="1"/>
  <c r="E242" i="1"/>
  <c r="E210" i="1"/>
  <c r="E178" i="1"/>
  <c r="E114" i="1"/>
  <c r="E50" i="1"/>
  <c r="E18" i="1"/>
  <c r="E259" i="1"/>
  <c r="E227" i="1"/>
  <c r="E195" i="1"/>
  <c r="E163" i="1"/>
  <c r="E131" i="1"/>
  <c r="E99" i="1"/>
  <c r="E67" i="1"/>
  <c r="E35" i="1"/>
  <c r="E229" i="1"/>
  <c r="E165" i="1"/>
  <c r="E133" i="1"/>
  <c r="E101" i="1"/>
  <c r="E69" i="1"/>
  <c r="E37" i="1"/>
  <c r="E5" i="1"/>
  <c r="O34" i="25"/>
  <c r="O52" i="23"/>
  <c r="P20" i="23"/>
  <c r="M34" i="24"/>
  <c r="M50" i="24"/>
  <c r="O19" i="25"/>
  <c r="O38" i="25"/>
  <c r="O51" i="23"/>
  <c r="P19" i="23"/>
  <c r="M15" i="24"/>
  <c r="M31" i="24"/>
  <c r="O16" i="25"/>
  <c r="O50" i="23"/>
  <c r="P18" i="23"/>
  <c r="M47" i="24"/>
  <c r="O35" i="25"/>
  <c r="O51" i="25"/>
  <c r="O49" i="23"/>
  <c r="P17" i="23"/>
  <c r="M12" i="24"/>
  <c r="M28" i="24"/>
  <c r="O13" i="25"/>
  <c r="O32" i="25"/>
  <c r="O48" i="23"/>
  <c r="O16" i="23"/>
  <c r="M44" i="24"/>
  <c r="N10" i="25"/>
  <c r="O48" i="25"/>
  <c r="O47" i="23"/>
  <c r="O15" i="23"/>
  <c r="M9" i="24"/>
  <c r="M25" i="24"/>
  <c r="O10" i="25"/>
  <c r="O29" i="25"/>
  <c r="O46" i="23"/>
  <c r="O14" i="23"/>
  <c r="M41" i="24"/>
  <c r="O7" i="25"/>
  <c r="N26" i="25"/>
  <c r="O45" i="25"/>
  <c r="O45" i="23"/>
  <c r="O13" i="23"/>
  <c r="M6" i="24"/>
  <c r="M22" i="24"/>
  <c r="O26" i="25"/>
  <c r="O44" i="23"/>
  <c r="O12" i="23"/>
  <c r="M38" i="24"/>
  <c r="O4" i="25"/>
  <c r="O23" i="25"/>
  <c r="O42" i="25"/>
  <c r="O43" i="23"/>
  <c r="O11" i="23"/>
  <c r="M19" i="24"/>
  <c r="O42" i="23"/>
  <c r="O10" i="23"/>
  <c r="M35" i="24"/>
  <c r="M51" i="24"/>
  <c r="O20" i="25"/>
  <c r="O39" i="25"/>
  <c r="O41" i="23"/>
  <c r="O9" i="23"/>
  <c r="M16" i="24"/>
  <c r="L32" i="24"/>
  <c r="O17" i="25"/>
  <c r="O40" i="23"/>
  <c r="O8" i="23"/>
  <c r="M32" i="24"/>
  <c r="M48" i="24"/>
  <c r="O36" i="25"/>
  <c r="O52" i="25"/>
  <c r="O39" i="23"/>
  <c r="O7" i="23"/>
  <c r="M13" i="24"/>
  <c r="M29" i="24"/>
  <c r="O14" i="25"/>
  <c r="O33" i="25"/>
  <c r="O38" i="23"/>
  <c r="O6" i="23"/>
  <c r="M45" i="24"/>
  <c r="O49" i="25"/>
  <c r="O37" i="23"/>
  <c r="O5" i="23"/>
  <c r="M10" i="24"/>
  <c r="M26" i="24"/>
  <c r="O11" i="25"/>
  <c r="O30" i="25"/>
  <c r="O36" i="23"/>
  <c r="O23" i="23"/>
  <c r="M42" i="24"/>
  <c r="O8" i="25"/>
  <c r="O46" i="25"/>
  <c r="O35" i="23"/>
  <c r="M7" i="24"/>
  <c r="M23" i="24"/>
  <c r="O27" i="25"/>
  <c r="O34" i="23"/>
  <c r="M39" i="24"/>
  <c r="O5" i="25"/>
  <c r="O24" i="25"/>
  <c r="O43" i="25"/>
  <c r="P33" i="23"/>
  <c r="M4" i="24"/>
  <c r="M20" i="24"/>
  <c r="P32" i="23"/>
  <c r="M36" i="24"/>
  <c r="M52" i="24"/>
  <c r="O21" i="25"/>
  <c r="O40" i="25"/>
  <c r="P31" i="23"/>
  <c r="M17" i="24"/>
  <c r="N18" i="25"/>
  <c r="P30" i="23"/>
  <c r="M33" i="24"/>
  <c r="M49" i="24"/>
  <c r="O18" i="25"/>
  <c r="O37" i="25"/>
  <c r="O53" i="25"/>
  <c r="P29" i="23"/>
  <c r="M14" i="24"/>
  <c r="M30" i="24"/>
  <c r="O15" i="25"/>
  <c r="N34" i="25"/>
  <c r="P28" i="23"/>
  <c r="M46" i="24"/>
  <c r="O50" i="25"/>
  <c r="P27" i="23"/>
  <c r="M11" i="24"/>
  <c r="M27" i="24"/>
  <c r="O12" i="25"/>
  <c r="O31" i="25"/>
  <c r="P26" i="23"/>
  <c r="M43" i="24"/>
  <c r="O9" i="25"/>
  <c r="O47" i="25"/>
  <c r="P25" i="23"/>
  <c r="M8" i="24"/>
  <c r="M24" i="24"/>
  <c r="O28" i="25"/>
  <c r="P24" i="23"/>
  <c r="M40" i="24"/>
  <c r="O6" i="25"/>
  <c r="O25" i="25"/>
  <c r="O44" i="25"/>
  <c r="P23" i="23"/>
  <c r="M5" i="24"/>
  <c r="M21" i="24"/>
  <c r="P4" i="23"/>
  <c r="P22" i="23"/>
  <c r="M37" i="24"/>
  <c r="M53" i="24"/>
  <c r="O22" i="25"/>
  <c r="O41" i="25"/>
  <c r="P53" i="23"/>
  <c r="P21" i="23"/>
  <c r="M18" i="24"/>
  <c r="N42" i="25"/>
  <c r="N50" i="25"/>
  <c r="N6" i="25"/>
  <c r="N14" i="25"/>
  <c r="N22" i="25"/>
  <c r="N30" i="25"/>
  <c r="N38" i="25"/>
  <c r="N46" i="25"/>
  <c r="N9" i="25"/>
  <c r="N17" i="25"/>
  <c r="N25" i="25"/>
  <c r="N33" i="25"/>
  <c r="N41" i="25"/>
  <c r="N49" i="25"/>
  <c r="N4" i="25"/>
  <c r="N12" i="25"/>
  <c r="N20" i="25"/>
  <c r="N28" i="25"/>
  <c r="N36" i="25"/>
  <c r="N44" i="25"/>
  <c r="N52" i="25"/>
  <c r="N7" i="25"/>
  <c r="N15" i="25"/>
  <c r="N23" i="25"/>
  <c r="N31" i="25"/>
  <c r="N39" i="25"/>
  <c r="N47" i="25"/>
  <c r="N5" i="25"/>
  <c r="N13" i="25"/>
  <c r="N21" i="25"/>
  <c r="N29" i="25"/>
  <c r="N37" i="25"/>
  <c r="N45" i="25"/>
  <c r="N53" i="25"/>
  <c r="N8" i="25"/>
  <c r="N16" i="25"/>
  <c r="N24" i="25"/>
  <c r="N32" i="25"/>
  <c r="N40" i="25"/>
  <c r="N48" i="25"/>
  <c r="N11" i="25"/>
  <c r="N19" i="25"/>
  <c r="N27" i="25"/>
  <c r="N35" i="25"/>
  <c r="N43" i="25"/>
  <c r="N51" i="25"/>
  <c r="L48" i="24"/>
  <c r="L8" i="24"/>
  <c r="L24" i="24"/>
  <c r="L40" i="24"/>
  <c r="L16" i="24"/>
  <c r="L6" i="24"/>
  <c r="L14" i="24"/>
  <c r="L22" i="24"/>
  <c r="L30" i="24"/>
  <c r="L38" i="24"/>
  <c r="L46" i="24"/>
  <c r="L9" i="24"/>
  <c r="L17" i="24"/>
  <c r="L25" i="24"/>
  <c r="L33" i="24"/>
  <c r="L41" i="24"/>
  <c r="L49" i="24"/>
  <c r="L4" i="24"/>
  <c r="L12" i="24"/>
  <c r="L20" i="24"/>
  <c r="L28" i="24"/>
  <c r="L36" i="24"/>
  <c r="L44" i="24"/>
  <c r="L52" i="24"/>
  <c r="L7" i="24"/>
  <c r="L15" i="24"/>
  <c r="L23" i="24"/>
  <c r="L31" i="24"/>
  <c r="L39" i="24"/>
  <c r="L47" i="24"/>
  <c r="L10" i="24"/>
  <c r="L18" i="24"/>
  <c r="L26" i="24"/>
  <c r="L34" i="24"/>
  <c r="L42" i="24"/>
  <c r="L50" i="24"/>
  <c r="L5" i="24"/>
  <c r="L13" i="24"/>
  <c r="L21" i="24"/>
  <c r="L29" i="24"/>
  <c r="L37" i="24"/>
  <c r="L45" i="24"/>
  <c r="L53" i="24"/>
  <c r="L11" i="24"/>
  <c r="L19" i="24"/>
  <c r="L27" i="24"/>
  <c r="L35" i="24"/>
  <c r="L43" i="24"/>
  <c r="L51" i="24"/>
  <c r="O19" i="23"/>
  <c r="O30" i="23"/>
  <c r="O22" i="23"/>
  <c r="O21" i="23"/>
  <c r="O20" i="23"/>
  <c r="O18" i="23"/>
  <c r="O17" i="23"/>
  <c r="P52" i="23"/>
  <c r="P51" i="23"/>
  <c r="P50" i="23"/>
  <c r="P49" i="23"/>
  <c r="O53" i="23"/>
  <c r="O33" i="23"/>
  <c r="O32" i="23"/>
  <c r="O31" i="23"/>
  <c r="O29" i="23"/>
  <c r="O28" i="23"/>
  <c r="O27" i="23"/>
  <c r="O25" i="23"/>
  <c r="O24" i="23"/>
  <c r="P48" i="23"/>
  <c r="P16" i="23"/>
  <c r="P47" i="23"/>
  <c r="P15" i="23"/>
  <c r="P46" i="23"/>
  <c r="P14" i="23"/>
  <c r="O26" i="23"/>
  <c r="P45" i="23"/>
  <c r="P13" i="23"/>
  <c r="P44" i="23"/>
  <c r="P12" i="23"/>
  <c r="P43" i="23"/>
  <c r="P11" i="23"/>
  <c r="P42" i="23"/>
  <c r="P10" i="23"/>
  <c r="P41" i="23"/>
  <c r="P9" i="23"/>
  <c r="P40" i="23"/>
  <c r="P8" i="23"/>
  <c r="P39" i="23"/>
  <c r="P7" i="23"/>
  <c r="P38" i="23"/>
  <c r="P6" i="23"/>
  <c r="P37" i="23"/>
  <c r="P5" i="23"/>
  <c r="P36" i="23"/>
  <c r="P35" i="23"/>
  <c r="P34" i="23"/>
  <c r="O4" i="23"/>
  <c r="E69" i="20" l="1"/>
  <c r="E69" i="21"/>
  <c r="E34" i="20"/>
  <c r="E34" i="21"/>
  <c r="E17" i="20"/>
  <c r="E17" i="21"/>
  <c r="E138" i="20"/>
  <c r="E138" i="21"/>
  <c r="E282" i="20"/>
  <c r="E282" i="21"/>
  <c r="E107" i="20"/>
  <c r="E107" i="21"/>
  <c r="E152" i="20"/>
  <c r="E152" i="21"/>
  <c r="E300" i="20"/>
  <c r="E300" i="21"/>
  <c r="E284" i="20"/>
  <c r="E284" i="21"/>
  <c r="E165" i="20"/>
  <c r="E165" i="21"/>
  <c r="E130" i="20"/>
  <c r="E130" i="21"/>
  <c r="E339" i="20"/>
  <c r="E339" i="21"/>
  <c r="E62" i="20"/>
  <c r="E62" i="21"/>
  <c r="E171" i="20"/>
  <c r="E171" i="21"/>
  <c r="E194" i="20"/>
  <c r="E194" i="21"/>
  <c r="E126" i="20"/>
  <c r="E126" i="21"/>
  <c r="E78" i="20"/>
  <c r="E78" i="21"/>
  <c r="E177" i="20"/>
  <c r="E177" i="21"/>
  <c r="E248" i="20"/>
  <c r="E248" i="21"/>
  <c r="E209" i="20"/>
  <c r="E209" i="21"/>
  <c r="E190" i="20"/>
  <c r="E190" i="21"/>
  <c r="E142" i="20"/>
  <c r="E142" i="21"/>
  <c r="E244" i="20"/>
  <c r="E244" i="21"/>
  <c r="E326" i="20"/>
  <c r="E326" i="21"/>
  <c r="E334" i="20"/>
  <c r="E334" i="21"/>
  <c r="E57" i="20"/>
  <c r="E57" i="21"/>
  <c r="E11" i="20"/>
  <c r="E11" i="21"/>
  <c r="E70" i="20"/>
  <c r="E70" i="21"/>
  <c r="E43" i="20"/>
  <c r="E43" i="21"/>
  <c r="E65" i="20"/>
  <c r="E65" i="21"/>
  <c r="E273" i="20"/>
  <c r="E273" i="21"/>
  <c r="E58" i="20"/>
  <c r="E58" i="21"/>
  <c r="E298" i="20"/>
  <c r="E298" i="21"/>
  <c r="E206" i="20"/>
  <c r="E206" i="21"/>
  <c r="E101" i="20"/>
  <c r="E101" i="21"/>
  <c r="E122" i="20"/>
  <c r="E122" i="21"/>
  <c r="E71" i="20"/>
  <c r="E71" i="21"/>
  <c r="E238" i="20"/>
  <c r="E238" i="21"/>
  <c r="E283" i="20"/>
  <c r="E283" i="21"/>
  <c r="E134" i="20"/>
  <c r="E134" i="21"/>
  <c r="E129" i="20"/>
  <c r="E129" i="21"/>
  <c r="E106" i="20"/>
  <c r="E106" i="21"/>
  <c r="E294" i="20"/>
  <c r="E294" i="21"/>
  <c r="E270" i="20"/>
  <c r="E270" i="21"/>
  <c r="E274" i="20"/>
  <c r="E274" i="21"/>
  <c r="E247" i="20"/>
  <c r="E247" i="21"/>
  <c r="E131" i="20"/>
  <c r="E131" i="21"/>
  <c r="E22" i="20"/>
  <c r="E22" i="21"/>
  <c r="E186" i="20"/>
  <c r="E186" i="21"/>
  <c r="E133" i="20"/>
  <c r="E133" i="21"/>
  <c r="E38" i="20"/>
  <c r="E38" i="21"/>
  <c r="E195" i="20"/>
  <c r="E195" i="21"/>
  <c r="E198" i="20"/>
  <c r="E198" i="21"/>
  <c r="E193" i="20"/>
  <c r="E193" i="21"/>
  <c r="E45" i="20"/>
  <c r="E45" i="21"/>
  <c r="E342" i="20"/>
  <c r="E342" i="21"/>
  <c r="E37" i="20"/>
  <c r="E37" i="21"/>
  <c r="E102" i="20"/>
  <c r="E102" i="21"/>
  <c r="E166" i="20"/>
  <c r="E166" i="21"/>
  <c r="E227" i="20"/>
  <c r="E227" i="21"/>
  <c r="E21" i="20"/>
  <c r="E21" i="21"/>
  <c r="E9" i="20"/>
  <c r="E9" i="21"/>
  <c r="E236" i="20"/>
  <c r="E236" i="21"/>
  <c r="E128" i="20"/>
  <c r="E128" i="21"/>
  <c r="E109" i="20"/>
  <c r="E109" i="21"/>
  <c r="E311" i="20"/>
  <c r="E311" i="21"/>
  <c r="E49" i="20"/>
  <c r="E49" i="21"/>
  <c r="E251" i="20"/>
  <c r="E251" i="21"/>
  <c r="E259" i="20"/>
  <c r="E259" i="21"/>
  <c r="E18" i="20"/>
  <c r="E18" i="21"/>
  <c r="E141" i="20"/>
  <c r="E141" i="21"/>
  <c r="E29" i="20"/>
  <c r="E29" i="21"/>
  <c r="E117" i="20"/>
  <c r="E117" i="21"/>
  <c r="E89" i="20"/>
  <c r="E89" i="21"/>
  <c r="E61" i="20"/>
  <c r="E61" i="21"/>
  <c r="E224" i="20"/>
  <c r="E224" i="21"/>
  <c r="E132" i="20"/>
  <c r="E132" i="21"/>
  <c r="E185" i="20"/>
  <c r="E185" i="21"/>
  <c r="E237" i="20"/>
  <c r="E237" i="21"/>
  <c r="E351" i="20"/>
  <c r="E351" i="21"/>
  <c r="E125" i="20"/>
  <c r="E125" i="21"/>
  <c r="E245" i="20"/>
  <c r="E245" i="21"/>
  <c r="E288" i="20"/>
  <c r="E288" i="21"/>
  <c r="E246" i="20"/>
  <c r="E246" i="21"/>
  <c r="E178" i="20"/>
  <c r="E178" i="21"/>
  <c r="E338" i="20"/>
  <c r="E338" i="21"/>
  <c r="E249" i="20"/>
  <c r="E249" i="21"/>
  <c r="E301" i="20"/>
  <c r="E301" i="21"/>
  <c r="E137" i="20"/>
  <c r="E137" i="21"/>
  <c r="E189" i="20"/>
  <c r="E189" i="21"/>
  <c r="E308" i="20"/>
  <c r="E308" i="21"/>
  <c r="E199" i="20"/>
  <c r="E199" i="21"/>
  <c r="E172" i="20"/>
  <c r="E172" i="21"/>
  <c r="E28" i="20"/>
  <c r="E28" i="21"/>
  <c r="E231" i="20"/>
  <c r="E231" i="21"/>
  <c r="E250" i="20"/>
  <c r="E250" i="21"/>
  <c r="E233" i="20"/>
  <c r="E233" i="21"/>
  <c r="E44" i="20"/>
  <c r="E44" i="21"/>
  <c r="E10" i="20"/>
  <c r="E10" i="21"/>
  <c r="E50" i="20"/>
  <c r="E50" i="21"/>
  <c r="E48" i="20"/>
  <c r="E48" i="21"/>
  <c r="E20" i="20"/>
  <c r="E20" i="21"/>
  <c r="E127" i="20"/>
  <c r="E127" i="21"/>
  <c r="E310" i="20"/>
  <c r="E310" i="21"/>
  <c r="E79" i="20"/>
  <c r="E79" i="21"/>
  <c r="E92" i="20"/>
  <c r="E92" i="21"/>
  <c r="E267" i="20"/>
  <c r="E267" i="21"/>
  <c r="E108" i="20"/>
  <c r="E108" i="21"/>
  <c r="E337" i="20"/>
  <c r="E337" i="21"/>
  <c r="E80" i="20"/>
  <c r="E80" i="21"/>
  <c r="E350" i="20"/>
  <c r="E350" i="21"/>
  <c r="E84" i="20"/>
  <c r="E84" i="21"/>
  <c r="E287" i="20"/>
  <c r="E287" i="21"/>
  <c r="E327" i="20"/>
  <c r="E327" i="21"/>
  <c r="E299" i="20"/>
  <c r="E299" i="21"/>
  <c r="E243" i="20"/>
  <c r="E243" i="21"/>
  <c r="E66" i="20"/>
  <c r="E66" i="21"/>
  <c r="E121" i="20"/>
  <c r="E121" i="21"/>
  <c r="E228" i="20"/>
  <c r="E228" i="21"/>
  <c r="E147" i="20"/>
  <c r="E147" i="21"/>
  <c r="E116" i="20"/>
  <c r="E116" i="21"/>
  <c r="E175" i="20"/>
  <c r="E175" i="21"/>
  <c r="E307" i="20"/>
  <c r="E307" i="21"/>
  <c r="E149" i="20"/>
  <c r="E149" i="21"/>
  <c r="E323" i="20"/>
  <c r="E323" i="21"/>
  <c r="E16" i="20"/>
  <c r="E16" i="21"/>
  <c r="E72" i="20"/>
  <c r="E72" i="21"/>
  <c r="E176" i="20"/>
  <c r="E176" i="21"/>
  <c r="E148" i="20"/>
  <c r="E148" i="21"/>
  <c r="E200" i="20"/>
  <c r="E200" i="21"/>
  <c r="E335" i="20"/>
  <c r="E335" i="21"/>
  <c r="E182" i="20"/>
  <c r="E182" i="21"/>
  <c r="E336" i="20"/>
  <c r="E336" i="21"/>
  <c r="E309" i="20"/>
  <c r="E309" i="21"/>
  <c r="E210" i="20"/>
  <c r="E210" i="21"/>
  <c r="E242" i="20"/>
  <c r="E242" i="21"/>
  <c r="E19" i="20"/>
  <c r="E19" i="21"/>
  <c r="E211" i="20"/>
  <c r="E211" i="21"/>
  <c r="E253" i="20"/>
  <c r="E253" i="21"/>
  <c r="E232" i="20"/>
  <c r="E232" i="21"/>
  <c r="E239" i="20"/>
  <c r="E239" i="21"/>
  <c r="E252" i="20"/>
  <c r="E252" i="21"/>
  <c r="E218" i="20"/>
  <c r="E218" i="21"/>
  <c r="F268" i="22"/>
  <c r="F326" i="22"/>
  <c r="E326" i="13"/>
  <c r="F17" i="22"/>
  <c r="E17" i="13"/>
  <c r="F138" i="22"/>
  <c r="E138" i="13"/>
  <c r="F191" i="22"/>
  <c r="F282" i="22"/>
  <c r="E282" i="13"/>
  <c r="F240" i="22"/>
  <c r="F236" i="22"/>
  <c r="E236" i="13"/>
  <c r="F352" i="22"/>
  <c r="F49" i="22"/>
  <c r="E49" i="13"/>
  <c r="F30" i="22"/>
  <c r="F107" i="22"/>
  <c r="E107" i="13"/>
  <c r="F152" i="22"/>
  <c r="E152" i="13"/>
  <c r="F300" i="22"/>
  <c r="E300" i="13"/>
  <c r="F123" i="22"/>
  <c r="F339" i="22"/>
  <c r="E339" i="13"/>
  <c r="F81" i="22"/>
  <c r="F62" i="22"/>
  <c r="E62" i="13"/>
  <c r="F139" i="22"/>
  <c r="F14" i="22"/>
  <c r="F250" i="22"/>
  <c r="E250" i="13"/>
  <c r="F155" i="22"/>
  <c r="F23" i="22"/>
  <c r="F171" i="22"/>
  <c r="E171" i="13"/>
  <c r="F46" i="22"/>
  <c r="F145" i="22"/>
  <c r="F126" i="22"/>
  <c r="E126" i="13"/>
  <c r="F78" i="22"/>
  <c r="E78" i="13"/>
  <c r="F274" i="22"/>
  <c r="E274" i="13"/>
  <c r="F219" i="22"/>
  <c r="F183" i="22"/>
  <c r="F177" i="22"/>
  <c r="E177" i="13"/>
  <c r="F248" i="22"/>
  <c r="E248" i="13"/>
  <c r="F110" i="22"/>
  <c r="F66" i="22"/>
  <c r="E66" i="13"/>
  <c r="F251" i="22"/>
  <c r="E251" i="13"/>
  <c r="F209" i="22"/>
  <c r="E209" i="13"/>
  <c r="F190" i="22"/>
  <c r="E190" i="13"/>
  <c r="F142" i="22"/>
  <c r="E142" i="13"/>
  <c r="F285" i="22"/>
  <c r="F165" i="22"/>
  <c r="E165" i="13"/>
  <c r="F38" i="22"/>
  <c r="E38" i="13"/>
  <c r="F11" i="22"/>
  <c r="E11" i="13"/>
  <c r="F334" i="22"/>
  <c r="E334" i="13"/>
  <c r="F283" i="22"/>
  <c r="E283" i="13"/>
  <c r="F247" i="22"/>
  <c r="E247" i="13"/>
  <c r="F254" i="22"/>
  <c r="F57" i="22"/>
  <c r="E57" i="13"/>
  <c r="F70" i="22"/>
  <c r="E70" i="13"/>
  <c r="F43" i="22"/>
  <c r="E43" i="13"/>
  <c r="F65" i="22"/>
  <c r="E65" i="13"/>
  <c r="F273" i="22"/>
  <c r="E273" i="13"/>
  <c r="F58" i="22"/>
  <c r="E58" i="13"/>
  <c r="F298" i="22"/>
  <c r="E298" i="13"/>
  <c r="F206" i="22"/>
  <c r="E206" i="13"/>
  <c r="F102" i="22"/>
  <c r="E102" i="13"/>
  <c r="F75" i="22"/>
  <c r="F97" i="22"/>
  <c r="F343" i="22"/>
  <c r="F304" i="22"/>
  <c r="F122" i="22"/>
  <c r="E122" i="13"/>
  <c r="F71" i="22"/>
  <c r="E71" i="13"/>
  <c r="F238" i="22"/>
  <c r="E238" i="13"/>
  <c r="F284" i="22"/>
  <c r="E284" i="13"/>
  <c r="F133" i="22"/>
  <c r="E133" i="13"/>
  <c r="F106" i="22"/>
  <c r="E106" i="13"/>
  <c r="F294" i="22"/>
  <c r="E294" i="13"/>
  <c r="F103" i="22"/>
  <c r="F270" i="22"/>
  <c r="E270" i="13"/>
  <c r="F222" i="22"/>
  <c r="F244" i="22"/>
  <c r="E244" i="13"/>
  <c r="F101" i="22"/>
  <c r="E101" i="13"/>
  <c r="F163" i="22"/>
  <c r="F324" i="22"/>
  <c r="F32" i="22"/>
  <c r="F186" i="22"/>
  <c r="E186" i="13"/>
  <c r="F135" i="22"/>
  <c r="F302" i="22"/>
  <c r="F10" i="22"/>
  <c r="E10" i="13"/>
  <c r="F134" i="22"/>
  <c r="E134" i="13"/>
  <c r="F22" i="22"/>
  <c r="E22" i="13"/>
  <c r="F195" i="22"/>
  <c r="E195" i="13"/>
  <c r="F198" i="22"/>
  <c r="E198" i="13"/>
  <c r="F193" i="22"/>
  <c r="E193" i="13"/>
  <c r="F45" i="22"/>
  <c r="E45" i="13"/>
  <c r="F342" i="22"/>
  <c r="E342" i="13"/>
  <c r="F336" i="22"/>
  <c r="E336" i="13"/>
  <c r="F131" i="22"/>
  <c r="E131" i="13"/>
  <c r="F166" i="22"/>
  <c r="E166" i="13"/>
  <c r="F227" i="22"/>
  <c r="E227" i="13"/>
  <c r="F225" i="22"/>
  <c r="F234" i="22"/>
  <c r="F21" i="22"/>
  <c r="E21" i="13"/>
  <c r="F9" i="22"/>
  <c r="E9" i="13"/>
  <c r="F35" i="22"/>
  <c r="F259" i="22"/>
  <c r="E259" i="13"/>
  <c r="F118" i="22"/>
  <c r="F257" i="22"/>
  <c r="F53" i="22"/>
  <c r="F128" i="22"/>
  <c r="E128" i="13"/>
  <c r="F109" i="22"/>
  <c r="E109" i="13"/>
  <c r="F41" i="22"/>
  <c r="F311" i="22"/>
  <c r="E311" i="13"/>
  <c r="F204" i="22"/>
  <c r="F129" i="22"/>
  <c r="E129" i="13"/>
  <c r="F18" i="22"/>
  <c r="E18" i="13"/>
  <c r="F150" i="22"/>
  <c r="F289" i="22"/>
  <c r="F25" i="22"/>
  <c r="F85" i="22"/>
  <c r="F160" i="22"/>
  <c r="F141" i="22"/>
  <c r="E141" i="13"/>
  <c r="F73" i="22"/>
  <c r="F29" i="22"/>
  <c r="E29" i="13"/>
  <c r="F34" i="22"/>
  <c r="E34" i="13"/>
  <c r="F121" i="22"/>
  <c r="E121" i="13"/>
  <c r="F117" i="22"/>
  <c r="E117" i="13"/>
  <c r="F173" i="22"/>
  <c r="F89" i="22"/>
  <c r="E89" i="13"/>
  <c r="F340" i="22"/>
  <c r="F61" i="22"/>
  <c r="E61" i="13"/>
  <c r="F130" i="22"/>
  <c r="E130" i="13"/>
  <c r="F246" i="22"/>
  <c r="E246" i="13"/>
  <c r="F153" i="22"/>
  <c r="F149" i="22"/>
  <c r="E149" i="13"/>
  <c r="F224" i="22"/>
  <c r="E224" i="13"/>
  <c r="F328" i="22"/>
  <c r="F93" i="22"/>
  <c r="F114" i="22"/>
  <c r="F185" i="22"/>
  <c r="E185" i="13"/>
  <c r="F237" i="22"/>
  <c r="E237" i="13"/>
  <c r="F351" i="22"/>
  <c r="E351" i="13"/>
  <c r="F125" i="22"/>
  <c r="E125" i="13"/>
  <c r="F67" i="22"/>
  <c r="F309" i="22"/>
  <c r="E309" i="13"/>
  <c r="F245" i="22"/>
  <c r="E245" i="13"/>
  <c r="F288" i="22"/>
  <c r="E288" i="13"/>
  <c r="F39" i="22"/>
  <c r="F196" i="22"/>
  <c r="F338" i="22"/>
  <c r="E338" i="13"/>
  <c r="F332" i="22"/>
  <c r="F249" i="22"/>
  <c r="E249" i="13"/>
  <c r="F277" i="22"/>
  <c r="F301" i="22"/>
  <c r="E301" i="13"/>
  <c r="F137" i="22"/>
  <c r="E137" i="13"/>
  <c r="F167" i="22"/>
  <c r="F189" i="22"/>
  <c r="E189" i="13"/>
  <c r="F243" i="22"/>
  <c r="E243" i="13"/>
  <c r="F69" i="22"/>
  <c r="E69" i="13"/>
  <c r="F99" i="22"/>
  <c r="F228" i="22"/>
  <c r="E228" i="13"/>
  <c r="F308" i="22"/>
  <c r="E308" i="13"/>
  <c r="F330" i="22"/>
  <c r="F169" i="22"/>
  <c r="F199" i="22"/>
  <c r="E199" i="13"/>
  <c r="F172" i="22"/>
  <c r="E172" i="13"/>
  <c r="F307" i="22"/>
  <c r="E307" i="13"/>
  <c r="F214" i="22"/>
  <c r="F323" i="22"/>
  <c r="E323" i="13"/>
  <c r="F63" i="22"/>
  <c r="F312" i="22"/>
  <c r="F337" i="22"/>
  <c r="E337" i="13"/>
  <c r="F28" i="22"/>
  <c r="E28" i="13"/>
  <c r="F201" i="22"/>
  <c r="F231" i="22"/>
  <c r="E231" i="13"/>
  <c r="F12" i="22"/>
  <c r="F37" i="22"/>
  <c r="E37" i="13"/>
  <c r="F187" i="22"/>
  <c r="F19" i="22"/>
  <c r="E19" i="13"/>
  <c r="F95" i="22"/>
  <c r="F292" i="22"/>
  <c r="F233" i="22"/>
  <c r="E233" i="13"/>
  <c r="F44" i="22"/>
  <c r="E44" i="13"/>
  <c r="F59" i="22"/>
  <c r="F320" i="22"/>
  <c r="F20" i="22"/>
  <c r="E20" i="13"/>
  <c r="F127" i="22"/>
  <c r="E127" i="13"/>
  <c r="F310" i="22"/>
  <c r="E310" i="13"/>
  <c r="F79" i="22"/>
  <c r="E79" i="13"/>
  <c r="F92" i="22"/>
  <c r="E92" i="13"/>
  <c r="F267" i="22"/>
  <c r="E267" i="13"/>
  <c r="F50" i="22"/>
  <c r="E50" i="13"/>
  <c r="F178" i="22"/>
  <c r="E178" i="13"/>
  <c r="F51" i="22"/>
  <c r="F80" i="22"/>
  <c r="E80" i="13"/>
  <c r="F72" i="22"/>
  <c r="E72" i="13"/>
  <c r="F350" i="22"/>
  <c r="E350" i="13"/>
  <c r="F295" i="22"/>
  <c r="F108" i="22"/>
  <c r="E108" i="13"/>
  <c r="F210" i="22"/>
  <c r="E210" i="13"/>
  <c r="F48" i="22"/>
  <c r="E48" i="13"/>
  <c r="F84" i="22"/>
  <c r="E84" i="13"/>
  <c r="F287" i="22"/>
  <c r="E287" i="13"/>
  <c r="F275" i="22"/>
  <c r="F143" i="22"/>
  <c r="F327" i="22"/>
  <c r="E327" i="13"/>
  <c r="F299" i="22"/>
  <c r="E299" i="13"/>
  <c r="F87" i="22"/>
  <c r="F194" i="22"/>
  <c r="E194" i="13"/>
  <c r="F16" i="22"/>
  <c r="E16" i="13"/>
  <c r="F147" i="22"/>
  <c r="E147" i="13"/>
  <c r="F116" i="22"/>
  <c r="E116" i="13"/>
  <c r="F318" i="22"/>
  <c r="F175" i="22"/>
  <c r="E175" i="13"/>
  <c r="F271" i="22"/>
  <c r="F345" i="22"/>
  <c r="F229" i="22"/>
  <c r="F242" i="22"/>
  <c r="E242" i="13"/>
  <c r="F176" i="22"/>
  <c r="E176" i="13"/>
  <c r="F179" i="22"/>
  <c r="F148" i="22"/>
  <c r="E148" i="13"/>
  <c r="F200" i="22"/>
  <c r="E200" i="13"/>
  <c r="F335" i="22"/>
  <c r="E335" i="13"/>
  <c r="F207" i="22"/>
  <c r="F182" i="22"/>
  <c r="E182" i="13"/>
  <c r="F90" i="22"/>
  <c r="F132" i="22"/>
  <c r="E132" i="13"/>
  <c r="F260" i="22"/>
  <c r="F5" i="22"/>
  <c r="F211" i="22"/>
  <c r="E211" i="13"/>
  <c r="F212" i="22"/>
  <c r="F253" i="22"/>
  <c r="E253" i="13"/>
  <c r="F232" i="22"/>
  <c r="E232" i="13"/>
  <c r="F239" i="22"/>
  <c r="E239" i="13"/>
  <c r="F252" i="22"/>
  <c r="E252" i="13"/>
  <c r="F218" i="22"/>
  <c r="E218" i="13"/>
  <c r="E2" i="1"/>
  <c r="F2" i="22" l="1"/>
  <c r="M353" i="20" l="1"/>
  <c r="H353" i="22" s="1"/>
  <c r="M352" i="20"/>
  <c r="H352" i="22" s="1"/>
  <c r="M350" i="20"/>
  <c r="H350" i="22" s="1"/>
  <c r="M349" i="20"/>
  <c r="H349" i="22" s="1"/>
  <c r="M348" i="20"/>
  <c r="H348" i="22" s="1"/>
  <c r="M351" i="20"/>
  <c r="H351" i="22" s="1"/>
  <c r="K350" i="13" l="1"/>
  <c r="G350" i="22" s="1"/>
  <c r="K349" i="13"/>
  <c r="G349" i="22" s="1"/>
  <c r="K353" i="13"/>
  <c r="G353" i="22" s="1"/>
  <c r="K351" i="13"/>
  <c r="G351" i="22" s="1"/>
  <c r="K352" i="13"/>
  <c r="G352" i="22" s="1"/>
  <c r="K348" i="13"/>
  <c r="G348" i="22" s="1"/>
  <c r="Q347" i="22" l="1"/>
  <c r="Q33" i="22"/>
  <c r="Q15" i="22"/>
  <c r="Q303" i="22"/>
  <c r="Q105" i="22"/>
  <c r="Q3" i="22"/>
  <c r="Q290" i="22"/>
  <c r="Q54" i="22"/>
  <c r="Q346" i="22"/>
  <c r="Q213" i="22"/>
  <c r="Q297" i="22"/>
  <c r="Q221" i="22"/>
  <c r="Q184" i="22"/>
  <c r="Q96" i="22"/>
  <c r="Q180" i="22"/>
  <c r="Q112" i="22"/>
  <c r="Q140" i="22"/>
  <c r="Q272" i="22"/>
  <c r="Q100" i="22"/>
  <c r="Q263" i="22"/>
  <c r="Q223" i="22"/>
  <c r="Q77" i="22"/>
  <c r="Q286" i="22"/>
  <c r="Q115" i="22"/>
  <c r="Q56" i="22"/>
  <c r="Q278" i="22"/>
  <c r="Q317" i="22"/>
  <c r="Q31" i="22"/>
  <c r="Q353" i="22"/>
  <c r="Q349" i="22"/>
  <c r="Q306" i="22"/>
  <c r="Q216" i="22"/>
  <c r="U20" i="37" s="1"/>
  <c r="Q27" i="22"/>
  <c r="Q6" i="22"/>
  <c r="Q197" i="22"/>
  <c r="Q315" i="22"/>
  <c r="Q119" i="22"/>
  <c r="Q220" i="22"/>
  <c r="Q205" i="22"/>
  <c r="Q276" i="22"/>
  <c r="Q144" i="22"/>
  <c r="Q76" i="22"/>
  <c r="Q261" i="22"/>
  <c r="Q120" i="22"/>
  <c r="Q82" i="22"/>
  <c r="Q86" i="22"/>
  <c r="Q281" i="22"/>
  <c r="Q36" i="22"/>
  <c r="Q256" i="22"/>
  <c r="Q42" i="22"/>
  <c r="Q279" i="22"/>
  <c r="Q83" i="22"/>
  <c r="Q74" i="22"/>
  <c r="Q321" i="22"/>
  <c r="Q88" i="22"/>
  <c r="Q235" i="22"/>
  <c r="Q68" i="22"/>
  <c r="Q161" i="22"/>
  <c r="Q60" i="22"/>
  <c r="Q52" i="22"/>
  <c r="Q104" i="22"/>
  <c r="Q98" i="22"/>
  <c r="Q168" i="22"/>
  <c r="U39" i="37" s="1"/>
  <c r="Q203" i="22"/>
  <c r="Q136" i="22"/>
  <c r="Q157" i="22"/>
  <c r="Q154" i="22"/>
  <c r="Q4" i="22"/>
  <c r="Q159" i="22"/>
  <c r="Q174" i="22"/>
  <c r="Q208" i="22"/>
  <c r="Q329" i="22"/>
  <c r="Q8" i="22"/>
  <c r="Q26" i="22"/>
  <c r="Q322" i="22"/>
  <c r="Q325" i="22"/>
  <c r="Q111" i="22"/>
  <c r="Q264" i="22"/>
  <c r="Q269" i="22"/>
  <c r="Q202" i="22"/>
  <c r="Q316" i="22"/>
  <c r="Q226" i="22"/>
  <c r="Q170" i="22"/>
  <c r="Q348" i="22"/>
  <c r="Q188" i="22"/>
  <c r="Q151" i="22"/>
  <c r="Q215" i="22"/>
  <c r="Q296" i="22"/>
  <c r="Q319" i="22"/>
  <c r="Q280" i="22"/>
  <c r="Q40" i="22"/>
  <c r="Q255" i="22"/>
  <c r="Q156" i="22"/>
  <c r="Q265" i="22"/>
  <c r="Q124" i="22"/>
  <c r="Q266" i="22"/>
  <c r="Q164" i="22"/>
  <c r="Q64" i="22"/>
  <c r="Q341" i="22"/>
  <c r="Q55" i="22"/>
  <c r="Q241" i="22"/>
  <c r="Q331" i="22"/>
  <c r="Q314" i="22"/>
  <c r="Q333" i="22"/>
  <c r="Q291" i="22"/>
  <c r="Q192" i="22"/>
  <c r="Q162" i="22"/>
  <c r="Q258" i="22"/>
  <c r="Q13" i="22"/>
  <c r="Q94" i="22"/>
  <c r="Q146" i="22"/>
  <c r="T86" i="1"/>
  <c r="T344" i="1"/>
  <c r="T306" i="1"/>
  <c r="T180" i="1"/>
  <c r="T221" i="1"/>
  <c r="T213" i="1"/>
  <c r="T223" i="1"/>
  <c r="T290" i="1"/>
  <c r="T280" i="1"/>
  <c r="T27" i="1"/>
  <c r="T158" i="1"/>
  <c r="T197" i="1"/>
  <c r="T258" i="1"/>
  <c r="T256" i="1"/>
  <c r="T154" i="1"/>
  <c r="T42" i="1"/>
  <c r="T286" i="1"/>
  <c r="T348" i="1"/>
  <c r="T181" i="1"/>
  <c r="T168" i="1"/>
  <c r="T278" i="1"/>
  <c r="T144" i="1"/>
  <c r="T333" i="1"/>
  <c r="T272" i="1"/>
  <c r="T276" i="1"/>
  <c r="T293" i="1"/>
  <c r="T235" i="1"/>
  <c r="T269" i="1"/>
  <c r="T203" i="1"/>
  <c r="T111" i="1"/>
  <c r="T77" i="1"/>
  <c r="T315" i="1"/>
  <c r="T264" i="1"/>
  <c r="T88" i="1"/>
  <c r="T317" i="1"/>
  <c r="T263" i="1"/>
  <c r="T8" i="1"/>
  <c r="T91" i="1"/>
  <c r="T341" i="1"/>
  <c r="T100" i="1"/>
  <c r="T7" i="1"/>
  <c r="T347" i="1"/>
  <c r="T3" i="1"/>
  <c r="T265" i="1"/>
  <c r="T305" i="1"/>
  <c r="T31" i="1"/>
  <c r="T140" i="1"/>
  <c r="T124" i="1"/>
  <c r="T322" i="1"/>
  <c r="T162" i="1"/>
  <c r="T64" i="1"/>
  <c r="T76" i="1"/>
  <c r="T33" i="1"/>
  <c r="T220" i="1"/>
  <c r="T208" i="1"/>
  <c r="T96" i="1"/>
  <c r="T316" i="1"/>
  <c r="T120" i="1"/>
  <c r="T205" i="1"/>
  <c r="T297" i="1"/>
  <c r="T47" i="1"/>
  <c r="T281" i="1"/>
  <c r="T161" i="1"/>
  <c r="T13" i="1"/>
  <c r="T54" i="1"/>
  <c r="T291" i="1"/>
  <c r="T226" i="1"/>
  <c r="T314" i="1"/>
  <c r="T164" i="1"/>
  <c r="T60" i="1"/>
  <c r="T184" i="1"/>
  <c r="T279" i="1"/>
  <c r="T266" i="1"/>
  <c r="T156" i="1"/>
  <c r="T261" i="1"/>
  <c r="T346" i="1"/>
  <c r="T119" i="1"/>
  <c r="T321" i="1"/>
  <c r="T216" i="1"/>
  <c r="T94" i="1"/>
  <c r="T241" i="1"/>
  <c r="T146" i="1"/>
  <c r="T83" i="1"/>
  <c r="T113" i="1"/>
  <c r="T174" i="1"/>
  <c r="T98" i="1"/>
  <c r="T159" i="1"/>
  <c r="T255" i="1"/>
  <c r="T215" i="1"/>
  <c r="T56" i="1"/>
  <c r="T313" i="1"/>
  <c r="T188" i="1"/>
  <c r="T74" i="1"/>
  <c r="T296" i="1"/>
  <c r="T157" i="1"/>
  <c r="T15" i="1"/>
  <c r="T104" i="1"/>
  <c r="T82" i="1"/>
  <c r="T4" i="1"/>
  <c r="T325" i="1"/>
  <c r="T40" i="1"/>
  <c r="T55" i="1"/>
  <c r="T331" i="1"/>
  <c r="T36" i="1"/>
  <c r="T115" i="1"/>
  <c r="T136" i="1"/>
  <c r="T329" i="1"/>
  <c r="T230" i="1"/>
  <c r="T349" i="1"/>
  <c r="T24" i="1"/>
  <c r="T262" i="1"/>
  <c r="T202" i="1"/>
  <c r="T52" i="1"/>
  <c r="T170" i="1"/>
  <c r="T105" i="1"/>
  <c r="T151" i="1"/>
  <c r="T303" i="1"/>
  <c r="T192" i="1"/>
  <c r="T26" i="1"/>
  <c r="T217" i="1"/>
  <c r="T6" i="1"/>
  <c r="T68" i="1"/>
  <c r="T112" i="1"/>
  <c r="T319" i="1"/>
  <c r="V27" i="23" l="1"/>
  <c r="U28" i="37"/>
  <c r="U32" i="37"/>
  <c r="V24" i="23"/>
  <c r="U12" i="37"/>
  <c r="V45" i="23"/>
  <c r="V42" i="23"/>
  <c r="V43" i="23"/>
  <c r="V28" i="23"/>
  <c r="U37" i="37"/>
  <c r="V22" i="23"/>
  <c r="V26" i="23"/>
  <c r="U4" i="37"/>
  <c r="V9" i="23"/>
  <c r="V31" i="23"/>
  <c r="V41" i="23"/>
  <c r="U53" i="37"/>
  <c r="U22" i="37"/>
  <c r="U29" i="37"/>
  <c r="V52" i="23"/>
  <c r="U15" i="37"/>
  <c r="U50" i="37"/>
  <c r="U42" i="37"/>
  <c r="U48" i="37"/>
  <c r="V7" i="23"/>
  <c r="V19" i="23"/>
  <c r="V6" i="23"/>
  <c r="U8" i="37"/>
  <c r="U23" i="37"/>
  <c r="V29" i="23"/>
  <c r="V47" i="23"/>
  <c r="V49" i="23"/>
  <c r="Q217" i="22"/>
  <c r="U11" i="37" s="1"/>
  <c r="Q313" i="22"/>
  <c r="Q293" i="22"/>
  <c r="U36" i="37" s="1"/>
  <c r="Q113" i="22"/>
  <c r="U7" i="37" s="1"/>
  <c r="Q24" i="22"/>
  <c r="Q47" i="22"/>
  <c r="V36" i="23" s="1"/>
  <c r="Q305" i="22"/>
  <c r="Q230" i="22"/>
  <c r="U30" i="37" s="1"/>
  <c r="Q158" i="22"/>
  <c r="U6" i="37" s="1"/>
  <c r="Q344" i="22"/>
  <c r="V16" i="23" s="1"/>
  <c r="Q7" i="22"/>
  <c r="V46" i="23" s="1"/>
  <c r="Q262" i="22"/>
  <c r="Q181" i="22"/>
  <c r="U38" i="37" s="1"/>
  <c r="Q91" i="22"/>
  <c r="V38" i="23" s="1"/>
  <c r="R217" i="22"/>
  <c r="R293" i="22"/>
  <c r="T281" i="22"/>
  <c r="R344" i="22"/>
  <c r="R181" i="22"/>
  <c r="R7" i="22"/>
  <c r="R313" i="22"/>
  <c r="R262" i="22"/>
  <c r="R47" i="22"/>
  <c r="R91" i="22"/>
  <c r="R24" i="22"/>
  <c r="R158" i="22"/>
  <c r="R305" i="22"/>
  <c r="R113" i="22"/>
  <c r="R230" i="22"/>
  <c r="V12" i="23" l="1"/>
  <c r="U34" i="37"/>
  <c r="U17" i="37"/>
  <c r="V25" i="23"/>
  <c r="V48" i="23"/>
  <c r="U33" i="37"/>
  <c r="U41" i="37"/>
  <c r="V4" i="23"/>
  <c r="V53" i="23"/>
  <c r="U26" i="37"/>
  <c r="U46" i="37"/>
  <c r="U52" i="37"/>
  <c r="V40" i="23"/>
  <c r="V17" i="23"/>
  <c r="V34" i="23"/>
  <c r="V18" i="23"/>
  <c r="V33" i="23"/>
  <c r="U49" i="37"/>
  <c r="U21" i="37"/>
  <c r="V32" i="23"/>
  <c r="V35" i="23"/>
  <c r="V44" i="23"/>
  <c r="U16" i="37"/>
  <c r="V15" i="23"/>
  <c r="V39" i="23"/>
  <c r="V13" i="23"/>
  <c r="U45" i="37"/>
  <c r="U5" i="37"/>
  <c r="V10" i="23"/>
  <c r="U13" i="37"/>
  <c r="U25" i="37"/>
  <c r="V14" i="23"/>
  <c r="U27" i="37"/>
  <c r="U18" i="37"/>
  <c r="U51" i="37"/>
  <c r="U19" i="37"/>
  <c r="V50" i="23"/>
  <c r="V23" i="23"/>
  <c r="V30" i="23"/>
  <c r="V20" i="23"/>
  <c r="U10" i="37"/>
  <c r="U9" i="37"/>
  <c r="U31" i="37"/>
  <c r="U44" i="37"/>
  <c r="U43" i="37"/>
  <c r="U14" i="37"/>
  <c r="V5" i="23"/>
  <c r="V8" i="23"/>
  <c r="U24" i="37"/>
  <c r="U35" i="37"/>
  <c r="U40" i="37"/>
  <c r="V37" i="23"/>
  <c r="V51" i="23"/>
  <c r="V11" i="23"/>
  <c r="V21" i="23"/>
  <c r="U47" i="37"/>
  <c r="R223" i="22"/>
  <c r="E223" i="1"/>
  <c r="R164" i="22"/>
  <c r="E164" i="1"/>
  <c r="E91" i="1"/>
  <c r="E158" i="1"/>
  <c r="R188" i="22"/>
  <c r="E188" i="1"/>
  <c r="R303" i="22"/>
  <c r="E303" i="1"/>
  <c r="R203" i="22"/>
  <c r="E203" i="1"/>
  <c r="R213" i="22"/>
  <c r="E213" i="1"/>
  <c r="R115" i="22"/>
  <c r="E115" i="1"/>
  <c r="R60" i="22"/>
  <c r="E60" i="1"/>
  <c r="R170" i="22"/>
  <c r="E170" i="1"/>
  <c r="E24" i="1"/>
  <c r="R241" i="22"/>
  <c r="E241" i="1"/>
  <c r="E305" i="1"/>
  <c r="R27" i="22"/>
  <c r="E27" i="1"/>
  <c r="E113" i="1"/>
  <c r="R265" i="22"/>
  <c r="E265" i="1"/>
  <c r="R297" i="22"/>
  <c r="E297" i="1"/>
  <c r="R154" i="22"/>
  <c r="E154" i="1"/>
  <c r="R161" i="22"/>
  <c r="E161" i="1"/>
  <c r="R264" i="22"/>
  <c r="E264" i="1"/>
  <c r="R83" i="22"/>
  <c r="E83" i="1"/>
  <c r="R157" i="22"/>
  <c r="E157" i="1"/>
  <c r="R120" i="22"/>
  <c r="E120" i="1"/>
  <c r="R353" i="22"/>
  <c r="F353" i="22"/>
  <c r="R208" i="22"/>
  <c r="E208" i="1"/>
  <c r="R144" i="22"/>
  <c r="E144" i="1"/>
  <c r="R348" i="22"/>
  <c r="E348" i="1"/>
  <c r="R94" i="22"/>
  <c r="E94" i="1"/>
  <c r="R111" i="22"/>
  <c r="E111" i="1"/>
  <c r="R64" i="22"/>
  <c r="E64" i="1"/>
  <c r="R168" i="22"/>
  <c r="E168" i="1"/>
  <c r="R226" i="22"/>
  <c r="E226" i="1"/>
  <c r="R316" i="22"/>
  <c r="E316" i="1"/>
  <c r="R151" i="22"/>
  <c r="E151" i="1"/>
  <c r="R255" i="22"/>
  <c r="E255" i="1"/>
  <c r="R281" i="22"/>
  <c r="E281" i="1"/>
  <c r="R13" i="22"/>
  <c r="E13" i="1"/>
  <c r="R258" i="22"/>
  <c r="E258" i="1"/>
  <c r="R162" i="22"/>
  <c r="E162" i="1"/>
  <c r="R266" i="22"/>
  <c r="E266" i="1"/>
  <c r="R256" i="22"/>
  <c r="E256" i="1"/>
  <c r="R272" i="22"/>
  <c r="E272" i="1"/>
  <c r="R216" i="22"/>
  <c r="E216" i="1"/>
  <c r="R317" i="22"/>
  <c r="E317" i="1"/>
  <c r="R220" i="22"/>
  <c r="E220" i="1"/>
  <c r="R15" i="22"/>
  <c r="E15" i="1"/>
  <c r="R26" i="22"/>
  <c r="E26" i="1"/>
  <c r="E262" i="1"/>
  <c r="R3" i="22"/>
  <c r="E3" i="1"/>
  <c r="R8" i="22"/>
  <c r="E8" i="1"/>
  <c r="R180" i="22"/>
  <c r="E180" i="1"/>
  <c r="R184" i="22"/>
  <c r="E184" i="1"/>
  <c r="R33" i="22"/>
  <c r="E33" i="1"/>
  <c r="R276" i="22"/>
  <c r="E276" i="1"/>
  <c r="R54" i="22"/>
  <c r="E54" i="1"/>
  <c r="R331" i="22"/>
  <c r="E331" i="1"/>
  <c r="R263" i="22"/>
  <c r="E263" i="1"/>
  <c r="E293" i="1"/>
  <c r="R100" i="22"/>
  <c r="E100" i="1"/>
  <c r="R306" i="22"/>
  <c r="E306" i="1"/>
  <c r="R174" i="22"/>
  <c r="E174" i="1"/>
  <c r="R215" i="22"/>
  <c r="E215" i="1"/>
  <c r="R333" i="22"/>
  <c r="E333" i="1"/>
  <c r="R36" i="22"/>
  <c r="E36" i="1"/>
  <c r="R104" i="22"/>
  <c r="E104" i="1"/>
  <c r="R82" i="22"/>
  <c r="E82" i="1"/>
  <c r="R329" i="22"/>
  <c r="E329" i="1"/>
  <c r="R325" i="22"/>
  <c r="E325" i="1"/>
  <c r="R88" i="22"/>
  <c r="E88" i="1"/>
  <c r="R77" i="22"/>
  <c r="E77" i="1"/>
  <c r="R40" i="22"/>
  <c r="E40" i="1"/>
  <c r="R55" i="22"/>
  <c r="E55" i="1"/>
  <c r="R261" i="22"/>
  <c r="E261" i="1"/>
  <c r="E313" i="1"/>
  <c r="R31" i="22"/>
  <c r="E31" i="1"/>
  <c r="R68" i="22"/>
  <c r="E68" i="1"/>
  <c r="R4" i="22"/>
  <c r="E4" i="1"/>
  <c r="R279" i="22"/>
  <c r="E279" i="1"/>
  <c r="R76" i="22"/>
  <c r="E76" i="1"/>
  <c r="R146" i="22"/>
  <c r="E146" i="1"/>
  <c r="R136" i="22"/>
  <c r="E136" i="1"/>
  <c r="R119" i="22"/>
  <c r="E119" i="1"/>
  <c r="R341" i="22"/>
  <c r="E341" i="1"/>
  <c r="R56" i="22"/>
  <c r="E56" i="1"/>
  <c r="R96" i="22"/>
  <c r="E96" i="1"/>
  <c r="R278" i="22"/>
  <c r="E278" i="1"/>
  <c r="R197" i="22"/>
  <c r="E197" i="1"/>
  <c r="R349" i="22"/>
  <c r="E349" i="1"/>
  <c r="E217" i="1"/>
  <c r="R269" i="22"/>
  <c r="E269" i="1"/>
  <c r="R205" i="22"/>
  <c r="E205" i="1"/>
  <c r="R314" i="22"/>
  <c r="E314" i="1"/>
  <c r="R221" i="22"/>
  <c r="E221" i="1"/>
  <c r="R156" i="22"/>
  <c r="E156" i="1"/>
  <c r="E181" i="1"/>
  <c r="E7" i="1"/>
  <c r="E230" i="1"/>
  <c r="R202" i="22"/>
  <c r="E202" i="1"/>
  <c r="R140" i="22"/>
  <c r="E140" i="1"/>
  <c r="R74" i="22"/>
  <c r="E74" i="1"/>
  <c r="R235" i="22"/>
  <c r="E235" i="1"/>
  <c r="R6" i="22"/>
  <c r="E6" i="1"/>
  <c r="R291" i="22"/>
  <c r="E291" i="1"/>
  <c r="E47" i="1"/>
  <c r="R192" i="22"/>
  <c r="E192" i="1"/>
  <c r="R321" i="22"/>
  <c r="E321" i="1"/>
  <c r="R346" i="22"/>
  <c r="E346" i="1"/>
  <c r="R290" i="22"/>
  <c r="E290" i="1"/>
  <c r="R296" i="22"/>
  <c r="E296" i="1"/>
  <c r="R98" i="22"/>
  <c r="E98" i="1"/>
  <c r="R319" i="22"/>
  <c r="E319" i="1"/>
  <c r="R42" i="22"/>
  <c r="E42" i="1"/>
  <c r="R286" i="22"/>
  <c r="E286" i="1"/>
  <c r="E344" i="1"/>
  <c r="R347" i="22"/>
  <c r="E347" i="1"/>
  <c r="R105" i="22"/>
  <c r="E105" i="1"/>
  <c r="R280" i="22"/>
  <c r="E280" i="1"/>
  <c r="R52" i="22"/>
  <c r="E52" i="1"/>
  <c r="R86" i="22"/>
  <c r="E86" i="1"/>
  <c r="R112" i="22"/>
  <c r="E112" i="1"/>
  <c r="R315" i="22"/>
  <c r="E315" i="1"/>
  <c r="R159" i="22"/>
  <c r="E159" i="1"/>
  <c r="R124" i="22"/>
  <c r="E124" i="1"/>
  <c r="R322" i="22"/>
  <c r="E322" i="1"/>
  <c r="V33" i="37" l="1"/>
  <c r="W39" i="23"/>
  <c r="V35" i="37"/>
  <c r="V30" i="37"/>
  <c r="V41" i="37"/>
  <c r="V28" i="37"/>
  <c r="V44" i="37"/>
  <c r="W51" i="23"/>
  <c r="V46" i="37"/>
  <c r="E14" i="20"/>
  <c r="E14" i="21"/>
  <c r="E14" i="13"/>
  <c r="E63" i="13"/>
  <c r="E63" i="20"/>
  <c r="E63" i="21"/>
  <c r="E343" i="20"/>
  <c r="E343" i="21"/>
  <c r="E343" i="13"/>
  <c r="E229" i="13"/>
  <c r="E229" i="20"/>
  <c r="E229" i="21"/>
  <c r="E75" i="20"/>
  <c r="E75" i="21"/>
  <c r="E75" i="13"/>
  <c r="E214" i="20"/>
  <c r="E214" i="21"/>
  <c r="E214" i="13"/>
  <c r="E219" i="20"/>
  <c r="E219" i="21"/>
  <c r="E219" i="13"/>
  <c r="E110" i="20"/>
  <c r="E110" i="21"/>
  <c r="E110" i="13"/>
  <c r="E196" i="13"/>
  <c r="E196" i="20"/>
  <c r="E196" i="21"/>
  <c r="E275" i="13"/>
  <c r="E275" i="20"/>
  <c r="E275" i="21"/>
  <c r="E187" i="13"/>
  <c r="E187" i="20"/>
  <c r="E187" i="21"/>
  <c r="E191" i="20"/>
  <c r="E191" i="21"/>
  <c r="E191" i="13"/>
  <c r="E277" i="13"/>
  <c r="E277" i="20"/>
  <c r="E277" i="21"/>
  <c r="E32" i="13"/>
  <c r="E32" i="20"/>
  <c r="E32" i="21"/>
  <c r="E12" i="13"/>
  <c r="E12" i="20"/>
  <c r="E12" i="21"/>
  <c r="E46" i="20"/>
  <c r="E46" i="21"/>
  <c r="E46" i="13"/>
  <c r="E87" i="13"/>
  <c r="E87" i="20"/>
  <c r="E87" i="21"/>
  <c r="E90" i="20"/>
  <c r="E90" i="21"/>
  <c r="E90" i="13"/>
  <c r="E163" i="20"/>
  <c r="E163" i="21"/>
  <c r="E163" i="13"/>
  <c r="E324" i="20"/>
  <c r="E324" i="21"/>
  <c r="E324" i="13"/>
  <c r="E254" i="13"/>
  <c r="E254" i="20"/>
  <c r="E254" i="21"/>
  <c r="E160" i="13"/>
  <c r="E160" i="20"/>
  <c r="E160" i="21"/>
  <c r="E222" i="20"/>
  <c r="E222" i="21"/>
  <c r="E222" i="13"/>
  <c r="E340" i="13"/>
  <c r="E340" i="20"/>
  <c r="E340" i="21"/>
  <c r="E150" i="20"/>
  <c r="E150" i="13"/>
  <c r="E150" i="21"/>
  <c r="E153" i="20"/>
  <c r="E153" i="21"/>
  <c r="E153" i="13"/>
  <c r="E51" i="13"/>
  <c r="E51" i="20"/>
  <c r="E51" i="21"/>
  <c r="E234" i="13"/>
  <c r="E234" i="20"/>
  <c r="E234" i="21"/>
  <c r="E81" i="20"/>
  <c r="E81" i="21"/>
  <c r="E81" i="13"/>
  <c r="E328" i="13"/>
  <c r="E328" i="20"/>
  <c r="E328" i="21"/>
  <c r="E73" i="13"/>
  <c r="E73" i="20"/>
  <c r="E73" i="21"/>
  <c r="E118" i="20"/>
  <c r="E118" i="21"/>
  <c r="E118" i="13"/>
  <c r="E2" i="21"/>
  <c r="E2" i="13"/>
  <c r="E2" i="20"/>
  <c r="E103" i="13"/>
  <c r="E103" i="20"/>
  <c r="E103" i="21"/>
  <c r="E225" i="13"/>
  <c r="E225" i="20"/>
  <c r="E225" i="21"/>
  <c r="E139" i="20"/>
  <c r="E139" i="21"/>
  <c r="E139" i="13"/>
  <c r="E135" i="20"/>
  <c r="E135" i="21"/>
  <c r="E135" i="13"/>
  <c r="E35" i="13"/>
  <c r="E35" i="20"/>
  <c r="E35" i="21"/>
  <c r="E25" i="20"/>
  <c r="E25" i="21"/>
  <c r="E25" i="13"/>
  <c r="E167" i="20"/>
  <c r="E167" i="21"/>
  <c r="E167" i="13"/>
  <c r="E201" i="13"/>
  <c r="E201" i="20"/>
  <c r="E201" i="21"/>
  <c r="E145" i="20"/>
  <c r="E145" i="21"/>
  <c r="E145" i="13"/>
  <c r="E5" i="13"/>
  <c r="E5" i="20"/>
  <c r="E5" i="21"/>
  <c r="E304" i="20"/>
  <c r="E304" i="21"/>
  <c r="E304" i="13"/>
  <c r="E183" i="13"/>
  <c r="E183" i="20"/>
  <c r="E183" i="21"/>
  <c r="E179" i="13"/>
  <c r="E179" i="20"/>
  <c r="E179" i="21"/>
  <c r="E240" i="20"/>
  <c r="E240" i="21"/>
  <c r="E240" i="13"/>
  <c r="E173" i="13"/>
  <c r="E173" i="20"/>
  <c r="E173" i="21"/>
  <c r="E93" i="13"/>
  <c r="E93" i="20"/>
  <c r="E93" i="21"/>
  <c r="E23" i="13"/>
  <c r="E23" i="20"/>
  <c r="E23" i="21"/>
  <c r="E41" i="13"/>
  <c r="E41" i="20"/>
  <c r="E41" i="21"/>
  <c r="E169" i="20"/>
  <c r="E169" i="21"/>
  <c r="E169" i="13"/>
  <c r="E318" i="20"/>
  <c r="E318" i="21"/>
  <c r="E318" i="13"/>
  <c r="E67" i="13"/>
  <c r="E67" i="20"/>
  <c r="E67" i="21"/>
  <c r="E59" i="20"/>
  <c r="E59" i="21"/>
  <c r="E59" i="13"/>
  <c r="E143" i="13"/>
  <c r="E143" i="20"/>
  <c r="E143" i="21"/>
  <c r="E285" i="20"/>
  <c r="E285" i="21"/>
  <c r="E285" i="13"/>
  <c r="E97" i="20"/>
  <c r="E97" i="21"/>
  <c r="E97" i="13"/>
  <c r="E99" i="13"/>
  <c r="E99" i="20"/>
  <c r="E99" i="21"/>
  <c r="E30" i="13"/>
  <c r="E30" i="20"/>
  <c r="E30" i="21"/>
  <c r="E114" i="13"/>
  <c r="E114" i="20"/>
  <c r="E114" i="21"/>
  <c r="E95" i="20"/>
  <c r="E95" i="21"/>
  <c r="E95" i="13"/>
  <c r="E271" i="20"/>
  <c r="E271" i="21"/>
  <c r="E271" i="13"/>
  <c r="E295" i="13"/>
  <c r="E295" i="21"/>
  <c r="E295" i="20"/>
  <c r="E204" i="20"/>
  <c r="E204" i="13"/>
  <c r="E204" i="21"/>
  <c r="E292" i="20"/>
  <c r="E292" i="21"/>
  <c r="E292" i="13"/>
  <c r="E207" i="20"/>
  <c r="E207" i="21"/>
  <c r="E207" i="13"/>
  <c r="E212" i="20"/>
  <c r="E212" i="13"/>
  <c r="E212" i="21"/>
  <c r="E155" i="13"/>
  <c r="E155" i="20"/>
  <c r="E155" i="21"/>
  <c r="E289" i="20"/>
  <c r="E289" i="21"/>
  <c r="E289" i="13"/>
  <c r="E352" i="20"/>
  <c r="E352" i="21"/>
  <c r="E352" i="13"/>
  <c r="E332" i="20"/>
  <c r="E332" i="21"/>
  <c r="E332" i="13"/>
  <c r="E268" i="20"/>
  <c r="E268" i="21"/>
  <c r="E268" i="13"/>
  <c r="E330" i="20"/>
  <c r="E330" i="21"/>
  <c r="E330" i="13"/>
  <c r="E260" i="20"/>
  <c r="E260" i="21"/>
  <c r="E260" i="13"/>
  <c r="E85" i="20"/>
  <c r="E85" i="21"/>
  <c r="E85" i="13"/>
  <c r="E312" i="13"/>
  <c r="E312" i="20"/>
  <c r="E312" i="21"/>
  <c r="E345" i="20"/>
  <c r="E345" i="21"/>
  <c r="E345" i="13"/>
  <c r="E123" i="13"/>
  <c r="E123" i="20"/>
  <c r="E123" i="21"/>
  <c r="E53" i="20"/>
  <c r="E53" i="21"/>
  <c r="E53" i="13"/>
  <c r="E302" i="20"/>
  <c r="E302" i="21"/>
  <c r="E302" i="13"/>
  <c r="E320" i="13"/>
  <c r="E320" i="20"/>
  <c r="E320" i="21"/>
  <c r="E39" i="20"/>
  <c r="E39" i="21"/>
  <c r="E39" i="13"/>
  <c r="E257" i="20"/>
  <c r="E257" i="21"/>
  <c r="E257" i="13"/>
  <c r="V20" i="37"/>
  <c r="V27" i="37"/>
  <c r="V21" i="37"/>
  <c r="W45" i="23"/>
  <c r="V10" i="37"/>
  <c r="W46" i="23"/>
  <c r="V13" i="37"/>
  <c r="V32" i="37"/>
  <c r="V26" i="37"/>
  <c r="V17" i="37"/>
  <c r="W4" i="23"/>
  <c r="W27" i="23"/>
  <c r="W48" i="23"/>
  <c r="V51" i="37"/>
  <c r="W44" i="23"/>
  <c r="V48" i="37"/>
  <c r="V12" i="37"/>
  <c r="V16" i="37"/>
  <c r="W21" i="23"/>
  <c r="W24" i="23"/>
  <c r="W53" i="23"/>
  <c r="W23" i="23"/>
  <c r="V31" i="37"/>
  <c r="V34" i="37"/>
  <c r="V24" i="37"/>
  <c r="W28" i="23"/>
  <c r="W42" i="23"/>
  <c r="W34" i="23"/>
  <c r="W43" i="23"/>
  <c r="W26" i="23"/>
  <c r="W30" i="23"/>
  <c r="W37" i="23"/>
  <c r="V5" i="37"/>
  <c r="V49" i="37"/>
  <c r="V37" i="37"/>
  <c r="W22" i="23"/>
  <c r="V25" i="37"/>
  <c r="V36" i="37"/>
  <c r="V19" i="37"/>
  <c r="V4" i="37"/>
  <c r="W9" i="23"/>
  <c r="W31" i="23"/>
  <c r="W25" i="23"/>
  <c r="W14" i="23"/>
  <c r="W10" i="23"/>
  <c r="W41" i="23"/>
  <c r="W32" i="23"/>
  <c r="V38" i="37"/>
  <c r="V42" i="37"/>
  <c r="V6" i="37"/>
  <c r="V8" i="37"/>
  <c r="W50" i="23"/>
  <c r="W52" i="23"/>
  <c r="V9" i="37"/>
  <c r="V18" i="37"/>
  <c r="W20" i="23"/>
  <c r="W13" i="23"/>
  <c r="W35" i="23"/>
  <c r="W38" i="23"/>
  <c r="V15" i="37"/>
  <c r="V7" i="37"/>
  <c r="W7" i="23"/>
  <c r="W19" i="23"/>
  <c r="V45" i="37"/>
  <c r="V22" i="37"/>
  <c r="V29" i="37"/>
  <c r="V47" i="37"/>
  <c r="V50" i="37"/>
  <c r="W47" i="23"/>
  <c r="W49" i="23"/>
  <c r="W33" i="23"/>
  <c r="W36" i="23"/>
  <c r="W15" i="23"/>
  <c r="W12" i="23"/>
  <c r="W11" i="23"/>
  <c r="V40" i="37"/>
  <c r="V23" i="37"/>
  <c r="V52" i="37"/>
  <c r="V11" i="37"/>
  <c r="V14" i="37"/>
  <c r="V39" i="37"/>
  <c r="V53" i="37"/>
  <c r="V43" i="37"/>
  <c r="W17" i="23"/>
  <c r="W18" i="23"/>
  <c r="W16" i="23"/>
  <c r="W8" i="23"/>
  <c r="W6" i="23"/>
  <c r="W5" i="23"/>
  <c r="W29" i="23"/>
  <c r="W40" i="23"/>
  <c r="E3" i="13"/>
  <c r="F3" i="22"/>
  <c r="E3" i="20"/>
  <c r="E3" i="21"/>
  <c r="F258" i="22"/>
  <c r="E258" i="13"/>
  <c r="E258" i="20"/>
  <c r="E258" i="21"/>
  <c r="E105" i="13"/>
  <c r="F105" i="22"/>
  <c r="E105" i="20"/>
  <c r="E105" i="21"/>
  <c r="F269" i="22"/>
  <c r="E269" i="13"/>
  <c r="E269" i="20"/>
  <c r="E269" i="21"/>
  <c r="E174" i="20"/>
  <c r="E174" i="21"/>
  <c r="F174" i="22"/>
  <c r="E174" i="13"/>
  <c r="F256" i="22"/>
  <c r="E256" i="13"/>
  <c r="E256" i="20"/>
  <c r="E256" i="21"/>
  <c r="F226" i="22"/>
  <c r="E226" i="13"/>
  <c r="E226" i="21"/>
  <c r="E226" i="20"/>
  <c r="F94" i="22"/>
  <c r="E94" i="13"/>
  <c r="E94" i="20"/>
  <c r="E94" i="21"/>
  <c r="F208" i="22"/>
  <c r="E208" i="13"/>
  <c r="E208" i="20"/>
  <c r="E208" i="21"/>
  <c r="F291" i="22"/>
  <c r="E291" i="13"/>
  <c r="E291" i="20"/>
  <c r="E291" i="21"/>
  <c r="E119" i="13"/>
  <c r="E119" i="20"/>
  <c r="E119" i="21"/>
  <c r="F119" i="22"/>
  <c r="F13" i="22"/>
  <c r="E13" i="13"/>
  <c r="E13" i="20"/>
  <c r="E13" i="21"/>
  <c r="F157" i="22"/>
  <c r="E157" i="13"/>
  <c r="E157" i="20"/>
  <c r="E157" i="21"/>
  <c r="E217" i="20"/>
  <c r="E217" i="21"/>
  <c r="F217" i="22"/>
  <c r="E217" i="13"/>
  <c r="F184" i="22"/>
  <c r="E184" i="13"/>
  <c r="E184" i="20"/>
  <c r="E184" i="21"/>
  <c r="E266" i="21"/>
  <c r="F266" i="22"/>
  <c r="E266" i="13"/>
  <c r="E266" i="20"/>
  <c r="E353" i="13"/>
  <c r="E353" i="20"/>
  <c r="E353" i="21"/>
  <c r="F6" i="22"/>
  <c r="E6" i="13"/>
  <c r="E6" i="20"/>
  <c r="E6" i="21"/>
  <c r="F136" i="22"/>
  <c r="E136" i="13"/>
  <c r="E136" i="20"/>
  <c r="E136" i="21"/>
  <c r="E77" i="20"/>
  <c r="E77" i="21"/>
  <c r="E77" i="13"/>
  <c r="F77" i="22"/>
  <c r="E83" i="20"/>
  <c r="E83" i="21"/>
  <c r="F83" i="22"/>
  <c r="E83" i="13"/>
  <c r="E321" i="20"/>
  <c r="E321" i="21"/>
  <c r="F321" i="22"/>
  <c r="E321" i="13"/>
  <c r="E322" i="13"/>
  <c r="E322" i="20"/>
  <c r="E322" i="21"/>
  <c r="F322" i="22"/>
  <c r="F235" i="22"/>
  <c r="E235" i="13"/>
  <c r="E235" i="20"/>
  <c r="E235" i="21"/>
  <c r="F146" i="22"/>
  <c r="E146" i="13"/>
  <c r="E146" i="20"/>
  <c r="E146" i="21"/>
  <c r="E264" i="20"/>
  <c r="E264" i="21"/>
  <c r="F264" i="22"/>
  <c r="E264" i="13"/>
  <c r="E7" i="20"/>
  <c r="F7" i="22"/>
  <c r="E7" i="13"/>
  <c r="E7" i="21"/>
  <c r="E314" i="20"/>
  <c r="F314" i="22"/>
  <c r="E314" i="21"/>
  <c r="E314" i="13"/>
  <c r="E168" i="20"/>
  <c r="E168" i="13"/>
  <c r="E168" i="21"/>
  <c r="F168" i="22"/>
  <c r="F74" i="22"/>
  <c r="E74" i="13"/>
  <c r="E74" i="20"/>
  <c r="E74" i="21"/>
  <c r="F181" i="22"/>
  <c r="E181" i="13"/>
  <c r="E181" i="20"/>
  <c r="E181" i="21"/>
  <c r="E241" i="20"/>
  <c r="E241" i="21"/>
  <c r="F241" i="22"/>
  <c r="E241" i="13"/>
  <c r="E280" i="20"/>
  <c r="E280" i="21"/>
  <c r="F280" i="22"/>
  <c r="E280" i="13"/>
  <c r="F98" i="22"/>
  <c r="E98" i="13"/>
  <c r="E98" i="20"/>
  <c r="E98" i="21"/>
  <c r="E156" i="20"/>
  <c r="E156" i="21"/>
  <c r="E156" i="13"/>
  <c r="F156" i="22"/>
  <c r="F205" i="22"/>
  <c r="E205" i="13"/>
  <c r="E205" i="20"/>
  <c r="E205" i="21"/>
  <c r="F197" i="22"/>
  <c r="E197" i="13"/>
  <c r="E197" i="20"/>
  <c r="E197" i="21"/>
  <c r="F64" i="22"/>
  <c r="E64" i="13"/>
  <c r="E64" i="20"/>
  <c r="E64" i="21"/>
  <c r="F140" i="22"/>
  <c r="E140" i="13"/>
  <c r="E140" i="20"/>
  <c r="E140" i="21"/>
  <c r="E221" i="20"/>
  <c r="E221" i="21"/>
  <c r="E221" i="13"/>
  <c r="F221" i="22"/>
  <c r="F26" i="22"/>
  <c r="E26" i="13"/>
  <c r="E26" i="20"/>
  <c r="E26" i="21"/>
  <c r="E111" i="13"/>
  <c r="F111" i="22"/>
  <c r="E111" i="21"/>
  <c r="E111" i="20"/>
  <c r="F170" i="22"/>
  <c r="E170" i="13"/>
  <c r="E170" i="20"/>
  <c r="E170" i="21"/>
  <c r="F158" i="22"/>
  <c r="E158" i="13"/>
  <c r="E158" i="20"/>
  <c r="E158" i="21"/>
  <c r="E202" i="20"/>
  <c r="E202" i="21"/>
  <c r="E202" i="13"/>
  <c r="F202" i="22"/>
  <c r="F88" i="22"/>
  <c r="E88" i="13"/>
  <c r="E88" i="20"/>
  <c r="E88" i="21"/>
  <c r="F331" i="22"/>
  <c r="E331" i="13"/>
  <c r="E331" i="20"/>
  <c r="E331" i="21"/>
  <c r="F276" i="22"/>
  <c r="E276" i="13"/>
  <c r="E276" i="20"/>
  <c r="E276" i="21"/>
  <c r="E91" i="21"/>
  <c r="F91" i="22"/>
  <c r="E91" i="13"/>
  <c r="E91" i="20"/>
  <c r="F278" i="22"/>
  <c r="E278" i="13"/>
  <c r="E278" i="20"/>
  <c r="E278" i="21"/>
  <c r="E313" i="20"/>
  <c r="E313" i="21"/>
  <c r="F313" i="22"/>
  <c r="E313" i="13"/>
  <c r="F15" i="22"/>
  <c r="E15" i="13"/>
  <c r="E15" i="20"/>
  <c r="E15" i="21"/>
  <c r="F60" i="22"/>
  <c r="E60" i="13"/>
  <c r="E60" i="20"/>
  <c r="E60" i="21"/>
  <c r="E349" i="20"/>
  <c r="E349" i="21"/>
  <c r="E349" i="13"/>
  <c r="F349" i="22"/>
  <c r="E325" i="13"/>
  <c r="E325" i="20"/>
  <c r="E325" i="21"/>
  <c r="F325" i="22"/>
  <c r="E54" i="20"/>
  <c r="E54" i="21"/>
  <c r="F54" i="22"/>
  <c r="E54" i="13"/>
  <c r="E33" i="20"/>
  <c r="E33" i="13"/>
  <c r="E33" i="21"/>
  <c r="F33" i="22"/>
  <c r="E27" i="20"/>
  <c r="E27" i="21"/>
  <c r="F27" i="22"/>
  <c r="E27" i="13"/>
  <c r="E124" i="20"/>
  <c r="E124" i="21"/>
  <c r="F124" i="22"/>
  <c r="E124" i="13"/>
  <c r="E96" i="20"/>
  <c r="E96" i="13"/>
  <c r="E96" i="21"/>
  <c r="F96" i="22"/>
  <c r="E220" i="20"/>
  <c r="E220" i="21"/>
  <c r="F220" i="22"/>
  <c r="E220" i="13"/>
  <c r="E115" i="13"/>
  <c r="F115" i="22"/>
  <c r="E115" i="20"/>
  <c r="E115" i="21"/>
  <c r="E164" i="20"/>
  <c r="E164" i="21"/>
  <c r="F164" i="22"/>
  <c r="E164" i="13"/>
  <c r="E55" i="13"/>
  <c r="F55" i="22"/>
  <c r="E55" i="20"/>
  <c r="E55" i="21"/>
  <c r="F329" i="22"/>
  <c r="E329" i="13"/>
  <c r="E329" i="20"/>
  <c r="E329" i="21"/>
  <c r="F161" i="22"/>
  <c r="E161" i="13"/>
  <c r="E161" i="20"/>
  <c r="E161" i="21"/>
  <c r="F305" i="22"/>
  <c r="E305" i="13"/>
  <c r="E305" i="20"/>
  <c r="E305" i="21"/>
  <c r="F159" i="22"/>
  <c r="E159" i="13"/>
  <c r="E159" i="20"/>
  <c r="E159" i="21"/>
  <c r="E56" i="13"/>
  <c r="F56" i="22"/>
  <c r="E56" i="20"/>
  <c r="E56" i="21"/>
  <c r="E317" i="20"/>
  <c r="E317" i="21"/>
  <c r="F317" i="22"/>
  <c r="E317" i="13"/>
  <c r="F213" i="22"/>
  <c r="E213" i="13"/>
  <c r="E213" i="20"/>
  <c r="E213" i="21"/>
  <c r="E188" i="13"/>
  <c r="E188" i="20"/>
  <c r="E188" i="21"/>
  <c r="F188" i="22"/>
  <c r="F223" i="22"/>
  <c r="E223" i="13"/>
  <c r="E223" i="20"/>
  <c r="E223" i="21"/>
  <c r="E290" i="13"/>
  <c r="F290" i="22"/>
  <c r="E290" i="20"/>
  <c r="E290" i="21"/>
  <c r="F40" i="22"/>
  <c r="E40" i="13"/>
  <c r="E40" i="20"/>
  <c r="E40" i="21"/>
  <c r="F82" i="22"/>
  <c r="E82" i="13"/>
  <c r="E82" i="20"/>
  <c r="E82" i="21"/>
  <c r="E306" i="20"/>
  <c r="E306" i="21"/>
  <c r="E306" i="13"/>
  <c r="F306" i="22"/>
  <c r="F154" i="22"/>
  <c r="E154" i="13"/>
  <c r="E154" i="20"/>
  <c r="E154" i="21"/>
  <c r="F315" i="22"/>
  <c r="E315" i="13"/>
  <c r="E315" i="20"/>
  <c r="E315" i="21"/>
  <c r="E341" i="21"/>
  <c r="E341" i="13"/>
  <c r="F341" i="22"/>
  <c r="E341" i="20"/>
  <c r="E216" i="20"/>
  <c r="E216" i="21"/>
  <c r="F216" i="22"/>
  <c r="E216" i="13"/>
  <c r="F120" i="22"/>
  <c r="E120" i="13"/>
  <c r="E120" i="20"/>
  <c r="E120" i="21"/>
  <c r="E203" i="20"/>
  <c r="E203" i="21"/>
  <c r="F203" i="22"/>
  <c r="E203" i="13"/>
  <c r="E346" i="20"/>
  <c r="E346" i="13"/>
  <c r="E346" i="21"/>
  <c r="F346" i="22"/>
  <c r="E100" i="20"/>
  <c r="E100" i="21"/>
  <c r="F100" i="22"/>
  <c r="E100" i="13"/>
  <c r="F263" i="22"/>
  <c r="E263" i="13"/>
  <c r="E263" i="20"/>
  <c r="E263" i="21"/>
  <c r="E297" i="13"/>
  <c r="E297" i="20"/>
  <c r="E297" i="21"/>
  <c r="F297" i="22"/>
  <c r="F112" i="22"/>
  <c r="E112" i="13"/>
  <c r="E112" i="20"/>
  <c r="E112" i="21"/>
  <c r="E47" i="20"/>
  <c r="E47" i="21"/>
  <c r="E47" i="13"/>
  <c r="F47" i="22"/>
  <c r="F272" i="22"/>
  <c r="E272" i="13"/>
  <c r="E272" i="20"/>
  <c r="E272" i="21"/>
  <c r="E303" i="13"/>
  <c r="F303" i="22"/>
  <c r="E303" i="20"/>
  <c r="E303" i="21"/>
  <c r="E347" i="13"/>
  <c r="E347" i="20"/>
  <c r="E347" i="21"/>
  <c r="F347" i="22"/>
  <c r="E286" i="20"/>
  <c r="F286" i="22"/>
  <c r="E286" i="21"/>
  <c r="E286" i="13"/>
  <c r="E265" i="13"/>
  <c r="E265" i="20"/>
  <c r="E265" i="21"/>
  <c r="F265" i="22"/>
  <c r="E24" i="20"/>
  <c r="E24" i="21"/>
  <c r="E24" i="13"/>
  <c r="F24" i="22"/>
  <c r="E86" i="20"/>
  <c r="E86" i="21"/>
  <c r="F86" i="22"/>
  <c r="E86" i="13"/>
  <c r="E192" i="20"/>
  <c r="E192" i="13"/>
  <c r="E192" i="21"/>
  <c r="F192" i="22"/>
  <c r="F68" i="22"/>
  <c r="E68" i="13"/>
  <c r="E68" i="20"/>
  <c r="E68" i="21"/>
  <c r="E42" i="20"/>
  <c r="E42" i="21"/>
  <c r="F42" i="22"/>
  <c r="E42" i="13"/>
  <c r="E52" i="13"/>
  <c r="F52" i="22"/>
  <c r="E52" i="20"/>
  <c r="E52" i="21"/>
  <c r="E31" i="13"/>
  <c r="F31" i="22"/>
  <c r="E31" i="20"/>
  <c r="E31" i="21"/>
  <c r="F281" i="22"/>
  <c r="E281" i="13"/>
  <c r="E281" i="20"/>
  <c r="E281" i="21"/>
  <c r="E319" i="20"/>
  <c r="E319" i="21"/>
  <c r="F319" i="22"/>
  <c r="E319" i="13"/>
  <c r="E296" i="20"/>
  <c r="E296" i="21"/>
  <c r="E296" i="13"/>
  <c r="F296" i="22"/>
  <c r="E293" i="13"/>
  <c r="F293" i="22"/>
  <c r="E293" i="20"/>
  <c r="E293" i="21"/>
  <c r="E76" i="13"/>
  <c r="E76" i="20"/>
  <c r="E76" i="21"/>
  <c r="F76" i="22"/>
  <c r="E261" i="20"/>
  <c r="E261" i="21"/>
  <c r="F261" i="22"/>
  <c r="E261" i="13"/>
  <c r="F36" i="22"/>
  <c r="E36" i="13"/>
  <c r="E36" i="20"/>
  <c r="E36" i="21"/>
  <c r="E255" i="13"/>
  <c r="F255" i="22"/>
  <c r="E255" i="20"/>
  <c r="E255" i="21"/>
  <c r="E180" i="13"/>
  <c r="F180" i="22"/>
  <c r="E180" i="20"/>
  <c r="E180" i="21"/>
  <c r="E279" i="20"/>
  <c r="F279" i="22"/>
  <c r="E279" i="21"/>
  <c r="E279" i="13"/>
  <c r="F333" i="22"/>
  <c r="E333" i="13"/>
  <c r="E333" i="20"/>
  <c r="E333" i="21"/>
  <c r="E262" i="21"/>
  <c r="F262" i="22"/>
  <c r="E262" i="13"/>
  <c r="E262" i="20"/>
  <c r="F151" i="22"/>
  <c r="E151" i="13"/>
  <c r="E151" i="20"/>
  <c r="E151" i="21"/>
  <c r="F348" i="22"/>
  <c r="E348" i="13"/>
  <c r="E348" i="20"/>
  <c r="E348" i="21"/>
  <c r="E230" i="20"/>
  <c r="E230" i="21"/>
  <c r="E230" i="13"/>
  <c r="F230" i="22"/>
  <c r="E8" i="20"/>
  <c r="E8" i="21"/>
  <c r="E8" i="13"/>
  <c r="F8" i="22"/>
  <c r="F162" i="22"/>
  <c r="E162" i="13"/>
  <c r="E162" i="20"/>
  <c r="E162" i="21"/>
  <c r="F113" i="22"/>
  <c r="E113" i="13"/>
  <c r="E113" i="20"/>
  <c r="E113" i="21"/>
  <c r="F344" i="22"/>
  <c r="E344" i="13"/>
  <c r="E344" i="20"/>
  <c r="E344" i="21"/>
  <c r="F4" i="22"/>
  <c r="E4" i="13"/>
  <c r="E4" i="20"/>
  <c r="E4" i="21"/>
  <c r="E104" i="13"/>
  <c r="F104" i="22"/>
  <c r="E104" i="21"/>
  <c r="E104" i="20"/>
  <c r="F215" i="22"/>
  <c r="E215" i="13"/>
  <c r="E215" i="20"/>
  <c r="E215" i="21"/>
  <c r="E316" i="20"/>
  <c r="E316" i="13"/>
  <c r="E316" i="21"/>
  <c r="F316" i="22"/>
  <c r="E144" i="13"/>
  <c r="F144" i="22"/>
  <c r="E144" i="20"/>
  <c r="E144" i="21"/>
  <c r="F346" i="13" l="1"/>
  <c r="X346" i="22" s="1"/>
  <c r="G346" i="13"/>
  <c r="Y346" i="22" s="1"/>
  <c r="H346" i="13"/>
  <c r="Z346" i="22" s="1"/>
  <c r="I346" i="13"/>
  <c r="AA346" i="22" s="1"/>
  <c r="J346" i="13"/>
  <c r="AB346" i="22" s="1"/>
  <c r="F347" i="13"/>
  <c r="X347" i="22" s="1"/>
  <c r="G347" i="13"/>
  <c r="Y347" i="22" s="1"/>
  <c r="I347" i="13"/>
  <c r="AA347" i="22" s="1"/>
  <c r="J347" i="13"/>
  <c r="AB347" i="22" s="1"/>
  <c r="K3" i="21"/>
  <c r="N3" i="22" s="1"/>
  <c r="K4" i="21"/>
  <c r="N4" i="22" s="1"/>
  <c r="K5" i="21"/>
  <c r="N5" i="22" s="1"/>
  <c r="K6" i="21"/>
  <c r="N6" i="22" s="1"/>
  <c r="K7" i="21"/>
  <c r="N7" i="22" s="1"/>
  <c r="K8" i="21"/>
  <c r="N8" i="22" s="1"/>
  <c r="K9" i="21"/>
  <c r="N9" i="22" s="1"/>
  <c r="K10" i="21"/>
  <c r="N10" i="22" s="1"/>
  <c r="K11" i="21"/>
  <c r="N11" i="22" s="1"/>
  <c r="K12" i="21"/>
  <c r="N12" i="22" s="1"/>
  <c r="K13" i="21"/>
  <c r="N13" i="22" s="1"/>
  <c r="K14" i="21"/>
  <c r="N14" i="22" s="1"/>
  <c r="K15" i="21"/>
  <c r="N15" i="22" s="1"/>
  <c r="K16" i="21"/>
  <c r="N16" i="22" s="1"/>
  <c r="K17" i="21"/>
  <c r="N17" i="22" s="1"/>
  <c r="K18" i="21"/>
  <c r="N18" i="22" s="1"/>
  <c r="K19" i="21"/>
  <c r="N19" i="22" s="1"/>
  <c r="K20" i="21"/>
  <c r="N20" i="22" s="1"/>
  <c r="K21" i="21"/>
  <c r="N21" i="22" s="1"/>
  <c r="K22" i="21"/>
  <c r="N22" i="22" s="1"/>
  <c r="K23" i="21"/>
  <c r="N23" i="22" s="1"/>
  <c r="K24" i="21"/>
  <c r="N24" i="22" s="1"/>
  <c r="K25" i="21"/>
  <c r="N25" i="22" s="1"/>
  <c r="K26" i="21"/>
  <c r="N26" i="22" s="1"/>
  <c r="K27" i="21"/>
  <c r="N27" i="22" s="1"/>
  <c r="K28" i="21"/>
  <c r="N28" i="22" s="1"/>
  <c r="K29" i="21"/>
  <c r="N29" i="22" s="1"/>
  <c r="K30" i="21"/>
  <c r="N30" i="22" s="1"/>
  <c r="K31" i="21"/>
  <c r="N31" i="22" s="1"/>
  <c r="K32" i="21"/>
  <c r="N32" i="22" s="1"/>
  <c r="K33" i="21"/>
  <c r="N33" i="22" s="1"/>
  <c r="K34" i="21"/>
  <c r="N34" i="22" s="1"/>
  <c r="K35" i="21"/>
  <c r="N35" i="22" s="1"/>
  <c r="K36" i="21"/>
  <c r="N36" i="22" s="1"/>
  <c r="K37" i="21"/>
  <c r="N37" i="22" s="1"/>
  <c r="K38" i="21"/>
  <c r="N38" i="22" s="1"/>
  <c r="K39" i="21"/>
  <c r="N39" i="22" s="1"/>
  <c r="K40" i="21"/>
  <c r="N40" i="22" s="1"/>
  <c r="K41" i="21"/>
  <c r="N41" i="22" s="1"/>
  <c r="K42" i="21"/>
  <c r="N42" i="22" s="1"/>
  <c r="K43" i="21"/>
  <c r="N43" i="22" s="1"/>
  <c r="K44" i="21"/>
  <c r="N44" i="22" s="1"/>
  <c r="K45" i="21"/>
  <c r="N45" i="22" s="1"/>
  <c r="K46" i="21"/>
  <c r="N46" i="22" s="1"/>
  <c r="K47" i="21"/>
  <c r="N47" i="22" s="1"/>
  <c r="K48" i="21"/>
  <c r="N48" i="22" s="1"/>
  <c r="K49" i="21"/>
  <c r="N49" i="22" s="1"/>
  <c r="K50" i="21"/>
  <c r="N50" i="22" s="1"/>
  <c r="K51" i="21"/>
  <c r="N51" i="22" s="1"/>
  <c r="K52" i="21"/>
  <c r="N52" i="22" s="1"/>
  <c r="K53" i="21"/>
  <c r="N53" i="22" s="1"/>
  <c r="K54" i="21"/>
  <c r="N54" i="22" s="1"/>
  <c r="K55" i="21"/>
  <c r="N55" i="22" s="1"/>
  <c r="K56" i="21"/>
  <c r="N56" i="22" s="1"/>
  <c r="K57" i="21"/>
  <c r="N57" i="22" s="1"/>
  <c r="K58" i="21"/>
  <c r="N58" i="22" s="1"/>
  <c r="K59" i="21"/>
  <c r="N59" i="22" s="1"/>
  <c r="K60" i="21"/>
  <c r="N60" i="22" s="1"/>
  <c r="K61" i="21"/>
  <c r="N61" i="22" s="1"/>
  <c r="K62" i="21"/>
  <c r="N62" i="22" s="1"/>
  <c r="K63" i="21"/>
  <c r="N63" i="22" s="1"/>
  <c r="K64" i="21"/>
  <c r="N64" i="22" s="1"/>
  <c r="K65" i="21"/>
  <c r="N65" i="22" s="1"/>
  <c r="K66" i="21"/>
  <c r="N66" i="22" s="1"/>
  <c r="K67" i="21"/>
  <c r="N67" i="22" s="1"/>
  <c r="K68" i="21"/>
  <c r="N68" i="22" s="1"/>
  <c r="K69" i="21"/>
  <c r="N69" i="22" s="1"/>
  <c r="K70" i="21"/>
  <c r="N70" i="22" s="1"/>
  <c r="K71" i="21"/>
  <c r="N71" i="22" s="1"/>
  <c r="K72" i="21"/>
  <c r="N72" i="22" s="1"/>
  <c r="K73" i="21"/>
  <c r="N73" i="22" s="1"/>
  <c r="K74" i="21"/>
  <c r="N74" i="22" s="1"/>
  <c r="K75" i="21"/>
  <c r="N75" i="22" s="1"/>
  <c r="K76" i="21"/>
  <c r="N76" i="22" s="1"/>
  <c r="K77" i="21"/>
  <c r="N77" i="22" s="1"/>
  <c r="K78" i="21"/>
  <c r="N78" i="22" s="1"/>
  <c r="K79" i="21"/>
  <c r="N79" i="22" s="1"/>
  <c r="K80" i="21"/>
  <c r="N80" i="22" s="1"/>
  <c r="K81" i="21"/>
  <c r="N81" i="22" s="1"/>
  <c r="K82" i="21"/>
  <c r="N82" i="22" s="1"/>
  <c r="K83" i="21"/>
  <c r="N83" i="22" s="1"/>
  <c r="K84" i="21"/>
  <c r="N84" i="22" s="1"/>
  <c r="K85" i="21"/>
  <c r="N85" i="22" s="1"/>
  <c r="K86" i="21"/>
  <c r="N86" i="22" s="1"/>
  <c r="K87" i="21"/>
  <c r="N87" i="22" s="1"/>
  <c r="K88" i="21"/>
  <c r="N88" i="22" s="1"/>
  <c r="K89" i="21"/>
  <c r="N89" i="22" s="1"/>
  <c r="K90" i="21"/>
  <c r="N90" i="22" s="1"/>
  <c r="K91" i="21"/>
  <c r="N91" i="22" s="1"/>
  <c r="K92" i="21"/>
  <c r="N92" i="22" s="1"/>
  <c r="K93" i="21"/>
  <c r="N93" i="22" s="1"/>
  <c r="K94" i="21"/>
  <c r="N94" i="22" s="1"/>
  <c r="K95" i="21"/>
  <c r="N95" i="22" s="1"/>
  <c r="K96" i="21"/>
  <c r="N96" i="22" s="1"/>
  <c r="K97" i="21"/>
  <c r="N97" i="22" s="1"/>
  <c r="K98" i="21"/>
  <c r="N98" i="22" s="1"/>
  <c r="K99" i="21"/>
  <c r="N99" i="22" s="1"/>
  <c r="K100" i="21"/>
  <c r="N100" i="22" s="1"/>
  <c r="K101" i="21"/>
  <c r="N101" i="22" s="1"/>
  <c r="K102" i="21"/>
  <c r="N102" i="22" s="1"/>
  <c r="K103" i="21"/>
  <c r="N103" i="22" s="1"/>
  <c r="K104" i="21"/>
  <c r="N104" i="22" s="1"/>
  <c r="K105" i="21"/>
  <c r="N105" i="22" s="1"/>
  <c r="K106" i="21"/>
  <c r="N106" i="22" s="1"/>
  <c r="K107" i="21"/>
  <c r="N107" i="22" s="1"/>
  <c r="K108" i="21"/>
  <c r="N108" i="22" s="1"/>
  <c r="K109" i="21"/>
  <c r="N109" i="22" s="1"/>
  <c r="K110" i="21"/>
  <c r="N110" i="22" s="1"/>
  <c r="K111" i="21"/>
  <c r="N111" i="22" s="1"/>
  <c r="K112" i="21"/>
  <c r="N112" i="22" s="1"/>
  <c r="K113" i="21"/>
  <c r="N113" i="22" s="1"/>
  <c r="K114" i="21"/>
  <c r="N114" i="22" s="1"/>
  <c r="K115" i="21"/>
  <c r="N115" i="22" s="1"/>
  <c r="K116" i="21"/>
  <c r="N116" i="22" s="1"/>
  <c r="K117" i="21"/>
  <c r="N117" i="22" s="1"/>
  <c r="K118" i="21"/>
  <c r="N118" i="22" s="1"/>
  <c r="K119" i="21"/>
  <c r="N119" i="22" s="1"/>
  <c r="K120" i="21"/>
  <c r="N120" i="22" s="1"/>
  <c r="K121" i="21"/>
  <c r="N121" i="22" s="1"/>
  <c r="K122" i="21"/>
  <c r="N122" i="22" s="1"/>
  <c r="K123" i="21"/>
  <c r="N123" i="22" s="1"/>
  <c r="K124" i="21"/>
  <c r="N124" i="22" s="1"/>
  <c r="K125" i="21"/>
  <c r="N125" i="22" s="1"/>
  <c r="K126" i="21"/>
  <c r="N126" i="22" s="1"/>
  <c r="K127" i="21"/>
  <c r="N127" i="22" s="1"/>
  <c r="K128" i="21"/>
  <c r="N128" i="22" s="1"/>
  <c r="K129" i="21"/>
  <c r="N129" i="22" s="1"/>
  <c r="K130" i="21"/>
  <c r="N130" i="22" s="1"/>
  <c r="K131" i="21"/>
  <c r="N131" i="22" s="1"/>
  <c r="K132" i="21"/>
  <c r="N132" i="22" s="1"/>
  <c r="K133" i="21"/>
  <c r="N133" i="22" s="1"/>
  <c r="K134" i="21"/>
  <c r="N134" i="22" s="1"/>
  <c r="K135" i="21"/>
  <c r="N135" i="22" s="1"/>
  <c r="K136" i="21"/>
  <c r="N136" i="22" s="1"/>
  <c r="K137" i="21"/>
  <c r="N137" i="22" s="1"/>
  <c r="K138" i="21"/>
  <c r="N138" i="22" s="1"/>
  <c r="K139" i="21"/>
  <c r="N139" i="22" s="1"/>
  <c r="K140" i="21"/>
  <c r="N140" i="22" s="1"/>
  <c r="K141" i="21"/>
  <c r="N141" i="22" s="1"/>
  <c r="K142" i="21"/>
  <c r="N142" i="22" s="1"/>
  <c r="K143" i="21"/>
  <c r="N143" i="22" s="1"/>
  <c r="K144" i="21"/>
  <c r="N144" i="22" s="1"/>
  <c r="K145" i="21"/>
  <c r="N145" i="22" s="1"/>
  <c r="K146" i="21"/>
  <c r="N146" i="22" s="1"/>
  <c r="K147" i="21"/>
  <c r="N147" i="22" s="1"/>
  <c r="K148" i="21"/>
  <c r="N148" i="22" s="1"/>
  <c r="K149" i="21"/>
  <c r="N149" i="22" s="1"/>
  <c r="K150" i="21"/>
  <c r="N150" i="22" s="1"/>
  <c r="K151" i="21"/>
  <c r="N151" i="22" s="1"/>
  <c r="K152" i="21"/>
  <c r="N152" i="22" s="1"/>
  <c r="K153" i="21"/>
  <c r="N153" i="22" s="1"/>
  <c r="K154" i="21"/>
  <c r="N154" i="22" s="1"/>
  <c r="K155" i="21"/>
  <c r="N155" i="22" s="1"/>
  <c r="K156" i="21"/>
  <c r="N156" i="22" s="1"/>
  <c r="K157" i="21"/>
  <c r="N157" i="22" s="1"/>
  <c r="K158" i="21"/>
  <c r="N158" i="22" s="1"/>
  <c r="K159" i="21"/>
  <c r="N159" i="22" s="1"/>
  <c r="K160" i="21"/>
  <c r="N160" i="22" s="1"/>
  <c r="K161" i="21"/>
  <c r="N161" i="22" s="1"/>
  <c r="K162" i="21"/>
  <c r="N162" i="22" s="1"/>
  <c r="K163" i="21"/>
  <c r="N163" i="22" s="1"/>
  <c r="K164" i="21"/>
  <c r="N164" i="22" s="1"/>
  <c r="K165" i="21"/>
  <c r="N165" i="22" s="1"/>
  <c r="K166" i="21"/>
  <c r="N166" i="22" s="1"/>
  <c r="K167" i="21"/>
  <c r="N167" i="22" s="1"/>
  <c r="K168" i="21"/>
  <c r="N168" i="22" s="1"/>
  <c r="K169" i="21"/>
  <c r="N169" i="22" s="1"/>
  <c r="K170" i="21"/>
  <c r="N170" i="22" s="1"/>
  <c r="K171" i="21"/>
  <c r="N171" i="22" s="1"/>
  <c r="K172" i="21"/>
  <c r="N172" i="22" s="1"/>
  <c r="K173" i="21"/>
  <c r="N173" i="22" s="1"/>
  <c r="K174" i="21"/>
  <c r="N174" i="22" s="1"/>
  <c r="K175" i="21"/>
  <c r="N175" i="22" s="1"/>
  <c r="K176" i="21"/>
  <c r="N176" i="22" s="1"/>
  <c r="K177" i="21"/>
  <c r="N177" i="22" s="1"/>
  <c r="K178" i="21"/>
  <c r="N178" i="22" s="1"/>
  <c r="K179" i="21"/>
  <c r="N179" i="22" s="1"/>
  <c r="K180" i="21"/>
  <c r="N180" i="22" s="1"/>
  <c r="K181" i="21"/>
  <c r="N181" i="22" s="1"/>
  <c r="K182" i="21"/>
  <c r="N182" i="22" s="1"/>
  <c r="K183" i="21"/>
  <c r="N183" i="22" s="1"/>
  <c r="K184" i="21"/>
  <c r="N184" i="22" s="1"/>
  <c r="K185" i="21"/>
  <c r="N185" i="22" s="1"/>
  <c r="K186" i="21"/>
  <c r="N186" i="22" s="1"/>
  <c r="K187" i="21"/>
  <c r="N187" i="22" s="1"/>
  <c r="K188" i="21"/>
  <c r="N188" i="22" s="1"/>
  <c r="K189" i="21"/>
  <c r="N189" i="22" s="1"/>
  <c r="K190" i="21"/>
  <c r="N190" i="22" s="1"/>
  <c r="K191" i="21"/>
  <c r="N191" i="22" s="1"/>
  <c r="K192" i="21"/>
  <c r="N192" i="22" s="1"/>
  <c r="K193" i="21"/>
  <c r="N193" i="22" s="1"/>
  <c r="K194" i="21"/>
  <c r="N194" i="22" s="1"/>
  <c r="K195" i="21"/>
  <c r="N195" i="22" s="1"/>
  <c r="K196" i="21"/>
  <c r="N196" i="22" s="1"/>
  <c r="K197" i="21"/>
  <c r="N197" i="22" s="1"/>
  <c r="K198" i="21"/>
  <c r="N198" i="22" s="1"/>
  <c r="K199" i="21"/>
  <c r="N199" i="22" s="1"/>
  <c r="K200" i="21"/>
  <c r="N200" i="22" s="1"/>
  <c r="K201" i="21"/>
  <c r="N201" i="22" s="1"/>
  <c r="K202" i="21"/>
  <c r="N202" i="22" s="1"/>
  <c r="K203" i="21"/>
  <c r="N203" i="22" s="1"/>
  <c r="K204" i="21"/>
  <c r="N204" i="22" s="1"/>
  <c r="K205" i="21"/>
  <c r="N205" i="22" s="1"/>
  <c r="K206" i="21"/>
  <c r="N206" i="22" s="1"/>
  <c r="K207" i="21"/>
  <c r="N207" i="22" s="1"/>
  <c r="K208" i="21"/>
  <c r="N208" i="22" s="1"/>
  <c r="K209" i="21"/>
  <c r="N209" i="22" s="1"/>
  <c r="K210" i="21"/>
  <c r="N210" i="22" s="1"/>
  <c r="K211" i="21"/>
  <c r="N211" i="22" s="1"/>
  <c r="K212" i="21"/>
  <c r="N212" i="22" s="1"/>
  <c r="K213" i="21"/>
  <c r="N213" i="22" s="1"/>
  <c r="K214" i="21"/>
  <c r="N214" i="22" s="1"/>
  <c r="K215" i="21"/>
  <c r="N215" i="22" s="1"/>
  <c r="K216" i="21"/>
  <c r="N216" i="22" s="1"/>
  <c r="K217" i="21"/>
  <c r="N217" i="22" s="1"/>
  <c r="K218" i="21"/>
  <c r="N218" i="22" s="1"/>
  <c r="K219" i="21"/>
  <c r="N219" i="22" s="1"/>
  <c r="K220" i="21"/>
  <c r="N220" i="22" s="1"/>
  <c r="K221" i="21"/>
  <c r="N221" i="22" s="1"/>
  <c r="K222" i="21"/>
  <c r="N222" i="22" s="1"/>
  <c r="K223" i="21"/>
  <c r="N223" i="22" s="1"/>
  <c r="K224" i="21"/>
  <c r="N224" i="22" s="1"/>
  <c r="K225" i="21"/>
  <c r="N225" i="22" s="1"/>
  <c r="K226" i="21"/>
  <c r="N226" i="22" s="1"/>
  <c r="K227" i="21"/>
  <c r="N227" i="22" s="1"/>
  <c r="K228" i="21"/>
  <c r="N228" i="22" s="1"/>
  <c r="K229" i="21"/>
  <c r="N229" i="22" s="1"/>
  <c r="K230" i="21"/>
  <c r="N230" i="22" s="1"/>
  <c r="K231" i="21"/>
  <c r="N231" i="22" s="1"/>
  <c r="K232" i="21"/>
  <c r="N232" i="22" s="1"/>
  <c r="K233" i="21"/>
  <c r="N233" i="22" s="1"/>
  <c r="K234" i="21"/>
  <c r="N234" i="22" s="1"/>
  <c r="K235" i="21"/>
  <c r="N235" i="22" s="1"/>
  <c r="K236" i="21"/>
  <c r="N236" i="22" s="1"/>
  <c r="K237" i="21"/>
  <c r="N237" i="22" s="1"/>
  <c r="K238" i="21"/>
  <c r="N238" i="22" s="1"/>
  <c r="K239" i="21"/>
  <c r="N239" i="22" s="1"/>
  <c r="K240" i="21"/>
  <c r="N240" i="22" s="1"/>
  <c r="K241" i="21"/>
  <c r="N241" i="22" s="1"/>
  <c r="K242" i="21"/>
  <c r="N242" i="22" s="1"/>
  <c r="K243" i="21"/>
  <c r="N243" i="22" s="1"/>
  <c r="K244" i="21"/>
  <c r="N244" i="22" s="1"/>
  <c r="K245" i="21"/>
  <c r="N245" i="22" s="1"/>
  <c r="K246" i="21"/>
  <c r="N246" i="22" s="1"/>
  <c r="K247" i="21"/>
  <c r="N247" i="22" s="1"/>
  <c r="K248" i="21"/>
  <c r="N248" i="22" s="1"/>
  <c r="K249" i="21"/>
  <c r="N249" i="22" s="1"/>
  <c r="K250" i="21"/>
  <c r="N250" i="22" s="1"/>
  <c r="K251" i="21"/>
  <c r="N251" i="22" s="1"/>
  <c r="K252" i="21"/>
  <c r="N252" i="22" s="1"/>
  <c r="K253" i="21"/>
  <c r="N253" i="22" s="1"/>
  <c r="K254" i="21"/>
  <c r="N254" i="22" s="1"/>
  <c r="K255" i="21"/>
  <c r="N255" i="22" s="1"/>
  <c r="K256" i="21"/>
  <c r="N256" i="22" s="1"/>
  <c r="K257" i="21"/>
  <c r="N257" i="22" s="1"/>
  <c r="K258" i="21"/>
  <c r="N258" i="22" s="1"/>
  <c r="K259" i="21"/>
  <c r="N259" i="22" s="1"/>
  <c r="K260" i="21"/>
  <c r="N260" i="22" s="1"/>
  <c r="K261" i="21"/>
  <c r="N261" i="22" s="1"/>
  <c r="K262" i="21"/>
  <c r="N262" i="22" s="1"/>
  <c r="K263" i="21"/>
  <c r="N263" i="22" s="1"/>
  <c r="K264" i="21"/>
  <c r="N264" i="22" s="1"/>
  <c r="K265" i="21"/>
  <c r="N265" i="22" s="1"/>
  <c r="K266" i="21"/>
  <c r="N266" i="22" s="1"/>
  <c r="K267" i="21"/>
  <c r="N267" i="22" s="1"/>
  <c r="K268" i="21"/>
  <c r="N268" i="22" s="1"/>
  <c r="K269" i="21"/>
  <c r="N269" i="22" s="1"/>
  <c r="K270" i="21"/>
  <c r="N270" i="22" s="1"/>
  <c r="K271" i="21"/>
  <c r="N271" i="22" s="1"/>
  <c r="K272" i="21"/>
  <c r="N272" i="22" s="1"/>
  <c r="K273" i="21"/>
  <c r="N273" i="22" s="1"/>
  <c r="K274" i="21"/>
  <c r="N274" i="22" s="1"/>
  <c r="K275" i="21"/>
  <c r="N275" i="22" s="1"/>
  <c r="K276" i="21"/>
  <c r="N276" i="22" s="1"/>
  <c r="K277" i="21"/>
  <c r="N277" i="22" s="1"/>
  <c r="K278" i="21"/>
  <c r="N278" i="22" s="1"/>
  <c r="K279" i="21"/>
  <c r="N279" i="22" s="1"/>
  <c r="K280" i="21"/>
  <c r="N280" i="22" s="1"/>
  <c r="K281" i="21"/>
  <c r="N281" i="22" s="1"/>
  <c r="K282" i="21"/>
  <c r="N282" i="22" s="1"/>
  <c r="K283" i="21"/>
  <c r="N283" i="22" s="1"/>
  <c r="K284" i="21"/>
  <c r="N284" i="22" s="1"/>
  <c r="K285" i="21"/>
  <c r="N285" i="22" s="1"/>
  <c r="K286" i="21"/>
  <c r="N286" i="22" s="1"/>
  <c r="K287" i="21"/>
  <c r="N287" i="22" s="1"/>
  <c r="K288" i="21"/>
  <c r="N288" i="22" s="1"/>
  <c r="K289" i="21"/>
  <c r="N289" i="22" s="1"/>
  <c r="K290" i="21"/>
  <c r="N290" i="22" s="1"/>
  <c r="K291" i="21"/>
  <c r="N291" i="22" s="1"/>
  <c r="K292" i="21"/>
  <c r="N292" i="22" s="1"/>
  <c r="K293" i="21"/>
  <c r="N293" i="22" s="1"/>
  <c r="K294" i="21"/>
  <c r="N294" i="22" s="1"/>
  <c r="K295" i="21"/>
  <c r="N295" i="22" s="1"/>
  <c r="K296" i="21"/>
  <c r="N296" i="22" s="1"/>
  <c r="K297" i="21"/>
  <c r="N297" i="22" s="1"/>
  <c r="K298" i="21"/>
  <c r="N298" i="22" s="1"/>
  <c r="K299" i="21"/>
  <c r="N299" i="22" s="1"/>
  <c r="K300" i="21"/>
  <c r="N300" i="22" s="1"/>
  <c r="K301" i="21"/>
  <c r="N301" i="22" s="1"/>
  <c r="K302" i="21"/>
  <c r="N302" i="22" s="1"/>
  <c r="K303" i="21"/>
  <c r="N303" i="22" s="1"/>
  <c r="K304" i="21"/>
  <c r="N304" i="22" s="1"/>
  <c r="K305" i="21"/>
  <c r="N305" i="22" s="1"/>
  <c r="K306" i="21"/>
  <c r="N306" i="22" s="1"/>
  <c r="K307" i="21"/>
  <c r="N307" i="22" s="1"/>
  <c r="K308" i="21"/>
  <c r="N308" i="22" s="1"/>
  <c r="K309" i="21"/>
  <c r="N309" i="22" s="1"/>
  <c r="K310" i="21"/>
  <c r="N310" i="22" s="1"/>
  <c r="K311" i="21"/>
  <c r="N311" i="22" s="1"/>
  <c r="K312" i="21"/>
  <c r="N312" i="22" s="1"/>
  <c r="K313" i="21"/>
  <c r="N313" i="22" s="1"/>
  <c r="K314" i="21"/>
  <c r="N314" i="22" s="1"/>
  <c r="K315" i="21"/>
  <c r="N315" i="22" s="1"/>
  <c r="K316" i="21"/>
  <c r="N316" i="22" s="1"/>
  <c r="K317" i="21"/>
  <c r="N317" i="22" s="1"/>
  <c r="K318" i="21"/>
  <c r="N318" i="22" s="1"/>
  <c r="K319" i="21"/>
  <c r="N319" i="22" s="1"/>
  <c r="K320" i="21"/>
  <c r="N320" i="22" s="1"/>
  <c r="K321" i="21"/>
  <c r="N321" i="22" s="1"/>
  <c r="K322" i="21"/>
  <c r="N322" i="22" s="1"/>
  <c r="K323" i="21"/>
  <c r="N323" i="22" s="1"/>
  <c r="K324" i="21"/>
  <c r="N324" i="22" s="1"/>
  <c r="K325" i="21"/>
  <c r="N325" i="22" s="1"/>
  <c r="K326" i="21"/>
  <c r="N326" i="22" s="1"/>
  <c r="K327" i="21"/>
  <c r="N327" i="22" s="1"/>
  <c r="K328" i="21"/>
  <c r="N328" i="22" s="1"/>
  <c r="K329" i="21"/>
  <c r="N329" i="22" s="1"/>
  <c r="K330" i="21"/>
  <c r="N330" i="22" s="1"/>
  <c r="K331" i="21"/>
  <c r="N331" i="22" s="1"/>
  <c r="K332" i="21"/>
  <c r="N332" i="22" s="1"/>
  <c r="K333" i="21"/>
  <c r="N333" i="22" s="1"/>
  <c r="K334" i="21"/>
  <c r="N334" i="22" s="1"/>
  <c r="K335" i="21"/>
  <c r="N335" i="22" s="1"/>
  <c r="K336" i="21"/>
  <c r="N336" i="22" s="1"/>
  <c r="K337" i="21"/>
  <c r="N337" i="22" s="1"/>
  <c r="K338" i="21"/>
  <c r="N338" i="22" s="1"/>
  <c r="K339" i="21"/>
  <c r="N339" i="22" s="1"/>
  <c r="K340" i="21"/>
  <c r="N340" i="22" s="1"/>
  <c r="K341" i="21"/>
  <c r="N341" i="22" s="1"/>
  <c r="K342" i="21"/>
  <c r="N342" i="22" s="1"/>
  <c r="K343" i="21"/>
  <c r="N343" i="22" s="1"/>
  <c r="K344" i="21"/>
  <c r="N344" i="22" s="1"/>
  <c r="K345" i="21"/>
  <c r="N345" i="22" s="1"/>
  <c r="K346" i="21"/>
  <c r="N346" i="22" s="1"/>
  <c r="K347" i="21"/>
  <c r="N347" i="22" s="1"/>
  <c r="K2" i="21"/>
  <c r="N2" i="22" s="1"/>
  <c r="J3" i="21"/>
  <c r="M3" i="22" s="1"/>
  <c r="J4" i="21"/>
  <c r="M4" i="22" s="1"/>
  <c r="J5" i="21"/>
  <c r="M5" i="22" s="1"/>
  <c r="J6" i="21"/>
  <c r="M6" i="22" s="1"/>
  <c r="J7" i="21"/>
  <c r="M7" i="22" s="1"/>
  <c r="J8" i="21"/>
  <c r="M8" i="22" s="1"/>
  <c r="J9" i="21"/>
  <c r="M9" i="22" s="1"/>
  <c r="J10" i="21"/>
  <c r="M10" i="22" s="1"/>
  <c r="J11" i="21"/>
  <c r="M11" i="22" s="1"/>
  <c r="J12" i="21"/>
  <c r="M12" i="22" s="1"/>
  <c r="J13" i="21"/>
  <c r="M13" i="22" s="1"/>
  <c r="J14" i="21"/>
  <c r="M14" i="22" s="1"/>
  <c r="J15" i="21"/>
  <c r="M15" i="22" s="1"/>
  <c r="J16" i="21"/>
  <c r="M16" i="22" s="1"/>
  <c r="J17" i="21"/>
  <c r="M17" i="22" s="1"/>
  <c r="J18" i="21"/>
  <c r="M18" i="22" s="1"/>
  <c r="J19" i="21"/>
  <c r="M19" i="22" s="1"/>
  <c r="J20" i="21"/>
  <c r="M20" i="22" s="1"/>
  <c r="J21" i="21"/>
  <c r="M21" i="22" s="1"/>
  <c r="J22" i="21"/>
  <c r="M22" i="22" s="1"/>
  <c r="J23" i="21"/>
  <c r="M23" i="22" s="1"/>
  <c r="J24" i="21"/>
  <c r="M24" i="22" s="1"/>
  <c r="J25" i="21"/>
  <c r="M25" i="22" s="1"/>
  <c r="J26" i="21"/>
  <c r="M26" i="22" s="1"/>
  <c r="J27" i="21"/>
  <c r="M27" i="22" s="1"/>
  <c r="J28" i="21"/>
  <c r="M28" i="22" s="1"/>
  <c r="J29" i="21"/>
  <c r="M29" i="22" s="1"/>
  <c r="J30" i="21"/>
  <c r="M30" i="22" s="1"/>
  <c r="J31" i="21"/>
  <c r="M31" i="22" s="1"/>
  <c r="J32" i="21"/>
  <c r="M32" i="22" s="1"/>
  <c r="J33" i="21"/>
  <c r="M33" i="22" s="1"/>
  <c r="J34" i="21"/>
  <c r="M34" i="22" s="1"/>
  <c r="J35" i="21"/>
  <c r="M35" i="22" s="1"/>
  <c r="J36" i="21"/>
  <c r="M36" i="22" s="1"/>
  <c r="J37" i="21"/>
  <c r="M37" i="22" s="1"/>
  <c r="J38" i="21"/>
  <c r="M38" i="22" s="1"/>
  <c r="J39" i="21"/>
  <c r="M39" i="22" s="1"/>
  <c r="J40" i="21"/>
  <c r="M40" i="22" s="1"/>
  <c r="J41" i="21"/>
  <c r="M41" i="22" s="1"/>
  <c r="J42" i="21"/>
  <c r="M42" i="22" s="1"/>
  <c r="J43" i="21"/>
  <c r="M43" i="22" s="1"/>
  <c r="J44" i="21"/>
  <c r="M44" i="22" s="1"/>
  <c r="J45" i="21"/>
  <c r="M45" i="22" s="1"/>
  <c r="J46" i="21"/>
  <c r="M46" i="22" s="1"/>
  <c r="J47" i="21"/>
  <c r="M47" i="22" s="1"/>
  <c r="J48" i="21"/>
  <c r="M48" i="22" s="1"/>
  <c r="J49" i="21"/>
  <c r="M49" i="22" s="1"/>
  <c r="J50" i="21"/>
  <c r="M50" i="22" s="1"/>
  <c r="J51" i="21"/>
  <c r="M51" i="22" s="1"/>
  <c r="J52" i="21"/>
  <c r="M52" i="22" s="1"/>
  <c r="J53" i="21"/>
  <c r="M53" i="22" s="1"/>
  <c r="J54" i="21"/>
  <c r="M54" i="22" s="1"/>
  <c r="J55" i="21"/>
  <c r="M55" i="22" s="1"/>
  <c r="J56" i="21"/>
  <c r="M56" i="22" s="1"/>
  <c r="J57" i="21"/>
  <c r="M57" i="22" s="1"/>
  <c r="J58" i="21"/>
  <c r="M58" i="22" s="1"/>
  <c r="J59" i="21"/>
  <c r="M59" i="22" s="1"/>
  <c r="J60" i="21"/>
  <c r="M60" i="22" s="1"/>
  <c r="J61" i="21"/>
  <c r="M61" i="22" s="1"/>
  <c r="J62" i="21"/>
  <c r="M62" i="22" s="1"/>
  <c r="J63" i="21"/>
  <c r="M63" i="22" s="1"/>
  <c r="J64" i="21"/>
  <c r="M64" i="22" s="1"/>
  <c r="J65" i="21"/>
  <c r="M65" i="22" s="1"/>
  <c r="J66" i="21"/>
  <c r="M66" i="22" s="1"/>
  <c r="J67" i="21"/>
  <c r="M67" i="22" s="1"/>
  <c r="J68" i="21"/>
  <c r="M68" i="22" s="1"/>
  <c r="J69" i="21"/>
  <c r="M69" i="22" s="1"/>
  <c r="J70" i="21"/>
  <c r="M70" i="22" s="1"/>
  <c r="J71" i="21"/>
  <c r="M71" i="22" s="1"/>
  <c r="J72" i="21"/>
  <c r="M72" i="22" s="1"/>
  <c r="J73" i="21"/>
  <c r="M73" i="22" s="1"/>
  <c r="J74" i="21"/>
  <c r="M74" i="22" s="1"/>
  <c r="J75" i="21"/>
  <c r="M75" i="22" s="1"/>
  <c r="J76" i="21"/>
  <c r="M76" i="22" s="1"/>
  <c r="J77" i="21"/>
  <c r="M77" i="22" s="1"/>
  <c r="J78" i="21"/>
  <c r="M78" i="22" s="1"/>
  <c r="J79" i="21"/>
  <c r="M79" i="22" s="1"/>
  <c r="J80" i="21"/>
  <c r="M80" i="22" s="1"/>
  <c r="J81" i="21"/>
  <c r="M81" i="22" s="1"/>
  <c r="J82" i="21"/>
  <c r="M82" i="22" s="1"/>
  <c r="J83" i="21"/>
  <c r="M83" i="22" s="1"/>
  <c r="J84" i="21"/>
  <c r="M84" i="22" s="1"/>
  <c r="J85" i="21"/>
  <c r="M85" i="22" s="1"/>
  <c r="J86" i="21"/>
  <c r="M86" i="22" s="1"/>
  <c r="J87" i="21"/>
  <c r="M87" i="22" s="1"/>
  <c r="J88" i="21"/>
  <c r="M88" i="22" s="1"/>
  <c r="J89" i="21"/>
  <c r="M89" i="22" s="1"/>
  <c r="J90" i="21"/>
  <c r="M90" i="22" s="1"/>
  <c r="J91" i="21"/>
  <c r="M91" i="22" s="1"/>
  <c r="J92" i="21"/>
  <c r="M92" i="22" s="1"/>
  <c r="J93" i="21"/>
  <c r="M93" i="22" s="1"/>
  <c r="J94" i="21"/>
  <c r="M94" i="22" s="1"/>
  <c r="J95" i="21"/>
  <c r="M95" i="22" s="1"/>
  <c r="J96" i="21"/>
  <c r="M96" i="22" s="1"/>
  <c r="J97" i="21"/>
  <c r="M97" i="22" s="1"/>
  <c r="J98" i="21"/>
  <c r="M98" i="22" s="1"/>
  <c r="J99" i="21"/>
  <c r="M99" i="22" s="1"/>
  <c r="J100" i="21"/>
  <c r="M100" i="22" s="1"/>
  <c r="J101" i="21"/>
  <c r="M101" i="22" s="1"/>
  <c r="J102" i="21"/>
  <c r="M102" i="22" s="1"/>
  <c r="J103" i="21"/>
  <c r="M103" i="22" s="1"/>
  <c r="J104" i="21"/>
  <c r="M104" i="22" s="1"/>
  <c r="J105" i="21"/>
  <c r="M105" i="22" s="1"/>
  <c r="J106" i="21"/>
  <c r="M106" i="22" s="1"/>
  <c r="J107" i="21"/>
  <c r="M107" i="22" s="1"/>
  <c r="J108" i="21"/>
  <c r="M108" i="22" s="1"/>
  <c r="J109" i="21"/>
  <c r="M109" i="22" s="1"/>
  <c r="J110" i="21"/>
  <c r="M110" i="22" s="1"/>
  <c r="J111" i="21"/>
  <c r="M111" i="22" s="1"/>
  <c r="J112" i="21"/>
  <c r="M112" i="22" s="1"/>
  <c r="J113" i="21"/>
  <c r="M113" i="22" s="1"/>
  <c r="J114" i="21"/>
  <c r="M114" i="22" s="1"/>
  <c r="J115" i="21"/>
  <c r="M115" i="22" s="1"/>
  <c r="J116" i="21"/>
  <c r="M116" i="22" s="1"/>
  <c r="J117" i="21"/>
  <c r="M117" i="22" s="1"/>
  <c r="J118" i="21"/>
  <c r="M118" i="22" s="1"/>
  <c r="J119" i="21"/>
  <c r="M119" i="22" s="1"/>
  <c r="J120" i="21"/>
  <c r="M120" i="22" s="1"/>
  <c r="J121" i="21"/>
  <c r="M121" i="22" s="1"/>
  <c r="J122" i="21"/>
  <c r="M122" i="22" s="1"/>
  <c r="J123" i="21"/>
  <c r="M123" i="22" s="1"/>
  <c r="J124" i="21"/>
  <c r="M124" i="22" s="1"/>
  <c r="J125" i="21"/>
  <c r="M125" i="22" s="1"/>
  <c r="J126" i="21"/>
  <c r="M126" i="22" s="1"/>
  <c r="J127" i="21"/>
  <c r="M127" i="22" s="1"/>
  <c r="J128" i="21"/>
  <c r="M128" i="22" s="1"/>
  <c r="J129" i="21"/>
  <c r="M129" i="22" s="1"/>
  <c r="J130" i="21"/>
  <c r="M130" i="22" s="1"/>
  <c r="J131" i="21"/>
  <c r="M131" i="22" s="1"/>
  <c r="J132" i="21"/>
  <c r="M132" i="22" s="1"/>
  <c r="J133" i="21"/>
  <c r="M133" i="22" s="1"/>
  <c r="J134" i="21"/>
  <c r="M134" i="22" s="1"/>
  <c r="J135" i="21"/>
  <c r="M135" i="22" s="1"/>
  <c r="J136" i="21"/>
  <c r="M136" i="22" s="1"/>
  <c r="J137" i="21"/>
  <c r="M137" i="22" s="1"/>
  <c r="J138" i="21"/>
  <c r="M138" i="22" s="1"/>
  <c r="J139" i="21"/>
  <c r="M139" i="22" s="1"/>
  <c r="J140" i="21"/>
  <c r="M140" i="22" s="1"/>
  <c r="J141" i="21"/>
  <c r="M141" i="22" s="1"/>
  <c r="J142" i="21"/>
  <c r="M142" i="22" s="1"/>
  <c r="J143" i="21"/>
  <c r="M143" i="22" s="1"/>
  <c r="J144" i="21"/>
  <c r="M144" i="22" s="1"/>
  <c r="J145" i="21"/>
  <c r="M145" i="22" s="1"/>
  <c r="J146" i="21"/>
  <c r="M146" i="22" s="1"/>
  <c r="J147" i="21"/>
  <c r="M147" i="22" s="1"/>
  <c r="J148" i="21"/>
  <c r="M148" i="22" s="1"/>
  <c r="J149" i="21"/>
  <c r="M149" i="22" s="1"/>
  <c r="J150" i="21"/>
  <c r="M150" i="22" s="1"/>
  <c r="J151" i="21"/>
  <c r="M151" i="22" s="1"/>
  <c r="J152" i="21"/>
  <c r="M152" i="22" s="1"/>
  <c r="J153" i="21"/>
  <c r="M153" i="22" s="1"/>
  <c r="J154" i="21"/>
  <c r="M154" i="22" s="1"/>
  <c r="J155" i="21"/>
  <c r="M155" i="22" s="1"/>
  <c r="J156" i="21"/>
  <c r="M156" i="22" s="1"/>
  <c r="J157" i="21"/>
  <c r="M157" i="22" s="1"/>
  <c r="J158" i="21"/>
  <c r="M158" i="22" s="1"/>
  <c r="J159" i="21"/>
  <c r="M159" i="22" s="1"/>
  <c r="J160" i="21"/>
  <c r="M160" i="22" s="1"/>
  <c r="J161" i="21"/>
  <c r="M161" i="22" s="1"/>
  <c r="J162" i="21"/>
  <c r="M162" i="22" s="1"/>
  <c r="J163" i="21"/>
  <c r="M163" i="22" s="1"/>
  <c r="J164" i="21"/>
  <c r="M164" i="22" s="1"/>
  <c r="J165" i="21"/>
  <c r="M165" i="22" s="1"/>
  <c r="J166" i="21"/>
  <c r="M166" i="22" s="1"/>
  <c r="J167" i="21"/>
  <c r="M167" i="22" s="1"/>
  <c r="J168" i="21"/>
  <c r="M168" i="22" s="1"/>
  <c r="J169" i="21"/>
  <c r="M169" i="22" s="1"/>
  <c r="J170" i="21"/>
  <c r="M170" i="22" s="1"/>
  <c r="J171" i="21"/>
  <c r="M171" i="22" s="1"/>
  <c r="J172" i="21"/>
  <c r="M172" i="22" s="1"/>
  <c r="J173" i="21"/>
  <c r="M173" i="22" s="1"/>
  <c r="J174" i="21"/>
  <c r="M174" i="22" s="1"/>
  <c r="J175" i="21"/>
  <c r="M175" i="22" s="1"/>
  <c r="J176" i="21"/>
  <c r="M176" i="22" s="1"/>
  <c r="J177" i="21"/>
  <c r="M177" i="22" s="1"/>
  <c r="J178" i="21"/>
  <c r="M178" i="22" s="1"/>
  <c r="J179" i="21"/>
  <c r="M179" i="22" s="1"/>
  <c r="J180" i="21"/>
  <c r="M180" i="22" s="1"/>
  <c r="J181" i="21"/>
  <c r="M181" i="22" s="1"/>
  <c r="J182" i="21"/>
  <c r="M182" i="22" s="1"/>
  <c r="J183" i="21"/>
  <c r="M183" i="22" s="1"/>
  <c r="J184" i="21"/>
  <c r="M184" i="22" s="1"/>
  <c r="J185" i="21"/>
  <c r="M185" i="22" s="1"/>
  <c r="J186" i="21"/>
  <c r="M186" i="22" s="1"/>
  <c r="J187" i="21"/>
  <c r="M187" i="22" s="1"/>
  <c r="J188" i="21"/>
  <c r="M188" i="22" s="1"/>
  <c r="J189" i="21"/>
  <c r="M189" i="22" s="1"/>
  <c r="J190" i="21"/>
  <c r="M190" i="22" s="1"/>
  <c r="J191" i="21"/>
  <c r="M191" i="22" s="1"/>
  <c r="J192" i="21"/>
  <c r="M192" i="22" s="1"/>
  <c r="J193" i="21"/>
  <c r="M193" i="22" s="1"/>
  <c r="J194" i="21"/>
  <c r="M194" i="22" s="1"/>
  <c r="J195" i="21"/>
  <c r="M195" i="22" s="1"/>
  <c r="J196" i="21"/>
  <c r="M196" i="22" s="1"/>
  <c r="J197" i="21"/>
  <c r="M197" i="22" s="1"/>
  <c r="J198" i="21"/>
  <c r="M198" i="22" s="1"/>
  <c r="J199" i="21"/>
  <c r="M199" i="22" s="1"/>
  <c r="J200" i="21"/>
  <c r="M200" i="22" s="1"/>
  <c r="J201" i="21"/>
  <c r="M201" i="22" s="1"/>
  <c r="J202" i="21"/>
  <c r="M202" i="22" s="1"/>
  <c r="J203" i="21"/>
  <c r="M203" i="22" s="1"/>
  <c r="J204" i="21"/>
  <c r="M204" i="22" s="1"/>
  <c r="J205" i="21"/>
  <c r="M205" i="22" s="1"/>
  <c r="J206" i="21"/>
  <c r="M206" i="22" s="1"/>
  <c r="J207" i="21"/>
  <c r="M207" i="22" s="1"/>
  <c r="J208" i="21"/>
  <c r="M208" i="22" s="1"/>
  <c r="J209" i="21"/>
  <c r="M209" i="22" s="1"/>
  <c r="J210" i="21"/>
  <c r="M210" i="22" s="1"/>
  <c r="J211" i="21"/>
  <c r="M211" i="22" s="1"/>
  <c r="J212" i="21"/>
  <c r="M212" i="22" s="1"/>
  <c r="J213" i="21"/>
  <c r="M213" i="22" s="1"/>
  <c r="J214" i="21"/>
  <c r="M214" i="22" s="1"/>
  <c r="J215" i="21"/>
  <c r="M215" i="22" s="1"/>
  <c r="J216" i="21"/>
  <c r="M216" i="22" s="1"/>
  <c r="J217" i="21"/>
  <c r="M217" i="22" s="1"/>
  <c r="J218" i="21"/>
  <c r="M218" i="22" s="1"/>
  <c r="J219" i="21"/>
  <c r="M219" i="22" s="1"/>
  <c r="J220" i="21"/>
  <c r="M220" i="22" s="1"/>
  <c r="J221" i="21"/>
  <c r="M221" i="22" s="1"/>
  <c r="J222" i="21"/>
  <c r="M222" i="22" s="1"/>
  <c r="J223" i="21"/>
  <c r="M223" i="22" s="1"/>
  <c r="J224" i="21"/>
  <c r="M224" i="22" s="1"/>
  <c r="J225" i="21"/>
  <c r="M225" i="22" s="1"/>
  <c r="J226" i="21"/>
  <c r="M226" i="22" s="1"/>
  <c r="J227" i="21"/>
  <c r="M227" i="22" s="1"/>
  <c r="J228" i="21"/>
  <c r="M228" i="22" s="1"/>
  <c r="J229" i="21"/>
  <c r="M229" i="22" s="1"/>
  <c r="J230" i="21"/>
  <c r="M230" i="22" s="1"/>
  <c r="J231" i="21"/>
  <c r="M231" i="22" s="1"/>
  <c r="J232" i="21"/>
  <c r="M232" i="22" s="1"/>
  <c r="J233" i="21"/>
  <c r="M233" i="22" s="1"/>
  <c r="J234" i="21"/>
  <c r="M234" i="22" s="1"/>
  <c r="J235" i="21"/>
  <c r="M235" i="22" s="1"/>
  <c r="J236" i="21"/>
  <c r="M236" i="22" s="1"/>
  <c r="J237" i="21"/>
  <c r="M237" i="22" s="1"/>
  <c r="J238" i="21"/>
  <c r="M238" i="22" s="1"/>
  <c r="J239" i="21"/>
  <c r="M239" i="22" s="1"/>
  <c r="J240" i="21"/>
  <c r="M240" i="22" s="1"/>
  <c r="J241" i="21"/>
  <c r="M241" i="22" s="1"/>
  <c r="J242" i="21"/>
  <c r="M242" i="22" s="1"/>
  <c r="J243" i="21"/>
  <c r="M243" i="22" s="1"/>
  <c r="J244" i="21"/>
  <c r="M244" i="22" s="1"/>
  <c r="J245" i="21"/>
  <c r="M245" i="22" s="1"/>
  <c r="J246" i="21"/>
  <c r="M246" i="22" s="1"/>
  <c r="J247" i="21"/>
  <c r="M247" i="22" s="1"/>
  <c r="J248" i="21"/>
  <c r="M248" i="22" s="1"/>
  <c r="J249" i="21"/>
  <c r="M249" i="22" s="1"/>
  <c r="J250" i="21"/>
  <c r="M250" i="22" s="1"/>
  <c r="J251" i="21"/>
  <c r="M251" i="22" s="1"/>
  <c r="J252" i="21"/>
  <c r="M252" i="22" s="1"/>
  <c r="J253" i="21"/>
  <c r="M253" i="22" s="1"/>
  <c r="J254" i="21"/>
  <c r="M254" i="22" s="1"/>
  <c r="J255" i="21"/>
  <c r="M255" i="22" s="1"/>
  <c r="J256" i="21"/>
  <c r="M256" i="22" s="1"/>
  <c r="J257" i="21"/>
  <c r="M257" i="22" s="1"/>
  <c r="J258" i="21"/>
  <c r="M258" i="22" s="1"/>
  <c r="J259" i="21"/>
  <c r="M259" i="22" s="1"/>
  <c r="J260" i="21"/>
  <c r="M260" i="22" s="1"/>
  <c r="J261" i="21"/>
  <c r="M261" i="22" s="1"/>
  <c r="J262" i="21"/>
  <c r="M262" i="22" s="1"/>
  <c r="J263" i="21"/>
  <c r="M263" i="22" s="1"/>
  <c r="J264" i="21"/>
  <c r="M264" i="22" s="1"/>
  <c r="J265" i="21"/>
  <c r="M265" i="22" s="1"/>
  <c r="J266" i="21"/>
  <c r="M266" i="22" s="1"/>
  <c r="J267" i="21"/>
  <c r="M267" i="22" s="1"/>
  <c r="J268" i="21"/>
  <c r="M268" i="22" s="1"/>
  <c r="J269" i="21"/>
  <c r="M269" i="22" s="1"/>
  <c r="J270" i="21"/>
  <c r="M270" i="22" s="1"/>
  <c r="J271" i="21"/>
  <c r="M271" i="22" s="1"/>
  <c r="J272" i="21"/>
  <c r="M272" i="22" s="1"/>
  <c r="J273" i="21"/>
  <c r="M273" i="22" s="1"/>
  <c r="J274" i="21"/>
  <c r="M274" i="22" s="1"/>
  <c r="J275" i="21"/>
  <c r="M275" i="22" s="1"/>
  <c r="J276" i="21"/>
  <c r="M276" i="22" s="1"/>
  <c r="J277" i="21"/>
  <c r="M277" i="22" s="1"/>
  <c r="J278" i="21"/>
  <c r="M278" i="22" s="1"/>
  <c r="J279" i="21"/>
  <c r="M279" i="22" s="1"/>
  <c r="J280" i="21"/>
  <c r="M280" i="22" s="1"/>
  <c r="J281" i="21"/>
  <c r="M281" i="22" s="1"/>
  <c r="J282" i="21"/>
  <c r="M282" i="22" s="1"/>
  <c r="J283" i="21"/>
  <c r="M283" i="22" s="1"/>
  <c r="J284" i="21"/>
  <c r="M284" i="22" s="1"/>
  <c r="J285" i="21"/>
  <c r="M285" i="22" s="1"/>
  <c r="J286" i="21"/>
  <c r="M286" i="22" s="1"/>
  <c r="J287" i="21"/>
  <c r="M287" i="22" s="1"/>
  <c r="J288" i="21"/>
  <c r="M288" i="22" s="1"/>
  <c r="J289" i="21"/>
  <c r="M289" i="22" s="1"/>
  <c r="J290" i="21"/>
  <c r="M290" i="22" s="1"/>
  <c r="J291" i="21"/>
  <c r="M291" i="22" s="1"/>
  <c r="J292" i="21"/>
  <c r="M292" i="22" s="1"/>
  <c r="J293" i="21"/>
  <c r="M293" i="22" s="1"/>
  <c r="J294" i="21"/>
  <c r="M294" i="22" s="1"/>
  <c r="J295" i="21"/>
  <c r="M295" i="22" s="1"/>
  <c r="J296" i="21"/>
  <c r="M296" i="22" s="1"/>
  <c r="J297" i="21"/>
  <c r="M297" i="22" s="1"/>
  <c r="J298" i="21"/>
  <c r="M298" i="22" s="1"/>
  <c r="J299" i="21"/>
  <c r="M299" i="22" s="1"/>
  <c r="J300" i="21"/>
  <c r="M300" i="22" s="1"/>
  <c r="J301" i="21"/>
  <c r="M301" i="22" s="1"/>
  <c r="J302" i="21"/>
  <c r="M302" i="22" s="1"/>
  <c r="J303" i="21"/>
  <c r="M303" i="22" s="1"/>
  <c r="J304" i="21"/>
  <c r="M304" i="22" s="1"/>
  <c r="J305" i="21"/>
  <c r="M305" i="22" s="1"/>
  <c r="J306" i="21"/>
  <c r="M306" i="22" s="1"/>
  <c r="J307" i="21"/>
  <c r="M307" i="22" s="1"/>
  <c r="J308" i="21"/>
  <c r="M308" i="22" s="1"/>
  <c r="J309" i="21"/>
  <c r="M309" i="22" s="1"/>
  <c r="J310" i="21"/>
  <c r="M310" i="22" s="1"/>
  <c r="J311" i="21"/>
  <c r="M311" i="22" s="1"/>
  <c r="J312" i="21"/>
  <c r="M312" i="22" s="1"/>
  <c r="J313" i="21"/>
  <c r="M313" i="22" s="1"/>
  <c r="J314" i="21"/>
  <c r="M314" i="22" s="1"/>
  <c r="J315" i="21"/>
  <c r="M315" i="22" s="1"/>
  <c r="J316" i="21"/>
  <c r="M316" i="22" s="1"/>
  <c r="J317" i="21"/>
  <c r="M317" i="22" s="1"/>
  <c r="J318" i="21"/>
  <c r="M318" i="22" s="1"/>
  <c r="J319" i="21"/>
  <c r="M319" i="22" s="1"/>
  <c r="J320" i="21"/>
  <c r="M320" i="22" s="1"/>
  <c r="J321" i="21"/>
  <c r="M321" i="22" s="1"/>
  <c r="J322" i="21"/>
  <c r="M322" i="22" s="1"/>
  <c r="J323" i="21"/>
  <c r="M323" i="22" s="1"/>
  <c r="J324" i="21"/>
  <c r="M324" i="22" s="1"/>
  <c r="J325" i="21"/>
  <c r="M325" i="22" s="1"/>
  <c r="J326" i="21"/>
  <c r="M326" i="22" s="1"/>
  <c r="J327" i="21"/>
  <c r="M327" i="22" s="1"/>
  <c r="J328" i="21"/>
  <c r="M328" i="22" s="1"/>
  <c r="J329" i="21"/>
  <c r="M329" i="22" s="1"/>
  <c r="J330" i="21"/>
  <c r="M330" i="22" s="1"/>
  <c r="J331" i="21"/>
  <c r="M331" i="22" s="1"/>
  <c r="J332" i="21"/>
  <c r="M332" i="22" s="1"/>
  <c r="J333" i="21"/>
  <c r="M333" i="22" s="1"/>
  <c r="J334" i="21"/>
  <c r="M334" i="22" s="1"/>
  <c r="J335" i="21"/>
  <c r="M335" i="22" s="1"/>
  <c r="J336" i="21"/>
  <c r="M336" i="22" s="1"/>
  <c r="J337" i="21"/>
  <c r="M337" i="22" s="1"/>
  <c r="J338" i="21"/>
  <c r="M338" i="22" s="1"/>
  <c r="J339" i="21"/>
  <c r="M339" i="22" s="1"/>
  <c r="J340" i="21"/>
  <c r="M340" i="22" s="1"/>
  <c r="J341" i="21"/>
  <c r="M341" i="22" s="1"/>
  <c r="J342" i="21"/>
  <c r="M342" i="22" s="1"/>
  <c r="J343" i="21"/>
  <c r="M343" i="22" s="1"/>
  <c r="J344" i="21"/>
  <c r="M344" i="22" s="1"/>
  <c r="J345" i="21"/>
  <c r="M345" i="22" s="1"/>
  <c r="J346" i="21"/>
  <c r="M346" i="22" s="1"/>
  <c r="J347" i="21"/>
  <c r="M347" i="22" s="1"/>
  <c r="J2" i="21"/>
  <c r="M2" i="22" s="1"/>
  <c r="I3" i="21"/>
  <c r="L3" i="22" s="1"/>
  <c r="I4" i="21"/>
  <c r="L4" i="22" s="1"/>
  <c r="I5" i="21"/>
  <c r="L5" i="22" s="1"/>
  <c r="I6" i="21"/>
  <c r="L6" i="22" s="1"/>
  <c r="I7" i="21"/>
  <c r="L7" i="22" s="1"/>
  <c r="I8" i="21"/>
  <c r="L8" i="22" s="1"/>
  <c r="I9" i="21"/>
  <c r="L9" i="22" s="1"/>
  <c r="I10" i="21"/>
  <c r="L10" i="22" s="1"/>
  <c r="I11" i="21"/>
  <c r="L11" i="22" s="1"/>
  <c r="I12" i="21"/>
  <c r="L12" i="22" s="1"/>
  <c r="I13" i="21"/>
  <c r="L13" i="22" s="1"/>
  <c r="I14" i="21"/>
  <c r="L14" i="22" s="1"/>
  <c r="I15" i="21"/>
  <c r="L15" i="22" s="1"/>
  <c r="I16" i="21"/>
  <c r="L16" i="22" s="1"/>
  <c r="I17" i="21"/>
  <c r="L17" i="22" s="1"/>
  <c r="I18" i="21"/>
  <c r="L18" i="22" s="1"/>
  <c r="I19" i="21"/>
  <c r="L19" i="22" s="1"/>
  <c r="I20" i="21"/>
  <c r="L20" i="22" s="1"/>
  <c r="I21" i="21"/>
  <c r="L21" i="22" s="1"/>
  <c r="I22" i="21"/>
  <c r="L22" i="22" s="1"/>
  <c r="I23" i="21"/>
  <c r="L23" i="22" s="1"/>
  <c r="I24" i="21"/>
  <c r="L24" i="22" s="1"/>
  <c r="I25" i="21"/>
  <c r="L25" i="22" s="1"/>
  <c r="I26" i="21"/>
  <c r="L26" i="22" s="1"/>
  <c r="I27" i="21"/>
  <c r="L27" i="22" s="1"/>
  <c r="I28" i="21"/>
  <c r="L28" i="22" s="1"/>
  <c r="I29" i="21"/>
  <c r="L29" i="22" s="1"/>
  <c r="I30" i="21"/>
  <c r="L30" i="22" s="1"/>
  <c r="I31" i="21"/>
  <c r="L31" i="22" s="1"/>
  <c r="I32" i="21"/>
  <c r="L32" i="22" s="1"/>
  <c r="I33" i="21"/>
  <c r="L33" i="22" s="1"/>
  <c r="I34" i="21"/>
  <c r="L34" i="22" s="1"/>
  <c r="I35" i="21"/>
  <c r="L35" i="22" s="1"/>
  <c r="I36" i="21"/>
  <c r="L36" i="22" s="1"/>
  <c r="I37" i="21"/>
  <c r="L37" i="22" s="1"/>
  <c r="I38" i="21"/>
  <c r="L38" i="22" s="1"/>
  <c r="I39" i="21"/>
  <c r="L39" i="22" s="1"/>
  <c r="I40" i="21"/>
  <c r="L40" i="22" s="1"/>
  <c r="I41" i="21"/>
  <c r="L41" i="22" s="1"/>
  <c r="I42" i="21"/>
  <c r="L42" i="22" s="1"/>
  <c r="I43" i="21"/>
  <c r="L43" i="22" s="1"/>
  <c r="I44" i="21"/>
  <c r="L44" i="22" s="1"/>
  <c r="I45" i="21"/>
  <c r="L45" i="22" s="1"/>
  <c r="I46" i="21"/>
  <c r="L46" i="22" s="1"/>
  <c r="I47" i="21"/>
  <c r="L47" i="22" s="1"/>
  <c r="I48" i="21"/>
  <c r="L48" i="22" s="1"/>
  <c r="I49" i="21"/>
  <c r="L49" i="22" s="1"/>
  <c r="I50" i="21"/>
  <c r="L50" i="22" s="1"/>
  <c r="I51" i="21"/>
  <c r="L51" i="22" s="1"/>
  <c r="I52" i="21"/>
  <c r="L52" i="22" s="1"/>
  <c r="I53" i="21"/>
  <c r="L53" i="22" s="1"/>
  <c r="I54" i="21"/>
  <c r="L54" i="22" s="1"/>
  <c r="I55" i="21"/>
  <c r="L55" i="22" s="1"/>
  <c r="I56" i="21"/>
  <c r="L56" i="22" s="1"/>
  <c r="I57" i="21"/>
  <c r="L57" i="22" s="1"/>
  <c r="I58" i="21"/>
  <c r="L58" i="22" s="1"/>
  <c r="I59" i="21"/>
  <c r="L59" i="22" s="1"/>
  <c r="I60" i="21"/>
  <c r="L60" i="22" s="1"/>
  <c r="I61" i="21"/>
  <c r="L61" i="22" s="1"/>
  <c r="I62" i="21"/>
  <c r="L62" i="22" s="1"/>
  <c r="I63" i="21"/>
  <c r="L63" i="22" s="1"/>
  <c r="I64" i="21"/>
  <c r="L64" i="22" s="1"/>
  <c r="I65" i="21"/>
  <c r="L65" i="22" s="1"/>
  <c r="I66" i="21"/>
  <c r="L66" i="22" s="1"/>
  <c r="I67" i="21"/>
  <c r="L67" i="22" s="1"/>
  <c r="I68" i="21"/>
  <c r="L68" i="22" s="1"/>
  <c r="I69" i="21"/>
  <c r="L69" i="22" s="1"/>
  <c r="I70" i="21"/>
  <c r="L70" i="22" s="1"/>
  <c r="I71" i="21"/>
  <c r="L71" i="22" s="1"/>
  <c r="I72" i="21"/>
  <c r="L72" i="22" s="1"/>
  <c r="I73" i="21"/>
  <c r="L73" i="22" s="1"/>
  <c r="I74" i="21"/>
  <c r="L74" i="22" s="1"/>
  <c r="I75" i="21"/>
  <c r="L75" i="22" s="1"/>
  <c r="I76" i="21"/>
  <c r="L76" i="22" s="1"/>
  <c r="I77" i="21"/>
  <c r="L77" i="22" s="1"/>
  <c r="I78" i="21"/>
  <c r="L78" i="22" s="1"/>
  <c r="I79" i="21"/>
  <c r="L79" i="22" s="1"/>
  <c r="I80" i="21"/>
  <c r="L80" i="22" s="1"/>
  <c r="I81" i="21"/>
  <c r="L81" i="22" s="1"/>
  <c r="I82" i="21"/>
  <c r="L82" i="22" s="1"/>
  <c r="I83" i="21"/>
  <c r="L83" i="22" s="1"/>
  <c r="I84" i="21"/>
  <c r="L84" i="22" s="1"/>
  <c r="I85" i="21"/>
  <c r="L85" i="22" s="1"/>
  <c r="I86" i="21"/>
  <c r="L86" i="22" s="1"/>
  <c r="I87" i="21"/>
  <c r="L87" i="22" s="1"/>
  <c r="I88" i="21"/>
  <c r="L88" i="22" s="1"/>
  <c r="I89" i="21"/>
  <c r="L89" i="22" s="1"/>
  <c r="I90" i="21"/>
  <c r="L90" i="22" s="1"/>
  <c r="I91" i="21"/>
  <c r="L91" i="22" s="1"/>
  <c r="I92" i="21"/>
  <c r="L92" i="22" s="1"/>
  <c r="I93" i="21"/>
  <c r="L93" i="22" s="1"/>
  <c r="I94" i="21"/>
  <c r="L94" i="22" s="1"/>
  <c r="I95" i="21"/>
  <c r="L95" i="22" s="1"/>
  <c r="I96" i="21"/>
  <c r="L96" i="22" s="1"/>
  <c r="I97" i="21"/>
  <c r="L97" i="22" s="1"/>
  <c r="I98" i="21"/>
  <c r="L98" i="22" s="1"/>
  <c r="I99" i="21"/>
  <c r="L99" i="22" s="1"/>
  <c r="I100" i="21"/>
  <c r="L100" i="22" s="1"/>
  <c r="I101" i="21"/>
  <c r="L101" i="22" s="1"/>
  <c r="I102" i="21"/>
  <c r="L102" i="22" s="1"/>
  <c r="I103" i="21"/>
  <c r="L103" i="22" s="1"/>
  <c r="I104" i="21"/>
  <c r="L104" i="22" s="1"/>
  <c r="I105" i="21"/>
  <c r="L105" i="22" s="1"/>
  <c r="I106" i="21"/>
  <c r="L106" i="22" s="1"/>
  <c r="I107" i="21"/>
  <c r="L107" i="22" s="1"/>
  <c r="I108" i="21"/>
  <c r="L108" i="22" s="1"/>
  <c r="I109" i="21"/>
  <c r="L109" i="22" s="1"/>
  <c r="I110" i="21"/>
  <c r="L110" i="22" s="1"/>
  <c r="I111" i="21"/>
  <c r="L111" i="22" s="1"/>
  <c r="I112" i="21"/>
  <c r="L112" i="22" s="1"/>
  <c r="I113" i="21"/>
  <c r="L113" i="22" s="1"/>
  <c r="I114" i="21"/>
  <c r="L114" i="22" s="1"/>
  <c r="I115" i="21"/>
  <c r="L115" i="22" s="1"/>
  <c r="I116" i="21"/>
  <c r="L116" i="22" s="1"/>
  <c r="I117" i="21"/>
  <c r="L117" i="22" s="1"/>
  <c r="I118" i="21"/>
  <c r="L118" i="22" s="1"/>
  <c r="I119" i="21"/>
  <c r="L119" i="22" s="1"/>
  <c r="I120" i="21"/>
  <c r="L120" i="22" s="1"/>
  <c r="I121" i="21"/>
  <c r="L121" i="22" s="1"/>
  <c r="I122" i="21"/>
  <c r="L122" i="22" s="1"/>
  <c r="I123" i="21"/>
  <c r="L123" i="22" s="1"/>
  <c r="I124" i="21"/>
  <c r="L124" i="22" s="1"/>
  <c r="I125" i="21"/>
  <c r="L125" i="22" s="1"/>
  <c r="I126" i="21"/>
  <c r="L126" i="22" s="1"/>
  <c r="I127" i="21"/>
  <c r="L127" i="22" s="1"/>
  <c r="I128" i="21"/>
  <c r="L128" i="22" s="1"/>
  <c r="I129" i="21"/>
  <c r="L129" i="22" s="1"/>
  <c r="I130" i="21"/>
  <c r="L130" i="22" s="1"/>
  <c r="I131" i="21"/>
  <c r="L131" i="22" s="1"/>
  <c r="I132" i="21"/>
  <c r="L132" i="22" s="1"/>
  <c r="I133" i="21"/>
  <c r="L133" i="22" s="1"/>
  <c r="I134" i="21"/>
  <c r="L134" i="22" s="1"/>
  <c r="I135" i="21"/>
  <c r="L135" i="22" s="1"/>
  <c r="I136" i="21"/>
  <c r="L136" i="22" s="1"/>
  <c r="I137" i="21"/>
  <c r="L137" i="22" s="1"/>
  <c r="I138" i="21"/>
  <c r="L138" i="22" s="1"/>
  <c r="I139" i="21"/>
  <c r="L139" i="22" s="1"/>
  <c r="I140" i="21"/>
  <c r="L140" i="22" s="1"/>
  <c r="I141" i="21"/>
  <c r="L141" i="22" s="1"/>
  <c r="I142" i="21"/>
  <c r="L142" i="22" s="1"/>
  <c r="I143" i="21"/>
  <c r="L143" i="22" s="1"/>
  <c r="I144" i="21"/>
  <c r="L144" i="22" s="1"/>
  <c r="I145" i="21"/>
  <c r="L145" i="22" s="1"/>
  <c r="I146" i="21"/>
  <c r="L146" i="22" s="1"/>
  <c r="I147" i="21"/>
  <c r="L147" i="22" s="1"/>
  <c r="I148" i="21"/>
  <c r="L148" i="22" s="1"/>
  <c r="I149" i="21"/>
  <c r="L149" i="22" s="1"/>
  <c r="I150" i="21"/>
  <c r="L150" i="22" s="1"/>
  <c r="I151" i="21"/>
  <c r="L151" i="22" s="1"/>
  <c r="I152" i="21"/>
  <c r="L152" i="22" s="1"/>
  <c r="I153" i="21"/>
  <c r="L153" i="22" s="1"/>
  <c r="I154" i="21"/>
  <c r="L154" i="22" s="1"/>
  <c r="I155" i="21"/>
  <c r="L155" i="22" s="1"/>
  <c r="I156" i="21"/>
  <c r="L156" i="22" s="1"/>
  <c r="I157" i="21"/>
  <c r="L157" i="22" s="1"/>
  <c r="I158" i="21"/>
  <c r="L158" i="22" s="1"/>
  <c r="I159" i="21"/>
  <c r="L159" i="22" s="1"/>
  <c r="I160" i="21"/>
  <c r="L160" i="22" s="1"/>
  <c r="I161" i="21"/>
  <c r="L161" i="22" s="1"/>
  <c r="I162" i="21"/>
  <c r="L162" i="22" s="1"/>
  <c r="I163" i="21"/>
  <c r="L163" i="22" s="1"/>
  <c r="I164" i="21"/>
  <c r="L164" i="22" s="1"/>
  <c r="I165" i="21"/>
  <c r="L165" i="22" s="1"/>
  <c r="I166" i="21"/>
  <c r="L166" i="22" s="1"/>
  <c r="I167" i="21"/>
  <c r="L167" i="22" s="1"/>
  <c r="I168" i="21"/>
  <c r="L168" i="22" s="1"/>
  <c r="I169" i="21"/>
  <c r="L169" i="22" s="1"/>
  <c r="I170" i="21"/>
  <c r="L170" i="22" s="1"/>
  <c r="I171" i="21"/>
  <c r="L171" i="22" s="1"/>
  <c r="I172" i="21"/>
  <c r="L172" i="22" s="1"/>
  <c r="I173" i="21"/>
  <c r="L173" i="22" s="1"/>
  <c r="I174" i="21"/>
  <c r="L174" i="22" s="1"/>
  <c r="I175" i="21"/>
  <c r="L175" i="22" s="1"/>
  <c r="I176" i="21"/>
  <c r="L176" i="22" s="1"/>
  <c r="I177" i="21"/>
  <c r="L177" i="22" s="1"/>
  <c r="I178" i="21"/>
  <c r="L178" i="22" s="1"/>
  <c r="I179" i="21"/>
  <c r="L179" i="22" s="1"/>
  <c r="I180" i="21"/>
  <c r="L180" i="22" s="1"/>
  <c r="I181" i="21"/>
  <c r="L181" i="22" s="1"/>
  <c r="I182" i="21"/>
  <c r="L182" i="22" s="1"/>
  <c r="I183" i="21"/>
  <c r="L183" i="22" s="1"/>
  <c r="I184" i="21"/>
  <c r="L184" i="22" s="1"/>
  <c r="I185" i="21"/>
  <c r="L185" i="22" s="1"/>
  <c r="I186" i="21"/>
  <c r="L186" i="22" s="1"/>
  <c r="I187" i="21"/>
  <c r="L187" i="22" s="1"/>
  <c r="I188" i="21"/>
  <c r="L188" i="22" s="1"/>
  <c r="I189" i="21"/>
  <c r="L189" i="22" s="1"/>
  <c r="I190" i="21"/>
  <c r="L190" i="22" s="1"/>
  <c r="I191" i="21"/>
  <c r="L191" i="22" s="1"/>
  <c r="I192" i="21"/>
  <c r="L192" i="22" s="1"/>
  <c r="I193" i="21"/>
  <c r="L193" i="22" s="1"/>
  <c r="I194" i="21"/>
  <c r="L194" i="22" s="1"/>
  <c r="I195" i="21"/>
  <c r="L195" i="22" s="1"/>
  <c r="I196" i="21"/>
  <c r="L196" i="22" s="1"/>
  <c r="I197" i="21"/>
  <c r="L197" i="22" s="1"/>
  <c r="I198" i="21"/>
  <c r="L198" i="22" s="1"/>
  <c r="I199" i="21"/>
  <c r="L199" i="22" s="1"/>
  <c r="I200" i="21"/>
  <c r="L200" i="22" s="1"/>
  <c r="I201" i="21"/>
  <c r="L201" i="22" s="1"/>
  <c r="I202" i="21"/>
  <c r="L202" i="22" s="1"/>
  <c r="I203" i="21"/>
  <c r="L203" i="22" s="1"/>
  <c r="I204" i="21"/>
  <c r="L204" i="22" s="1"/>
  <c r="I205" i="21"/>
  <c r="L205" i="22" s="1"/>
  <c r="I206" i="21"/>
  <c r="L206" i="22" s="1"/>
  <c r="I207" i="21"/>
  <c r="L207" i="22" s="1"/>
  <c r="I208" i="21"/>
  <c r="L208" i="22" s="1"/>
  <c r="I209" i="21"/>
  <c r="L209" i="22" s="1"/>
  <c r="I210" i="21"/>
  <c r="L210" i="22" s="1"/>
  <c r="I211" i="21"/>
  <c r="L211" i="22" s="1"/>
  <c r="I212" i="21"/>
  <c r="L212" i="22" s="1"/>
  <c r="I213" i="21"/>
  <c r="L213" i="22" s="1"/>
  <c r="I214" i="21"/>
  <c r="L214" i="22" s="1"/>
  <c r="I215" i="21"/>
  <c r="L215" i="22" s="1"/>
  <c r="I216" i="21"/>
  <c r="L216" i="22" s="1"/>
  <c r="I217" i="21"/>
  <c r="L217" i="22" s="1"/>
  <c r="I218" i="21"/>
  <c r="L218" i="22" s="1"/>
  <c r="I219" i="21"/>
  <c r="L219" i="22" s="1"/>
  <c r="I220" i="21"/>
  <c r="L220" i="22" s="1"/>
  <c r="I221" i="21"/>
  <c r="L221" i="22" s="1"/>
  <c r="I222" i="21"/>
  <c r="L222" i="22" s="1"/>
  <c r="I223" i="21"/>
  <c r="L223" i="22" s="1"/>
  <c r="I224" i="21"/>
  <c r="L224" i="22" s="1"/>
  <c r="I225" i="21"/>
  <c r="L225" i="22" s="1"/>
  <c r="I226" i="21"/>
  <c r="L226" i="22" s="1"/>
  <c r="I227" i="21"/>
  <c r="L227" i="22" s="1"/>
  <c r="I228" i="21"/>
  <c r="L228" i="22" s="1"/>
  <c r="I229" i="21"/>
  <c r="L229" i="22" s="1"/>
  <c r="I230" i="21"/>
  <c r="L230" i="22" s="1"/>
  <c r="I231" i="21"/>
  <c r="L231" i="22" s="1"/>
  <c r="I232" i="21"/>
  <c r="L232" i="22" s="1"/>
  <c r="I233" i="21"/>
  <c r="L233" i="22" s="1"/>
  <c r="I234" i="21"/>
  <c r="L234" i="22" s="1"/>
  <c r="I235" i="21"/>
  <c r="L235" i="22" s="1"/>
  <c r="I236" i="21"/>
  <c r="L236" i="22" s="1"/>
  <c r="I237" i="21"/>
  <c r="L237" i="22" s="1"/>
  <c r="I238" i="21"/>
  <c r="L238" i="22" s="1"/>
  <c r="I239" i="21"/>
  <c r="L239" i="22" s="1"/>
  <c r="I240" i="21"/>
  <c r="L240" i="22" s="1"/>
  <c r="I241" i="21"/>
  <c r="L241" i="22" s="1"/>
  <c r="I242" i="21"/>
  <c r="L242" i="22" s="1"/>
  <c r="I243" i="21"/>
  <c r="L243" i="22" s="1"/>
  <c r="I244" i="21"/>
  <c r="L244" i="22" s="1"/>
  <c r="I245" i="21"/>
  <c r="L245" i="22" s="1"/>
  <c r="I246" i="21"/>
  <c r="L246" i="22" s="1"/>
  <c r="I247" i="21"/>
  <c r="L247" i="22" s="1"/>
  <c r="I248" i="21"/>
  <c r="L248" i="22" s="1"/>
  <c r="I249" i="21"/>
  <c r="L249" i="22" s="1"/>
  <c r="I250" i="21"/>
  <c r="L250" i="22" s="1"/>
  <c r="I251" i="21"/>
  <c r="L251" i="22" s="1"/>
  <c r="I252" i="21"/>
  <c r="L252" i="22" s="1"/>
  <c r="I253" i="21"/>
  <c r="L253" i="22" s="1"/>
  <c r="I254" i="21"/>
  <c r="L254" i="22" s="1"/>
  <c r="I255" i="21"/>
  <c r="L255" i="22" s="1"/>
  <c r="I256" i="21"/>
  <c r="L256" i="22" s="1"/>
  <c r="I257" i="21"/>
  <c r="L257" i="22" s="1"/>
  <c r="I258" i="21"/>
  <c r="L258" i="22" s="1"/>
  <c r="I259" i="21"/>
  <c r="L259" i="22" s="1"/>
  <c r="I260" i="21"/>
  <c r="L260" i="22" s="1"/>
  <c r="I261" i="21"/>
  <c r="L261" i="22" s="1"/>
  <c r="I262" i="21"/>
  <c r="L262" i="22" s="1"/>
  <c r="I263" i="21"/>
  <c r="L263" i="22" s="1"/>
  <c r="I264" i="21"/>
  <c r="L264" i="22" s="1"/>
  <c r="I265" i="21"/>
  <c r="L265" i="22" s="1"/>
  <c r="I266" i="21"/>
  <c r="L266" i="22" s="1"/>
  <c r="I267" i="21"/>
  <c r="L267" i="22" s="1"/>
  <c r="I268" i="21"/>
  <c r="L268" i="22" s="1"/>
  <c r="I269" i="21"/>
  <c r="L269" i="22" s="1"/>
  <c r="I270" i="21"/>
  <c r="L270" i="22" s="1"/>
  <c r="I271" i="21"/>
  <c r="L271" i="22" s="1"/>
  <c r="I272" i="21"/>
  <c r="L272" i="22" s="1"/>
  <c r="I273" i="21"/>
  <c r="L273" i="22" s="1"/>
  <c r="I274" i="21"/>
  <c r="L274" i="22" s="1"/>
  <c r="I275" i="21"/>
  <c r="L275" i="22" s="1"/>
  <c r="I276" i="21"/>
  <c r="L276" i="22" s="1"/>
  <c r="I277" i="21"/>
  <c r="L277" i="22" s="1"/>
  <c r="I278" i="21"/>
  <c r="L278" i="22" s="1"/>
  <c r="I279" i="21"/>
  <c r="L279" i="22" s="1"/>
  <c r="I280" i="21"/>
  <c r="L280" i="22" s="1"/>
  <c r="I281" i="21"/>
  <c r="L281" i="22" s="1"/>
  <c r="I282" i="21"/>
  <c r="L282" i="22" s="1"/>
  <c r="I283" i="21"/>
  <c r="L283" i="22" s="1"/>
  <c r="I284" i="21"/>
  <c r="L284" i="22" s="1"/>
  <c r="I285" i="21"/>
  <c r="L285" i="22" s="1"/>
  <c r="I286" i="21"/>
  <c r="L286" i="22" s="1"/>
  <c r="I287" i="21"/>
  <c r="L287" i="22" s="1"/>
  <c r="I288" i="21"/>
  <c r="L288" i="22" s="1"/>
  <c r="I289" i="21"/>
  <c r="L289" i="22" s="1"/>
  <c r="I290" i="21"/>
  <c r="L290" i="22" s="1"/>
  <c r="I291" i="21"/>
  <c r="L291" i="22" s="1"/>
  <c r="I292" i="21"/>
  <c r="L292" i="22" s="1"/>
  <c r="I293" i="21"/>
  <c r="L293" i="22" s="1"/>
  <c r="I294" i="21"/>
  <c r="L294" i="22" s="1"/>
  <c r="I295" i="21"/>
  <c r="L295" i="22" s="1"/>
  <c r="I296" i="21"/>
  <c r="L296" i="22" s="1"/>
  <c r="I297" i="21"/>
  <c r="L297" i="22" s="1"/>
  <c r="I298" i="21"/>
  <c r="L298" i="22" s="1"/>
  <c r="I299" i="21"/>
  <c r="L299" i="22" s="1"/>
  <c r="I300" i="21"/>
  <c r="L300" i="22" s="1"/>
  <c r="I301" i="21"/>
  <c r="L301" i="22" s="1"/>
  <c r="I302" i="21"/>
  <c r="L302" i="22" s="1"/>
  <c r="I303" i="21"/>
  <c r="L303" i="22" s="1"/>
  <c r="I304" i="21"/>
  <c r="L304" i="22" s="1"/>
  <c r="I305" i="21"/>
  <c r="L305" i="22" s="1"/>
  <c r="I306" i="21"/>
  <c r="L306" i="22" s="1"/>
  <c r="I307" i="21"/>
  <c r="L307" i="22" s="1"/>
  <c r="I308" i="21"/>
  <c r="L308" i="22" s="1"/>
  <c r="I309" i="21"/>
  <c r="L309" i="22" s="1"/>
  <c r="I310" i="21"/>
  <c r="L310" i="22" s="1"/>
  <c r="I311" i="21"/>
  <c r="L311" i="22" s="1"/>
  <c r="I312" i="21"/>
  <c r="L312" i="22" s="1"/>
  <c r="I313" i="21"/>
  <c r="L313" i="22" s="1"/>
  <c r="I314" i="21"/>
  <c r="L314" i="22" s="1"/>
  <c r="I315" i="21"/>
  <c r="L315" i="22" s="1"/>
  <c r="I316" i="21"/>
  <c r="L316" i="22" s="1"/>
  <c r="I317" i="21"/>
  <c r="L317" i="22" s="1"/>
  <c r="I318" i="21"/>
  <c r="L318" i="22" s="1"/>
  <c r="I319" i="21"/>
  <c r="L319" i="22" s="1"/>
  <c r="I320" i="21"/>
  <c r="L320" i="22" s="1"/>
  <c r="I321" i="21"/>
  <c r="L321" i="22" s="1"/>
  <c r="I322" i="21"/>
  <c r="L322" i="22" s="1"/>
  <c r="I323" i="21"/>
  <c r="L323" i="22" s="1"/>
  <c r="I324" i="21"/>
  <c r="L324" i="22" s="1"/>
  <c r="I325" i="21"/>
  <c r="L325" i="22" s="1"/>
  <c r="I326" i="21"/>
  <c r="L326" i="22" s="1"/>
  <c r="I327" i="21"/>
  <c r="L327" i="22" s="1"/>
  <c r="I328" i="21"/>
  <c r="L328" i="22" s="1"/>
  <c r="I329" i="21"/>
  <c r="L329" i="22" s="1"/>
  <c r="I330" i="21"/>
  <c r="L330" i="22" s="1"/>
  <c r="I331" i="21"/>
  <c r="L331" i="22" s="1"/>
  <c r="I332" i="21"/>
  <c r="L332" i="22" s="1"/>
  <c r="I333" i="21"/>
  <c r="L333" i="22" s="1"/>
  <c r="I334" i="21"/>
  <c r="L334" i="22" s="1"/>
  <c r="I335" i="21"/>
  <c r="L335" i="22" s="1"/>
  <c r="I336" i="21"/>
  <c r="L336" i="22" s="1"/>
  <c r="I337" i="21"/>
  <c r="L337" i="22" s="1"/>
  <c r="I338" i="21"/>
  <c r="L338" i="22" s="1"/>
  <c r="I339" i="21"/>
  <c r="L339" i="22" s="1"/>
  <c r="I340" i="21"/>
  <c r="L340" i="22" s="1"/>
  <c r="I341" i="21"/>
  <c r="L341" i="22" s="1"/>
  <c r="I342" i="21"/>
  <c r="L342" i="22" s="1"/>
  <c r="I343" i="21"/>
  <c r="L343" i="22" s="1"/>
  <c r="I344" i="21"/>
  <c r="L344" i="22" s="1"/>
  <c r="I345" i="21"/>
  <c r="L345" i="22" s="1"/>
  <c r="I346" i="21"/>
  <c r="L346" i="22" s="1"/>
  <c r="I347" i="21"/>
  <c r="L347" i="22" s="1"/>
  <c r="I2" i="21"/>
  <c r="L2" i="22" s="1"/>
  <c r="H3" i="21"/>
  <c r="K3" i="22" s="1"/>
  <c r="H4" i="21"/>
  <c r="K4" i="22" s="1"/>
  <c r="H5" i="21"/>
  <c r="K5" i="22" s="1"/>
  <c r="H6" i="21"/>
  <c r="K6" i="22" s="1"/>
  <c r="H7" i="21"/>
  <c r="K7" i="22" s="1"/>
  <c r="H8" i="21"/>
  <c r="K8" i="22" s="1"/>
  <c r="H9" i="21"/>
  <c r="K9" i="22" s="1"/>
  <c r="H10" i="21"/>
  <c r="K10" i="22" s="1"/>
  <c r="H11" i="21"/>
  <c r="K11" i="22" s="1"/>
  <c r="H12" i="21"/>
  <c r="K12" i="22" s="1"/>
  <c r="H13" i="21"/>
  <c r="K13" i="22" s="1"/>
  <c r="H14" i="21"/>
  <c r="K14" i="22" s="1"/>
  <c r="H15" i="21"/>
  <c r="K15" i="22" s="1"/>
  <c r="H16" i="21"/>
  <c r="K16" i="22" s="1"/>
  <c r="H17" i="21"/>
  <c r="K17" i="22" s="1"/>
  <c r="H18" i="21"/>
  <c r="K18" i="22" s="1"/>
  <c r="H19" i="21"/>
  <c r="K19" i="22" s="1"/>
  <c r="H20" i="21"/>
  <c r="K20" i="22" s="1"/>
  <c r="H21" i="21"/>
  <c r="K21" i="22" s="1"/>
  <c r="H22" i="21"/>
  <c r="K22" i="22" s="1"/>
  <c r="H23" i="21"/>
  <c r="K23" i="22" s="1"/>
  <c r="H24" i="21"/>
  <c r="K24" i="22" s="1"/>
  <c r="H25" i="21"/>
  <c r="K25" i="22" s="1"/>
  <c r="H26" i="21"/>
  <c r="K26" i="22" s="1"/>
  <c r="H27" i="21"/>
  <c r="K27" i="22" s="1"/>
  <c r="H28" i="21"/>
  <c r="K28" i="22" s="1"/>
  <c r="H29" i="21"/>
  <c r="K29" i="22" s="1"/>
  <c r="H30" i="21"/>
  <c r="K30" i="22" s="1"/>
  <c r="H31" i="21"/>
  <c r="K31" i="22" s="1"/>
  <c r="H32" i="21"/>
  <c r="K32" i="22" s="1"/>
  <c r="H33" i="21"/>
  <c r="K33" i="22" s="1"/>
  <c r="H34" i="21"/>
  <c r="K34" i="22" s="1"/>
  <c r="H35" i="21"/>
  <c r="K35" i="22" s="1"/>
  <c r="H36" i="21"/>
  <c r="K36" i="22" s="1"/>
  <c r="H37" i="21"/>
  <c r="K37" i="22" s="1"/>
  <c r="H38" i="21"/>
  <c r="K38" i="22" s="1"/>
  <c r="H39" i="21"/>
  <c r="K39" i="22" s="1"/>
  <c r="H40" i="21"/>
  <c r="K40" i="22" s="1"/>
  <c r="H41" i="21"/>
  <c r="K41" i="22" s="1"/>
  <c r="H42" i="21"/>
  <c r="K42" i="22" s="1"/>
  <c r="H43" i="21"/>
  <c r="K43" i="22" s="1"/>
  <c r="H44" i="21"/>
  <c r="K44" i="22" s="1"/>
  <c r="H45" i="21"/>
  <c r="K45" i="22" s="1"/>
  <c r="H46" i="21"/>
  <c r="K46" i="22" s="1"/>
  <c r="H47" i="21"/>
  <c r="K47" i="22" s="1"/>
  <c r="H48" i="21"/>
  <c r="K48" i="22" s="1"/>
  <c r="H49" i="21"/>
  <c r="K49" i="22" s="1"/>
  <c r="H50" i="21"/>
  <c r="K50" i="22" s="1"/>
  <c r="H51" i="21"/>
  <c r="K51" i="22" s="1"/>
  <c r="H52" i="21"/>
  <c r="K52" i="22" s="1"/>
  <c r="H53" i="21"/>
  <c r="K53" i="22" s="1"/>
  <c r="H54" i="21"/>
  <c r="K54" i="22" s="1"/>
  <c r="H55" i="21"/>
  <c r="K55" i="22" s="1"/>
  <c r="H56" i="21"/>
  <c r="K56" i="22" s="1"/>
  <c r="H57" i="21"/>
  <c r="K57" i="22" s="1"/>
  <c r="H58" i="21"/>
  <c r="K58" i="22" s="1"/>
  <c r="H59" i="21"/>
  <c r="K59" i="22" s="1"/>
  <c r="H60" i="21"/>
  <c r="K60" i="22" s="1"/>
  <c r="H61" i="21"/>
  <c r="K61" i="22" s="1"/>
  <c r="H62" i="21"/>
  <c r="K62" i="22" s="1"/>
  <c r="H63" i="21"/>
  <c r="K63" i="22" s="1"/>
  <c r="H64" i="21"/>
  <c r="K64" i="22" s="1"/>
  <c r="H65" i="21"/>
  <c r="K65" i="22" s="1"/>
  <c r="H66" i="21"/>
  <c r="K66" i="22" s="1"/>
  <c r="H67" i="21"/>
  <c r="K67" i="22" s="1"/>
  <c r="H68" i="21"/>
  <c r="K68" i="22" s="1"/>
  <c r="H69" i="21"/>
  <c r="K69" i="22" s="1"/>
  <c r="H70" i="21"/>
  <c r="K70" i="22" s="1"/>
  <c r="H71" i="21"/>
  <c r="K71" i="22" s="1"/>
  <c r="H72" i="21"/>
  <c r="K72" i="22" s="1"/>
  <c r="H73" i="21"/>
  <c r="K73" i="22" s="1"/>
  <c r="H74" i="21"/>
  <c r="K74" i="22" s="1"/>
  <c r="H75" i="21"/>
  <c r="K75" i="22" s="1"/>
  <c r="H76" i="21"/>
  <c r="K76" i="22" s="1"/>
  <c r="H77" i="21"/>
  <c r="K77" i="22" s="1"/>
  <c r="H78" i="21"/>
  <c r="K78" i="22" s="1"/>
  <c r="H79" i="21"/>
  <c r="K79" i="22" s="1"/>
  <c r="H80" i="21"/>
  <c r="K80" i="22" s="1"/>
  <c r="H81" i="21"/>
  <c r="K81" i="22" s="1"/>
  <c r="H82" i="21"/>
  <c r="K82" i="22" s="1"/>
  <c r="H83" i="21"/>
  <c r="K83" i="22" s="1"/>
  <c r="H84" i="21"/>
  <c r="K84" i="22" s="1"/>
  <c r="H85" i="21"/>
  <c r="K85" i="22" s="1"/>
  <c r="H86" i="21"/>
  <c r="K86" i="22" s="1"/>
  <c r="H87" i="21"/>
  <c r="K87" i="22" s="1"/>
  <c r="H88" i="21"/>
  <c r="K88" i="22" s="1"/>
  <c r="H89" i="21"/>
  <c r="K89" i="22" s="1"/>
  <c r="H90" i="21"/>
  <c r="K90" i="22" s="1"/>
  <c r="H91" i="21"/>
  <c r="K91" i="22" s="1"/>
  <c r="H92" i="21"/>
  <c r="K92" i="22" s="1"/>
  <c r="H93" i="21"/>
  <c r="K93" i="22" s="1"/>
  <c r="H94" i="21"/>
  <c r="K94" i="22" s="1"/>
  <c r="H95" i="21"/>
  <c r="K95" i="22" s="1"/>
  <c r="H96" i="21"/>
  <c r="K96" i="22" s="1"/>
  <c r="H97" i="21"/>
  <c r="K97" i="22" s="1"/>
  <c r="H98" i="21"/>
  <c r="K98" i="22" s="1"/>
  <c r="H99" i="21"/>
  <c r="K99" i="22" s="1"/>
  <c r="H100" i="21"/>
  <c r="K100" i="22" s="1"/>
  <c r="H101" i="21"/>
  <c r="K101" i="22" s="1"/>
  <c r="H102" i="21"/>
  <c r="K102" i="22" s="1"/>
  <c r="H103" i="21"/>
  <c r="K103" i="22" s="1"/>
  <c r="H104" i="21"/>
  <c r="K104" i="22" s="1"/>
  <c r="H105" i="21"/>
  <c r="K105" i="22" s="1"/>
  <c r="H106" i="21"/>
  <c r="K106" i="22" s="1"/>
  <c r="H107" i="21"/>
  <c r="K107" i="22" s="1"/>
  <c r="H108" i="21"/>
  <c r="K108" i="22" s="1"/>
  <c r="H109" i="21"/>
  <c r="K109" i="22" s="1"/>
  <c r="H110" i="21"/>
  <c r="K110" i="22" s="1"/>
  <c r="H111" i="21"/>
  <c r="K111" i="22" s="1"/>
  <c r="H112" i="21"/>
  <c r="K112" i="22" s="1"/>
  <c r="H113" i="21"/>
  <c r="K113" i="22" s="1"/>
  <c r="H114" i="21"/>
  <c r="K114" i="22" s="1"/>
  <c r="H115" i="21"/>
  <c r="K115" i="22" s="1"/>
  <c r="H116" i="21"/>
  <c r="K116" i="22" s="1"/>
  <c r="H117" i="21"/>
  <c r="K117" i="22" s="1"/>
  <c r="H118" i="21"/>
  <c r="K118" i="22" s="1"/>
  <c r="H119" i="21"/>
  <c r="K119" i="22" s="1"/>
  <c r="H120" i="21"/>
  <c r="K120" i="22" s="1"/>
  <c r="H121" i="21"/>
  <c r="K121" i="22" s="1"/>
  <c r="H122" i="21"/>
  <c r="K122" i="22" s="1"/>
  <c r="H123" i="21"/>
  <c r="K123" i="22" s="1"/>
  <c r="H124" i="21"/>
  <c r="K124" i="22" s="1"/>
  <c r="H125" i="21"/>
  <c r="K125" i="22" s="1"/>
  <c r="H126" i="21"/>
  <c r="K126" i="22" s="1"/>
  <c r="H127" i="21"/>
  <c r="K127" i="22" s="1"/>
  <c r="H128" i="21"/>
  <c r="K128" i="22" s="1"/>
  <c r="H129" i="21"/>
  <c r="K129" i="22" s="1"/>
  <c r="H130" i="21"/>
  <c r="K130" i="22" s="1"/>
  <c r="H131" i="21"/>
  <c r="K131" i="22" s="1"/>
  <c r="H132" i="21"/>
  <c r="K132" i="22" s="1"/>
  <c r="H133" i="21"/>
  <c r="K133" i="22" s="1"/>
  <c r="H134" i="21"/>
  <c r="K134" i="22" s="1"/>
  <c r="H135" i="21"/>
  <c r="K135" i="22" s="1"/>
  <c r="H136" i="21"/>
  <c r="K136" i="22" s="1"/>
  <c r="H137" i="21"/>
  <c r="K137" i="22" s="1"/>
  <c r="H138" i="21"/>
  <c r="K138" i="22" s="1"/>
  <c r="H139" i="21"/>
  <c r="K139" i="22" s="1"/>
  <c r="H140" i="21"/>
  <c r="K140" i="22" s="1"/>
  <c r="H141" i="21"/>
  <c r="K141" i="22" s="1"/>
  <c r="H142" i="21"/>
  <c r="K142" i="22" s="1"/>
  <c r="H143" i="21"/>
  <c r="K143" i="22" s="1"/>
  <c r="H144" i="21"/>
  <c r="K144" i="22" s="1"/>
  <c r="H145" i="21"/>
  <c r="K145" i="22" s="1"/>
  <c r="H146" i="21"/>
  <c r="K146" i="22" s="1"/>
  <c r="H147" i="21"/>
  <c r="K147" i="22" s="1"/>
  <c r="H148" i="21"/>
  <c r="K148" i="22" s="1"/>
  <c r="H149" i="21"/>
  <c r="K149" i="22" s="1"/>
  <c r="H150" i="21"/>
  <c r="K150" i="22" s="1"/>
  <c r="H151" i="21"/>
  <c r="K151" i="22" s="1"/>
  <c r="H152" i="21"/>
  <c r="K152" i="22" s="1"/>
  <c r="H153" i="21"/>
  <c r="K153" i="22" s="1"/>
  <c r="H154" i="21"/>
  <c r="K154" i="22" s="1"/>
  <c r="H155" i="21"/>
  <c r="K155" i="22" s="1"/>
  <c r="H156" i="21"/>
  <c r="K156" i="22" s="1"/>
  <c r="H157" i="21"/>
  <c r="K157" i="22" s="1"/>
  <c r="H158" i="21"/>
  <c r="K158" i="22" s="1"/>
  <c r="H159" i="21"/>
  <c r="K159" i="22" s="1"/>
  <c r="H160" i="21"/>
  <c r="K160" i="22" s="1"/>
  <c r="H161" i="21"/>
  <c r="K161" i="22" s="1"/>
  <c r="H162" i="21"/>
  <c r="K162" i="22" s="1"/>
  <c r="H163" i="21"/>
  <c r="K163" i="22" s="1"/>
  <c r="H164" i="21"/>
  <c r="K164" i="22" s="1"/>
  <c r="H165" i="21"/>
  <c r="K165" i="22" s="1"/>
  <c r="H166" i="21"/>
  <c r="K166" i="22" s="1"/>
  <c r="H167" i="21"/>
  <c r="K167" i="22" s="1"/>
  <c r="H168" i="21"/>
  <c r="K168" i="22" s="1"/>
  <c r="H169" i="21"/>
  <c r="K169" i="22" s="1"/>
  <c r="H170" i="21"/>
  <c r="K170" i="22" s="1"/>
  <c r="H171" i="21"/>
  <c r="K171" i="22" s="1"/>
  <c r="H172" i="21"/>
  <c r="K172" i="22" s="1"/>
  <c r="H173" i="21"/>
  <c r="K173" i="22" s="1"/>
  <c r="H174" i="21"/>
  <c r="K174" i="22" s="1"/>
  <c r="H175" i="21"/>
  <c r="K175" i="22" s="1"/>
  <c r="H176" i="21"/>
  <c r="K176" i="22" s="1"/>
  <c r="H177" i="21"/>
  <c r="K177" i="22" s="1"/>
  <c r="H178" i="21"/>
  <c r="K178" i="22" s="1"/>
  <c r="H179" i="21"/>
  <c r="K179" i="22" s="1"/>
  <c r="H180" i="21"/>
  <c r="K180" i="22" s="1"/>
  <c r="H181" i="21"/>
  <c r="K181" i="22" s="1"/>
  <c r="H182" i="21"/>
  <c r="K182" i="22" s="1"/>
  <c r="H183" i="21"/>
  <c r="K183" i="22" s="1"/>
  <c r="H184" i="21"/>
  <c r="K184" i="22" s="1"/>
  <c r="H185" i="21"/>
  <c r="K185" i="22" s="1"/>
  <c r="H186" i="21"/>
  <c r="K186" i="22" s="1"/>
  <c r="H187" i="21"/>
  <c r="K187" i="22" s="1"/>
  <c r="H188" i="21"/>
  <c r="K188" i="22" s="1"/>
  <c r="H189" i="21"/>
  <c r="K189" i="22" s="1"/>
  <c r="H190" i="21"/>
  <c r="K190" i="22" s="1"/>
  <c r="H191" i="21"/>
  <c r="K191" i="22" s="1"/>
  <c r="H192" i="21"/>
  <c r="K192" i="22" s="1"/>
  <c r="H193" i="21"/>
  <c r="K193" i="22" s="1"/>
  <c r="H194" i="21"/>
  <c r="K194" i="22" s="1"/>
  <c r="H195" i="21"/>
  <c r="K195" i="22" s="1"/>
  <c r="H196" i="21"/>
  <c r="K196" i="22" s="1"/>
  <c r="H197" i="21"/>
  <c r="K197" i="22" s="1"/>
  <c r="H198" i="21"/>
  <c r="K198" i="22" s="1"/>
  <c r="H199" i="21"/>
  <c r="K199" i="22" s="1"/>
  <c r="H200" i="21"/>
  <c r="K200" i="22" s="1"/>
  <c r="H201" i="21"/>
  <c r="K201" i="22" s="1"/>
  <c r="H202" i="21"/>
  <c r="K202" i="22" s="1"/>
  <c r="H203" i="21"/>
  <c r="K203" i="22" s="1"/>
  <c r="H204" i="21"/>
  <c r="K204" i="22" s="1"/>
  <c r="H205" i="21"/>
  <c r="K205" i="22" s="1"/>
  <c r="H206" i="21"/>
  <c r="K206" i="22" s="1"/>
  <c r="H207" i="21"/>
  <c r="K207" i="22" s="1"/>
  <c r="H208" i="21"/>
  <c r="K208" i="22" s="1"/>
  <c r="H209" i="21"/>
  <c r="K209" i="22" s="1"/>
  <c r="H210" i="21"/>
  <c r="K210" i="22" s="1"/>
  <c r="H211" i="21"/>
  <c r="K211" i="22" s="1"/>
  <c r="H212" i="21"/>
  <c r="K212" i="22" s="1"/>
  <c r="H213" i="21"/>
  <c r="K213" i="22" s="1"/>
  <c r="H214" i="21"/>
  <c r="K214" i="22" s="1"/>
  <c r="H215" i="21"/>
  <c r="K215" i="22" s="1"/>
  <c r="H216" i="21"/>
  <c r="K216" i="22" s="1"/>
  <c r="H217" i="21"/>
  <c r="K217" i="22" s="1"/>
  <c r="H218" i="21"/>
  <c r="K218" i="22" s="1"/>
  <c r="H219" i="21"/>
  <c r="K219" i="22" s="1"/>
  <c r="H220" i="21"/>
  <c r="K220" i="22" s="1"/>
  <c r="H221" i="21"/>
  <c r="K221" i="22" s="1"/>
  <c r="H222" i="21"/>
  <c r="K222" i="22" s="1"/>
  <c r="H223" i="21"/>
  <c r="K223" i="22" s="1"/>
  <c r="H224" i="21"/>
  <c r="K224" i="22" s="1"/>
  <c r="H225" i="21"/>
  <c r="K225" i="22" s="1"/>
  <c r="H226" i="21"/>
  <c r="K226" i="22" s="1"/>
  <c r="H227" i="21"/>
  <c r="K227" i="22" s="1"/>
  <c r="H228" i="21"/>
  <c r="K228" i="22" s="1"/>
  <c r="H229" i="21"/>
  <c r="K229" i="22" s="1"/>
  <c r="H230" i="21"/>
  <c r="K230" i="22" s="1"/>
  <c r="H231" i="21"/>
  <c r="K231" i="22" s="1"/>
  <c r="H232" i="21"/>
  <c r="K232" i="22" s="1"/>
  <c r="H233" i="21"/>
  <c r="K233" i="22" s="1"/>
  <c r="H234" i="21"/>
  <c r="K234" i="22" s="1"/>
  <c r="H235" i="21"/>
  <c r="K235" i="22" s="1"/>
  <c r="H236" i="21"/>
  <c r="K236" i="22" s="1"/>
  <c r="H237" i="21"/>
  <c r="K237" i="22" s="1"/>
  <c r="H238" i="21"/>
  <c r="K238" i="22" s="1"/>
  <c r="H239" i="21"/>
  <c r="K239" i="22" s="1"/>
  <c r="H240" i="21"/>
  <c r="K240" i="22" s="1"/>
  <c r="H241" i="21"/>
  <c r="K241" i="22" s="1"/>
  <c r="H242" i="21"/>
  <c r="K242" i="22" s="1"/>
  <c r="H243" i="21"/>
  <c r="K243" i="22" s="1"/>
  <c r="H244" i="21"/>
  <c r="K244" i="22" s="1"/>
  <c r="H245" i="21"/>
  <c r="K245" i="22" s="1"/>
  <c r="H246" i="21"/>
  <c r="K246" i="22" s="1"/>
  <c r="H247" i="21"/>
  <c r="K247" i="22" s="1"/>
  <c r="H248" i="21"/>
  <c r="K248" i="22" s="1"/>
  <c r="H249" i="21"/>
  <c r="K249" i="22" s="1"/>
  <c r="H250" i="21"/>
  <c r="K250" i="22" s="1"/>
  <c r="H251" i="21"/>
  <c r="K251" i="22" s="1"/>
  <c r="H252" i="21"/>
  <c r="K252" i="22" s="1"/>
  <c r="H253" i="21"/>
  <c r="K253" i="22" s="1"/>
  <c r="H254" i="21"/>
  <c r="K254" i="22" s="1"/>
  <c r="H255" i="21"/>
  <c r="K255" i="22" s="1"/>
  <c r="H256" i="21"/>
  <c r="K256" i="22" s="1"/>
  <c r="H257" i="21"/>
  <c r="K257" i="22" s="1"/>
  <c r="H258" i="21"/>
  <c r="K258" i="22" s="1"/>
  <c r="H259" i="21"/>
  <c r="K259" i="22" s="1"/>
  <c r="H260" i="21"/>
  <c r="K260" i="22" s="1"/>
  <c r="H261" i="21"/>
  <c r="K261" i="22" s="1"/>
  <c r="H262" i="21"/>
  <c r="K262" i="22" s="1"/>
  <c r="H263" i="21"/>
  <c r="K263" i="22" s="1"/>
  <c r="H264" i="21"/>
  <c r="K264" i="22" s="1"/>
  <c r="H265" i="21"/>
  <c r="K265" i="22" s="1"/>
  <c r="H266" i="21"/>
  <c r="K266" i="22" s="1"/>
  <c r="H267" i="21"/>
  <c r="K267" i="22" s="1"/>
  <c r="H268" i="21"/>
  <c r="K268" i="22" s="1"/>
  <c r="H269" i="21"/>
  <c r="K269" i="22" s="1"/>
  <c r="H270" i="21"/>
  <c r="K270" i="22" s="1"/>
  <c r="H271" i="21"/>
  <c r="K271" i="22" s="1"/>
  <c r="H272" i="21"/>
  <c r="K272" i="22" s="1"/>
  <c r="H273" i="21"/>
  <c r="K273" i="22" s="1"/>
  <c r="H274" i="21"/>
  <c r="K274" i="22" s="1"/>
  <c r="H275" i="21"/>
  <c r="K275" i="22" s="1"/>
  <c r="H276" i="21"/>
  <c r="K276" i="22" s="1"/>
  <c r="H277" i="21"/>
  <c r="K277" i="22" s="1"/>
  <c r="H278" i="21"/>
  <c r="K278" i="22" s="1"/>
  <c r="H279" i="21"/>
  <c r="K279" i="22" s="1"/>
  <c r="H280" i="21"/>
  <c r="K280" i="22" s="1"/>
  <c r="H281" i="21"/>
  <c r="K281" i="22" s="1"/>
  <c r="H282" i="21"/>
  <c r="K282" i="22" s="1"/>
  <c r="H283" i="21"/>
  <c r="K283" i="22" s="1"/>
  <c r="H284" i="21"/>
  <c r="K284" i="22" s="1"/>
  <c r="H285" i="21"/>
  <c r="K285" i="22" s="1"/>
  <c r="H286" i="21"/>
  <c r="K286" i="22" s="1"/>
  <c r="H287" i="21"/>
  <c r="K287" i="22" s="1"/>
  <c r="H288" i="21"/>
  <c r="K288" i="22" s="1"/>
  <c r="H289" i="21"/>
  <c r="K289" i="22" s="1"/>
  <c r="H290" i="21"/>
  <c r="K290" i="22" s="1"/>
  <c r="H291" i="21"/>
  <c r="K291" i="22" s="1"/>
  <c r="H292" i="21"/>
  <c r="K292" i="22" s="1"/>
  <c r="H293" i="21"/>
  <c r="K293" i="22" s="1"/>
  <c r="H294" i="21"/>
  <c r="K294" i="22" s="1"/>
  <c r="H295" i="21"/>
  <c r="K295" i="22" s="1"/>
  <c r="H296" i="21"/>
  <c r="K296" i="22" s="1"/>
  <c r="H297" i="21"/>
  <c r="K297" i="22" s="1"/>
  <c r="H298" i="21"/>
  <c r="K298" i="22" s="1"/>
  <c r="H299" i="21"/>
  <c r="K299" i="22" s="1"/>
  <c r="H300" i="21"/>
  <c r="K300" i="22" s="1"/>
  <c r="H301" i="21"/>
  <c r="K301" i="22" s="1"/>
  <c r="H302" i="21"/>
  <c r="K302" i="22" s="1"/>
  <c r="H303" i="21"/>
  <c r="K303" i="22" s="1"/>
  <c r="H304" i="21"/>
  <c r="K304" i="22" s="1"/>
  <c r="H305" i="21"/>
  <c r="K305" i="22" s="1"/>
  <c r="H306" i="21"/>
  <c r="K306" i="22" s="1"/>
  <c r="H307" i="21"/>
  <c r="K307" i="22" s="1"/>
  <c r="H308" i="21"/>
  <c r="K308" i="22" s="1"/>
  <c r="H309" i="21"/>
  <c r="K309" i="22" s="1"/>
  <c r="H310" i="21"/>
  <c r="K310" i="22" s="1"/>
  <c r="H311" i="21"/>
  <c r="K311" i="22" s="1"/>
  <c r="H312" i="21"/>
  <c r="K312" i="22" s="1"/>
  <c r="H313" i="21"/>
  <c r="K313" i="22" s="1"/>
  <c r="H314" i="21"/>
  <c r="K314" i="22" s="1"/>
  <c r="H315" i="21"/>
  <c r="K315" i="22" s="1"/>
  <c r="H316" i="21"/>
  <c r="K316" i="22" s="1"/>
  <c r="H317" i="21"/>
  <c r="K317" i="22" s="1"/>
  <c r="H318" i="21"/>
  <c r="K318" i="22" s="1"/>
  <c r="H319" i="21"/>
  <c r="K319" i="22" s="1"/>
  <c r="H320" i="21"/>
  <c r="K320" i="22" s="1"/>
  <c r="H321" i="21"/>
  <c r="K321" i="22" s="1"/>
  <c r="H322" i="21"/>
  <c r="K322" i="22" s="1"/>
  <c r="H323" i="21"/>
  <c r="K323" i="22" s="1"/>
  <c r="H324" i="21"/>
  <c r="K324" i="22" s="1"/>
  <c r="H325" i="21"/>
  <c r="K325" i="22" s="1"/>
  <c r="H326" i="21"/>
  <c r="K326" i="22" s="1"/>
  <c r="H327" i="21"/>
  <c r="K327" i="22" s="1"/>
  <c r="H328" i="21"/>
  <c r="K328" i="22" s="1"/>
  <c r="H329" i="21"/>
  <c r="K329" i="22" s="1"/>
  <c r="H330" i="21"/>
  <c r="K330" i="22" s="1"/>
  <c r="H331" i="21"/>
  <c r="K331" i="22" s="1"/>
  <c r="H332" i="21"/>
  <c r="K332" i="22" s="1"/>
  <c r="H333" i="21"/>
  <c r="K333" i="22" s="1"/>
  <c r="H334" i="21"/>
  <c r="K334" i="22" s="1"/>
  <c r="H335" i="21"/>
  <c r="K335" i="22" s="1"/>
  <c r="H336" i="21"/>
  <c r="K336" i="22" s="1"/>
  <c r="H337" i="21"/>
  <c r="K337" i="22" s="1"/>
  <c r="H338" i="21"/>
  <c r="K338" i="22" s="1"/>
  <c r="H339" i="21"/>
  <c r="K339" i="22" s="1"/>
  <c r="H340" i="21"/>
  <c r="K340" i="22" s="1"/>
  <c r="H341" i="21"/>
  <c r="K341" i="22" s="1"/>
  <c r="H342" i="21"/>
  <c r="K342" i="22" s="1"/>
  <c r="H343" i="21"/>
  <c r="K343" i="22" s="1"/>
  <c r="H344" i="21"/>
  <c r="K344" i="22" s="1"/>
  <c r="H345" i="21"/>
  <c r="K345" i="22" s="1"/>
  <c r="H346" i="21"/>
  <c r="K346" i="22" s="1"/>
  <c r="H347" i="21"/>
  <c r="K347" i="22" s="1"/>
  <c r="H2" i="21"/>
  <c r="K2" i="22" s="1"/>
  <c r="G3" i="21"/>
  <c r="J3" i="22" s="1"/>
  <c r="G4" i="21"/>
  <c r="J4" i="22" s="1"/>
  <c r="G5" i="21"/>
  <c r="J5" i="22" s="1"/>
  <c r="G6" i="21"/>
  <c r="J6" i="22" s="1"/>
  <c r="G7" i="21"/>
  <c r="J7" i="22" s="1"/>
  <c r="G8" i="21"/>
  <c r="J8" i="22" s="1"/>
  <c r="G9" i="21"/>
  <c r="J9" i="22" s="1"/>
  <c r="G10" i="21"/>
  <c r="J10" i="22" s="1"/>
  <c r="G11" i="21"/>
  <c r="J11" i="22" s="1"/>
  <c r="G12" i="21"/>
  <c r="J12" i="22" s="1"/>
  <c r="G13" i="21"/>
  <c r="J13" i="22" s="1"/>
  <c r="G14" i="21"/>
  <c r="J14" i="22" s="1"/>
  <c r="G15" i="21"/>
  <c r="J15" i="22" s="1"/>
  <c r="G16" i="21"/>
  <c r="J16" i="22" s="1"/>
  <c r="G17" i="21"/>
  <c r="J17" i="22" s="1"/>
  <c r="G18" i="21"/>
  <c r="J18" i="22" s="1"/>
  <c r="G19" i="21"/>
  <c r="J19" i="22" s="1"/>
  <c r="G20" i="21"/>
  <c r="J20" i="22" s="1"/>
  <c r="G21" i="21"/>
  <c r="J21" i="22" s="1"/>
  <c r="G22" i="21"/>
  <c r="J22" i="22" s="1"/>
  <c r="G23" i="21"/>
  <c r="J23" i="22" s="1"/>
  <c r="G24" i="21"/>
  <c r="J24" i="22" s="1"/>
  <c r="G25" i="21"/>
  <c r="J25" i="22" s="1"/>
  <c r="G26" i="21"/>
  <c r="J26" i="22" s="1"/>
  <c r="G27" i="21"/>
  <c r="J27" i="22" s="1"/>
  <c r="G28" i="21"/>
  <c r="J28" i="22" s="1"/>
  <c r="G29" i="21"/>
  <c r="J29" i="22" s="1"/>
  <c r="G30" i="21"/>
  <c r="J30" i="22" s="1"/>
  <c r="G31" i="21"/>
  <c r="J31" i="22" s="1"/>
  <c r="G32" i="21"/>
  <c r="J32" i="22" s="1"/>
  <c r="G33" i="21"/>
  <c r="J33" i="22" s="1"/>
  <c r="G34" i="21"/>
  <c r="J34" i="22" s="1"/>
  <c r="G35" i="21"/>
  <c r="J35" i="22" s="1"/>
  <c r="G36" i="21"/>
  <c r="J36" i="22" s="1"/>
  <c r="G37" i="21"/>
  <c r="J37" i="22" s="1"/>
  <c r="G38" i="21"/>
  <c r="J38" i="22" s="1"/>
  <c r="G39" i="21"/>
  <c r="J39" i="22" s="1"/>
  <c r="G40" i="21"/>
  <c r="J40" i="22" s="1"/>
  <c r="G41" i="21"/>
  <c r="J41" i="22" s="1"/>
  <c r="G42" i="21"/>
  <c r="J42" i="22" s="1"/>
  <c r="G43" i="21"/>
  <c r="J43" i="22" s="1"/>
  <c r="G44" i="21"/>
  <c r="J44" i="22" s="1"/>
  <c r="G45" i="21"/>
  <c r="J45" i="22" s="1"/>
  <c r="G46" i="21"/>
  <c r="J46" i="22" s="1"/>
  <c r="G47" i="21"/>
  <c r="J47" i="22" s="1"/>
  <c r="G48" i="21"/>
  <c r="J48" i="22" s="1"/>
  <c r="G49" i="21"/>
  <c r="J49" i="22" s="1"/>
  <c r="G50" i="21"/>
  <c r="J50" i="22" s="1"/>
  <c r="G51" i="21"/>
  <c r="J51" i="22" s="1"/>
  <c r="G52" i="21"/>
  <c r="J52" i="22" s="1"/>
  <c r="G53" i="21"/>
  <c r="J53" i="22" s="1"/>
  <c r="G54" i="21"/>
  <c r="J54" i="22" s="1"/>
  <c r="G55" i="21"/>
  <c r="J55" i="22" s="1"/>
  <c r="G56" i="21"/>
  <c r="J56" i="22" s="1"/>
  <c r="G57" i="21"/>
  <c r="J57" i="22" s="1"/>
  <c r="G58" i="21"/>
  <c r="J58" i="22" s="1"/>
  <c r="G59" i="21"/>
  <c r="J59" i="22" s="1"/>
  <c r="G60" i="21"/>
  <c r="J60" i="22" s="1"/>
  <c r="G61" i="21"/>
  <c r="J61" i="22" s="1"/>
  <c r="G62" i="21"/>
  <c r="J62" i="22" s="1"/>
  <c r="G63" i="21"/>
  <c r="J63" i="22" s="1"/>
  <c r="G64" i="21"/>
  <c r="J64" i="22" s="1"/>
  <c r="G65" i="21"/>
  <c r="J65" i="22" s="1"/>
  <c r="G66" i="21"/>
  <c r="J66" i="22" s="1"/>
  <c r="G67" i="21"/>
  <c r="J67" i="22" s="1"/>
  <c r="G68" i="21"/>
  <c r="J68" i="22" s="1"/>
  <c r="G69" i="21"/>
  <c r="J69" i="22" s="1"/>
  <c r="G70" i="21"/>
  <c r="J70" i="22" s="1"/>
  <c r="G71" i="21"/>
  <c r="J71" i="22" s="1"/>
  <c r="G72" i="21"/>
  <c r="J72" i="22" s="1"/>
  <c r="G73" i="21"/>
  <c r="J73" i="22" s="1"/>
  <c r="G74" i="21"/>
  <c r="J74" i="22" s="1"/>
  <c r="G75" i="21"/>
  <c r="J75" i="22" s="1"/>
  <c r="G76" i="21"/>
  <c r="J76" i="22" s="1"/>
  <c r="G77" i="21"/>
  <c r="J77" i="22" s="1"/>
  <c r="G78" i="21"/>
  <c r="J78" i="22" s="1"/>
  <c r="G79" i="21"/>
  <c r="J79" i="22" s="1"/>
  <c r="G80" i="21"/>
  <c r="J80" i="22" s="1"/>
  <c r="G81" i="21"/>
  <c r="J81" i="22" s="1"/>
  <c r="G82" i="21"/>
  <c r="J82" i="22" s="1"/>
  <c r="G83" i="21"/>
  <c r="J83" i="22" s="1"/>
  <c r="G84" i="21"/>
  <c r="J84" i="22" s="1"/>
  <c r="G85" i="21"/>
  <c r="J85" i="22" s="1"/>
  <c r="G86" i="21"/>
  <c r="J86" i="22" s="1"/>
  <c r="G87" i="21"/>
  <c r="J87" i="22" s="1"/>
  <c r="G88" i="21"/>
  <c r="J88" i="22" s="1"/>
  <c r="G89" i="21"/>
  <c r="J89" i="22" s="1"/>
  <c r="G90" i="21"/>
  <c r="J90" i="22" s="1"/>
  <c r="G91" i="21"/>
  <c r="J91" i="22" s="1"/>
  <c r="G92" i="21"/>
  <c r="J92" i="22" s="1"/>
  <c r="G93" i="21"/>
  <c r="J93" i="22" s="1"/>
  <c r="G94" i="21"/>
  <c r="J94" i="22" s="1"/>
  <c r="G95" i="21"/>
  <c r="J95" i="22" s="1"/>
  <c r="G96" i="21"/>
  <c r="J96" i="22" s="1"/>
  <c r="G97" i="21"/>
  <c r="J97" i="22" s="1"/>
  <c r="G98" i="21"/>
  <c r="J98" i="22" s="1"/>
  <c r="G99" i="21"/>
  <c r="J99" i="22" s="1"/>
  <c r="G100" i="21"/>
  <c r="J100" i="22" s="1"/>
  <c r="G101" i="21"/>
  <c r="J101" i="22" s="1"/>
  <c r="G102" i="21"/>
  <c r="J102" i="22" s="1"/>
  <c r="G103" i="21"/>
  <c r="J103" i="22" s="1"/>
  <c r="G104" i="21"/>
  <c r="J104" i="22" s="1"/>
  <c r="G105" i="21"/>
  <c r="J105" i="22" s="1"/>
  <c r="G106" i="21"/>
  <c r="J106" i="22" s="1"/>
  <c r="G107" i="21"/>
  <c r="J107" i="22" s="1"/>
  <c r="G108" i="21"/>
  <c r="J108" i="22" s="1"/>
  <c r="G109" i="21"/>
  <c r="J109" i="22" s="1"/>
  <c r="G110" i="21"/>
  <c r="J110" i="22" s="1"/>
  <c r="G111" i="21"/>
  <c r="J111" i="22" s="1"/>
  <c r="G112" i="21"/>
  <c r="J112" i="22" s="1"/>
  <c r="G113" i="21"/>
  <c r="J113" i="22" s="1"/>
  <c r="G114" i="21"/>
  <c r="J114" i="22" s="1"/>
  <c r="G115" i="21"/>
  <c r="J115" i="22" s="1"/>
  <c r="G116" i="21"/>
  <c r="J116" i="22" s="1"/>
  <c r="G117" i="21"/>
  <c r="J117" i="22" s="1"/>
  <c r="G118" i="21"/>
  <c r="J118" i="22" s="1"/>
  <c r="G119" i="21"/>
  <c r="J119" i="22" s="1"/>
  <c r="G120" i="21"/>
  <c r="J120" i="22" s="1"/>
  <c r="G121" i="21"/>
  <c r="J121" i="22" s="1"/>
  <c r="G122" i="21"/>
  <c r="J122" i="22" s="1"/>
  <c r="G123" i="21"/>
  <c r="J123" i="22" s="1"/>
  <c r="G124" i="21"/>
  <c r="J124" i="22" s="1"/>
  <c r="G125" i="21"/>
  <c r="J125" i="22" s="1"/>
  <c r="G126" i="21"/>
  <c r="J126" i="22" s="1"/>
  <c r="G127" i="21"/>
  <c r="J127" i="22" s="1"/>
  <c r="G128" i="21"/>
  <c r="J128" i="22" s="1"/>
  <c r="G129" i="21"/>
  <c r="J129" i="22" s="1"/>
  <c r="G130" i="21"/>
  <c r="J130" i="22" s="1"/>
  <c r="G131" i="21"/>
  <c r="J131" i="22" s="1"/>
  <c r="G132" i="21"/>
  <c r="J132" i="22" s="1"/>
  <c r="G133" i="21"/>
  <c r="J133" i="22" s="1"/>
  <c r="G134" i="21"/>
  <c r="J134" i="22" s="1"/>
  <c r="G135" i="21"/>
  <c r="J135" i="22" s="1"/>
  <c r="G136" i="21"/>
  <c r="J136" i="22" s="1"/>
  <c r="G137" i="21"/>
  <c r="J137" i="22" s="1"/>
  <c r="G138" i="21"/>
  <c r="J138" i="22" s="1"/>
  <c r="G139" i="21"/>
  <c r="J139" i="22" s="1"/>
  <c r="G140" i="21"/>
  <c r="J140" i="22" s="1"/>
  <c r="G141" i="21"/>
  <c r="J141" i="22" s="1"/>
  <c r="G142" i="21"/>
  <c r="J142" i="22" s="1"/>
  <c r="G143" i="21"/>
  <c r="J143" i="22" s="1"/>
  <c r="G144" i="21"/>
  <c r="J144" i="22" s="1"/>
  <c r="G145" i="21"/>
  <c r="J145" i="22" s="1"/>
  <c r="G146" i="21"/>
  <c r="J146" i="22" s="1"/>
  <c r="G147" i="21"/>
  <c r="J147" i="22" s="1"/>
  <c r="G148" i="21"/>
  <c r="J148" i="22" s="1"/>
  <c r="G149" i="21"/>
  <c r="J149" i="22" s="1"/>
  <c r="G150" i="21"/>
  <c r="J150" i="22" s="1"/>
  <c r="G151" i="21"/>
  <c r="J151" i="22" s="1"/>
  <c r="G152" i="21"/>
  <c r="J152" i="22" s="1"/>
  <c r="G153" i="21"/>
  <c r="J153" i="22" s="1"/>
  <c r="G154" i="21"/>
  <c r="J154" i="22" s="1"/>
  <c r="G155" i="21"/>
  <c r="J155" i="22" s="1"/>
  <c r="G156" i="21"/>
  <c r="J156" i="22" s="1"/>
  <c r="G157" i="21"/>
  <c r="J157" i="22" s="1"/>
  <c r="G158" i="21"/>
  <c r="J158" i="22" s="1"/>
  <c r="G159" i="21"/>
  <c r="J159" i="22" s="1"/>
  <c r="G160" i="21"/>
  <c r="J160" i="22" s="1"/>
  <c r="G161" i="21"/>
  <c r="J161" i="22" s="1"/>
  <c r="G162" i="21"/>
  <c r="J162" i="22" s="1"/>
  <c r="G163" i="21"/>
  <c r="J163" i="22" s="1"/>
  <c r="G164" i="21"/>
  <c r="J164" i="22" s="1"/>
  <c r="G165" i="21"/>
  <c r="J165" i="22" s="1"/>
  <c r="G166" i="21"/>
  <c r="J166" i="22" s="1"/>
  <c r="G167" i="21"/>
  <c r="J167" i="22" s="1"/>
  <c r="G168" i="21"/>
  <c r="J168" i="22" s="1"/>
  <c r="G169" i="21"/>
  <c r="J169" i="22" s="1"/>
  <c r="G170" i="21"/>
  <c r="J170" i="22" s="1"/>
  <c r="G171" i="21"/>
  <c r="J171" i="22" s="1"/>
  <c r="G172" i="21"/>
  <c r="J172" i="22" s="1"/>
  <c r="G173" i="21"/>
  <c r="J173" i="22" s="1"/>
  <c r="G174" i="21"/>
  <c r="J174" i="22" s="1"/>
  <c r="G175" i="21"/>
  <c r="J175" i="22" s="1"/>
  <c r="G176" i="21"/>
  <c r="J176" i="22" s="1"/>
  <c r="G177" i="21"/>
  <c r="J177" i="22" s="1"/>
  <c r="G178" i="21"/>
  <c r="J178" i="22" s="1"/>
  <c r="G179" i="21"/>
  <c r="J179" i="22" s="1"/>
  <c r="G180" i="21"/>
  <c r="J180" i="22" s="1"/>
  <c r="G181" i="21"/>
  <c r="J181" i="22" s="1"/>
  <c r="G182" i="21"/>
  <c r="J182" i="22" s="1"/>
  <c r="G183" i="21"/>
  <c r="J183" i="22" s="1"/>
  <c r="G184" i="21"/>
  <c r="J184" i="22" s="1"/>
  <c r="G185" i="21"/>
  <c r="J185" i="22" s="1"/>
  <c r="G186" i="21"/>
  <c r="J186" i="22" s="1"/>
  <c r="G187" i="21"/>
  <c r="J187" i="22" s="1"/>
  <c r="G188" i="21"/>
  <c r="J188" i="22" s="1"/>
  <c r="G189" i="21"/>
  <c r="J189" i="22" s="1"/>
  <c r="G190" i="21"/>
  <c r="J190" i="22" s="1"/>
  <c r="G191" i="21"/>
  <c r="J191" i="22" s="1"/>
  <c r="G192" i="21"/>
  <c r="J192" i="22" s="1"/>
  <c r="G193" i="21"/>
  <c r="J193" i="22" s="1"/>
  <c r="G194" i="21"/>
  <c r="J194" i="22" s="1"/>
  <c r="G195" i="21"/>
  <c r="J195" i="22" s="1"/>
  <c r="G196" i="21"/>
  <c r="J196" i="22" s="1"/>
  <c r="G197" i="21"/>
  <c r="J197" i="22" s="1"/>
  <c r="G198" i="21"/>
  <c r="J198" i="22" s="1"/>
  <c r="G199" i="21"/>
  <c r="J199" i="22" s="1"/>
  <c r="G200" i="21"/>
  <c r="J200" i="22" s="1"/>
  <c r="G201" i="21"/>
  <c r="J201" i="22" s="1"/>
  <c r="G202" i="21"/>
  <c r="J202" i="22" s="1"/>
  <c r="G203" i="21"/>
  <c r="J203" i="22" s="1"/>
  <c r="G204" i="21"/>
  <c r="J204" i="22" s="1"/>
  <c r="G205" i="21"/>
  <c r="J205" i="22" s="1"/>
  <c r="G206" i="21"/>
  <c r="J206" i="22" s="1"/>
  <c r="G207" i="21"/>
  <c r="J207" i="22" s="1"/>
  <c r="G208" i="21"/>
  <c r="J208" i="22" s="1"/>
  <c r="G209" i="21"/>
  <c r="J209" i="22" s="1"/>
  <c r="G210" i="21"/>
  <c r="J210" i="22" s="1"/>
  <c r="G211" i="21"/>
  <c r="J211" i="22" s="1"/>
  <c r="G212" i="21"/>
  <c r="J212" i="22" s="1"/>
  <c r="G213" i="21"/>
  <c r="J213" i="22" s="1"/>
  <c r="G214" i="21"/>
  <c r="J214" i="22" s="1"/>
  <c r="G215" i="21"/>
  <c r="J215" i="22" s="1"/>
  <c r="G216" i="21"/>
  <c r="J216" i="22" s="1"/>
  <c r="G217" i="21"/>
  <c r="J217" i="22" s="1"/>
  <c r="G218" i="21"/>
  <c r="J218" i="22" s="1"/>
  <c r="G219" i="21"/>
  <c r="J219" i="22" s="1"/>
  <c r="G220" i="21"/>
  <c r="J220" i="22" s="1"/>
  <c r="G221" i="21"/>
  <c r="J221" i="22" s="1"/>
  <c r="G222" i="21"/>
  <c r="J222" i="22" s="1"/>
  <c r="G223" i="21"/>
  <c r="J223" i="22" s="1"/>
  <c r="G224" i="21"/>
  <c r="J224" i="22" s="1"/>
  <c r="G225" i="21"/>
  <c r="J225" i="22" s="1"/>
  <c r="G226" i="21"/>
  <c r="J226" i="22" s="1"/>
  <c r="G227" i="21"/>
  <c r="J227" i="22" s="1"/>
  <c r="G228" i="21"/>
  <c r="J228" i="22" s="1"/>
  <c r="G229" i="21"/>
  <c r="J229" i="22" s="1"/>
  <c r="G230" i="21"/>
  <c r="J230" i="22" s="1"/>
  <c r="G231" i="21"/>
  <c r="J231" i="22" s="1"/>
  <c r="G232" i="21"/>
  <c r="J232" i="22" s="1"/>
  <c r="G233" i="21"/>
  <c r="J233" i="22" s="1"/>
  <c r="G234" i="21"/>
  <c r="J234" i="22" s="1"/>
  <c r="G235" i="21"/>
  <c r="J235" i="22" s="1"/>
  <c r="G236" i="21"/>
  <c r="J236" i="22" s="1"/>
  <c r="G237" i="21"/>
  <c r="J237" i="22" s="1"/>
  <c r="G238" i="21"/>
  <c r="J238" i="22" s="1"/>
  <c r="G239" i="21"/>
  <c r="J239" i="22" s="1"/>
  <c r="G240" i="21"/>
  <c r="J240" i="22" s="1"/>
  <c r="G241" i="21"/>
  <c r="J241" i="22" s="1"/>
  <c r="G242" i="21"/>
  <c r="J242" i="22" s="1"/>
  <c r="G243" i="21"/>
  <c r="J243" i="22" s="1"/>
  <c r="G244" i="21"/>
  <c r="J244" i="22" s="1"/>
  <c r="G245" i="21"/>
  <c r="J245" i="22" s="1"/>
  <c r="G246" i="21"/>
  <c r="J246" i="22" s="1"/>
  <c r="G247" i="21"/>
  <c r="J247" i="22" s="1"/>
  <c r="G248" i="21"/>
  <c r="J248" i="22" s="1"/>
  <c r="G249" i="21"/>
  <c r="J249" i="22" s="1"/>
  <c r="G250" i="21"/>
  <c r="J250" i="22" s="1"/>
  <c r="G251" i="21"/>
  <c r="J251" i="22" s="1"/>
  <c r="G252" i="21"/>
  <c r="J252" i="22" s="1"/>
  <c r="G253" i="21"/>
  <c r="J253" i="22" s="1"/>
  <c r="G254" i="21"/>
  <c r="J254" i="22" s="1"/>
  <c r="G255" i="21"/>
  <c r="J255" i="22" s="1"/>
  <c r="G256" i="21"/>
  <c r="J256" i="22" s="1"/>
  <c r="G257" i="21"/>
  <c r="J257" i="22" s="1"/>
  <c r="G258" i="21"/>
  <c r="J258" i="22" s="1"/>
  <c r="G259" i="21"/>
  <c r="J259" i="22" s="1"/>
  <c r="G260" i="21"/>
  <c r="J260" i="22" s="1"/>
  <c r="G261" i="21"/>
  <c r="J261" i="22" s="1"/>
  <c r="G262" i="21"/>
  <c r="J262" i="22" s="1"/>
  <c r="G263" i="21"/>
  <c r="J263" i="22" s="1"/>
  <c r="G264" i="21"/>
  <c r="J264" i="22" s="1"/>
  <c r="G265" i="21"/>
  <c r="J265" i="22" s="1"/>
  <c r="G266" i="21"/>
  <c r="J266" i="22" s="1"/>
  <c r="G267" i="21"/>
  <c r="J267" i="22" s="1"/>
  <c r="G268" i="21"/>
  <c r="J268" i="22" s="1"/>
  <c r="G269" i="21"/>
  <c r="J269" i="22" s="1"/>
  <c r="G270" i="21"/>
  <c r="J270" i="22" s="1"/>
  <c r="G271" i="21"/>
  <c r="J271" i="22" s="1"/>
  <c r="G272" i="21"/>
  <c r="J272" i="22" s="1"/>
  <c r="G273" i="21"/>
  <c r="J273" i="22" s="1"/>
  <c r="G274" i="21"/>
  <c r="J274" i="22" s="1"/>
  <c r="G275" i="21"/>
  <c r="J275" i="22" s="1"/>
  <c r="G276" i="21"/>
  <c r="J276" i="22" s="1"/>
  <c r="G277" i="21"/>
  <c r="J277" i="22" s="1"/>
  <c r="G278" i="21"/>
  <c r="J278" i="22" s="1"/>
  <c r="G279" i="21"/>
  <c r="J279" i="22" s="1"/>
  <c r="G280" i="21"/>
  <c r="J280" i="22" s="1"/>
  <c r="G281" i="21"/>
  <c r="J281" i="22" s="1"/>
  <c r="G282" i="21"/>
  <c r="J282" i="22" s="1"/>
  <c r="G283" i="21"/>
  <c r="J283" i="22" s="1"/>
  <c r="G284" i="21"/>
  <c r="J284" i="22" s="1"/>
  <c r="G285" i="21"/>
  <c r="J285" i="22" s="1"/>
  <c r="G286" i="21"/>
  <c r="J286" i="22" s="1"/>
  <c r="G287" i="21"/>
  <c r="J287" i="22" s="1"/>
  <c r="G288" i="21"/>
  <c r="J288" i="22" s="1"/>
  <c r="G289" i="21"/>
  <c r="J289" i="22" s="1"/>
  <c r="G290" i="21"/>
  <c r="J290" i="22" s="1"/>
  <c r="G291" i="21"/>
  <c r="J291" i="22" s="1"/>
  <c r="G292" i="21"/>
  <c r="J292" i="22" s="1"/>
  <c r="G293" i="21"/>
  <c r="J293" i="22" s="1"/>
  <c r="G294" i="21"/>
  <c r="J294" i="22" s="1"/>
  <c r="G295" i="21"/>
  <c r="J295" i="22" s="1"/>
  <c r="G296" i="21"/>
  <c r="J296" i="22" s="1"/>
  <c r="G297" i="21"/>
  <c r="J297" i="22" s="1"/>
  <c r="G298" i="21"/>
  <c r="J298" i="22" s="1"/>
  <c r="G299" i="21"/>
  <c r="J299" i="22" s="1"/>
  <c r="G300" i="21"/>
  <c r="J300" i="22" s="1"/>
  <c r="G301" i="21"/>
  <c r="J301" i="22" s="1"/>
  <c r="G302" i="21"/>
  <c r="J302" i="22" s="1"/>
  <c r="G303" i="21"/>
  <c r="J303" i="22" s="1"/>
  <c r="G304" i="21"/>
  <c r="J304" i="22" s="1"/>
  <c r="G305" i="21"/>
  <c r="J305" i="22" s="1"/>
  <c r="G306" i="21"/>
  <c r="J306" i="22" s="1"/>
  <c r="G307" i="21"/>
  <c r="J307" i="22" s="1"/>
  <c r="G308" i="21"/>
  <c r="J308" i="22" s="1"/>
  <c r="G309" i="21"/>
  <c r="J309" i="22" s="1"/>
  <c r="G310" i="21"/>
  <c r="J310" i="22" s="1"/>
  <c r="G311" i="21"/>
  <c r="J311" i="22" s="1"/>
  <c r="G312" i="21"/>
  <c r="J312" i="22" s="1"/>
  <c r="G313" i="21"/>
  <c r="J313" i="22" s="1"/>
  <c r="G314" i="21"/>
  <c r="J314" i="22" s="1"/>
  <c r="G315" i="21"/>
  <c r="J315" i="22" s="1"/>
  <c r="G316" i="21"/>
  <c r="J316" i="22" s="1"/>
  <c r="G317" i="21"/>
  <c r="J317" i="22" s="1"/>
  <c r="G318" i="21"/>
  <c r="J318" i="22" s="1"/>
  <c r="G319" i="21"/>
  <c r="J319" i="22" s="1"/>
  <c r="G320" i="21"/>
  <c r="J320" i="22" s="1"/>
  <c r="G321" i="21"/>
  <c r="J321" i="22" s="1"/>
  <c r="G322" i="21"/>
  <c r="J322" i="22" s="1"/>
  <c r="G323" i="21"/>
  <c r="J323" i="22" s="1"/>
  <c r="G324" i="21"/>
  <c r="J324" i="22" s="1"/>
  <c r="G325" i="21"/>
  <c r="J325" i="22" s="1"/>
  <c r="G326" i="21"/>
  <c r="J326" i="22" s="1"/>
  <c r="G327" i="21"/>
  <c r="J327" i="22" s="1"/>
  <c r="G328" i="21"/>
  <c r="J328" i="22" s="1"/>
  <c r="G329" i="21"/>
  <c r="J329" i="22" s="1"/>
  <c r="G330" i="21"/>
  <c r="J330" i="22" s="1"/>
  <c r="G331" i="21"/>
  <c r="J331" i="22" s="1"/>
  <c r="G332" i="21"/>
  <c r="J332" i="22" s="1"/>
  <c r="G333" i="21"/>
  <c r="J333" i="22" s="1"/>
  <c r="G334" i="21"/>
  <c r="J334" i="22" s="1"/>
  <c r="G335" i="21"/>
  <c r="J335" i="22" s="1"/>
  <c r="G336" i="21"/>
  <c r="J336" i="22" s="1"/>
  <c r="G337" i="21"/>
  <c r="J337" i="22" s="1"/>
  <c r="G338" i="21"/>
  <c r="J338" i="22" s="1"/>
  <c r="G339" i="21"/>
  <c r="J339" i="22" s="1"/>
  <c r="G340" i="21"/>
  <c r="J340" i="22" s="1"/>
  <c r="G341" i="21"/>
  <c r="J341" i="22" s="1"/>
  <c r="G342" i="21"/>
  <c r="J342" i="22" s="1"/>
  <c r="G343" i="21"/>
  <c r="J343" i="22" s="1"/>
  <c r="G344" i="21"/>
  <c r="J344" i="22" s="1"/>
  <c r="G345" i="21"/>
  <c r="J345" i="22" s="1"/>
  <c r="G346" i="21"/>
  <c r="J346" i="22" s="1"/>
  <c r="G347" i="21"/>
  <c r="J347" i="22" s="1"/>
  <c r="G2" i="21"/>
  <c r="J2" i="22" s="1"/>
  <c r="F3" i="21"/>
  <c r="I3" i="22" s="1"/>
  <c r="F4" i="21"/>
  <c r="I4" i="22" s="1"/>
  <c r="F5" i="21"/>
  <c r="I5" i="22" s="1"/>
  <c r="F6" i="21"/>
  <c r="I6" i="22" s="1"/>
  <c r="F7" i="21"/>
  <c r="I7" i="22" s="1"/>
  <c r="F8" i="21"/>
  <c r="I8" i="22" s="1"/>
  <c r="F9" i="21"/>
  <c r="I9" i="22" s="1"/>
  <c r="F10" i="21"/>
  <c r="I10" i="22" s="1"/>
  <c r="F11" i="21"/>
  <c r="I11" i="22" s="1"/>
  <c r="F12" i="21"/>
  <c r="I12" i="22" s="1"/>
  <c r="F13" i="21"/>
  <c r="I13" i="22" s="1"/>
  <c r="F14" i="21"/>
  <c r="I14" i="22" s="1"/>
  <c r="F15" i="21"/>
  <c r="I15" i="22" s="1"/>
  <c r="F16" i="21"/>
  <c r="I16" i="22" s="1"/>
  <c r="F17" i="21"/>
  <c r="I17" i="22" s="1"/>
  <c r="F18" i="21"/>
  <c r="I18" i="22" s="1"/>
  <c r="F19" i="21"/>
  <c r="I19" i="22" s="1"/>
  <c r="F20" i="21"/>
  <c r="I20" i="22" s="1"/>
  <c r="F21" i="21"/>
  <c r="I21" i="22" s="1"/>
  <c r="F22" i="21"/>
  <c r="I22" i="22" s="1"/>
  <c r="F23" i="21"/>
  <c r="I23" i="22" s="1"/>
  <c r="F24" i="21"/>
  <c r="I24" i="22" s="1"/>
  <c r="F25" i="21"/>
  <c r="I25" i="22" s="1"/>
  <c r="F26" i="21"/>
  <c r="I26" i="22" s="1"/>
  <c r="F27" i="21"/>
  <c r="I27" i="22" s="1"/>
  <c r="F28" i="21"/>
  <c r="I28" i="22" s="1"/>
  <c r="F29" i="21"/>
  <c r="I29" i="22" s="1"/>
  <c r="F30" i="21"/>
  <c r="I30" i="22" s="1"/>
  <c r="F31" i="21"/>
  <c r="I31" i="22" s="1"/>
  <c r="F32" i="21"/>
  <c r="I32" i="22" s="1"/>
  <c r="F33" i="21"/>
  <c r="I33" i="22" s="1"/>
  <c r="F34" i="21"/>
  <c r="I34" i="22" s="1"/>
  <c r="F35" i="21"/>
  <c r="I35" i="22" s="1"/>
  <c r="F36" i="21"/>
  <c r="I36" i="22" s="1"/>
  <c r="F37" i="21"/>
  <c r="I37" i="22" s="1"/>
  <c r="F38" i="21"/>
  <c r="I38" i="22" s="1"/>
  <c r="F39" i="21"/>
  <c r="I39" i="22" s="1"/>
  <c r="F40" i="21"/>
  <c r="I40" i="22" s="1"/>
  <c r="F41" i="21"/>
  <c r="I41" i="22" s="1"/>
  <c r="F42" i="21"/>
  <c r="I42" i="22" s="1"/>
  <c r="F43" i="21"/>
  <c r="I43" i="22" s="1"/>
  <c r="F44" i="21"/>
  <c r="I44" i="22" s="1"/>
  <c r="F45" i="21"/>
  <c r="I45" i="22" s="1"/>
  <c r="F46" i="21"/>
  <c r="I46" i="22" s="1"/>
  <c r="F47" i="21"/>
  <c r="I47" i="22" s="1"/>
  <c r="F48" i="21"/>
  <c r="I48" i="22" s="1"/>
  <c r="F49" i="21"/>
  <c r="I49" i="22" s="1"/>
  <c r="F50" i="21"/>
  <c r="I50" i="22" s="1"/>
  <c r="F51" i="21"/>
  <c r="I51" i="22" s="1"/>
  <c r="F52" i="21"/>
  <c r="I52" i="22" s="1"/>
  <c r="F53" i="21"/>
  <c r="I53" i="22" s="1"/>
  <c r="F54" i="21"/>
  <c r="I54" i="22" s="1"/>
  <c r="F55" i="21"/>
  <c r="I55" i="22" s="1"/>
  <c r="F56" i="21"/>
  <c r="I56" i="22" s="1"/>
  <c r="F57" i="21"/>
  <c r="I57" i="22" s="1"/>
  <c r="F58" i="21"/>
  <c r="I58" i="22" s="1"/>
  <c r="F59" i="21"/>
  <c r="I59" i="22" s="1"/>
  <c r="F60" i="21"/>
  <c r="I60" i="22" s="1"/>
  <c r="F61" i="21"/>
  <c r="I61" i="22" s="1"/>
  <c r="F62" i="21"/>
  <c r="I62" i="22" s="1"/>
  <c r="F63" i="21"/>
  <c r="I63" i="22" s="1"/>
  <c r="F64" i="21"/>
  <c r="I64" i="22" s="1"/>
  <c r="F65" i="21"/>
  <c r="I65" i="22" s="1"/>
  <c r="F66" i="21"/>
  <c r="I66" i="22" s="1"/>
  <c r="F67" i="21"/>
  <c r="I67" i="22" s="1"/>
  <c r="F68" i="21"/>
  <c r="I68" i="22" s="1"/>
  <c r="F69" i="21"/>
  <c r="I69" i="22" s="1"/>
  <c r="F70" i="21"/>
  <c r="I70" i="22" s="1"/>
  <c r="F71" i="21"/>
  <c r="I71" i="22" s="1"/>
  <c r="F72" i="21"/>
  <c r="I72" i="22" s="1"/>
  <c r="F73" i="21"/>
  <c r="I73" i="22" s="1"/>
  <c r="F74" i="21"/>
  <c r="I74" i="22" s="1"/>
  <c r="F75" i="21"/>
  <c r="I75" i="22" s="1"/>
  <c r="F76" i="21"/>
  <c r="I76" i="22" s="1"/>
  <c r="F77" i="21"/>
  <c r="I77" i="22" s="1"/>
  <c r="F78" i="21"/>
  <c r="I78" i="22" s="1"/>
  <c r="F79" i="21"/>
  <c r="I79" i="22" s="1"/>
  <c r="F80" i="21"/>
  <c r="I80" i="22" s="1"/>
  <c r="F81" i="21"/>
  <c r="I81" i="22" s="1"/>
  <c r="F82" i="21"/>
  <c r="I82" i="22" s="1"/>
  <c r="F83" i="21"/>
  <c r="I83" i="22" s="1"/>
  <c r="F84" i="21"/>
  <c r="I84" i="22" s="1"/>
  <c r="F85" i="21"/>
  <c r="I85" i="22" s="1"/>
  <c r="F86" i="21"/>
  <c r="I86" i="22" s="1"/>
  <c r="F87" i="21"/>
  <c r="I87" i="22" s="1"/>
  <c r="F88" i="21"/>
  <c r="I88" i="22" s="1"/>
  <c r="F89" i="21"/>
  <c r="I89" i="22" s="1"/>
  <c r="F90" i="21"/>
  <c r="I90" i="22" s="1"/>
  <c r="F91" i="21"/>
  <c r="I91" i="22" s="1"/>
  <c r="F92" i="21"/>
  <c r="I92" i="22" s="1"/>
  <c r="F93" i="21"/>
  <c r="I93" i="22" s="1"/>
  <c r="F94" i="21"/>
  <c r="I94" i="22" s="1"/>
  <c r="F95" i="21"/>
  <c r="I95" i="22" s="1"/>
  <c r="F96" i="21"/>
  <c r="I96" i="22" s="1"/>
  <c r="F97" i="21"/>
  <c r="I97" i="22" s="1"/>
  <c r="F98" i="21"/>
  <c r="I98" i="22" s="1"/>
  <c r="F99" i="21"/>
  <c r="I99" i="22" s="1"/>
  <c r="F100" i="21"/>
  <c r="I100" i="22" s="1"/>
  <c r="F101" i="21"/>
  <c r="I101" i="22" s="1"/>
  <c r="F102" i="21"/>
  <c r="I102" i="22" s="1"/>
  <c r="F103" i="21"/>
  <c r="I103" i="22" s="1"/>
  <c r="F104" i="21"/>
  <c r="I104" i="22" s="1"/>
  <c r="F105" i="21"/>
  <c r="I105" i="22" s="1"/>
  <c r="F106" i="21"/>
  <c r="I106" i="22" s="1"/>
  <c r="F107" i="21"/>
  <c r="I107" i="22" s="1"/>
  <c r="F108" i="21"/>
  <c r="I108" i="22" s="1"/>
  <c r="F109" i="21"/>
  <c r="I109" i="22" s="1"/>
  <c r="F110" i="21"/>
  <c r="I110" i="22" s="1"/>
  <c r="F111" i="21"/>
  <c r="I111" i="22" s="1"/>
  <c r="F112" i="21"/>
  <c r="I112" i="22" s="1"/>
  <c r="F113" i="21"/>
  <c r="I113" i="22" s="1"/>
  <c r="F114" i="21"/>
  <c r="I114" i="22" s="1"/>
  <c r="F115" i="21"/>
  <c r="I115" i="22" s="1"/>
  <c r="F116" i="21"/>
  <c r="I116" i="22" s="1"/>
  <c r="F117" i="21"/>
  <c r="I117" i="22" s="1"/>
  <c r="F118" i="21"/>
  <c r="I118" i="22" s="1"/>
  <c r="F119" i="21"/>
  <c r="I119" i="22" s="1"/>
  <c r="F120" i="21"/>
  <c r="I120" i="22" s="1"/>
  <c r="F121" i="21"/>
  <c r="I121" i="22" s="1"/>
  <c r="F122" i="21"/>
  <c r="I122" i="22" s="1"/>
  <c r="F123" i="21"/>
  <c r="I123" i="22" s="1"/>
  <c r="F124" i="21"/>
  <c r="I124" i="22" s="1"/>
  <c r="F125" i="21"/>
  <c r="I125" i="22" s="1"/>
  <c r="F126" i="21"/>
  <c r="I126" i="22" s="1"/>
  <c r="F127" i="21"/>
  <c r="I127" i="22" s="1"/>
  <c r="F128" i="21"/>
  <c r="I128" i="22" s="1"/>
  <c r="F129" i="21"/>
  <c r="I129" i="22" s="1"/>
  <c r="F130" i="21"/>
  <c r="I130" i="22" s="1"/>
  <c r="F131" i="21"/>
  <c r="I131" i="22" s="1"/>
  <c r="F132" i="21"/>
  <c r="I132" i="22" s="1"/>
  <c r="F133" i="21"/>
  <c r="I133" i="22" s="1"/>
  <c r="F134" i="21"/>
  <c r="I134" i="22" s="1"/>
  <c r="F135" i="21"/>
  <c r="I135" i="22" s="1"/>
  <c r="F136" i="21"/>
  <c r="I136" i="22" s="1"/>
  <c r="F137" i="21"/>
  <c r="I137" i="22" s="1"/>
  <c r="F138" i="21"/>
  <c r="I138" i="22" s="1"/>
  <c r="F139" i="21"/>
  <c r="I139" i="22" s="1"/>
  <c r="F140" i="21"/>
  <c r="I140" i="22" s="1"/>
  <c r="F141" i="21"/>
  <c r="I141" i="22" s="1"/>
  <c r="F142" i="21"/>
  <c r="I142" i="22" s="1"/>
  <c r="F143" i="21"/>
  <c r="I143" i="22" s="1"/>
  <c r="F144" i="21"/>
  <c r="I144" i="22" s="1"/>
  <c r="F145" i="21"/>
  <c r="I145" i="22" s="1"/>
  <c r="F146" i="21"/>
  <c r="I146" i="22" s="1"/>
  <c r="F147" i="21"/>
  <c r="I147" i="22" s="1"/>
  <c r="F148" i="21"/>
  <c r="I148" i="22" s="1"/>
  <c r="F149" i="21"/>
  <c r="I149" i="22" s="1"/>
  <c r="F150" i="21"/>
  <c r="I150" i="22" s="1"/>
  <c r="F151" i="21"/>
  <c r="I151" i="22" s="1"/>
  <c r="F152" i="21"/>
  <c r="I152" i="22" s="1"/>
  <c r="F153" i="21"/>
  <c r="I153" i="22" s="1"/>
  <c r="F154" i="21"/>
  <c r="I154" i="22" s="1"/>
  <c r="F155" i="21"/>
  <c r="I155" i="22" s="1"/>
  <c r="F156" i="21"/>
  <c r="I156" i="22" s="1"/>
  <c r="F157" i="21"/>
  <c r="I157" i="22" s="1"/>
  <c r="F158" i="21"/>
  <c r="I158" i="22" s="1"/>
  <c r="F159" i="21"/>
  <c r="I159" i="22" s="1"/>
  <c r="F160" i="21"/>
  <c r="I160" i="22" s="1"/>
  <c r="F161" i="21"/>
  <c r="I161" i="22" s="1"/>
  <c r="F162" i="21"/>
  <c r="I162" i="22" s="1"/>
  <c r="F163" i="21"/>
  <c r="I163" i="22" s="1"/>
  <c r="F164" i="21"/>
  <c r="I164" i="22" s="1"/>
  <c r="F165" i="21"/>
  <c r="I165" i="22" s="1"/>
  <c r="F166" i="21"/>
  <c r="I166" i="22" s="1"/>
  <c r="F167" i="21"/>
  <c r="I167" i="22" s="1"/>
  <c r="F168" i="21"/>
  <c r="I168" i="22" s="1"/>
  <c r="F169" i="21"/>
  <c r="I169" i="22" s="1"/>
  <c r="F170" i="21"/>
  <c r="I170" i="22" s="1"/>
  <c r="F171" i="21"/>
  <c r="I171" i="22" s="1"/>
  <c r="F172" i="21"/>
  <c r="I172" i="22" s="1"/>
  <c r="F173" i="21"/>
  <c r="I173" i="22" s="1"/>
  <c r="F174" i="21"/>
  <c r="I174" i="22" s="1"/>
  <c r="F175" i="21"/>
  <c r="I175" i="22" s="1"/>
  <c r="F176" i="21"/>
  <c r="I176" i="22" s="1"/>
  <c r="F177" i="21"/>
  <c r="I177" i="22" s="1"/>
  <c r="F178" i="21"/>
  <c r="I178" i="22" s="1"/>
  <c r="F179" i="21"/>
  <c r="I179" i="22" s="1"/>
  <c r="F180" i="21"/>
  <c r="I180" i="22" s="1"/>
  <c r="F181" i="21"/>
  <c r="I181" i="22" s="1"/>
  <c r="F182" i="21"/>
  <c r="I182" i="22" s="1"/>
  <c r="F183" i="21"/>
  <c r="I183" i="22" s="1"/>
  <c r="F184" i="21"/>
  <c r="I184" i="22" s="1"/>
  <c r="F185" i="21"/>
  <c r="I185" i="22" s="1"/>
  <c r="F186" i="21"/>
  <c r="I186" i="22" s="1"/>
  <c r="F187" i="21"/>
  <c r="I187" i="22" s="1"/>
  <c r="F188" i="21"/>
  <c r="I188" i="22" s="1"/>
  <c r="F189" i="21"/>
  <c r="I189" i="22" s="1"/>
  <c r="F190" i="21"/>
  <c r="I190" i="22" s="1"/>
  <c r="F191" i="21"/>
  <c r="I191" i="22" s="1"/>
  <c r="F192" i="21"/>
  <c r="I192" i="22" s="1"/>
  <c r="F193" i="21"/>
  <c r="I193" i="22" s="1"/>
  <c r="F194" i="21"/>
  <c r="I194" i="22" s="1"/>
  <c r="F195" i="21"/>
  <c r="I195" i="22" s="1"/>
  <c r="F196" i="21"/>
  <c r="I196" i="22" s="1"/>
  <c r="F197" i="21"/>
  <c r="I197" i="22" s="1"/>
  <c r="F198" i="21"/>
  <c r="I198" i="22" s="1"/>
  <c r="F199" i="21"/>
  <c r="I199" i="22" s="1"/>
  <c r="F200" i="21"/>
  <c r="I200" i="22" s="1"/>
  <c r="F201" i="21"/>
  <c r="I201" i="22" s="1"/>
  <c r="F202" i="21"/>
  <c r="I202" i="22" s="1"/>
  <c r="F203" i="21"/>
  <c r="I203" i="22" s="1"/>
  <c r="F204" i="21"/>
  <c r="I204" i="22" s="1"/>
  <c r="F205" i="21"/>
  <c r="I205" i="22" s="1"/>
  <c r="F206" i="21"/>
  <c r="I206" i="22" s="1"/>
  <c r="F207" i="21"/>
  <c r="I207" i="22" s="1"/>
  <c r="F208" i="21"/>
  <c r="I208" i="22" s="1"/>
  <c r="F209" i="21"/>
  <c r="I209" i="22" s="1"/>
  <c r="F210" i="21"/>
  <c r="I210" i="22" s="1"/>
  <c r="F211" i="21"/>
  <c r="I211" i="22" s="1"/>
  <c r="F212" i="21"/>
  <c r="I212" i="22" s="1"/>
  <c r="F213" i="21"/>
  <c r="I213" i="22" s="1"/>
  <c r="F214" i="21"/>
  <c r="I214" i="22" s="1"/>
  <c r="F215" i="21"/>
  <c r="I215" i="22" s="1"/>
  <c r="F216" i="21"/>
  <c r="I216" i="22" s="1"/>
  <c r="F217" i="21"/>
  <c r="I217" i="22" s="1"/>
  <c r="F218" i="21"/>
  <c r="I218" i="22" s="1"/>
  <c r="F219" i="21"/>
  <c r="I219" i="22" s="1"/>
  <c r="F220" i="21"/>
  <c r="I220" i="22" s="1"/>
  <c r="F221" i="21"/>
  <c r="I221" i="22" s="1"/>
  <c r="F222" i="21"/>
  <c r="I222" i="22" s="1"/>
  <c r="F223" i="21"/>
  <c r="I223" i="22" s="1"/>
  <c r="F224" i="21"/>
  <c r="I224" i="22" s="1"/>
  <c r="F225" i="21"/>
  <c r="I225" i="22" s="1"/>
  <c r="F226" i="21"/>
  <c r="I226" i="22" s="1"/>
  <c r="F227" i="21"/>
  <c r="I227" i="22" s="1"/>
  <c r="F228" i="21"/>
  <c r="I228" i="22" s="1"/>
  <c r="F229" i="21"/>
  <c r="I229" i="22" s="1"/>
  <c r="F230" i="21"/>
  <c r="I230" i="22" s="1"/>
  <c r="F231" i="21"/>
  <c r="I231" i="22" s="1"/>
  <c r="F232" i="21"/>
  <c r="I232" i="22" s="1"/>
  <c r="F233" i="21"/>
  <c r="I233" i="22" s="1"/>
  <c r="F234" i="21"/>
  <c r="I234" i="22" s="1"/>
  <c r="F235" i="21"/>
  <c r="I235" i="22" s="1"/>
  <c r="F236" i="21"/>
  <c r="I236" i="22" s="1"/>
  <c r="F237" i="21"/>
  <c r="I237" i="22" s="1"/>
  <c r="F238" i="21"/>
  <c r="I238" i="22" s="1"/>
  <c r="F239" i="21"/>
  <c r="I239" i="22" s="1"/>
  <c r="F240" i="21"/>
  <c r="I240" i="22" s="1"/>
  <c r="F241" i="21"/>
  <c r="I241" i="22" s="1"/>
  <c r="F242" i="21"/>
  <c r="I242" i="22" s="1"/>
  <c r="F243" i="21"/>
  <c r="I243" i="22" s="1"/>
  <c r="F244" i="21"/>
  <c r="I244" i="22" s="1"/>
  <c r="F245" i="21"/>
  <c r="I245" i="22" s="1"/>
  <c r="F246" i="21"/>
  <c r="I246" i="22" s="1"/>
  <c r="F247" i="21"/>
  <c r="I247" i="22" s="1"/>
  <c r="F248" i="21"/>
  <c r="I248" i="22" s="1"/>
  <c r="F249" i="21"/>
  <c r="I249" i="22" s="1"/>
  <c r="F250" i="21"/>
  <c r="I250" i="22" s="1"/>
  <c r="F251" i="21"/>
  <c r="I251" i="22" s="1"/>
  <c r="F252" i="21"/>
  <c r="I252" i="22" s="1"/>
  <c r="F253" i="21"/>
  <c r="I253" i="22" s="1"/>
  <c r="F254" i="21"/>
  <c r="I254" i="22" s="1"/>
  <c r="F255" i="21"/>
  <c r="I255" i="22" s="1"/>
  <c r="F256" i="21"/>
  <c r="I256" i="22" s="1"/>
  <c r="F257" i="21"/>
  <c r="I257" i="22" s="1"/>
  <c r="F258" i="21"/>
  <c r="I258" i="22" s="1"/>
  <c r="F259" i="21"/>
  <c r="I259" i="22" s="1"/>
  <c r="F260" i="21"/>
  <c r="I260" i="22" s="1"/>
  <c r="F261" i="21"/>
  <c r="I261" i="22" s="1"/>
  <c r="F262" i="21"/>
  <c r="I262" i="22" s="1"/>
  <c r="F263" i="21"/>
  <c r="I263" i="22" s="1"/>
  <c r="F264" i="21"/>
  <c r="I264" i="22" s="1"/>
  <c r="F265" i="21"/>
  <c r="I265" i="22" s="1"/>
  <c r="F266" i="21"/>
  <c r="I266" i="22" s="1"/>
  <c r="F267" i="21"/>
  <c r="I267" i="22" s="1"/>
  <c r="F268" i="21"/>
  <c r="I268" i="22" s="1"/>
  <c r="F269" i="21"/>
  <c r="I269" i="22" s="1"/>
  <c r="F270" i="21"/>
  <c r="I270" i="22" s="1"/>
  <c r="F271" i="21"/>
  <c r="I271" i="22" s="1"/>
  <c r="F272" i="21"/>
  <c r="I272" i="22" s="1"/>
  <c r="F273" i="21"/>
  <c r="I273" i="22" s="1"/>
  <c r="F274" i="21"/>
  <c r="I274" i="22" s="1"/>
  <c r="F275" i="21"/>
  <c r="I275" i="22" s="1"/>
  <c r="F276" i="21"/>
  <c r="I276" i="22" s="1"/>
  <c r="F277" i="21"/>
  <c r="I277" i="22" s="1"/>
  <c r="F278" i="21"/>
  <c r="I278" i="22" s="1"/>
  <c r="F279" i="21"/>
  <c r="I279" i="22" s="1"/>
  <c r="F280" i="21"/>
  <c r="I280" i="22" s="1"/>
  <c r="F281" i="21"/>
  <c r="I281" i="22" s="1"/>
  <c r="F282" i="21"/>
  <c r="I282" i="22" s="1"/>
  <c r="F283" i="21"/>
  <c r="I283" i="22" s="1"/>
  <c r="F284" i="21"/>
  <c r="I284" i="22" s="1"/>
  <c r="F285" i="21"/>
  <c r="I285" i="22" s="1"/>
  <c r="F286" i="21"/>
  <c r="I286" i="22" s="1"/>
  <c r="F287" i="21"/>
  <c r="I287" i="22" s="1"/>
  <c r="F288" i="21"/>
  <c r="I288" i="22" s="1"/>
  <c r="F289" i="21"/>
  <c r="I289" i="22" s="1"/>
  <c r="F290" i="21"/>
  <c r="I290" i="22" s="1"/>
  <c r="F291" i="21"/>
  <c r="I291" i="22" s="1"/>
  <c r="F292" i="21"/>
  <c r="I292" i="22" s="1"/>
  <c r="F293" i="21"/>
  <c r="I293" i="22" s="1"/>
  <c r="F294" i="21"/>
  <c r="I294" i="22" s="1"/>
  <c r="F295" i="21"/>
  <c r="I295" i="22" s="1"/>
  <c r="F296" i="21"/>
  <c r="I296" i="22" s="1"/>
  <c r="F297" i="21"/>
  <c r="I297" i="22" s="1"/>
  <c r="F298" i="21"/>
  <c r="I298" i="22" s="1"/>
  <c r="F299" i="21"/>
  <c r="I299" i="22" s="1"/>
  <c r="F300" i="21"/>
  <c r="I300" i="22" s="1"/>
  <c r="F301" i="21"/>
  <c r="I301" i="22" s="1"/>
  <c r="F302" i="21"/>
  <c r="I302" i="22" s="1"/>
  <c r="F303" i="21"/>
  <c r="I303" i="22" s="1"/>
  <c r="F304" i="21"/>
  <c r="I304" i="22" s="1"/>
  <c r="F305" i="21"/>
  <c r="I305" i="22" s="1"/>
  <c r="F306" i="21"/>
  <c r="I306" i="22" s="1"/>
  <c r="F307" i="21"/>
  <c r="I307" i="22" s="1"/>
  <c r="F308" i="21"/>
  <c r="I308" i="22" s="1"/>
  <c r="F309" i="21"/>
  <c r="I309" i="22" s="1"/>
  <c r="F310" i="21"/>
  <c r="I310" i="22" s="1"/>
  <c r="F311" i="21"/>
  <c r="I311" i="22" s="1"/>
  <c r="F312" i="21"/>
  <c r="I312" i="22" s="1"/>
  <c r="F313" i="21"/>
  <c r="I313" i="22" s="1"/>
  <c r="F314" i="21"/>
  <c r="I314" i="22" s="1"/>
  <c r="F315" i="21"/>
  <c r="I315" i="22" s="1"/>
  <c r="F316" i="21"/>
  <c r="I316" i="22" s="1"/>
  <c r="F317" i="21"/>
  <c r="I317" i="22" s="1"/>
  <c r="F318" i="21"/>
  <c r="I318" i="22" s="1"/>
  <c r="F319" i="21"/>
  <c r="I319" i="22" s="1"/>
  <c r="F320" i="21"/>
  <c r="I320" i="22" s="1"/>
  <c r="F321" i="21"/>
  <c r="I321" i="22" s="1"/>
  <c r="F322" i="21"/>
  <c r="I322" i="22" s="1"/>
  <c r="F323" i="21"/>
  <c r="I323" i="22" s="1"/>
  <c r="F324" i="21"/>
  <c r="I324" i="22" s="1"/>
  <c r="F325" i="21"/>
  <c r="I325" i="22" s="1"/>
  <c r="F326" i="21"/>
  <c r="I326" i="22" s="1"/>
  <c r="F327" i="21"/>
  <c r="I327" i="22" s="1"/>
  <c r="F328" i="21"/>
  <c r="I328" i="22" s="1"/>
  <c r="F329" i="21"/>
  <c r="I329" i="22" s="1"/>
  <c r="F330" i="21"/>
  <c r="I330" i="22" s="1"/>
  <c r="F331" i="21"/>
  <c r="I331" i="22" s="1"/>
  <c r="F332" i="21"/>
  <c r="I332" i="22" s="1"/>
  <c r="F333" i="21"/>
  <c r="I333" i="22" s="1"/>
  <c r="F334" i="21"/>
  <c r="I334" i="22" s="1"/>
  <c r="F335" i="21"/>
  <c r="I335" i="22" s="1"/>
  <c r="F336" i="21"/>
  <c r="I336" i="22" s="1"/>
  <c r="F337" i="21"/>
  <c r="I337" i="22" s="1"/>
  <c r="F338" i="21"/>
  <c r="I338" i="22" s="1"/>
  <c r="F339" i="21"/>
  <c r="I339" i="22" s="1"/>
  <c r="F340" i="21"/>
  <c r="I340" i="22" s="1"/>
  <c r="F341" i="21"/>
  <c r="I341" i="22" s="1"/>
  <c r="F342" i="21"/>
  <c r="I342" i="22" s="1"/>
  <c r="F343" i="21"/>
  <c r="I343" i="22" s="1"/>
  <c r="F344" i="21"/>
  <c r="I344" i="22" s="1"/>
  <c r="F345" i="21"/>
  <c r="I345" i="22" s="1"/>
  <c r="F346" i="21"/>
  <c r="I346" i="22" s="1"/>
  <c r="F347" i="21"/>
  <c r="I347" i="22" s="1"/>
  <c r="F2" i="21"/>
  <c r="I2" i="22" s="1"/>
  <c r="L3" i="20"/>
  <c r="L4" i="20"/>
  <c r="L5" i="20"/>
  <c r="L6" i="20"/>
  <c r="L7" i="20"/>
  <c r="L8" i="20"/>
  <c r="L9" i="20"/>
  <c r="L10" i="20"/>
  <c r="L11" i="20"/>
  <c r="L12" i="20"/>
  <c r="L13" i="20"/>
  <c r="L14" i="20"/>
  <c r="L15" i="20"/>
  <c r="L16" i="20"/>
  <c r="L17" i="20"/>
  <c r="L18" i="20"/>
  <c r="L19" i="20"/>
  <c r="L20" i="20"/>
  <c r="L21" i="20"/>
  <c r="L22" i="20"/>
  <c r="L23" i="20"/>
  <c r="L24" i="20"/>
  <c r="L25" i="20"/>
  <c r="L26" i="20"/>
  <c r="L27" i="20"/>
  <c r="L28" i="20"/>
  <c r="L29" i="20"/>
  <c r="L30" i="20"/>
  <c r="L31" i="20"/>
  <c r="L32" i="20"/>
  <c r="L33" i="20"/>
  <c r="L34" i="20"/>
  <c r="L35" i="20"/>
  <c r="L36" i="20"/>
  <c r="L37" i="20"/>
  <c r="L38" i="20"/>
  <c r="L39" i="20"/>
  <c r="L40" i="20"/>
  <c r="L41" i="20"/>
  <c r="L42" i="20"/>
  <c r="L43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1" i="20"/>
  <c r="L62" i="20"/>
  <c r="L63" i="20"/>
  <c r="L64" i="20"/>
  <c r="L65" i="20"/>
  <c r="L66" i="20"/>
  <c r="L67" i="20"/>
  <c r="L68" i="20"/>
  <c r="L69" i="20"/>
  <c r="L70" i="20"/>
  <c r="L71" i="20"/>
  <c r="L72" i="20"/>
  <c r="L73" i="20"/>
  <c r="L74" i="20"/>
  <c r="L75" i="20"/>
  <c r="L76" i="20"/>
  <c r="L77" i="20"/>
  <c r="L78" i="20"/>
  <c r="L79" i="20"/>
  <c r="L80" i="20"/>
  <c r="L81" i="20"/>
  <c r="L82" i="20"/>
  <c r="L83" i="20"/>
  <c r="L84" i="20"/>
  <c r="L85" i="20"/>
  <c r="L86" i="20"/>
  <c r="L87" i="20"/>
  <c r="L88" i="20"/>
  <c r="L89" i="20"/>
  <c r="L90" i="20"/>
  <c r="L91" i="20"/>
  <c r="L92" i="20"/>
  <c r="L93" i="20"/>
  <c r="L94" i="20"/>
  <c r="L95" i="20"/>
  <c r="L96" i="20"/>
  <c r="L97" i="20"/>
  <c r="L98" i="20"/>
  <c r="L99" i="20"/>
  <c r="L100" i="20"/>
  <c r="L101" i="20"/>
  <c r="L102" i="20"/>
  <c r="L103" i="20"/>
  <c r="L104" i="20"/>
  <c r="L105" i="20"/>
  <c r="L106" i="20"/>
  <c r="L107" i="20"/>
  <c r="L108" i="20"/>
  <c r="L109" i="20"/>
  <c r="L110" i="20"/>
  <c r="L111" i="20"/>
  <c r="L112" i="20"/>
  <c r="L113" i="20"/>
  <c r="L114" i="20"/>
  <c r="L115" i="20"/>
  <c r="L116" i="20"/>
  <c r="L117" i="20"/>
  <c r="L118" i="20"/>
  <c r="L119" i="20"/>
  <c r="L120" i="20"/>
  <c r="L121" i="20"/>
  <c r="L122" i="20"/>
  <c r="L123" i="20"/>
  <c r="L124" i="20"/>
  <c r="L125" i="20"/>
  <c r="L126" i="20"/>
  <c r="L127" i="20"/>
  <c r="L128" i="20"/>
  <c r="L129" i="20"/>
  <c r="L130" i="20"/>
  <c r="L131" i="20"/>
  <c r="L132" i="20"/>
  <c r="L133" i="20"/>
  <c r="L134" i="20"/>
  <c r="L135" i="20"/>
  <c r="L136" i="20"/>
  <c r="L137" i="20"/>
  <c r="L138" i="20"/>
  <c r="L139" i="20"/>
  <c r="L140" i="20"/>
  <c r="L141" i="20"/>
  <c r="L142" i="20"/>
  <c r="L143" i="20"/>
  <c r="L144" i="20"/>
  <c r="L145" i="20"/>
  <c r="L146" i="20"/>
  <c r="L147" i="20"/>
  <c r="L148" i="20"/>
  <c r="L149" i="20"/>
  <c r="L150" i="20"/>
  <c r="L151" i="20"/>
  <c r="L152" i="20"/>
  <c r="L153" i="20"/>
  <c r="L154" i="20"/>
  <c r="L155" i="20"/>
  <c r="L156" i="20"/>
  <c r="L157" i="20"/>
  <c r="L158" i="20"/>
  <c r="L159" i="20"/>
  <c r="L160" i="20"/>
  <c r="L161" i="20"/>
  <c r="L162" i="20"/>
  <c r="L163" i="20"/>
  <c r="L164" i="20"/>
  <c r="L165" i="20"/>
  <c r="L166" i="20"/>
  <c r="L167" i="20"/>
  <c r="L168" i="20"/>
  <c r="L169" i="20"/>
  <c r="L170" i="20"/>
  <c r="L171" i="20"/>
  <c r="L172" i="20"/>
  <c r="L173" i="20"/>
  <c r="L174" i="20"/>
  <c r="L175" i="20"/>
  <c r="L176" i="20"/>
  <c r="L177" i="20"/>
  <c r="L178" i="20"/>
  <c r="L179" i="20"/>
  <c r="L180" i="20"/>
  <c r="L181" i="20"/>
  <c r="L182" i="20"/>
  <c r="L183" i="20"/>
  <c r="L184" i="20"/>
  <c r="L185" i="20"/>
  <c r="L186" i="20"/>
  <c r="L187" i="20"/>
  <c r="L188" i="20"/>
  <c r="L189" i="20"/>
  <c r="L190" i="20"/>
  <c r="L191" i="20"/>
  <c r="L192" i="20"/>
  <c r="L193" i="20"/>
  <c r="L194" i="20"/>
  <c r="L195" i="20"/>
  <c r="L196" i="20"/>
  <c r="L197" i="20"/>
  <c r="L198" i="20"/>
  <c r="L199" i="20"/>
  <c r="L200" i="20"/>
  <c r="L201" i="20"/>
  <c r="L202" i="20"/>
  <c r="L203" i="20"/>
  <c r="L204" i="20"/>
  <c r="L205" i="20"/>
  <c r="L206" i="20"/>
  <c r="L207" i="20"/>
  <c r="L208" i="20"/>
  <c r="L209" i="20"/>
  <c r="L210" i="20"/>
  <c r="L211" i="20"/>
  <c r="L212" i="20"/>
  <c r="L213" i="20"/>
  <c r="L214" i="20"/>
  <c r="L215" i="20"/>
  <c r="L216" i="20"/>
  <c r="L217" i="20"/>
  <c r="L218" i="20"/>
  <c r="L219" i="20"/>
  <c r="L220" i="20"/>
  <c r="L221" i="20"/>
  <c r="L222" i="20"/>
  <c r="L223" i="20"/>
  <c r="L224" i="20"/>
  <c r="L225" i="20"/>
  <c r="L226" i="20"/>
  <c r="L227" i="20"/>
  <c r="L228" i="20"/>
  <c r="L229" i="20"/>
  <c r="L230" i="20"/>
  <c r="L231" i="20"/>
  <c r="L232" i="20"/>
  <c r="L233" i="20"/>
  <c r="L234" i="20"/>
  <c r="L235" i="20"/>
  <c r="L236" i="20"/>
  <c r="L237" i="20"/>
  <c r="L238" i="20"/>
  <c r="L239" i="20"/>
  <c r="L240" i="20"/>
  <c r="L241" i="20"/>
  <c r="L242" i="20"/>
  <c r="L243" i="20"/>
  <c r="L244" i="20"/>
  <c r="L245" i="20"/>
  <c r="L246" i="20"/>
  <c r="L247" i="20"/>
  <c r="L248" i="20"/>
  <c r="L249" i="20"/>
  <c r="L250" i="20"/>
  <c r="L251" i="20"/>
  <c r="L252" i="20"/>
  <c r="L253" i="20"/>
  <c r="L254" i="20"/>
  <c r="L255" i="20"/>
  <c r="L256" i="20"/>
  <c r="L257" i="20"/>
  <c r="L258" i="20"/>
  <c r="L259" i="20"/>
  <c r="L260" i="20"/>
  <c r="L261" i="20"/>
  <c r="L262" i="20"/>
  <c r="L263" i="20"/>
  <c r="L264" i="20"/>
  <c r="L265" i="20"/>
  <c r="L266" i="20"/>
  <c r="L267" i="20"/>
  <c r="L268" i="20"/>
  <c r="L269" i="20"/>
  <c r="L270" i="20"/>
  <c r="L271" i="20"/>
  <c r="L272" i="20"/>
  <c r="L273" i="20"/>
  <c r="L274" i="20"/>
  <c r="L275" i="20"/>
  <c r="L276" i="20"/>
  <c r="L277" i="20"/>
  <c r="L278" i="20"/>
  <c r="L279" i="20"/>
  <c r="L280" i="20"/>
  <c r="L281" i="20"/>
  <c r="L282" i="20"/>
  <c r="L283" i="20"/>
  <c r="L284" i="20"/>
  <c r="L285" i="20"/>
  <c r="L286" i="20"/>
  <c r="L287" i="20"/>
  <c r="L288" i="20"/>
  <c r="L289" i="20"/>
  <c r="L290" i="20"/>
  <c r="L291" i="20"/>
  <c r="L292" i="20"/>
  <c r="L293" i="20"/>
  <c r="L294" i="20"/>
  <c r="L295" i="20"/>
  <c r="L296" i="20"/>
  <c r="L297" i="20"/>
  <c r="L298" i="20"/>
  <c r="L299" i="20"/>
  <c r="L300" i="20"/>
  <c r="L301" i="20"/>
  <c r="L302" i="20"/>
  <c r="L303" i="20"/>
  <c r="L304" i="20"/>
  <c r="L305" i="20"/>
  <c r="L306" i="20"/>
  <c r="L307" i="20"/>
  <c r="L308" i="20"/>
  <c r="L309" i="20"/>
  <c r="L310" i="20"/>
  <c r="L311" i="20"/>
  <c r="L312" i="20"/>
  <c r="L313" i="20"/>
  <c r="L314" i="20"/>
  <c r="L315" i="20"/>
  <c r="L316" i="20"/>
  <c r="L317" i="20"/>
  <c r="L318" i="20"/>
  <c r="L319" i="20"/>
  <c r="L320" i="20"/>
  <c r="L321" i="20"/>
  <c r="L322" i="20"/>
  <c r="L323" i="20"/>
  <c r="L324" i="20"/>
  <c r="L325" i="20"/>
  <c r="L326" i="20"/>
  <c r="L327" i="20"/>
  <c r="L328" i="20"/>
  <c r="L329" i="20"/>
  <c r="L330" i="20"/>
  <c r="L331" i="20"/>
  <c r="L332" i="20"/>
  <c r="L333" i="20"/>
  <c r="L334" i="20"/>
  <c r="L335" i="20"/>
  <c r="L336" i="20"/>
  <c r="L337" i="20"/>
  <c r="L338" i="20"/>
  <c r="L339" i="20"/>
  <c r="L340" i="20"/>
  <c r="L341" i="20"/>
  <c r="L342" i="20"/>
  <c r="L343" i="20"/>
  <c r="L344" i="20"/>
  <c r="L345" i="20"/>
  <c r="L346" i="20"/>
  <c r="L347" i="20"/>
  <c r="L2" i="20"/>
  <c r="K3" i="20"/>
  <c r="AF3" i="22" s="1"/>
  <c r="K4" i="20"/>
  <c r="AF4" i="22" s="1"/>
  <c r="K5" i="20"/>
  <c r="AF5" i="22" s="1"/>
  <c r="K6" i="20"/>
  <c r="AF6" i="22" s="1"/>
  <c r="K7" i="20"/>
  <c r="AF7" i="22" s="1"/>
  <c r="K8" i="20"/>
  <c r="AF8" i="22" s="1"/>
  <c r="K9" i="20"/>
  <c r="AF9" i="22" s="1"/>
  <c r="K10" i="20"/>
  <c r="AF10" i="22" s="1"/>
  <c r="K11" i="20"/>
  <c r="AF11" i="22" s="1"/>
  <c r="K12" i="20"/>
  <c r="AF12" i="22" s="1"/>
  <c r="K13" i="20"/>
  <c r="AF13" i="22" s="1"/>
  <c r="K14" i="20"/>
  <c r="AF14" i="22" s="1"/>
  <c r="K15" i="20"/>
  <c r="AF15" i="22" s="1"/>
  <c r="K16" i="20"/>
  <c r="AF16" i="22" s="1"/>
  <c r="K17" i="20"/>
  <c r="AF17" i="22" s="1"/>
  <c r="K18" i="20"/>
  <c r="AF18" i="22" s="1"/>
  <c r="K19" i="20"/>
  <c r="AF19" i="22" s="1"/>
  <c r="K20" i="20"/>
  <c r="AF20" i="22" s="1"/>
  <c r="K21" i="20"/>
  <c r="AF21" i="22" s="1"/>
  <c r="K22" i="20"/>
  <c r="AF22" i="22" s="1"/>
  <c r="K23" i="20"/>
  <c r="AF23" i="22" s="1"/>
  <c r="K24" i="20"/>
  <c r="AF24" i="22" s="1"/>
  <c r="K25" i="20"/>
  <c r="AF25" i="22" s="1"/>
  <c r="K26" i="20"/>
  <c r="AF26" i="22" s="1"/>
  <c r="K27" i="20"/>
  <c r="AF27" i="22" s="1"/>
  <c r="K28" i="20"/>
  <c r="AF28" i="22" s="1"/>
  <c r="K29" i="20"/>
  <c r="AF29" i="22" s="1"/>
  <c r="K30" i="20"/>
  <c r="AF30" i="22" s="1"/>
  <c r="K31" i="20"/>
  <c r="AF31" i="22" s="1"/>
  <c r="K32" i="20"/>
  <c r="AF32" i="22" s="1"/>
  <c r="K33" i="20"/>
  <c r="AF33" i="22" s="1"/>
  <c r="K34" i="20"/>
  <c r="AF34" i="22" s="1"/>
  <c r="K35" i="20"/>
  <c r="AF35" i="22" s="1"/>
  <c r="K36" i="20"/>
  <c r="AF36" i="22" s="1"/>
  <c r="K37" i="20"/>
  <c r="AF37" i="22" s="1"/>
  <c r="K38" i="20"/>
  <c r="AF38" i="22" s="1"/>
  <c r="K39" i="20"/>
  <c r="AF39" i="22" s="1"/>
  <c r="K40" i="20"/>
  <c r="AF40" i="22" s="1"/>
  <c r="K41" i="20"/>
  <c r="AF41" i="22" s="1"/>
  <c r="K42" i="20"/>
  <c r="AF42" i="22" s="1"/>
  <c r="K43" i="20"/>
  <c r="AF43" i="22" s="1"/>
  <c r="K44" i="20"/>
  <c r="AF44" i="22" s="1"/>
  <c r="K45" i="20"/>
  <c r="AF45" i="22" s="1"/>
  <c r="K46" i="20"/>
  <c r="AF46" i="22" s="1"/>
  <c r="K47" i="20"/>
  <c r="AF47" i="22" s="1"/>
  <c r="K48" i="20"/>
  <c r="AF48" i="22" s="1"/>
  <c r="K49" i="20"/>
  <c r="AF49" i="22" s="1"/>
  <c r="K50" i="20"/>
  <c r="AF50" i="22" s="1"/>
  <c r="K51" i="20"/>
  <c r="AF51" i="22" s="1"/>
  <c r="K52" i="20"/>
  <c r="AF52" i="22" s="1"/>
  <c r="K53" i="20"/>
  <c r="AF53" i="22" s="1"/>
  <c r="K54" i="20"/>
  <c r="AF54" i="22" s="1"/>
  <c r="K55" i="20"/>
  <c r="AF55" i="22" s="1"/>
  <c r="K56" i="20"/>
  <c r="AF56" i="22" s="1"/>
  <c r="K57" i="20"/>
  <c r="AF57" i="22" s="1"/>
  <c r="K58" i="20"/>
  <c r="AF58" i="22" s="1"/>
  <c r="K59" i="20"/>
  <c r="AF59" i="22" s="1"/>
  <c r="K60" i="20"/>
  <c r="AF60" i="22" s="1"/>
  <c r="K61" i="20"/>
  <c r="AF61" i="22" s="1"/>
  <c r="K62" i="20"/>
  <c r="AF62" i="22" s="1"/>
  <c r="K63" i="20"/>
  <c r="AF63" i="22" s="1"/>
  <c r="K64" i="20"/>
  <c r="AF64" i="22" s="1"/>
  <c r="K65" i="20"/>
  <c r="AF65" i="22" s="1"/>
  <c r="K66" i="20"/>
  <c r="AF66" i="22" s="1"/>
  <c r="K67" i="20"/>
  <c r="AF67" i="22" s="1"/>
  <c r="K68" i="20"/>
  <c r="AF68" i="22" s="1"/>
  <c r="K69" i="20"/>
  <c r="AF69" i="22" s="1"/>
  <c r="K70" i="20"/>
  <c r="AF70" i="22" s="1"/>
  <c r="K71" i="20"/>
  <c r="AF71" i="22" s="1"/>
  <c r="K72" i="20"/>
  <c r="AF72" i="22" s="1"/>
  <c r="K73" i="20"/>
  <c r="AF73" i="22" s="1"/>
  <c r="K74" i="20"/>
  <c r="AF74" i="22" s="1"/>
  <c r="K75" i="20"/>
  <c r="AF75" i="22" s="1"/>
  <c r="K76" i="20"/>
  <c r="AF76" i="22" s="1"/>
  <c r="K77" i="20"/>
  <c r="AF77" i="22" s="1"/>
  <c r="K78" i="20"/>
  <c r="AF78" i="22" s="1"/>
  <c r="K79" i="20"/>
  <c r="AF79" i="22" s="1"/>
  <c r="K80" i="20"/>
  <c r="AF80" i="22" s="1"/>
  <c r="K81" i="20"/>
  <c r="AF81" i="22" s="1"/>
  <c r="K82" i="20"/>
  <c r="AF82" i="22" s="1"/>
  <c r="K83" i="20"/>
  <c r="AF83" i="22" s="1"/>
  <c r="K84" i="20"/>
  <c r="AF84" i="22" s="1"/>
  <c r="K85" i="20"/>
  <c r="AF85" i="22" s="1"/>
  <c r="K86" i="20"/>
  <c r="AF86" i="22" s="1"/>
  <c r="K87" i="20"/>
  <c r="AF87" i="22" s="1"/>
  <c r="K88" i="20"/>
  <c r="AF88" i="22" s="1"/>
  <c r="K89" i="20"/>
  <c r="AF89" i="22" s="1"/>
  <c r="K90" i="20"/>
  <c r="AF90" i="22" s="1"/>
  <c r="K91" i="20"/>
  <c r="AF91" i="22" s="1"/>
  <c r="K92" i="20"/>
  <c r="AF92" i="22" s="1"/>
  <c r="K93" i="20"/>
  <c r="AF93" i="22" s="1"/>
  <c r="K94" i="20"/>
  <c r="AF94" i="22" s="1"/>
  <c r="K95" i="20"/>
  <c r="AF95" i="22" s="1"/>
  <c r="K96" i="20"/>
  <c r="AF96" i="22" s="1"/>
  <c r="K97" i="20"/>
  <c r="AF97" i="22" s="1"/>
  <c r="K98" i="20"/>
  <c r="AF98" i="22" s="1"/>
  <c r="K99" i="20"/>
  <c r="AF99" i="22" s="1"/>
  <c r="K100" i="20"/>
  <c r="AF100" i="22" s="1"/>
  <c r="K101" i="20"/>
  <c r="AF101" i="22" s="1"/>
  <c r="K102" i="20"/>
  <c r="AF102" i="22" s="1"/>
  <c r="K103" i="20"/>
  <c r="AF103" i="22" s="1"/>
  <c r="K104" i="20"/>
  <c r="AF104" i="22" s="1"/>
  <c r="K105" i="20"/>
  <c r="AF105" i="22" s="1"/>
  <c r="K106" i="20"/>
  <c r="AF106" i="22" s="1"/>
  <c r="K107" i="20"/>
  <c r="AF107" i="22" s="1"/>
  <c r="K108" i="20"/>
  <c r="AF108" i="22" s="1"/>
  <c r="K109" i="20"/>
  <c r="AF109" i="22" s="1"/>
  <c r="K110" i="20"/>
  <c r="AF110" i="22" s="1"/>
  <c r="K111" i="20"/>
  <c r="AF111" i="22" s="1"/>
  <c r="K112" i="20"/>
  <c r="AF112" i="22" s="1"/>
  <c r="K113" i="20"/>
  <c r="AF113" i="22" s="1"/>
  <c r="K114" i="20"/>
  <c r="AF114" i="22" s="1"/>
  <c r="K115" i="20"/>
  <c r="AF115" i="22" s="1"/>
  <c r="K116" i="20"/>
  <c r="AF116" i="22" s="1"/>
  <c r="K117" i="20"/>
  <c r="AF117" i="22" s="1"/>
  <c r="K118" i="20"/>
  <c r="AF118" i="22" s="1"/>
  <c r="K119" i="20"/>
  <c r="AF119" i="22" s="1"/>
  <c r="K120" i="20"/>
  <c r="AF120" i="22" s="1"/>
  <c r="K121" i="20"/>
  <c r="AF121" i="22" s="1"/>
  <c r="K122" i="20"/>
  <c r="AF122" i="22" s="1"/>
  <c r="K123" i="20"/>
  <c r="AF123" i="22" s="1"/>
  <c r="K124" i="20"/>
  <c r="AF124" i="22" s="1"/>
  <c r="K125" i="20"/>
  <c r="AF125" i="22" s="1"/>
  <c r="K126" i="20"/>
  <c r="AF126" i="22" s="1"/>
  <c r="K127" i="20"/>
  <c r="AF127" i="22" s="1"/>
  <c r="K128" i="20"/>
  <c r="AF128" i="22" s="1"/>
  <c r="K129" i="20"/>
  <c r="AF129" i="22" s="1"/>
  <c r="K130" i="20"/>
  <c r="AF130" i="22" s="1"/>
  <c r="K131" i="20"/>
  <c r="AF131" i="22" s="1"/>
  <c r="K132" i="20"/>
  <c r="AF132" i="22" s="1"/>
  <c r="K133" i="20"/>
  <c r="AF133" i="22" s="1"/>
  <c r="K134" i="20"/>
  <c r="AF134" i="22" s="1"/>
  <c r="K135" i="20"/>
  <c r="AF135" i="22" s="1"/>
  <c r="K136" i="20"/>
  <c r="AF136" i="22" s="1"/>
  <c r="K137" i="20"/>
  <c r="AF137" i="22" s="1"/>
  <c r="K138" i="20"/>
  <c r="AF138" i="22" s="1"/>
  <c r="K139" i="20"/>
  <c r="AF139" i="22" s="1"/>
  <c r="K140" i="20"/>
  <c r="AF140" i="22" s="1"/>
  <c r="K141" i="20"/>
  <c r="AF141" i="22" s="1"/>
  <c r="K142" i="20"/>
  <c r="AF142" i="22" s="1"/>
  <c r="K143" i="20"/>
  <c r="AF143" i="22" s="1"/>
  <c r="K144" i="20"/>
  <c r="AF144" i="22" s="1"/>
  <c r="K145" i="20"/>
  <c r="AF145" i="22" s="1"/>
  <c r="K146" i="20"/>
  <c r="AF146" i="22" s="1"/>
  <c r="K147" i="20"/>
  <c r="AF147" i="22" s="1"/>
  <c r="K148" i="20"/>
  <c r="AF148" i="22" s="1"/>
  <c r="K149" i="20"/>
  <c r="AF149" i="22" s="1"/>
  <c r="K150" i="20"/>
  <c r="AF150" i="22" s="1"/>
  <c r="K151" i="20"/>
  <c r="AF151" i="22" s="1"/>
  <c r="K152" i="20"/>
  <c r="AF152" i="22" s="1"/>
  <c r="K153" i="20"/>
  <c r="AF153" i="22" s="1"/>
  <c r="K154" i="20"/>
  <c r="AF154" i="22" s="1"/>
  <c r="K155" i="20"/>
  <c r="AF155" i="22" s="1"/>
  <c r="K156" i="20"/>
  <c r="AF156" i="22" s="1"/>
  <c r="K157" i="20"/>
  <c r="AF157" i="22" s="1"/>
  <c r="K158" i="20"/>
  <c r="AF158" i="22" s="1"/>
  <c r="K159" i="20"/>
  <c r="AF159" i="22" s="1"/>
  <c r="K160" i="20"/>
  <c r="AF160" i="22" s="1"/>
  <c r="K161" i="20"/>
  <c r="AF161" i="22" s="1"/>
  <c r="K162" i="20"/>
  <c r="AF162" i="22" s="1"/>
  <c r="K163" i="20"/>
  <c r="AF163" i="22" s="1"/>
  <c r="K164" i="20"/>
  <c r="AF164" i="22" s="1"/>
  <c r="K165" i="20"/>
  <c r="AF165" i="22" s="1"/>
  <c r="K166" i="20"/>
  <c r="AF166" i="22" s="1"/>
  <c r="K167" i="20"/>
  <c r="AF167" i="22" s="1"/>
  <c r="K168" i="20"/>
  <c r="AF168" i="22" s="1"/>
  <c r="K169" i="20"/>
  <c r="AF169" i="22" s="1"/>
  <c r="K170" i="20"/>
  <c r="AF170" i="22" s="1"/>
  <c r="K171" i="20"/>
  <c r="AF171" i="22" s="1"/>
  <c r="K172" i="20"/>
  <c r="AF172" i="22" s="1"/>
  <c r="K173" i="20"/>
  <c r="AF173" i="22" s="1"/>
  <c r="K174" i="20"/>
  <c r="AF174" i="22" s="1"/>
  <c r="K175" i="20"/>
  <c r="AF175" i="22" s="1"/>
  <c r="K176" i="20"/>
  <c r="AF176" i="22" s="1"/>
  <c r="K177" i="20"/>
  <c r="AF177" i="22" s="1"/>
  <c r="K178" i="20"/>
  <c r="AF178" i="22" s="1"/>
  <c r="K179" i="20"/>
  <c r="AF179" i="22" s="1"/>
  <c r="K180" i="20"/>
  <c r="AF180" i="22" s="1"/>
  <c r="K181" i="20"/>
  <c r="AF181" i="22" s="1"/>
  <c r="K182" i="20"/>
  <c r="AF182" i="22" s="1"/>
  <c r="K183" i="20"/>
  <c r="AF183" i="22" s="1"/>
  <c r="K184" i="20"/>
  <c r="AF184" i="22" s="1"/>
  <c r="K185" i="20"/>
  <c r="AF185" i="22" s="1"/>
  <c r="K186" i="20"/>
  <c r="AF186" i="22" s="1"/>
  <c r="K187" i="20"/>
  <c r="AF187" i="22" s="1"/>
  <c r="K188" i="20"/>
  <c r="AF188" i="22" s="1"/>
  <c r="K189" i="20"/>
  <c r="AF189" i="22" s="1"/>
  <c r="K190" i="20"/>
  <c r="AF190" i="22" s="1"/>
  <c r="K191" i="20"/>
  <c r="AF191" i="22" s="1"/>
  <c r="K192" i="20"/>
  <c r="AF192" i="22" s="1"/>
  <c r="K193" i="20"/>
  <c r="AF193" i="22" s="1"/>
  <c r="K194" i="20"/>
  <c r="AF194" i="22" s="1"/>
  <c r="K195" i="20"/>
  <c r="AF195" i="22" s="1"/>
  <c r="K196" i="20"/>
  <c r="AF196" i="22" s="1"/>
  <c r="K197" i="20"/>
  <c r="AF197" i="22" s="1"/>
  <c r="K198" i="20"/>
  <c r="AF198" i="22" s="1"/>
  <c r="K199" i="20"/>
  <c r="AF199" i="22" s="1"/>
  <c r="K200" i="20"/>
  <c r="AF200" i="22" s="1"/>
  <c r="K201" i="20"/>
  <c r="AF201" i="22" s="1"/>
  <c r="K202" i="20"/>
  <c r="AF202" i="22" s="1"/>
  <c r="K203" i="20"/>
  <c r="AF203" i="22" s="1"/>
  <c r="K204" i="20"/>
  <c r="AF204" i="22" s="1"/>
  <c r="K205" i="20"/>
  <c r="AF205" i="22" s="1"/>
  <c r="K206" i="20"/>
  <c r="AF206" i="22" s="1"/>
  <c r="K207" i="20"/>
  <c r="AF207" i="22" s="1"/>
  <c r="K208" i="20"/>
  <c r="AF208" i="22" s="1"/>
  <c r="K209" i="20"/>
  <c r="AF209" i="22" s="1"/>
  <c r="K210" i="20"/>
  <c r="AF210" i="22" s="1"/>
  <c r="K211" i="20"/>
  <c r="AF211" i="22" s="1"/>
  <c r="K212" i="20"/>
  <c r="AF212" i="22" s="1"/>
  <c r="K213" i="20"/>
  <c r="AF213" i="22" s="1"/>
  <c r="K214" i="20"/>
  <c r="AF214" i="22" s="1"/>
  <c r="K215" i="20"/>
  <c r="AF215" i="22" s="1"/>
  <c r="K216" i="20"/>
  <c r="AF216" i="22" s="1"/>
  <c r="K217" i="20"/>
  <c r="AF217" i="22" s="1"/>
  <c r="K218" i="20"/>
  <c r="AF218" i="22" s="1"/>
  <c r="K219" i="20"/>
  <c r="AF219" i="22" s="1"/>
  <c r="K220" i="20"/>
  <c r="AF220" i="22" s="1"/>
  <c r="K221" i="20"/>
  <c r="AF221" i="22" s="1"/>
  <c r="K222" i="20"/>
  <c r="AF222" i="22" s="1"/>
  <c r="K223" i="20"/>
  <c r="AF223" i="22" s="1"/>
  <c r="K224" i="20"/>
  <c r="AF224" i="22" s="1"/>
  <c r="K225" i="20"/>
  <c r="AF225" i="22" s="1"/>
  <c r="K226" i="20"/>
  <c r="AF226" i="22" s="1"/>
  <c r="K227" i="20"/>
  <c r="AF227" i="22" s="1"/>
  <c r="K228" i="20"/>
  <c r="AF228" i="22" s="1"/>
  <c r="K229" i="20"/>
  <c r="AF229" i="22" s="1"/>
  <c r="K230" i="20"/>
  <c r="AF230" i="22" s="1"/>
  <c r="K231" i="20"/>
  <c r="AF231" i="22" s="1"/>
  <c r="K232" i="20"/>
  <c r="AF232" i="22" s="1"/>
  <c r="K233" i="20"/>
  <c r="AF233" i="22" s="1"/>
  <c r="K234" i="20"/>
  <c r="AF234" i="22" s="1"/>
  <c r="K235" i="20"/>
  <c r="AF235" i="22" s="1"/>
  <c r="K236" i="20"/>
  <c r="AF236" i="22" s="1"/>
  <c r="K237" i="20"/>
  <c r="AF237" i="22" s="1"/>
  <c r="K238" i="20"/>
  <c r="AF238" i="22" s="1"/>
  <c r="K239" i="20"/>
  <c r="AF239" i="22" s="1"/>
  <c r="K240" i="20"/>
  <c r="AF240" i="22" s="1"/>
  <c r="K241" i="20"/>
  <c r="AF241" i="22" s="1"/>
  <c r="K242" i="20"/>
  <c r="AF242" i="22" s="1"/>
  <c r="K243" i="20"/>
  <c r="AF243" i="22" s="1"/>
  <c r="K244" i="20"/>
  <c r="AF244" i="22" s="1"/>
  <c r="K245" i="20"/>
  <c r="AF245" i="22" s="1"/>
  <c r="K246" i="20"/>
  <c r="AF246" i="22" s="1"/>
  <c r="K247" i="20"/>
  <c r="AF247" i="22" s="1"/>
  <c r="K248" i="20"/>
  <c r="AF248" i="22" s="1"/>
  <c r="K249" i="20"/>
  <c r="AF249" i="22" s="1"/>
  <c r="K250" i="20"/>
  <c r="AF250" i="22" s="1"/>
  <c r="K251" i="20"/>
  <c r="AF251" i="22" s="1"/>
  <c r="K252" i="20"/>
  <c r="AF252" i="22" s="1"/>
  <c r="K253" i="20"/>
  <c r="AF253" i="22" s="1"/>
  <c r="K254" i="20"/>
  <c r="AF254" i="22" s="1"/>
  <c r="K255" i="20"/>
  <c r="AF255" i="22" s="1"/>
  <c r="K256" i="20"/>
  <c r="AF256" i="22" s="1"/>
  <c r="K257" i="20"/>
  <c r="AF257" i="22" s="1"/>
  <c r="K258" i="20"/>
  <c r="AF258" i="22" s="1"/>
  <c r="K259" i="20"/>
  <c r="AF259" i="22" s="1"/>
  <c r="K260" i="20"/>
  <c r="AF260" i="22" s="1"/>
  <c r="K261" i="20"/>
  <c r="AF261" i="22" s="1"/>
  <c r="K262" i="20"/>
  <c r="AF262" i="22" s="1"/>
  <c r="K263" i="20"/>
  <c r="AF263" i="22" s="1"/>
  <c r="K264" i="20"/>
  <c r="AF264" i="22" s="1"/>
  <c r="K265" i="20"/>
  <c r="AF265" i="22" s="1"/>
  <c r="K266" i="20"/>
  <c r="AF266" i="22" s="1"/>
  <c r="K267" i="20"/>
  <c r="AF267" i="22" s="1"/>
  <c r="K268" i="20"/>
  <c r="AF268" i="22" s="1"/>
  <c r="K269" i="20"/>
  <c r="AF269" i="22" s="1"/>
  <c r="K270" i="20"/>
  <c r="AF270" i="22" s="1"/>
  <c r="K271" i="20"/>
  <c r="AF271" i="22" s="1"/>
  <c r="K272" i="20"/>
  <c r="AF272" i="22" s="1"/>
  <c r="K273" i="20"/>
  <c r="AF273" i="22" s="1"/>
  <c r="K274" i="20"/>
  <c r="AF274" i="22" s="1"/>
  <c r="K275" i="20"/>
  <c r="AF275" i="22" s="1"/>
  <c r="K276" i="20"/>
  <c r="AF276" i="22" s="1"/>
  <c r="K277" i="20"/>
  <c r="AF277" i="22" s="1"/>
  <c r="K278" i="20"/>
  <c r="AF278" i="22" s="1"/>
  <c r="K279" i="20"/>
  <c r="AF279" i="22" s="1"/>
  <c r="K280" i="20"/>
  <c r="AF280" i="22" s="1"/>
  <c r="K281" i="20"/>
  <c r="AF281" i="22" s="1"/>
  <c r="K282" i="20"/>
  <c r="AF282" i="22" s="1"/>
  <c r="K283" i="20"/>
  <c r="AF283" i="22" s="1"/>
  <c r="K284" i="20"/>
  <c r="AF284" i="22" s="1"/>
  <c r="K285" i="20"/>
  <c r="AF285" i="22" s="1"/>
  <c r="K286" i="20"/>
  <c r="AF286" i="22" s="1"/>
  <c r="K287" i="20"/>
  <c r="AF287" i="22" s="1"/>
  <c r="K288" i="20"/>
  <c r="AF288" i="22" s="1"/>
  <c r="K289" i="20"/>
  <c r="AF289" i="22" s="1"/>
  <c r="K290" i="20"/>
  <c r="AF290" i="22" s="1"/>
  <c r="K291" i="20"/>
  <c r="AF291" i="22" s="1"/>
  <c r="K292" i="20"/>
  <c r="AF292" i="22" s="1"/>
  <c r="K293" i="20"/>
  <c r="AF293" i="22" s="1"/>
  <c r="K294" i="20"/>
  <c r="AF294" i="22" s="1"/>
  <c r="K295" i="20"/>
  <c r="AF295" i="22" s="1"/>
  <c r="K296" i="20"/>
  <c r="AF296" i="22" s="1"/>
  <c r="K297" i="20"/>
  <c r="AF297" i="22" s="1"/>
  <c r="K298" i="20"/>
  <c r="AF298" i="22" s="1"/>
  <c r="K299" i="20"/>
  <c r="AF299" i="22" s="1"/>
  <c r="K300" i="20"/>
  <c r="AF300" i="22" s="1"/>
  <c r="K301" i="20"/>
  <c r="AF301" i="22" s="1"/>
  <c r="K302" i="20"/>
  <c r="AF302" i="22" s="1"/>
  <c r="K303" i="20"/>
  <c r="AF303" i="22" s="1"/>
  <c r="K304" i="20"/>
  <c r="AF304" i="22" s="1"/>
  <c r="K305" i="20"/>
  <c r="AF305" i="22" s="1"/>
  <c r="K306" i="20"/>
  <c r="AF306" i="22" s="1"/>
  <c r="K307" i="20"/>
  <c r="AF307" i="22" s="1"/>
  <c r="K308" i="20"/>
  <c r="AF308" i="22" s="1"/>
  <c r="K309" i="20"/>
  <c r="AF309" i="22" s="1"/>
  <c r="K310" i="20"/>
  <c r="AF310" i="22" s="1"/>
  <c r="K311" i="20"/>
  <c r="AF311" i="22" s="1"/>
  <c r="K312" i="20"/>
  <c r="AF312" i="22" s="1"/>
  <c r="K313" i="20"/>
  <c r="AF313" i="22" s="1"/>
  <c r="K314" i="20"/>
  <c r="AF314" i="22" s="1"/>
  <c r="K315" i="20"/>
  <c r="AF315" i="22" s="1"/>
  <c r="K316" i="20"/>
  <c r="AF316" i="22" s="1"/>
  <c r="K317" i="20"/>
  <c r="AF317" i="22" s="1"/>
  <c r="K318" i="20"/>
  <c r="AF318" i="22" s="1"/>
  <c r="K319" i="20"/>
  <c r="AF319" i="22" s="1"/>
  <c r="K320" i="20"/>
  <c r="AF320" i="22" s="1"/>
  <c r="K321" i="20"/>
  <c r="AF321" i="22" s="1"/>
  <c r="K322" i="20"/>
  <c r="AF322" i="22" s="1"/>
  <c r="K323" i="20"/>
  <c r="AF323" i="22" s="1"/>
  <c r="K324" i="20"/>
  <c r="AF324" i="22" s="1"/>
  <c r="K325" i="20"/>
  <c r="AF325" i="22" s="1"/>
  <c r="K326" i="20"/>
  <c r="AF326" i="22" s="1"/>
  <c r="K327" i="20"/>
  <c r="AF327" i="22" s="1"/>
  <c r="K328" i="20"/>
  <c r="AF328" i="22" s="1"/>
  <c r="K329" i="20"/>
  <c r="AF329" i="22" s="1"/>
  <c r="K330" i="20"/>
  <c r="AF330" i="22" s="1"/>
  <c r="K331" i="20"/>
  <c r="AF331" i="22" s="1"/>
  <c r="K332" i="20"/>
  <c r="AF332" i="22" s="1"/>
  <c r="K333" i="20"/>
  <c r="AF333" i="22" s="1"/>
  <c r="K334" i="20"/>
  <c r="AF334" i="22" s="1"/>
  <c r="K335" i="20"/>
  <c r="AF335" i="22" s="1"/>
  <c r="K336" i="20"/>
  <c r="AF336" i="22" s="1"/>
  <c r="K337" i="20"/>
  <c r="AF337" i="22" s="1"/>
  <c r="K338" i="20"/>
  <c r="AF338" i="22" s="1"/>
  <c r="K339" i="20"/>
  <c r="AF339" i="22" s="1"/>
  <c r="K340" i="20"/>
  <c r="AF340" i="22" s="1"/>
  <c r="K341" i="20"/>
  <c r="AF341" i="22" s="1"/>
  <c r="K342" i="20"/>
  <c r="AF342" i="22" s="1"/>
  <c r="K343" i="20"/>
  <c r="AF343" i="22" s="1"/>
  <c r="K344" i="20"/>
  <c r="AF344" i="22" s="1"/>
  <c r="K345" i="20"/>
  <c r="AF345" i="22" s="1"/>
  <c r="K346" i="20"/>
  <c r="AF346" i="22" s="1"/>
  <c r="K347" i="20"/>
  <c r="AF347" i="22" s="1"/>
  <c r="K2" i="20"/>
  <c r="AF2" i="22" s="1"/>
  <c r="J3" i="20"/>
  <c r="AE3" i="22" s="1"/>
  <c r="J4" i="20"/>
  <c r="AE4" i="22" s="1"/>
  <c r="J5" i="20"/>
  <c r="AE5" i="22" s="1"/>
  <c r="J6" i="20"/>
  <c r="AE6" i="22" s="1"/>
  <c r="J7" i="20"/>
  <c r="AE7" i="22" s="1"/>
  <c r="J8" i="20"/>
  <c r="AE8" i="22" s="1"/>
  <c r="J9" i="20"/>
  <c r="AE9" i="22" s="1"/>
  <c r="J10" i="20"/>
  <c r="AE10" i="22" s="1"/>
  <c r="J11" i="20"/>
  <c r="AE11" i="22" s="1"/>
  <c r="J12" i="20"/>
  <c r="AE12" i="22" s="1"/>
  <c r="J13" i="20"/>
  <c r="AE13" i="22" s="1"/>
  <c r="J14" i="20"/>
  <c r="AE14" i="22" s="1"/>
  <c r="J15" i="20"/>
  <c r="AE15" i="22" s="1"/>
  <c r="J16" i="20"/>
  <c r="AE16" i="22" s="1"/>
  <c r="J17" i="20"/>
  <c r="AE17" i="22" s="1"/>
  <c r="J18" i="20"/>
  <c r="AE18" i="22" s="1"/>
  <c r="J19" i="20"/>
  <c r="AE19" i="22" s="1"/>
  <c r="J20" i="20"/>
  <c r="AE20" i="22" s="1"/>
  <c r="J21" i="20"/>
  <c r="AE21" i="22" s="1"/>
  <c r="J22" i="20"/>
  <c r="AE22" i="22" s="1"/>
  <c r="J23" i="20"/>
  <c r="AE23" i="22" s="1"/>
  <c r="J24" i="20"/>
  <c r="AE24" i="22" s="1"/>
  <c r="J25" i="20"/>
  <c r="AE25" i="22" s="1"/>
  <c r="J26" i="20"/>
  <c r="AE26" i="22" s="1"/>
  <c r="J27" i="20"/>
  <c r="AE27" i="22" s="1"/>
  <c r="J28" i="20"/>
  <c r="AE28" i="22" s="1"/>
  <c r="J29" i="20"/>
  <c r="AE29" i="22" s="1"/>
  <c r="J30" i="20"/>
  <c r="AE30" i="22" s="1"/>
  <c r="J31" i="20"/>
  <c r="AE31" i="22" s="1"/>
  <c r="J32" i="20"/>
  <c r="AE32" i="22" s="1"/>
  <c r="J33" i="20"/>
  <c r="AE33" i="22" s="1"/>
  <c r="J34" i="20"/>
  <c r="AE34" i="22" s="1"/>
  <c r="J35" i="20"/>
  <c r="AE35" i="22" s="1"/>
  <c r="J36" i="20"/>
  <c r="AE36" i="22" s="1"/>
  <c r="J37" i="20"/>
  <c r="AE37" i="22" s="1"/>
  <c r="J38" i="20"/>
  <c r="AE38" i="22" s="1"/>
  <c r="J39" i="20"/>
  <c r="AE39" i="22" s="1"/>
  <c r="J40" i="20"/>
  <c r="AE40" i="22" s="1"/>
  <c r="J41" i="20"/>
  <c r="AE41" i="22" s="1"/>
  <c r="J42" i="20"/>
  <c r="AE42" i="22" s="1"/>
  <c r="J43" i="20"/>
  <c r="AE43" i="22" s="1"/>
  <c r="J44" i="20"/>
  <c r="AE44" i="22" s="1"/>
  <c r="J45" i="20"/>
  <c r="AE45" i="22" s="1"/>
  <c r="J46" i="20"/>
  <c r="AE46" i="22" s="1"/>
  <c r="J47" i="20"/>
  <c r="AE47" i="22" s="1"/>
  <c r="J48" i="20"/>
  <c r="AE48" i="22" s="1"/>
  <c r="J49" i="20"/>
  <c r="AE49" i="22" s="1"/>
  <c r="J50" i="20"/>
  <c r="AE50" i="22" s="1"/>
  <c r="J51" i="20"/>
  <c r="AE51" i="22" s="1"/>
  <c r="J52" i="20"/>
  <c r="AE52" i="22" s="1"/>
  <c r="J53" i="20"/>
  <c r="AE53" i="22" s="1"/>
  <c r="J54" i="20"/>
  <c r="AE54" i="22" s="1"/>
  <c r="J55" i="20"/>
  <c r="AE55" i="22" s="1"/>
  <c r="J56" i="20"/>
  <c r="AE56" i="22" s="1"/>
  <c r="J57" i="20"/>
  <c r="AE57" i="22" s="1"/>
  <c r="J58" i="20"/>
  <c r="AE58" i="22" s="1"/>
  <c r="J59" i="20"/>
  <c r="AE59" i="22" s="1"/>
  <c r="J60" i="20"/>
  <c r="AE60" i="22" s="1"/>
  <c r="J61" i="20"/>
  <c r="AE61" i="22" s="1"/>
  <c r="J62" i="20"/>
  <c r="AE62" i="22" s="1"/>
  <c r="J63" i="20"/>
  <c r="AE63" i="22" s="1"/>
  <c r="J64" i="20"/>
  <c r="AE64" i="22" s="1"/>
  <c r="J65" i="20"/>
  <c r="AE65" i="22" s="1"/>
  <c r="J66" i="20"/>
  <c r="AE66" i="22" s="1"/>
  <c r="J67" i="20"/>
  <c r="AE67" i="22" s="1"/>
  <c r="J68" i="20"/>
  <c r="AE68" i="22" s="1"/>
  <c r="J69" i="20"/>
  <c r="AE69" i="22" s="1"/>
  <c r="J70" i="20"/>
  <c r="AE70" i="22" s="1"/>
  <c r="J71" i="20"/>
  <c r="AE71" i="22" s="1"/>
  <c r="J72" i="20"/>
  <c r="AE72" i="22" s="1"/>
  <c r="J73" i="20"/>
  <c r="AE73" i="22" s="1"/>
  <c r="J74" i="20"/>
  <c r="AE74" i="22" s="1"/>
  <c r="J75" i="20"/>
  <c r="AE75" i="22" s="1"/>
  <c r="J76" i="20"/>
  <c r="AE76" i="22" s="1"/>
  <c r="J77" i="20"/>
  <c r="AE77" i="22" s="1"/>
  <c r="J78" i="20"/>
  <c r="AE78" i="22" s="1"/>
  <c r="J79" i="20"/>
  <c r="AE79" i="22" s="1"/>
  <c r="J80" i="20"/>
  <c r="AE80" i="22" s="1"/>
  <c r="J81" i="20"/>
  <c r="AE81" i="22" s="1"/>
  <c r="J82" i="20"/>
  <c r="AE82" i="22" s="1"/>
  <c r="J83" i="20"/>
  <c r="AE83" i="22" s="1"/>
  <c r="J84" i="20"/>
  <c r="AE84" i="22" s="1"/>
  <c r="J85" i="20"/>
  <c r="AE85" i="22" s="1"/>
  <c r="J86" i="20"/>
  <c r="AE86" i="22" s="1"/>
  <c r="J87" i="20"/>
  <c r="AE87" i="22" s="1"/>
  <c r="J88" i="20"/>
  <c r="AE88" i="22" s="1"/>
  <c r="J89" i="20"/>
  <c r="AE89" i="22" s="1"/>
  <c r="J90" i="20"/>
  <c r="AE90" i="22" s="1"/>
  <c r="J91" i="20"/>
  <c r="AE91" i="22" s="1"/>
  <c r="J92" i="20"/>
  <c r="AE92" i="22" s="1"/>
  <c r="J93" i="20"/>
  <c r="AE93" i="22" s="1"/>
  <c r="J94" i="20"/>
  <c r="AE94" i="22" s="1"/>
  <c r="J95" i="20"/>
  <c r="AE95" i="22" s="1"/>
  <c r="J96" i="20"/>
  <c r="AE96" i="22" s="1"/>
  <c r="J97" i="20"/>
  <c r="AE97" i="22" s="1"/>
  <c r="J98" i="20"/>
  <c r="AE98" i="22" s="1"/>
  <c r="J99" i="20"/>
  <c r="AE99" i="22" s="1"/>
  <c r="J100" i="20"/>
  <c r="AE100" i="22" s="1"/>
  <c r="J101" i="20"/>
  <c r="AE101" i="22" s="1"/>
  <c r="J102" i="20"/>
  <c r="AE102" i="22" s="1"/>
  <c r="J103" i="20"/>
  <c r="AE103" i="22" s="1"/>
  <c r="J104" i="20"/>
  <c r="AE104" i="22" s="1"/>
  <c r="J105" i="20"/>
  <c r="AE105" i="22" s="1"/>
  <c r="J106" i="20"/>
  <c r="AE106" i="22" s="1"/>
  <c r="J107" i="20"/>
  <c r="AE107" i="22" s="1"/>
  <c r="J108" i="20"/>
  <c r="AE108" i="22" s="1"/>
  <c r="J109" i="20"/>
  <c r="AE109" i="22" s="1"/>
  <c r="J110" i="20"/>
  <c r="AE110" i="22" s="1"/>
  <c r="J111" i="20"/>
  <c r="AE111" i="22" s="1"/>
  <c r="J112" i="20"/>
  <c r="AE112" i="22" s="1"/>
  <c r="J113" i="20"/>
  <c r="AE113" i="22" s="1"/>
  <c r="J114" i="20"/>
  <c r="AE114" i="22" s="1"/>
  <c r="J115" i="20"/>
  <c r="AE115" i="22" s="1"/>
  <c r="J116" i="20"/>
  <c r="AE116" i="22" s="1"/>
  <c r="J117" i="20"/>
  <c r="AE117" i="22" s="1"/>
  <c r="J118" i="20"/>
  <c r="AE118" i="22" s="1"/>
  <c r="J119" i="20"/>
  <c r="AE119" i="22" s="1"/>
  <c r="J120" i="20"/>
  <c r="AE120" i="22" s="1"/>
  <c r="J121" i="20"/>
  <c r="AE121" i="22" s="1"/>
  <c r="J122" i="20"/>
  <c r="AE122" i="22" s="1"/>
  <c r="J123" i="20"/>
  <c r="AE123" i="22" s="1"/>
  <c r="J124" i="20"/>
  <c r="AE124" i="22" s="1"/>
  <c r="J125" i="20"/>
  <c r="AE125" i="22" s="1"/>
  <c r="J126" i="20"/>
  <c r="AE126" i="22" s="1"/>
  <c r="J127" i="20"/>
  <c r="AE127" i="22" s="1"/>
  <c r="J128" i="20"/>
  <c r="AE128" i="22" s="1"/>
  <c r="J129" i="20"/>
  <c r="AE129" i="22" s="1"/>
  <c r="J130" i="20"/>
  <c r="AE130" i="22" s="1"/>
  <c r="J131" i="20"/>
  <c r="AE131" i="22" s="1"/>
  <c r="J132" i="20"/>
  <c r="AE132" i="22" s="1"/>
  <c r="J133" i="20"/>
  <c r="AE133" i="22" s="1"/>
  <c r="J134" i="20"/>
  <c r="AE134" i="22" s="1"/>
  <c r="J135" i="20"/>
  <c r="AE135" i="22" s="1"/>
  <c r="J136" i="20"/>
  <c r="AE136" i="22" s="1"/>
  <c r="J137" i="20"/>
  <c r="AE137" i="22" s="1"/>
  <c r="J138" i="20"/>
  <c r="AE138" i="22" s="1"/>
  <c r="J139" i="20"/>
  <c r="AE139" i="22" s="1"/>
  <c r="J140" i="20"/>
  <c r="AE140" i="22" s="1"/>
  <c r="J141" i="20"/>
  <c r="AE141" i="22" s="1"/>
  <c r="J142" i="20"/>
  <c r="AE142" i="22" s="1"/>
  <c r="J143" i="20"/>
  <c r="AE143" i="22" s="1"/>
  <c r="J144" i="20"/>
  <c r="AE144" i="22" s="1"/>
  <c r="J145" i="20"/>
  <c r="AE145" i="22" s="1"/>
  <c r="J146" i="20"/>
  <c r="AE146" i="22" s="1"/>
  <c r="J147" i="20"/>
  <c r="AE147" i="22" s="1"/>
  <c r="J148" i="20"/>
  <c r="AE148" i="22" s="1"/>
  <c r="J149" i="20"/>
  <c r="AE149" i="22" s="1"/>
  <c r="J150" i="20"/>
  <c r="AE150" i="22" s="1"/>
  <c r="J151" i="20"/>
  <c r="AE151" i="22" s="1"/>
  <c r="J152" i="20"/>
  <c r="AE152" i="22" s="1"/>
  <c r="J153" i="20"/>
  <c r="AE153" i="22" s="1"/>
  <c r="J154" i="20"/>
  <c r="AE154" i="22" s="1"/>
  <c r="J155" i="20"/>
  <c r="AE155" i="22" s="1"/>
  <c r="J156" i="20"/>
  <c r="AE156" i="22" s="1"/>
  <c r="J157" i="20"/>
  <c r="AE157" i="22" s="1"/>
  <c r="J158" i="20"/>
  <c r="AE158" i="22" s="1"/>
  <c r="J159" i="20"/>
  <c r="AE159" i="22" s="1"/>
  <c r="J160" i="20"/>
  <c r="AE160" i="22" s="1"/>
  <c r="J161" i="20"/>
  <c r="AE161" i="22" s="1"/>
  <c r="J162" i="20"/>
  <c r="AE162" i="22" s="1"/>
  <c r="J163" i="20"/>
  <c r="AE163" i="22" s="1"/>
  <c r="J164" i="20"/>
  <c r="AE164" i="22" s="1"/>
  <c r="J165" i="20"/>
  <c r="AE165" i="22" s="1"/>
  <c r="J166" i="20"/>
  <c r="AE166" i="22" s="1"/>
  <c r="J167" i="20"/>
  <c r="AE167" i="22" s="1"/>
  <c r="J168" i="20"/>
  <c r="AE168" i="22" s="1"/>
  <c r="J169" i="20"/>
  <c r="AE169" i="22" s="1"/>
  <c r="J170" i="20"/>
  <c r="AE170" i="22" s="1"/>
  <c r="J171" i="20"/>
  <c r="AE171" i="22" s="1"/>
  <c r="J172" i="20"/>
  <c r="AE172" i="22" s="1"/>
  <c r="J173" i="20"/>
  <c r="AE173" i="22" s="1"/>
  <c r="J174" i="20"/>
  <c r="AE174" i="22" s="1"/>
  <c r="J175" i="20"/>
  <c r="AE175" i="22" s="1"/>
  <c r="J176" i="20"/>
  <c r="AE176" i="22" s="1"/>
  <c r="J177" i="20"/>
  <c r="AE177" i="22" s="1"/>
  <c r="J178" i="20"/>
  <c r="AE178" i="22" s="1"/>
  <c r="J179" i="20"/>
  <c r="AE179" i="22" s="1"/>
  <c r="J180" i="20"/>
  <c r="AE180" i="22" s="1"/>
  <c r="J181" i="20"/>
  <c r="AE181" i="22" s="1"/>
  <c r="J182" i="20"/>
  <c r="AE182" i="22" s="1"/>
  <c r="J183" i="20"/>
  <c r="AE183" i="22" s="1"/>
  <c r="J184" i="20"/>
  <c r="AE184" i="22" s="1"/>
  <c r="J185" i="20"/>
  <c r="AE185" i="22" s="1"/>
  <c r="J186" i="20"/>
  <c r="AE186" i="22" s="1"/>
  <c r="J187" i="20"/>
  <c r="AE187" i="22" s="1"/>
  <c r="J188" i="20"/>
  <c r="AE188" i="22" s="1"/>
  <c r="J189" i="20"/>
  <c r="AE189" i="22" s="1"/>
  <c r="J190" i="20"/>
  <c r="AE190" i="22" s="1"/>
  <c r="J191" i="20"/>
  <c r="AE191" i="22" s="1"/>
  <c r="J192" i="20"/>
  <c r="AE192" i="22" s="1"/>
  <c r="J193" i="20"/>
  <c r="AE193" i="22" s="1"/>
  <c r="J194" i="20"/>
  <c r="AE194" i="22" s="1"/>
  <c r="J195" i="20"/>
  <c r="AE195" i="22" s="1"/>
  <c r="J196" i="20"/>
  <c r="AE196" i="22" s="1"/>
  <c r="J197" i="20"/>
  <c r="AE197" i="22" s="1"/>
  <c r="J198" i="20"/>
  <c r="AE198" i="22" s="1"/>
  <c r="J199" i="20"/>
  <c r="AE199" i="22" s="1"/>
  <c r="J200" i="20"/>
  <c r="AE200" i="22" s="1"/>
  <c r="J201" i="20"/>
  <c r="AE201" i="22" s="1"/>
  <c r="J202" i="20"/>
  <c r="AE202" i="22" s="1"/>
  <c r="J203" i="20"/>
  <c r="AE203" i="22" s="1"/>
  <c r="J204" i="20"/>
  <c r="AE204" i="22" s="1"/>
  <c r="J205" i="20"/>
  <c r="AE205" i="22" s="1"/>
  <c r="J206" i="20"/>
  <c r="AE206" i="22" s="1"/>
  <c r="J207" i="20"/>
  <c r="AE207" i="22" s="1"/>
  <c r="J208" i="20"/>
  <c r="AE208" i="22" s="1"/>
  <c r="J209" i="20"/>
  <c r="AE209" i="22" s="1"/>
  <c r="J210" i="20"/>
  <c r="AE210" i="22" s="1"/>
  <c r="J211" i="20"/>
  <c r="AE211" i="22" s="1"/>
  <c r="J212" i="20"/>
  <c r="AE212" i="22" s="1"/>
  <c r="J213" i="20"/>
  <c r="AE213" i="22" s="1"/>
  <c r="J214" i="20"/>
  <c r="AE214" i="22" s="1"/>
  <c r="J215" i="20"/>
  <c r="AE215" i="22" s="1"/>
  <c r="J216" i="20"/>
  <c r="AE216" i="22" s="1"/>
  <c r="J217" i="20"/>
  <c r="AE217" i="22" s="1"/>
  <c r="J218" i="20"/>
  <c r="AE218" i="22" s="1"/>
  <c r="J219" i="20"/>
  <c r="AE219" i="22" s="1"/>
  <c r="J220" i="20"/>
  <c r="AE220" i="22" s="1"/>
  <c r="J221" i="20"/>
  <c r="AE221" i="22" s="1"/>
  <c r="J222" i="20"/>
  <c r="AE222" i="22" s="1"/>
  <c r="J223" i="20"/>
  <c r="AE223" i="22" s="1"/>
  <c r="J224" i="20"/>
  <c r="AE224" i="22" s="1"/>
  <c r="J225" i="20"/>
  <c r="AE225" i="22" s="1"/>
  <c r="J226" i="20"/>
  <c r="AE226" i="22" s="1"/>
  <c r="J227" i="20"/>
  <c r="AE227" i="22" s="1"/>
  <c r="J228" i="20"/>
  <c r="AE228" i="22" s="1"/>
  <c r="J229" i="20"/>
  <c r="AE229" i="22" s="1"/>
  <c r="J230" i="20"/>
  <c r="AE230" i="22" s="1"/>
  <c r="J231" i="20"/>
  <c r="AE231" i="22" s="1"/>
  <c r="J232" i="20"/>
  <c r="AE232" i="22" s="1"/>
  <c r="J233" i="20"/>
  <c r="AE233" i="22" s="1"/>
  <c r="J234" i="20"/>
  <c r="AE234" i="22" s="1"/>
  <c r="J235" i="20"/>
  <c r="AE235" i="22" s="1"/>
  <c r="J236" i="20"/>
  <c r="AE236" i="22" s="1"/>
  <c r="J237" i="20"/>
  <c r="AE237" i="22" s="1"/>
  <c r="J238" i="20"/>
  <c r="AE238" i="22" s="1"/>
  <c r="J239" i="20"/>
  <c r="AE239" i="22" s="1"/>
  <c r="J240" i="20"/>
  <c r="AE240" i="22" s="1"/>
  <c r="J241" i="20"/>
  <c r="AE241" i="22" s="1"/>
  <c r="J242" i="20"/>
  <c r="AE242" i="22" s="1"/>
  <c r="J243" i="20"/>
  <c r="AE243" i="22" s="1"/>
  <c r="J244" i="20"/>
  <c r="AE244" i="22" s="1"/>
  <c r="J245" i="20"/>
  <c r="AE245" i="22" s="1"/>
  <c r="J246" i="20"/>
  <c r="AE246" i="22" s="1"/>
  <c r="J247" i="20"/>
  <c r="AE247" i="22" s="1"/>
  <c r="J248" i="20"/>
  <c r="AE248" i="22" s="1"/>
  <c r="J249" i="20"/>
  <c r="AE249" i="22" s="1"/>
  <c r="J250" i="20"/>
  <c r="AE250" i="22" s="1"/>
  <c r="J251" i="20"/>
  <c r="AE251" i="22" s="1"/>
  <c r="J252" i="20"/>
  <c r="AE252" i="22" s="1"/>
  <c r="J253" i="20"/>
  <c r="AE253" i="22" s="1"/>
  <c r="J254" i="20"/>
  <c r="AE254" i="22" s="1"/>
  <c r="J255" i="20"/>
  <c r="AE255" i="22" s="1"/>
  <c r="J256" i="20"/>
  <c r="AE256" i="22" s="1"/>
  <c r="J257" i="20"/>
  <c r="AE257" i="22" s="1"/>
  <c r="J258" i="20"/>
  <c r="AE258" i="22" s="1"/>
  <c r="J259" i="20"/>
  <c r="AE259" i="22" s="1"/>
  <c r="J260" i="20"/>
  <c r="AE260" i="22" s="1"/>
  <c r="J261" i="20"/>
  <c r="AE261" i="22" s="1"/>
  <c r="J262" i="20"/>
  <c r="AE262" i="22" s="1"/>
  <c r="J263" i="20"/>
  <c r="AE263" i="22" s="1"/>
  <c r="J264" i="20"/>
  <c r="AE264" i="22" s="1"/>
  <c r="J265" i="20"/>
  <c r="AE265" i="22" s="1"/>
  <c r="J266" i="20"/>
  <c r="AE266" i="22" s="1"/>
  <c r="J267" i="20"/>
  <c r="AE267" i="22" s="1"/>
  <c r="J268" i="20"/>
  <c r="AE268" i="22" s="1"/>
  <c r="J269" i="20"/>
  <c r="AE269" i="22" s="1"/>
  <c r="J270" i="20"/>
  <c r="AE270" i="22" s="1"/>
  <c r="J271" i="20"/>
  <c r="AE271" i="22" s="1"/>
  <c r="J272" i="20"/>
  <c r="AE272" i="22" s="1"/>
  <c r="J273" i="20"/>
  <c r="AE273" i="22" s="1"/>
  <c r="J274" i="20"/>
  <c r="AE274" i="22" s="1"/>
  <c r="J275" i="20"/>
  <c r="AE275" i="22" s="1"/>
  <c r="J276" i="20"/>
  <c r="AE276" i="22" s="1"/>
  <c r="J277" i="20"/>
  <c r="AE277" i="22" s="1"/>
  <c r="J278" i="20"/>
  <c r="AE278" i="22" s="1"/>
  <c r="J279" i="20"/>
  <c r="AE279" i="22" s="1"/>
  <c r="J280" i="20"/>
  <c r="AE280" i="22" s="1"/>
  <c r="J281" i="20"/>
  <c r="AE281" i="22" s="1"/>
  <c r="J282" i="20"/>
  <c r="AE282" i="22" s="1"/>
  <c r="J283" i="20"/>
  <c r="AE283" i="22" s="1"/>
  <c r="J284" i="20"/>
  <c r="AE284" i="22" s="1"/>
  <c r="J285" i="20"/>
  <c r="AE285" i="22" s="1"/>
  <c r="J286" i="20"/>
  <c r="AE286" i="22" s="1"/>
  <c r="J287" i="20"/>
  <c r="AE287" i="22" s="1"/>
  <c r="J288" i="20"/>
  <c r="AE288" i="22" s="1"/>
  <c r="J289" i="20"/>
  <c r="AE289" i="22" s="1"/>
  <c r="J290" i="20"/>
  <c r="AE290" i="22" s="1"/>
  <c r="J291" i="20"/>
  <c r="AE291" i="22" s="1"/>
  <c r="J292" i="20"/>
  <c r="AE292" i="22" s="1"/>
  <c r="J293" i="20"/>
  <c r="AE293" i="22" s="1"/>
  <c r="J294" i="20"/>
  <c r="AE294" i="22" s="1"/>
  <c r="J295" i="20"/>
  <c r="AE295" i="22" s="1"/>
  <c r="J296" i="20"/>
  <c r="AE296" i="22" s="1"/>
  <c r="J297" i="20"/>
  <c r="AE297" i="22" s="1"/>
  <c r="J298" i="20"/>
  <c r="AE298" i="22" s="1"/>
  <c r="J299" i="20"/>
  <c r="AE299" i="22" s="1"/>
  <c r="J300" i="20"/>
  <c r="AE300" i="22" s="1"/>
  <c r="J301" i="20"/>
  <c r="AE301" i="22" s="1"/>
  <c r="J302" i="20"/>
  <c r="AE302" i="22" s="1"/>
  <c r="J303" i="20"/>
  <c r="AE303" i="22" s="1"/>
  <c r="J304" i="20"/>
  <c r="AE304" i="22" s="1"/>
  <c r="J305" i="20"/>
  <c r="AE305" i="22" s="1"/>
  <c r="J306" i="20"/>
  <c r="AE306" i="22" s="1"/>
  <c r="J307" i="20"/>
  <c r="AE307" i="22" s="1"/>
  <c r="J308" i="20"/>
  <c r="AE308" i="22" s="1"/>
  <c r="J309" i="20"/>
  <c r="AE309" i="22" s="1"/>
  <c r="J310" i="20"/>
  <c r="AE310" i="22" s="1"/>
  <c r="J311" i="20"/>
  <c r="AE311" i="22" s="1"/>
  <c r="J312" i="20"/>
  <c r="AE312" i="22" s="1"/>
  <c r="J313" i="20"/>
  <c r="AE313" i="22" s="1"/>
  <c r="J314" i="20"/>
  <c r="AE314" i="22" s="1"/>
  <c r="J315" i="20"/>
  <c r="AE315" i="22" s="1"/>
  <c r="J316" i="20"/>
  <c r="AE316" i="22" s="1"/>
  <c r="J317" i="20"/>
  <c r="AE317" i="22" s="1"/>
  <c r="J318" i="20"/>
  <c r="AE318" i="22" s="1"/>
  <c r="J319" i="20"/>
  <c r="AE319" i="22" s="1"/>
  <c r="J320" i="20"/>
  <c r="AE320" i="22" s="1"/>
  <c r="J321" i="20"/>
  <c r="AE321" i="22" s="1"/>
  <c r="J322" i="20"/>
  <c r="AE322" i="22" s="1"/>
  <c r="J323" i="20"/>
  <c r="AE323" i="22" s="1"/>
  <c r="J324" i="20"/>
  <c r="AE324" i="22" s="1"/>
  <c r="J325" i="20"/>
  <c r="AE325" i="22" s="1"/>
  <c r="J326" i="20"/>
  <c r="AE326" i="22" s="1"/>
  <c r="J327" i="20"/>
  <c r="AE327" i="22" s="1"/>
  <c r="J328" i="20"/>
  <c r="AE328" i="22" s="1"/>
  <c r="J329" i="20"/>
  <c r="AE329" i="22" s="1"/>
  <c r="J330" i="20"/>
  <c r="AE330" i="22" s="1"/>
  <c r="J331" i="20"/>
  <c r="AE331" i="22" s="1"/>
  <c r="J332" i="20"/>
  <c r="AE332" i="22" s="1"/>
  <c r="J333" i="20"/>
  <c r="AE333" i="22" s="1"/>
  <c r="J334" i="20"/>
  <c r="AE334" i="22" s="1"/>
  <c r="J335" i="20"/>
  <c r="AE335" i="22" s="1"/>
  <c r="J336" i="20"/>
  <c r="AE336" i="22" s="1"/>
  <c r="J337" i="20"/>
  <c r="AE337" i="22" s="1"/>
  <c r="J338" i="20"/>
  <c r="AE338" i="22" s="1"/>
  <c r="J339" i="20"/>
  <c r="AE339" i="22" s="1"/>
  <c r="J340" i="20"/>
  <c r="AE340" i="22" s="1"/>
  <c r="J341" i="20"/>
  <c r="AE341" i="22" s="1"/>
  <c r="J342" i="20"/>
  <c r="AE342" i="22" s="1"/>
  <c r="J343" i="20"/>
  <c r="AE343" i="22" s="1"/>
  <c r="J344" i="20"/>
  <c r="AE344" i="22" s="1"/>
  <c r="J345" i="20"/>
  <c r="AE345" i="22" s="1"/>
  <c r="J346" i="20"/>
  <c r="AE346" i="22" s="1"/>
  <c r="J347" i="20"/>
  <c r="AE347" i="22" s="1"/>
  <c r="J2" i="20"/>
  <c r="AE2" i="22" s="1"/>
  <c r="H3" i="20"/>
  <c r="AC3" i="22" s="1"/>
  <c r="H4" i="20"/>
  <c r="AC4" i="22" s="1"/>
  <c r="H5" i="20"/>
  <c r="AC5" i="22" s="1"/>
  <c r="H6" i="20"/>
  <c r="AC6" i="22" s="1"/>
  <c r="H7" i="20"/>
  <c r="AC7" i="22" s="1"/>
  <c r="H8" i="20"/>
  <c r="AC8" i="22" s="1"/>
  <c r="H9" i="20"/>
  <c r="AC9" i="22" s="1"/>
  <c r="H10" i="20"/>
  <c r="AC10" i="22" s="1"/>
  <c r="H11" i="20"/>
  <c r="AC11" i="22" s="1"/>
  <c r="H12" i="20"/>
  <c r="AC12" i="22" s="1"/>
  <c r="H13" i="20"/>
  <c r="AC13" i="22" s="1"/>
  <c r="H14" i="20"/>
  <c r="AC14" i="22" s="1"/>
  <c r="H15" i="20"/>
  <c r="AC15" i="22" s="1"/>
  <c r="H16" i="20"/>
  <c r="AC16" i="22" s="1"/>
  <c r="H17" i="20"/>
  <c r="AC17" i="22" s="1"/>
  <c r="H18" i="20"/>
  <c r="AC18" i="22" s="1"/>
  <c r="H19" i="20"/>
  <c r="AC19" i="22" s="1"/>
  <c r="H20" i="20"/>
  <c r="AC20" i="22" s="1"/>
  <c r="H21" i="20"/>
  <c r="AC21" i="22" s="1"/>
  <c r="H22" i="20"/>
  <c r="AC22" i="22" s="1"/>
  <c r="H23" i="20"/>
  <c r="AC23" i="22" s="1"/>
  <c r="H24" i="20"/>
  <c r="AC24" i="22" s="1"/>
  <c r="H25" i="20"/>
  <c r="AC25" i="22" s="1"/>
  <c r="H26" i="20"/>
  <c r="AC26" i="22" s="1"/>
  <c r="H27" i="20"/>
  <c r="AC27" i="22" s="1"/>
  <c r="H28" i="20"/>
  <c r="AC28" i="22" s="1"/>
  <c r="H29" i="20"/>
  <c r="AC29" i="22" s="1"/>
  <c r="H30" i="20"/>
  <c r="AC30" i="22" s="1"/>
  <c r="H31" i="20"/>
  <c r="AC31" i="22" s="1"/>
  <c r="H32" i="20"/>
  <c r="AC32" i="22" s="1"/>
  <c r="H33" i="20"/>
  <c r="AC33" i="22" s="1"/>
  <c r="H34" i="20"/>
  <c r="AC34" i="22" s="1"/>
  <c r="H35" i="20"/>
  <c r="AC35" i="22" s="1"/>
  <c r="H36" i="20"/>
  <c r="AC36" i="22" s="1"/>
  <c r="H37" i="20"/>
  <c r="AC37" i="22" s="1"/>
  <c r="H38" i="20"/>
  <c r="AC38" i="22" s="1"/>
  <c r="H39" i="20"/>
  <c r="AC39" i="22" s="1"/>
  <c r="H40" i="20"/>
  <c r="AC40" i="22" s="1"/>
  <c r="H41" i="20"/>
  <c r="AC41" i="22" s="1"/>
  <c r="H42" i="20"/>
  <c r="AC42" i="22" s="1"/>
  <c r="H43" i="20"/>
  <c r="AC43" i="22" s="1"/>
  <c r="H44" i="20"/>
  <c r="AC44" i="22" s="1"/>
  <c r="H45" i="20"/>
  <c r="AC45" i="22" s="1"/>
  <c r="H46" i="20"/>
  <c r="AC46" i="22" s="1"/>
  <c r="H47" i="20"/>
  <c r="AC47" i="22" s="1"/>
  <c r="H48" i="20"/>
  <c r="AC48" i="22" s="1"/>
  <c r="H49" i="20"/>
  <c r="AC49" i="22" s="1"/>
  <c r="H50" i="20"/>
  <c r="AC50" i="22" s="1"/>
  <c r="H51" i="20"/>
  <c r="AC51" i="22" s="1"/>
  <c r="H52" i="20"/>
  <c r="AC52" i="22" s="1"/>
  <c r="H53" i="20"/>
  <c r="AC53" i="22" s="1"/>
  <c r="H54" i="20"/>
  <c r="AC54" i="22" s="1"/>
  <c r="H55" i="20"/>
  <c r="AC55" i="22" s="1"/>
  <c r="H56" i="20"/>
  <c r="AC56" i="22" s="1"/>
  <c r="H57" i="20"/>
  <c r="AC57" i="22" s="1"/>
  <c r="H58" i="20"/>
  <c r="AC58" i="22" s="1"/>
  <c r="H59" i="20"/>
  <c r="AC59" i="22" s="1"/>
  <c r="H60" i="20"/>
  <c r="AC60" i="22" s="1"/>
  <c r="H61" i="20"/>
  <c r="AC61" i="22" s="1"/>
  <c r="H62" i="20"/>
  <c r="AC62" i="22" s="1"/>
  <c r="H63" i="20"/>
  <c r="AC63" i="22" s="1"/>
  <c r="H64" i="20"/>
  <c r="AC64" i="22" s="1"/>
  <c r="H65" i="20"/>
  <c r="AC65" i="22" s="1"/>
  <c r="H66" i="20"/>
  <c r="AC66" i="22" s="1"/>
  <c r="H67" i="20"/>
  <c r="AC67" i="22" s="1"/>
  <c r="H68" i="20"/>
  <c r="AC68" i="22" s="1"/>
  <c r="H69" i="20"/>
  <c r="AC69" i="22" s="1"/>
  <c r="H70" i="20"/>
  <c r="AC70" i="22" s="1"/>
  <c r="H71" i="20"/>
  <c r="AC71" i="22" s="1"/>
  <c r="H72" i="20"/>
  <c r="AC72" i="22" s="1"/>
  <c r="H73" i="20"/>
  <c r="AC73" i="22" s="1"/>
  <c r="H74" i="20"/>
  <c r="AC74" i="22" s="1"/>
  <c r="H75" i="20"/>
  <c r="AC75" i="22" s="1"/>
  <c r="H76" i="20"/>
  <c r="AC76" i="22" s="1"/>
  <c r="H77" i="20"/>
  <c r="AC77" i="22" s="1"/>
  <c r="H78" i="20"/>
  <c r="AC78" i="22" s="1"/>
  <c r="H79" i="20"/>
  <c r="AC79" i="22" s="1"/>
  <c r="H80" i="20"/>
  <c r="AC80" i="22" s="1"/>
  <c r="H81" i="20"/>
  <c r="AC81" i="22" s="1"/>
  <c r="H82" i="20"/>
  <c r="AC82" i="22" s="1"/>
  <c r="H83" i="20"/>
  <c r="AC83" i="22" s="1"/>
  <c r="H84" i="20"/>
  <c r="AC84" i="22" s="1"/>
  <c r="H85" i="20"/>
  <c r="AC85" i="22" s="1"/>
  <c r="H86" i="20"/>
  <c r="AC86" i="22" s="1"/>
  <c r="H87" i="20"/>
  <c r="AC87" i="22" s="1"/>
  <c r="H88" i="20"/>
  <c r="AC88" i="22" s="1"/>
  <c r="H89" i="20"/>
  <c r="AC89" i="22" s="1"/>
  <c r="H90" i="20"/>
  <c r="AC90" i="22" s="1"/>
  <c r="H91" i="20"/>
  <c r="AC91" i="22" s="1"/>
  <c r="H92" i="20"/>
  <c r="AC92" i="22" s="1"/>
  <c r="H93" i="20"/>
  <c r="AC93" i="22" s="1"/>
  <c r="H94" i="20"/>
  <c r="AC94" i="22" s="1"/>
  <c r="H95" i="20"/>
  <c r="AC95" i="22" s="1"/>
  <c r="H96" i="20"/>
  <c r="AC96" i="22" s="1"/>
  <c r="H97" i="20"/>
  <c r="AC97" i="22" s="1"/>
  <c r="H98" i="20"/>
  <c r="AC98" i="22" s="1"/>
  <c r="H99" i="20"/>
  <c r="AC99" i="22" s="1"/>
  <c r="H100" i="20"/>
  <c r="AC100" i="22" s="1"/>
  <c r="H101" i="20"/>
  <c r="AC101" i="22" s="1"/>
  <c r="H102" i="20"/>
  <c r="AC102" i="22" s="1"/>
  <c r="H103" i="20"/>
  <c r="AC103" i="22" s="1"/>
  <c r="H104" i="20"/>
  <c r="AC104" i="22" s="1"/>
  <c r="H105" i="20"/>
  <c r="AC105" i="22" s="1"/>
  <c r="H106" i="20"/>
  <c r="AC106" i="22" s="1"/>
  <c r="H107" i="20"/>
  <c r="AC107" i="22" s="1"/>
  <c r="H108" i="20"/>
  <c r="AC108" i="22" s="1"/>
  <c r="H109" i="20"/>
  <c r="AC109" i="22" s="1"/>
  <c r="H110" i="20"/>
  <c r="AC110" i="22" s="1"/>
  <c r="H111" i="20"/>
  <c r="AC111" i="22" s="1"/>
  <c r="H112" i="20"/>
  <c r="AC112" i="22" s="1"/>
  <c r="H113" i="20"/>
  <c r="AC113" i="22" s="1"/>
  <c r="H114" i="20"/>
  <c r="AC114" i="22" s="1"/>
  <c r="H115" i="20"/>
  <c r="AC115" i="22" s="1"/>
  <c r="H116" i="20"/>
  <c r="AC116" i="22" s="1"/>
  <c r="H117" i="20"/>
  <c r="AC117" i="22" s="1"/>
  <c r="H118" i="20"/>
  <c r="AC118" i="22" s="1"/>
  <c r="H119" i="20"/>
  <c r="AC119" i="22" s="1"/>
  <c r="H120" i="20"/>
  <c r="AC120" i="22" s="1"/>
  <c r="H121" i="20"/>
  <c r="AC121" i="22" s="1"/>
  <c r="H122" i="20"/>
  <c r="AC122" i="22" s="1"/>
  <c r="H123" i="20"/>
  <c r="AC123" i="22" s="1"/>
  <c r="H124" i="20"/>
  <c r="AC124" i="22" s="1"/>
  <c r="H125" i="20"/>
  <c r="AC125" i="22" s="1"/>
  <c r="H126" i="20"/>
  <c r="AC126" i="22" s="1"/>
  <c r="H127" i="20"/>
  <c r="AC127" i="22" s="1"/>
  <c r="H128" i="20"/>
  <c r="AC128" i="22" s="1"/>
  <c r="H129" i="20"/>
  <c r="AC129" i="22" s="1"/>
  <c r="H130" i="20"/>
  <c r="AC130" i="22" s="1"/>
  <c r="H131" i="20"/>
  <c r="AC131" i="22" s="1"/>
  <c r="H132" i="20"/>
  <c r="AC132" i="22" s="1"/>
  <c r="H133" i="20"/>
  <c r="AC133" i="22" s="1"/>
  <c r="H134" i="20"/>
  <c r="AC134" i="22" s="1"/>
  <c r="H135" i="20"/>
  <c r="AC135" i="22" s="1"/>
  <c r="H136" i="20"/>
  <c r="AC136" i="22" s="1"/>
  <c r="H137" i="20"/>
  <c r="AC137" i="22" s="1"/>
  <c r="H138" i="20"/>
  <c r="AC138" i="22" s="1"/>
  <c r="H139" i="20"/>
  <c r="AC139" i="22" s="1"/>
  <c r="H140" i="20"/>
  <c r="AC140" i="22" s="1"/>
  <c r="H141" i="20"/>
  <c r="AC141" i="22" s="1"/>
  <c r="H142" i="20"/>
  <c r="AC142" i="22" s="1"/>
  <c r="H143" i="20"/>
  <c r="AC143" i="22" s="1"/>
  <c r="H144" i="20"/>
  <c r="AC144" i="22" s="1"/>
  <c r="H145" i="20"/>
  <c r="AC145" i="22" s="1"/>
  <c r="H146" i="20"/>
  <c r="AC146" i="22" s="1"/>
  <c r="H147" i="20"/>
  <c r="AC147" i="22" s="1"/>
  <c r="H148" i="20"/>
  <c r="AC148" i="22" s="1"/>
  <c r="H149" i="20"/>
  <c r="AC149" i="22" s="1"/>
  <c r="H150" i="20"/>
  <c r="AC150" i="22" s="1"/>
  <c r="H151" i="20"/>
  <c r="AC151" i="22" s="1"/>
  <c r="H152" i="20"/>
  <c r="AC152" i="22" s="1"/>
  <c r="H153" i="20"/>
  <c r="AC153" i="22" s="1"/>
  <c r="H154" i="20"/>
  <c r="AC154" i="22" s="1"/>
  <c r="H155" i="20"/>
  <c r="AC155" i="22" s="1"/>
  <c r="H156" i="20"/>
  <c r="AC156" i="22" s="1"/>
  <c r="H157" i="20"/>
  <c r="AC157" i="22" s="1"/>
  <c r="H158" i="20"/>
  <c r="AC158" i="22" s="1"/>
  <c r="H159" i="20"/>
  <c r="AC159" i="22" s="1"/>
  <c r="H160" i="20"/>
  <c r="AC160" i="22" s="1"/>
  <c r="H161" i="20"/>
  <c r="AC161" i="22" s="1"/>
  <c r="H162" i="20"/>
  <c r="AC162" i="22" s="1"/>
  <c r="H163" i="20"/>
  <c r="AC163" i="22" s="1"/>
  <c r="H164" i="20"/>
  <c r="AC164" i="22" s="1"/>
  <c r="H165" i="20"/>
  <c r="AC165" i="22" s="1"/>
  <c r="H166" i="20"/>
  <c r="AC166" i="22" s="1"/>
  <c r="H167" i="20"/>
  <c r="AC167" i="22" s="1"/>
  <c r="H168" i="20"/>
  <c r="AC168" i="22" s="1"/>
  <c r="H169" i="20"/>
  <c r="AC169" i="22" s="1"/>
  <c r="H170" i="20"/>
  <c r="AC170" i="22" s="1"/>
  <c r="H171" i="20"/>
  <c r="AC171" i="22" s="1"/>
  <c r="H172" i="20"/>
  <c r="AC172" i="22" s="1"/>
  <c r="H173" i="20"/>
  <c r="AC173" i="22" s="1"/>
  <c r="H174" i="20"/>
  <c r="AC174" i="22" s="1"/>
  <c r="H175" i="20"/>
  <c r="AC175" i="22" s="1"/>
  <c r="H176" i="20"/>
  <c r="AC176" i="22" s="1"/>
  <c r="H177" i="20"/>
  <c r="AC177" i="22" s="1"/>
  <c r="H178" i="20"/>
  <c r="AC178" i="22" s="1"/>
  <c r="H179" i="20"/>
  <c r="AC179" i="22" s="1"/>
  <c r="H180" i="20"/>
  <c r="AC180" i="22" s="1"/>
  <c r="H181" i="20"/>
  <c r="AC181" i="22" s="1"/>
  <c r="H182" i="20"/>
  <c r="AC182" i="22" s="1"/>
  <c r="H183" i="20"/>
  <c r="AC183" i="22" s="1"/>
  <c r="H184" i="20"/>
  <c r="AC184" i="22" s="1"/>
  <c r="H185" i="20"/>
  <c r="AC185" i="22" s="1"/>
  <c r="H186" i="20"/>
  <c r="AC186" i="22" s="1"/>
  <c r="H187" i="20"/>
  <c r="AC187" i="22" s="1"/>
  <c r="H188" i="20"/>
  <c r="AC188" i="22" s="1"/>
  <c r="H189" i="20"/>
  <c r="AC189" i="22" s="1"/>
  <c r="H190" i="20"/>
  <c r="AC190" i="22" s="1"/>
  <c r="H191" i="20"/>
  <c r="AC191" i="22" s="1"/>
  <c r="H192" i="20"/>
  <c r="AC192" i="22" s="1"/>
  <c r="H193" i="20"/>
  <c r="AC193" i="22" s="1"/>
  <c r="H194" i="20"/>
  <c r="AC194" i="22" s="1"/>
  <c r="H195" i="20"/>
  <c r="AC195" i="22" s="1"/>
  <c r="H196" i="20"/>
  <c r="AC196" i="22" s="1"/>
  <c r="H197" i="20"/>
  <c r="AC197" i="22" s="1"/>
  <c r="H198" i="20"/>
  <c r="AC198" i="22" s="1"/>
  <c r="H199" i="20"/>
  <c r="AC199" i="22" s="1"/>
  <c r="H200" i="20"/>
  <c r="AC200" i="22" s="1"/>
  <c r="H201" i="20"/>
  <c r="AC201" i="22" s="1"/>
  <c r="H202" i="20"/>
  <c r="AC202" i="22" s="1"/>
  <c r="H203" i="20"/>
  <c r="AC203" i="22" s="1"/>
  <c r="H204" i="20"/>
  <c r="AC204" i="22" s="1"/>
  <c r="H205" i="20"/>
  <c r="AC205" i="22" s="1"/>
  <c r="H206" i="20"/>
  <c r="AC206" i="22" s="1"/>
  <c r="H207" i="20"/>
  <c r="AC207" i="22" s="1"/>
  <c r="H208" i="20"/>
  <c r="AC208" i="22" s="1"/>
  <c r="H209" i="20"/>
  <c r="AC209" i="22" s="1"/>
  <c r="H210" i="20"/>
  <c r="AC210" i="22" s="1"/>
  <c r="H211" i="20"/>
  <c r="AC211" i="22" s="1"/>
  <c r="H212" i="20"/>
  <c r="AC212" i="22" s="1"/>
  <c r="H213" i="20"/>
  <c r="AC213" i="22" s="1"/>
  <c r="H214" i="20"/>
  <c r="AC214" i="22" s="1"/>
  <c r="H215" i="20"/>
  <c r="AC215" i="22" s="1"/>
  <c r="H216" i="20"/>
  <c r="AC216" i="22" s="1"/>
  <c r="H217" i="20"/>
  <c r="AC217" i="22" s="1"/>
  <c r="H218" i="20"/>
  <c r="AC218" i="22" s="1"/>
  <c r="H219" i="20"/>
  <c r="AC219" i="22" s="1"/>
  <c r="H220" i="20"/>
  <c r="AC220" i="22" s="1"/>
  <c r="H221" i="20"/>
  <c r="AC221" i="22" s="1"/>
  <c r="H222" i="20"/>
  <c r="AC222" i="22" s="1"/>
  <c r="H223" i="20"/>
  <c r="AC223" i="22" s="1"/>
  <c r="H224" i="20"/>
  <c r="AC224" i="22" s="1"/>
  <c r="H225" i="20"/>
  <c r="AC225" i="22" s="1"/>
  <c r="H226" i="20"/>
  <c r="AC226" i="22" s="1"/>
  <c r="H227" i="20"/>
  <c r="AC227" i="22" s="1"/>
  <c r="H228" i="20"/>
  <c r="AC228" i="22" s="1"/>
  <c r="H229" i="20"/>
  <c r="AC229" i="22" s="1"/>
  <c r="H230" i="20"/>
  <c r="AC230" i="22" s="1"/>
  <c r="H231" i="20"/>
  <c r="AC231" i="22" s="1"/>
  <c r="H232" i="20"/>
  <c r="AC232" i="22" s="1"/>
  <c r="H233" i="20"/>
  <c r="AC233" i="22" s="1"/>
  <c r="H234" i="20"/>
  <c r="AC234" i="22" s="1"/>
  <c r="H235" i="20"/>
  <c r="AC235" i="22" s="1"/>
  <c r="H236" i="20"/>
  <c r="AC236" i="22" s="1"/>
  <c r="H237" i="20"/>
  <c r="AC237" i="22" s="1"/>
  <c r="H238" i="20"/>
  <c r="AC238" i="22" s="1"/>
  <c r="H239" i="20"/>
  <c r="AC239" i="22" s="1"/>
  <c r="H240" i="20"/>
  <c r="AC240" i="22" s="1"/>
  <c r="H241" i="20"/>
  <c r="AC241" i="22" s="1"/>
  <c r="H242" i="20"/>
  <c r="AC242" i="22" s="1"/>
  <c r="H243" i="20"/>
  <c r="AC243" i="22" s="1"/>
  <c r="H244" i="20"/>
  <c r="AC244" i="22" s="1"/>
  <c r="H245" i="20"/>
  <c r="AC245" i="22" s="1"/>
  <c r="H246" i="20"/>
  <c r="AC246" i="22" s="1"/>
  <c r="H247" i="20"/>
  <c r="AC247" i="22" s="1"/>
  <c r="H248" i="20"/>
  <c r="AC248" i="22" s="1"/>
  <c r="H249" i="20"/>
  <c r="AC249" i="22" s="1"/>
  <c r="H250" i="20"/>
  <c r="AC250" i="22" s="1"/>
  <c r="H251" i="20"/>
  <c r="AC251" i="22" s="1"/>
  <c r="H252" i="20"/>
  <c r="AC252" i="22" s="1"/>
  <c r="H253" i="20"/>
  <c r="AC253" i="22" s="1"/>
  <c r="H254" i="20"/>
  <c r="AC254" i="22" s="1"/>
  <c r="H255" i="20"/>
  <c r="AC255" i="22" s="1"/>
  <c r="H256" i="20"/>
  <c r="AC256" i="22" s="1"/>
  <c r="H257" i="20"/>
  <c r="AC257" i="22" s="1"/>
  <c r="H258" i="20"/>
  <c r="AC258" i="22" s="1"/>
  <c r="H259" i="20"/>
  <c r="AC259" i="22" s="1"/>
  <c r="H260" i="20"/>
  <c r="AC260" i="22" s="1"/>
  <c r="H261" i="20"/>
  <c r="AC261" i="22" s="1"/>
  <c r="H262" i="20"/>
  <c r="AC262" i="22" s="1"/>
  <c r="H263" i="20"/>
  <c r="AC263" i="22" s="1"/>
  <c r="H264" i="20"/>
  <c r="AC264" i="22" s="1"/>
  <c r="H265" i="20"/>
  <c r="AC265" i="22" s="1"/>
  <c r="H266" i="20"/>
  <c r="AC266" i="22" s="1"/>
  <c r="H267" i="20"/>
  <c r="AC267" i="22" s="1"/>
  <c r="H268" i="20"/>
  <c r="AC268" i="22" s="1"/>
  <c r="H269" i="20"/>
  <c r="AC269" i="22" s="1"/>
  <c r="H270" i="20"/>
  <c r="AC270" i="22" s="1"/>
  <c r="H271" i="20"/>
  <c r="AC271" i="22" s="1"/>
  <c r="H272" i="20"/>
  <c r="AC272" i="22" s="1"/>
  <c r="H273" i="20"/>
  <c r="AC273" i="22" s="1"/>
  <c r="H274" i="20"/>
  <c r="AC274" i="22" s="1"/>
  <c r="H275" i="20"/>
  <c r="AC275" i="22" s="1"/>
  <c r="H276" i="20"/>
  <c r="AC276" i="22" s="1"/>
  <c r="H277" i="20"/>
  <c r="AC277" i="22" s="1"/>
  <c r="H278" i="20"/>
  <c r="AC278" i="22" s="1"/>
  <c r="H279" i="20"/>
  <c r="AC279" i="22" s="1"/>
  <c r="H280" i="20"/>
  <c r="AC280" i="22" s="1"/>
  <c r="H281" i="20"/>
  <c r="AC281" i="22" s="1"/>
  <c r="H282" i="20"/>
  <c r="AC282" i="22" s="1"/>
  <c r="H283" i="20"/>
  <c r="AC283" i="22" s="1"/>
  <c r="H284" i="20"/>
  <c r="AC284" i="22" s="1"/>
  <c r="H285" i="20"/>
  <c r="AC285" i="22" s="1"/>
  <c r="H286" i="20"/>
  <c r="AC286" i="22" s="1"/>
  <c r="H287" i="20"/>
  <c r="AC287" i="22" s="1"/>
  <c r="H288" i="20"/>
  <c r="AC288" i="22" s="1"/>
  <c r="H289" i="20"/>
  <c r="AC289" i="22" s="1"/>
  <c r="H290" i="20"/>
  <c r="AC290" i="22" s="1"/>
  <c r="H291" i="20"/>
  <c r="AC291" i="22" s="1"/>
  <c r="H292" i="20"/>
  <c r="AC292" i="22" s="1"/>
  <c r="H293" i="20"/>
  <c r="AC293" i="22" s="1"/>
  <c r="H294" i="20"/>
  <c r="AC294" i="22" s="1"/>
  <c r="H295" i="20"/>
  <c r="AC295" i="22" s="1"/>
  <c r="H296" i="20"/>
  <c r="AC296" i="22" s="1"/>
  <c r="H297" i="20"/>
  <c r="AC297" i="22" s="1"/>
  <c r="H298" i="20"/>
  <c r="AC298" i="22" s="1"/>
  <c r="H299" i="20"/>
  <c r="AC299" i="22" s="1"/>
  <c r="H300" i="20"/>
  <c r="AC300" i="22" s="1"/>
  <c r="H301" i="20"/>
  <c r="AC301" i="22" s="1"/>
  <c r="H302" i="20"/>
  <c r="AC302" i="22" s="1"/>
  <c r="H303" i="20"/>
  <c r="AC303" i="22" s="1"/>
  <c r="H304" i="20"/>
  <c r="AC304" i="22" s="1"/>
  <c r="H305" i="20"/>
  <c r="AC305" i="22" s="1"/>
  <c r="H306" i="20"/>
  <c r="AC306" i="22" s="1"/>
  <c r="H307" i="20"/>
  <c r="AC307" i="22" s="1"/>
  <c r="H308" i="20"/>
  <c r="AC308" i="22" s="1"/>
  <c r="H309" i="20"/>
  <c r="AC309" i="22" s="1"/>
  <c r="H310" i="20"/>
  <c r="AC310" i="22" s="1"/>
  <c r="H311" i="20"/>
  <c r="AC311" i="22" s="1"/>
  <c r="H312" i="20"/>
  <c r="AC312" i="22" s="1"/>
  <c r="H313" i="20"/>
  <c r="AC313" i="22" s="1"/>
  <c r="H314" i="20"/>
  <c r="AC314" i="22" s="1"/>
  <c r="H315" i="20"/>
  <c r="AC315" i="22" s="1"/>
  <c r="H316" i="20"/>
  <c r="AC316" i="22" s="1"/>
  <c r="H317" i="20"/>
  <c r="AC317" i="22" s="1"/>
  <c r="H318" i="20"/>
  <c r="AC318" i="22" s="1"/>
  <c r="H319" i="20"/>
  <c r="AC319" i="22" s="1"/>
  <c r="H320" i="20"/>
  <c r="AC320" i="22" s="1"/>
  <c r="H321" i="20"/>
  <c r="AC321" i="22" s="1"/>
  <c r="H322" i="20"/>
  <c r="AC322" i="22" s="1"/>
  <c r="H323" i="20"/>
  <c r="AC323" i="22" s="1"/>
  <c r="H324" i="20"/>
  <c r="AC324" i="22" s="1"/>
  <c r="H325" i="20"/>
  <c r="AC325" i="22" s="1"/>
  <c r="H326" i="20"/>
  <c r="AC326" i="22" s="1"/>
  <c r="H327" i="20"/>
  <c r="AC327" i="22" s="1"/>
  <c r="H328" i="20"/>
  <c r="AC328" i="22" s="1"/>
  <c r="H329" i="20"/>
  <c r="AC329" i="22" s="1"/>
  <c r="H330" i="20"/>
  <c r="AC330" i="22" s="1"/>
  <c r="H331" i="20"/>
  <c r="AC331" i="22" s="1"/>
  <c r="H332" i="20"/>
  <c r="AC332" i="22" s="1"/>
  <c r="H333" i="20"/>
  <c r="AC333" i="22" s="1"/>
  <c r="H334" i="20"/>
  <c r="AC334" i="22" s="1"/>
  <c r="H335" i="20"/>
  <c r="AC335" i="22" s="1"/>
  <c r="H336" i="20"/>
  <c r="AC336" i="22" s="1"/>
  <c r="H337" i="20"/>
  <c r="AC337" i="22" s="1"/>
  <c r="H338" i="20"/>
  <c r="AC338" i="22" s="1"/>
  <c r="H339" i="20"/>
  <c r="AC339" i="22" s="1"/>
  <c r="H340" i="20"/>
  <c r="AC340" i="22" s="1"/>
  <c r="H341" i="20"/>
  <c r="AC341" i="22" s="1"/>
  <c r="H342" i="20"/>
  <c r="AC342" i="22" s="1"/>
  <c r="H343" i="20"/>
  <c r="AC343" i="22" s="1"/>
  <c r="H344" i="20"/>
  <c r="AC344" i="22" s="1"/>
  <c r="H345" i="20"/>
  <c r="AC345" i="22" s="1"/>
  <c r="H346" i="20"/>
  <c r="AC346" i="22" s="1"/>
  <c r="H347" i="20"/>
  <c r="AC347" i="22" s="1"/>
  <c r="H2" i="20"/>
  <c r="AC2" i="22" s="1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2" i="20"/>
  <c r="G323" i="20"/>
  <c r="G324" i="20"/>
  <c r="G325" i="20"/>
  <c r="G326" i="20"/>
  <c r="G327" i="20"/>
  <c r="G328" i="20"/>
  <c r="G329" i="20"/>
  <c r="G330" i="20"/>
  <c r="G331" i="20"/>
  <c r="G332" i="20"/>
  <c r="G333" i="20"/>
  <c r="G334" i="20"/>
  <c r="G335" i="20"/>
  <c r="G336" i="20"/>
  <c r="G337" i="20"/>
  <c r="G338" i="20"/>
  <c r="G339" i="20"/>
  <c r="G340" i="20"/>
  <c r="G341" i="20"/>
  <c r="G342" i="20"/>
  <c r="G343" i="20"/>
  <c r="G344" i="20"/>
  <c r="G345" i="20"/>
  <c r="G346" i="20"/>
  <c r="G347" i="20"/>
  <c r="G2" i="20"/>
  <c r="F3" i="20"/>
  <c r="F4" i="20"/>
  <c r="F5" i="20"/>
  <c r="F6" i="20"/>
  <c r="F7" i="20"/>
  <c r="F8" i="20"/>
  <c r="F9" i="20"/>
  <c r="F10" i="20"/>
  <c r="F11" i="20"/>
  <c r="F1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F225" i="20"/>
  <c r="F226" i="20"/>
  <c r="F227" i="20"/>
  <c r="F228" i="20"/>
  <c r="F229" i="20"/>
  <c r="F230" i="20"/>
  <c r="F231" i="20"/>
  <c r="F232" i="20"/>
  <c r="F233" i="20"/>
  <c r="F234" i="20"/>
  <c r="F235" i="20"/>
  <c r="F236" i="20"/>
  <c r="F237" i="20"/>
  <c r="F238" i="20"/>
  <c r="F239" i="20"/>
  <c r="F240" i="20"/>
  <c r="F241" i="20"/>
  <c r="F242" i="20"/>
  <c r="F243" i="20"/>
  <c r="F244" i="20"/>
  <c r="F245" i="20"/>
  <c r="F246" i="20"/>
  <c r="F247" i="20"/>
  <c r="F248" i="20"/>
  <c r="F249" i="20"/>
  <c r="F250" i="20"/>
  <c r="F251" i="20"/>
  <c r="F252" i="20"/>
  <c r="F253" i="20"/>
  <c r="F254" i="20"/>
  <c r="F255" i="20"/>
  <c r="F256" i="20"/>
  <c r="F257" i="20"/>
  <c r="F258" i="20"/>
  <c r="F259" i="20"/>
  <c r="F260" i="20"/>
  <c r="F261" i="20"/>
  <c r="F262" i="20"/>
  <c r="F263" i="20"/>
  <c r="F264" i="20"/>
  <c r="F265" i="20"/>
  <c r="F266" i="20"/>
  <c r="F267" i="20"/>
  <c r="F268" i="20"/>
  <c r="F269" i="20"/>
  <c r="F270" i="20"/>
  <c r="F271" i="20"/>
  <c r="F272" i="20"/>
  <c r="F273" i="20"/>
  <c r="F274" i="20"/>
  <c r="F275" i="20"/>
  <c r="F276" i="20"/>
  <c r="F277" i="20"/>
  <c r="F278" i="20"/>
  <c r="F279" i="20"/>
  <c r="F280" i="20"/>
  <c r="F281" i="20"/>
  <c r="F282" i="20"/>
  <c r="F283" i="20"/>
  <c r="F284" i="20"/>
  <c r="F285" i="20"/>
  <c r="F286" i="20"/>
  <c r="F287" i="20"/>
  <c r="F288" i="20"/>
  <c r="F289" i="20"/>
  <c r="F290" i="20"/>
  <c r="F291" i="20"/>
  <c r="F292" i="20"/>
  <c r="F293" i="20"/>
  <c r="F294" i="20"/>
  <c r="F295" i="20"/>
  <c r="F296" i="20"/>
  <c r="F297" i="20"/>
  <c r="F298" i="20"/>
  <c r="F299" i="20"/>
  <c r="F300" i="20"/>
  <c r="F301" i="20"/>
  <c r="F302" i="20"/>
  <c r="F303" i="20"/>
  <c r="F304" i="20"/>
  <c r="F305" i="20"/>
  <c r="F306" i="20"/>
  <c r="F307" i="20"/>
  <c r="F308" i="20"/>
  <c r="F309" i="20"/>
  <c r="F310" i="20"/>
  <c r="F311" i="20"/>
  <c r="F312" i="20"/>
  <c r="F313" i="20"/>
  <c r="F314" i="20"/>
  <c r="F315" i="20"/>
  <c r="F316" i="20"/>
  <c r="F317" i="20"/>
  <c r="F318" i="20"/>
  <c r="F319" i="20"/>
  <c r="F320" i="20"/>
  <c r="F321" i="20"/>
  <c r="F322" i="20"/>
  <c r="F323" i="20"/>
  <c r="F324" i="20"/>
  <c r="F325" i="20"/>
  <c r="F326" i="20"/>
  <c r="F327" i="20"/>
  <c r="F328" i="20"/>
  <c r="F329" i="20"/>
  <c r="F330" i="20"/>
  <c r="F331" i="20"/>
  <c r="F332" i="20"/>
  <c r="F333" i="20"/>
  <c r="F334" i="20"/>
  <c r="F335" i="20"/>
  <c r="F336" i="20"/>
  <c r="F337" i="20"/>
  <c r="F338" i="20"/>
  <c r="F339" i="20"/>
  <c r="F340" i="20"/>
  <c r="F341" i="20"/>
  <c r="F342" i="20"/>
  <c r="F343" i="20"/>
  <c r="F344" i="20"/>
  <c r="F345" i="20"/>
  <c r="F346" i="20"/>
  <c r="F347" i="20"/>
  <c r="F2" i="20"/>
  <c r="J3" i="13"/>
  <c r="AB3" i="22" s="1"/>
  <c r="J4" i="13"/>
  <c r="AB4" i="22" s="1"/>
  <c r="J5" i="13"/>
  <c r="AB5" i="22" s="1"/>
  <c r="J6" i="13"/>
  <c r="AB6" i="22" s="1"/>
  <c r="J7" i="13"/>
  <c r="AB7" i="22" s="1"/>
  <c r="J8" i="13"/>
  <c r="AB8" i="22" s="1"/>
  <c r="J9" i="13"/>
  <c r="AB9" i="22" s="1"/>
  <c r="J10" i="13"/>
  <c r="AB10" i="22" s="1"/>
  <c r="J11" i="13"/>
  <c r="AB11" i="22" s="1"/>
  <c r="J12" i="13"/>
  <c r="AB12" i="22" s="1"/>
  <c r="J13" i="13"/>
  <c r="AB13" i="22" s="1"/>
  <c r="J14" i="13"/>
  <c r="AB14" i="22" s="1"/>
  <c r="J15" i="13"/>
  <c r="AB15" i="22" s="1"/>
  <c r="J16" i="13"/>
  <c r="AB16" i="22" s="1"/>
  <c r="J17" i="13"/>
  <c r="AB17" i="22" s="1"/>
  <c r="J18" i="13"/>
  <c r="AB18" i="22" s="1"/>
  <c r="J19" i="13"/>
  <c r="AB19" i="22" s="1"/>
  <c r="J20" i="13"/>
  <c r="AB20" i="22" s="1"/>
  <c r="J21" i="13"/>
  <c r="AB21" i="22" s="1"/>
  <c r="J22" i="13"/>
  <c r="AB22" i="22" s="1"/>
  <c r="J23" i="13"/>
  <c r="AB23" i="22" s="1"/>
  <c r="J24" i="13"/>
  <c r="AB24" i="22" s="1"/>
  <c r="J25" i="13"/>
  <c r="AB25" i="22" s="1"/>
  <c r="J26" i="13"/>
  <c r="AB26" i="22" s="1"/>
  <c r="J27" i="13"/>
  <c r="AB27" i="22" s="1"/>
  <c r="J28" i="13"/>
  <c r="AB28" i="22" s="1"/>
  <c r="J29" i="13"/>
  <c r="AB29" i="22" s="1"/>
  <c r="J30" i="13"/>
  <c r="AB30" i="22" s="1"/>
  <c r="J31" i="13"/>
  <c r="AB31" i="22" s="1"/>
  <c r="J32" i="13"/>
  <c r="AB32" i="22" s="1"/>
  <c r="J33" i="13"/>
  <c r="AB33" i="22" s="1"/>
  <c r="J34" i="13"/>
  <c r="AB34" i="22" s="1"/>
  <c r="J35" i="13"/>
  <c r="AB35" i="22" s="1"/>
  <c r="J36" i="13"/>
  <c r="AB36" i="22" s="1"/>
  <c r="J37" i="13"/>
  <c r="AB37" i="22" s="1"/>
  <c r="J38" i="13"/>
  <c r="AB38" i="22" s="1"/>
  <c r="J39" i="13"/>
  <c r="AB39" i="22" s="1"/>
  <c r="J40" i="13"/>
  <c r="AB40" i="22" s="1"/>
  <c r="J41" i="13"/>
  <c r="AB41" i="22" s="1"/>
  <c r="J42" i="13"/>
  <c r="AB42" i="22" s="1"/>
  <c r="J43" i="13"/>
  <c r="AB43" i="22" s="1"/>
  <c r="J44" i="13"/>
  <c r="AB44" i="22" s="1"/>
  <c r="J45" i="13"/>
  <c r="AB45" i="22" s="1"/>
  <c r="J46" i="13"/>
  <c r="AB46" i="22" s="1"/>
  <c r="J47" i="13"/>
  <c r="AB47" i="22" s="1"/>
  <c r="J48" i="13"/>
  <c r="AB48" i="22" s="1"/>
  <c r="J49" i="13"/>
  <c r="AB49" i="22" s="1"/>
  <c r="J50" i="13"/>
  <c r="AB50" i="22" s="1"/>
  <c r="J51" i="13"/>
  <c r="AB51" i="22" s="1"/>
  <c r="J52" i="13"/>
  <c r="AB52" i="22" s="1"/>
  <c r="J53" i="13"/>
  <c r="AB53" i="22" s="1"/>
  <c r="J54" i="13"/>
  <c r="AB54" i="22" s="1"/>
  <c r="J55" i="13"/>
  <c r="AB55" i="22" s="1"/>
  <c r="J56" i="13"/>
  <c r="AB56" i="22" s="1"/>
  <c r="J57" i="13"/>
  <c r="AB57" i="22" s="1"/>
  <c r="J58" i="13"/>
  <c r="AB58" i="22" s="1"/>
  <c r="J59" i="13"/>
  <c r="AB59" i="22" s="1"/>
  <c r="J60" i="13"/>
  <c r="AB60" i="22" s="1"/>
  <c r="J61" i="13"/>
  <c r="AB61" i="22" s="1"/>
  <c r="J62" i="13"/>
  <c r="AB62" i="22" s="1"/>
  <c r="J63" i="13"/>
  <c r="AB63" i="22" s="1"/>
  <c r="J64" i="13"/>
  <c r="AB64" i="22" s="1"/>
  <c r="J65" i="13"/>
  <c r="AB65" i="22" s="1"/>
  <c r="J66" i="13"/>
  <c r="AB66" i="22" s="1"/>
  <c r="J67" i="13"/>
  <c r="AB67" i="22" s="1"/>
  <c r="J68" i="13"/>
  <c r="AB68" i="22" s="1"/>
  <c r="J69" i="13"/>
  <c r="AB69" i="22" s="1"/>
  <c r="J70" i="13"/>
  <c r="AB70" i="22" s="1"/>
  <c r="J71" i="13"/>
  <c r="AB71" i="22" s="1"/>
  <c r="J72" i="13"/>
  <c r="AB72" i="22" s="1"/>
  <c r="J73" i="13"/>
  <c r="AB73" i="22" s="1"/>
  <c r="J74" i="13"/>
  <c r="AB74" i="22" s="1"/>
  <c r="J75" i="13"/>
  <c r="AB75" i="22" s="1"/>
  <c r="J76" i="13"/>
  <c r="AB76" i="22" s="1"/>
  <c r="J77" i="13"/>
  <c r="AB77" i="22" s="1"/>
  <c r="J78" i="13"/>
  <c r="AB78" i="22" s="1"/>
  <c r="J79" i="13"/>
  <c r="AB79" i="22" s="1"/>
  <c r="J80" i="13"/>
  <c r="AB80" i="22" s="1"/>
  <c r="J81" i="13"/>
  <c r="AB81" i="22" s="1"/>
  <c r="J82" i="13"/>
  <c r="AB82" i="22" s="1"/>
  <c r="J83" i="13"/>
  <c r="AB83" i="22" s="1"/>
  <c r="J84" i="13"/>
  <c r="AB84" i="22" s="1"/>
  <c r="J85" i="13"/>
  <c r="AB85" i="22" s="1"/>
  <c r="J86" i="13"/>
  <c r="AB86" i="22" s="1"/>
  <c r="J87" i="13"/>
  <c r="AB87" i="22" s="1"/>
  <c r="J88" i="13"/>
  <c r="AB88" i="22" s="1"/>
  <c r="J89" i="13"/>
  <c r="AB89" i="22" s="1"/>
  <c r="J90" i="13"/>
  <c r="AB90" i="22" s="1"/>
  <c r="J91" i="13"/>
  <c r="AB91" i="22" s="1"/>
  <c r="J92" i="13"/>
  <c r="AB92" i="22" s="1"/>
  <c r="J93" i="13"/>
  <c r="AB93" i="22" s="1"/>
  <c r="J94" i="13"/>
  <c r="AB94" i="22" s="1"/>
  <c r="J95" i="13"/>
  <c r="AB95" i="22" s="1"/>
  <c r="J96" i="13"/>
  <c r="AB96" i="22" s="1"/>
  <c r="J97" i="13"/>
  <c r="AB97" i="22" s="1"/>
  <c r="J98" i="13"/>
  <c r="AB98" i="22" s="1"/>
  <c r="J99" i="13"/>
  <c r="AB99" i="22" s="1"/>
  <c r="J100" i="13"/>
  <c r="AB100" i="22" s="1"/>
  <c r="J101" i="13"/>
  <c r="AB101" i="22" s="1"/>
  <c r="J102" i="13"/>
  <c r="AB102" i="22" s="1"/>
  <c r="J103" i="13"/>
  <c r="AB103" i="22" s="1"/>
  <c r="J104" i="13"/>
  <c r="AB104" i="22" s="1"/>
  <c r="J105" i="13"/>
  <c r="AB105" i="22" s="1"/>
  <c r="J106" i="13"/>
  <c r="AB106" i="22" s="1"/>
  <c r="J107" i="13"/>
  <c r="AB107" i="22" s="1"/>
  <c r="J108" i="13"/>
  <c r="AB108" i="22" s="1"/>
  <c r="J109" i="13"/>
  <c r="AB109" i="22" s="1"/>
  <c r="J110" i="13"/>
  <c r="AB110" i="22" s="1"/>
  <c r="J111" i="13"/>
  <c r="AB111" i="22" s="1"/>
  <c r="J112" i="13"/>
  <c r="AB112" i="22" s="1"/>
  <c r="J113" i="13"/>
  <c r="AB113" i="22" s="1"/>
  <c r="J114" i="13"/>
  <c r="AB114" i="22" s="1"/>
  <c r="J115" i="13"/>
  <c r="AB115" i="22" s="1"/>
  <c r="J116" i="13"/>
  <c r="AB116" i="22" s="1"/>
  <c r="J117" i="13"/>
  <c r="AB117" i="22" s="1"/>
  <c r="J118" i="13"/>
  <c r="AB118" i="22" s="1"/>
  <c r="J119" i="13"/>
  <c r="AB119" i="22" s="1"/>
  <c r="J120" i="13"/>
  <c r="AB120" i="22" s="1"/>
  <c r="J121" i="13"/>
  <c r="AB121" i="22" s="1"/>
  <c r="J122" i="13"/>
  <c r="AB122" i="22" s="1"/>
  <c r="J123" i="13"/>
  <c r="AB123" i="22" s="1"/>
  <c r="J124" i="13"/>
  <c r="AB124" i="22" s="1"/>
  <c r="J125" i="13"/>
  <c r="AB125" i="22" s="1"/>
  <c r="J126" i="13"/>
  <c r="AB126" i="22" s="1"/>
  <c r="J127" i="13"/>
  <c r="AB127" i="22" s="1"/>
  <c r="J128" i="13"/>
  <c r="AB128" i="22" s="1"/>
  <c r="J129" i="13"/>
  <c r="AB129" i="22" s="1"/>
  <c r="J130" i="13"/>
  <c r="AB130" i="22" s="1"/>
  <c r="J131" i="13"/>
  <c r="AB131" i="22" s="1"/>
  <c r="J132" i="13"/>
  <c r="AB132" i="22" s="1"/>
  <c r="J133" i="13"/>
  <c r="AB133" i="22" s="1"/>
  <c r="J134" i="13"/>
  <c r="AB134" i="22" s="1"/>
  <c r="J135" i="13"/>
  <c r="AB135" i="22" s="1"/>
  <c r="J136" i="13"/>
  <c r="AB136" i="22" s="1"/>
  <c r="J137" i="13"/>
  <c r="AB137" i="22" s="1"/>
  <c r="J138" i="13"/>
  <c r="AB138" i="22" s="1"/>
  <c r="J139" i="13"/>
  <c r="AB139" i="22" s="1"/>
  <c r="J140" i="13"/>
  <c r="AB140" i="22" s="1"/>
  <c r="J141" i="13"/>
  <c r="AB141" i="22" s="1"/>
  <c r="J142" i="13"/>
  <c r="AB142" i="22" s="1"/>
  <c r="J143" i="13"/>
  <c r="AB143" i="22" s="1"/>
  <c r="J144" i="13"/>
  <c r="AB144" i="22" s="1"/>
  <c r="J145" i="13"/>
  <c r="AB145" i="22" s="1"/>
  <c r="J146" i="13"/>
  <c r="AB146" i="22" s="1"/>
  <c r="J147" i="13"/>
  <c r="AB147" i="22" s="1"/>
  <c r="J148" i="13"/>
  <c r="AB148" i="22" s="1"/>
  <c r="J149" i="13"/>
  <c r="AB149" i="22" s="1"/>
  <c r="J150" i="13"/>
  <c r="AB150" i="22" s="1"/>
  <c r="J151" i="13"/>
  <c r="AB151" i="22" s="1"/>
  <c r="J152" i="13"/>
  <c r="AB152" i="22" s="1"/>
  <c r="J153" i="13"/>
  <c r="AB153" i="22" s="1"/>
  <c r="J154" i="13"/>
  <c r="AB154" i="22" s="1"/>
  <c r="J155" i="13"/>
  <c r="AB155" i="22" s="1"/>
  <c r="J156" i="13"/>
  <c r="AB156" i="22" s="1"/>
  <c r="J157" i="13"/>
  <c r="AB157" i="22" s="1"/>
  <c r="J158" i="13"/>
  <c r="AB158" i="22" s="1"/>
  <c r="J159" i="13"/>
  <c r="AB159" i="22" s="1"/>
  <c r="J160" i="13"/>
  <c r="AB160" i="22" s="1"/>
  <c r="J161" i="13"/>
  <c r="AB161" i="22" s="1"/>
  <c r="J162" i="13"/>
  <c r="AB162" i="22" s="1"/>
  <c r="J163" i="13"/>
  <c r="AB163" i="22" s="1"/>
  <c r="J164" i="13"/>
  <c r="AB164" i="22" s="1"/>
  <c r="J165" i="13"/>
  <c r="AB165" i="22" s="1"/>
  <c r="J166" i="13"/>
  <c r="AB166" i="22" s="1"/>
  <c r="J167" i="13"/>
  <c r="AB167" i="22" s="1"/>
  <c r="J168" i="13"/>
  <c r="AB168" i="22" s="1"/>
  <c r="J169" i="13"/>
  <c r="AB169" i="22" s="1"/>
  <c r="J170" i="13"/>
  <c r="AB170" i="22" s="1"/>
  <c r="J171" i="13"/>
  <c r="AB171" i="22" s="1"/>
  <c r="J172" i="13"/>
  <c r="AB172" i="22" s="1"/>
  <c r="J173" i="13"/>
  <c r="AB173" i="22" s="1"/>
  <c r="J174" i="13"/>
  <c r="AB174" i="22" s="1"/>
  <c r="J175" i="13"/>
  <c r="AB175" i="22" s="1"/>
  <c r="J176" i="13"/>
  <c r="AB176" i="22" s="1"/>
  <c r="J177" i="13"/>
  <c r="AB177" i="22" s="1"/>
  <c r="J178" i="13"/>
  <c r="AB178" i="22" s="1"/>
  <c r="J179" i="13"/>
  <c r="AB179" i="22" s="1"/>
  <c r="J180" i="13"/>
  <c r="AB180" i="22" s="1"/>
  <c r="J181" i="13"/>
  <c r="AB181" i="22" s="1"/>
  <c r="J182" i="13"/>
  <c r="AB182" i="22" s="1"/>
  <c r="J183" i="13"/>
  <c r="AB183" i="22" s="1"/>
  <c r="J184" i="13"/>
  <c r="AB184" i="22" s="1"/>
  <c r="J185" i="13"/>
  <c r="AB185" i="22" s="1"/>
  <c r="J186" i="13"/>
  <c r="AB186" i="22" s="1"/>
  <c r="J187" i="13"/>
  <c r="AB187" i="22" s="1"/>
  <c r="J188" i="13"/>
  <c r="AB188" i="22" s="1"/>
  <c r="J189" i="13"/>
  <c r="AB189" i="22" s="1"/>
  <c r="J190" i="13"/>
  <c r="AB190" i="22" s="1"/>
  <c r="J191" i="13"/>
  <c r="AB191" i="22" s="1"/>
  <c r="J192" i="13"/>
  <c r="AB192" i="22" s="1"/>
  <c r="J193" i="13"/>
  <c r="AB193" i="22" s="1"/>
  <c r="J194" i="13"/>
  <c r="AB194" i="22" s="1"/>
  <c r="J195" i="13"/>
  <c r="AB195" i="22" s="1"/>
  <c r="J196" i="13"/>
  <c r="AB196" i="22" s="1"/>
  <c r="J197" i="13"/>
  <c r="AB197" i="22" s="1"/>
  <c r="J198" i="13"/>
  <c r="AB198" i="22" s="1"/>
  <c r="J199" i="13"/>
  <c r="AB199" i="22" s="1"/>
  <c r="J200" i="13"/>
  <c r="AB200" i="22" s="1"/>
  <c r="J201" i="13"/>
  <c r="AB201" i="22" s="1"/>
  <c r="J202" i="13"/>
  <c r="AB202" i="22" s="1"/>
  <c r="J203" i="13"/>
  <c r="AB203" i="22" s="1"/>
  <c r="J204" i="13"/>
  <c r="AB204" i="22" s="1"/>
  <c r="J205" i="13"/>
  <c r="AB205" i="22" s="1"/>
  <c r="J206" i="13"/>
  <c r="AB206" i="22" s="1"/>
  <c r="J207" i="13"/>
  <c r="AB207" i="22" s="1"/>
  <c r="J208" i="13"/>
  <c r="AB208" i="22" s="1"/>
  <c r="J209" i="13"/>
  <c r="AB209" i="22" s="1"/>
  <c r="J210" i="13"/>
  <c r="AB210" i="22" s="1"/>
  <c r="J211" i="13"/>
  <c r="AB211" i="22" s="1"/>
  <c r="J212" i="13"/>
  <c r="AB212" i="22" s="1"/>
  <c r="J213" i="13"/>
  <c r="AB213" i="22" s="1"/>
  <c r="J214" i="13"/>
  <c r="AB214" i="22" s="1"/>
  <c r="J215" i="13"/>
  <c r="AB215" i="22" s="1"/>
  <c r="J216" i="13"/>
  <c r="AB216" i="22" s="1"/>
  <c r="J217" i="13"/>
  <c r="AB217" i="22" s="1"/>
  <c r="J218" i="13"/>
  <c r="AB218" i="22" s="1"/>
  <c r="J219" i="13"/>
  <c r="AB219" i="22" s="1"/>
  <c r="J220" i="13"/>
  <c r="AB220" i="22" s="1"/>
  <c r="J221" i="13"/>
  <c r="AB221" i="22" s="1"/>
  <c r="J222" i="13"/>
  <c r="AB222" i="22" s="1"/>
  <c r="J223" i="13"/>
  <c r="AB223" i="22" s="1"/>
  <c r="J224" i="13"/>
  <c r="AB224" i="22" s="1"/>
  <c r="J225" i="13"/>
  <c r="AB225" i="22" s="1"/>
  <c r="J226" i="13"/>
  <c r="AB226" i="22" s="1"/>
  <c r="J227" i="13"/>
  <c r="AB227" i="22" s="1"/>
  <c r="J228" i="13"/>
  <c r="AB228" i="22" s="1"/>
  <c r="J229" i="13"/>
  <c r="AB229" i="22" s="1"/>
  <c r="J230" i="13"/>
  <c r="AB230" i="22" s="1"/>
  <c r="J231" i="13"/>
  <c r="AB231" i="22" s="1"/>
  <c r="J232" i="13"/>
  <c r="AB232" i="22" s="1"/>
  <c r="J233" i="13"/>
  <c r="AB233" i="22" s="1"/>
  <c r="J234" i="13"/>
  <c r="AB234" i="22" s="1"/>
  <c r="J235" i="13"/>
  <c r="AB235" i="22" s="1"/>
  <c r="J236" i="13"/>
  <c r="AB236" i="22" s="1"/>
  <c r="J237" i="13"/>
  <c r="AB237" i="22" s="1"/>
  <c r="J238" i="13"/>
  <c r="AB238" i="22" s="1"/>
  <c r="J239" i="13"/>
  <c r="AB239" i="22" s="1"/>
  <c r="J240" i="13"/>
  <c r="AB240" i="22" s="1"/>
  <c r="J241" i="13"/>
  <c r="AB241" i="22" s="1"/>
  <c r="J242" i="13"/>
  <c r="AB242" i="22" s="1"/>
  <c r="J243" i="13"/>
  <c r="AB243" i="22" s="1"/>
  <c r="J244" i="13"/>
  <c r="AB244" i="22" s="1"/>
  <c r="J245" i="13"/>
  <c r="AB245" i="22" s="1"/>
  <c r="J246" i="13"/>
  <c r="AB246" i="22" s="1"/>
  <c r="J247" i="13"/>
  <c r="AB247" i="22" s="1"/>
  <c r="J248" i="13"/>
  <c r="AB248" i="22" s="1"/>
  <c r="J249" i="13"/>
  <c r="AB249" i="22" s="1"/>
  <c r="J250" i="13"/>
  <c r="AB250" i="22" s="1"/>
  <c r="J251" i="13"/>
  <c r="AB251" i="22" s="1"/>
  <c r="J252" i="13"/>
  <c r="AB252" i="22" s="1"/>
  <c r="J253" i="13"/>
  <c r="AB253" i="22" s="1"/>
  <c r="J254" i="13"/>
  <c r="AB254" i="22" s="1"/>
  <c r="J255" i="13"/>
  <c r="AB255" i="22" s="1"/>
  <c r="J256" i="13"/>
  <c r="AB256" i="22" s="1"/>
  <c r="J257" i="13"/>
  <c r="AB257" i="22" s="1"/>
  <c r="J258" i="13"/>
  <c r="AB258" i="22" s="1"/>
  <c r="J259" i="13"/>
  <c r="AB259" i="22" s="1"/>
  <c r="J260" i="13"/>
  <c r="AB260" i="22" s="1"/>
  <c r="J261" i="13"/>
  <c r="AB261" i="22" s="1"/>
  <c r="J262" i="13"/>
  <c r="AB262" i="22" s="1"/>
  <c r="J263" i="13"/>
  <c r="AB263" i="22" s="1"/>
  <c r="J264" i="13"/>
  <c r="AB264" i="22" s="1"/>
  <c r="J265" i="13"/>
  <c r="AB265" i="22" s="1"/>
  <c r="J266" i="13"/>
  <c r="AB266" i="22" s="1"/>
  <c r="J267" i="13"/>
  <c r="AB267" i="22" s="1"/>
  <c r="J268" i="13"/>
  <c r="AB268" i="22" s="1"/>
  <c r="J269" i="13"/>
  <c r="AB269" i="22" s="1"/>
  <c r="J270" i="13"/>
  <c r="AB270" i="22" s="1"/>
  <c r="J271" i="13"/>
  <c r="AB271" i="22" s="1"/>
  <c r="J272" i="13"/>
  <c r="AB272" i="22" s="1"/>
  <c r="J273" i="13"/>
  <c r="AB273" i="22" s="1"/>
  <c r="J274" i="13"/>
  <c r="AB274" i="22" s="1"/>
  <c r="J275" i="13"/>
  <c r="AB275" i="22" s="1"/>
  <c r="J276" i="13"/>
  <c r="AB276" i="22" s="1"/>
  <c r="J277" i="13"/>
  <c r="AB277" i="22" s="1"/>
  <c r="J278" i="13"/>
  <c r="AB278" i="22" s="1"/>
  <c r="J279" i="13"/>
  <c r="AB279" i="22" s="1"/>
  <c r="J280" i="13"/>
  <c r="AB280" i="22" s="1"/>
  <c r="J281" i="13"/>
  <c r="AB281" i="22" s="1"/>
  <c r="J282" i="13"/>
  <c r="AB282" i="22" s="1"/>
  <c r="J283" i="13"/>
  <c r="AB283" i="22" s="1"/>
  <c r="J284" i="13"/>
  <c r="AB284" i="22" s="1"/>
  <c r="J285" i="13"/>
  <c r="AB285" i="22" s="1"/>
  <c r="J286" i="13"/>
  <c r="AB286" i="22" s="1"/>
  <c r="J287" i="13"/>
  <c r="AB287" i="22" s="1"/>
  <c r="J288" i="13"/>
  <c r="AB288" i="22" s="1"/>
  <c r="J289" i="13"/>
  <c r="AB289" i="22" s="1"/>
  <c r="J290" i="13"/>
  <c r="AB290" i="22" s="1"/>
  <c r="J291" i="13"/>
  <c r="AB291" i="22" s="1"/>
  <c r="J292" i="13"/>
  <c r="AB292" i="22" s="1"/>
  <c r="J293" i="13"/>
  <c r="AB293" i="22" s="1"/>
  <c r="J294" i="13"/>
  <c r="AB294" i="22" s="1"/>
  <c r="J295" i="13"/>
  <c r="AB295" i="22" s="1"/>
  <c r="J296" i="13"/>
  <c r="AB296" i="22" s="1"/>
  <c r="J297" i="13"/>
  <c r="AB297" i="22" s="1"/>
  <c r="J298" i="13"/>
  <c r="AB298" i="22" s="1"/>
  <c r="J299" i="13"/>
  <c r="AB299" i="22" s="1"/>
  <c r="J300" i="13"/>
  <c r="AB300" i="22" s="1"/>
  <c r="J301" i="13"/>
  <c r="AB301" i="22" s="1"/>
  <c r="J302" i="13"/>
  <c r="AB302" i="22" s="1"/>
  <c r="J303" i="13"/>
  <c r="AB303" i="22" s="1"/>
  <c r="J304" i="13"/>
  <c r="AB304" i="22" s="1"/>
  <c r="J305" i="13"/>
  <c r="AB305" i="22" s="1"/>
  <c r="J306" i="13"/>
  <c r="AB306" i="22" s="1"/>
  <c r="J307" i="13"/>
  <c r="AB307" i="22" s="1"/>
  <c r="J308" i="13"/>
  <c r="AB308" i="22" s="1"/>
  <c r="J309" i="13"/>
  <c r="AB309" i="22" s="1"/>
  <c r="J310" i="13"/>
  <c r="AB310" i="22" s="1"/>
  <c r="J311" i="13"/>
  <c r="AB311" i="22" s="1"/>
  <c r="J312" i="13"/>
  <c r="AB312" i="22" s="1"/>
  <c r="J313" i="13"/>
  <c r="AB313" i="22" s="1"/>
  <c r="J314" i="13"/>
  <c r="AB314" i="22" s="1"/>
  <c r="J315" i="13"/>
  <c r="AB315" i="22" s="1"/>
  <c r="J316" i="13"/>
  <c r="AB316" i="22" s="1"/>
  <c r="J317" i="13"/>
  <c r="AB317" i="22" s="1"/>
  <c r="J318" i="13"/>
  <c r="AB318" i="22" s="1"/>
  <c r="J319" i="13"/>
  <c r="AB319" i="22" s="1"/>
  <c r="J320" i="13"/>
  <c r="AB320" i="22" s="1"/>
  <c r="J321" i="13"/>
  <c r="AB321" i="22" s="1"/>
  <c r="J322" i="13"/>
  <c r="AB322" i="22" s="1"/>
  <c r="J323" i="13"/>
  <c r="AB323" i="22" s="1"/>
  <c r="J324" i="13"/>
  <c r="AB324" i="22" s="1"/>
  <c r="J325" i="13"/>
  <c r="AB325" i="22" s="1"/>
  <c r="J326" i="13"/>
  <c r="AB326" i="22" s="1"/>
  <c r="J327" i="13"/>
  <c r="AB327" i="22" s="1"/>
  <c r="J328" i="13"/>
  <c r="AB328" i="22" s="1"/>
  <c r="J329" i="13"/>
  <c r="AB329" i="22" s="1"/>
  <c r="J330" i="13"/>
  <c r="AB330" i="22" s="1"/>
  <c r="J331" i="13"/>
  <c r="AB331" i="22" s="1"/>
  <c r="J332" i="13"/>
  <c r="AB332" i="22" s="1"/>
  <c r="J333" i="13"/>
  <c r="AB333" i="22" s="1"/>
  <c r="J334" i="13"/>
  <c r="AB334" i="22" s="1"/>
  <c r="J335" i="13"/>
  <c r="AB335" i="22" s="1"/>
  <c r="J336" i="13"/>
  <c r="AB336" i="22" s="1"/>
  <c r="J337" i="13"/>
  <c r="AB337" i="22" s="1"/>
  <c r="J338" i="13"/>
  <c r="AB338" i="22" s="1"/>
  <c r="J339" i="13"/>
  <c r="AB339" i="22" s="1"/>
  <c r="J340" i="13"/>
  <c r="AB340" i="22" s="1"/>
  <c r="J341" i="13"/>
  <c r="AB341" i="22" s="1"/>
  <c r="J342" i="13"/>
  <c r="AB342" i="22" s="1"/>
  <c r="J343" i="13"/>
  <c r="AB343" i="22" s="1"/>
  <c r="J344" i="13"/>
  <c r="AB344" i="22" s="1"/>
  <c r="J345" i="13"/>
  <c r="AB345" i="22" s="1"/>
  <c r="J2" i="13"/>
  <c r="AB2" i="22" s="1"/>
  <c r="I3" i="13"/>
  <c r="AA3" i="22" s="1"/>
  <c r="I4" i="13"/>
  <c r="AA4" i="22" s="1"/>
  <c r="I5" i="13"/>
  <c r="AA5" i="22" s="1"/>
  <c r="I6" i="13"/>
  <c r="AA6" i="22" s="1"/>
  <c r="I7" i="13"/>
  <c r="AA7" i="22" s="1"/>
  <c r="I8" i="13"/>
  <c r="AA8" i="22" s="1"/>
  <c r="I9" i="13"/>
  <c r="AA9" i="22" s="1"/>
  <c r="I10" i="13"/>
  <c r="AA10" i="22" s="1"/>
  <c r="I11" i="13"/>
  <c r="AA11" i="22" s="1"/>
  <c r="I12" i="13"/>
  <c r="AA12" i="22" s="1"/>
  <c r="I13" i="13"/>
  <c r="AA13" i="22" s="1"/>
  <c r="I14" i="13"/>
  <c r="AA14" i="22" s="1"/>
  <c r="I15" i="13"/>
  <c r="AA15" i="22" s="1"/>
  <c r="I16" i="13"/>
  <c r="AA16" i="22" s="1"/>
  <c r="I17" i="13"/>
  <c r="AA17" i="22" s="1"/>
  <c r="I18" i="13"/>
  <c r="AA18" i="22" s="1"/>
  <c r="I19" i="13"/>
  <c r="AA19" i="22" s="1"/>
  <c r="I20" i="13"/>
  <c r="AA20" i="22" s="1"/>
  <c r="I21" i="13"/>
  <c r="AA21" i="22" s="1"/>
  <c r="I22" i="13"/>
  <c r="AA22" i="22" s="1"/>
  <c r="I23" i="13"/>
  <c r="AA23" i="22" s="1"/>
  <c r="I24" i="13"/>
  <c r="AA24" i="22" s="1"/>
  <c r="I25" i="13"/>
  <c r="AA25" i="22" s="1"/>
  <c r="I26" i="13"/>
  <c r="AA26" i="22" s="1"/>
  <c r="I27" i="13"/>
  <c r="AA27" i="22" s="1"/>
  <c r="I28" i="13"/>
  <c r="AA28" i="22" s="1"/>
  <c r="I29" i="13"/>
  <c r="AA29" i="22" s="1"/>
  <c r="I30" i="13"/>
  <c r="AA30" i="22" s="1"/>
  <c r="I31" i="13"/>
  <c r="AA31" i="22" s="1"/>
  <c r="I32" i="13"/>
  <c r="AA32" i="22" s="1"/>
  <c r="I33" i="13"/>
  <c r="AA33" i="22" s="1"/>
  <c r="I34" i="13"/>
  <c r="AA34" i="22" s="1"/>
  <c r="I35" i="13"/>
  <c r="AA35" i="22" s="1"/>
  <c r="I36" i="13"/>
  <c r="AA36" i="22" s="1"/>
  <c r="I37" i="13"/>
  <c r="AA37" i="22" s="1"/>
  <c r="I38" i="13"/>
  <c r="AA38" i="22" s="1"/>
  <c r="I39" i="13"/>
  <c r="AA39" i="22" s="1"/>
  <c r="I40" i="13"/>
  <c r="AA40" i="22" s="1"/>
  <c r="I41" i="13"/>
  <c r="AA41" i="22" s="1"/>
  <c r="I42" i="13"/>
  <c r="AA42" i="22" s="1"/>
  <c r="I43" i="13"/>
  <c r="AA43" i="22" s="1"/>
  <c r="I44" i="13"/>
  <c r="AA44" i="22" s="1"/>
  <c r="I45" i="13"/>
  <c r="AA45" i="22" s="1"/>
  <c r="I46" i="13"/>
  <c r="AA46" i="22" s="1"/>
  <c r="I47" i="13"/>
  <c r="AA47" i="22" s="1"/>
  <c r="I48" i="13"/>
  <c r="AA48" i="22" s="1"/>
  <c r="I49" i="13"/>
  <c r="AA49" i="22" s="1"/>
  <c r="I50" i="13"/>
  <c r="AA50" i="22" s="1"/>
  <c r="I51" i="13"/>
  <c r="AA51" i="22" s="1"/>
  <c r="I52" i="13"/>
  <c r="AA52" i="22" s="1"/>
  <c r="I53" i="13"/>
  <c r="AA53" i="22" s="1"/>
  <c r="I54" i="13"/>
  <c r="AA54" i="22" s="1"/>
  <c r="I55" i="13"/>
  <c r="AA55" i="22" s="1"/>
  <c r="I56" i="13"/>
  <c r="AA56" i="22" s="1"/>
  <c r="I57" i="13"/>
  <c r="AA57" i="22" s="1"/>
  <c r="I58" i="13"/>
  <c r="AA58" i="22" s="1"/>
  <c r="I59" i="13"/>
  <c r="AA59" i="22" s="1"/>
  <c r="I60" i="13"/>
  <c r="AA60" i="22" s="1"/>
  <c r="I61" i="13"/>
  <c r="AA61" i="22" s="1"/>
  <c r="I62" i="13"/>
  <c r="AA62" i="22" s="1"/>
  <c r="I63" i="13"/>
  <c r="AA63" i="22" s="1"/>
  <c r="I64" i="13"/>
  <c r="AA64" i="22" s="1"/>
  <c r="I65" i="13"/>
  <c r="AA65" i="22" s="1"/>
  <c r="I66" i="13"/>
  <c r="AA66" i="22" s="1"/>
  <c r="I67" i="13"/>
  <c r="AA67" i="22" s="1"/>
  <c r="I68" i="13"/>
  <c r="AA68" i="22" s="1"/>
  <c r="I69" i="13"/>
  <c r="AA69" i="22" s="1"/>
  <c r="I70" i="13"/>
  <c r="AA70" i="22" s="1"/>
  <c r="I71" i="13"/>
  <c r="AA71" i="22" s="1"/>
  <c r="I72" i="13"/>
  <c r="AA72" i="22" s="1"/>
  <c r="I73" i="13"/>
  <c r="AA73" i="22" s="1"/>
  <c r="I74" i="13"/>
  <c r="AA74" i="22" s="1"/>
  <c r="I75" i="13"/>
  <c r="AA75" i="22" s="1"/>
  <c r="I76" i="13"/>
  <c r="AA76" i="22" s="1"/>
  <c r="I77" i="13"/>
  <c r="AA77" i="22" s="1"/>
  <c r="I78" i="13"/>
  <c r="AA78" i="22" s="1"/>
  <c r="I79" i="13"/>
  <c r="AA79" i="22" s="1"/>
  <c r="I80" i="13"/>
  <c r="AA80" i="22" s="1"/>
  <c r="I81" i="13"/>
  <c r="AA81" i="22" s="1"/>
  <c r="I82" i="13"/>
  <c r="AA82" i="22" s="1"/>
  <c r="I83" i="13"/>
  <c r="AA83" i="22" s="1"/>
  <c r="I84" i="13"/>
  <c r="AA84" i="22" s="1"/>
  <c r="I85" i="13"/>
  <c r="AA85" i="22" s="1"/>
  <c r="I86" i="13"/>
  <c r="AA86" i="22" s="1"/>
  <c r="I87" i="13"/>
  <c r="AA87" i="22" s="1"/>
  <c r="I88" i="13"/>
  <c r="AA88" i="22" s="1"/>
  <c r="I89" i="13"/>
  <c r="AA89" i="22" s="1"/>
  <c r="I90" i="13"/>
  <c r="AA90" i="22" s="1"/>
  <c r="I91" i="13"/>
  <c r="AA91" i="22" s="1"/>
  <c r="I92" i="13"/>
  <c r="AA92" i="22" s="1"/>
  <c r="I93" i="13"/>
  <c r="AA93" i="22" s="1"/>
  <c r="I94" i="13"/>
  <c r="AA94" i="22" s="1"/>
  <c r="I95" i="13"/>
  <c r="AA95" i="22" s="1"/>
  <c r="I96" i="13"/>
  <c r="AA96" i="22" s="1"/>
  <c r="I97" i="13"/>
  <c r="AA97" i="22" s="1"/>
  <c r="I98" i="13"/>
  <c r="AA98" i="22" s="1"/>
  <c r="I99" i="13"/>
  <c r="AA99" i="22" s="1"/>
  <c r="I100" i="13"/>
  <c r="AA100" i="22" s="1"/>
  <c r="I101" i="13"/>
  <c r="AA101" i="22" s="1"/>
  <c r="I102" i="13"/>
  <c r="AA102" i="22" s="1"/>
  <c r="I103" i="13"/>
  <c r="AA103" i="22" s="1"/>
  <c r="I104" i="13"/>
  <c r="AA104" i="22" s="1"/>
  <c r="I105" i="13"/>
  <c r="AA105" i="22" s="1"/>
  <c r="I106" i="13"/>
  <c r="AA106" i="22" s="1"/>
  <c r="I107" i="13"/>
  <c r="AA107" i="22" s="1"/>
  <c r="I108" i="13"/>
  <c r="AA108" i="22" s="1"/>
  <c r="I109" i="13"/>
  <c r="AA109" i="22" s="1"/>
  <c r="I110" i="13"/>
  <c r="AA110" i="22" s="1"/>
  <c r="I111" i="13"/>
  <c r="AA111" i="22" s="1"/>
  <c r="I112" i="13"/>
  <c r="AA112" i="22" s="1"/>
  <c r="I113" i="13"/>
  <c r="AA113" i="22" s="1"/>
  <c r="I114" i="13"/>
  <c r="AA114" i="22" s="1"/>
  <c r="I115" i="13"/>
  <c r="AA115" i="22" s="1"/>
  <c r="I116" i="13"/>
  <c r="AA116" i="22" s="1"/>
  <c r="I117" i="13"/>
  <c r="AA117" i="22" s="1"/>
  <c r="I118" i="13"/>
  <c r="AA118" i="22" s="1"/>
  <c r="I119" i="13"/>
  <c r="AA119" i="22" s="1"/>
  <c r="I120" i="13"/>
  <c r="AA120" i="22" s="1"/>
  <c r="I121" i="13"/>
  <c r="AA121" i="22" s="1"/>
  <c r="I122" i="13"/>
  <c r="AA122" i="22" s="1"/>
  <c r="I123" i="13"/>
  <c r="AA123" i="22" s="1"/>
  <c r="I124" i="13"/>
  <c r="AA124" i="22" s="1"/>
  <c r="I125" i="13"/>
  <c r="AA125" i="22" s="1"/>
  <c r="I126" i="13"/>
  <c r="AA126" i="22" s="1"/>
  <c r="I127" i="13"/>
  <c r="AA127" i="22" s="1"/>
  <c r="I128" i="13"/>
  <c r="AA128" i="22" s="1"/>
  <c r="I129" i="13"/>
  <c r="AA129" i="22" s="1"/>
  <c r="I130" i="13"/>
  <c r="AA130" i="22" s="1"/>
  <c r="I131" i="13"/>
  <c r="AA131" i="22" s="1"/>
  <c r="I132" i="13"/>
  <c r="AA132" i="22" s="1"/>
  <c r="I133" i="13"/>
  <c r="AA133" i="22" s="1"/>
  <c r="I134" i="13"/>
  <c r="AA134" i="22" s="1"/>
  <c r="I135" i="13"/>
  <c r="AA135" i="22" s="1"/>
  <c r="I136" i="13"/>
  <c r="AA136" i="22" s="1"/>
  <c r="I137" i="13"/>
  <c r="AA137" i="22" s="1"/>
  <c r="I138" i="13"/>
  <c r="AA138" i="22" s="1"/>
  <c r="I139" i="13"/>
  <c r="AA139" i="22" s="1"/>
  <c r="I140" i="13"/>
  <c r="AA140" i="22" s="1"/>
  <c r="I141" i="13"/>
  <c r="AA141" i="22" s="1"/>
  <c r="I142" i="13"/>
  <c r="AA142" i="22" s="1"/>
  <c r="I143" i="13"/>
  <c r="AA143" i="22" s="1"/>
  <c r="I144" i="13"/>
  <c r="AA144" i="22" s="1"/>
  <c r="I145" i="13"/>
  <c r="AA145" i="22" s="1"/>
  <c r="I146" i="13"/>
  <c r="AA146" i="22" s="1"/>
  <c r="I147" i="13"/>
  <c r="AA147" i="22" s="1"/>
  <c r="I148" i="13"/>
  <c r="AA148" i="22" s="1"/>
  <c r="I149" i="13"/>
  <c r="AA149" i="22" s="1"/>
  <c r="I150" i="13"/>
  <c r="AA150" i="22" s="1"/>
  <c r="I151" i="13"/>
  <c r="AA151" i="22" s="1"/>
  <c r="I152" i="13"/>
  <c r="AA152" i="22" s="1"/>
  <c r="I153" i="13"/>
  <c r="AA153" i="22" s="1"/>
  <c r="I154" i="13"/>
  <c r="AA154" i="22" s="1"/>
  <c r="I155" i="13"/>
  <c r="AA155" i="22" s="1"/>
  <c r="I156" i="13"/>
  <c r="AA156" i="22" s="1"/>
  <c r="I157" i="13"/>
  <c r="AA157" i="22" s="1"/>
  <c r="I158" i="13"/>
  <c r="AA158" i="22" s="1"/>
  <c r="I159" i="13"/>
  <c r="AA159" i="22" s="1"/>
  <c r="I160" i="13"/>
  <c r="AA160" i="22" s="1"/>
  <c r="I161" i="13"/>
  <c r="AA161" i="22" s="1"/>
  <c r="I162" i="13"/>
  <c r="AA162" i="22" s="1"/>
  <c r="I163" i="13"/>
  <c r="AA163" i="22" s="1"/>
  <c r="I164" i="13"/>
  <c r="AA164" i="22" s="1"/>
  <c r="I165" i="13"/>
  <c r="AA165" i="22" s="1"/>
  <c r="I166" i="13"/>
  <c r="AA166" i="22" s="1"/>
  <c r="I167" i="13"/>
  <c r="AA167" i="22" s="1"/>
  <c r="I168" i="13"/>
  <c r="AA168" i="22" s="1"/>
  <c r="I169" i="13"/>
  <c r="AA169" i="22" s="1"/>
  <c r="I170" i="13"/>
  <c r="AA170" i="22" s="1"/>
  <c r="I171" i="13"/>
  <c r="AA171" i="22" s="1"/>
  <c r="I172" i="13"/>
  <c r="AA172" i="22" s="1"/>
  <c r="I173" i="13"/>
  <c r="AA173" i="22" s="1"/>
  <c r="I174" i="13"/>
  <c r="AA174" i="22" s="1"/>
  <c r="I175" i="13"/>
  <c r="AA175" i="22" s="1"/>
  <c r="I176" i="13"/>
  <c r="AA176" i="22" s="1"/>
  <c r="I177" i="13"/>
  <c r="AA177" i="22" s="1"/>
  <c r="I178" i="13"/>
  <c r="AA178" i="22" s="1"/>
  <c r="I179" i="13"/>
  <c r="AA179" i="22" s="1"/>
  <c r="I180" i="13"/>
  <c r="AA180" i="22" s="1"/>
  <c r="I181" i="13"/>
  <c r="AA181" i="22" s="1"/>
  <c r="I182" i="13"/>
  <c r="AA182" i="22" s="1"/>
  <c r="I183" i="13"/>
  <c r="AA183" i="22" s="1"/>
  <c r="I184" i="13"/>
  <c r="AA184" i="22" s="1"/>
  <c r="I185" i="13"/>
  <c r="AA185" i="22" s="1"/>
  <c r="I186" i="13"/>
  <c r="AA186" i="22" s="1"/>
  <c r="I187" i="13"/>
  <c r="AA187" i="22" s="1"/>
  <c r="I188" i="13"/>
  <c r="AA188" i="22" s="1"/>
  <c r="I189" i="13"/>
  <c r="AA189" i="22" s="1"/>
  <c r="I190" i="13"/>
  <c r="AA190" i="22" s="1"/>
  <c r="I191" i="13"/>
  <c r="AA191" i="22" s="1"/>
  <c r="I192" i="13"/>
  <c r="AA192" i="22" s="1"/>
  <c r="I193" i="13"/>
  <c r="AA193" i="22" s="1"/>
  <c r="I194" i="13"/>
  <c r="AA194" i="22" s="1"/>
  <c r="I195" i="13"/>
  <c r="AA195" i="22" s="1"/>
  <c r="I196" i="13"/>
  <c r="AA196" i="22" s="1"/>
  <c r="I197" i="13"/>
  <c r="AA197" i="22" s="1"/>
  <c r="I198" i="13"/>
  <c r="AA198" i="22" s="1"/>
  <c r="I199" i="13"/>
  <c r="AA199" i="22" s="1"/>
  <c r="I200" i="13"/>
  <c r="AA200" i="22" s="1"/>
  <c r="I201" i="13"/>
  <c r="AA201" i="22" s="1"/>
  <c r="I202" i="13"/>
  <c r="AA202" i="22" s="1"/>
  <c r="I203" i="13"/>
  <c r="AA203" i="22" s="1"/>
  <c r="I204" i="13"/>
  <c r="AA204" i="22" s="1"/>
  <c r="I205" i="13"/>
  <c r="AA205" i="22" s="1"/>
  <c r="I206" i="13"/>
  <c r="AA206" i="22" s="1"/>
  <c r="I207" i="13"/>
  <c r="AA207" i="22" s="1"/>
  <c r="I208" i="13"/>
  <c r="AA208" i="22" s="1"/>
  <c r="I209" i="13"/>
  <c r="AA209" i="22" s="1"/>
  <c r="I210" i="13"/>
  <c r="AA210" i="22" s="1"/>
  <c r="I211" i="13"/>
  <c r="AA211" i="22" s="1"/>
  <c r="I212" i="13"/>
  <c r="AA212" i="22" s="1"/>
  <c r="I213" i="13"/>
  <c r="AA213" i="22" s="1"/>
  <c r="I214" i="13"/>
  <c r="AA214" i="22" s="1"/>
  <c r="I215" i="13"/>
  <c r="AA215" i="22" s="1"/>
  <c r="I216" i="13"/>
  <c r="AA216" i="22" s="1"/>
  <c r="I217" i="13"/>
  <c r="AA217" i="22" s="1"/>
  <c r="I218" i="13"/>
  <c r="AA218" i="22" s="1"/>
  <c r="I219" i="13"/>
  <c r="AA219" i="22" s="1"/>
  <c r="I220" i="13"/>
  <c r="AA220" i="22" s="1"/>
  <c r="I221" i="13"/>
  <c r="AA221" i="22" s="1"/>
  <c r="I222" i="13"/>
  <c r="AA222" i="22" s="1"/>
  <c r="I223" i="13"/>
  <c r="AA223" i="22" s="1"/>
  <c r="I224" i="13"/>
  <c r="AA224" i="22" s="1"/>
  <c r="I225" i="13"/>
  <c r="AA225" i="22" s="1"/>
  <c r="I226" i="13"/>
  <c r="AA226" i="22" s="1"/>
  <c r="I227" i="13"/>
  <c r="AA227" i="22" s="1"/>
  <c r="I228" i="13"/>
  <c r="AA228" i="22" s="1"/>
  <c r="I229" i="13"/>
  <c r="AA229" i="22" s="1"/>
  <c r="I230" i="13"/>
  <c r="AA230" i="22" s="1"/>
  <c r="I231" i="13"/>
  <c r="AA231" i="22" s="1"/>
  <c r="I232" i="13"/>
  <c r="AA232" i="22" s="1"/>
  <c r="I233" i="13"/>
  <c r="AA233" i="22" s="1"/>
  <c r="I234" i="13"/>
  <c r="AA234" i="22" s="1"/>
  <c r="I235" i="13"/>
  <c r="AA235" i="22" s="1"/>
  <c r="I236" i="13"/>
  <c r="AA236" i="22" s="1"/>
  <c r="I237" i="13"/>
  <c r="AA237" i="22" s="1"/>
  <c r="I238" i="13"/>
  <c r="AA238" i="22" s="1"/>
  <c r="I239" i="13"/>
  <c r="AA239" i="22" s="1"/>
  <c r="I240" i="13"/>
  <c r="AA240" i="22" s="1"/>
  <c r="I241" i="13"/>
  <c r="AA241" i="22" s="1"/>
  <c r="I242" i="13"/>
  <c r="AA242" i="22" s="1"/>
  <c r="I243" i="13"/>
  <c r="AA243" i="22" s="1"/>
  <c r="I244" i="13"/>
  <c r="AA244" i="22" s="1"/>
  <c r="I245" i="13"/>
  <c r="AA245" i="22" s="1"/>
  <c r="I246" i="13"/>
  <c r="AA246" i="22" s="1"/>
  <c r="I247" i="13"/>
  <c r="AA247" i="22" s="1"/>
  <c r="I248" i="13"/>
  <c r="AA248" i="22" s="1"/>
  <c r="I249" i="13"/>
  <c r="AA249" i="22" s="1"/>
  <c r="I250" i="13"/>
  <c r="AA250" i="22" s="1"/>
  <c r="I251" i="13"/>
  <c r="AA251" i="22" s="1"/>
  <c r="I252" i="13"/>
  <c r="AA252" i="22" s="1"/>
  <c r="I253" i="13"/>
  <c r="AA253" i="22" s="1"/>
  <c r="I254" i="13"/>
  <c r="AA254" i="22" s="1"/>
  <c r="I255" i="13"/>
  <c r="AA255" i="22" s="1"/>
  <c r="I256" i="13"/>
  <c r="AA256" i="22" s="1"/>
  <c r="I257" i="13"/>
  <c r="AA257" i="22" s="1"/>
  <c r="I258" i="13"/>
  <c r="AA258" i="22" s="1"/>
  <c r="I259" i="13"/>
  <c r="AA259" i="22" s="1"/>
  <c r="I260" i="13"/>
  <c r="AA260" i="22" s="1"/>
  <c r="I261" i="13"/>
  <c r="AA261" i="22" s="1"/>
  <c r="I262" i="13"/>
  <c r="AA262" i="22" s="1"/>
  <c r="I263" i="13"/>
  <c r="AA263" i="22" s="1"/>
  <c r="I264" i="13"/>
  <c r="AA264" i="22" s="1"/>
  <c r="I265" i="13"/>
  <c r="AA265" i="22" s="1"/>
  <c r="I266" i="13"/>
  <c r="AA266" i="22" s="1"/>
  <c r="I267" i="13"/>
  <c r="AA267" i="22" s="1"/>
  <c r="I268" i="13"/>
  <c r="AA268" i="22" s="1"/>
  <c r="I269" i="13"/>
  <c r="AA269" i="22" s="1"/>
  <c r="I270" i="13"/>
  <c r="AA270" i="22" s="1"/>
  <c r="I271" i="13"/>
  <c r="AA271" i="22" s="1"/>
  <c r="I272" i="13"/>
  <c r="AA272" i="22" s="1"/>
  <c r="I273" i="13"/>
  <c r="AA273" i="22" s="1"/>
  <c r="I274" i="13"/>
  <c r="AA274" i="22" s="1"/>
  <c r="I275" i="13"/>
  <c r="AA275" i="22" s="1"/>
  <c r="I276" i="13"/>
  <c r="AA276" i="22" s="1"/>
  <c r="I277" i="13"/>
  <c r="AA277" i="22" s="1"/>
  <c r="I278" i="13"/>
  <c r="AA278" i="22" s="1"/>
  <c r="I279" i="13"/>
  <c r="AA279" i="22" s="1"/>
  <c r="I280" i="13"/>
  <c r="AA280" i="22" s="1"/>
  <c r="I281" i="13"/>
  <c r="AA281" i="22" s="1"/>
  <c r="I282" i="13"/>
  <c r="AA282" i="22" s="1"/>
  <c r="I283" i="13"/>
  <c r="AA283" i="22" s="1"/>
  <c r="I284" i="13"/>
  <c r="AA284" i="22" s="1"/>
  <c r="I285" i="13"/>
  <c r="AA285" i="22" s="1"/>
  <c r="I286" i="13"/>
  <c r="AA286" i="22" s="1"/>
  <c r="I287" i="13"/>
  <c r="AA287" i="22" s="1"/>
  <c r="I288" i="13"/>
  <c r="AA288" i="22" s="1"/>
  <c r="I289" i="13"/>
  <c r="AA289" i="22" s="1"/>
  <c r="I290" i="13"/>
  <c r="AA290" i="22" s="1"/>
  <c r="I291" i="13"/>
  <c r="AA291" i="22" s="1"/>
  <c r="I292" i="13"/>
  <c r="AA292" i="22" s="1"/>
  <c r="I293" i="13"/>
  <c r="AA293" i="22" s="1"/>
  <c r="I294" i="13"/>
  <c r="AA294" i="22" s="1"/>
  <c r="I295" i="13"/>
  <c r="AA295" i="22" s="1"/>
  <c r="I296" i="13"/>
  <c r="AA296" i="22" s="1"/>
  <c r="I297" i="13"/>
  <c r="AA297" i="22" s="1"/>
  <c r="I298" i="13"/>
  <c r="AA298" i="22" s="1"/>
  <c r="I299" i="13"/>
  <c r="AA299" i="22" s="1"/>
  <c r="I300" i="13"/>
  <c r="AA300" i="22" s="1"/>
  <c r="I301" i="13"/>
  <c r="AA301" i="22" s="1"/>
  <c r="I302" i="13"/>
  <c r="AA302" i="22" s="1"/>
  <c r="I303" i="13"/>
  <c r="AA303" i="22" s="1"/>
  <c r="I304" i="13"/>
  <c r="AA304" i="22" s="1"/>
  <c r="I305" i="13"/>
  <c r="AA305" i="22" s="1"/>
  <c r="I306" i="13"/>
  <c r="AA306" i="22" s="1"/>
  <c r="I307" i="13"/>
  <c r="AA307" i="22" s="1"/>
  <c r="I308" i="13"/>
  <c r="AA308" i="22" s="1"/>
  <c r="I309" i="13"/>
  <c r="AA309" i="22" s="1"/>
  <c r="I310" i="13"/>
  <c r="AA310" i="22" s="1"/>
  <c r="I311" i="13"/>
  <c r="AA311" i="22" s="1"/>
  <c r="I312" i="13"/>
  <c r="AA312" i="22" s="1"/>
  <c r="I313" i="13"/>
  <c r="AA313" i="22" s="1"/>
  <c r="I314" i="13"/>
  <c r="AA314" i="22" s="1"/>
  <c r="I315" i="13"/>
  <c r="AA315" i="22" s="1"/>
  <c r="I316" i="13"/>
  <c r="AA316" i="22" s="1"/>
  <c r="I317" i="13"/>
  <c r="AA317" i="22" s="1"/>
  <c r="I318" i="13"/>
  <c r="AA318" i="22" s="1"/>
  <c r="I319" i="13"/>
  <c r="AA319" i="22" s="1"/>
  <c r="I320" i="13"/>
  <c r="AA320" i="22" s="1"/>
  <c r="I321" i="13"/>
  <c r="AA321" i="22" s="1"/>
  <c r="I322" i="13"/>
  <c r="AA322" i="22" s="1"/>
  <c r="I323" i="13"/>
  <c r="AA323" i="22" s="1"/>
  <c r="I324" i="13"/>
  <c r="AA324" i="22" s="1"/>
  <c r="I325" i="13"/>
  <c r="AA325" i="22" s="1"/>
  <c r="I326" i="13"/>
  <c r="AA326" i="22" s="1"/>
  <c r="I327" i="13"/>
  <c r="AA327" i="22" s="1"/>
  <c r="I328" i="13"/>
  <c r="AA328" i="22" s="1"/>
  <c r="I329" i="13"/>
  <c r="AA329" i="22" s="1"/>
  <c r="I330" i="13"/>
  <c r="AA330" i="22" s="1"/>
  <c r="I331" i="13"/>
  <c r="AA331" i="22" s="1"/>
  <c r="I332" i="13"/>
  <c r="AA332" i="22" s="1"/>
  <c r="I333" i="13"/>
  <c r="AA333" i="22" s="1"/>
  <c r="I334" i="13"/>
  <c r="AA334" i="22" s="1"/>
  <c r="I335" i="13"/>
  <c r="AA335" i="22" s="1"/>
  <c r="I336" i="13"/>
  <c r="AA336" i="22" s="1"/>
  <c r="I337" i="13"/>
  <c r="AA337" i="22" s="1"/>
  <c r="I338" i="13"/>
  <c r="AA338" i="22" s="1"/>
  <c r="I339" i="13"/>
  <c r="AA339" i="22" s="1"/>
  <c r="I340" i="13"/>
  <c r="AA340" i="22" s="1"/>
  <c r="I341" i="13"/>
  <c r="AA341" i="22" s="1"/>
  <c r="I342" i="13"/>
  <c r="AA342" i="22" s="1"/>
  <c r="I343" i="13"/>
  <c r="AA343" i="22" s="1"/>
  <c r="I344" i="13"/>
  <c r="AA344" i="22" s="1"/>
  <c r="I345" i="13"/>
  <c r="AA345" i="22" s="1"/>
  <c r="I2" i="13"/>
  <c r="AA2" i="22" s="1"/>
  <c r="H3" i="13"/>
  <c r="Z3" i="22" s="1"/>
  <c r="H4" i="13"/>
  <c r="Z4" i="22" s="1"/>
  <c r="H5" i="13"/>
  <c r="Z5" i="22" s="1"/>
  <c r="H6" i="13"/>
  <c r="Z6" i="22" s="1"/>
  <c r="H7" i="13"/>
  <c r="Z7" i="22" s="1"/>
  <c r="H8" i="13"/>
  <c r="Z8" i="22" s="1"/>
  <c r="H9" i="13"/>
  <c r="Z9" i="22" s="1"/>
  <c r="H10" i="13"/>
  <c r="Z10" i="22" s="1"/>
  <c r="H11" i="13"/>
  <c r="Z11" i="22" s="1"/>
  <c r="H12" i="13"/>
  <c r="Z12" i="22" s="1"/>
  <c r="H13" i="13"/>
  <c r="Z13" i="22" s="1"/>
  <c r="H14" i="13"/>
  <c r="Z14" i="22" s="1"/>
  <c r="H15" i="13"/>
  <c r="Z15" i="22" s="1"/>
  <c r="H16" i="13"/>
  <c r="Z16" i="22" s="1"/>
  <c r="H17" i="13"/>
  <c r="Z17" i="22" s="1"/>
  <c r="H18" i="13"/>
  <c r="Z18" i="22" s="1"/>
  <c r="H19" i="13"/>
  <c r="Z19" i="22" s="1"/>
  <c r="H20" i="13"/>
  <c r="Z20" i="22" s="1"/>
  <c r="H21" i="13"/>
  <c r="Z21" i="22" s="1"/>
  <c r="H22" i="13"/>
  <c r="Z22" i="22" s="1"/>
  <c r="H23" i="13"/>
  <c r="Z23" i="22" s="1"/>
  <c r="H24" i="13"/>
  <c r="Z24" i="22" s="1"/>
  <c r="H25" i="13"/>
  <c r="Z25" i="22" s="1"/>
  <c r="H26" i="13"/>
  <c r="Z26" i="22" s="1"/>
  <c r="H27" i="13"/>
  <c r="Z27" i="22" s="1"/>
  <c r="H28" i="13"/>
  <c r="Z28" i="22" s="1"/>
  <c r="H29" i="13"/>
  <c r="Z29" i="22" s="1"/>
  <c r="H30" i="13"/>
  <c r="Z30" i="22" s="1"/>
  <c r="H31" i="13"/>
  <c r="Z31" i="22" s="1"/>
  <c r="H32" i="13"/>
  <c r="Z32" i="22" s="1"/>
  <c r="H33" i="13"/>
  <c r="Z33" i="22" s="1"/>
  <c r="H34" i="13"/>
  <c r="Z34" i="22" s="1"/>
  <c r="H35" i="13"/>
  <c r="Z35" i="22" s="1"/>
  <c r="H36" i="13"/>
  <c r="Z36" i="22" s="1"/>
  <c r="H37" i="13"/>
  <c r="Z37" i="22" s="1"/>
  <c r="H38" i="13"/>
  <c r="Z38" i="22" s="1"/>
  <c r="H39" i="13"/>
  <c r="Z39" i="22" s="1"/>
  <c r="H40" i="13"/>
  <c r="Z40" i="22" s="1"/>
  <c r="H41" i="13"/>
  <c r="Z41" i="22" s="1"/>
  <c r="H42" i="13"/>
  <c r="Z42" i="22" s="1"/>
  <c r="H43" i="13"/>
  <c r="Z43" i="22" s="1"/>
  <c r="H44" i="13"/>
  <c r="Z44" i="22" s="1"/>
  <c r="H45" i="13"/>
  <c r="Z45" i="22" s="1"/>
  <c r="H46" i="13"/>
  <c r="Z46" i="22" s="1"/>
  <c r="H47" i="13"/>
  <c r="Z47" i="22" s="1"/>
  <c r="H48" i="13"/>
  <c r="Z48" i="22" s="1"/>
  <c r="H49" i="13"/>
  <c r="Z49" i="22" s="1"/>
  <c r="H50" i="13"/>
  <c r="Z50" i="22" s="1"/>
  <c r="H51" i="13"/>
  <c r="Z51" i="22" s="1"/>
  <c r="H52" i="13"/>
  <c r="Z52" i="22" s="1"/>
  <c r="H53" i="13"/>
  <c r="Z53" i="22" s="1"/>
  <c r="H54" i="13"/>
  <c r="Z54" i="22" s="1"/>
  <c r="H55" i="13"/>
  <c r="Z55" i="22" s="1"/>
  <c r="H56" i="13"/>
  <c r="Z56" i="22" s="1"/>
  <c r="H57" i="13"/>
  <c r="Z57" i="22" s="1"/>
  <c r="H58" i="13"/>
  <c r="Z58" i="22" s="1"/>
  <c r="H59" i="13"/>
  <c r="Z59" i="22" s="1"/>
  <c r="H60" i="13"/>
  <c r="Z60" i="22" s="1"/>
  <c r="H61" i="13"/>
  <c r="Z61" i="22" s="1"/>
  <c r="H62" i="13"/>
  <c r="Z62" i="22" s="1"/>
  <c r="H63" i="13"/>
  <c r="Z63" i="22" s="1"/>
  <c r="H64" i="13"/>
  <c r="Z64" i="22" s="1"/>
  <c r="H65" i="13"/>
  <c r="Z65" i="22" s="1"/>
  <c r="H66" i="13"/>
  <c r="Z66" i="22" s="1"/>
  <c r="H67" i="13"/>
  <c r="Z67" i="22" s="1"/>
  <c r="H68" i="13"/>
  <c r="Z68" i="22" s="1"/>
  <c r="H69" i="13"/>
  <c r="Z69" i="22" s="1"/>
  <c r="H70" i="13"/>
  <c r="Z70" i="22" s="1"/>
  <c r="H71" i="13"/>
  <c r="Z71" i="22" s="1"/>
  <c r="H72" i="13"/>
  <c r="Z72" i="22" s="1"/>
  <c r="H73" i="13"/>
  <c r="Z73" i="22" s="1"/>
  <c r="H74" i="13"/>
  <c r="Z74" i="22" s="1"/>
  <c r="H75" i="13"/>
  <c r="Z75" i="22" s="1"/>
  <c r="H76" i="13"/>
  <c r="Z76" i="22" s="1"/>
  <c r="H77" i="13"/>
  <c r="Z77" i="22" s="1"/>
  <c r="H78" i="13"/>
  <c r="Z78" i="22" s="1"/>
  <c r="H79" i="13"/>
  <c r="Z79" i="22" s="1"/>
  <c r="H80" i="13"/>
  <c r="Z80" i="22" s="1"/>
  <c r="H81" i="13"/>
  <c r="Z81" i="22" s="1"/>
  <c r="H82" i="13"/>
  <c r="Z82" i="22" s="1"/>
  <c r="H83" i="13"/>
  <c r="Z83" i="22" s="1"/>
  <c r="H84" i="13"/>
  <c r="Z84" i="22" s="1"/>
  <c r="H85" i="13"/>
  <c r="Z85" i="22" s="1"/>
  <c r="H86" i="13"/>
  <c r="Z86" i="22" s="1"/>
  <c r="H87" i="13"/>
  <c r="Z87" i="22" s="1"/>
  <c r="H88" i="13"/>
  <c r="Z88" i="22" s="1"/>
  <c r="H89" i="13"/>
  <c r="Z89" i="22" s="1"/>
  <c r="H90" i="13"/>
  <c r="Z90" i="22" s="1"/>
  <c r="H91" i="13"/>
  <c r="Z91" i="22" s="1"/>
  <c r="H92" i="13"/>
  <c r="Z92" i="22" s="1"/>
  <c r="H93" i="13"/>
  <c r="Z93" i="22" s="1"/>
  <c r="H94" i="13"/>
  <c r="Z94" i="22" s="1"/>
  <c r="H95" i="13"/>
  <c r="Z95" i="22" s="1"/>
  <c r="H96" i="13"/>
  <c r="Z96" i="22" s="1"/>
  <c r="H97" i="13"/>
  <c r="Z97" i="22" s="1"/>
  <c r="H98" i="13"/>
  <c r="Z98" i="22" s="1"/>
  <c r="H99" i="13"/>
  <c r="Z99" i="22" s="1"/>
  <c r="H100" i="13"/>
  <c r="Z100" i="22" s="1"/>
  <c r="H101" i="13"/>
  <c r="Z101" i="22" s="1"/>
  <c r="H102" i="13"/>
  <c r="Z102" i="22" s="1"/>
  <c r="H103" i="13"/>
  <c r="Z103" i="22" s="1"/>
  <c r="H104" i="13"/>
  <c r="Z104" i="22" s="1"/>
  <c r="H105" i="13"/>
  <c r="Z105" i="22" s="1"/>
  <c r="H106" i="13"/>
  <c r="Z106" i="22" s="1"/>
  <c r="H107" i="13"/>
  <c r="Z107" i="22" s="1"/>
  <c r="H108" i="13"/>
  <c r="Z108" i="22" s="1"/>
  <c r="H109" i="13"/>
  <c r="Z109" i="22" s="1"/>
  <c r="H110" i="13"/>
  <c r="Z110" i="22" s="1"/>
  <c r="H111" i="13"/>
  <c r="Z111" i="22" s="1"/>
  <c r="H112" i="13"/>
  <c r="Z112" i="22" s="1"/>
  <c r="H113" i="13"/>
  <c r="Z113" i="22" s="1"/>
  <c r="H114" i="13"/>
  <c r="Z114" i="22" s="1"/>
  <c r="H115" i="13"/>
  <c r="Z115" i="22" s="1"/>
  <c r="H116" i="13"/>
  <c r="Z116" i="22" s="1"/>
  <c r="H117" i="13"/>
  <c r="Z117" i="22" s="1"/>
  <c r="H118" i="13"/>
  <c r="Z118" i="22" s="1"/>
  <c r="H119" i="13"/>
  <c r="Z119" i="22" s="1"/>
  <c r="H120" i="13"/>
  <c r="Z120" i="22" s="1"/>
  <c r="H121" i="13"/>
  <c r="Z121" i="22" s="1"/>
  <c r="H122" i="13"/>
  <c r="Z122" i="22" s="1"/>
  <c r="H123" i="13"/>
  <c r="Z123" i="22" s="1"/>
  <c r="H124" i="13"/>
  <c r="Z124" i="22" s="1"/>
  <c r="H125" i="13"/>
  <c r="Z125" i="22" s="1"/>
  <c r="H126" i="13"/>
  <c r="Z126" i="22" s="1"/>
  <c r="H127" i="13"/>
  <c r="Z127" i="22" s="1"/>
  <c r="H128" i="13"/>
  <c r="Z128" i="22" s="1"/>
  <c r="H129" i="13"/>
  <c r="Z129" i="22" s="1"/>
  <c r="H130" i="13"/>
  <c r="Z130" i="22" s="1"/>
  <c r="H131" i="13"/>
  <c r="Z131" i="22" s="1"/>
  <c r="H132" i="13"/>
  <c r="Z132" i="22" s="1"/>
  <c r="H133" i="13"/>
  <c r="Z133" i="22" s="1"/>
  <c r="H134" i="13"/>
  <c r="Z134" i="22" s="1"/>
  <c r="H135" i="13"/>
  <c r="Z135" i="22" s="1"/>
  <c r="H136" i="13"/>
  <c r="Z136" i="22" s="1"/>
  <c r="H137" i="13"/>
  <c r="Z137" i="22" s="1"/>
  <c r="H138" i="13"/>
  <c r="Z138" i="22" s="1"/>
  <c r="H139" i="13"/>
  <c r="Z139" i="22" s="1"/>
  <c r="H140" i="13"/>
  <c r="Z140" i="22" s="1"/>
  <c r="H141" i="13"/>
  <c r="Z141" i="22" s="1"/>
  <c r="H142" i="13"/>
  <c r="Z142" i="22" s="1"/>
  <c r="H143" i="13"/>
  <c r="Z143" i="22" s="1"/>
  <c r="H144" i="13"/>
  <c r="Z144" i="22" s="1"/>
  <c r="H145" i="13"/>
  <c r="Z145" i="22" s="1"/>
  <c r="H146" i="13"/>
  <c r="Z146" i="22" s="1"/>
  <c r="H147" i="13"/>
  <c r="Z147" i="22" s="1"/>
  <c r="H148" i="13"/>
  <c r="Z148" i="22" s="1"/>
  <c r="H149" i="13"/>
  <c r="Z149" i="22" s="1"/>
  <c r="H150" i="13"/>
  <c r="Z150" i="22" s="1"/>
  <c r="H151" i="13"/>
  <c r="Z151" i="22" s="1"/>
  <c r="H152" i="13"/>
  <c r="Z152" i="22" s="1"/>
  <c r="H153" i="13"/>
  <c r="Z153" i="22" s="1"/>
  <c r="H154" i="13"/>
  <c r="Z154" i="22" s="1"/>
  <c r="H155" i="13"/>
  <c r="Z155" i="22" s="1"/>
  <c r="H156" i="13"/>
  <c r="Z156" i="22" s="1"/>
  <c r="H157" i="13"/>
  <c r="Z157" i="22" s="1"/>
  <c r="H158" i="13"/>
  <c r="Z158" i="22" s="1"/>
  <c r="H159" i="13"/>
  <c r="Z159" i="22" s="1"/>
  <c r="H160" i="13"/>
  <c r="Z160" i="22" s="1"/>
  <c r="H161" i="13"/>
  <c r="Z161" i="22" s="1"/>
  <c r="H162" i="13"/>
  <c r="Z162" i="22" s="1"/>
  <c r="H163" i="13"/>
  <c r="Z163" i="22" s="1"/>
  <c r="H164" i="13"/>
  <c r="Z164" i="22" s="1"/>
  <c r="H165" i="13"/>
  <c r="Z165" i="22" s="1"/>
  <c r="H166" i="13"/>
  <c r="Z166" i="22" s="1"/>
  <c r="H167" i="13"/>
  <c r="Z167" i="22" s="1"/>
  <c r="H168" i="13"/>
  <c r="Z168" i="22" s="1"/>
  <c r="H169" i="13"/>
  <c r="Z169" i="22" s="1"/>
  <c r="H170" i="13"/>
  <c r="Z170" i="22" s="1"/>
  <c r="H171" i="13"/>
  <c r="Z171" i="22" s="1"/>
  <c r="H172" i="13"/>
  <c r="Z172" i="22" s="1"/>
  <c r="H173" i="13"/>
  <c r="Z173" i="22" s="1"/>
  <c r="H174" i="13"/>
  <c r="Z174" i="22" s="1"/>
  <c r="H175" i="13"/>
  <c r="Z175" i="22" s="1"/>
  <c r="H176" i="13"/>
  <c r="Z176" i="22" s="1"/>
  <c r="H177" i="13"/>
  <c r="Z177" i="22" s="1"/>
  <c r="H178" i="13"/>
  <c r="Z178" i="22" s="1"/>
  <c r="H179" i="13"/>
  <c r="Z179" i="22" s="1"/>
  <c r="H180" i="13"/>
  <c r="Z180" i="22" s="1"/>
  <c r="H181" i="13"/>
  <c r="Z181" i="22" s="1"/>
  <c r="H182" i="13"/>
  <c r="Z182" i="22" s="1"/>
  <c r="H183" i="13"/>
  <c r="Z183" i="22" s="1"/>
  <c r="H184" i="13"/>
  <c r="Z184" i="22" s="1"/>
  <c r="H185" i="13"/>
  <c r="Z185" i="22" s="1"/>
  <c r="H186" i="13"/>
  <c r="Z186" i="22" s="1"/>
  <c r="H187" i="13"/>
  <c r="Z187" i="22" s="1"/>
  <c r="H188" i="13"/>
  <c r="Z188" i="22" s="1"/>
  <c r="H189" i="13"/>
  <c r="Z189" i="22" s="1"/>
  <c r="H190" i="13"/>
  <c r="Z190" i="22" s="1"/>
  <c r="H191" i="13"/>
  <c r="Z191" i="22" s="1"/>
  <c r="H192" i="13"/>
  <c r="Z192" i="22" s="1"/>
  <c r="H193" i="13"/>
  <c r="Z193" i="22" s="1"/>
  <c r="H194" i="13"/>
  <c r="Z194" i="22" s="1"/>
  <c r="H195" i="13"/>
  <c r="Z195" i="22" s="1"/>
  <c r="H196" i="13"/>
  <c r="Z196" i="22" s="1"/>
  <c r="H197" i="13"/>
  <c r="Z197" i="22" s="1"/>
  <c r="H198" i="13"/>
  <c r="Z198" i="22" s="1"/>
  <c r="H199" i="13"/>
  <c r="Z199" i="22" s="1"/>
  <c r="H200" i="13"/>
  <c r="Z200" i="22" s="1"/>
  <c r="H201" i="13"/>
  <c r="Z201" i="22" s="1"/>
  <c r="H202" i="13"/>
  <c r="Z202" i="22" s="1"/>
  <c r="H203" i="13"/>
  <c r="Z203" i="22" s="1"/>
  <c r="H204" i="13"/>
  <c r="Z204" i="22" s="1"/>
  <c r="H205" i="13"/>
  <c r="Z205" i="22" s="1"/>
  <c r="H206" i="13"/>
  <c r="Z206" i="22" s="1"/>
  <c r="H207" i="13"/>
  <c r="Z207" i="22" s="1"/>
  <c r="H208" i="13"/>
  <c r="Z208" i="22" s="1"/>
  <c r="H209" i="13"/>
  <c r="Z209" i="22" s="1"/>
  <c r="H210" i="13"/>
  <c r="Z210" i="22" s="1"/>
  <c r="H211" i="13"/>
  <c r="Z211" i="22" s="1"/>
  <c r="H212" i="13"/>
  <c r="Z212" i="22" s="1"/>
  <c r="H213" i="13"/>
  <c r="Z213" i="22" s="1"/>
  <c r="H214" i="13"/>
  <c r="Z214" i="22" s="1"/>
  <c r="H215" i="13"/>
  <c r="Z215" i="22" s="1"/>
  <c r="H216" i="13"/>
  <c r="Z216" i="22" s="1"/>
  <c r="H217" i="13"/>
  <c r="Z217" i="22" s="1"/>
  <c r="H218" i="13"/>
  <c r="Z218" i="22" s="1"/>
  <c r="H219" i="13"/>
  <c r="Z219" i="22" s="1"/>
  <c r="H220" i="13"/>
  <c r="Z220" i="22" s="1"/>
  <c r="H221" i="13"/>
  <c r="Z221" i="22" s="1"/>
  <c r="H222" i="13"/>
  <c r="Z222" i="22" s="1"/>
  <c r="H223" i="13"/>
  <c r="Z223" i="22" s="1"/>
  <c r="H224" i="13"/>
  <c r="Z224" i="22" s="1"/>
  <c r="H225" i="13"/>
  <c r="Z225" i="22" s="1"/>
  <c r="H226" i="13"/>
  <c r="Z226" i="22" s="1"/>
  <c r="H227" i="13"/>
  <c r="Z227" i="22" s="1"/>
  <c r="H228" i="13"/>
  <c r="Z228" i="22" s="1"/>
  <c r="H229" i="13"/>
  <c r="Z229" i="22" s="1"/>
  <c r="H230" i="13"/>
  <c r="Z230" i="22" s="1"/>
  <c r="H231" i="13"/>
  <c r="Z231" i="22" s="1"/>
  <c r="H232" i="13"/>
  <c r="Z232" i="22" s="1"/>
  <c r="H233" i="13"/>
  <c r="Z233" i="22" s="1"/>
  <c r="H234" i="13"/>
  <c r="Z234" i="22" s="1"/>
  <c r="H235" i="13"/>
  <c r="Z235" i="22" s="1"/>
  <c r="H236" i="13"/>
  <c r="Z236" i="22" s="1"/>
  <c r="H237" i="13"/>
  <c r="Z237" i="22" s="1"/>
  <c r="H238" i="13"/>
  <c r="Z238" i="22" s="1"/>
  <c r="H239" i="13"/>
  <c r="Z239" i="22" s="1"/>
  <c r="H240" i="13"/>
  <c r="Z240" i="22" s="1"/>
  <c r="H241" i="13"/>
  <c r="Z241" i="22" s="1"/>
  <c r="H242" i="13"/>
  <c r="Z242" i="22" s="1"/>
  <c r="H243" i="13"/>
  <c r="Z243" i="22" s="1"/>
  <c r="H244" i="13"/>
  <c r="Z244" i="22" s="1"/>
  <c r="H245" i="13"/>
  <c r="Z245" i="22" s="1"/>
  <c r="H246" i="13"/>
  <c r="Z246" i="22" s="1"/>
  <c r="H247" i="13"/>
  <c r="Z247" i="22" s="1"/>
  <c r="H248" i="13"/>
  <c r="Z248" i="22" s="1"/>
  <c r="H249" i="13"/>
  <c r="Z249" i="22" s="1"/>
  <c r="H250" i="13"/>
  <c r="Z250" i="22" s="1"/>
  <c r="H251" i="13"/>
  <c r="Z251" i="22" s="1"/>
  <c r="H252" i="13"/>
  <c r="Z252" i="22" s="1"/>
  <c r="H253" i="13"/>
  <c r="Z253" i="22" s="1"/>
  <c r="H254" i="13"/>
  <c r="Z254" i="22" s="1"/>
  <c r="H255" i="13"/>
  <c r="Z255" i="22" s="1"/>
  <c r="H256" i="13"/>
  <c r="Z256" i="22" s="1"/>
  <c r="H257" i="13"/>
  <c r="Z257" i="22" s="1"/>
  <c r="H258" i="13"/>
  <c r="Z258" i="22" s="1"/>
  <c r="H259" i="13"/>
  <c r="Z259" i="22" s="1"/>
  <c r="H260" i="13"/>
  <c r="Z260" i="22" s="1"/>
  <c r="H261" i="13"/>
  <c r="Z261" i="22" s="1"/>
  <c r="H262" i="13"/>
  <c r="Z262" i="22" s="1"/>
  <c r="H263" i="13"/>
  <c r="Z263" i="22" s="1"/>
  <c r="H264" i="13"/>
  <c r="Z264" i="22" s="1"/>
  <c r="H265" i="13"/>
  <c r="Z265" i="22" s="1"/>
  <c r="H266" i="13"/>
  <c r="Z266" i="22" s="1"/>
  <c r="H267" i="13"/>
  <c r="Z267" i="22" s="1"/>
  <c r="H268" i="13"/>
  <c r="Z268" i="22" s="1"/>
  <c r="H269" i="13"/>
  <c r="Z269" i="22" s="1"/>
  <c r="H270" i="13"/>
  <c r="Z270" i="22" s="1"/>
  <c r="H271" i="13"/>
  <c r="Z271" i="22" s="1"/>
  <c r="H272" i="13"/>
  <c r="Z272" i="22" s="1"/>
  <c r="H273" i="13"/>
  <c r="Z273" i="22" s="1"/>
  <c r="H274" i="13"/>
  <c r="Z274" i="22" s="1"/>
  <c r="H275" i="13"/>
  <c r="Z275" i="22" s="1"/>
  <c r="H276" i="13"/>
  <c r="Z276" i="22" s="1"/>
  <c r="H277" i="13"/>
  <c r="Z277" i="22" s="1"/>
  <c r="H278" i="13"/>
  <c r="Z278" i="22" s="1"/>
  <c r="H279" i="13"/>
  <c r="Z279" i="22" s="1"/>
  <c r="H280" i="13"/>
  <c r="Z280" i="22" s="1"/>
  <c r="H281" i="13"/>
  <c r="Z281" i="22" s="1"/>
  <c r="H282" i="13"/>
  <c r="Z282" i="22" s="1"/>
  <c r="H283" i="13"/>
  <c r="Z283" i="22" s="1"/>
  <c r="H284" i="13"/>
  <c r="Z284" i="22" s="1"/>
  <c r="H285" i="13"/>
  <c r="Z285" i="22" s="1"/>
  <c r="H286" i="13"/>
  <c r="Z286" i="22" s="1"/>
  <c r="H287" i="13"/>
  <c r="Z287" i="22" s="1"/>
  <c r="H288" i="13"/>
  <c r="Z288" i="22" s="1"/>
  <c r="H289" i="13"/>
  <c r="Z289" i="22" s="1"/>
  <c r="H290" i="13"/>
  <c r="Z290" i="22" s="1"/>
  <c r="H291" i="13"/>
  <c r="Z291" i="22" s="1"/>
  <c r="H292" i="13"/>
  <c r="Z292" i="22" s="1"/>
  <c r="H293" i="13"/>
  <c r="Z293" i="22" s="1"/>
  <c r="H294" i="13"/>
  <c r="Z294" i="22" s="1"/>
  <c r="H295" i="13"/>
  <c r="Z295" i="22" s="1"/>
  <c r="H296" i="13"/>
  <c r="Z296" i="22" s="1"/>
  <c r="H297" i="13"/>
  <c r="Z297" i="22" s="1"/>
  <c r="H298" i="13"/>
  <c r="Z298" i="22" s="1"/>
  <c r="H299" i="13"/>
  <c r="Z299" i="22" s="1"/>
  <c r="H300" i="13"/>
  <c r="Z300" i="22" s="1"/>
  <c r="H301" i="13"/>
  <c r="Z301" i="22" s="1"/>
  <c r="H302" i="13"/>
  <c r="Z302" i="22" s="1"/>
  <c r="H303" i="13"/>
  <c r="Z303" i="22" s="1"/>
  <c r="H304" i="13"/>
  <c r="Z304" i="22" s="1"/>
  <c r="H305" i="13"/>
  <c r="Z305" i="22" s="1"/>
  <c r="H306" i="13"/>
  <c r="Z306" i="22" s="1"/>
  <c r="H307" i="13"/>
  <c r="Z307" i="22" s="1"/>
  <c r="H308" i="13"/>
  <c r="Z308" i="22" s="1"/>
  <c r="H309" i="13"/>
  <c r="Z309" i="22" s="1"/>
  <c r="H310" i="13"/>
  <c r="Z310" i="22" s="1"/>
  <c r="H311" i="13"/>
  <c r="Z311" i="22" s="1"/>
  <c r="H312" i="13"/>
  <c r="Z312" i="22" s="1"/>
  <c r="H313" i="13"/>
  <c r="Z313" i="22" s="1"/>
  <c r="H314" i="13"/>
  <c r="Z314" i="22" s="1"/>
  <c r="H315" i="13"/>
  <c r="Z315" i="22" s="1"/>
  <c r="H316" i="13"/>
  <c r="Z316" i="22" s="1"/>
  <c r="H317" i="13"/>
  <c r="Z317" i="22" s="1"/>
  <c r="H318" i="13"/>
  <c r="Z318" i="22" s="1"/>
  <c r="H319" i="13"/>
  <c r="Z319" i="22" s="1"/>
  <c r="H320" i="13"/>
  <c r="Z320" i="22" s="1"/>
  <c r="H321" i="13"/>
  <c r="Z321" i="22" s="1"/>
  <c r="H322" i="13"/>
  <c r="Z322" i="22" s="1"/>
  <c r="H323" i="13"/>
  <c r="Z323" i="22" s="1"/>
  <c r="H324" i="13"/>
  <c r="Z324" i="22" s="1"/>
  <c r="H325" i="13"/>
  <c r="Z325" i="22" s="1"/>
  <c r="H326" i="13"/>
  <c r="Z326" i="22" s="1"/>
  <c r="H327" i="13"/>
  <c r="Z327" i="22" s="1"/>
  <c r="H328" i="13"/>
  <c r="Z328" i="22" s="1"/>
  <c r="H329" i="13"/>
  <c r="Z329" i="22" s="1"/>
  <c r="H330" i="13"/>
  <c r="Z330" i="22" s="1"/>
  <c r="H331" i="13"/>
  <c r="Z331" i="22" s="1"/>
  <c r="H332" i="13"/>
  <c r="Z332" i="22" s="1"/>
  <c r="H333" i="13"/>
  <c r="Z333" i="22" s="1"/>
  <c r="H334" i="13"/>
  <c r="Z334" i="22" s="1"/>
  <c r="H335" i="13"/>
  <c r="Z335" i="22" s="1"/>
  <c r="H336" i="13"/>
  <c r="Z336" i="22" s="1"/>
  <c r="H337" i="13"/>
  <c r="Z337" i="22" s="1"/>
  <c r="H338" i="13"/>
  <c r="Z338" i="22" s="1"/>
  <c r="H339" i="13"/>
  <c r="Z339" i="22" s="1"/>
  <c r="H340" i="13"/>
  <c r="Z340" i="22" s="1"/>
  <c r="H341" i="13"/>
  <c r="Z341" i="22" s="1"/>
  <c r="H342" i="13"/>
  <c r="Z342" i="22" s="1"/>
  <c r="H343" i="13"/>
  <c r="Z343" i="22" s="1"/>
  <c r="H344" i="13"/>
  <c r="Z344" i="22" s="1"/>
  <c r="H345" i="13"/>
  <c r="Z345" i="22" s="1"/>
  <c r="H2" i="13"/>
  <c r="Z2" i="22" s="1"/>
  <c r="G3" i="13"/>
  <c r="Y3" i="22" s="1"/>
  <c r="G4" i="13"/>
  <c r="Y4" i="22" s="1"/>
  <c r="G5" i="13"/>
  <c r="Y5" i="22" s="1"/>
  <c r="G6" i="13"/>
  <c r="Y6" i="22" s="1"/>
  <c r="G7" i="13"/>
  <c r="Y7" i="22" s="1"/>
  <c r="G8" i="13"/>
  <c r="Y8" i="22" s="1"/>
  <c r="G9" i="13"/>
  <c r="Y9" i="22" s="1"/>
  <c r="G10" i="13"/>
  <c r="Y10" i="22" s="1"/>
  <c r="G11" i="13"/>
  <c r="Y11" i="22" s="1"/>
  <c r="G12" i="13"/>
  <c r="Y12" i="22" s="1"/>
  <c r="G13" i="13"/>
  <c r="Y13" i="22" s="1"/>
  <c r="G14" i="13"/>
  <c r="Y14" i="22" s="1"/>
  <c r="G15" i="13"/>
  <c r="Y15" i="22" s="1"/>
  <c r="G16" i="13"/>
  <c r="Y16" i="22" s="1"/>
  <c r="G17" i="13"/>
  <c r="Y17" i="22" s="1"/>
  <c r="G18" i="13"/>
  <c r="Y18" i="22" s="1"/>
  <c r="G19" i="13"/>
  <c r="Y19" i="22" s="1"/>
  <c r="G20" i="13"/>
  <c r="Y20" i="22" s="1"/>
  <c r="G21" i="13"/>
  <c r="Y21" i="22" s="1"/>
  <c r="G22" i="13"/>
  <c r="Y22" i="22" s="1"/>
  <c r="G23" i="13"/>
  <c r="Y23" i="22" s="1"/>
  <c r="G24" i="13"/>
  <c r="Y24" i="22" s="1"/>
  <c r="G25" i="13"/>
  <c r="Y25" i="22" s="1"/>
  <c r="G26" i="13"/>
  <c r="Y26" i="22" s="1"/>
  <c r="G27" i="13"/>
  <c r="Y27" i="22" s="1"/>
  <c r="G28" i="13"/>
  <c r="Y28" i="22" s="1"/>
  <c r="G29" i="13"/>
  <c r="Y29" i="22" s="1"/>
  <c r="G30" i="13"/>
  <c r="Y30" i="22" s="1"/>
  <c r="G31" i="13"/>
  <c r="Y31" i="22" s="1"/>
  <c r="G32" i="13"/>
  <c r="Y32" i="22" s="1"/>
  <c r="G33" i="13"/>
  <c r="Y33" i="22" s="1"/>
  <c r="G34" i="13"/>
  <c r="Y34" i="22" s="1"/>
  <c r="G35" i="13"/>
  <c r="Y35" i="22" s="1"/>
  <c r="G36" i="13"/>
  <c r="Y36" i="22" s="1"/>
  <c r="G37" i="13"/>
  <c r="Y37" i="22" s="1"/>
  <c r="G38" i="13"/>
  <c r="Y38" i="22" s="1"/>
  <c r="G39" i="13"/>
  <c r="Y39" i="22" s="1"/>
  <c r="G40" i="13"/>
  <c r="Y40" i="22" s="1"/>
  <c r="G41" i="13"/>
  <c r="Y41" i="22" s="1"/>
  <c r="G42" i="13"/>
  <c r="Y42" i="22" s="1"/>
  <c r="G43" i="13"/>
  <c r="Y43" i="22" s="1"/>
  <c r="G44" i="13"/>
  <c r="Y44" i="22" s="1"/>
  <c r="G45" i="13"/>
  <c r="Y45" i="22" s="1"/>
  <c r="G46" i="13"/>
  <c r="Y46" i="22" s="1"/>
  <c r="G47" i="13"/>
  <c r="Y47" i="22" s="1"/>
  <c r="G48" i="13"/>
  <c r="Y48" i="22" s="1"/>
  <c r="G49" i="13"/>
  <c r="Y49" i="22" s="1"/>
  <c r="G50" i="13"/>
  <c r="Y50" i="22" s="1"/>
  <c r="G51" i="13"/>
  <c r="Y51" i="22" s="1"/>
  <c r="G52" i="13"/>
  <c r="Y52" i="22" s="1"/>
  <c r="G53" i="13"/>
  <c r="Y53" i="22" s="1"/>
  <c r="G54" i="13"/>
  <c r="Y54" i="22" s="1"/>
  <c r="G55" i="13"/>
  <c r="Y55" i="22" s="1"/>
  <c r="G56" i="13"/>
  <c r="Y56" i="22" s="1"/>
  <c r="G57" i="13"/>
  <c r="Y57" i="22" s="1"/>
  <c r="G58" i="13"/>
  <c r="Y58" i="22" s="1"/>
  <c r="G59" i="13"/>
  <c r="Y59" i="22" s="1"/>
  <c r="G60" i="13"/>
  <c r="Y60" i="22" s="1"/>
  <c r="G61" i="13"/>
  <c r="Y61" i="22" s="1"/>
  <c r="G62" i="13"/>
  <c r="Y62" i="22" s="1"/>
  <c r="G63" i="13"/>
  <c r="Y63" i="22" s="1"/>
  <c r="G64" i="13"/>
  <c r="Y64" i="22" s="1"/>
  <c r="G65" i="13"/>
  <c r="Y65" i="22" s="1"/>
  <c r="G66" i="13"/>
  <c r="Y66" i="22" s="1"/>
  <c r="G67" i="13"/>
  <c r="Y67" i="22" s="1"/>
  <c r="G68" i="13"/>
  <c r="Y68" i="22" s="1"/>
  <c r="G69" i="13"/>
  <c r="Y69" i="22" s="1"/>
  <c r="G70" i="13"/>
  <c r="Y70" i="22" s="1"/>
  <c r="G71" i="13"/>
  <c r="Y71" i="22" s="1"/>
  <c r="G72" i="13"/>
  <c r="Y72" i="22" s="1"/>
  <c r="G73" i="13"/>
  <c r="Y73" i="22" s="1"/>
  <c r="G74" i="13"/>
  <c r="Y74" i="22" s="1"/>
  <c r="G75" i="13"/>
  <c r="Y75" i="22" s="1"/>
  <c r="G76" i="13"/>
  <c r="Y76" i="22" s="1"/>
  <c r="G77" i="13"/>
  <c r="Y77" i="22" s="1"/>
  <c r="G78" i="13"/>
  <c r="Y78" i="22" s="1"/>
  <c r="G79" i="13"/>
  <c r="Y79" i="22" s="1"/>
  <c r="G80" i="13"/>
  <c r="Y80" i="22" s="1"/>
  <c r="G81" i="13"/>
  <c r="Y81" i="22" s="1"/>
  <c r="G82" i="13"/>
  <c r="Y82" i="22" s="1"/>
  <c r="G83" i="13"/>
  <c r="Y83" i="22" s="1"/>
  <c r="G84" i="13"/>
  <c r="Y84" i="22" s="1"/>
  <c r="G85" i="13"/>
  <c r="Y85" i="22" s="1"/>
  <c r="G86" i="13"/>
  <c r="Y86" i="22" s="1"/>
  <c r="G87" i="13"/>
  <c r="Y87" i="22" s="1"/>
  <c r="G88" i="13"/>
  <c r="Y88" i="22" s="1"/>
  <c r="G89" i="13"/>
  <c r="Y89" i="22" s="1"/>
  <c r="G90" i="13"/>
  <c r="Y90" i="22" s="1"/>
  <c r="G91" i="13"/>
  <c r="Y91" i="22" s="1"/>
  <c r="G92" i="13"/>
  <c r="Y92" i="22" s="1"/>
  <c r="G93" i="13"/>
  <c r="Y93" i="22" s="1"/>
  <c r="G94" i="13"/>
  <c r="Y94" i="22" s="1"/>
  <c r="G95" i="13"/>
  <c r="Y95" i="22" s="1"/>
  <c r="G96" i="13"/>
  <c r="Y96" i="22" s="1"/>
  <c r="G97" i="13"/>
  <c r="Y97" i="22" s="1"/>
  <c r="G98" i="13"/>
  <c r="Y98" i="22" s="1"/>
  <c r="G99" i="13"/>
  <c r="Y99" i="22" s="1"/>
  <c r="G100" i="13"/>
  <c r="Y100" i="22" s="1"/>
  <c r="G101" i="13"/>
  <c r="Y101" i="22" s="1"/>
  <c r="G102" i="13"/>
  <c r="Y102" i="22" s="1"/>
  <c r="G103" i="13"/>
  <c r="Y103" i="22" s="1"/>
  <c r="G104" i="13"/>
  <c r="Y104" i="22" s="1"/>
  <c r="G105" i="13"/>
  <c r="Y105" i="22" s="1"/>
  <c r="G106" i="13"/>
  <c r="Y106" i="22" s="1"/>
  <c r="G107" i="13"/>
  <c r="Y107" i="22" s="1"/>
  <c r="G108" i="13"/>
  <c r="Y108" i="22" s="1"/>
  <c r="G109" i="13"/>
  <c r="Y109" i="22" s="1"/>
  <c r="G110" i="13"/>
  <c r="Y110" i="22" s="1"/>
  <c r="G111" i="13"/>
  <c r="Y111" i="22" s="1"/>
  <c r="G112" i="13"/>
  <c r="Y112" i="22" s="1"/>
  <c r="G113" i="13"/>
  <c r="Y113" i="22" s="1"/>
  <c r="G114" i="13"/>
  <c r="Y114" i="22" s="1"/>
  <c r="G115" i="13"/>
  <c r="Y115" i="22" s="1"/>
  <c r="G116" i="13"/>
  <c r="Y116" i="22" s="1"/>
  <c r="G117" i="13"/>
  <c r="Y117" i="22" s="1"/>
  <c r="G118" i="13"/>
  <c r="Y118" i="22" s="1"/>
  <c r="G119" i="13"/>
  <c r="Y119" i="22" s="1"/>
  <c r="G120" i="13"/>
  <c r="Y120" i="22" s="1"/>
  <c r="G121" i="13"/>
  <c r="Y121" i="22" s="1"/>
  <c r="G122" i="13"/>
  <c r="Y122" i="22" s="1"/>
  <c r="G123" i="13"/>
  <c r="Y123" i="22" s="1"/>
  <c r="G124" i="13"/>
  <c r="Y124" i="22" s="1"/>
  <c r="G125" i="13"/>
  <c r="Y125" i="22" s="1"/>
  <c r="G126" i="13"/>
  <c r="Y126" i="22" s="1"/>
  <c r="G127" i="13"/>
  <c r="Y127" i="22" s="1"/>
  <c r="G128" i="13"/>
  <c r="Y128" i="22" s="1"/>
  <c r="G129" i="13"/>
  <c r="Y129" i="22" s="1"/>
  <c r="G130" i="13"/>
  <c r="Y130" i="22" s="1"/>
  <c r="G131" i="13"/>
  <c r="Y131" i="22" s="1"/>
  <c r="G132" i="13"/>
  <c r="Y132" i="22" s="1"/>
  <c r="G133" i="13"/>
  <c r="Y133" i="22" s="1"/>
  <c r="G134" i="13"/>
  <c r="Y134" i="22" s="1"/>
  <c r="G135" i="13"/>
  <c r="Y135" i="22" s="1"/>
  <c r="G136" i="13"/>
  <c r="Y136" i="22" s="1"/>
  <c r="G137" i="13"/>
  <c r="Y137" i="22" s="1"/>
  <c r="G138" i="13"/>
  <c r="Y138" i="22" s="1"/>
  <c r="G139" i="13"/>
  <c r="Y139" i="22" s="1"/>
  <c r="G140" i="13"/>
  <c r="Y140" i="22" s="1"/>
  <c r="G141" i="13"/>
  <c r="Y141" i="22" s="1"/>
  <c r="G142" i="13"/>
  <c r="Y142" i="22" s="1"/>
  <c r="G143" i="13"/>
  <c r="Y143" i="22" s="1"/>
  <c r="G144" i="13"/>
  <c r="Y144" i="22" s="1"/>
  <c r="G145" i="13"/>
  <c r="Y145" i="22" s="1"/>
  <c r="G146" i="13"/>
  <c r="Y146" i="22" s="1"/>
  <c r="G147" i="13"/>
  <c r="Y147" i="22" s="1"/>
  <c r="G148" i="13"/>
  <c r="Y148" i="22" s="1"/>
  <c r="G149" i="13"/>
  <c r="Y149" i="22" s="1"/>
  <c r="G150" i="13"/>
  <c r="Y150" i="22" s="1"/>
  <c r="G151" i="13"/>
  <c r="Y151" i="22" s="1"/>
  <c r="G152" i="13"/>
  <c r="Y152" i="22" s="1"/>
  <c r="G153" i="13"/>
  <c r="Y153" i="22" s="1"/>
  <c r="G154" i="13"/>
  <c r="Y154" i="22" s="1"/>
  <c r="G155" i="13"/>
  <c r="Y155" i="22" s="1"/>
  <c r="G156" i="13"/>
  <c r="Y156" i="22" s="1"/>
  <c r="G157" i="13"/>
  <c r="Y157" i="22" s="1"/>
  <c r="G158" i="13"/>
  <c r="Y158" i="22" s="1"/>
  <c r="G159" i="13"/>
  <c r="Y159" i="22" s="1"/>
  <c r="G160" i="13"/>
  <c r="Y160" i="22" s="1"/>
  <c r="G161" i="13"/>
  <c r="Y161" i="22" s="1"/>
  <c r="G162" i="13"/>
  <c r="Y162" i="22" s="1"/>
  <c r="G163" i="13"/>
  <c r="Y163" i="22" s="1"/>
  <c r="G164" i="13"/>
  <c r="Y164" i="22" s="1"/>
  <c r="G165" i="13"/>
  <c r="Y165" i="22" s="1"/>
  <c r="G166" i="13"/>
  <c r="Y166" i="22" s="1"/>
  <c r="G167" i="13"/>
  <c r="Y167" i="22" s="1"/>
  <c r="G168" i="13"/>
  <c r="Y168" i="22" s="1"/>
  <c r="G169" i="13"/>
  <c r="Y169" i="22" s="1"/>
  <c r="G170" i="13"/>
  <c r="Y170" i="22" s="1"/>
  <c r="G171" i="13"/>
  <c r="Y171" i="22" s="1"/>
  <c r="G172" i="13"/>
  <c r="Y172" i="22" s="1"/>
  <c r="G173" i="13"/>
  <c r="Y173" i="22" s="1"/>
  <c r="G174" i="13"/>
  <c r="Y174" i="22" s="1"/>
  <c r="G175" i="13"/>
  <c r="Y175" i="22" s="1"/>
  <c r="G176" i="13"/>
  <c r="Y176" i="22" s="1"/>
  <c r="G177" i="13"/>
  <c r="Y177" i="22" s="1"/>
  <c r="G178" i="13"/>
  <c r="Y178" i="22" s="1"/>
  <c r="G179" i="13"/>
  <c r="Y179" i="22" s="1"/>
  <c r="G180" i="13"/>
  <c r="Y180" i="22" s="1"/>
  <c r="G181" i="13"/>
  <c r="Y181" i="22" s="1"/>
  <c r="G182" i="13"/>
  <c r="Y182" i="22" s="1"/>
  <c r="G183" i="13"/>
  <c r="Y183" i="22" s="1"/>
  <c r="G184" i="13"/>
  <c r="Y184" i="22" s="1"/>
  <c r="G185" i="13"/>
  <c r="Y185" i="22" s="1"/>
  <c r="G186" i="13"/>
  <c r="Y186" i="22" s="1"/>
  <c r="G187" i="13"/>
  <c r="Y187" i="22" s="1"/>
  <c r="G188" i="13"/>
  <c r="Y188" i="22" s="1"/>
  <c r="G189" i="13"/>
  <c r="Y189" i="22" s="1"/>
  <c r="G190" i="13"/>
  <c r="Y190" i="22" s="1"/>
  <c r="G191" i="13"/>
  <c r="Y191" i="22" s="1"/>
  <c r="G192" i="13"/>
  <c r="Y192" i="22" s="1"/>
  <c r="G193" i="13"/>
  <c r="Y193" i="22" s="1"/>
  <c r="G194" i="13"/>
  <c r="Y194" i="22" s="1"/>
  <c r="G195" i="13"/>
  <c r="Y195" i="22" s="1"/>
  <c r="G196" i="13"/>
  <c r="Y196" i="22" s="1"/>
  <c r="G197" i="13"/>
  <c r="Y197" i="22" s="1"/>
  <c r="G198" i="13"/>
  <c r="Y198" i="22" s="1"/>
  <c r="G199" i="13"/>
  <c r="Y199" i="22" s="1"/>
  <c r="G200" i="13"/>
  <c r="Y200" i="22" s="1"/>
  <c r="G201" i="13"/>
  <c r="Y201" i="22" s="1"/>
  <c r="G202" i="13"/>
  <c r="Y202" i="22" s="1"/>
  <c r="G203" i="13"/>
  <c r="Y203" i="22" s="1"/>
  <c r="G204" i="13"/>
  <c r="Y204" i="22" s="1"/>
  <c r="G205" i="13"/>
  <c r="Y205" i="22" s="1"/>
  <c r="G206" i="13"/>
  <c r="Y206" i="22" s="1"/>
  <c r="G207" i="13"/>
  <c r="Y207" i="22" s="1"/>
  <c r="G208" i="13"/>
  <c r="Y208" i="22" s="1"/>
  <c r="G209" i="13"/>
  <c r="Y209" i="22" s="1"/>
  <c r="G210" i="13"/>
  <c r="Y210" i="22" s="1"/>
  <c r="G211" i="13"/>
  <c r="Y211" i="22" s="1"/>
  <c r="G212" i="13"/>
  <c r="Y212" i="22" s="1"/>
  <c r="G213" i="13"/>
  <c r="Y213" i="22" s="1"/>
  <c r="G214" i="13"/>
  <c r="Y214" i="22" s="1"/>
  <c r="G215" i="13"/>
  <c r="Y215" i="22" s="1"/>
  <c r="G216" i="13"/>
  <c r="Y216" i="22" s="1"/>
  <c r="G217" i="13"/>
  <c r="Y217" i="22" s="1"/>
  <c r="G218" i="13"/>
  <c r="Y218" i="22" s="1"/>
  <c r="G219" i="13"/>
  <c r="Y219" i="22" s="1"/>
  <c r="G220" i="13"/>
  <c r="Y220" i="22" s="1"/>
  <c r="G221" i="13"/>
  <c r="Y221" i="22" s="1"/>
  <c r="G222" i="13"/>
  <c r="Y222" i="22" s="1"/>
  <c r="G223" i="13"/>
  <c r="Y223" i="22" s="1"/>
  <c r="G224" i="13"/>
  <c r="Y224" i="22" s="1"/>
  <c r="G225" i="13"/>
  <c r="Y225" i="22" s="1"/>
  <c r="G226" i="13"/>
  <c r="Y226" i="22" s="1"/>
  <c r="G227" i="13"/>
  <c r="Y227" i="22" s="1"/>
  <c r="G228" i="13"/>
  <c r="Y228" i="22" s="1"/>
  <c r="G229" i="13"/>
  <c r="Y229" i="22" s="1"/>
  <c r="G230" i="13"/>
  <c r="Y230" i="22" s="1"/>
  <c r="G231" i="13"/>
  <c r="Y231" i="22" s="1"/>
  <c r="G232" i="13"/>
  <c r="Y232" i="22" s="1"/>
  <c r="G233" i="13"/>
  <c r="Y233" i="22" s="1"/>
  <c r="G234" i="13"/>
  <c r="Y234" i="22" s="1"/>
  <c r="G235" i="13"/>
  <c r="Y235" i="22" s="1"/>
  <c r="G236" i="13"/>
  <c r="Y236" i="22" s="1"/>
  <c r="G237" i="13"/>
  <c r="Y237" i="22" s="1"/>
  <c r="G238" i="13"/>
  <c r="Y238" i="22" s="1"/>
  <c r="G239" i="13"/>
  <c r="Y239" i="22" s="1"/>
  <c r="G240" i="13"/>
  <c r="Y240" i="22" s="1"/>
  <c r="G241" i="13"/>
  <c r="Y241" i="22" s="1"/>
  <c r="G242" i="13"/>
  <c r="Y242" i="22" s="1"/>
  <c r="G243" i="13"/>
  <c r="Y243" i="22" s="1"/>
  <c r="G244" i="13"/>
  <c r="Y244" i="22" s="1"/>
  <c r="G245" i="13"/>
  <c r="Y245" i="22" s="1"/>
  <c r="G246" i="13"/>
  <c r="Y246" i="22" s="1"/>
  <c r="G247" i="13"/>
  <c r="Y247" i="22" s="1"/>
  <c r="G248" i="13"/>
  <c r="Y248" i="22" s="1"/>
  <c r="G249" i="13"/>
  <c r="Y249" i="22" s="1"/>
  <c r="G250" i="13"/>
  <c r="Y250" i="22" s="1"/>
  <c r="G251" i="13"/>
  <c r="Y251" i="22" s="1"/>
  <c r="G252" i="13"/>
  <c r="Y252" i="22" s="1"/>
  <c r="G253" i="13"/>
  <c r="Y253" i="22" s="1"/>
  <c r="G254" i="13"/>
  <c r="Y254" i="22" s="1"/>
  <c r="G255" i="13"/>
  <c r="Y255" i="22" s="1"/>
  <c r="G256" i="13"/>
  <c r="Y256" i="22" s="1"/>
  <c r="G257" i="13"/>
  <c r="Y257" i="22" s="1"/>
  <c r="G258" i="13"/>
  <c r="Y258" i="22" s="1"/>
  <c r="G259" i="13"/>
  <c r="Y259" i="22" s="1"/>
  <c r="G260" i="13"/>
  <c r="Y260" i="22" s="1"/>
  <c r="G261" i="13"/>
  <c r="Y261" i="22" s="1"/>
  <c r="G262" i="13"/>
  <c r="Y262" i="22" s="1"/>
  <c r="G263" i="13"/>
  <c r="Y263" i="22" s="1"/>
  <c r="G264" i="13"/>
  <c r="Y264" i="22" s="1"/>
  <c r="G265" i="13"/>
  <c r="Y265" i="22" s="1"/>
  <c r="G266" i="13"/>
  <c r="Y266" i="22" s="1"/>
  <c r="G267" i="13"/>
  <c r="Y267" i="22" s="1"/>
  <c r="G268" i="13"/>
  <c r="Y268" i="22" s="1"/>
  <c r="G269" i="13"/>
  <c r="Y269" i="22" s="1"/>
  <c r="G270" i="13"/>
  <c r="Y270" i="22" s="1"/>
  <c r="G271" i="13"/>
  <c r="Y271" i="22" s="1"/>
  <c r="G272" i="13"/>
  <c r="Y272" i="22" s="1"/>
  <c r="G273" i="13"/>
  <c r="Y273" i="22" s="1"/>
  <c r="G274" i="13"/>
  <c r="Y274" i="22" s="1"/>
  <c r="G275" i="13"/>
  <c r="Y275" i="22" s="1"/>
  <c r="G276" i="13"/>
  <c r="Y276" i="22" s="1"/>
  <c r="G277" i="13"/>
  <c r="Y277" i="22" s="1"/>
  <c r="G278" i="13"/>
  <c r="Y278" i="22" s="1"/>
  <c r="G279" i="13"/>
  <c r="Y279" i="22" s="1"/>
  <c r="G280" i="13"/>
  <c r="Y280" i="22" s="1"/>
  <c r="G281" i="13"/>
  <c r="Y281" i="22" s="1"/>
  <c r="G282" i="13"/>
  <c r="Y282" i="22" s="1"/>
  <c r="G283" i="13"/>
  <c r="Y283" i="22" s="1"/>
  <c r="G284" i="13"/>
  <c r="Y284" i="22" s="1"/>
  <c r="G285" i="13"/>
  <c r="Y285" i="22" s="1"/>
  <c r="G286" i="13"/>
  <c r="Y286" i="22" s="1"/>
  <c r="G287" i="13"/>
  <c r="Y287" i="22" s="1"/>
  <c r="G288" i="13"/>
  <c r="Y288" i="22" s="1"/>
  <c r="G289" i="13"/>
  <c r="Y289" i="22" s="1"/>
  <c r="G290" i="13"/>
  <c r="Y290" i="22" s="1"/>
  <c r="G291" i="13"/>
  <c r="Y291" i="22" s="1"/>
  <c r="G292" i="13"/>
  <c r="Y292" i="22" s="1"/>
  <c r="G293" i="13"/>
  <c r="Y293" i="22" s="1"/>
  <c r="G294" i="13"/>
  <c r="Y294" i="22" s="1"/>
  <c r="G295" i="13"/>
  <c r="Y295" i="22" s="1"/>
  <c r="G296" i="13"/>
  <c r="Y296" i="22" s="1"/>
  <c r="G297" i="13"/>
  <c r="Y297" i="22" s="1"/>
  <c r="G298" i="13"/>
  <c r="Y298" i="22" s="1"/>
  <c r="G299" i="13"/>
  <c r="Y299" i="22" s="1"/>
  <c r="G300" i="13"/>
  <c r="Y300" i="22" s="1"/>
  <c r="G301" i="13"/>
  <c r="Y301" i="22" s="1"/>
  <c r="G302" i="13"/>
  <c r="Y302" i="22" s="1"/>
  <c r="G303" i="13"/>
  <c r="Y303" i="22" s="1"/>
  <c r="G304" i="13"/>
  <c r="Y304" i="22" s="1"/>
  <c r="G305" i="13"/>
  <c r="Y305" i="22" s="1"/>
  <c r="G306" i="13"/>
  <c r="Y306" i="22" s="1"/>
  <c r="G307" i="13"/>
  <c r="Y307" i="22" s="1"/>
  <c r="G308" i="13"/>
  <c r="Y308" i="22" s="1"/>
  <c r="G309" i="13"/>
  <c r="Y309" i="22" s="1"/>
  <c r="G310" i="13"/>
  <c r="Y310" i="22" s="1"/>
  <c r="G311" i="13"/>
  <c r="Y311" i="22" s="1"/>
  <c r="G312" i="13"/>
  <c r="Y312" i="22" s="1"/>
  <c r="G313" i="13"/>
  <c r="Y313" i="22" s="1"/>
  <c r="G314" i="13"/>
  <c r="Y314" i="22" s="1"/>
  <c r="G315" i="13"/>
  <c r="Y315" i="22" s="1"/>
  <c r="G316" i="13"/>
  <c r="Y316" i="22" s="1"/>
  <c r="G317" i="13"/>
  <c r="Y317" i="22" s="1"/>
  <c r="G318" i="13"/>
  <c r="Y318" i="22" s="1"/>
  <c r="G319" i="13"/>
  <c r="Y319" i="22" s="1"/>
  <c r="G320" i="13"/>
  <c r="Y320" i="22" s="1"/>
  <c r="G321" i="13"/>
  <c r="Y321" i="22" s="1"/>
  <c r="G322" i="13"/>
  <c r="Y322" i="22" s="1"/>
  <c r="G323" i="13"/>
  <c r="Y323" i="22" s="1"/>
  <c r="G324" i="13"/>
  <c r="Y324" i="22" s="1"/>
  <c r="G325" i="13"/>
  <c r="Y325" i="22" s="1"/>
  <c r="G326" i="13"/>
  <c r="Y326" i="22" s="1"/>
  <c r="G327" i="13"/>
  <c r="Y327" i="22" s="1"/>
  <c r="G328" i="13"/>
  <c r="Y328" i="22" s="1"/>
  <c r="G329" i="13"/>
  <c r="Y329" i="22" s="1"/>
  <c r="G330" i="13"/>
  <c r="Y330" i="22" s="1"/>
  <c r="G331" i="13"/>
  <c r="Y331" i="22" s="1"/>
  <c r="G332" i="13"/>
  <c r="Y332" i="22" s="1"/>
  <c r="G333" i="13"/>
  <c r="Y333" i="22" s="1"/>
  <c r="G334" i="13"/>
  <c r="Y334" i="22" s="1"/>
  <c r="G335" i="13"/>
  <c r="Y335" i="22" s="1"/>
  <c r="G336" i="13"/>
  <c r="Y336" i="22" s="1"/>
  <c r="G337" i="13"/>
  <c r="Y337" i="22" s="1"/>
  <c r="G338" i="13"/>
  <c r="Y338" i="22" s="1"/>
  <c r="G339" i="13"/>
  <c r="Y339" i="22" s="1"/>
  <c r="G340" i="13"/>
  <c r="Y340" i="22" s="1"/>
  <c r="G341" i="13"/>
  <c r="Y341" i="22" s="1"/>
  <c r="G342" i="13"/>
  <c r="Y342" i="22" s="1"/>
  <c r="G343" i="13"/>
  <c r="Y343" i="22" s="1"/>
  <c r="G344" i="13"/>
  <c r="Y344" i="22" s="1"/>
  <c r="G345" i="13"/>
  <c r="Y345" i="22" s="1"/>
  <c r="G2" i="13"/>
  <c r="Y2" i="22" s="1"/>
  <c r="F3" i="13"/>
  <c r="X3" i="22" s="1"/>
  <c r="F4" i="13"/>
  <c r="X4" i="22" s="1"/>
  <c r="F5" i="13"/>
  <c r="X5" i="22" s="1"/>
  <c r="F6" i="13"/>
  <c r="X6" i="22" s="1"/>
  <c r="F7" i="13"/>
  <c r="X7" i="22" s="1"/>
  <c r="F8" i="13"/>
  <c r="X8" i="22" s="1"/>
  <c r="F9" i="13"/>
  <c r="X9" i="22" s="1"/>
  <c r="F10" i="13"/>
  <c r="X10" i="22" s="1"/>
  <c r="F11" i="13"/>
  <c r="X11" i="22" s="1"/>
  <c r="F12" i="13"/>
  <c r="X12" i="22" s="1"/>
  <c r="F13" i="13"/>
  <c r="X13" i="22" s="1"/>
  <c r="F14" i="13"/>
  <c r="X14" i="22" s="1"/>
  <c r="F15" i="13"/>
  <c r="X15" i="22" s="1"/>
  <c r="F16" i="13"/>
  <c r="X16" i="22" s="1"/>
  <c r="F17" i="13"/>
  <c r="X17" i="22" s="1"/>
  <c r="F18" i="13"/>
  <c r="X18" i="22" s="1"/>
  <c r="F19" i="13"/>
  <c r="X19" i="22" s="1"/>
  <c r="F20" i="13"/>
  <c r="X20" i="22" s="1"/>
  <c r="F21" i="13"/>
  <c r="X21" i="22" s="1"/>
  <c r="F22" i="13"/>
  <c r="X22" i="22" s="1"/>
  <c r="F23" i="13"/>
  <c r="X23" i="22" s="1"/>
  <c r="F24" i="13"/>
  <c r="X24" i="22" s="1"/>
  <c r="F25" i="13"/>
  <c r="X25" i="22" s="1"/>
  <c r="F26" i="13"/>
  <c r="X26" i="22" s="1"/>
  <c r="F27" i="13"/>
  <c r="X27" i="22" s="1"/>
  <c r="F28" i="13"/>
  <c r="X28" i="22" s="1"/>
  <c r="F29" i="13"/>
  <c r="X29" i="22" s="1"/>
  <c r="F30" i="13"/>
  <c r="X30" i="22" s="1"/>
  <c r="F31" i="13"/>
  <c r="X31" i="22" s="1"/>
  <c r="F32" i="13"/>
  <c r="X32" i="22" s="1"/>
  <c r="F33" i="13"/>
  <c r="X33" i="22" s="1"/>
  <c r="F34" i="13"/>
  <c r="X34" i="22" s="1"/>
  <c r="F35" i="13"/>
  <c r="X35" i="22" s="1"/>
  <c r="F36" i="13"/>
  <c r="X36" i="22" s="1"/>
  <c r="F37" i="13"/>
  <c r="X37" i="22" s="1"/>
  <c r="F38" i="13"/>
  <c r="X38" i="22" s="1"/>
  <c r="F39" i="13"/>
  <c r="X39" i="22" s="1"/>
  <c r="F40" i="13"/>
  <c r="X40" i="22" s="1"/>
  <c r="F41" i="13"/>
  <c r="X41" i="22" s="1"/>
  <c r="F42" i="13"/>
  <c r="X42" i="22" s="1"/>
  <c r="F43" i="13"/>
  <c r="X43" i="22" s="1"/>
  <c r="F44" i="13"/>
  <c r="X44" i="22" s="1"/>
  <c r="F45" i="13"/>
  <c r="X45" i="22" s="1"/>
  <c r="F46" i="13"/>
  <c r="X46" i="22" s="1"/>
  <c r="F47" i="13"/>
  <c r="X47" i="22" s="1"/>
  <c r="F48" i="13"/>
  <c r="X48" i="22" s="1"/>
  <c r="F49" i="13"/>
  <c r="X49" i="22" s="1"/>
  <c r="F50" i="13"/>
  <c r="X50" i="22" s="1"/>
  <c r="F51" i="13"/>
  <c r="X51" i="22" s="1"/>
  <c r="F52" i="13"/>
  <c r="X52" i="22" s="1"/>
  <c r="F53" i="13"/>
  <c r="X53" i="22" s="1"/>
  <c r="F54" i="13"/>
  <c r="X54" i="22" s="1"/>
  <c r="F55" i="13"/>
  <c r="X55" i="22" s="1"/>
  <c r="F56" i="13"/>
  <c r="X56" i="22" s="1"/>
  <c r="F57" i="13"/>
  <c r="X57" i="22" s="1"/>
  <c r="F58" i="13"/>
  <c r="X58" i="22" s="1"/>
  <c r="F59" i="13"/>
  <c r="X59" i="22" s="1"/>
  <c r="F60" i="13"/>
  <c r="X60" i="22" s="1"/>
  <c r="F61" i="13"/>
  <c r="X61" i="22" s="1"/>
  <c r="F62" i="13"/>
  <c r="X62" i="22" s="1"/>
  <c r="F63" i="13"/>
  <c r="X63" i="22" s="1"/>
  <c r="F64" i="13"/>
  <c r="X64" i="22" s="1"/>
  <c r="F65" i="13"/>
  <c r="X65" i="22" s="1"/>
  <c r="F66" i="13"/>
  <c r="X66" i="22" s="1"/>
  <c r="F67" i="13"/>
  <c r="X67" i="22" s="1"/>
  <c r="F68" i="13"/>
  <c r="X68" i="22" s="1"/>
  <c r="F69" i="13"/>
  <c r="X69" i="22" s="1"/>
  <c r="F70" i="13"/>
  <c r="X70" i="22" s="1"/>
  <c r="F71" i="13"/>
  <c r="X71" i="22" s="1"/>
  <c r="F72" i="13"/>
  <c r="X72" i="22" s="1"/>
  <c r="F73" i="13"/>
  <c r="X73" i="22" s="1"/>
  <c r="F74" i="13"/>
  <c r="X74" i="22" s="1"/>
  <c r="F75" i="13"/>
  <c r="X75" i="22" s="1"/>
  <c r="F76" i="13"/>
  <c r="X76" i="22" s="1"/>
  <c r="F77" i="13"/>
  <c r="X77" i="22" s="1"/>
  <c r="F78" i="13"/>
  <c r="X78" i="22" s="1"/>
  <c r="F79" i="13"/>
  <c r="X79" i="22" s="1"/>
  <c r="F80" i="13"/>
  <c r="X80" i="22" s="1"/>
  <c r="F81" i="13"/>
  <c r="X81" i="22" s="1"/>
  <c r="F82" i="13"/>
  <c r="X82" i="22" s="1"/>
  <c r="F83" i="13"/>
  <c r="X83" i="22" s="1"/>
  <c r="F84" i="13"/>
  <c r="X84" i="22" s="1"/>
  <c r="F85" i="13"/>
  <c r="X85" i="22" s="1"/>
  <c r="F86" i="13"/>
  <c r="X86" i="22" s="1"/>
  <c r="F87" i="13"/>
  <c r="X87" i="22" s="1"/>
  <c r="F88" i="13"/>
  <c r="X88" i="22" s="1"/>
  <c r="F89" i="13"/>
  <c r="X89" i="22" s="1"/>
  <c r="F90" i="13"/>
  <c r="X90" i="22" s="1"/>
  <c r="F91" i="13"/>
  <c r="X91" i="22" s="1"/>
  <c r="F92" i="13"/>
  <c r="X92" i="22" s="1"/>
  <c r="F93" i="13"/>
  <c r="X93" i="22" s="1"/>
  <c r="F94" i="13"/>
  <c r="X94" i="22" s="1"/>
  <c r="F95" i="13"/>
  <c r="X95" i="22" s="1"/>
  <c r="F96" i="13"/>
  <c r="X96" i="22" s="1"/>
  <c r="F97" i="13"/>
  <c r="X97" i="22" s="1"/>
  <c r="F98" i="13"/>
  <c r="X98" i="22" s="1"/>
  <c r="F99" i="13"/>
  <c r="X99" i="22" s="1"/>
  <c r="F100" i="13"/>
  <c r="X100" i="22" s="1"/>
  <c r="F101" i="13"/>
  <c r="X101" i="22" s="1"/>
  <c r="F102" i="13"/>
  <c r="X102" i="22" s="1"/>
  <c r="F103" i="13"/>
  <c r="X103" i="22" s="1"/>
  <c r="F104" i="13"/>
  <c r="X104" i="22" s="1"/>
  <c r="F105" i="13"/>
  <c r="X105" i="22" s="1"/>
  <c r="F106" i="13"/>
  <c r="X106" i="22" s="1"/>
  <c r="F107" i="13"/>
  <c r="X107" i="22" s="1"/>
  <c r="F108" i="13"/>
  <c r="X108" i="22" s="1"/>
  <c r="F109" i="13"/>
  <c r="X109" i="22" s="1"/>
  <c r="F110" i="13"/>
  <c r="X110" i="22" s="1"/>
  <c r="F111" i="13"/>
  <c r="X111" i="22" s="1"/>
  <c r="F112" i="13"/>
  <c r="X112" i="22" s="1"/>
  <c r="F113" i="13"/>
  <c r="X113" i="22" s="1"/>
  <c r="F114" i="13"/>
  <c r="X114" i="22" s="1"/>
  <c r="F115" i="13"/>
  <c r="X115" i="22" s="1"/>
  <c r="F116" i="13"/>
  <c r="X116" i="22" s="1"/>
  <c r="F117" i="13"/>
  <c r="X117" i="22" s="1"/>
  <c r="F118" i="13"/>
  <c r="X118" i="22" s="1"/>
  <c r="F119" i="13"/>
  <c r="X119" i="22" s="1"/>
  <c r="F120" i="13"/>
  <c r="X120" i="22" s="1"/>
  <c r="F121" i="13"/>
  <c r="X121" i="22" s="1"/>
  <c r="F122" i="13"/>
  <c r="X122" i="22" s="1"/>
  <c r="F123" i="13"/>
  <c r="X123" i="22" s="1"/>
  <c r="F124" i="13"/>
  <c r="X124" i="22" s="1"/>
  <c r="F125" i="13"/>
  <c r="X125" i="22" s="1"/>
  <c r="F126" i="13"/>
  <c r="X126" i="22" s="1"/>
  <c r="F127" i="13"/>
  <c r="X127" i="22" s="1"/>
  <c r="F128" i="13"/>
  <c r="X128" i="22" s="1"/>
  <c r="F129" i="13"/>
  <c r="X129" i="22" s="1"/>
  <c r="F130" i="13"/>
  <c r="X130" i="22" s="1"/>
  <c r="F131" i="13"/>
  <c r="X131" i="22" s="1"/>
  <c r="F132" i="13"/>
  <c r="X132" i="22" s="1"/>
  <c r="F133" i="13"/>
  <c r="X133" i="22" s="1"/>
  <c r="F134" i="13"/>
  <c r="X134" i="22" s="1"/>
  <c r="F135" i="13"/>
  <c r="X135" i="22" s="1"/>
  <c r="F136" i="13"/>
  <c r="X136" i="22" s="1"/>
  <c r="F137" i="13"/>
  <c r="X137" i="22" s="1"/>
  <c r="F138" i="13"/>
  <c r="X138" i="22" s="1"/>
  <c r="F139" i="13"/>
  <c r="X139" i="22" s="1"/>
  <c r="F140" i="13"/>
  <c r="X140" i="22" s="1"/>
  <c r="F141" i="13"/>
  <c r="X141" i="22" s="1"/>
  <c r="F142" i="13"/>
  <c r="X142" i="22" s="1"/>
  <c r="F143" i="13"/>
  <c r="X143" i="22" s="1"/>
  <c r="F144" i="13"/>
  <c r="X144" i="22" s="1"/>
  <c r="F145" i="13"/>
  <c r="X145" i="22" s="1"/>
  <c r="F146" i="13"/>
  <c r="X146" i="22" s="1"/>
  <c r="F147" i="13"/>
  <c r="X147" i="22" s="1"/>
  <c r="F148" i="13"/>
  <c r="X148" i="22" s="1"/>
  <c r="F149" i="13"/>
  <c r="X149" i="22" s="1"/>
  <c r="F150" i="13"/>
  <c r="X150" i="22" s="1"/>
  <c r="F151" i="13"/>
  <c r="X151" i="22" s="1"/>
  <c r="F152" i="13"/>
  <c r="X152" i="22" s="1"/>
  <c r="F153" i="13"/>
  <c r="X153" i="22" s="1"/>
  <c r="F154" i="13"/>
  <c r="X154" i="22" s="1"/>
  <c r="F155" i="13"/>
  <c r="X155" i="22" s="1"/>
  <c r="F156" i="13"/>
  <c r="X156" i="22" s="1"/>
  <c r="F157" i="13"/>
  <c r="X157" i="22" s="1"/>
  <c r="F158" i="13"/>
  <c r="X158" i="22" s="1"/>
  <c r="F159" i="13"/>
  <c r="X159" i="22" s="1"/>
  <c r="F160" i="13"/>
  <c r="X160" i="22" s="1"/>
  <c r="F161" i="13"/>
  <c r="X161" i="22" s="1"/>
  <c r="F162" i="13"/>
  <c r="X162" i="22" s="1"/>
  <c r="F163" i="13"/>
  <c r="X163" i="22" s="1"/>
  <c r="F164" i="13"/>
  <c r="X164" i="22" s="1"/>
  <c r="F165" i="13"/>
  <c r="X165" i="22" s="1"/>
  <c r="F166" i="13"/>
  <c r="X166" i="22" s="1"/>
  <c r="F167" i="13"/>
  <c r="X167" i="22" s="1"/>
  <c r="F168" i="13"/>
  <c r="X168" i="22" s="1"/>
  <c r="F169" i="13"/>
  <c r="X169" i="22" s="1"/>
  <c r="F170" i="13"/>
  <c r="X170" i="22" s="1"/>
  <c r="F171" i="13"/>
  <c r="X171" i="22" s="1"/>
  <c r="F172" i="13"/>
  <c r="X172" i="22" s="1"/>
  <c r="F173" i="13"/>
  <c r="X173" i="22" s="1"/>
  <c r="F174" i="13"/>
  <c r="X174" i="22" s="1"/>
  <c r="F175" i="13"/>
  <c r="X175" i="22" s="1"/>
  <c r="F176" i="13"/>
  <c r="X176" i="22" s="1"/>
  <c r="F177" i="13"/>
  <c r="X177" i="22" s="1"/>
  <c r="F178" i="13"/>
  <c r="X178" i="22" s="1"/>
  <c r="F179" i="13"/>
  <c r="X179" i="22" s="1"/>
  <c r="F180" i="13"/>
  <c r="X180" i="22" s="1"/>
  <c r="F181" i="13"/>
  <c r="X181" i="22" s="1"/>
  <c r="F182" i="13"/>
  <c r="X182" i="22" s="1"/>
  <c r="F183" i="13"/>
  <c r="X183" i="22" s="1"/>
  <c r="F184" i="13"/>
  <c r="X184" i="22" s="1"/>
  <c r="F185" i="13"/>
  <c r="X185" i="22" s="1"/>
  <c r="F186" i="13"/>
  <c r="X186" i="22" s="1"/>
  <c r="F187" i="13"/>
  <c r="X187" i="22" s="1"/>
  <c r="F188" i="13"/>
  <c r="X188" i="22" s="1"/>
  <c r="F189" i="13"/>
  <c r="X189" i="22" s="1"/>
  <c r="F190" i="13"/>
  <c r="X190" i="22" s="1"/>
  <c r="F191" i="13"/>
  <c r="X191" i="22" s="1"/>
  <c r="F192" i="13"/>
  <c r="X192" i="22" s="1"/>
  <c r="F193" i="13"/>
  <c r="X193" i="22" s="1"/>
  <c r="F194" i="13"/>
  <c r="X194" i="22" s="1"/>
  <c r="F195" i="13"/>
  <c r="X195" i="22" s="1"/>
  <c r="F196" i="13"/>
  <c r="X196" i="22" s="1"/>
  <c r="F197" i="13"/>
  <c r="X197" i="22" s="1"/>
  <c r="F198" i="13"/>
  <c r="X198" i="22" s="1"/>
  <c r="F199" i="13"/>
  <c r="X199" i="22" s="1"/>
  <c r="F200" i="13"/>
  <c r="X200" i="22" s="1"/>
  <c r="F201" i="13"/>
  <c r="X201" i="22" s="1"/>
  <c r="F202" i="13"/>
  <c r="X202" i="22" s="1"/>
  <c r="F203" i="13"/>
  <c r="X203" i="22" s="1"/>
  <c r="F204" i="13"/>
  <c r="X204" i="22" s="1"/>
  <c r="F205" i="13"/>
  <c r="X205" i="22" s="1"/>
  <c r="F206" i="13"/>
  <c r="X206" i="22" s="1"/>
  <c r="F207" i="13"/>
  <c r="X207" i="22" s="1"/>
  <c r="F208" i="13"/>
  <c r="X208" i="22" s="1"/>
  <c r="F209" i="13"/>
  <c r="X209" i="22" s="1"/>
  <c r="F210" i="13"/>
  <c r="X210" i="22" s="1"/>
  <c r="F211" i="13"/>
  <c r="X211" i="22" s="1"/>
  <c r="F212" i="13"/>
  <c r="X212" i="22" s="1"/>
  <c r="F213" i="13"/>
  <c r="X213" i="22" s="1"/>
  <c r="F214" i="13"/>
  <c r="X214" i="22" s="1"/>
  <c r="F215" i="13"/>
  <c r="X215" i="22" s="1"/>
  <c r="F216" i="13"/>
  <c r="X216" i="22" s="1"/>
  <c r="F217" i="13"/>
  <c r="X217" i="22" s="1"/>
  <c r="F218" i="13"/>
  <c r="X218" i="22" s="1"/>
  <c r="F219" i="13"/>
  <c r="X219" i="22" s="1"/>
  <c r="F220" i="13"/>
  <c r="X220" i="22" s="1"/>
  <c r="F221" i="13"/>
  <c r="X221" i="22" s="1"/>
  <c r="F222" i="13"/>
  <c r="X222" i="22" s="1"/>
  <c r="F223" i="13"/>
  <c r="X223" i="22" s="1"/>
  <c r="F224" i="13"/>
  <c r="X224" i="22" s="1"/>
  <c r="F225" i="13"/>
  <c r="X225" i="22" s="1"/>
  <c r="F226" i="13"/>
  <c r="X226" i="22" s="1"/>
  <c r="F227" i="13"/>
  <c r="X227" i="22" s="1"/>
  <c r="F228" i="13"/>
  <c r="X228" i="22" s="1"/>
  <c r="F229" i="13"/>
  <c r="X229" i="22" s="1"/>
  <c r="F230" i="13"/>
  <c r="X230" i="22" s="1"/>
  <c r="F231" i="13"/>
  <c r="X231" i="22" s="1"/>
  <c r="F232" i="13"/>
  <c r="X232" i="22" s="1"/>
  <c r="F233" i="13"/>
  <c r="X233" i="22" s="1"/>
  <c r="F234" i="13"/>
  <c r="X234" i="22" s="1"/>
  <c r="F235" i="13"/>
  <c r="X235" i="22" s="1"/>
  <c r="F236" i="13"/>
  <c r="X236" i="22" s="1"/>
  <c r="F237" i="13"/>
  <c r="X237" i="22" s="1"/>
  <c r="F238" i="13"/>
  <c r="X238" i="22" s="1"/>
  <c r="F239" i="13"/>
  <c r="X239" i="22" s="1"/>
  <c r="F240" i="13"/>
  <c r="X240" i="22" s="1"/>
  <c r="F241" i="13"/>
  <c r="X241" i="22" s="1"/>
  <c r="F242" i="13"/>
  <c r="X242" i="22" s="1"/>
  <c r="F243" i="13"/>
  <c r="X243" i="22" s="1"/>
  <c r="F244" i="13"/>
  <c r="X244" i="22" s="1"/>
  <c r="F245" i="13"/>
  <c r="X245" i="22" s="1"/>
  <c r="F246" i="13"/>
  <c r="X246" i="22" s="1"/>
  <c r="F247" i="13"/>
  <c r="X247" i="22" s="1"/>
  <c r="F248" i="13"/>
  <c r="X248" i="22" s="1"/>
  <c r="F249" i="13"/>
  <c r="X249" i="22" s="1"/>
  <c r="F250" i="13"/>
  <c r="X250" i="22" s="1"/>
  <c r="F251" i="13"/>
  <c r="X251" i="22" s="1"/>
  <c r="F252" i="13"/>
  <c r="X252" i="22" s="1"/>
  <c r="F253" i="13"/>
  <c r="X253" i="22" s="1"/>
  <c r="F254" i="13"/>
  <c r="X254" i="22" s="1"/>
  <c r="F255" i="13"/>
  <c r="X255" i="22" s="1"/>
  <c r="F256" i="13"/>
  <c r="X256" i="22" s="1"/>
  <c r="F257" i="13"/>
  <c r="X257" i="22" s="1"/>
  <c r="F258" i="13"/>
  <c r="X258" i="22" s="1"/>
  <c r="F259" i="13"/>
  <c r="X259" i="22" s="1"/>
  <c r="F260" i="13"/>
  <c r="X260" i="22" s="1"/>
  <c r="F261" i="13"/>
  <c r="X261" i="22" s="1"/>
  <c r="F262" i="13"/>
  <c r="X262" i="22" s="1"/>
  <c r="F263" i="13"/>
  <c r="X263" i="22" s="1"/>
  <c r="F264" i="13"/>
  <c r="X264" i="22" s="1"/>
  <c r="F265" i="13"/>
  <c r="X265" i="22" s="1"/>
  <c r="F266" i="13"/>
  <c r="X266" i="22" s="1"/>
  <c r="F267" i="13"/>
  <c r="X267" i="22" s="1"/>
  <c r="F268" i="13"/>
  <c r="X268" i="22" s="1"/>
  <c r="F269" i="13"/>
  <c r="X269" i="22" s="1"/>
  <c r="F270" i="13"/>
  <c r="X270" i="22" s="1"/>
  <c r="F271" i="13"/>
  <c r="X271" i="22" s="1"/>
  <c r="F272" i="13"/>
  <c r="X272" i="22" s="1"/>
  <c r="F273" i="13"/>
  <c r="X273" i="22" s="1"/>
  <c r="F274" i="13"/>
  <c r="X274" i="22" s="1"/>
  <c r="F275" i="13"/>
  <c r="X275" i="22" s="1"/>
  <c r="F276" i="13"/>
  <c r="X276" i="22" s="1"/>
  <c r="F277" i="13"/>
  <c r="X277" i="22" s="1"/>
  <c r="F278" i="13"/>
  <c r="X278" i="22" s="1"/>
  <c r="F279" i="13"/>
  <c r="X279" i="22" s="1"/>
  <c r="F280" i="13"/>
  <c r="X280" i="22" s="1"/>
  <c r="F281" i="13"/>
  <c r="X281" i="22" s="1"/>
  <c r="F282" i="13"/>
  <c r="X282" i="22" s="1"/>
  <c r="F283" i="13"/>
  <c r="X283" i="22" s="1"/>
  <c r="F284" i="13"/>
  <c r="X284" i="22" s="1"/>
  <c r="F285" i="13"/>
  <c r="X285" i="22" s="1"/>
  <c r="F286" i="13"/>
  <c r="X286" i="22" s="1"/>
  <c r="F287" i="13"/>
  <c r="X287" i="22" s="1"/>
  <c r="F288" i="13"/>
  <c r="X288" i="22" s="1"/>
  <c r="F289" i="13"/>
  <c r="X289" i="22" s="1"/>
  <c r="F290" i="13"/>
  <c r="X290" i="22" s="1"/>
  <c r="F291" i="13"/>
  <c r="X291" i="22" s="1"/>
  <c r="F292" i="13"/>
  <c r="X292" i="22" s="1"/>
  <c r="F293" i="13"/>
  <c r="X293" i="22" s="1"/>
  <c r="F294" i="13"/>
  <c r="X294" i="22" s="1"/>
  <c r="F295" i="13"/>
  <c r="X295" i="22" s="1"/>
  <c r="F296" i="13"/>
  <c r="X296" i="22" s="1"/>
  <c r="F297" i="13"/>
  <c r="X297" i="22" s="1"/>
  <c r="F298" i="13"/>
  <c r="X298" i="22" s="1"/>
  <c r="F299" i="13"/>
  <c r="X299" i="22" s="1"/>
  <c r="F300" i="13"/>
  <c r="X300" i="22" s="1"/>
  <c r="F301" i="13"/>
  <c r="X301" i="22" s="1"/>
  <c r="F302" i="13"/>
  <c r="X302" i="22" s="1"/>
  <c r="F303" i="13"/>
  <c r="X303" i="22" s="1"/>
  <c r="F304" i="13"/>
  <c r="X304" i="22" s="1"/>
  <c r="F305" i="13"/>
  <c r="X305" i="22" s="1"/>
  <c r="F306" i="13"/>
  <c r="X306" i="22" s="1"/>
  <c r="F307" i="13"/>
  <c r="X307" i="22" s="1"/>
  <c r="F308" i="13"/>
  <c r="X308" i="22" s="1"/>
  <c r="F309" i="13"/>
  <c r="X309" i="22" s="1"/>
  <c r="F310" i="13"/>
  <c r="X310" i="22" s="1"/>
  <c r="F311" i="13"/>
  <c r="X311" i="22" s="1"/>
  <c r="F312" i="13"/>
  <c r="X312" i="22" s="1"/>
  <c r="F313" i="13"/>
  <c r="X313" i="22" s="1"/>
  <c r="F314" i="13"/>
  <c r="X314" i="22" s="1"/>
  <c r="F315" i="13"/>
  <c r="X315" i="22" s="1"/>
  <c r="F316" i="13"/>
  <c r="X316" i="22" s="1"/>
  <c r="F317" i="13"/>
  <c r="X317" i="22" s="1"/>
  <c r="F318" i="13"/>
  <c r="X318" i="22" s="1"/>
  <c r="F319" i="13"/>
  <c r="X319" i="22" s="1"/>
  <c r="F320" i="13"/>
  <c r="X320" i="22" s="1"/>
  <c r="F321" i="13"/>
  <c r="X321" i="22" s="1"/>
  <c r="F322" i="13"/>
  <c r="X322" i="22" s="1"/>
  <c r="F323" i="13"/>
  <c r="X323" i="22" s="1"/>
  <c r="F324" i="13"/>
  <c r="X324" i="22" s="1"/>
  <c r="F325" i="13"/>
  <c r="X325" i="22" s="1"/>
  <c r="F326" i="13"/>
  <c r="X326" i="22" s="1"/>
  <c r="F327" i="13"/>
  <c r="X327" i="22" s="1"/>
  <c r="F328" i="13"/>
  <c r="X328" i="22" s="1"/>
  <c r="F329" i="13"/>
  <c r="X329" i="22" s="1"/>
  <c r="F330" i="13"/>
  <c r="X330" i="22" s="1"/>
  <c r="F331" i="13"/>
  <c r="X331" i="22" s="1"/>
  <c r="F332" i="13"/>
  <c r="X332" i="22" s="1"/>
  <c r="F333" i="13"/>
  <c r="X333" i="22" s="1"/>
  <c r="F334" i="13"/>
  <c r="X334" i="22" s="1"/>
  <c r="F335" i="13"/>
  <c r="X335" i="22" s="1"/>
  <c r="F336" i="13"/>
  <c r="X336" i="22" s="1"/>
  <c r="F337" i="13"/>
  <c r="X337" i="22" s="1"/>
  <c r="F338" i="13"/>
  <c r="X338" i="22" s="1"/>
  <c r="F339" i="13"/>
  <c r="X339" i="22" s="1"/>
  <c r="F340" i="13"/>
  <c r="X340" i="22" s="1"/>
  <c r="F341" i="13"/>
  <c r="X341" i="22" s="1"/>
  <c r="F342" i="13"/>
  <c r="X342" i="22" s="1"/>
  <c r="F343" i="13"/>
  <c r="X343" i="22" s="1"/>
  <c r="F344" i="13"/>
  <c r="X344" i="22" s="1"/>
  <c r="F345" i="13"/>
  <c r="X345" i="22" s="1"/>
  <c r="F2" i="13"/>
  <c r="X2" i="22" s="1"/>
  <c r="I3" i="20"/>
  <c r="AD3" i="22" s="1"/>
  <c r="I4" i="20"/>
  <c r="AD4" i="22" s="1"/>
  <c r="I5" i="20"/>
  <c r="AD5" i="22" s="1"/>
  <c r="I6" i="20"/>
  <c r="AD6" i="22" s="1"/>
  <c r="I7" i="20"/>
  <c r="AD7" i="22" s="1"/>
  <c r="I8" i="20"/>
  <c r="AD8" i="22" s="1"/>
  <c r="I9" i="20"/>
  <c r="AD9" i="22" s="1"/>
  <c r="I10" i="20"/>
  <c r="AD10" i="22" s="1"/>
  <c r="I11" i="20"/>
  <c r="AD11" i="22" s="1"/>
  <c r="I12" i="20"/>
  <c r="AD12" i="22" s="1"/>
  <c r="I13" i="20"/>
  <c r="AD13" i="22" s="1"/>
  <c r="I14" i="20"/>
  <c r="AD14" i="22" s="1"/>
  <c r="I15" i="20"/>
  <c r="AD15" i="22" s="1"/>
  <c r="I16" i="20"/>
  <c r="AD16" i="22" s="1"/>
  <c r="I17" i="20"/>
  <c r="AD17" i="22" s="1"/>
  <c r="I18" i="20"/>
  <c r="AD18" i="22" s="1"/>
  <c r="I19" i="20"/>
  <c r="AD19" i="22" s="1"/>
  <c r="I20" i="20"/>
  <c r="AD20" i="22" s="1"/>
  <c r="I21" i="20"/>
  <c r="AD21" i="22" s="1"/>
  <c r="I22" i="20"/>
  <c r="AD22" i="22" s="1"/>
  <c r="I23" i="20"/>
  <c r="AD23" i="22" s="1"/>
  <c r="I24" i="20"/>
  <c r="AD24" i="22" s="1"/>
  <c r="I25" i="20"/>
  <c r="AD25" i="22" s="1"/>
  <c r="I26" i="20"/>
  <c r="AD26" i="22" s="1"/>
  <c r="I27" i="20"/>
  <c r="AD27" i="22" s="1"/>
  <c r="I28" i="20"/>
  <c r="AD28" i="22" s="1"/>
  <c r="I29" i="20"/>
  <c r="AD29" i="22" s="1"/>
  <c r="I30" i="20"/>
  <c r="AD30" i="22" s="1"/>
  <c r="I31" i="20"/>
  <c r="AD31" i="22" s="1"/>
  <c r="I32" i="20"/>
  <c r="AD32" i="22" s="1"/>
  <c r="I33" i="20"/>
  <c r="AD33" i="22" s="1"/>
  <c r="I34" i="20"/>
  <c r="AD34" i="22" s="1"/>
  <c r="I35" i="20"/>
  <c r="AD35" i="22" s="1"/>
  <c r="I36" i="20"/>
  <c r="AD36" i="22" s="1"/>
  <c r="I37" i="20"/>
  <c r="AD37" i="22" s="1"/>
  <c r="I38" i="20"/>
  <c r="AD38" i="22" s="1"/>
  <c r="I39" i="20"/>
  <c r="AD39" i="22" s="1"/>
  <c r="I40" i="20"/>
  <c r="AD40" i="22" s="1"/>
  <c r="I41" i="20"/>
  <c r="AD41" i="22" s="1"/>
  <c r="I42" i="20"/>
  <c r="AD42" i="22" s="1"/>
  <c r="I43" i="20"/>
  <c r="AD43" i="22" s="1"/>
  <c r="I44" i="20"/>
  <c r="AD44" i="22" s="1"/>
  <c r="I45" i="20"/>
  <c r="AD45" i="22" s="1"/>
  <c r="I46" i="20"/>
  <c r="AD46" i="22" s="1"/>
  <c r="I47" i="20"/>
  <c r="AD47" i="22" s="1"/>
  <c r="I48" i="20"/>
  <c r="AD48" i="22" s="1"/>
  <c r="I49" i="20"/>
  <c r="AD49" i="22" s="1"/>
  <c r="I50" i="20"/>
  <c r="AD50" i="22" s="1"/>
  <c r="I51" i="20"/>
  <c r="AD51" i="22" s="1"/>
  <c r="I52" i="20"/>
  <c r="AD52" i="22" s="1"/>
  <c r="I53" i="20"/>
  <c r="AD53" i="22" s="1"/>
  <c r="I54" i="20"/>
  <c r="AD54" i="22" s="1"/>
  <c r="I55" i="20"/>
  <c r="AD55" i="22" s="1"/>
  <c r="I56" i="20"/>
  <c r="AD56" i="22" s="1"/>
  <c r="I57" i="20"/>
  <c r="AD57" i="22" s="1"/>
  <c r="I58" i="20"/>
  <c r="AD58" i="22" s="1"/>
  <c r="I59" i="20"/>
  <c r="AD59" i="22" s="1"/>
  <c r="I60" i="20"/>
  <c r="AD60" i="22" s="1"/>
  <c r="I61" i="20"/>
  <c r="AD61" i="22" s="1"/>
  <c r="I62" i="20"/>
  <c r="AD62" i="22" s="1"/>
  <c r="I63" i="20"/>
  <c r="AD63" i="22" s="1"/>
  <c r="I64" i="20"/>
  <c r="AD64" i="22" s="1"/>
  <c r="I65" i="20"/>
  <c r="AD65" i="22" s="1"/>
  <c r="I66" i="20"/>
  <c r="AD66" i="22" s="1"/>
  <c r="I67" i="20"/>
  <c r="AD67" i="22" s="1"/>
  <c r="I68" i="20"/>
  <c r="AD68" i="22" s="1"/>
  <c r="I69" i="20"/>
  <c r="AD69" i="22" s="1"/>
  <c r="I70" i="20"/>
  <c r="AD70" i="22" s="1"/>
  <c r="I71" i="20"/>
  <c r="AD71" i="22" s="1"/>
  <c r="I72" i="20"/>
  <c r="AD72" i="22" s="1"/>
  <c r="I73" i="20"/>
  <c r="AD73" i="22" s="1"/>
  <c r="I74" i="20"/>
  <c r="AD74" i="22" s="1"/>
  <c r="I75" i="20"/>
  <c r="AD75" i="22" s="1"/>
  <c r="I76" i="20"/>
  <c r="AD76" i="22" s="1"/>
  <c r="I77" i="20"/>
  <c r="AD77" i="22" s="1"/>
  <c r="I78" i="20"/>
  <c r="AD78" i="22" s="1"/>
  <c r="I79" i="20"/>
  <c r="AD79" i="22" s="1"/>
  <c r="I80" i="20"/>
  <c r="AD80" i="22" s="1"/>
  <c r="I81" i="20"/>
  <c r="AD81" i="22" s="1"/>
  <c r="I82" i="20"/>
  <c r="AD82" i="22" s="1"/>
  <c r="I83" i="20"/>
  <c r="AD83" i="22" s="1"/>
  <c r="I84" i="20"/>
  <c r="AD84" i="22" s="1"/>
  <c r="I85" i="20"/>
  <c r="AD85" i="22" s="1"/>
  <c r="I86" i="20"/>
  <c r="AD86" i="22" s="1"/>
  <c r="I87" i="20"/>
  <c r="AD87" i="22" s="1"/>
  <c r="I88" i="20"/>
  <c r="AD88" i="22" s="1"/>
  <c r="I89" i="20"/>
  <c r="AD89" i="22" s="1"/>
  <c r="I90" i="20"/>
  <c r="AD90" i="22" s="1"/>
  <c r="I91" i="20"/>
  <c r="AD91" i="22" s="1"/>
  <c r="I92" i="20"/>
  <c r="AD92" i="22" s="1"/>
  <c r="I93" i="20"/>
  <c r="AD93" i="22" s="1"/>
  <c r="I94" i="20"/>
  <c r="AD94" i="22" s="1"/>
  <c r="I95" i="20"/>
  <c r="AD95" i="22" s="1"/>
  <c r="I96" i="20"/>
  <c r="AD96" i="22" s="1"/>
  <c r="I97" i="20"/>
  <c r="AD97" i="22" s="1"/>
  <c r="I98" i="20"/>
  <c r="AD98" i="22" s="1"/>
  <c r="I99" i="20"/>
  <c r="AD99" i="22" s="1"/>
  <c r="I100" i="20"/>
  <c r="AD100" i="22" s="1"/>
  <c r="I101" i="20"/>
  <c r="AD101" i="22" s="1"/>
  <c r="I102" i="20"/>
  <c r="AD102" i="22" s="1"/>
  <c r="I103" i="20"/>
  <c r="AD103" i="22" s="1"/>
  <c r="I104" i="20"/>
  <c r="AD104" i="22" s="1"/>
  <c r="I105" i="20"/>
  <c r="AD105" i="22" s="1"/>
  <c r="I106" i="20"/>
  <c r="AD106" i="22" s="1"/>
  <c r="I107" i="20"/>
  <c r="AD107" i="22" s="1"/>
  <c r="I108" i="20"/>
  <c r="AD108" i="22" s="1"/>
  <c r="I109" i="20"/>
  <c r="AD109" i="22" s="1"/>
  <c r="I110" i="20"/>
  <c r="AD110" i="22" s="1"/>
  <c r="I111" i="20"/>
  <c r="AD111" i="22" s="1"/>
  <c r="I112" i="20"/>
  <c r="AD112" i="22" s="1"/>
  <c r="I113" i="20"/>
  <c r="AD113" i="22" s="1"/>
  <c r="I114" i="20"/>
  <c r="AD114" i="22" s="1"/>
  <c r="I115" i="20"/>
  <c r="AD115" i="22" s="1"/>
  <c r="I116" i="20"/>
  <c r="AD116" i="22" s="1"/>
  <c r="I117" i="20"/>
  <c r="AD117" i="22" s="1"/>
  <c r="I118" i="20"/>
  <c r="AD118" i="22" s="1"/>
  <c r="I119" i="20"/>
  <c r="AD119" i="22" s="1"/>
  <c r="I120" i="20"/>
  <c r="AD120" i="22" s="1"/>
  <c r="I121" i="20"/>
  <c r="AD121" i="22" s="1"/>
  <c r="I122" i="20"/>
  <c r="AD122" i="22" s="1"/>
  <c r="I123" i="20"/>
  <c r="AD123" i="22" s="1"/>
  <c r="I124" i="20"/>
  <c r="AD124" i="22" s="1"/>
  <c r="I125" i="20"/>
  <c r="AD125" i="22" s="1"/>
  <c r="I126" i="20"/>
  <c r="AD126" i="22" s="1"/>
  <c r="I127" i="20"/>
  <c r="AD127" i="22" s="1"/>
  <c r="I128" i="20"/>
  <c r="AD128" i="22" s="1"/>
  <c r="I129" i="20"/>
  <c r="AD129" i="22" s="1"/>
  <c r="I130" i="20"/>
  <c r="AD130" i="22" s="1"/>
  <c r="I131" i="20"/>
  <c r="AD131" i="22" s="1"/>
  <c r="I132" i="20"/>
  <c r="AD132" i="22" s="1"/>
  <c r="I133" i="20"/>
  <c r="AD133" i="22" s="1"/>
  <c r="I134" i="20"/>
  <c r="AD134" i="22" s="1"/>
  <c r="I135" i="20"/>
  <c r="AD135" i="22" s="1"/>
  <c r="I136" i="20"/>
  <c r="AD136" i="22" s="1"/>
  <c r="I137" i="20"/>
  <c r="AD137" i="22" s="1"/>
  <c r="I138" i="20"/>
  <c r="AD138" i="22" s="1"/>
  <c r="I139" i="20"/>
  <c r="AD139" i="22" s="1"/>
  <c r="I140" i="20"/>
  <c r="AD140" i="22" s="1"/>
  <c r="I141" i="20"/>
  <c r="AD141" i="22" s="1"/>
  <c r="I142" i="20"/>
  <c r="AD142" i="22" s="1"/>
  <c r="I143" i="20"/>
  <c r="AD143" i="22" s="1"/>
  <c r="I144" i="20"/>
  <c r="AD144" i="22" s="1"/>
  <c r="I145" i="20"/>
  <c r="AD145" i="22" s="1"/>
  <c r="I146" i="20"/>
  <c r="AD146" i="22" s="1"/>
  <c r="I147" i="20"/>
  <c r="AD147" i="22" s="1"/>
  <c r="I148" i="20"/>
  <c r="AD148" i="22" s="1"/>
  <c r="I149" i="20"/>
  <c r="AD149" i="22" s="1"/>
  <c r="I150" i="20"/>
  <c r="AD150" i="22" s="1"/>
  <c r="I151" i="20"/>
  <c r="AD151" i="22" s="1"/>
  <c r="I152" i="20"/>
  <c r="AD152" i="22" s="1"/>
  <c r="I153" i="20"/>
  <c r="AD153" i="22" s="1"/>
  <c r="I154" i="20"/>
  <c r="AD154" i="22" s="1"/>
  <c r="I155" i="20"/>
  <c r="AD155" i="22" s="1"/>
  <c r="I156" i="20"/>
  <c r="AD156" i="22" s="1"/>
  <c r="I157" i="20"/>
  <c r="AD157" i="22" s="1"/>
  <c r="I158" i="20"/>
  <c r="AD158" i="22" s="1"/>
  <c r="I159" i="20"/>
  <c r="AD159" i="22" s="1"/>
  <c r="I160" i="20"/>
  <c r="AD160" i="22" s="1"/>
  <c r="I161" i="20"/>
  <c r="AD161" i="22" s="1"/>
  <c r="I162" i="20"/>
  <c r="AD162" i="22" s="1"/>
  <c r="I163" i="20"/>
  <c r="AD163" i="22" s="1"/>
  <c r="I164" i="20"/>
  <c r="AD164" i="22" s="1"/>
  <c r="I165" i="20"/>
  <c r="AD165" i="22" s="1"/>
  <c r="I166" i="20"/>
  <c r="AD166" i="22" s="1"/>
  <c r="I167" i="20"/>
  <c r="AD167" i="22" s="1"/>
  <c r="I168" i="20"/>
  <c r="AD168" i="22" s="1"/>
  <c r="I169" i="20"/>
  <c r="AD169" i="22" s="1"/>
  <c r="I170" i="20"/>
  <c r="AD170" i="22" s="1"/>
  <c r="I171" i="20"/>
  <c r="AD171" i="22" s="1"/>
  <c r="I172" i="20"/>
  <c r="AD172" i="22" s="1"/>
  <c r="I173" i="20"/>
  <c r="AD173" i="22" s="1"/>
  <c r="I174" i="20"/>
  <c r="AD174" i="22" s="1"/>
  <c r="I175" i="20"/>
  <c r="AD175" i="22" s="1"/>
  <c r="I176" i="20"/>
  <c r="AD176" i="22" s="1"/>
  <c r="I177" i="20"/>
  <c r="AD177" i="22" s="1"/>
  <c r="I178" i="20"/>
  <c r="AD178" i="22" s="1"/>
  <c r="I179" i="20"/>
  <c r="AD179" i="22" s="1"/>
  <c r="I180" i="20"/>
  <c r="AD180" i="22" s="1"/>
  <c r="I181" i="20"/>
  <c r="AD181" i="22" s="1"/>
  <c r="I182" i="20"/>
  <c r="AD182" i="22" s="1"/>
  <c r="I183" i="20"/>
  <c r="AD183" i="22" s="1"/>
  <c r="I184" i="20"/>
  <c r="AD184" i="22" s="1"/>
  <c r="I185" i="20"/>
  <c r="AD185" i="22" s="1"/>
  <c r="I186" i="20"/>
  <c r="AD186" i="22" s="1"/>
  <c r="I187" i="20"/>
  <c r="AD187" i="22" s="1"/>
  <c r="I188" i="20"/>
  <c r="AD188" i="22" s="1"/>
  <c r="I189" i="20"/>
  <c r="AD189" i="22" s="1"/>
  <c r="I190" i="20"/>
  <c r="AD190" i="22" s="1"/>
  <c r="I191" i="20"/>
  <c r="AD191" i="22" s="1"/>
  <c r="I192" i="20"/>
  <c r="AD192" i="22" s="1"/>
  <c r="I193" i="20"/>
  <c r="AD193" i="22" s="1"/>
  <c r="I194" i="20"/>
  <c r="AD194" i="22" s="1"/>
  <c r="I195" i="20"/>
  <c r="AD195" i="22" s="1"/>
  <c r="I196" i="20"/>
  <c r="AD196" i="22" s="1"/>
  <c r="I197" i="20"/>
  <c r="AD197" i="22" s="1"/>
  <c r="I198" i="20"/>
  <c r="AD198" i="22" s="1"/>
  <c r="I199" i="20"/>
  <c r="AD199" i="22" s="1"/>
  <c r="I200" i="20"/>
  <c r="AD200" i="22" s="1"/>
  <c r="I201" i="20"/>
  <c r="AD201" i="22" s="1"/>
  <c r="I202" i="20"/>
  <c r="AD202" i="22" s="1"/>
  <c r="I203" i="20"/>
  <c r="AD203" i="22" s="1"/>
  <c r="I204" i="20"/>
  <c r="AD204" i="22" s="1"/>
  <c r="I205" i="20"/>
  <c r="AD205" i="22" s="1"/>
  <c r="I206" i="20"/>
  <c r="AD206" i="22" s="1"/>
  <c r="I207" i="20"/>
  <c r="AD207" i="22" s="1"/>
  <c r="I208" i="20"/>
  <c r="AD208" i="22" s="1"/>
  <c r="I209" i="20"/>
  <c r="AD209" i="22" s="1"/>
  <c r="I210" i="20"/>
  <c r="AD210" i="22" s="1"/>
  <c r="I211" i="20"/>
  <c r="AD211" i="22" s="1"/>
  <c r="I212" i="20"/>
  <c r="AD212" i="22" s="1"/>
  <c r="I213" i="20"/>
  <c r="AD213" i="22" s="1"/>
  <c r="I214" i="20"/>
  <c r="AD214" i="22" s="1"/>
  <c r="I215" i="20"/>
  <c r="AD215" i="22" s="1"/>
  <c r="I216" i="20"/>
  <c r="AD216" i="22" s="1"/>
  <c r="I217" i="20"/>
  <c r="AD217" i="22" s="1"/>
  <c r="I218" i="20"/>
  <c r="AD218" i="22" s="1"/>
  <c r="I219" i="20"/>
  <c r="AD219" i="22" s="1"/>
  <c r="I220" i="20"/>
  <c r="AD220" i="22" s="1"/>
  <c r="I221" i="20"/>
  <c r="AD221" i="22" s="1"/>
  <c r="I222" i="20"/>
  <c r="AD222" i="22" s="1"/>
  <c r="I223" i="20"/>
  <c r="AD223" i="22" s="1"/>
  <c r="I224" i="20"/>
  <c r="AD224" i="22" s="1"/>
  <c r="I225" i="20"/>
  <c r="AD225" i="22" s="1"/>
  <c r="I226" i="20"/>
  <c r="AD226" i="22" s="1"/>
  <c r="I227" i="20"/>
  <c r="AD227" i="22" s="1"/>
  <c r="I228" i="20"/>
  <c r="AD228" i="22" s="1"/>
  <c r="I229" i="20"/>
  <c r="AD229" i="22" s="1"/>
  <c r="I230" i="20"/>
  <c r="AD230" i="22" s="1"/>
  <c r="I231" i="20"/>
  <c r="AD231" i="22" s="1"/>
  <c r="I232" i="20"/>
  <c r="AD232" i="22" s="1"/>
  <c r="I233" i="20"/>
  <c r="AD233" i="22" s="1"/>
  <c r="I234" i="20"/>
  <c r="AD234" i="22" s="1"/>
  <c r="I235" i="20"/>
  <c r="AD235" i="22" s="1"/>
  <c r="I236" i="20"/>
  <c r="AD236" i="22" s="1"/>
  <c r="I237" i="20"/>
  <c r="AD237" i="22" s="1"/>
  <c r="I238" i="20"/>
  <c r="AD238" i="22" s="1"/>
  <c r="I239" i="20"/>
  <c r="AD239" i="22" s="1"/>
  <c r="I240" i="20"/>
  <c r="AD240" i="22" s="1"/>
  <c r="I241" i="20"/>
  <c r="AD241" i="22" s="1"/>
  <c r="I242" i="20"/>
  <c r="AD242" i="22" s="1"/>
  <c r="I243" i="20"/>
  <c r="AD243" i="22" s="1"/>
  <c r="I244" i="20"/>
  <c r="AD244" i="22" s="1"/>
  <c r="I245" i="20"/>
  <c r="AD245" i="22" s="1"/>
  <c r="I246" i="20"/>
  <c r="AD246" i="22" s="1"/>
  <c r="I247" i="20"/>
  <c r="AD247" i="22" s="1"/>
  <c r="I248" i="20"/>
  <c r="AD248" i="22" s="1"/>
  <c r="I249" i="20"/>
  <c r="AD249" i="22" s="1"/>
  <c r="I250" i="20"/>
  <c r="AD250" i="22" s="1"/>
  <c r="I251" i="20"/>
  <c r="AD251" i="22" s="1"/>
  <c r="I252" i="20"/>
  <c r="AD252" i="22" s="1"/>
  <c r="I253" i="20"/>
  <c r="AD253" i="22" s="1"/>
  <c r="I254" i="20"/>
  <c r="AD254" i="22" s="1"/>
  <c r="I255" i="20"/>
  <c r="AD255" i="22" s="1"/>
  <c r="I256" i="20"/>
  <c r="AD256" i="22" s="1"/>
  <c r="I257" i="20"/>
  <c r="AD257" i="22" s="1"/>
  <c r="I258" i="20"/>
  <c r="AD258" i="22" s="1"/>
  <c r="I259" i="20"/>
  <c r="AD259" i="22" s="1"/>
  <c r="I260" i="20"/>
  <c r="AD260" i="22" s="1"/>
  <c r="I261" i="20"/>
  <c r="AD261" i="22" s="1"/>
  <c r="I262" i="20"/>
  <c r="AD262" i="22" s="1"/>
  <c r="I263" i="20"/>
  <c r="AD263" i="22" s="1"/>
  <c r="I264" i="20"/>
  <c r="AD264" i="22" s="1"/>
  <c r="I265" i="20"/>
  <c r="AD265" i="22" s="1"/>
  <c r="I266" i="20"/>
  <c r="AD266" i="22" s="1"/>
  <c r="I267" i="20"/>
  <c r="AD267" i="22" s="1"/>
  <c r="I268" i="20"/>
  <c r="AD268" i="22" s="1"/>
  <c r="I269" i="20"/>
  <c r="AD269" i="22" s="1"/>
  <c r="I270" i="20"/>
  <c r="AD270" i="22" s="1"/>
  <c r="I271" i="20"/>
  <c r="AD271" i="22" s="1"/>
  <c r="I272" i="20"/>
  <c r="AD272" i="22" s="1"/>
  <c r="I273" i="20"/>
  <c r="AD273" i="22" s="1"/>
  <c r="I274" i="20"/>
  <c r="AD274" i="22" s="1"/>
  <c r="I275" i="20"/>
  <c r="AD275" i="22" s="1"/>
  <c r="I276" i="20"/>
  <c r="AD276" i="22" s="1"/>
  <c r="I277" i="20"/>
  <c r="AD277" i="22" s="1"/>
  <c r="I278" i="20"/>
  <c r="AD278" i="22" s="1"/>
  <c r="I279" i="20"/>
  <c r="AD279" i="22" s="1"/>
  <c r="I280" i="20"/>
  <c r="AD280" i="22" s="1"/>
  <c r="I281" i="20"/>
  <c r="AD281" i="22" s="1"/>
  <c r="I282" i="20"/>
  <c r="AD282" i="22" s="1"/>
  <c r="I283" i="20"/>
  <c r="AD283" i="22" s="1"/>
  <c r="I284" i="20"/>
  <c r="AD284" i="22" s="1"/>
  <c r="I285" i="20"/>
  <c r="AD285" i="22" s="1"/>
  <c r="I286" i="20"/>
  <c r="AD286" i="22" s="1"/>
  <c r="I287" i="20"/>
  <c r="AD287" i="22" s="1"/>
  <c r="I288" i="20"/>
  <c r="AD288" i="22" s="1"/>
  <c r="I289" i="20"/>
  <c r="AD289" i="22" s="1"/>
  <c r="I290" i="20"/>
  <c r="AD290" i="22" s="1"/>
  <c r="I291" i="20"/>
  <c r="AD291" i="22" s="1"/>
  <c r="I292" i="20"/>
  <c r="AD292" i="22" s="1"/>
  <c r="I293" i="20"/>
  <c r="AD293" i="22" s="1"/>
  <c r="I294" i="20"/>
  <c r="AD294" i="22" s="1"/>
  <c r="I295" i="20"/>
  <c r="AD295" i="22" s="1"/>
  <c r="I296" i="20"/>
  <c r="AD296" i="22" s="1"/>
  <c r="I297" i="20"/>
  <c r="AD297" i="22" s="1"/>
  <c r="I298" i="20"/>
  <c r="AD298" i="22" s="1"/>
  <c r="I299" i="20"/>
  <c r="AD299" i="22" s="1"/>
  <c r="I300" i="20"/>
  <c r="AD300" i="22" s="1"/>
  <c r="I301" i="20"/>
  <c r="AD301" i="22" s="1"/>
  <c r="I302" i="20"/>
  <c r="AD302" i="22" s="1"/>
  <c r="I303" i="20"/>
  <c r="AD303" i="22" s="1"/>
  <c r="I304" i="20"/>
  <c r="AD304" i="22" s="1"/>
  <c r="I305" i="20"/>
  <c r="AD305" i="22" s="1"/>
  <c r="I306" i="20"/>
  <c r="AD306" i="22" s="1"/>
  <c r="I307" i="20"/>
  <c r="AD307" i="22" s="1"/>
  <c r="I308" i="20"/>
  <c r="AD308" i="22" s="1"/>
  <c r="I309" i="20"/>
  <c r="AD309" i="22" s="1"/>
  <c r="I310" i="20"/>
  <c r="AD310" i="22" s="1"/>
  <c r="I311" i="20"/>
  <c r="AD311" i="22" s="1"/>
  <c r="I312" i="20"/>
  <c r="AD312" i="22" s="1"/>
  <c r="I313" i="20"/>
  <c r="AD313" i="22" s="1"/>
  <c r="I314" i="20"/>
  <c r="AD314" i="22" s="1"/>
  <c r="I315" i="20"/>
  <c r="AD315" i="22" s="1"/>
  <c r="I316" i="20"/>
  <c r="AD316" i="22" s="1"/>
  <c r="I317" i="20"/>
  <c r="AD317" i="22" s="1"/>
  <c r="I318" i="20"/>
  <c r="AD318" i="22" s="1"/>
  <c r="I319" i="20"/>
  <c r="AD319" i="22" s="1"/>
  <c r="I320" i="20"/>
  <c r="AD320" i="22" s="1"/>
  <c r="I321" i="20"/>
  <c r="AD321" i="22" s="1"/>
  <c r="I322" i="20"/>
  <c r="AD322" i="22" s="1"/>
  <c r="I323" i="20"/>
  <c r="AD323" i="22" s="1"/>
  <c r="I324" i="20"/>
  <c r="AD324" i="22" s="1"/>
  <c r="I325" i="20"/>
  <c r="AD325" i="22" s="1"/>
  <c r="I326" i="20"/>
  <c r="AD326" i="22" s="1"/>
  <c r="I327" i="20"/>
  <c r="AD327" i="22" s="1"/>
  <c r="I328" i="20"/>
  <c r="AD328" i="22" s="1"/>
  <c r="I329" i="20"/>
  <c r="AD329" i="22" s="1"/>
  <c r="I330" i="20"/>
  <c r="AD330" i="22" s="1"/>
  <c r="I331" i="20"/>
  <c r="AD331" i="22" s="1"/>
  <c r="I332" i="20"/>
  <c r="AD332" i="22" s="1"/>
  <c r="I333" i="20"/>
  <c r="AD333" i="22" s="1"/>
  <c r="I334" i="20"/>
  <c r="AD334" i="22" s="1"/>
  <c r="I335" i="20"/>
  <c r="AD335" i="22" s="1"/>
  <c r="I336" i="20"/>
  <c r="AD336" i="22" s="1"/>
  <c r="I337" i="20"/>
  <c r="AD337" i="22" s="1"/>
  <c r="I338" i="20"/>
  <c r="AD338" i="22" s="1"/>
  <c r="I339" i="20"/>
  <c r="AD339" i="22" s="1"/>
  <c r="I340" i="20"/>
  <c r="AD340" i="22" s="1"/>
  <c r="I341" i="20"/>
  <c r="AD341" i="22" s="1"/>
  <c r="I342" i="20"/>
  <c r="AD342" i="22" s="1"/>
  <c r="I343" i="20"/>
  <c r="AD343" i="22" s="1"/>
  <c r="I344" i="20"/>
  <c r="AD344" i="22" s="1"/>
  <c r="I345" i="20"/>
  <c r="AD345" i="22" s="1"/>
  <c r="I346" i="20"/>
  <c r="AD346" i="22" s="1"/>
  <c r="I347" i="20"/>
  <c r="AD347" i="22" s="1"/>
  <c r="I2" i="20"/>
  <c r="AD2" i="22" s="1"/>
  <c r="H347" i="13" l="1"/>
  <c r="Z347" i="22" s="1"/>
  <c r="K347" i="13" l="1"/>
  <c r="G347" i="22" s="1"/>
  <c r="K346" i="13"/>
  <c r="G346" i="22" s="1"/>
  <c r="M327" i="20"/>
  <c r="H327" i="22" s="1"/>
  <c r="M297" i="20"/>
  <c r="H297" i="22" s="1"/>
  <c r="M201" i="20"/>
  <c r="H201" i="22" s="1"/>
  <c r="M105" i="20"/>
  <c r="H105" i="22" s="1"/>
  <c r="M73" i="20"/>
  <c r="H73" i="22" s="1"/>
  <c r="M9" i="20"/>
  <c r="H9" i="22" s="1"/>
  <c r="M276" i="20"/>
  <c r="H276" i="22" s="1"/>
  <c r="M212" i="20"/>
  <c r="H212" i="22" s="1"/>
  <c r="M148" i="20"/>
  <c r="H148" i="22" s="1"/>
  <c r="M84" i="20"/>
  <c r="H84" i="22" s="1"/>
  <c r="M20" i="20"/>
  <c r="H20" i="22" s="1"/>
  <c r="M265" i="20"/>
  <c r="H265" i="22" s="1"/>
  <c r="M233" i="20"/>
  <c r="H233" i="22" s="1"/>
  <c r="M137" i="20"/>
  <c r="H137" i="22" s="1"/>
  <c r="M169" i="20"/>
  <c r="H169" i="22" s="1"/>
  <c r="M336" i="20"/>
  <c r="H336" i="22" s="1"/>
  <c r="M143" i="20"/>
  <c r="H143" i="22" s="1"/>
  <c r="M24" i="20"/>
  <c r="H24" i="22" s="1"/>
  <c r="M241" i="20"/>
  <c r="H241" i="22" s="1"/>
  <c r="M280" i="20"/>
  <c r="H280" i="22" s="1"/>
  <c r="M216" i="20"/>
  <c r="H216" i="22" s="1"/>
  <c r="M152" i="20"/>
  <c r="H152" i="22" s="1"/>
  <c r="M2" i="20"/>
  <c r="H2" i="22" s="1"/>
  <c r="M338" i="20"/>
  <c r="H338" i="22" s="1"/>
  <c r="M340" i="20"/>
  <c r="H340" i="22" s="1"/>
  <c r="M278" i="20"/>
  <c r="H278" i="22" s="1"/>
  <c r="M277" i="20"/>
  <c r="H277" i="22" s="1"/>
  <c r="M149" i="20"/>
  <c r="H149" i="22" s="1"/>
  <c r="M21" i="20"/>
  <c r="H21" i="22" s="1"/>
  <c r="M337" i="20"/>
  <c r="H337" i="22" s="1"/>
  <c r="M242" i="20"/>
  <c r="H242" i="22" s="1"/>
  <c r="M303" i="20"/>
  <c r="H303" i="22" s="1"/>
  <c r="M272" i="20"/>
  <c r="H272" i="22" s="1"/>
  <c r="M208" i="20"/>
  <c r="H208" i="22" s="1"/>
  <c r="M176" i="20"/>
  <c r="H176" i="22" s="1"/>
  <c r="M144" i="20"/>
  <c r="H144" i="22" s="1"/>
  <c r="M112" i="20"/>
  <c r="H112" i="22" s="1"/>
  <c r="M48" i="20"/>
  <c r="H48" i="22" s="1"/>
  <c r="M16" i="20"/>
  <c r="H16" i="22" s="1"/>
  <c r="M332" i="20"/>
  <c r="H332" i="22" s="1"/>
  <c r="M90" i="20"/>
  <c r="H90" i="22" s="1"/>
  <c r="M89" i="20"/>
  <c r="H89" i="22" s="1"/>
  <c r="M88" i="20"/>
  <c r="H88" i="22" s="1"/>
  <c r="M213" i="20"/>
  <c r="H213" i="22" s="1"/>
  <c r="M85" i="20"/>
  <c r="H85" i="22" s="1"/>
  <c r="M317" i="20"/>
  <c r="H317" i="22" s="1"/>
  <c r="M286" i="20"/>
  <c r="H286" i="22" s="1"/>
  <c r="M254" i="20"/>
  <c r="H254" i="22" s="1"/>
  <c r="M222" i="20"/>
  <c r="H222" i="22" s="1"/>
  <c r="M190" i="20"/>
  <c r="H190" i="22" s="1"/>
  <c r="M158" i="20"/>
  <c r="H158" i="22" s="1"/>
  <c r="M126" i="20"/>
  <c r="H126" i="22" s="1"/>
  <c r="M94" i="20"/>
  <c r="H94" i="22" s="1"/>
  <c r="M62" i="20"/>
  <c r="H62" i="22" s="1"/>
  <c r="M30" i="20"/>
  <c r="H30" i="22" s="1"/>
  <c r="M345" i="20"/>
  <c r="H345" i="22" s="1"/>
  <c r="M221" i="20"/>
  <c r="H221" i="22" s="1"/>
  <c r="M125" i="20"/>
  <c r="H125" i="22" s="1"/>
  <c r="M61" i="20"/>
  <c r="H61" i="22" s="1"/>
  <c r="M312" i="20"/>
  <c r="H312" i="22" s="1"/>
  <c r="M249" i="20"/>
  <c r="H249" i="22" s="1"/>
  <c r="M185" i="20"/>
  <c r="H185" i="22" s="1"/>
  <c r="M121" i="20"/>
  <c r="H121" i="22" s="1"/>
  <c r="M57" i="20"/>
  <c r="H57" i="22" s="1"/>
  <c r="M285" i="20"/>
  <c r="H285" i="22" s="1"/>
  <c r="M253" i="20"/>
  <c r="H253" i="22" s="1"/>
  <c r="M189" i="20"/>
  <c r="H189" i="22" s="1"/>
  <c r="M157" i="20"/>
  <c r="H157" i="22" s="1"/>
  <c r="M93" i="20"/>
  <c r="H93" i="22" s="1"/>
  <c r="M29" i="20"/>
  <c r="H29" i="22" s="1"/>
  <c r="M344" i="20"/>
  <c r="H344" i="22" s="1"/>
  <c r="M315" i="20"/>
  <c r="H315" i="22" s="1"/>
  <c r="M284" i="20"/>
  <c r="H284" i="22" s="1"/>
  <c r="M252" i="20"/>
  <c r="H252" i="22" s="1"/>
  <c r="M220" i="20"/>
  <c r="H220" i="22" s="1"/>
  <c r="M188" i="20"/>
  <c r="H188" i="22" s="1"/>
  <c r="M240" i="20"/>
  <c r="H240" i="22" s="1"/>
  <c r="M80" i="20"/>
  <c r="H80" i="22" s="1"/>
  <c r="M311" i="20"/>
  <c r="H311" i="22" s="1"/>
  <c r="M248" i="20"/>
  <c r="H248" i="22" s="1"/>
  <c r="M184" i="20"/>
  <c r="H184" i="22" s="1"/>
  <c r="M120" i="20"/>
  <c r="H120" i="22" s="1"/>
  <c r="M56" i="20"/>
  <c r="H56" i="22" s="1"/>
  <c r="M343" i="20"/>
  <c r="H343" i="22" s="1"/>
  <c r="M314" i="20"/>
  <c r="H314" i="22" s="1"/>
  <c r="M251" i="20"/>
  <c r="H251" i="22" s="1"/>
  <c r="M187" i="20"/>
  <c r="H187" i="22" s="1"/>
  <c r="M155" i="20"/>
  <c r="H155" i="22" s="1"/>
  <c r="M123" i="20"/>
  <c r="H123" i="22" s="1"/>
  <c r="M91" i="20"/>
  <c r="H91" i="22" s="1"/>
  <c r="M59" i="20"/>
  <c r="H59" i="22" s="1"/>
  <c r="M27" i="20"/>
  <c r="H27" i="22" s="1"/>
  <c r="M239" i="20"/>
  <c r="H239" i="22" s="1"/>
  <c r="M339" i="20"/>
  <c r="H339" i="22" s="1"/>
  <c r="M310" i="20"/>
  <c r="H310" i="22" s="1"/>
  <c r="M279" i="20"/>
  <c r="H279" i="22" s="1"/>
  <c r="M247" i="20"/>
  <c r="H247" i="22" s="1"/>
  <c r="M215" i="20"/>
  <c r="H215" i="22" s="1"/>
  <c r="M183" i="20"/>
  <c r="H183" i="22" s="1"/>
  <c r="M151" i="20"/>
  <c r="H151" i="22" s="1"/>
  <c r="M119" i="20"/>
  <c r="H119" i="22" s="1"/>
  <c r="M87" i="20"/>
  <c r="H87" i="22" s="1"/>
  <c r="M55" i="20"/>
  <c r="H55" i="22" s="1"/>
  <c r="M23" i="20"/>
  <c r="H23" i="22" s="1"/>
  <c r="M219" i="20"/>
  <c r="H219" i="22" s="1"/>
  <c r="M309" i="20"/>
  <c r="H309" i="22" s="1"/>
  <c r="M246" i="20"/>
  <c r="H246" i="22" s="1"/>
  <c r="M214" i="20"/>
  <c r="H214" i="22" s="1"/>
  <c r="M182" i="20"/>
  <c r="H182" i="22" s="1"/>
  <c r="M150" i="20"/>
  <c r="H150" i="22" s="1"/>
  <c r="M118" i="20"/>
  <c r="H118" i="22" s="1"/>
  <c r="M86" i="20"/>
  <c r="H86" i="22" s="1"/>
  <c r="M54" i="20"/>
  <c r="H54" i="22" s="1"/>
  <c r="M22" i="20"/>
  <c r="H22" i="22" s="1"/>
  <c r="M316" i="20"/>
  <c r="H316" i="22" s="1"/>
  <c r="M283" i="20"/>
  <c r="H283" i="22" s="1"/>
  <c r="M308" i="20"/>
  <c r="H308" i="22" s="1"/>
  <c r="M245" i="20"/>
  <c r="H245" i="22" s="1"/>
  <c r="M181" i="20"/>
  <c r="H181" i="22" s="1"/>
  <c r="M117" i="20"/>
  <c r="H117" i="22" s="1"/>
  <c r="M53" i="20"/>
  <c r="H53" i="22" s="1"/>
  <c r="M47" i="20"/>
  <c r="H47" i="22" s="1"/>
  <c r="M304" i="20"/>
  <c r="H304" i="22" s="1"/>
  <c r="M177" i="20"/>
  <c r="H177" i="22" s="1"/>
  <c r="M81" i="20"/>
  <c r="H81" i="22" s="1"/>
  <c r="M207" i="20"/>
  <c r="H207" i="22" s="1"/>
  <c r="M175" i="20"/>
  <c r="H175" i="22" s="1"/>
  <c r="M111" i="20"/>
  <c r="H111" i="22" s="1"/>
  <c r="M15" i="20"/>
  <c r="H15" i="22" s="1"/>
  <c r="M301" i="20"/>
  <c r="H301" i="22" s="1"/>
  <c r="M333" i="20"/>
  <c r="H333" i="22" s="1"/>
  <c r="M209" i="20"/>
  <c r="H209" i="22" s="1"/>
  <c r="M113" i="20"/>
  <c r="H113" i="22" s="1"/>
  <c r="M17" i="20"/>
  <c r="H17" i="22" s="1"/>
  <c r="M271" i="20"/>
  <c r="H271" i="22" s="1"/>
  <c r="M79" i="20"/>
  <c r="H79" i="22" s="1"/>
  <c r="M273" i="20"/>
  <c r="H273" i="22" s="1"/>
  <c r="M145" i="20"/>
  <c r="H145" i="22" s="1"/>
  <c r="M49" i="20"/>
  <c r="H49" i="22" s="1"/>
  <c r="M313" i="20"/>
  <c r="H313" i="22" s="1"/>
  <c r="M250" i="20"/>
  <c r="H250" i="22" s="1"/>
  <c r="M186" i="20"/>
  <c r="H186" i="22" s="1"/>
  <c r="M122" i="20"/>
  <c r="H122" i="22" s="1"/>
  <c r="M58" i="20"/>
  <c r="H58" i="22" s="1"/>
  <c r="M342" i="20"/>
  <c r="H342" i="22" s="1"/>
  <c r="M282" i="20"/>
  <c r="H282" i="22" s="1"/>
  <c r="M218" i="20"/>
  <c r="H218" i="22" s="1"/>
  <c r="M154" i="20"/>
  <c r="H154" i="22" s="1"/>
  <c r="M26" i="20"/>
  <c r="H26" i="22" s="1"/>
  <c r="M341" i="20"/>
  <c r="H341" i="22" s="1"/>
  <c r="M281" i="20"/>
  <c r="H281" i="22" s="1"/>
  <c r="M217" i="20"/>
  <c r="H217" i="22" s="1"/>
  <c r="M153" i="20"/>
  <c r="H153" i="22" s="1"/>
  <c r="M25" i="20"/>
  <c r="H25" i="22" s="1"/>
  <c r="M335" i="20"/>
  <c r="H335" i="22" s="1"/>
  <c r="M275" i="20"/>
  <c r="H275" i="22" s="1"/>
  <c r="M211" i="20"/>
  <c r="H211" i="22" s="1"/>
  <c r="M147" i="20"/>
  <c r="H147" i="22" s="1"/>
  <c r="M83" i="20"/>
  <c r="H83" i="22" s="1"/>
  <c r="M19" i="20"/>
  <c r="H19" i="22" s="1"/>
  <c r="M334" i="20"/>
  <c r="H334" i="22" s="1"/>
  <c r="M305" i="20"/>
  <c r="H305" i="22" s="1"/>
  <c r="M274" i="20"/>
  <c r="H274" i="22" s="1"/>
  <c r="M210" i="20"/>
  <c r="H210" i="22" s="1"/>
  <c r="M178" i="20"/>
  <c r="H178" i="22" s="1"/>
  <c r="M146" i="20"/>
  <c r="H146" i="22" s="1"/>
  <c r="M114" i="20"/>
  <c r="H114" i="22" s="1"/>
  <c r="M82" i="20"/>
  <c r="H82" i="22" s="1"/>
  <c r="M50" i="20"/>
  <c r="H50" i="22" s="1"/>
  <c r="M18" i="20"/>
  <c r="H18" i="22" s="1"/>
  <c r="M307" i="20"/>
  <c r="H307" i="22" s="1"/>
  <c r="M244" i="20"/>
  <c r="H244" i="22" s="1"/>
  <c r="M180" i="20"/>
  <c r="H180" i="22" s="1"/>
  <c r="M116" i="20"/>
  <c r="H116" i="22" s="1"/>
  <c r="M52" i="20"/>
  <c r="H52" i="22" s="1"/>
  <c r="M306" i="20"/>
  <c r="H306" i="22" s="1"/>
  <c r="M243" i="20"/>
  <c r="H243" i="22" s="1"/>
  <c r="M179" i="20"/>
  <c r="H179" i="22" s="1"/>
  <c r="M115" i="20"/>
  <c r="H115" i="22" s="1"/>
  <c r="M51" i="20"/>
  <c r="H51" i="22" s="1"/>
  <c r="M331" i="20"/>
  <c r="H331" i="22" s="1"/>
  <c r="M302" i="20"/>
  <c r="H302" i="22" s="1"/>
  <c r="M270" i="20"/>
  <c r="H270" i="22" s="1"/>
  <c r="M238" i="20"/>
  <c r="H238" i="22" s="1"/>
  <c r="M206" i="20"/>
  <c r="H206" i="22" s="1"/>
  <c r="M174" i="20"/>
  <c r="H174" i="22" s="1"/>
  <c r="M142" i="20"/>
  <c r="H142" i="22" s="1"/>
  <c r="M110" i="20"/>
  <c r="H110" i="22" s="1"/>
  <c r="M78" i="20"/>
  <c r="H78" i="22" s="1"/>
  <c r="M46" i="20"/>
  <c r="H46" i="22" s="1"/>
  <c r="M14" i="20"/>
  <c r="H14" i="22" s="1"/>
  <c r="M330" i="20"/>
  <c r="H330" i="22" s="1"/>
  <c r="M269" i="20"/>
  <c r="H269" i="22" s="1"/>
  <c r="M237" i="20"/>
  <c r="H237" i="22" s="1"/>
  <c r="M205" i="20"/>
  <c r="H205" i="22" s="1"/>
  <c r="M173" i="20"/>
  <c r="H173" i="22" s="1"/>
  <c r="M141" i="20"/>
  <c r="H141" i="22" s="1"/>
  <c r="M109" i="20"/>
  <c r="H109" i="22" s="1"/>
  <c r="M77" i="20"/>
  <c r="H77" i="22" s="1"/>
  <c r="M45" i="20"/>
  <c r="H45" i="22" s="1"/>
  <c r="M13" i="20"/>
  <c r="H13" i="22" s="1"/>
  <c r="M329" i="20"/>
  <c r="H329" i="22" s="1"/>
  <c r="M300" i="20"/>
  <c r="H300" i="22" s="1"/>
  <c r="M268" i="20"/>
  <c r="H268" i="22" s="1"/>
  <c r="M236" i="20"/>
  <c r="H236" i="22" s="1"/>
  <c r="M204" i="20"/>
  <c r="H204" i="22" s="1"/>
  <c r="M172" i="20"/>
  <c r="H172" i="22" s="1"/>
  <c r="M140" i="20"/>
  <c r="H140" i="22" s="1"/>
  <c r="M108" i="20"/>
  <c r="H108" i="22" s="1"/>
  <c r="M76" i="20"/>
  <c r="H76" i="22" s="1"/>
  <c r="M44" i="20"/>
  <c r="H44" i="22" s="1"/>
  <c r="M12" i="20"/>
  <c r="H12" i="22" s="1"/>
  <c r="M328" i="20"/>
  <c r="H328" i="22" s="1"/>
  <c r="M299" i="20"/>
  <c r="H299" i="22" s="1"/>
  <c r="M267" i="20"/>
  <c r="H267" i="22" s="1"/>
  <c r="M235" i="20"/>
  <c r="H235" i="22" s="1"/>
  <c r="M203" i="20"/>
  <c r="H203" i="22" s="1"/>
  <c r="M171" i="20"/>
  <c r="H171" i="22" s="1"/>
  <c r="M139" i="20"/>
  <c r="H139" i="22" s="1"/>
  <c r="M107" i="20"/>
  <c r="H107" i="22" s="1"/>
  <c r="M75" i="20"/>
  <c r="H75" i="22" s="1"/>
  <c r="M43" i="20"/>
  <c r="H43" i="22" s="1"/>
  <c r="M11" i="20"/>
  <c r="H11" i="22" s="1"/>
  <c r="M298" i="20"/>
  <c r="H298" i="22" s="1"/>
  <c r="M266" i="20"/>
  <c r="H266" i="22" s="1"/>
  <c r="M234" i="20"/>
  <c r="H234" i="22" s="1"/>
  <c r="M202" i="20"/>
  <c r="H202" i="22" s="1"/>
  <c r="M170" i="20"/>
  <c r="H170" i="22" s="1"/>
  <c r="M138" i="20"/>
  <c r="H138" i="22" s="1"/>
  <c r="M106" i="20"/>
  <c r="H106" i="22" s="1"/>
  <c r="M74" i="20"/>
  <c r="H74" i="22" s="1"/>
  <c r="M42" i="20"/>
  <c r="H42" i="22" s="1"/>
  <c r="M10" i="20"/>
  <c r="H10" i="22" s="1"/>
  <c r="M326" i="20"/>
  <c r="H326" i="22" s="1"/>
  <c r="M296" i="20"/>
  <c r="H296" i="22" s="1"/>
  <c r="M264" i="20"/>
  <c r="H264" i="22" s="1"/>
  <c r="M232" i="20"/>
  <c r="H232" i="22" s="1"/>
  <c r="M200" i="20"/>
  <c r="H200" i="22" s="1"/>
  <c r="M168" i="20"/>
  <c r="H168" i="22" s="1"/>
  <c r="M136" i="20"/>
  <c r="H136" i="22" s="1"/>
  <c r="M104" i="20"/>
  <c r="H104" i="22" s="1"/>
  <c r="M72" i="20"/>
  <c r="H72" i="22" s="1"/>
  <c r="M40" i="20"/>
  <c r="H40" i="22" s="1"/>
  <c r="M8" i="20"/>
  <c r="H8" i="22" s="1"/>
  <c r="M323" i="20"/>
  <c r="H323" i="22" s="1"/>
  <c r="M293" i="20"/>
  <c r="H293" i="22" s="1"/>
  <c r="M261" i="20"/>
  <c r="H261" i="22" s="1"/>
  <c r="M229" i="20"/>
  <c r="H229" i="22" s="1"/>
  <c r="M197" i="20"/>
  <c r="H197" i="22" s="1"/>
  <c r="M165" i="20"/>
  <c r="H165" i="22" s="1"/>
  <c r="M133" i="20"/>
  <c r="H133" i="22" s="1"/>
  <c r="M101" i="20"/>
  <c r="H101" i="22" s="1"/>
  <c r="M69" i="20"/>
  <c r="H69" i="22" s="1"/>
  <c r="M37" i="20"/>
  <c r="H37" i="22" s="1"/>
  <c r="M5" i="20"/>
  <c r="H5" i="22" s="1"/>
  <c r="M322" i="20"/>
  <c r="H322" i="22" s="1"/>
  <c r="M292" i="20"/>
  <c r="H292" i="22" s="1"/>
  <c r="M260" i="20"/>
  <c r="H260" i="22" s="1"/>
  <c r="M228" i="20"/>
  <c r="H228" i="22" s="1"/>
  <c r="M196" i="20"/>
  <c r="H196" i="22" s="1"/>
  <c r="M164" i="20"/>
  <c r="H164" i="22" s="1"/>
  <c r="M132" i="20"/>
  <c r="H132" i="22" s="1"/>
  <c r="M100" i="20"/>
  <c r="H100" i="22" s="1"/>
  <c r="M321" i="20"/>
  <c r="H321" i="22" s="1"/>
  <c r="M259" i="20"/>
  <c r="H259" i="22" s="1"/>
  <c r="M195" i="20"/>
  <c r="H195" i="22" s="1"/>
  <c r="M99" i="20"/>
  <c r="H99" i="22" s="1"/>
  <c r="M67" i="20"/>
  <c r="H67" i="22" s="1"/>
  <c r="M35" i="20"/>
  <c r="H35" i="22" s="1"/>
  <c r="M3" i="20"/>
  <c r="H3" i="22" s="1"/>
  <c r="M227" i="20"/>
  <c r="H227" i="22" s="1"/>
  <c r="M290" i="20"/>
  <c r="H290" i="22" s="1"/>
  <c r="M258" i="20"/>
  <c r="H258" i="22" s="1"/>
  <c r="M226" i="20"/>
  <c r="H226" i="22" s="1"/>
  <c r="M194" i="20"/>
  <c r="H194" i="22" s="1"/>
  <c r="M162" i="20"/>
  <c r="H162" i="22" s="1"/>
  <c r="M130" i="20"/>
  <c r="H130" i="22" s="1"/>
  <c r="M98" i="20"/>
  <c r="H98" i="22" s="1"/>
  <c r="M66" i="20"/>
  <c r="H66" i="22" s="1"/>
  <c r="M34" i="20"/>
  <c r="H34" i="22" s="1"/>
  <c r="M163" i="20"/>
  <c r="H163" i="22" s="1"/>
  <c r="M320" i="20"/>
  <c r="H320" i="22" s="1"/>
  <c r="M289" i="20"/>
  <c r="H289" i="22" s="1"/>
  <c r="M257" i="20"/>
  <c r="H257" i="22" s="1"/>
  <c r="M225" i="20"/>
  <c r="H225" i="22" s="1"/>
  <c r="M193" i="20"/>
  <c r="H193" i="22" s="1"/>
  <c r="M161" i="20"/>
  <c r="H161" i="22" s="1"/>
  <c r="M129" i="20"/>
  <c r="H129" i="22" s="1"/>
  <c r="M291" i="20"/>
  <c r="H291" i="22" s="1"/>
  <c r="M347" i="20"/>
  <c r="H347" i="22" s="1"/>
  <c r="M319" i="20"/>
  <c r="H319" i="22" s="1"/>
  <c r="M288" i="20"/>
  <c r="H288" i="22" s="1"/>
  <c r="M256" i="20"/>
  <c r="H256" i="22" s="1"/>
  <c r="M224" i="20"/>
  <c r="H224" i="22" s="1"/>
  <c r="M192" i="20"/>
  <c r="H192" i="22" s="1"/>
  <c r="M160" i="20"/>
  <c r="H160" i="22" s="1"/>
  <c r="M128" i="20"/>
  <c r="H128" i="22" s="1"/>
  <c r="M96" i="20"/>
  <c r="H96" i="22" s="1"/>
  <c r="M64" i="20"/>
  <c r="H64" i="22" s="1"/>
  <c r="M32" i="20"/>
  <c r="H32" i="22" s="1"/>
  <c r="M131" i="20"/>
  <c r="H131" i="22" s="1"/>
  <c r="M346" i="20"/>
  <c r="H346" i="22" s="1"/>
  <c r="M318" i="20"/>
  <c r="H318" i="22" s="1"/>
  <c r="M287" i="20"/>
  <c r="H287" i="22" s="1"/>
  <c r="M255" i="20"/>
  <c r="H255" i="22" s="1"/>
  <c r="M223" i="20"/>
  <c r="H223" i="22" s="1"/>
  <c r="M191" i="20"/>
  <c r="H191" i="22" s="1"/>
  <c r="M159" i="20"/>
  <c r="H159" i="22" s="1"/>
  <c r="M127" i="20"/>
  <c r="H127" i="22" s="1"/>
  <c r="M95" i="20"/>
  <c r="H95" i="22" s="1"/>
  <c r="M63" i="20"/>
  <c r="H63" i="22" s="1"/>
  <c r="M31" i="20"/>
  <c r="H31" i="22" s="1"/>
  <c r="M41" i="20"/>
  <c r="H41" i="22" s="1"/>
  <c r="M325" i="20"/>
  <c r="H325" i="22" s="1"/>
  <c r="M295" i="20"/>
  <c r="H295" i="22" s="1"/>
  <c r="M263" i="20"/>
  <c r="H263" i="22" s="1"/>
  <c r="M231" i="20"/>
  <c r="H231" i="22" s="1"/>
  <c r="M199" i="20"/>
  <c r="H199" i="22" s="1"/>
  <c r="M167" i="20"/>
  <c r="H167" i="22" s="1"/>
  <c r="M135" i="20"/>
  <c r="H135" i="22" s="1"/>
  <c r="M103" i="20"/>
  <c r="H103" i="22" s="1"/>
  <c r="M71" i="20"/>
  <c r="H71" i="22" s="1"/>
  <c r="M39" i="20"/>
  <c r="H39" i="22" s="1"/>
  <c r="M7" i="20"/>
  <c r="H7" i="22" s="1"/>
  <c r="M324" i="20"/>
  <c r="H324" i="22" s="1"/>
  <c r="M294" i="20"/>
  <c r="H294" i="22" s="1"/>
  <c r="M262" i="20"/>
  <c r="H262" i="22" s="1"/>
  <c r="M230" i="20"/>
  <c r="H230" i="22" s="1"/>
  <c r="M198" i="20"/>
  <c r="H198" i="22" s="1"/>
  <c r="M166" i="20"/>
  <c r="H166" i="22" s="1"/>
  <c r="M134" i="20"/>
  <c r="H134" i="22" s="1"/>
  <c r="M102" i="20"/>
  <c r="H102" i="22" s="1"/>
  <c r="M70" i="20"/>
  <c r="H70" i="22" s="1"/>
  <c r="M38" i="20"/>
  <c r="H38" i="22" s="1"/>
  <c r="M6" i="20"/>
  <c r="H6" i="22" s="1"/>
  <c r="M68" i="20"/>
  <c r="H68" i="22" s="1"/>
  <c r="M36" i="20"/>
  <c r="H36" i="22" s="1"/>
  <c r="M4" i="20"/>
  <c r="H4" i="22" s="1"/>
  <c r="M97" i="20"/>
  <c r="H97" i="22" s="1"/>
  <c r="M65" i="20"/>
  <c r="H65" i="22" s="1"/>
  <c r="M33" i="20"/>
  <c r="H33" i="22" s="1"/>
  <c r="M156" i="20"/>
  <c r="H156" i="22" s="1"/>
  <c r="M124" i="20"/>
  <c r="H124" i="22" s="1"/>
  <c r="M92" i="20"/>
  <c r="H92" i="22" s="1"/>
  <c r="M60" i="20"/>
  <c r="H60" i="22" s="1"/>
  <c r="M28" i="20"/>
  <c r="H28" i="22" s="1"/>
  <c r="K21" i="13" l="1"/>
  <c r="G21" i="22" s="1"/>
  <c r="K288" i="13"/>
  <c r="G288" i="22" s="1"/>
  <c r="K32" i="13"/>
  <c r="G32" i="22" s="1"/>
  <c r="K319" i="13"/>
  <c r="G319" i="22" s="1"/>
  <c r="K128" i="13"/>
  <c r="G128" i="22" s="1"/>
  <c r="K53" i="13"/>
  <c r="G53" i="22" s="1"/>
  <c r="K64" i="13"/>
  <c r="G64" i="22" s="1"/>
  <c r="K330" i="13"/>
  <c r="G330" i="22" s="1"/>
  <c r="K301" i="13"/>
  <c r="G301" i="22" s="1"/>
  <c r="K269" i="13"/>
  <c r="G269" i="22" s="1"/>
  <c r="K237" i="13"/>
  <c r="G237" i="22" s="1"/>
  <c r="K205" i="13"/>
  <c r="G205" i="22" s="1"/>
  <c r="K173" i="13"/>
  <c r="G173" i="22" s="1"/>
  <c r="K141" i="13"/>
  <c r="G141" i="22" s="1"/>
  <c r="K109" i="13"/>
  <c r="G109" i="22" s="1"/>
  <c r="K77" i="13"/>
  <c r="G77" i="22" s="1"/>
  <c r="K45" i="13"/>
  <c r="G45" i="22" s="1"/>
  <c r="K13" i="13"/>
  <c r="G13" i="22" s="1"/>
  <c r="K328" i="13"/>
  <c r="G328" i="22" s="1"/>
  <c r="K299" i="13"/>
  <c r="G299" i="22" s="1"/>
  <c r="K267" i="13"/>
  <c r="G267" i="22" s="1"/>
  <c r="K235" i="13"/>
  <c r="G235" i="22" s="1"/>
  <c r="K203" i="13"/>
  <c r="G203" i="22" s="1"/>
  <c r="K171" i="13"/>
  <c r="G171" i="22" s="1"/>
  <c r="K139" i="13"/>
  <c r="G139" i="22" s="1"/>
  <c r="K107" i="13"/>
  <c r="G107" i="22" s="1"/>
  <c r="K75" i="13"/>
  <c r="G75" i="22" s="1"/>
  <c r="K43" i="13"/>
  <c r="G43" i="22" s="1"/>
  <c r="K245" i="13"/>
  <c r="G245" i="22" s="1"/>
  <c r="K277" i="13"/>
  <c r="G277" i="22" s="1"/>
  <c r="K149" i="13"/>
  <c r="G149" i="22" s="1"/>
  <c r="K117" i="13"/>
  <c r="G117" i="22" s="1"/>
  <c r="K133" i="13"/>
  <c r="G133" i="22" s="1"/>
  <c r="K101" i="13"/>
  <c r="G101" i="22" s="1"/>
  <c r="K69" i="13"/>
  <c r="G69" i="22" s="1"/>
  <c r="K37" i="13"/>
  <c r="G37" i="22" s="1"/>
  <c r="K5" i="13"/>
  <c r="G5" i="22" s="1"/>
  <c r="K323" i="13"/>
  <c r="G323" i="22" s="1"/>
  <c r="K165" i="13"/>
  <c r="G165" i="22" s="1"/>
  <c r="K261" i="13"/>
  <c r="G261" i="22" s="1"/>
  <c r="K197" i="13"/>
  <c r="G197" i="22" s="1"/>
  <c r="K219" i="13"/>
  <c r="G219" i="22" s="1"/>
  <c r="K34" i="13"/>
  <c r="G34" i="22" s="1"/>
  <c r="K155" i="13"/>
  <c r="G155" i="22" s="1"/>
  <c r="K293" i="13"/>
  <c r="G293" i="22" s="1"/>
  <c r="K187" i="13"/>
  <c r="G187" i="22" s="1"/>
  <c r="K251" i="13"/>
  <c r="G251" i="22" s="1"/>
  <c r="K256" i="13"/>
  <c r="G256" i="22" s="1"/>
  <c r="K224" i="13"/>
  <c r="G224" i="22" s="1"/>
  <c r="K192" i="13"/>
  <c r="G192" i="22" s="1"/>
  <c r="K160" i="13"/>
  <c r="G160" i="22" s="1"/>
  <c r="K96" i="13"/>
  <c r="G96" i="22" s="1"/>
  <c r="K229" i="13"/>
  <c r="G229" i="22" s="1"/>
  <c r="K337" i="13"/>
  <c r="G337" i="22" s="1"/>
  <c r="K308" i="13"/>
  <c r="G308" i="22" s="1"/>
  <c r="K213" i="13"/>
  <c r="G213" i="22" s="1"/>
  <c r="K181" i="13"/>
  <c r="G181" i="22" s="1"/>
  <c r="K85" i="13"/>
  <c r="G85" i="22" s="1"/>
  <c r="K123" i="13"/>
  <c r="G123" i="22" s="1"/>
  <c r="K91" i="13"/>
  <c r="G91" i="22" s="1"/>
  <c r="K59" i="13"/>
  <c r="G59" i="22" s="1"/>
  <c r="K168" i="13"/>
  <c r="G168" i="22" s="1"/>
  <c r="K254" i="13"/>
  <c r="G254" i="22" s="1"/>
  <c r="K222" i="13"/>
  <c r="G222" i="22" s="1"/>
  <c r="K190" i="13"/>
  <c r="G190" i="22" s="1"/>
  <c r="K158" i="13"/>
  <c r="G158" i="22" s="1"/>
  <c r="K126" i="13"/>
  <c r="G126" i="22" s="1"/>
  <c r="K94" i="13"/>
  <c r="G94" i="22" s="1"/>
  <c r="K62" i="13"/>
  <c r="G62" i="22" s="1"/>
  <c r="K30" i="13"/>
  <c r="G30" i="22" s="1"/>
  <c r="K136" i="13"/>
  <c r="G136" i="22" s="1"/>
  <c r="K104" i="13"/>
  <c r="G104" i="22" s="1"/>
  <c r="K82" i="13"/>
  <c r="G82" i="22" s="1"/>
  <c r="K344" i="13"/>
  <c r="G344" i="22" s="1"/>
  <c r="K315" i="13"/>
  <c r="G315" i="22" s="1"/>
  <c r="K284" i="13"/>
  <c r="G284" i="22" s="1"/>
  <c r="K252" i="13"/>
  <c r="G252" i="22" s="1"/>
  <c r="K220" i="13"/>
  <c r="G220" i="22" s="1"/>
  <c r="K188" i="13"/>
  <c r="G188" i="22" s="1"/>
  <c r="K156" i="13"/>
  <c r="G156" i="22" s="1"/>
  <c r="K124" i="13"/>
  <c r="G124" i="22" s="1"/>
  <c r="K92" i="13"/>
  <c r="G92" i="22" s="1"/>
  <c r="K324" i="13"/>
  <c r="G324" i="22" s="1"/>
  <c r="K294" i="13"/>
  <c r="G294" i="22" s="1"/>
  <c r="K262" i="13"/>
  <c r="G262" i="22" s="1"/>
  <c r="K230" i="13"/>
  <c r="G230" i="22" s="1"/>
  <c r="K198" i="13"/>
  <c r="G198" i="22" s="1"/>
  <c r="K166" i="13"/>
  <c r="G166" i="22" s="1"/>
  <c r="K134" i="13"/>
  <c r="G134" i="22" s="1"/>
  <c r="K102" i="13"/>
  <c r="G102" i="22" s="1"/>
  <c r="K70" i="13"/>
  <c r="G70" i="22" s="1"/>
  <c r="K38" i="13"/>
  <c r="G38" i="22" s="1"/>
  <c r="K6" i="13"/>
  <c r="G6" i="22" s="1"/>
  <c r="K27" i="13"/>
  <c r="G27" i="22" s="1"/>
  <c r="K322" i="13"/>
  <c r="G322" i="22" s="1"/>
  <c r="K292" i="13"/>
  <c r="G292" i="22" s="1"/>
  <c r="K260" i="13"/>
  <c r="G260" i="22" s="1"/>
  <c r="K228" i="13"/>
  <c r="G228" i="22" s="1"/>
  <c r="K196" i="13"/>
  <c r="G196" i="22" s="1"/>
  <c r="K164" i="13"/>
  <c r="G164" i="22" s="1"/>
  <c r="K132" i="13"/>
  <c r="G132" i="22" s="1"/>
  <c r="K100" i="13"/>
  <c r="G100" i="22" s="1"/>
  <c r="K68" i="13"/>
  <c r="G68" i="22" s="1"/>
  <c r="K36" i="13"/>
  <c r="G36" i="22" s="1"/>
  <c r="K4" i="13"/>
  <c r="G4" i="22" s="1"/>
  <c r="K331" i="13"/>
  <c r="G331" i="22" s="1"/>
  <c r="K302" i="13"/>
  <c r="G302" i="22" s="1"/>
  <c r="K270" i="13"/>
  <c r="G270" i="22" s="1"/>
  <c r="K238" i="13"/>
  <c r="G238" i="22" s="1"/>
  <c r="K206" i="13"/>
  <c r="G206" i="22" s="1"/>
  <c r="K174" i="13"/>
  <c r="G174" i="22" s="1"/>
  <c r="K142" i="13"/>
  <c r="G142" i="22" s="1"/>
  <c r="K110" i="13"/>
  <c r="G110" i="22" s="1"/>
  <c r="K78" i="13"/>
  <c r="G78" i="22" s="1"/>
  <c r="K46" i="13"/>
  <c r="G46" i="22" s="1"/>
  <c r="K14" i="13"/>
  <c r="G14" i="22" s="1"/>
  <c r="K2" i="13"/>
  <c r="G2" i="22" s="1"/>
  <c r="K321" i="13"/>
  <c r="G321" i="22" s="1"/>
  <c r="K291" i="13"/>
  <c r="G291" i="22" s="1"/>
  <c r="K259" i="13"/>
  <c r="G259" i="22" s="1"/>
  <c r="K227" i="13"/>
  <c r="G227" i="22" s="1"/>
  <c r="K195" i="13"/>
  <c r="G195" i="22" s="1"/>
  <c r="K163" i="13"/>
  <c r="G163" i="22" s="1"/>
  <c r="K131" i="13"/>
  <c r="G131" i="22" s="1"/>
  <c r="K99" i="13"/>
  <c r="G99" i="22" s="1"/>
  <c r="K67" i="13"/>
  <c r="G67" i="22" s="1"/>
  <c r="K35" i="13"/>
  <c r="G35" i="22" s="1"/>
  <c r="K3" i="13"/>
  <c r="G3" i="22" s="1"/>
  <c r="K286" i="13"/>
  <c r="G286" i="22" s="1"/>
  <c r="K329" i="13"/>
  <c r="G329" i="22" s="1"/>
  <c r="K300" i="13"/>
  <c r="G300" i="22" s="1"/>
  <c r="K268" i="13"/>
  <c r="G268" i="22" s="1"/>
  <c r="K236" i="13"/>
  <c r="G236" i="22" s="1"/>
  <c r="K204" i="13"/>
  <c r="G204" i="22" s="1"/>
  <c r="K172" i="13"/>
  <c r="G172" i="22" s="1"/>
  <c r="K140" i="13"/>
  <c r="G140" i="22" s="1"/>
  <c r="K108" i="13"/>
  <c r="G108" i="22" s="1"/>
  <c r="K76" i="13"/>
  <c r="G76" i="22" s="1"/>
  <c r="K44" i="13"/>
  <c r="G44" i="22" s="1"/>
  <c r="K12" i="13"/>
  <c r="G12" i="22" s="1"/>
  <c r="K317" i="13"/>
  <c r="G317" i="22" s="1"/>
  <c r="K11" i="13"/>
  <c r="G11" i="22" s="1"/>
  <c r="K170" i="13"/>
  <c r="G170" i="22" s="1"/>
  <c r="K106" i="13"/>
  <c r="G106" i="22" s="1"/>
  <c r="K74" i="13"/>
  <c r="G74" i="22" s="1"/>
  <c r="K42" i="13"/>
  <c r="G42" i="22" s="1"/>
  <c r="K10" i="13"/>
  <c r="G10" i="22" s="1"/>
  <c r="K223" i="13"/>
  <c r="G223" i="22" s="1"/>
  <c r="K159" i="13"/>
  <c r="G159" i="22" s="1"/>
  <c r="K127" i="13"/>
  <c r="G127" i="22" s="1"/>
  <c r="K95" i="13"/>
  <c r="G95" i="22" s="1"/>
  <c r="K63" i="13"/>
  <c r="G63" i="22" s="1"/>
  <c r="K31" i="13"/>
  <c r="G31" i="22" s="1"/>
  <c r="K234" i="13"/>
  <c r="G234" i="22" s="1"/>
  <c r="K180" i="13"/>
  <c r="G180" i="22" s="1"/>
  <c r="K148" i="13"/>
  <c r="G148" i="22" s="1"/>
  <c r="K116" i="13"/>
  <c r="G116" i="22" s="1"/>
  <c r="K52" i="13"/>
  <c r="G52" i="22" s="1"/>
  <c r="K20" i="13"/>
  <c r="G20" i="22" s="1"/>
  <c r="K276" i="13"/>
  <c r="G276" i="22" s="1"/>
  <c r="K212" i="13"/>
  <c r="G212" i="22" s="1"/>
  <c r="K84" i="13"/>
  <c r="G84" i="22" s="1"/>
  <c r="K327" i="13"/>
  <c r="G327" i="22" s="1"/>
  <c r="K297" i="13"/>
  <c r="G297" i="22" s="1"/>
  <c r="K265" i="13"/>
  <c r="G265" i="22" s="1"/>
  <c r="K233" i="13"/>
  <c r="G233" i="22" s="1"/>
  <c r="K201" i="13"/>
  <c r="G201" i="22" s="1"/>
  <c r="K169" i="13"/>
  <c r="G169" i="22" s="1"/>
  <c r="K137" i="13"/>
  <c r="G137" i="22" s="1"/>
  <c r="K105" i="13"/>
  <c r="G105" i="22" s="1"/>
  <c r="K73" i="13"/>
  <c r="G73" i="22" s="1"/>
  <c r="K41" i="13"/>
  <c r="G41" i="22" s="1"/>
  <c r="K9" i="13"/>
  <c r="G9" i="22" s="1"/>
  <c r="K307" i="13"/>
  <c r="G307" i="22" s="1"/>
  <c r="K179" i="13"/>
  <c r="G179" i="22" s="1"/>
  <c r="K147" i="13"/>
  <c r="G147" i="22" s="1"/>
  <c r="K115" i="13"/>
  <c r="G115" i="22" s="1"/>
  <c r="K83" i="13"/>
  <c r="G83" i="22" s="1"/>
  <c r="K51" i="13"/>
  <c r="G51" i="22" s="1"/>
  <c r="K19" i="13"/>
  <c r="G19" i="22" s="1"/>
  <c r="K318" i="13"/>
  <c r="G318" i="22" s="1"/>
  <c r="K326" i="13"/>
  <c r="G326" i="22" s="1"/>
  <c r="K72" i="13"/>
  <c r="G72" i="22" s="1"/>
  <c r="K40" i="13"/>
  <c r="G40" i="22" s="1"/>
  <c r="K8" i="13"/>
  <c r="G8" i="22" s="1"/>
  <c r="K221" i="13"/>
  <c r="G221" i="22" s="1"/>
  <c r="K157" i="13"/>
  <c r="G157" i="22" s="1"/>
  <c r="K125" i="13"/>
  <c r="G125" i="22" s="1"/>
  <c r="K93" i="13"/>
  <c r="G93" i="22" s="1"/>
  <c r="K61" i="13"/>
  <c r="G61" i="22" s="1"/>
  <c r="K29" i="13"/>
  <c r="G29" i="22" s="1"/>
  <c r="K287" i="13"/>
  <c r="G287" i="22" s="1"/>
  <c r="K210" i="13"/>
  <c r="G210" i="22" s="1"/>
  <c r="K178" i="13"/>
  <c r="G178" i="22" s="1"/>
  <c r="K114" i="13"/>
  <c r="G114" i="22" s="1"/>
  <c r="K50" i="13"/>
  <c r="G50" i="22" s="1"/>
  <c r="K18" i="13"/>
  <c r="G18" i="22" s="1"/>
  <c r="K336" i="13"/>
  <c r="G336" i="22" s="1"/>
  <c r="K316" i="13"/>
  <c r="G316" i="22" s="1"/>
  <c r="K189" i="13"/>
  <c r="G189" i="22" s="1"/>
  <c r="K334" i="13"/>
  <c r="G334" i="22" s="1"/>
  <c r="K274" i="13"/>
  <c r="G274" i="22" s="1"/>
  <c r="K242" i="13"/>
  <c r="G242" i="22" s="1"/>
  <c r="K146" i="13"/>
  <c r="G146" i="22" s="1"/>
  <c r="K325" i="13"/>
  <c r="G325" i="22" s="1"/>
  <c r="K295" i="13"/>
  <c r="G295" i="22" s="1"/>
  <c r="K263" i="13"/>
  <c r="G263" i="22" s="1"/>
  <c r="K231" i="13"/>
  <c r="G231" i="22" s="1"/>
  <c r="K199" i="13"/>
  <c r="G199" i="22" s="1"/>
  <c r="K167" i="13"/>
  <c r="G167" i="22" s="1"/>
  <c r="K135" i="13"/>
  <c r="G135" i="22" s="1"/>
  <c r="K103" i="13"/>
  <c r="G103" i="22" s="1"/>
  <c r="K71" i="13"/>
  <c r="G71" i="22" s="1"/>
  <c r="K39" i="13"/>
  <c r="G39" i="22" s="1"/>
  <c r="K7" i="13"/>
  <c r="G7" i="22" s="1"/>
  <c r="K253" i="13"/>
  <c r="G253" i="22" s="1"/>
  <c r="K60" i="13"/>
  <c r="G60" i="22" s="1"/>
  <c r="K28" i="13"/>
  <c r="G28" i="22" s="1"/>
  <c r="K266" i="13"/>
  <c r="G266" i="22" s="1"/>
  <c r="K305" i="13"/>
  <c r="G305" i="22" s="1"/>
  <c r="K333" i="13"/>
  <c r="G333" i="22" s="1"/>
  <c r="K304" i="13"/>
  <c r="G304" i="22" s="1"/>
  <c r="K273" i="13"/>
  <c r="G273" i="22" s="1"/>
  <c r="K241" i="13"/>
  <c r="G241" i="22" s="1"/>
  <c r="K209" i="13"/>
  <c r="G209" i="22" s="1"/>
  <c r="K177" i="13"/>
  <c r="G177" i="22" s="1"/>
  <c r="K145" i="13"/>
  <c r="G145" i="22" s="1"/>
  <c r="K113" i="13"/>
  <c r="G113" i="22" s="1"/>
  <c r="K81" i="13"/>
  <c r="G81" i="22" s="1"/>
  <c r="K49" i="13"/>
  <c r="G49" i="22" s="1"/>
  <c r="K17" i="13"/>
  <c r="G17" i="22" s="1"/>
  <c r="K138" i="13"/>
  <c r="G138" i="22" s="1"/>
  <c r="K244" i="13"/>
  <c r="G244" i="22" s="1"/>
  <c r="K243" i="13"/>
  <c r="G243" i="22" s="1"/>
  <c r="K345" i="13"/>
  <c r="G345" i="22" s="1"/>
  <c r="K285" i="13"/>
  <c r="G285" i="22" s="1"/>
  <c r="K264" i="13"/>
  <c r="G264" i="22" s="1"/>
  <c r="K343" i="13"/>
  <c r="G343" i="22" s="1"/>
  <c r="K283" i="13"/>
  <c r="G283" i="22" s="1"/>
  <c r="K200" i="13"/>
  <c r="G200" i="22" s="1"/>
  <c r="K314" i="13"/>
  <c r="G314" i="22" s="1"/>
  <c r="K332" i="13"/>
  <c r="G332" i="22" s="1"/>
  <c r="K303" i="13"/>
  <c r="G303" i="22" s="1"/>
  <c r="K272" i="13"/>
  <c r="G272" i="22" s="1"/>
  <c r="K240" i="13"/>
  <c r="G240" i="22" s="1"/>
  <c r="K208" i="13"/>
  <c r="G208" i="22" s="1"/>
  <c r="K176" i="13"/>
  <c r="G176" i="22" s="1"/>
  <c r="K144" i="13"/>
  <c r="G144" i="22" s="1"/>
  <c r="K112" i="13"/>
  <c r="G112" i="22" s="1"/>
  <c r="K80" i="13"/>
  <c r="G80" i="22" s="1"/>
  <c r="K48" i="13"/>
  <c r="G48" i="22" s="1"/>
  <c r="K16" i="13"/>
  <c r="G16" i="22" s="1"/>
  <c r="K298" i="13"/>
  <c r="G298" i="22" s="1"/>
  <c r="K342" i="13"/>
  <c r="G342" i="22" s="1"/>
  <c r="K313" i="13"/>
  <c r="G313" i="22" s="1"/>
  <c r="K282" i="13"/>
  <c r="G282" i="22" s="1"/>
  <c r="K250" i="13"/>
  <c r="G250" i="22" s="1"/>
  <c r="K218" i="13"/>
  <c r="G218" i="22" s="1"/>
  <c r="K186" i="13"/>
  <c r="G186" i="22" s="1"/>
  <c r="K154" i="13"/>
  <c r="G154" i="22" s="1"/>
  <c r="K122" i="13"/>
  <c r="G122" i="22" s="1"/>
  <c r="K90" i="13"/>
  <c r="G90" i="22" s="1"/>
  <c r="K58" i="13"/>
  <c r="G58" i="22" s="1"/>
  <c r="K26" i="13"/>
  <c r="G26" i="22" s="1"/>
  <c r="K296" i="13"/>
  <c r="G296" i="22" s="1"/>
  <c r="K271" i="13"/>
  <c r="G271" i="22" s="1"/>
  <c r="K239" i="13"/>
  <c r="G239" i="22" s="1"/>
  <c r="K207" i="13"/>
  <c r="G207" i="22" s="1"/>
  <c r="K175" i="13"/>
  <c r="G175" i="22" s="1"/>
  <c r="K143" i="13"/>
  <c r="G143" i="22" s="1"/>
  <c r="K111" i="13"/>
  <c r="G111" i="22" s="1"/>
  <c r="K79" i="13"/>
  <c r="G79" i="22" s="1"/>
  <c r="K47" i="13"/>
  <c r="G47" i="22" s="1"/>
  <c r="K15" i="13"/>
  <c r="G15" i="22" s="1"/>
  <c r="K341" i="13"/>
  <c r="G341" i="22" s="1"/>
  <c r="K312" i="13"/>
  <c r="G312" i="22" s="1"/>
  <c r="K281" i="13"/>
  <c r="G281" i="22" s="1"/>
  <c r="K249" i="13"/>
  <c r="G249" i="22" s="1"/>
  <c r="K217" i="13"/>
  <c r="G217" i="22" s="1"/>
  <c r="K185" i="13"/>
  <c r="G185" i="22" s="1"/>
  <c r="K153" i="13"/>
  <c r="G153" i="22" s="1"/>
  <c r="K121" i="13"/>
  <c r="G121" i="22" s="1"/>
  <c r="K89" i="13"/>
  <c r="G89" i="22" s="1"/>
  <c r="K57" i="13"/>
  <c r="G57" i="22" s="1"/>
  <c r="K25" i="13"/>
  <c r="G25" i="22" s="1"/>
  <c r="K202" i="13"/>
  <c r="G202" i="22" s="1"/>
  <c r="K211" i="13"/>
  <c r="G211" i="22" s="1"/>
  <c r="K340" i="13"/>
  <c r="G340" i="22" s="1"/>
  <c r="K311" i="13"/>
  <c r="G311" i="22" s="1"/>
  <c r="K280" i="13"/>
  <c r="G280" i="22" s="1"/>
  <c r="K248" i="13"/>
  <c r="G248" i="22" s="1"/>
  <c r="K216" i="13"/>
  <c r="G216" i="22" s="1"/>
  <c r="K184" i="13"/>
  <c r="G184" i="22" s="1"/>
  <c r="K152" i="13"/>
  <c r="G152" i="22" s="1"/>
  <c r="K120" i="13"/>
  <c r="G120" i="22" s="1"/>
  <c r="K88" i="13"/>
  <c r="G88" i="22" s="1"/>
  <c r="K56" i="13"/>
  <c r="G56" i="22" s="1"/>
  <c r="K24" i="13"/>
  <c r="G24" i="22" s="1"/>
  <c r="K226" i="13"/>
  <c r="G226" i="22" s="1"/>
  <c r="K194" i="13"/>
  <c r="G194" i="22" s="1"/>
  <c r="K66" i="13"/>
  <c r="G66" i="22" s="1"/>
  <c r="K290" i="13"/>
  <c r="G290" i="22" s="1"/>
  <c r="K258" i="13"/>
  <c r="G258" i="22" s="1"/>
  <c r="K162" i="13"/>
  <c r="G162" i="22" s="1"/>
  <c r="K130" i="13"/>
  <c r="G130" i="22" s="1"/>
  <c r="K98" i="13"/>
  <c r="G98" i="22" s="1"/>
  <c r="K339" i="13"/>
  <c r="G339" i="22" s="1"/>
  <c r="K310" i="13"/>
  <c r="G310" i="22" s="1"/>
  <c r="K279" i="13"/>
  <c r="G279" i="22" s="1"/>
  <c r="K247" i="13"/>
  <c r="G247" i="22" s="1"/>
  <c r="K215" i="13"/>
  <c r="G215" i="22" s="1"/>
  <c r="K183" i="13"/>
  <c r="G183" i="22" s="1"/>
  <c r="K151" i="13"/>
  <c r="G151" i="22" s="1"/>
  <c r="K119" i="13"/>
  <c r="G119" i="22" s="1"/>
  <c r="K87" i="13"/>
  <c r="G87" i="22" s="1"/>
  <c r="K55" i="13"/>
  <c r="G55" i="22" s="1"/>
  <c r="K23" i="13"/>
  <c r="G23" i="22" s="1"/>
  <c r="K255" i="13"/>
  <c r="G255" i="22" s="1"/>
  <c r="K306" i="13"/>
  <c r="G306" i="22" s="1"/>
  <c r="K320" i="13"/>
  <c r="G320" i="22" s="1"/>
  <c r="K289" i="13"/>
  <c r="G289" i="22" s="1"/>
  <c r="K161" i="13"/>
  <c r="G161" i="22" s="1"/>
  <c r="K97" i="13"/>
  <c r="G97" i="22" s="1"/>
  <c r="K275" i="13"/>
  <c r="G275" i="22" s="1"/>
  <c r="K232" i="13"/>
  <c r="G232" i="22" s="1"/>
  <c r="K257" i="13"/>
  <c r="G257" i="22" s="1"/>
  <c r="K225" i="13"/>
  <c r="G225" i="22" s="1"/>
  <c r="K193" i="13"/>
  <c r="G193" i="22" s="1"/>
  <c r="K129" i="13"/>
  <c r="G129" i="22" s="1"/>
  <c r="K65" i="13"/>
  <c r="G65" i="22" s="1"/>
  <c r="K33" i="13"/>
  <c r="G33" i="22" s="1"/>
  <c r="K338" i="13"/>
  <c r="G338" i="22" s="1"/>
  <c r="K309" i="13"/>
  <c r="G309" i="22" s="1"/>
  <c r="K278" i="13"/>
  <c r="G278" i="22" s="1"/>
  <c r="K246" i="13"/>
  <c r="G246" i="22" s="1"/>
  <c r="K214" i="13"/>
  <c r="G214" i="22" s="1"/>
  <c r="K182" i="13"/>
  <c r="G182" i="22" s="1"/>
  <c r="K150" i="13"/>
  <c r="G150" i="22" s="1"/>
  <c r="K118" i="13"/>
  <c r="G118" i="22" s="1"/>
  <c r="K86" i="13"/>
  <c r="G86" i="22" s="1"/>
  <c r="K54" i="13"/>
  <c r="G54" i="22" s="1"/>
  <c r="K22" i="13"/>
  <c r="G22" i="22" s="1"/>
  <c r="K191" i="13"/>
  <c r="G191" i="22" s="1"/>
  <c r="K335" i="13"/>
  <c r="G335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Erica</author>
  </authors>
  <commentList>
    <comment ref="M1" authorId="0" shapeId="0" xr:uid="{C00B6FA8-D1BF-4AEF-BF45-4C4B24520706}">
      <text>
        <r>
          <rPr>
            <b/>
            <sz val="9"/>
            <color indexed="81"/>
            <rFont val="Tahoma"/>
            <family val="2"/>
          </rPr>
          <t>=IF(E2&gt;(TODAY()-30),2,0)+IF(F2&gt;(TODAY()-5),2,0)+IF(G2&gt;(TODAY()-5),1,0)+IF(H2=1,2,0)+IF(J2&lt;-15,2,0)+IF(I2&lt;(TODAY()-15),2,0)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Erica</author>
  </authors>
  <commentList>
    <comment ref="H1" authorId="0" shapeId="0" xr:uid="{890947B9-D4B0-4F99-9BA0-A2978088B6A7}">
      <text>
        <r>
          <rPr>
            <b/>
            <sz val="9"/>
            <color indexed="81"/>
            <rFont val="Tahoma"/>
            <family val="2"/>
          </rPr>
          <t>=IF(E2&gt;(TODAY()-30),2,0)+IF(F2&gt;(TODAY()-5),2,0)+IF(G2&gt;(TODAY()-5),1,0)+IF(H2=1,2,0)+IF(J2&lt;-15,2,0)+IF(I2&lt;(TODAY()-15),2,0)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<sst xmlns="http://schemas.openxmlformats.org/spreadsheetml/2006/main" count="4174" uniqueCount="854">
  <si>
    <t>#</t>
  </si>
  <si>
    <t>TICKER</t>
  </si>
  <si>
    <t>NAME</t>
  </si>
  <si>
    <t>CLASS</t>
  </si>
  <si>
    <t>SCORE</t>
  </si>
  <si>
    <t>RSI</t>
  </si>
  <si>
    <t>RSI SPX</t>
  </si>
  <si>
    <t>Diff RSI</t>
  </si>
  <si>
    <t>PX_LAST</t>
  </si>
  <si>
    <t>PX_LAST SPX</t>
  </si>
  <si>
    <t>PX_YEST_CLOSE</t>
  </si>
  <si>
    <t>PX_YEST_CLOSE_SPX</t>
  </si>
  <si>
    <t>R</t>
  </si>
  <si>
    <t>R (t-1)</t>
  </si>
  <si>
    <t>MA 50D</t>
  </si>
  <si>
    <t>MA 50D SPX</t>
  </si>
  <si>
    <t>MA 50D (t-1)</t>
  </si>
  <si>
    <t>MA 50D SPX (t-1)</t>
  </si>
  <si>
    <t>R MA 50D</t>
  </si>
  <si>
    <t>R MA 50D (t-1)</t>
  </si>
  <si>
    <t>RSI Indicator</t>
  </si>
  <si>
    <t>MA 50D Cross</t>
  </si>
  <si>
    <t>Direction of 50DMAVSSPX</t>
  </si>
  <si>
    <t>50D MA Signal</t>
  </si>
  <si>
    <t>MA 65D</t>
  </si>
  <si>
    <t>MA 65D SPX</t>
  </si>
  <si>
    <t>MA 65D (t-1)</t>
  </si>
  <si>
    <t>MA 65D SPX (t-1)</t>
  </si>
  <si>
    <t>R MA 65D</t>
  </si>
  <si>
    <t>R MA 65D (t-1)</t>
  </si>
  <si>
    <t>Direction of 65DMA</t>
  </si>
  <si>
    <t>Direction of 65DMAVSSPX</t>
  </si>
  <si>
    <t>65D MA Signal</t>
  </si>
  <si>
    <t>MA 39W</t>
  </si>
  <si>
    <t>MA 39W SPX</t>
  </si>
  <si>
    <t>MA 39W (t-1)</t>
  </si>
  <si>
    <t>MA 39W SPX (t-1)</t>
  </si>
  <si>
    <t>R MA 39W</t>
  </si>
  <si>
    <t>R MA 39W (t-1)</t>
  </si>
  <si>
    <t>Direction of 39WMA</t>
  </si>
  <si>
    <t>Direction of 39WMAVSSPX</t>
  </si>
  <si>
    <t>39W MA Signal</t>
  </si>
  <si>
    <t>EMA 100D</t>
  </si>
  <si>
    <t>EMA 100D SPX</t>
  </si>
  <si>
    <t>EMA 100D (t-1)</t>
  </si>
  <si>
    <t>EMA 100D SPX (t-1)</t>
  </si>
  <si>
    <t>R EMA 100D</t>
  </si>
  <si>
    <t>R EMA 100D (t-1)</t>
  </si>
  <si>
    <t>Direction of 100DEMA</t>
  </si>
  <si>
    <t>Direction of 100DEMAVSSPX</t>
  </si>
  <si>
    <t>100D EMA Signal</t>
  </si>
  <si>
    <t>RSI 5 WEEKS</t>
  </si>
  <si>
    <t>MA 31D</t>
  </si>
  <si>
    <t>MA 200D</t>
  </si>
  <si>
    <t>DIST MA 31D</t>
  </si>
  <si>
    <t>DIST MA 50D</t>
  </si>
  <si>
    <t>DIST MA 200D</t>
  </si>
  <si>
    <t>Number Days Above 31D MA</t>
  </si>
  <si>
    <t>MA 31D Indicator</t>
  </si>
  <si>
    <t>GAP Indicator</t>
  </si>
  <si>
    <t>Retracement Indicator</t>
  </si>
  <si>
    <t>Breakout</t>
  </si>
  <si>
    <t>Breakout SPX</t>
  </si>
  <si>
    <t>SPX Index</t>
  </si>
  <si>
    <t>S&amp;P 500 INDEX</t>
  </si>
  <si>
    <t>INDEX</t>
  </si>
  <si>
    <t>WN1 Comdty</t>
  </si>
  <si>
    <t>US ULTRA BOND FUTURE</t>
  </si>
  <si>
    <t>BOND FUTURE</t>
  </si>
  <si>
    <t>US1 Comdty</t>
  </si>
  <si>
    <t>US LONG BOND  FUTURE</t>
  </si>
  <si>
    <t>UXY1 Comdty</t>
  </si>
  <si>
    <t>US 10yr Ultra Future</t>
  </si>
  <si>
    <t>TY1 Comdty</t>
  </si>
  <si>
    <t>US 10YR NOTE FUTURE</t>
  </si>
  <si>
    <t>FV1 Comdty</t>
  </si>
  <si>
    <t>US 5YR NOTE FUTURE</t>
  </si>
  <si>
    <t>TU1 Comdty</t>
  </si>
  <si>
    <t>US 2YR NOTE FUTURE</t>
  </si>
  <si>
    <t>CN1 Comdty</t>
  </si>
  <si>
    <t>CAN 10YR BOND FUTURE</t>
  </si>
  <si>
    <t>UB1 Comdty</t>
  </si>
  <si>
    <t>EURO-BUXL 30Y BND FUTURE</t>
  </si>
  <si>
    <t>RX1 Comdty</t>
  </si>
  <si>
    <t>EURO-BUND FUTURE</t>
  </si>
  <si>
    <t>OE1 Comdty</t>
  </si>
  <si>
    <t>EURO-BOBL FUTURE</t>
  </si>
  <si>
    <t>DU1 Comdty</t>
  </si>
  <si>
    <t>EURO-SCHATZ FUTURE</t>
  </si>
  <si>
    <t>G 1 Comdty</t>
  </si>
  <si>
    <t>LONG GILT FUTURE</t>
  </si>
  <si>
    <t>IK1 Comdty</t>
  </si>
  <si>
    <t>Euro-BTP Future</t>
  </si>
  <si>
    <t>OAT1 Comdty</t>
  </si>
  <si>
    <t>Euro-OAT Future</t>
  </si>
  <si>
    <t>BTS1 Comdty</t>
  </si>
  <si>
    <t>Short Euro-BTP Future</t>
  </si>
  <si>
    <t>JB1 Comdty</t>
  </si>
  <si>
    <t>JPN 10Y BOND FUTURE</t>
  </si>
  <si>
    <t>ACWI US Equity</t>
  </si>
  <si>
    <t>ETF</t>
  </si>
  <si>
    <t>AIQ US Equity</t>
  </si>
  <si>
    <t>ARGT US Equity</t>
  </si>
  <si>
    <t>ARKB US Equity</t>
  </si>
  <si>
    <t>ARK 21Shares Bitcoin ETF</t>
  </si>
  <si>
    <t>ARKF US Equity</t>
  </si>
  <si>
    <t>ARK Fintech Innovation ETF</t>
  </si>
  <si>
    <t>ARKG US Equity</t>
  </si>
  <si>
    <t>ARK Genomic Revolution ETF</t>
  </si>
  <si>
    <t>ARKK US Equity</t>
  </si>
  <si>
    <t>ARK Innovation ETF</t>
  </si>
  <si>
    <t>ARKQ US Equity</t>
  </si>
  <si>
    <t>ARK Autonomous Technology &amp; Robotics ETF</t>
  </si>
  <si>
    <t>ARKW US Equity</t>
  </si>
  <si>
    <t>ARK Next Generation Internet ETF</t>
  </si>
  <si>
    <t>ARKX US Equity</t>
  </si>
  <si>
    <t>ARK Space Exploration &amp; Innovation ETF</t>
  </si>
  <si>
    <t>ARTY US Equity</t>
  </si>
  <si>
    <t>BAI US Equity</t>
  </si>
  <si>
    <t>BATT US Equity</t>
  </si>
  <si>
    <t>Amplify Lithium &amp; Battery Technology ETF</t>
  </si>
  <si>
    <t>BBJP US Equity</t>
  </si>
  <si>
    <t>BIL US Equity</t>
  </si>
  <si>
    <t>SPDR Bloomberg 1-3 Month T-Bill ETF</t>
  </si>
  <si>
    <t>BKCH US Equity</t>
  </si>
  <si>
    <t>BKLN US Equity</t>
  </si>
  <si>
    <t>BLOK US Equity</t>
  </si>
  <si>
    <t>Amplify Blockchain Technology ETF</t>
  </si>
  <si>
    <t>BOTZ US Equity</t>
  </si>
  <si>
    <t>BOUT US Equity</t>
  </si>
  <si>
    <t>Innovator IBD Breakout Opportunities ETF</t>
  </si>
  <si>
    <t>BUG US Equity</t>
  </si>
  <si>
    <t>BUZZ US Equity</t>
  </si>
  <si>
    <t>CGCP US Equity</t>
  </si>
  <si>
    <t>Capital Group Core Plus Income ETF</t>
  </si>
  <si>
    <t>CGUS US Equity</t>
  </si>
  <si>
    <t>Capital Group Core Equity ETF</t>
  </si>
  <si>
    <t>CIBR US Equity</t>
  </si>
  <si>
    <t>CLOU US Equity</t>
  </si>
  <si>
    <t>COLO US Equity</t>
  </si>
  <si>
    <t>COPX US Equity</t>
  </si>
  <si>
    <t>CQQQ US Equity</t>
  </si>
  <si>
    <t>DBA US Equity</t>
  </si>
  <si>
    <t>DBC US Equity</t>
  </si>
  <si>
    <t>DBO US Equity</t>
  </si>
  <si>
    <t>DIA US Equity</t>
  </si>
  <si>
    <t>SPDR Dow Jones Industrial Average ETF Trust</t>
  </si>
  <si>
    <t>DRIV US Equity</t>
  </si>
  <si>
    <t>DTCR US Equity</t>
  </si>
  <si>
    <t>DUHP US Equity</t>
  </si>
  <si>
    <t>Dimensional US High Profitability ETF</t>
  </si>
  <si>
    <t>DYNF US Equity</t>
  </si>
  <si>
    <t>EBIZ US Equity</t>
  </si>
  <si>
    <t>ECH US Equity</t>
  </si>
  <si>
    <t>EEM US Equity</t>
  </si>
  <si>
    <t>EFA US Equity</t>
  </si>
  <si>
    <t>EIDO US Equity</t>
  </si>
  <si>
    <t>EPHE US Equity</t>
  </si>
  <si>
    <t>EPOL US Equity</t>
  </si>
  <si>
    <t>ETHA US Equity</t>
  </si>
  <si>
    <t>EWA US Equity</t>
  </si>
  <si>
    <t>EWC US Equity</t>
  </si>
  <si>
    <t>EWD US Equity</t>
  </si>
  <si>
    <t>EWG US Equity</t>
  </si>
  <si>
    <t>EWH US Equity</t>
  </si>
  <si>
    <t>EWI US Equity</t>
  </si>
  <si>
    <t>EWJ US Equity</t>
  </si>
  <si>
    <t>EWL US Equity</t>
  </si>
  <si>
    <t>EWM US Equity</t>
  </si>
  <si>
    <t>EWP US Equity</t>
  </si>
  <si>
    <t>EWQ US Equity</t>
  </si>
  <si>
    <t>EWS US Equity</t>
  </si>
  <si>
    <t>EWT US Equity</t>
  </si>
  <si>
    <t>EWU US Equity</t>
  </si>
  <si>
    <t>EWW US Equity</t>
  </si>
  <si>
    <t>EWY US Equity</t>
  </si>
  <si>
    <t>EWZ US Equity</t>
  </si>
  <si>
    <t>EZA US Equity</t>
  </si>
  <si>
    <t>EZU US Equity</t>
  </si>
  <si>
    <t>FAN US Equity</t>
  </si>
  <si>
    <t>FENY US Equity</t>
  </si>
  <si>
    <t>FEZ US Equity</t>
  </si>
  <si>
    <t>SPDR EURO STOXX 50 ETF</t>
  </si>
  <si>
    <t>FFTY US Equity</t>
  </si>
  <si>
    <t>Innovator ETFs Trust - Innovator IBD R 50 ETF</t>
  </si>
  <si>
    <t>FHLC US Equity</t>
  </si>
  <si>
    <t>FINX US Equity</t>
  </si>
  <si>
    <t>FXI US Equity</t>
  </si>
  <si>
    <t>GDX US Equity</t>
  </si>
  <si>
    <t>GDXJ US Equity</t>
  </si>
  <si>
    <t>GLD US Equity</t>
  </si>
  <si>
    <t>SPDR Gold Shares</t>
  </si>
  <si>
    <t>GLDM US Equity</t>
  </si>
  <si>
    <t>GOVT US Equity</t>
  </si>
  <si>
    <t>GREK US Equity</t>
  </si>
  <si>
    <t>GSG US Equity</t>
  </si>
  <si>
    <t>GSIE US Equity</t>
  </si>
  <si>
    <t>HACK US Equity</t>
  </si>
  <si>
    <t>HYG US Equity</t>
  </si>
  <si>
    <t>IAU US Equity</t>
  </si>
  <si>
    <t>IBB US Equity</t>
  </si>
  <si>
    <t>IBIT US Equity</t>
  </si>
  <si>
    <t>IBUY US Equity</t>
  </si>
  <si>
    <t>ICLN US Equity</t>
  </si>
  <si>
    <t>IDRV US Equity</t>
  </si>
  <si>
    <t>IFRA US Equity</t>
  </si>
  <si>
    <t>IGV US Equity</t>
  </si>
  <si>
    <t>IJR US Equity</t>
  </si>
  <si>
    <t>INDA US Equity</t>
  </si>
  <si>
    <t>ITA US Equity</t>
  </si>
  <si>
    <t>ITB US Equity</t>
  </si>
  <si>
    <t>IVW US Equity</t>
  </si>
  <si>
    <t>IWC US Equity</t>
  </si>
  <si>
    <t>IWD US Equity</t>
  </si>
  <si>
    <t>IWM US Equity</t>
  </si>
  <si>
    <t>IWN US Equity</t>
  </si>
  <si>
    <t>IWO US Equity</t>
  </si>
  <si>
    <t>IWS US Equity</t>
  </si>
  <si>
    <t>IXJ US Equity</t>
  </si>
  <si>
    <t>IYC US Equity</t>
  </si>
  <si>
    <t>IYE US Equity</t>
  </si>
  <si>
    <t>IYF US Equity</t>
  </si>
  <si>
    <t>IYH US Equity</t>
  </si>
  <si>
    <t>IYK US Equity</t>
  </si>
  <si>
    <t>IYR US Equity</t>
  </si>
  <si>
    <t>IYT US Equity</t>
  </si>
  <si>
    <t>IYW US Equity</t>
  </si>
  <si>
    <t>IYZ US Equity</t>
  </si>
  <si>
    <t>JETS US Equity</t>
  </si>
  <si>
    <t>US Global Jets ETF</t>
  </si>
  <si>
    <t>JNK US Equity</t>
  </si>
  <si>
    <t>SPDR Bloomberg High Yield Bond ETF</t>
  </si>
  <si>
    <t>KBE US Equity</t>
  </si>
  <si>
    <t>SPDR S&amp;P Bank ETF</t>
  </si>
  <si>
    <t>KBWB US Equity</t>
  </si>
  <si>
    <t>KIE US Equity</t>
  </si>
  <si>
    <t>SPDR S&amp;P Insurance ETF</t>
  </si>
  <si>
    <t>KRE US Equity</t>
  </si>
  <si>
    <t>SPDR S&amp;P Regional Banking ETF</t>
  </si>
  <si>
    <t>KSA US Equity</t>
  </si>
  <si>
    <t>KURE US Equity</t>
  </si>
  <si>
    <t>KWEB US Equity</t>
  </si>
  <si>
    <t>LIT US Equity</t>
  </si>
  <si>
    <t>LQD US Equity</t>
  </si>
  <si>
    <t>MDY US Equity</t>
  </si>
  <si>
    <t>SPDR S&amp;P MidCap 400 ETF Trust</t>
  </si>
  <si>
    <t>METV US Equity</t>
  </si>
  <si>
    <t>Roundhill Ball Metaverse ETF</t>
  </si>
  <si>
    <t>MGC US Equity</t>
  </si>
  <si>
    <t>MGK US Equity</t>
  </si>
  <si>
    <t>MGV US Equity</t>
  </si>
  <si>
    <t>MSOS US Equity</t>
  </si>
  <si>
    <t>AdvisorShares Pure US Cannabis ETF</t>
  </si>
  <si>
    <t>MTUM US Equity</t>
  </si>
  <si>
    <t>OIH US Equity</t>
  </si>
  <si>
    <t>PAVE US Equity</t>
  </si>
  <si>
    <t>PBW US Equity</t>
  </si>
  <si>
    <t>PPA US Equity</t>
  </si>
  <si>
    <t>PPH US Equity</t>
  </si>
  <si>
    <t>QQQ US Equity</t>
  </si>
  <si>
    <t>QQQE US Equity</t>
  </si>
  <si>
    <t>QTUM US Equity</t>
  </si>
  <si>
    <t>QUAL US Equity</t>
  </si>
  <si>
    <t>REMX US Equity</t>
  </si>
  <si>
    <t>ROBO US Equity</t>
  </si>
  <si>
    <t>RSP US Equity</t>
  </si>
  <si>
    <t>SCHD US Equity</t>
  </si>
  <si>
    <t>SCHG US Equity</t>
  </si>
  <si>
    <t>SCHV US Equity</t>
  </si>
  <si>
    <t>SGOV US Equity</t>
  </si>
  <si>
    <t>SHLD US Equity</t>
  </si>
  <si>
    <t>SIL US Equity</t>
  </si>
  <si>
    <t>SILJ US Equity</t>
  </si>
  <si>
    <t>Amplify Junior Silver Miners ETF</t>
  </si>
  <si>
    <t>SKYY US Equity</t>
  </si>
  <si>
    <t>First Trust Cloud Computing ETF</t>
  </si>
  <si>
    <t>SLV US Equity</t>
  </si>
  <si>
    <t>SMH US Equity</t>
  </si>
  <si>
    <t>SPHB US Equity</t>
  </si>
  <si>
    <t>SPHQ US Equity</t>
  </si>
  <si>
    <t>SPLV US Equity</t>
  </si>
  <si>
    <t>SPMO US Equity</t>
  </si>
  <si>
    <t>SPY US Equity</t>
  </si>
  <si>
    <t>SPDR S&amp;P 500 ETF Trust</t>
  </si>
  <si>
    <t>TAN US Equity</t>
  </si>
  <si>
    <t>TBT US Equity</t>
  </si>
  <si>
    <t>TIGR US Equity</t>
  </si>
  <si>
    <t>TIP US Equity</t>
  </si>
  <si>
    <t>TLT US Equity</t>
  </si>
  <si>
    <t>TUR US Equity</t>
  </si>
  <si>
    <t>UAE US Equity</t>
  </si>
  <si>
    <t>UFO US Equity</t>
  </si>
  <si>
    <t>Procure Space ETF</t>
  </si>
  <si>
    <t>UNG US Equity</t>
  </si>
  <si>
    <t>United States Natural Gas Fund LP</t>
  </si>
  <si>
    <t>URA US Equity</t>
  </si>
  <si>
    <t>URNM US Equity</t>
  </si>
  <si>
    <t>Sprott Uranium Miners ETF</t>
  </si>
  <si>
    <t>USMV US Equity</t>
  </si>
  <si>
    <t>USO US Equity</t>
  </si>
  <si>
    <t>United States Oil Fund LP</t>
  </si>
  <si>
    <t>UUP US Equity</t>
  </si>
  <si>
    <t>VIS US Equity</t>
  </si>
  <si>
    <t>VLUE US Equity</t>
  </si>
  <si>
    <t>VNM US Equity</t>
  </si>
  <si>
    <t>VXX US Equity</t>
  </si>
  <si>
    <t>WCLD US Equity</t>
  </si>
  <si>
    <t>WisdomTree Cloud Computing Fund</t>
  </si>
  <si>
    <t>XAR US Equity</t>
  </si>
  <si>
    <t>SPDR S&amp;P Aerospace &amp; Defense ETF</t>
  </si>
  <si>
    <t>XBI US Equity</t>
  </si>
  <si>
    <t>SPDR S&amp;P Biotech ETF</t>
  </si>
  <si>
    <t>XHB US Equity</t>
  </si>
  <si>
    <t>SPDR S&amp;P Homebuilders ETF</t>
  </si>
  <si>
    <t>XLB US Equity</t>
  </si>
  <si>
    <t>Materials Select Sector SPDR Fund</t>
  </si>
  <si>
    <t>XLC US Equity</t>
  </si>
  <si>
    <t>XLE US Equity</t>
  </si>
  <si>
    <t>XLF US Equity</t>
  </si>
  <si>
    <t>XLI US Equity</t>
  </si>
  <si>
    <t>XLK US Equity</t>
  </si>
  <si>
    <t>XLP US Equity</t>
  </si>
  <si>
    <t>XLRE US Equity</t>
  </si>
  <si>
    <t>XLU US Equity</t>
  </si>
  <si>
    <t>XLV US Equity</t>
  </si>
  <si>
    <t>XLY US Equity</t>
  </si>
  <si>
    <t>XME US Equity</t>
  </si>
  <si>
    <t>SPDR S&amp;P Metals &amp; Mining ETF</t>
  </si>
  <si>
    <t>XOP US Equity</t>
  </si>
  <si>
    <t>SPDR S&amp;P Oil &amp; Gas Exploration &amp; Production ETF</t>
  </si>
  <si>
    <t>XRT US Equity</t>
  </si>
  <si>
    <t>SPDR S&amp;P Retail ETF</t>
  </si>
  <si>
    <t>XBT Curncy</t>
  </si>
  <si>
    <t>Bitcoin</t>
  </si>
  <si>
    <t>CRYPTO</t>
  </si>
  <si>
    <t>XET Curncy</t>
  </si>
  <si>
    <t>Ethereum</t>
  </si>
  <si>
    <t>XRP Curncy</t>
  </si>
  <si>
    <t>XRP</t>
  </si>
  <si>
    <t>XSO Curncy</t>
  </si>
  <si>
    <t>Solana</t>
  </si>
  <si>
    <t>XAD Curncy</t>
  </si>
  <si>
    <t>Cardano</t>
  </si>
  <si>
    <t>AA1 Comdty</t>
  </si>
  <si>
    <t>ALUMINUM</t>
  </si>
  <si>
    <t>COMMODITY</t>
  </si>
  <si>
    <t>C 1 Comdty</t>
  </si>
  <si>
    <t>CORN</t>
  </si>
  <si>
    <t>CC1 Comdty</t>
  </si>
  <si>
    <t>COCOA</t>
  </si>
  <si>
    <t>CL1 Comdty</t>
  </si>
  <si>
    <t>WTI CRUDE OIL</t>
  </si>
  <si>
    <t>CO1 Comdty</t>
  </si>
  <si>
    <t>CT1 Comdty</t>
  </si>
  <si>
    <t>COTTON</t>
  </si>
  <si>
    <t>CU1 Comdty</t>
  </si>
  <si>
    <t>COPPER</t>
  </si>
  <si>
    <t>FN1 Comdty</t>
  </si>
  <si>
    <t>GC1 Comdty</t>
  </si>
  <si>
    <t>GOLD</t>
  </si>
  <si>
    <t>HG1 Comdty</t>
  </si>
  <si>
    <t>KC1 Comdty</t>
  </si>
  <si>
    <t>COFFEE 'C'</t>
  </si>
  <si>
    <t>LC1 Comdty</t>
  </si>
  <si>
    <t>LIVE CATTLE</t>
  </si>
  <si>
    <t>IOE1 Comdty</t>
  </si>
  <si>
    <t>IRON ORE QINGDAO</t>
  </si>
  <si>
    <t>NG1 Comdty</t>
  </si>
  <si>
    <t>NATURAL GAS</t>
  </si>
  <si>
    <t>PA1 Comdty</t>
  </si>
  <si>
    <t>PL1 Comdty</t>
  </si>
  <si>
    <t>RR1 Comdty</t>
  </si>
  <si>
    <t>ROUGH RICE</t>
  </si>
  <si>
    <t>S 1 Comdty</t>
  </si>
  <si>
    <t>SB1 Comdty</t>
  </si>
  <si>
    <t>SUGAR</t>
  </si>
  <si>
    <t>SI1 Comdty</t>
  </si>
  <si>
    <t>SILVER</t>
  </si>
  <si>
    <t>W 1 Comdty</t>
  </si>
  <si>
    <t>WHEAT</t>
  </si>
  <si>
    <t>XB1 Comdty</t>
  </si>
  <si>
    <t>GASOLINE RBOB</t>
  </si>
  <si>
    <t>ZNA1 Comdty</t>
  </si>
  <si>
    <t>ZINC</t>
  </si>
  <si>
    <t>AUDEUR Curncy</t>
  </si>
  <si>
    <t>AUD/EUR</t>
  </si>
  <si>
    <t>CURRENCY</t>
  </si>
  <si>
    <t>AUDJPY Curncy</t>
  </si>
  <si>
    <t>AUD/JPY</t>
  </si>
  <si>
    <t>AUDUSD Curncy</t>
  </si>
  <si>
    <t>AUD/USD</t>
  </si>
  <si>
    <t>BGNEUR Curncy</t>
  </si>
  <si>
    <t>BGN/EUR</t>
  </si>
  <si>
    <t>BGNUSD Curncy</t>
  </si>
  <si>
    <t>BGN/USD</t>
  </si>
  <si>
    <t>BRLEUR Curncy</t>
  </si>
  <si>
    <t>BRL/EUR</t>
  </si>
  <si>
    <t>BRLUSD Curncy</t>
  </si>
  <si>
    <t>BRL/USD</t>
  </si>
  <si>
    <t>CADEUR Curncy</t>
  </si>
  <si>
    <t>CAD/EUR</t>
  </si>
  <si>
    <t>CADJPY Curncy</t>
  </si>
  <si>
    <t>CAD/JPY</t>
  </si>
  <si>
    <t>CADUSD Curncy</t>
  </si>
  <si>
    <t>CAD/USD</t>
  </si>
  <si>
    <t>CHFEUR Curncy</t>
  </si>
  <si>
    <t>CHF/EUR</t>
  </si>
  <si>
    <t>CHFJPY Curncy</t>
  </si>
  <si>
    <t>CHF/JPY</t>
  </si>
  <si>
    <t>CHFUSD Curncy</t>
  </si>
  <si>
    <t>CHF/USD</t>
  </si>
  <si>
    <t>CLPEUR Curncy</t>
  </si>
  <si>
    <t>CLP/EUR</t>
  </si>
  <si>
    <t>CLPUSD Curncy</t>
  </si>
  <si>
    <t>CLP/USD</t>
  </si>
  <si>
    <t>CNHEUR Curncy</t>
  </si>
  <si>
    <t>CNH/EUR</t>
  </si>
  <si>
    <t>CNHJPY Curncy</t>
  </si>
  <si>
    <t>CNH/JPY</t>
  </si>
  <si>
    <t>CNHUSD Curncy</t>
  </si>
  <si>
    <t>CNH/USD</t>
  </si>
  <si>
    <t>CNYUSD Curncy</t>
  </si>
  <si>
    <t>CNY/USD</t>
  </si>
  <si>
    <t>CZKEUR Curncy</t>
  </si>
  <si>
    <t>CZK/EUR</t>
  </si>
  <si>
    <t>CZKUSD Curncy</t>
  </si>
  <si>
    <t>CZK/USD</t>
  </si>
  <si>
    <t>DKKEUR Curncy</t>
  </si>
  <si>
    <t>DKK/EUR</t>
  </si>
  <si>
    <t>DKKJPY Curncy</t>
  </si>
  <si>
    <t>DKK/JPY</t>
  </si>
  <si>
    <t>DKKUSD Curncy</t>
  </si>
  <si>
    <t>DKK/USD</t>
  </si>
  <si>
    <t>EURUSD Curncy</t>
  </si>
  <si>
    <t>EUR/USD</t>
  </si>
  <si>
    <t>GBPEUR Curncy</t>
  </si>
  <si>
    <t>GBP/EUR</t>
  </si>
  <si>
    <t>GBPJPY Curncy</t>
  </si>
  <si>
    <t>GBP/JPY</t>
  </si>
  <si>
    <t>GBPUSD Curncy</t>
  </si>
  <si>
    <t>GBP/USD</t>
  </si>
  <si>
    <t>HKDEUR Curncy</t>
  </si>
  <si>
    <t>HKD/EUR</t>
  </si>
  <si>
    <t>HKDUSD Curncy</t>
  </si>
  <si>
    <t>HKD/USD</t>
  </si>
  <si>
    <t>HUFEUR Curncy</t>
  </si>
  <si>
    <t>HUF/EUR</t>
  </si>
  <si>
    <t>HUFUSD Curncy</t>
  </si>
  <si>
    <t>HUF/USD</t>
  </si>
  <si>
    <t>INRUSD Curncy</t>
  </si>
  <si>
    <t>INR/USD</t>
  </si>
  <si>
    <t>ISKEUR Curncy</t>
  </si>
  <si>
    <t>ISK/EUR</t>
  </si>
  <si>
    <t>ISKUSD Curncy</t>
  </si>
  <si>
    <t>ISK/USD</t>
  </si>
  <si>
    <t>JPYEUR Curncy</t>
  </si>
  <si>
    <t>JPY/EUR</t>
  </si>
  <si>
    <t>JPYUSD Curncy</t>
  </si>
  <si>
    <t>JPY/USD</t>
  </si>
  <si>
    <t>KRWUSD Curncy</t>
  </si>
  <si>
    <t>KRW/USD</t>
  </si>
  <si>
    <t>MXNEUR Curncy</t>
  </si>
  <si>
    <t>MXN/EUR</t>
  </si>
  <si>
    <t>MXNUSD Curncy</t>
  </si>
  <si>
    <t>MXN/USD</t>
  </si>
  <si>
    <t>MYRUSD Curncy</t>
  </si>
  <si>
    <t>MYR/USD</t>
  </si>
  <si>
    <t>NOKEUR Curncy</t>
  </si>
  <si>
    <t>NOK/EUR</t>
  </si>
  <si>
    <t>NOKUSD Curncy</t>
  </si>
  <si>
    <t>NOK/USD</t>
  </si>
  <si>
    <t>NZDEUR Curncy</t>
  </si>
  <si>
    <t>NZD/EUR</t>
  </si>
  <si>
    <t>NZDJPY Curncy</t>
  </si>
  <si>
    <t>NZD/JPY</t>
  </si>
  <si>
    <t>NZDUSD Curncy</t>
  </si>
  <si>
    <t>NZD/USD</t>
  </si>
  <si>
    <t>PHPUSD Curncy</t>
  </si>
  <si>
    <t>PHP/USD</t>
  </si>
  <si>
    <t>PLNEUR Curncy</t>
  </si>
  <si>
    <t>PLN/EUR</t>
  </si>
  <si>
    <t>PLNUSD Curncy</t>
  </si>
  <si>
    <t>PLN/USD</t>
  </si>
  <si>
    <t>SEKEUR Curncy</t>
  </si>
  <si>
    <t>SEK/EUR</t>
  </si>
  <si>
    <t>SEKUSD Curncy</t>
  </si>
  <si>
    <t>SEK/USD</t>
  </si>
  <si>
    <t>SGDEUR Curncy</t>
  </si>
  <si>
    <t>SGD/EUR</t>
  </si>
  <si>
    <t>SGDUSD Curncy</t>
  </si>
  <si>
    <t>SGD/USD</t>
  </si>
  <si>
    <t>THBEUR Curncy</t>
  </si>
  <si>
    <t>THB/EUR</t>
  </si>
  <si>
    <t>THBUSD Curncy</t>
  </si>
  <si>
    <t>THB/USD</t>
  </si>
  <si>
    <t>TRYEUR Curncy</t>
  </si>
  <si>
    <t>TRY/EUR</t>
  </si>
  <si>
    <t>TRYUSD Curncy</t>
  </si>
  <si>
    <t>TRY/USD</t>
  </si>
  <si>
    <t>TWDUSD Curncy</t>
  </si>
  <si>
    <t>TWD/USD</t>
  </si>
  <si>
    <t>XBTUSD Curncy</t>
  </si>
  <si>
    <t>XBT/USD</t>
  </si>
  <si>
    <t>ZAREUR Curncy</t>
  </si>
  <si>
    <t>ZAR/EUR</t>
  </si>
  <si>
    <t>ZARUSD Curncy</t>
  </si>
  <si>
    <t>ZAR/USD</t>
  </si>
  <si>
    <t>UX1 Index</t>
  </si>
  <si>
    <t>VIX FUTURES</t>
  </si>
  <si>
    <t>INDEX FUTURE</t>
  </si>
  <si>
    <t>BZ1 Index</t>
  </si>
  <si>
    <t>CA1 Index</t>
  </si>
  <si>
    <t>CF1 Index</t>
  </si>
  <si>
    <t>DM1 Index</t>
  </si>
  <si>
    <t>ES1 Index</t>
  </si>
  <si>
    <t>FT1 Index</t>
  </si>
  <si>
    <t>GX1 Index</t>
  </si>
  <si>
    <t>HC1 Index</t>
  </si>
  <si>
    <t>HI1 Index</t>
  </si>
  <si>
    <t>BSE500 Index</t>
  </si>
  <si>
    <t>BOMBAY BSE500 Index</t>
  </si>
  <si>
    <t>IFB1 Index</t>
  </si>
  <si>
    <t>KM1 Index</t>
  </si>
  <si>
    <t>MES1 Index</t>
  </si>
  <si>
    <t>NK1 Index</t>
  </si>
  <si>
    <t>NARROW RANGE 7 DAYS</t>
  </si>
  <si>
    <t>WIDE RANGE 30 DAYS</t>
  </si>
  <si>
    <t>LAST DATE VOLUME &gt; 2.5x 50DMA</t>
  </si>
  <si>
    <t>HIGH OF LAST 4 DAYS</t>
  </si>
  <si>
    <t>LOW OF LAST 4 DAYS</t>
  </si>
  <si>
    <t>MEAN REVERSION SCORE</t>
  </si>
  <si>
    <t>1M HIGH DATE</t>
  </si>
  <si>
    <t>3M LOW DATE</t>
  </si>
  <si>
    <t>DATE SHORT RETRACEMENT</t>
  </si>
  <si>
    <t>DATE LAST BREAKDOWN 260D</t>
  </si>
  <si>
    <t>RATIO SECURITY/INDEX LOWER THAN 50D MA?</t>
  </si>
  <si>
    <t>SHORT MODEL SCORE</t>
  </si>
  <si>
    <t>SECURITY RSI - IDX RSI</t>
  </si>
  <si>
    <t>BREAKOUT 260D</t>
  </si>
  <si>
    <t>BREAKDOWN 260D</t>
  </si>
  <si>
    <t>BREAKOUT 260D SPX</t>
  </si>
  <si>
    <t>BREAKDOWN 260D SPX</t>
  </si>
  <si>
    <t>LONG RETRACEMENT DATE</t>
  </si>
  <si>
    <t>SHORT RETRACEMENT DATE</t>
  </si>
  <si>
    <t>CLASS 2</t>
  </si>
  <si>
    <t>N/A</t>
  </si>
  <si>
    <t>Row Labels</t>
  </si>
  <si>
    <t>(blank)</t>
  </si>
  <si>
    <t>Grand Total</t>
  </si>
  <si>
    <t>Average of SCORE</t>
  </si>
  <si>
    <t>Average of MEAN REVERSION SCORE</t>
  </si>
  <si>
    <t>Average of SHORT MODEL SCORE</t>
  </si>
  <si>
    <t>Average of BREAKDOWN 260D</t>
  </si>
  <si>
    <t>Average of BREAKOUT 260D SPX</t>
  </si>
  <si>
    <t>Average of BREAKDOWN 260D SPX</t>
  </si>
  <si>
    <t>Average of LONG RETRACEMENT DATE</t>
  </si>
  <si>
    <t>Average of SHORT RETRACEMENT DATE</t>
  </si>
  <si>
    <t>Average of BREAKOUT 260D</t>
  </si>
  <si>
    <t>MSCI ACWI ETF</t>
  </si>
  <si>
    <t>Artificial Intelligence &amp; Technology ETF</t>
  </si>
  <si>
    <t>MSCI Argentina ETF</t>
  </si>
  <si>
    <t>Future AI &amp; Tech ETF</t>
  </si>
  <si>
    <t>AI Innovation and Tech Active ETF</t>
  </si>
  <si>
    <t>BetaBuilders Japan ETF</t>
  </si>
  <si>
    <t>Blockchain ETF</t>
  </si>
  <si>
    <t>Senior Loan ETF</t>
  </si>
  <si>
    <t>Robotics &amp; Artificial Intelligence ETF</t>
  </si>
  <si>
    <t>Cybersecurity ETF</t>
  </si>
  <si>
    <t>Social Sentiment ETF</t>
  </si>
  <si>
    <t>NASDAQ Cybersecurity ETF</t>
  </si>
  <si>
    <t>Cloud Computing ETF</t>
  </si>
  <si>
    <t>MSCI Colombia ETF</t>
  </si>
  <si>
    <t>Copper Miners ETF</t>
  </si>
  <si>
    <t>China Technology ETF</t>
  </si>
  <si>
    <t>Agriculture Fund</t>
  </si>
  <si>
    <t>Commodity Index Tracking Fund</t>
  </si>
  <si>
    <t>Oil Fund</t>
  </si>
  <si>
    <t>Autonomous &amp; Electric Vehicles ETF</t>
  </si>
  <si>
    <t>Data Center &amp; Digital Infrastructure ETF</t>
  </si>
  <si>
    <t>U.S. Equity Factor Rotation Active ETF</t>
  </si>
  <si>
    <t>E-Commerce ETF</t>
  </si>
  <si>
    <t>MSCI Chile ETF</t>
  </si>
  <si>
    <t>MSCI Emerging Markets ETF</t>
  </si>
  <si>
    <t>MSCI EAFE ETF</t>
  </si>
  <si>
    <t>MSCI Indonesia ETF</t>
  </si>
  <si>
    <t>MSCI Philippines ETF</t>
  </si>
  <si>
    <t>MSCI Poland ETF</t>
  </si>
  <si>
    <t>Ethereum Trust ETF</t>
  </si>
  <si>
    <t>MSCI Australia ETF</t>
  </si>
  <si>
    <t>MSCI Canada ETF</t>
  </si>
  <si>
    <t>MSCI Sweden ETF</t>
  </si>
  <si>
    <t>MSCI Germany ETF</t>
  </si>
  <si>
    <t>MSCI Hong Kong ETF</t>
  </si>
  <si>
    <t>MSCI Italy ETF</t>
  </si>
  <si>
    <t>MSCI Japan ETF</t>
  </si>
  <si>
    <t>MSCI Switzerland ETF</t>
  </si>
  <si>
    <t>MSCI Malaysia ETF</t>
  </si>
  <si>
    <t>MSCI Spain ETF</t>
  </si>
  <si>
    <t>MSCI France ETF</t>
  </si>
  <si>
    <t>MSCI Singapore ETF</t>
  </si>
  <si>
    <t>MSCI Taiwan ETF</t>
  </si>
  <si>
    <t>MSCI United Kingdom ETF</t>
  </si>
  <si>
    <t>MSCI Mexico ETF</t>
  </si>
  <si>
    <t>MSCI South Korea ETF</t>
  </si>
  <si>
    <t>MSCI Brazil ETF</t>
  </si>
  <si>
    <t>MSCI South Africa ETF</t>
  </si>
  <si>
    <t>MSCI Eurozone ETF</t>
  </si>
  <si>
    <t>Global Wind Energy ETF</t>
  </si>
  <si>
    <t>MSCI Energy Index ETF</t>
  </si>
  <si>
    <t>MSCI Health Care Index ETF</t>
  </si>
  <si>
    <t>FinTech ETF</t>
  </si>
  <si>
    <t>China Large-Cap ETF</t>
  </si>
  <si>
    <t>Gold Miners ETF/USA</t>
  </si>
  <si>
    <t>Junior Gold Miners ETF</t>
  </si>
  <si>
    <t>SPDR Gold Min Trust</t>
  </si>
  <si>
    <t>U.S. Treasury Bond ETF</t>
  </si>
  <si>
    <t>MSCI Greece ETF</t>
  </si>
  <si>
    <t>S&amp;P GSCI Commodity-Indexed Trust</t>
  </si>
  <si>
    <t>ActiveBeta International Equity ETF</t>
  </si>
  <si>
    <t>iBoxx $ High Yield Corporate Bond ETF</t>
  </si>
  <si>
    <t>Gold Trust</t>
  </si>
  <si>
    <t>Biotechnology ETF</t>
  </si>
  <si>
    <t>Bitcoin Trust ETF</t>
  </si>
  <si>
    <t>Online Retail ETF</t>
  </si>
  <si>
    <t>Global Clean Energy ETF</t>
  </si>
  <si>
    <t>Self-Driving EV and Tech ETF</t>
  </si>
  <si>
    <t>U.S. Infrastructure ETF</t>
  </si>
  <si>
    <t>Expanded Tech-Software Sector ETF</t>
  </si>
  <si>
    <t>Core S&amp;P Small-Cap ETF</t>
  </si>
  <si>
    <t>MSCI India ETF</t>
  </si>
  <si>
    <t>U.S. Aerospace &amp; Defense ETF</t>
  </si>
  <si>
    <t>U.S. Home Construction ETF</t>
  </si>
  <si>
    <t>S&amp;P 500 Growth ETF</t>
  </si>
  <si>
    <t>Micro-Cap ETF</t>
  </si>
  <si>
    <t>Russell 1000 Value ETF</t>
  </si>
  <si>
    <t>Russell 2000 ETF</t>
  </si>
  <si>
    <t>Russell 2000 Value ETF</t>
  </si>
  <si>
    <t>Russell 2000 Growth ETF</t>
  </si>
  <si>
    <t>Russell Mid-Cap Value ETF</t>
  </si>
  <si>
    <t>Global Healthcare ETF</t>
  </si>
  <si>
    <t>U.S. Consumer Discretionary ETF</t>
  </si>
  <si>
    <t>U.S. Energy ETF</t>
  </si>
  <si>
    <t>U.S. Financials ETF</t>
  </si>
  <si>
    <t>U.S. Healthcare ETF</t>
  </si>
  <si>
    <t>U.S. Consumer Staples ETF</t>
  </si>
  <si>
    <t>U.S. Real Estate ETF</t>
  </si>
  <si>
    <t>U.S. Transportation ETF</t>
  </si>
  <si>
    <t>U.S. Technology ETF</t>
  </si>
  <si>
    <t>U.S. Telecommunications ETF</t>
  </si>
  <si>
    <t>KBW Bank ETF</t>
  </si>
  <si>
    <t>MSCI Saudi Arabia ETF</t>
  </si>
  <si>
    <t>MSCI All China Health Care Index ETF</t>
  </si>
  <si>
    <t>CSI China Internet ETF</t>
  </si>
  <si>
    <t>Lithium &amp; Battery Tech ETF</t>
  </si>
  <si>
    <t>iBoxx $ Investment Grade Corporate Bond ETF</t>
  </si>
  <si>
    <t>Mega Cap ETF</t>
  </si>
  <si>
    <t>Mega Cap Growth ETF</t>
  </si>
  <si>
    <t>Mega Cap Value ETF</t>
  </si>
  <si>
    <t>MSCI USA Momentum Factor ETF</t>
  </si>
  <si>
    <t>Oil Services ETF</t>
  </si>
  <si>
    <t>US Infrastructure Development ETF</t>
  </si>
  <si>
    <t>WilderHill Clean Energy ETF</t>
  </si>
  <si>
    <t>Aerospace &amp; Defense ETF</t>
  </si>
  <si>
    <t>Pharmaceutical ETF</t>
  </si>
  <si>
    <t>QQQ Trust Series 1</t>
  </si>
  <si>
    <t>NASDAQ-100 Equal Weighted Index Shares</t>
  </si>
  <si>
    <t>Quantum ETF</t>
  </si>
  <si>
    <t>MSCI USA Quality Factor ETF</t>
  </si>
  <si>
    <t>Rare Earth and Strategic Metals ETF</t>
  </si>
  <si>
    <t>Global Robotics and Automation Index ETF</t>
  </si>
  <si>
    <t>S&amp;P 500 Equal Weight ETF</t>
  </si>
  <si>
    <t>US Dividend Equity ETF</t>
  </si>
  <si>
    <t>U.S. Large-Cap Growth ETF</t>
  </si>
  <si>
    <t>U.S. Large-Cap Value ETF</t>
  </si>
  <si>
    <t>0-3 Month Treasury Bond ETF</t>
  </si>
  <si>
    <t>Defense Tech ETF</t>
  </si>
  <si>
    <t>Silver Miners ETF</t>
  </si>
  <si>
    <t>Silver Trust</t>
  </si>
  <si>
    <t>Semiconductor ETF</t>
  </si>
  <si>
    <t>S&amp;P 500 High Beta ETF</t>
  </si>
  <si>
    <t>S&amp;P 500 Low Volatility ETF</t>
  </si>
  <si>
    <t>S&amp;P 500 Momentum ETF</t>
  </si>
  <si>
    <t>Solar ETF</t>
  </si>
  <si>
    <t>TIPS Bond ETF</t>
  </si>
  <si>
    <t>20+ Year Treasury Bond ETF</t>
  </si>
  <si>
    <t>MSCI Turkey ETF</t>
  </si>
  <si>
    <t>MSCI UAE ETF</t>
  </si>
  <si>
    <t>Uranium ETF</t>
  </si>
  <si>
    <t>MSCI USA Min Vol Factor ETF</t>
  </si>
  <si>
    <t>US Dollar Index Bullish Fund</t>
  </si>
  <si>
    <t>Industrials ETF</t>
  </si>
  <si>
    <t>MSCI USA Value Factor ETF</t>
  </si>
  <si>
    <t>Vietnam ETF</t>
  </si>
  <si>
    <t>VIX Short-Term Futures ETN</t>
  </si>
  <si>
    <t>Communication Services Select SPDR Fund</t>
  </si>
  <si>
    <t>Energy Select SPDR Fund</t>
  </si>
  <si>
    <t>Financial Select SPDR Fund</t>
  </si>
  <si>
    <t>Industrial Select SPDR Fund</t>
  </si>
  <si>
    <t>Technology Select SPDR Fund</t>
  </si>
  <si>
    <t>Consumer Staples Select SPDR Fund</t>
  </si>
  <si>
    <t>Real Estate Select SPDR Fund</t>
  </si>
  <si>
    <t>Utilities Select SPDR Fund</t>
  </si>
  <si>
    <t>Health Care Select SPDR Fund</t>
  </si>
  <si>
    <t>Consumer Discretionary SPDR Fund</t>
  </si>
  <si>
    <t>BRENT CRUDE</t>
  </si>
  <si>
    <t>ICE NATURAL GAS</t>
  </si>
  <si>
    <t>PALLADIUM</t>
  </si>
  <si>
    <t>PLATINUM</t>
  </si>
  <si>
    <t>SOYBEAN</t>
  </si>
  <si>
    <t>STOCKS</t>
  </si>
  <si>
    <t>BOND FUTURES</t>
  </si>
  <si>
    <t>COMMODITIES</t>
  </si>
  <si>
    <t>CURNCY EUR</t>
  </si>
  <si>
    <t>CURNCY USD</t>
  </si>
  <si>
    <t>INDEX FUTURES</t>
  </si>
  <si>
    <t>VECTORA SCORE</t>
  </si>
  <si>
    <t>PLACEHOLDER 10</t>
  </si>
  <si>
    <t>PLACEHOLDER 11</t>
  </si>
  <si>
    <t>PLACEHOLDER 12</t>
  </si>
  <si>
    <t>PLACEHOLDER 13</t>
  </si>
  <si>
    <t>PLACEHOLDER 14</t>
  </si>
  <si>
    <t>PLACEHOLDER 15</t>
  </si>
  <si>
    <t>PLACEHOLDER 16</t>
  </si>
  <si>
    <t>PLACEHOLDER 17</t>
  </si>
  <si>
    <t>PLACEHOLDER 18</t>
  </si>
  <si>
    <t>PLACEHOLDER 19</t>
  </si>
  <si>
    <t>PLACEHOLDER 20</t>
  </si>
  <si>
    <t>Average of RSI</t>
  </si>
  <si>
    <t>RSI INDICATOR</t>
  </si>
  <si>
    <t>MA 50D CROSS</t>
  </si>
  <si>
    <t>MA 39W SIGNAL</t>
  </si>
  <si>
    <t>EMA 100D SIGNAL</t>
  </si>
  <si>
    <t>GAP INDICATOR</t>
  </si>
  <si>
    <t>RETRACEMENT INDICATOR</t>
  </si>
  <si>
    <t>BREAKOUT</t>
  </si>
  <si>
    <t>BREAKOUT SPX</t>
  </si>
  <si>
    <t>Average of RSI 5 WEEKS</t>
  </si>
  <si>
    <t>Average of Number Days Above 31D MA</t>
  </si>
  <si>
    <t>Average of NARROW RANGE 7 DAYS</t>
  </si>
  <si>
    <t>Average of WIDE RANGE 30 DAYS</t>
  </si>
  <si>
    <t>Average of LAST DATE VOLUME &gt; 2.5x 50DMA</t>
  </si>
  <si>
    <t>Average of HIGH OF LAST 4 DAYS</t>
  </si>
  <si>
    <t>Average of LOW OF LAST 4 DAYS</t>
  </si>
  <si>
    <t>NARROW RANGE</t>
  </si>
  <si>
    <t>WIDE RANGE</t>
  </si>
  <si>
    <t>HIGH OF LAST 4 DAYS (DAYS AGO)</t>
  </si>
  <si>
    <t>LOW OF LAST 4 DAYS (DAYS AGO)</t>
  </si>
  <si>
    <t>Average of 3M LOW DATE</t>
  </si>
  <si>
    <t>Average of RATIO SECURITY/INDEX LOWER THAN 50D MA?</t>
  </si>
  <si>
    <t>Average of 1M HIGH DATE</t>
  </si>
  <si>
    <t>Average of SECURITY RSI - IDX RSI</t>
  </si>
  <si>
    <t>MA 50D SIGNAL</t>
  </si>
  <si>
    <t>Sum of MEAN REVERSION SCORE</t>
  </si>
  <si>
    <t>Sum of SHORT MODEL SCORE</t>
  </si>
  <si>
    <t>Average of GAP Indicator</t>
  </si>
  <si>
    <t>(Multiple Items)</t>
  </si>
  <si>
    <t>Name</t>
  </si>
  <si>
    <t>AS51 Index</t>
  </si>
  <si>
    <t>S&amp;P/ASX 200 INDEX</t>
  </si>
  <si>
    <t>BKX Index</t>
  </si>
  <si>
    <t>KBW BANK INDEX</t>
  </si>
  <si>
    <t>CAC Index</t>
  </si>
  <si>
    <t>CAC 40 INDEX</t>
  </si>
  <si>
    <t>CCMP Index</t>
  </si>
  <si>
    <t>NASDAQ COMPOSITE INDEX</t>
  </si>
  <si>
    <t>DAX Index</t>
  </si>
  <si>
    <t>DAX INDEX</t>
  </si>
  <si>
    <t>FTSEMIB Index</t>
  </si>
  <si>
    <t>FTSE MIB INDEX</t>
  </si>
  <si>
    <t>HSCEI Index</t>
  </si>
  <si>
    <t>HSCEI INDEX</t>
  </si>
  <si>
    <t>HSI Index</t>
  </si>
  <si>
    <t>HANG SENG INDEX</t>
  </si>
  <si>
    <t>IBEX Index</t>
  </si>
  <si>
    <t>IBEX 35 INDEX</t>
  </si>
  <si>
    <t>IBOV Index</t>
  </si>
  <si>
    <t>INDU Index</t>
  </si>
  <si>
    <t>KOSPI Index</t>
  </si>
  <si>
    <t>KOSPI INDEX</t>
  </si>
  <si>
    <t>MEXBOL Index</t>
  </si>
  <si>
    <t>MEXICO BOLSA INDEX</t>
  </si>
  <si>
    <t>MID Index</t>
  </si>
  <si>
    <t>NDX Index</t>
  </si>
  <si>
    <t>NKY Index</t>
  </si>
  <si>
    <t>NYA Index</t>
  </si>
  <si>
    <t>OEX Index</t>
  </si>
  <si>
    <t>RAY Index</t>
  </si>
  <si>
    <t>RIY Index</t>
  </si>
  <si>
    <t>RTY Index</t>
  </si>
  <si>
    <t>RUSSELL 2000 INDEX</t>
  </si>
  <si>
    <t>SHCOMP Index</t>
  </si>
  <si>
    <t>SMI Index</t>
  </si>
  <si>
    <t>SWISS MARKET INDEX</t>
  </si>
  <si>
    <t>SOX Index</t>
  </si>
  <si>
    <t>SPR Index</t>
  </si>
  <si>
    <t>SPTSX Index</t>
  </si>
  <si>
    <t>S&amp;P/TSX COMPOSITE INDEX</t>
  </si>
  <si>
    <t>SX5E Index</t>
  </si>
  <si>
    <t>SXXP Index</t>
  </si>
  <si>
    <t>TRAN Index</t>
  </si>
  <si>
    <t>Dow Jones Transportation Average</t>
  </si>
  <si>
    <t>TWSE Index</t>
  </si>
  <si>
    <t>TAIWAN TAIEX INDEX</t>
  </si>
  <si>
    <t>UKX Index</t>
  </si>
  <si>
    <t>FTSE 100 INDEX</t>
  </si>
  <si>
    <t>UTIL Index</t>
  </si>
  <si>
    <t>NQ1 Index</t>
  </si>
  <si>
    <t>RTY1 Index</t>
  </si>
  <si>
    <t>SM1 Index</t>
  </si>
  <si>
    <t>ST1 Index</t>
  </si>
  <si>
    <t>VG1 Index</t>
  </si>
  <si>
    <t>Z 1 Index</t>
  </si>
  <si>
    <t>IB1 Index</t>
  </si>
  <si>
    <t>S&amp;P 500 Quality ETF</t>
  </si>
  <si>
    <t>UltraShort 20+ Year Treasury ETF</t>
  </si>
  <si>
    <t>Up Fintech Holding Ltd ETF</t>
  </si>
  <si>
    <t>BRAZIL BOVESPA STOCK INDEX</t>
  </si>
  <si>
    <t>DOW JONES INDUSTRIAL AVERAGE INDEX</t>
  </si>
  <si>
    <t>S&amp;P Midcap 400 Index</t>
  </si>
  <si>
    <t>NASDAQ 100 INDEX</t>
  </si>
  <si>
    <t>NIKKEI 225 INDEX</t>
  </si>
  <si>
    <t>New York Stock Exchange Composite Index</t>
  </si>
  <si>
    <t>S&amp;P 100 INDEX</t>
  </si>
  <si>
    <t>RUSSELL 3000 INDEX</t>
  </si>
  <si>
    <t>RUSSELL 1000 INDEX</t>
  </si>
  <si>
    <t>SHANGHAI SE COMPOSITE INDEX</t>
  </si>
  <si>
    <t>Philadelphia Semiconductor Index</t>
  </si>
  <si>
    <t>S&amp;P 1500 Composite Index</t>
  </si>
  <si>
    <t>Euro Stoxx 50 Price INDEX</t>
  </si>
  <si>
    <t>DJ STOXX 600 € Price INDEX</t>
  </si>
  <si>
    <t>DOW JONES UTILITIES AVG INDEX</t>
  </si>
  <si>
    <t>BOVESPA INDEX FUTURES</t>
  </si>
  <si>
    <t>EURO STOXX BANK INDEX</t>
  </si>
  <si>
    <t>CAC 40 EURO FUTURES</t>
  </si>
  <si>
    <t>DJIA MINI e-CBOT FUTURES</t>
  </si>
  <si>
    <t>S&amp;P500 EMINI FUTURES</t>
  </si>
  <si>
    <t>TAIEX INDEX FUTURES</t>
  </si>
  <si>
    <t>DAX INDEX FUTURES</t>
  </si>
  <si>
    <t>H-SHARES INDEX FUTURES</t>
  </si>
  <si>
    <t>HANG SENG INDEX FUTURES</t>
  </si>
  <si>
    <t>IBEX INDEX FUTURES</t>
  </si>
  <si>
    <t>CSI 300 INDEX FUTURES</t>
  </si>
  <si>
    <t>KOSPI2 INDEX FUTURES</t>
  </si>
  <si>
    <t>mini MSCI Emg Mkt FUTURES</t>
  </si>
  <si>
    <t>NIKKEI 225 (OSE) FUTURES</t>
  </si>
  <si>
    <t>NASDAQ 100 E-MINI FUTURES</t>
  </si>
  <si>
    <t>Russell 2000 Mini FUTURES</t>
  </si>
  <si>
    <t>SWISS MKT INDEX FUTUTRES</t>
  </si>
  <si>
    <t>FTSE/MIB INDEX FUTURES</t>
  </si>
  <si>
    <t>EURO STOXX 50 FUTURES</t>
  </si>
  <si>
    <t>FTSE 100 INDEX FUTURES</t>
  </si>
  <si>
    <t>DXYZ US Equity</t>
  </si>
  <si>
    <t>DESTINY TECH100 INC  </t>
  </si>
  <si>
    <t>Ticker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</si>
</sst>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d\-mmm\-yy;@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indexed="9"/>
      <name val="Calibri"/>
      <family val="2"/>
    </font>
    <font>
      <b/>
      <sz val="11"/>
      <color theme="0"/>
      <name val="Calibri"/>
      <family val="2"/>
    </font>
    <font>
      <b/>
      <sz val="10"/>
      <color theme="0"/>
      <name val="Calibri"/>
      <family val="2"/>
    </font>
    <font>
      <sz val="10"/>
      <color theme="1"/>
      <name val="Aptos Narrow"/>
      <family val="2"/>
      <scheme val="minor"/>
    </font>
    <font>
      <sz val="10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5"/>
      <name val="Calibri"/>
      <family val="2"/>
    </font>
    <font>
      <sz val="8"/>
      <name val="Aptos Narrow"/>
      <family val="2"/>
      <scheme val="minor"/>
    </font>
    <font>
      <sz val="6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2" borderId="0"/>
  </cellStyleXfs>
  <cellXfs count="39">
    <xf numFmtId="0" fontId="0" fillId="0" borderId="0" xfId="0"/>
    <xf numFmtId="0" fontId="3" fillId="3" borderId="0" xfId="2" applyFont="1" applyFill="1" applyAlignment="1">
      <alignment horizontal="center" vertical="center" wrapText="1"/>
    </xf>
    <xf numFmtId="14" fontId="3" fillId="3" borderId="0" xfId="2" applyNumberFormat="1" applyFont="1" applyFill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5" fillId="0" borderId="0" xfId="0" applyFont="1"/>
    <xf numFmtId="0" fontId="4" fillId="3" borderId="0" xfId="2" applyFont="1" applyFill="1" applyAlignment="1">
      <alignment horizontal="center" vertical="center" wrapText="1"/>
    </xf>
    <xf numFmtId="2" fontId="4" fillId="3" borderId="0" xfId="1" applyNumberFormat="1" applyFont="1" applyFill="1" applyBorder="1" applyAlignment="1" applyProtection="1">
      <alignment horizontal="center" vertical="center" wrapText="1"/>
    </xf>
    <xf numFmtId="0" fontId="4" fillId="2" borderId="0" xfId="2" applyFont="1" applyAlignment="1">
      <alignment horizontal="center" vertical="center" wrapText="1"/>
    </xf>
    <xf numFmtId="43" fontId="4" fillId="2" borderId="0" xfId="1" applyFont="1" applyFill="1" applyBorder="1" applyAlignment="1">
      <alignment horizontal="center" vertical="center" wrapText="1"/>
    </xf>
    <xf numFmtId="43" fontId="4" fillId="2" borderId="0" xfId="1" applyFont="1" applyFill="1" applyBorder="1" applyAlignment="1" applyProtection="1">
      <alignment horizontal="center" vertical="center" wrapText="1"/>
    </xf>
    <xf numFmtId="43" fontId="4" fillId="3" borderId="0" xfId="1" applyFont="1" applyFill="1" applyBorder="1" applyAlignment="1" applyProtection="1">
      <alignment horizontal="center" vertical="center" wrapText="1"/>
    </xf>
    <xf numFmtId="164" fontId="4" fillId="2" borderId="0" xfId="2" applyNumberFormat="1" applyFont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14" fontId="5" fillId="0" borderId="0" xfId="0" applyNumberFormat="1" applyFont="1" applyAlignment="1">
      <alignment horizontal="center"/>
    </xf>
    <xf numFmtId="0" fontId="0" fillId="0" borderId="0" xfId="0" applyAlignment="1">
      <alignment wrapText="1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9" fillId="3" borderId="0" xfId="2" applyFont="1" applyFill="1" applyAlignment="1">
      <alignment horizontal="center" vertical="center" wrapText="1"/>
    </xf>
    <xf numFmtId="0" fontId="0" fillId="0" borderId="0" xfId="0" pivotButton="1"/>
    <xf numFmtId="2" fontId="0" fillId="0" borderId="0" xfId="0" applyNumberFormat="1"/>
    <xf numFmtId="2" fontId="3" fillId="3" borderId="0" xfId="2" applyNumberFormat="1" applyFont="1" applyFill="1" applyAlignment="1">
      <alignment horizontal="center" vertical="center" wrapText="1"/>
    </xf>
    <xf numFmtId="2" fontId="0" fillId="0" borderId="1" xfId="0" applyNumberFormat="1" applyBorder="1" applyAlignment="1">
      <alignment horizontal="center"/>
    </xf>
    <xf numFmtId="14" fontId="4" fillId="3" borderId="0" xfId="2" applyNumberFormat="1" applyFont="1" applyFill="1" applyAlignment="1">
      <alignment horizontal="center" vertical="center" wrapText="1"/>
    </xf>
    <xf numFmtId="0" fontId="11" fillId="0" borderId="0" xfId="0" pivotButton="1" applyFont="1"/>
    <xf numFmtId="0" fontId="11" fillId="0" borderId="0" xfId="0" applyFont="1"/>
    <xf numFmtId="14" fontId="11" fillId="0" borderId="0" xfId="0" applyNumberFormat="1" applyFont="1"/>
    <xf numFmtId="0" fontId="11" fillId="0" borderId="0" xfId="0" pivotButton="1" applyFont="1" applyAlignment="1">
      <alignment wrapText="1"/>
    </xf>
    <xf numFmtId="0" fontId="11" fillId="0" borderId="0" xfId="0" applyFont="1" applyAlignment="1">
      <alignment wrapText="1"/>
    </xf>
    <xf numFmtId="0" fontId="11" fillId="0" borderId="0" xfId="0" applyFont="1" applyAlignment="1">
      <alignment horizontal="left"/>
    </xf>
    <xf numFmtId="2" fontId="11" fillId="0" borderId="0" xfId="0" applyNumberFormat="1" applyFont="1"/>
    <xf numFmtId="2" fontId="11" fillId="0" borderId="0" xfId="0" applyNumberFormat="1" applyFont="1" applyAlignment="1">
      <alignment wrapText="1"/>
    </xf>
    <xf numFmtId="14" fontId="11" fillId="0" borderId="0" xfId="0" applyNumberFormat="1" applyFont="1" applyAlignment="1">
      <alignment wrapText="1"/>
    </xf>
  </cellXfs>
  <cellStyles count="3">
    <cellStyle name="blp_column_header" xfId="2" xr:uid="{EAEC56E1-9B76-4F1E-AD8B-09CAB9955B5F}"/>
    <cellStyle name="Comma" xfId="1" builtinId="3"/>
    <cellStyle name="Normal" xfId="0" builtinId="0"/>
  </cellStyles>
  <dxfs count="237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numFmt numFmtId="19" formatCode="m/d/yyyy"/>
    </dxf>
    <dxf>
      <numFmt numFmtId="19" formatCode="m/d/yyyy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numFmt numFmtId="19" formatCode="m/d/yyyy"/>
    </dxf>
    <dxf>
      <numFmt numFmtId="19" formatCode="m/d/yyyy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numFmt numFmtId="19" formatCode="m/d/yyyy"/>
    </dxf>
    <dxf>
      <numFmt numFmtId="19" formatCode="m/d/yyyy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numFmt numFmtId="19" formatCode="m/d/yyyy"/>
    </dxf>
    <dxf>
      <numFmt numFmtId="19" formatCode="m/d/yyyy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wrapText="1"/>
    </dxf>
    <dxf>
      <alignment wrapText="1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wrapText="1"/>
    </dxf>
    <dxf>
      <alignment wrapText="1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wrapText="1"/>
    </dxf>
    <dxf>
      <numFmt numFmtId="2" formatCode="0.00"/>
    </dxf>
    <dxf>
      <numFmt numFmtId="2" formatCode="0.00"/>
    </dxf>
    <dxf>
      <alignment wrapText="1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numFmt numFmtId="19" formatCode="m/d/yyyy"/>
    </dxf>
    <dxf>
      <numFmt numFmtId="19" formatCode="m/d/yyyy"/>
    </dxf>
    <dxf>
      <alignment wrapText="1"/>
    </dxf>
    <dxf>
      <alignment wrapText="1"/>
    </dxf>
    <dxf>
      <alignment wrapText="1"/>
    </dxf>
    <dxf>
      <alignment wrapText="1"/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font>
        <sz val="6"/>
      </font>
    </dxf>
    <dxf>
      <alignment wrapText="1"/>
    </dxf>
    <dxf>
      <numFmt numFmtId="2" formatCode="0.00"/>
    </dxf>
    <dxf>
      <numFmt numFmtId="2" formatCode="0.00"/>
    </dxf>
    <dxf>
      <alignment wrapText="1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numFmt numFmtId="19" formatCode="m/d/yyyy"/>
    </dxf>
    <dxf>
      <numFmt numFmtId="19" formatCode="m/d/yyyy"/>
    </dxf>
    <dxf>
      <alignment wrapText="1"/>
    </dxf>
    <dxf>
      <alignment wrapText="1"/>
    </dxf>
    <dxf>
      <alignment wrapText="1"/>
    </dxf>
    <dxf>
      <alignment wrapText="1"/>
    </dxf>
  </dxfs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2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1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hartsheet" Target="chartsheets/sheet4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3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pivotCacheDefinition" Target="pivotCache/pivotCacheDefinition3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[AC_WORK.xlsm]PIVOTS!PivotTable2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dk1">
                  <a:satMod val="103000"/>
                  <a:lumMod val="102000"/>
                  <a:tint val="94000"/>
                </a:schemeClr>
              </a:gs>
              <a:gs pos="50000">
                <a:schemeClr val="dk1">
                  <a:satMod val="110000"/>
                  <a:lumMod val="100000"/>
                  <a:shade val="100000"/>
                </a:schemeClr>
              </a:gs>
              <a:gs pos="100000">
                <a:schemeClr val="dk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639191967875937"/>
          <c:y val="1.8167331133226619E-2"/>
          <c:w val="0.86908580482359554"/>
          <c:h val="0.9311291258557361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PIVOTS!$B$3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PIVOTS!$A$4:$A$9</c:f>
              <c:strCache>
                <c:ptCount val="5"/>
                <c:pt idx="0">
                  <c:v>BOND FUTURES</c:v>
                </c:pt>
                <c:pt idx="1">
                  <c:v>COMMODITIES</c:v>
                </c:pt>
                <c:pt idx="2">
                  <c:v>CURNCY EUR</c:v>
                </c:pt>
                <c:pt idx="3">
                  <c:v>CURNCY USD</c:v>
                </c:pt>
                <c:pt idx="4">
                  <c:v>STOCKS</c:v>
                </c:pt>
              </c:strCache>
            </c:strRef>
          </c:cat>
          <c:val>
            <c:numRef>
              <c:f>PIVOTS!$B$4:$B$9</c:f>
              <c:numCache>
                <c:formatCode>General</c:formatCode>
                <c:ptCount val="5"/>
                <c:pt idx="0">
                  <c:v>-0.25</c:v>
                </c:pt>
                <c:pt idx="1">
                  <c:v>2.7826086956521738</c:v>
                </c:pt>
                <c:pt idx="2">
                  <c:v>1.3043478260869565</c:v>
                </c:pt>
                <c:pt idx="3">
                  <c:v>2.193548387096774</c:v>
                </c:pt>
                <c:pt idx="4">
                  <c:v>3.8181818181818183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09-497C-8525-316E087FE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20978335"/>
        <c:axId val="720978815"/>
      </c:barChart>
      <c:catAx>
        <c:axId val="720978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978815"/>
        <c:crosses val="autoZero"/>
        <c:auto val="1"/>
        <c:lblAlgn val="ctr"/>
        <c:lblOffset val="100"/>
        <c:noMultiLvlLbl val="0"/>
      </c:catAx>
      <c:valAx>
        <c:axId val="720978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978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[AC_WORK.xlsm]PIVOTS!PivotTable3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dk1">
                  <a:satMod val="103000"/>
                  <a:lumMod val="102000"/>
                  <a:tint val="94000"/>
                </a:schemeClr>
              </a:gs>
              <a:gs pos="50000">
                <a:schemeClr val="dk1">
                  <a:satMod val="110000"/>
                  <a:lumMod val="100000"/>
                  <a:shade val="100000"/>
                </a:schemeClr>
              </a:gs>
              <a:gs pos="100000">
                <a:schemeClr val="dk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PIVOTS!$E$3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PIVOTS!$D$4:$D$26</c:f>
              <c:strCache>
                <c:ptCount val="22"/>
                <c:pt idx="0">
                  <c:v>ALUMINUM</c:v>
                </c:pt>
                <c:pt idx="1">
                  <c:v>BRENT CRUDE</c:v>
                </c:pt>
                <c:pt idx="2">
                  <c:v>COCOA</c:v>
                </c:pt>
                <c:pt idx="3">
                  <c:v>COFFEE 'C'</c:v>
                </c:pt>
                <c:pt idx="4">
                  <c:v>COPPER</c:v>
                </c:pt>
                <c:pt idx="5">
                  <c:v>CORN</c:v>
                </c:pt>
                <c:pt idx="6">
                  <c:v>COTTON</c:v>
                </c:pt>
                <c:pt idx="7">
                  <c:v>GASOLINE RBOB</c:v>
                </c:pt>
                <c:pt idx="8">
                  <c:v>GOLD</c:v>
                </c:pt>
                <c:pt idx="9">
                  <c:v>ICE NATURAL GAS</c:v>
                </c:pt>
                <c:pt idx="10">
                  <c:v>IRON ORE QINGDAO</c:v>
                </c:pt>
                <c:pt idx="11">
                  <c:v>LIVE CATTLE</c:v>
                </c:pt>
                <c:pt idx="12">
                  <c:v>NATURAL GAS</c:v>
                </c:pt>
                <c:pt idx="13">
                  <c:v>PALLADIUM</c:v>
                </c:pt>
                <c:pt idx="14">
                  <c:v>PLATINUM</c:v>
                </c:pt>
                <c:pt idx="15">
                  <c:v>ROUGH RICE</c:v>
                </c:pt>
                <c:pt idx="16">
                  <c:v>SILVER</c:v>
                </c:pt>
                <c:pt idx="17">
                  <c:v>SOYBEAN</c:v>
                </c:pt>
                <c:pt idx="18">
                  <c:v>SUGAR</c:v>
                </c:pt>
                <c:pt idx="19">
                  <c:v>WHEAT</c:v>
                </c:pt>
                <c:pt idx="20">
                  <c:v>WTI CRUDE OIL</c:v>
                </c:pt>
                <c:pt idx="21">
                  <c:v>ZINC</c:v>
                </c:pt>
              </c:strCache>
            </c:strRef>
          </c:cat>
          <c:val>
            <c:numRef>
              <c:f>PIVOTS!$E$4:$E$26</c:f>
              <c:numCache>
                <c:formatCode>General</c:formatCode>
                <c:ptCount val="22"/>
                <c:pt idx="0">
                  <c:v>7</c:v>
                </c:pt>
                <c:pt idx="1">
                  <c:v>4</c:v>
                </c:pt>
                <c:pt idx="2">
                  <c:v>-1</c:v>
                </c:pt>
                <c:pt idx="3">
                  <c:v>-1</c:v>
                </c:pt>
                <c:pt idx="4">
                  <c:v>6</c:v>
                </c:pt>
                <c:pt idx="5">
                  <c:v>-1</c:v>
                </c:pt>
                <c:pt idx="6">
                  <c:v>-1</c:v>
                </c:pt>
                <c:pt idx="7">
                  <c:v>4</c:v>
                </c:pt>
                <c:pt idx="8">
                  <c:v>5</c:v>
                </c:pt>
                <c:pt idx="9">
                  <c:v>-1</c:v>
                </c:pt>
                <c:pt idx="10">
                  <c:v>-1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3</c:v>
                </c:pt>
                <c:pt idx="15">
                  <c:v>5</c:v>
                </c:pt>
                <c:pt idx="16">
                  <c:v>7</c:v>
                </c:pt>
                <c:pt idx="17">
                  <c:v>6</c:v>
                </c:pt>
                <c:pt idx="18">
                  <c:v>-1</c:v>
                </c:pt>
                <c:pt idx="19">
                  <c:v>3</c:v>
                </c:pt>
                <c:pt idx="20">
                  <c:v>4</c:v>
                </c:pt>
                <c:pt idx="2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3-43F3-980C-8A71FC61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0981215"/>
        <c:axId val="720978335"/>
      </c:barChart>
      <c:catAx>
        <c:axId val="720981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978335"/>
        <c:crosses val="autoZero"/>
        <c:auto val="1"/>
        <c:lblAlgn val="ctr"/>
        <c:lblOffset val="100"/>
        <c:noMultiLvlLbl val="0"/>
      </c:catAx>
      <c:valAx>
        <c:axId val="720978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9812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[AC_WORK.xlsm]PIVOTS!PivotTable4</c:name>
    <c:fmtId val="1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dk1">
                  <a:satMod val="103000"/>
                  <a:lumMod val="102000"/>
                  <a:tint val="94000"/>
                </a:schemeClr>
              </a:gs>
              <a:gs pos="50000">
                <a:schemeClr val="dk1">
                  <a:satMod val="110000"/>
                  <a:lumMod val="100000"/>
                  <a:shade val="100000"/>
                </a:schemeClr>
              </a:gs>
              <a:gs pos="100000">
                <a:schemeClr val="dk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PIVOTS!$H$3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PIVOTS!$G$4:$G$35</c:f>
              <c:strCache>
                <c:ptCount val="31"/>
                <c:pt idx="0">
                  <c:v>AUD/USD</c:v>
                </c:pt>
                <c:pt idx="1">
                  <c:v>BGN/USD</c:v>
                </c:pt>
                <c:pt idx="2">
                  <c:v>BRL/USD</c:v>
                </c:pt>
                <c:pt idx="3">
                  <c:v>CAD/USD</c:v>
                </c:pt>
                <c:pt idx="4">
                  <c:v>CHF/USD</c:v>
                </c:pt>
                <c:pt idx="5">
                  <c:v>CLP/USD</c:v>
                </c:pt>
                <c:pt idx="6">
                  <c:v>CNH/USD</c:v>
                </c:pt>
                <c:pt idx="7">
                  <c:v>CNY/USD</c:v>
                </c:pt>
                <c:pt idx="8">
                  <c:v>CZK/USD</c:v>
                </c:pt>
                <c:pt idx="9">
                  <c:v>DKK/USD</c:v>
                </c:pt>
                <c:pt idx="10">
                  <c:v>EUR/USD</c:v>
                </c:pt>
                <c:pt idx="11">
                  <c:v>GBP/USD</c:v>
                </c:pt>
                <c:pt idx="12">
                  <c:v>HKD/USD</c:v>
                </c:pt>
                <c:pt idx="13">
                  <c:v>HUF/USD</c:v>
                </c:pt>
                <c:pt idx="14">
                  <c:v>INR/USD</c:v>
                </c:pt>
                <c:pt idx="15">
                  <c:v>ISK/USD</c:v>
                </c:pt>
                <c:pt idx="16">
                  <c:v>JPY/USD</c:v>
                </c:pt>
                <c:pt idx="17">
                  <c:v>KRW/USD</c:v>
                </c:pt>
                <c:pt idx="18">
                  <c:v>MXN/USD</c:v>
                </c:pt>
                <c:pt idx="19">
                  <c:v>MYR/USD</c:v>
                </c:pt>
                <c:pt idx="20">
                  <c:v>NOK/USD</c:v>
                </c:pt>
                <c:pt idx="21">
                  <c:v>NZD/USD</c:v>
                </c:pt>
                <c:pt idx="22">
                  <c:v>PHP/USD</c:v>
                </c:pt>
                <c:pt idx="23">
                  <c:v>PLN/USD</c:v>
                </c:pt>
                <c:pt idx="24">
                  <c:v>SEK/USD</c:v>
                </c:pt>
                <c:pt idx="25">
                  <c:v>SGD/USD</c:v>
                </c:pt>
                <c:pt idx="26">
                  <c:v>THB/USD</c:v>
                </c:pt>
                <c:pt idx="27">
                  <c:v>TRY/USD</c:v>
                </c:pt>
                <c:pt idx="28">
                  <c:v>TWD/USD</c:v>
                </c:pt>
                <c:pt idx="29">
                  <c:v>XBT/USD</c:v>
                </c:pt>
                <c:pt idx="30">
                  <c:v>ZAR/USD</c:v>
                </c:pt>
              </c:strCache>
            </c:strRef>
          </c:cat>
          <c:val>
            <c:numRef>
              <c:f>PIVOTS!$H$4:$H$35</c:f>
              <c:numCache>
                <c:formatCode>General</c:formatCode>
                <c:ptCount val="31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-1</c:v>
                </c:pt>
                <c:pt idx="8">
                  <c:v>3</c:v>
                </c:pt>
                <c:pt idx="9">
                  <c:v>5</c:v>
                </c:pt>
                <c:pt idx="10">
                  <c:v>3</c:v>
                </c:pt>
                <c:pt idx="11">
                  <c:v>5</c:v>
                </c:pt>
                <c:pt idx="12">
                  <c:v>-1</c:v>
                </c:pt>
                <c:pt idx="13">
                  <c:v>5</c:v>
                </c:pt>
                <c:pt idx="14">
                  <c:v>-1</c:v>
                </c:pt>
                <c:pt idx="15">
                  <c:v>4</c:v>
                </c:pt>
                <c:pt idx="16">
                  <c:v>3</c:v>
                </c:pt>
                <c:pt idx="17">
                  <c:v>-1</c:v>
                </c:pt>
                <c:pt idx="18">
                  <c:v>2</c:v>
                </c:pt>
                <c:pt idx="19">
                  <c:v>1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0</c:v>
                </c:pt>
                <c:pt idx="25">
                  <c:v>4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F4-4272-94F2-C92F34C587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8354703"/>
        <c:axId val="528356143"/>
      </c:barChart>
      <c:catAx>
        <c:axId val="5283547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356143"/>
        <c:crosses val="autoZero"/>
        <c:auto val="1"/>
        <c:lblAlgn val="ctr"/>
        <c:lblOffset val="100"/>
        <c:noMultiLvlLbl val="0"/>
      </c:catAx>
      <c:valAx>
        <c:axId val="52835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354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[AC_WORK.xlsm]PIVOTS!PivotTable5</c:name>
    <c:fmtId val="2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dk1">
                  <a:satMod val="103000"/>
                  <a:lumMod val="102000"/>
                  <a:tint val="94000"/>
                </a:schemeClr>
              </a:gs>
              <a:gs pos="50000">
                <a:schemeClr val="dk1">
                  <a:satMod val="110000"/>
                  <a:lumMod val="100000"/>
                  <a:shade val="100000"/>
                </a:schemeClr>
              </a:gs>
              <a:gs pos="100000">
                <a:schemeClr val="dk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PIVOTS!$K$3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PIVOTS!$J$4:$J$27</c:f>
              <c:strCache>
                <c:ptCount val="23"/>
                <c:pt idx="0">
                  <c:v>AUD/EUR</c:v>
                </c:pt>
                <c:pt idx="1">
                  <c:v>BGN/EUR</c:v>
                </c:pt>
                <c:pt idx="2">
                  <c:v>BRL/EUR</c:v>
                </c:pt>
                <c:pt idx="3">
                  <c:v>CAD/EUR</c:v>
                </c:pt>
                <c:pt idx="4">
                  <c:v>CHF/EUR</c:v>
                </c:pt>
                <c:pt idx="5">
                  <c:v>CLP/EUR</c:v>
                </c:pt>
                <c:pt idx="6">
                  <c:v>CNH/EUR</c:v>
                </c:pt>
                <c:pt idx="7">
                  <c:v>CZK/EUR</c:v>
                </c:pt>
                <c:pt idx="8">
                  <c:v>DKK/EUR</c:v>
                </c:pt>
                <c:pt idx="9">
                  <c:v>GBP/EUR</c:v>
                </c:pt>
                <c:pt idx="10">
                  <c:v>HKD/EUR</c:v>
                </c:pt>
                <c:pt idx="11">
                  <c:v>HUF/EUR</c:v>
                </c:pt>
                <c:pt idx="12">
                  <c:v>ISK/EUR</c:v>
                </c:pt>
                <c:pt idx="13">
                  <c:v>JPY/EUR</c:v>
                </c:pt>
                <c:pt idx="14">
                  <c:v>MXN/EUR</c:v>
                </c:pt>
                <c:pt idx="15">
                  <c:v>NOK/EUR</c:v>
                </c:pt>
                <c:pt idx="16">
                  <c:v>NZD/EUR</c:v>
                </c:pt>
                <c:pt idx="17">
                  <c:v>PLN/EUR</c:v>
                </c:pt>
                <c:pt idx="18">
                  <c:v>SEK/EUR</c:v>
                </c:pt>
                <c:pt idx="19">
                  <c:v>SGD/EUR</c:v>
                </c:pt>
                <c:pt idx="20">
                  <c:v>THB/EUR</c:v>
                </c:pt>
                <c:pt idx="21">
                  <c:v>TRY/EUR</c:v>
                </c:pt>
                <c:pt idx="22">
                  <c:v>ZAR/EUR</c:v>
                </c:pt>
              </c:strCache>
            </c:strRef>
          </c:cat>
          <c:val>
            <c:numRef>
              <c:f>PIVOTS!$K$4:$K$27</c:f>
              <c:numCache>
                <c:formatCode>General</c:formatCode>
                <c:ptCount val="23"/>
                <c:pt idx="0">
                  <c:v>2</c:v>
                </c:pt>
                <c:pt idx="1">
                  <c:v>-1</c:v>
                </c:pt>
                <c:pt idx="2">
                  <c:v>3</c:v>
                </c:pt>
                <c:pt idx="3">
                  <c:v>-1</c:v>
                </c:pt>
                <c:pt idx="4">
                  <c:v>4</c:v>
                </c:pt>
                <c:pt idx="5">
                  <c:v>5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4</c:v>
                </c:pt>
                <c:pt idx="12">
                  <c:v>3</c:v>
                </c:pt>
                <c:pt idx="13">
                  <c:v>-1</c:v>
                </c:pt>
                <c:pt idx="14">
                  <c:v>4</c:v>
                </c:pt>
                <c:pt idx="15">
                  <c:v>5</c:v>
                </c:pt>
                <c:pt idx="16">
                  <c:v>3</c:v>
                </c:pt>
                <c:pt idx="17">
                  <c:v>-1</c:v>
                </c:pt>
                <c:pt idx="18">
                  <c:v>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D2-4BAE-BCAE-884717013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6620047"/>
        <c:axId val="1817859807"/>
      </c:barChart>
      <c:catAx>
        <c:axId val="686620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859807"/>
        <c:crosses val="autoZero"/>
        <c:auto val="1"/>
        <c:lblAlgn val="ctr"/>
        <c:lblOffset val="100"/>
        <c:noMultiLvlLbl val="0"/>
      </c:catAx>
      <c:valAx>
        <c:axId val="1817859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6200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[AC_WORK.xlsm]PIVOTS!PivotTable7</c:name>
    <c:fmtId val="3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dk1">
                  <a:satMod val="103000"/>
                  <a:lumMod val="102000"/>
                  <a:tint val="94000"/>
                </a:schemeClr>
              </a:gs>
              <a:gs pos="50000">
                <a:schemeClr val="dk1">
                  <a:satMod val="110000"/>
                  <a:lumMod val="100000"/>
                  <a:shade val="100000"/>
                </a:schemeClr>
              </a:gs>
              <a:gs pos="100000">
                <a:schemeClr val="dk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PIVOTS!$Q$3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satMod val="103000"/>
                    <a:lumMod val="102000"/>
                    <a:tint val="94000"/>
                  </a:schemeClr>
                </a:gs>
                <a:gs pos="50000">
                  <a:schemeClr val="dk1">
                    <a:satMod val="110000"/>
                    <a:lumMod val="100000"/>
                    <a:shade val="100000"/>
                  </a:schemeClr>
                </a:gs>
                <a:gs pos="100000">
                  <a:schemeClr val="dk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PIVOTS!$P$4:$P$26</c:f>
              <c:strCache>
                <c:ptCount val="22"/>
                <c:pt idx="0">
                  <c:v>BOMBAY BSE500 Index</c:v>
                </c:pt>
                <c:pt idx="1">
                  <c:v>VIX FUTURES</c:v>
                </c:pt>
                <c:pt idx="2">
                  <c:v>BOVESPA INDEX FUTURES</c:v>
                </c:pt>
                <c:pt idx="3">
                  <c:v>EURO STOXX BANK INDEX</c:v>
                </c:pt>
                <c:pt idx="4">
                  <c:v>CAC 40 EURO FUTURES</c:v>
                </c:pt>
                <c:pt idx="5">
                  <c:v>DJIA MINI e-CBOT FUTURES</c:v>
                </c:pt>
                <c:pt idx="6">
                  <c:v>S&amp;P500 EMINI FUTURES</c:v>
                </c:pt>
                <c:pt idx="7">
                  <c:v>TAIEX INDEX FUTURES</c:v>
                </c:pt>
                <c:pt idx="8">
                  <c:v>DAX INDEX FUTURES</c:v>
                </c:pt>
                <c:pt idx="9">
                  <c:v>H-SHARES INDEX FUTURES</c:v>
                </c:pt>
                <c:pt idx="10">
                  <c:v>HANG SENG INDEX FUTURES</c:v>
                </c:pt>
                <c:pt idx="11">
                  <c:v>IBEX INDEX FUTURES</c:v>
                </c:pt>
                <c:pt idx="12">
                  <c:v>CSI 300 INDEX FUTURES</c:v>
                </c:pt>
                <c:pt idx="13">
                  <c:v>KOSPI2 INDEX FUTURES</c:v>
                </c:pt>
                <c:pt idx="14">
                  <c:v>mini MSCI Emg Mkt FUTURES</c:v>
                </c:pt>
                <c:pt idx="15">
                  <c:v>NIKKEI 225 (OSE) FUTURES</c:v>
                </c:pt>
                <c:pt idx="16">
                  <c:v>NASDAQ 100 E-MINI FUTURES</c:v>
                </c:pt>
                <c:pt idx="17">
                  <c:v>Russell 2000 Mini FUTURES</c:v>
                </c:pt>
                <c:pt idx="18">
                  <c:v>SWISS MKT INDEX FUTUTRES</c:v>
                </c:pt>
                <c:pt idx="19">
                  <c:v>FTSE/MIB INDEX FUTURES</c:v>
                </c:pt>
                <c:pt idx="20">
                  <c:v>EURO STOXX 50 FUTURES</c:v>
                </c:pt>
                <c:pt idx="21">
                  <c:v>FTSE 100 INDEX FUTURES</c:v>
                </c:pt>
              </c:strCache>
            </c:strRef>
          </c:cat>
          <c:val>
            <c:numRef>
              <c:f>PIVOTS!$Q$4:$Q$26</c:f>
              <c:numCache>
                <c:formatCode>General</c:formatCode>
                <c:ptCount val="22"/>
                <c:pt idx="0">
                  <c:v>4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  <c:pt idx="4">
                  <c:v>6</c:v>
                </c:pt>
                <c:pt idx="5">
                  <c:v>5</c:v>
                </c:pt>
                <c:pt idx="6">
                  <c:v>-1</c:v>
                </c:pt>
                <c:pt idx="7">
                  <c:v>5</c:v>
                </c:pt>
                <c:pt idx="8">
                  <c:v>7</c:v>
                </c:pt>
                <c:pt idx="9">
                  <c:v>3</c:v>
                </c:pt>
                <c:pt idx="10">
                  <c:v>7</c:v>
                </c:pt>
                <c:pt idx="11">
                  <c:v>1</c:v>
                </c:pt>
                <c:pt idx="12">
                  <c:v>5</c:v>
                </c:pt>
                <c:pt idx="13">
                  <c:v>5</c:v>
                </c:pt>
                <c:pt idx="14">
                  <c:v>3</c:v>
                </c:pt>
                <c:pt idx="15">
                  <c:v>7</c:v>
                </c:pt>
                <c:pt idx="16">
                  <c:v>-1</c:v>
                </c:pt>
                <c:pt idx="17">
                  <c:v>5</c:v>
                </c:pt>
                <c:pt idx="18">
                  <c:v>5</c:v>
                </c:pt>
                <c:pt idx="19">
                  <c:v>6</c:v>
                </c:pt>
                <c:pt idx="20">
                  <c:v>5</c:v>
                </c:pt>
                <c:pt idx="2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3F-4706-BA84-2A8D57A11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6682303"/>
        <c:axId val="566681823"/>
      </c:barChart>
      <c:catAx>
        <c:axId val="566682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681823"/>
        <c:crosses val="autoZero"/>
        <c:auto val="1"/>
        <c:lblAlgn val="ctr"/>
        <c:lblOffset val="100"/>
        <c:noMultiLvlLbl val="0"/>
      </c:catAx>
      <c:valAx>
        <c:axId val="566681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682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7B3DFA6-3237-4B01-A685-EBEB2EED37F8}">
  <sheetPr/>
  <sheetViews>
    <sheetView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B979D08-26BC-4BF5-9F63-F70F09CE19C3}">
  <sheetPr/>
  <sheetViews>
    <sheetView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C8D6068-ED10-4E12-86C1-AB0C3C5AC3D1}">
  <sheetPr/>
  <sheetViews>
    <sheetView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CEDD7E4-3D0A-40EC-BB71-1BD56E28F68F}">
  <sheetPr/>
  <sheetViews>
    <sheetView workbookViewId="0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D89A9AE-59B7-45A6-8E66-DDA727148144}">
  <sheetPr/>
  <sheetViews>
    <sheetView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B9E8D1-5530-D002-8849-5CCAA61C75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46FECC-EAFC-29C9-8269-8550FAD01E8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F2BC80-9D03-1DCE-FB23-A5F5297CC28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EB91C3-568F-73AE-E2A2-C539C670834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60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BDB0E4-013E-F749-7F1E-0A2BD7F098F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101510\root\ALMIGHTY_MASTER.xlsm" TargetMode="External"/><Relationship Id="rId1" Type="http://schemas.openxmlformats.org/officeDocument/2006/relationships/externalLinkPath" Target="ALMIGHTY_MASTER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101510\indicatorsASSETS.xlsx" TargetMode="External"/><Relationship Id="rId1" Type="http://schemas.openxmlformats.org/officeDocument/2006/relationships/externalLinkPath" Target="/101510/indicatorsASSETS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101510\AC-REPORTS.xlsx" TargetMode="External"/><Relationship Id="rId1" Type="http://schemas.openxmlformats.org/officeDocument/2006/relationships/externalLinkPath" Target="/101510/AC-REPOR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OCKS"/>
      <sheetName val="AC"/>
      <sheetName val="HOLDINGS"/>
      <sheetName val="PIVOT"/>
    </sheetNames>
    <sheetDataSet>
      <sheetData sheetId="0">
        <row r="1">
          <cell r="B1" t="str">
            <v>TICKER</v>
          </cell>
        </row>
      </sheetData>
      <sheetData sheetId="1">
        <row r="1">
          <cell r="B1" t="str">
            <v>Ticker</v>
          </cell>
          <cell r="C1" t="str">
            <v>Name</v>
          </cell>
          <cell r="D1" t="str">
            <v>CLASS</v>
          </cell>
          <cell r="E1" t="str">
            <v>CLASS 2</v>
          </cell>
          <cell r="F1" t="str">
            <v>RSI</v>
          </cell>
          <cell r="G1" t="str">
            <v>RSI SPX</v>
          </cell>
          <cell r="H1" t="str">
            <v>Diff RSI</v>
          </cell>
          <cell r="I1" t="str">
            <v>PX_LAST</v>
          </cell>
          <cell r="J1" t="str">
            <v>PX_LAST SPX</v>
          </cell>
          <cell r="K1" t="str">
            <v>PX_YEST_CLOSE</v>
          </cell>
          <cell r="L1" t="str">
            <v>PX_YEST_CLOSE_SPX</v>
          </cell>
          <cell r="M1" t="str">
            <v>R</v>
          </cell>
          <cell r="N1" t="str">
            <v>R (t-1)</v>
          </cell>
          <cell r="O1" t="str">
            <v>MA 50D</v>
          </cell>
          <cell r="P1" t="str">
            <v>MA 50D SPX</v>
          </cell>
          <cell r="Q1" t="str">
            <v>MA 50D (t-1)</v>
          </cell>
          <cell r="R1" t="str">
            <v>MA 50D SPX (t-1)</v>
          </cell>
          <cell r="S1" t="str">
            <v>R MA 50D</v>
          </cell>
          <cell r="T1" t="str">
            <v>R MA 50D (t-1)</v>
          </cell>
          <cell r="U1" t="str">
            <v>RSI Indicator</v>
          </cell>
          <cell r="V1" t="str">
            <v>MA 50D Cross</v>
          </cell>
          <cell r="W1" t="str">
            <v>Direction of 50D MA vs SPX</v>
          </cell>
          <cell r="X1" t="str">
            <v>50D MA Signal</v>
          </cell>
          <cell r="Y1" t="str">
            <v>MA 65D</v>
          </cell>
          <cell r="Z1" t="str">
            <v>MA 65D SPX</v>
          </cell>
          <cell r="AA1" t="str">
            <v>MA 65D (t-1)</v>
          </cell>
          <cell r="AB1" t="str">
            <v>MA 65D SPX (t-1)</v>
          </cell>
          <cell r="AC1" t="str">
            <v>R MA 65D</v>
          </cell>
          <cell r="AD1" t="str">
            <v>R MA 65D (t-1)</v>
          </cell>
          <cell r="AE1" t="str">
            <v>Direction of 65D MA</v>
          </cell>
          <cell r="AF1" t="str">
            <v>Direction of 65D MA vs SPX</v>
          </cell>
          <cell r="AG1" t="str">
            <v>65D MA Signal</v>
          </cell>
          <cell r="AH1" t="str">
            <v>MA 39W</v>
          </cell>
          <cell r="AI1" t="str">
            <v>MA 39W SPX</v>
          </cell>
          <cell r="AJ1" t="str">
            <v>MA 39W (t-1)</v>
          </cell>
          <cell r="AK1" t="str">
            <v>MA 39W SPX (t-1)</v>
          </cell>
          <cell r="AL1" t="str">
            <v>R MA 39W</v>
          </cell>
          <cell r="AM1" t="str">
            <v>R MA 39W (t-1)</v>
          </cell>
          <cell r="AN1" t="str">
            <v>Direction of 39W MA</v>
          </cell>
          <cell r="AO1" t="str">
            <v>Direction of 39W MA vs SPX</v>
          </cell>
          <cell r="AP1" t="str">
            <v>39W MA Signal</v>
          </cell>
          <cell r="AQ1" t="str">
            <v>EMA 100D</v>
          </cell>
          <cell r="AR1" t="str">
            <v>EMA 100D SPX</v>
          </cell>
          <cell r="AS1" t="str">
            <v>EMA 100D (t-1)</v>
          </cell>
          <cell r="AT1" t="str">
            <v>EMA 100D SPX (t-1)</v>
          </cell>
          <cell r="AU1" t="str">
            <v>R EMA 100D</v>
          </cell>
          <cell r="AV1" t="str">
            <v>R EMA 100D (t-1)</v>
          </cell>
          <cell r="AW1" t="str">
            <v>Direction of 100D EMA</v>
          </cell>
          <cell r="AX1" t="str">
            <v>Direction of 100D EMA vs SPX</v>
          </cell>
          <cell r="AY1" t="str">
            <v>100D EMA Signal</v>
          </cell>
          <cell r="AZ1" t="str">
            <v>RSI 5 WEEKS</v>
          </cell>
          <cell r="BA1" t="str">
            <v>MA 31D</v>
          </cell>
          <cell r="BB1" t="str">
            <v>MA 200D</v>
          </cell>
          <cell r="BC1" t="str">
            <v>DIST MA 31D</v>
          </cell>
          <cell r="BD1" t="str">
            <v>DIST MA 50D</v>
          </cell>
          <cell r="BE1" t="str">
            <v>DIST MA 200D</v>
          </cell>
          <cell r="BF1" t="str">
            <v>3M HIGH DATE</v>
          </cell>
          <cell r="BG1" t="str">
            <v>3M LOW DATE</v>
          </cell>
          <cell r="BH1" t="str">
            <v>1M HIGH DATE</v>
          </cell>
          <cell r="BI1" t="str">
            <v>1M LOW DATE</v>
          </cell>
          <cell r="BJ1" t="str">
            <v>SECURITY RSI - IDX RSI</v>
          </cell>
        </row>
        <row r="2">
          <cell r="B2" t="str">
            <v>SPX Index</v>
          </cell>
          <cell r="C2" t="str">
            <v>S&amp;P 500 INDEX</v>
          </cell>
          <cell r="D2" t="str">
            <v>INDEX</v>
          </cell>
          <cell r="E2" t="str">
            <v>STOCKS</v>
          </cell>
          <cell r="F2">
            <v>52.558294930935155</v>
          </cell>
          <cell r="G2">
            <v>52.558294930935155</v>
          </cell>
          <cell r="H2">
            <v>0</v>
          </cell>
          <cell r="I2">
            <v>6941.81</v>
          </cell>
          <cell r="J2">
            <v>6941.81</v>
          </cell>
          <cell r="K2">
            <v>6964.82</v>
          </cell>
          <cell r="L2">
            <v>6964.82</v>
          </cell>
          <cell r="M2">
            <v>1</v>
          </cell>
          <cell r="N2">
            <v>1</v>
          </cell>
          <cell r="O2">
            <v>6892.2477999999992</v>
          </cell>
          <cell r="P2">
            <v>6892.2477999999992</v>
          </cell>
          <cell r="Q2">
            <v>6889.6637999999994</v>
          </cell>
          <cell r="R2">
            <v>6889.6637999999994</v>
          </cell>
          <cell r="S2">
            <v>1</v>
          </cell>
          <cell r="T2">
            <v>1</v>
          </cell>
          <cell r="U2" t="str">
            <v>NEGATIVE</v>
          </cell>
          <cell r="V2" t="str">
            <v/>
          </cell>
          <cell r="W2" t="str">
            <v/>
          </cell>
          <cell r="X2" t="str">
            <v>NEGATIVE</v>
          </cell>
          <cell r="Y2">
            <v>6852.6203076923057</v>
          </cell>
          <cell r="Z2">
            <v>6852.6203076923057</v>
          </cell>
          <cell r="AA2">
            <v>6850.3815384615364</v>
          </cell>
          <cell r="AB2">
            <v>6850.3815384615364</v>
          </cell>
          <cell r="AC2">
            <v>1</v>
          </cell>
          <cell r="AD2">
            <v>1</v>
          </cell>
          <cell r="AE2" t="str">
            <v>UP</v>
          </cell>
          <cell r="AF2" t="str">
            <v/>
          </cell>
          <cell r="AG2" t="str">
            <v>NEGATIVE</v>
          </cell>
          <cell r="AH2">
            <v>6560.7823076923087</v>
          </cell>
          <cell r="AI2">
            <v>6560.7823076923087</v>
          </cell>
          <cell r="AJ2">
            <v>6561.3723076923088</v>
          </cell>
          <cell r="AK2">
            <v>6561.3723076923088</v>
          </cell>
          <cell r="AL2">
            <v>1</v>
          </cell>
          <cell r="AM2">
            <v>1</v>
          </cell>
          <cell r="AN2" t="str">
            <v>DOWN</v>
          </cell>
          <cell r="AO2" t="str">
            <v/>
          </cell>
          <cell r="AP2" t="str">
            <v>NEGATIVE</v>
          </cell>
          <cell r="AQ2">
            <v>6769.6039787132295</v>
          </cell>
          <cell r="AR2">
            <v>6769.6039787132295</v>
          </cell>
          <cell r="AS2">
            <v>6766.1256231941452</v>
          </cell>
          <cell r="AT2">
            <v>6766.1256231941452</v>
          </cell>
          <cell r="AU2">
            <v>1</v>
          </cell>
          <cell r="AV2">
            <v>1</v>
          </cell>
          <cell r="AW2" t="str">
            <v>UP</v>
          </cell>
          <cell r="AX2" t="str">
            <v/>
          </cell>
          <cell r="AY2" t="str">
            <v>NEGATIVE</v>
          </cell>
          <cell r="AZ2">
            <v>62.225070492714146</v>
          </cell>
          <cell r="BA2">
            <v>6921.747096774192</v>
          </cell>
          <cell r="BB2">
            <v>6484.7425499999981</v>
          </cell>
          <cell r="BC2">
            <v>2.8985316778127324E-3</v>
          </cell>
          <cell r="BD2">
            <v>7.191006684350576E-3</v>
          </cell>
          <cell r="BE2">
            <v>7.0483515185965517E-2</v>
          </cell>
          <cell r="BF2">
            <v>46049</v>
          </cell>
          <cell r="BG2">
            <v>45981</v>
          </cell>
          <cell r="BH2">
            <v>46049</v>
          </cell>
          <cell r="BI2">
            <v>46042</v>
          </cell>
          <cell r="BJ2">
            <v>-12.161904654025783</v>
          </cell>
        </row>
        <row r="3">
          <cell r="B3" t="str">
            <v>BTS1 Comdty</v>
          </cell>
          <cell r="C3" t="str">
            <v>Short Euro-BTP Future</v>
          </cell>
          <cell r="D3" t="str">
            <v>BOND FUTURE</v>
          </cell>
          <cell r="E3" t="str">
            <v>BOND FUTURES</v>
          </cell>
          <cell r="F3">
            <v>61.82167091246059</v>
          </cell>
          <cell r="G3">
            <v>52.558294930935155</v>
          </cell>
          <cell r="H3">
            <v>0</v>
          </cell>
          <cell r="I3">
            <v>107.63</v>
          </cell>
          <cell r="J3">
            <v>6941.81</v>
          </cell>
          <cell r="K3">
            <v>107.60000000000001</v>
          </cell>
          <cell r="L3">
            <v>6964.82</v>
          </cell>
          <cell r="M3">
            <v>1.5504601825748615E-2</v>
          </cell>
          <cell r="N3">
            <v>1.5449071189205179E-2</v>
          </cell>
          <cell r="O3">
            <v>107.5171</v>
          </cell>
          <cell r="P3">
            <v>6892.2477999999992</v>
          </cell>
          <cell r="Q3">
            <v>107.52690000000001</v>
          </cell>
          <cell r="R3">
            <v>6889.6637999999994</v>
          </cell>
          <cell r="S3">
            <v>1.5599714798414533E-2</v>
          </cell>
          <cell r="T3">
            <v>1.5606987963621682E-2</v>
          </cell>
          <cell r="U3" t="str">
            <v>NEGATIVE</v>
          </cell>
          <cell r="V3" t="str">
            <v/>
          </cell>
          <cell r="W3" t="str">
            <v>DOWN</v>
          </cell>
          <cell r="X3" t="str">
            <v>NEGATIVE</v>
          </cell>
          <cell r="Y3">
            <v>107.64723076923076</v>
          </cell>
          <cell r="Z3">
            <v>6852.6203076923057</v>
          </cell>
          <cell r="AA3">
            <v>107.65492307692308</v>
          </cell>
          <cell r="AB3">
            <v>6850.3815384615364</v>
          </cell>
          <cell r="AC3">
            <v>1.570891512089076E-2</v>
          </cell>
          <cell r="AD3">
            <v>1.5715171844443033E-2</v>
          </cell>
          <cell r="AE3" t="str">
            <v>DOWN</v>
          </cell>
          <cell r="AF3" t="str">
            <v>DOWN</v>
          </cell>
          <cell r="AG3" t="str">
            <v>NEGATIVE</v>
          </cell>
          <cell r="AH3">
            <v>107.80435897435896</v>
          </cell>
          <cell r="AI3">
            <v>6560.7823076923087</v>
          </cell>
          <cell r="AJ3">
            <v>107.80371794871795</v>
          </cell>
          <cell r="AK3">
            <v>6561.3723076923088</v>
          </cell>
          <cell r="AL3">
            <v>1.6431631765614563E-2</v>
          </cell>
          <cell r="AM3">
            <v>1.6430056532889144E-2</v>
          </cell>
          <cell r="AN3" t="str">
            <v>UP</v>
          </cell>
          <cell r="AO3" t="str">
            <v>UP</v>
          </cell>
          <cell r="AP3" t="str">
            <v>NEGATIVE</v>
          </cell>
          <cell r="AQ3">
            <v>107.67702079049947</v>
          </cell>
          <cell r="AR3">
            <v>6769.6039787132295</v>
          </cell>
          <cell r="AS3">
            <v>107.67806658655515</v>
          </cell>
          <cell r="AT3">
            <v>6766.1256231941452</v>
          </cell>
          <cell r="AU3">
            <v>1.5905955670240963E-2</v>
          </cell>
          <cell r="AV3">
            <v>1.5914287227750672E-2</v>
          </cell>
          <cell r="AW3" t="str">
            <v>DOWN</v>
          </cell>
          <cell r="AX3" t="str">
            <v>DOWN</v>
          </cell>
          <cell r="AY3" t="str">
            <v>NEGATIVE</v>
          </cell>
          <cell r="AZ3">
            <v>62.852518733150582</v>
          </cell>
          <cell r="BA3">
            <v>107.45548387096775</v>
          </cell>
          <cell r="BB3">
            <v>107.84967499999998</v>
          </cell>
          <cell r="BC3">
            <v>1.6240783880494547E-3</v>
          </cell>
          <cell r="BD3">
            <v>1.0500655244607415E-3</v>
          </cell>
          <cell r="BE3">
            <v>-2.0368628834530611E-3</v>
          </cell>
          <cell r="BF3">
            <v>45989</v>
          </cell>
          <cell r="BG3">
            <v>46001</v>
          </cell>
          <cell r="BH3">
            <v>46063</v>
          </cell>
          <cell r="BI3">
            <v>46045</v>
          </cell>
          <cell r="BJ3">
            <v>-2.8985286725003476</v>
          </cell>
        </row>
        <row r="4">
          <cell r="B4" t="str">
            <v>CN1 Comdty</v>
          </cell>
          <cell r="C4" t="str">
            <v>CAN 10YR BOND FUTURE</v>
          </cell>
          <cell r="D4" t="str">
            <v>BOND FUTURE</v>
          </cell>
          <cell r="E4" t="str">
            <v>BOND FUTURES</v>
          </cell>
          <cell r="F4">
            <v>58.99716640152684</v>
          </cell>
          <cell r="G4">
            <v>52.558294930935155</v>
          </cell>
          <cell r="H4">
            <v>0</v>
          </cell>
          <cell r="I4">
            <v>121.64</v>
          </cell>
          <cell r="J4">
            <v>6941.81</v>
          </cell>
          <cell r="K4">
            <v>121.37</v>
          </cell>
          <cell r="L4">
            <v>6964.82</v>
          </cell>
          <cell r="M4">
            <v>1.7522807452235081E-2</v>
          </cell>
          <cell r="N4">
            <v>1.7426150280983575E-2</v>
          </cell>
          <cell r="O4">
            <v>121.01559998779292</v>
          </cell>
          <cell r="P4">
            <v>6892.2477999999992</v>
          </cell>
          <cell r="Q4">
            <v>121.03779999999995</v>
          </cell>
          <cell r="R4">
            <v>6889.6637999999994</v>
          </cell>
          <cell r="S4">
            <v>1.7558219538739296E-2</v>
          </cell>
          <cell r="T4">
            <v>1.7568027049447602E-2</v>
          </cell>
          <cell r="U4" t="str">
            <v>NEGATIVE</v>
          </cell>
          <cell r="V4" t="str">
            <v/>
          </cell>
          <cell r="W4" t="str">
            <v>DOWN</v>
          </cell>
          <cell r="X4" t="str">
            <v>NEGATIVE</v>
          </cell>
          <cell r="Y4">
            <v>121.30861537522532</v>
          </cell>
          <cell r="Z4">
            <v>6852.6203076923057</v>
          </cell>
          <cell r="AA4">
            <v>121.32261538461533</v>
          </cell>
          <cell r="AB4">
            <v>6850.3815384615364</v>
          </cell>
          <cell r="AC4">
            <v>1.7702515231881759E-2</v>
          </cell>
          <cell r="AD4">
            <v>1.771034426381192E-2</v>
          </cell>
          <cell r="AE4" t="str">
            <v>DOWN</v>
          </cell>
          <cell r="AF4" t="str">
            <v>DOWN</v>
          </cell>
          <cell r="AG4" t="str">
            <v>NEGATIVE</v>
          </cell>
          <cell r="AH4">
            <v>121.45794870229865</v>
          </cell>
          <cell r="AI4">
            <v>6560.7823076923087</v>
          </cell>
          <cell r="AJ4">
            <v>121.45102564102564</v>
          </cell>
          <cell r="AK4">
            <v>6561.3723076923088</v>
          </cell>
          <cell r="AL4">
            <v>1.8512723484193808E-2</v>
          </cell>
          <cell r="AM4">
            <v>1.8510003692160704E-2</v>
          </cell>
          <cell r="AN4" t="str">
            <v>UP</v>
          </cell>
          <cell r="AO4" t="str">
            <v>UP</v>
          </cell>
          <cell r="AP4" t="str">
            <v>NEGATIVE</v>
          </cell>
          <cell r="AQ4">
            <v>121.47991351892341</v>
          </cell>
          <cell r="AR4">
            <v>6769.6039787132295</v>
          </cell>
          <cell r="AS4">
            <v>121.47663080754664</v>
          </cell>
          <cell r="AT4">
            <v>6766.1256231941452</v>
          </cell>
          <cell r="AU4">
            <v>1.7944906954810432E-2</v>
          </cell>
          <cell r="AV4">
            <v>1.7953646972076184E-2</v>
          </cell>
          <cell r="AW4" t="str">
            <v>UP</v>
          </cell>
          <cell r="AX4" t="str">
            <v>DOWN</v>
          </cell>
          <cell r="AY4" t="str">
            <v>NEGATIVE</v>
          </cell>
          <cell r="AZ4">
            <v>62.022637781021714</v>
          </cell>
          <cell r="BA4">
            <v>121.16677417385962</v>
          </cell>
          <cell r="BB4">
            <v>121.61679999694829</v>
          </cell>
          <cell r="BC4">
            <v>3.9055741919922227E-3</v>
          </cell>
          <cell r="BD4">
            <v>5.1596654668493169E-3</v>
          </cell>
          <cell r="BE4">
            <v>1.9076314335109146E-4</v>
          </cell>
          <cell r="BF4">
            <v>45988</v>
          </cell>
          <cell r="BG4">
            <v>46000</v>
          </cell>
          <cell r="BH4">
            <v>46037</v>
          </cell>
          <cell r="BI4">
            <v>46056</v>
          </cell>
          <cell r="BJ4">
            <v>-5.7230331834340973</v>
          </cell>
        </row>
        <row r="5">
          <cell r="B5" t="str">
            <v>DU1 Comdty</v>
          </cell>
          <cell r="C5" t="str">
            <v>EURO-SCHATZ FUTURE</v>
          </cell>
          <cell r="D5" t="str">
            <v>BOND FUTURE</v>
          </cell>
          <cell r="E5" t="str">
            <v>BOND FUTURES</v>
          </cell>
          <cell r="F5">
            <v>59.356995220704363</v>
          </cell>
          <cell r="G5">
            <v>52.558294930935155</v>
          </cell>
          <cell r="H5">
            <v>0</v>
          </cell>
          <cell r="I5">
            <v>106.93</v>
          </cell>
          <cell r="J5">
            <v>6941.81</v>
          </cell>
          <cell r="K5">
            <v>106.92</v>
          </cell>
          <cell r="L5">
            <v>6964.82</v>
          </cell>
          <cell r="M5">
            <v>1.5403763571748578E-2</v>
          </cell>
          <cell r="N5">
            <v>1.5351437653808715E-2</v>
          </cell>
          <cell r="O5">
            <v>106.83270000610349</v>
          </cell>
          <cell r="P5">
            <v>6892.2477999999992</v>
          </cell>
          <cell r="Q5">
            <v>106.83409999999998</v>
          </cell>
          <cell r="R5">
            <v>6889.6637999999994</v>
          </cell>
          <cell r="S5">
            <v>1.5500414829267095E-2</v>
          </cell>
          <cell r="T5">
            <v>1.5506431532987138E-2</v>
          </cell>
          <cell r="U5" t="str">
            <v>NEGATIVE</v>
          </cell>
          <cell r="V5" t="str">
            <v/>
          </cell>
          <cell r="W5" t="str">
            <v>DOWN</v>
          </cell>
          <cell r="X5" t="str">
            <v>NEGATIVE</v>
          </cell>
          <cell r="Y5">
            <v>106.87269231238729</v>
          </cell>
          <cell r="Z5">
            <v>6852.6203076923057</v>
          </cell>
          <cell r="AA5">
            <v>106.8744615384615</v>
          </cell>
          <cell r="AB5">
            <v>6850.3815384615364</v>
          </cell>
          <cell r="AC5">
            <v>1.5595887049574155E-2</v>
          </cell>
          <cell r="AD5">
            <v>1.5601242199199237E-2</v>
          </cell>
          <cell r="AE5" t="str">
            <v>DOWN</v>
          </cell>
          <cell r="AF5" t="str">
            <v>DOWN</v>
          </cell>
          <cell r="AG5" t="str">
            <v>NEGATIVE</v>
          </cell>
          <cell r="AH5">
            <v>107.03076923859422</v>
          </cell>
          <cell r="AI5">
            <v>6560.7823076923087</v>
          </cell>
          <cell r="AJ5">
            <v>107.03051282051278</v>
          </cell>
          <cell r="AK5">
            <v>6561.3723076923088</v>
          </cell>
          <cell r="AL5">
            <v>1.631372056242501E-2</v>
          </cell>
          <cell r="AM5">
            <v>1.6312214549239066E-2</v>
          </cell>
          <cell r="AN5" t="str">
            <v>UP</v>
          </cell>
          <cell r="AO5" t="str">
            <v>UP</v>
          </cell>
          <cell r="AP5" t="str">
            <v>NEGATIVE</v>
          </cell>
          <cell r="AQ5">
            <v>106.923026012299</v>
          </cell>
          <cell r="AR5">
            <v>6769.6039787132295</v>
          </cell>
          <cell r="AS5">
            <v>106.92288276669947</v>
          </cell>
          <cell r="AT5">
            <v>6766.1256231941452</v>
          </cell>
          <cell r="AU5">
            <v>1.5794576218714496E-2</v>
          </cell>
          <cell r="AV5">
            <v>1.5802674783360501E-2</v>
          </cell>
          <cell r="AW5" t="str">
            <v>UP</v>
          </cell>
          <cell r="AX5" t="str">
            <v>DOWN</v>
          </cell>
          <cell r="AY5" t="str">
            <v>NEGATIVE</v>
          </cell>
          <cell r="AZ5">
            <v>67.230463635983099</v>
          </cell>
          <cell r="BA5">
            <v>106.84258065500565</v>
          </cell>
          <cell r="BB5">
            <v>107.07105000152583</v>
          </cell>
          <cell r="BC5">
            <v>8.1820697757795102E-4</v>
          </cell>
          <cell r="BD5">
            <v>9.1076977265336367E-4</v>
          </cell>
          <cell r="BE5">
            <v>-1.31734956856977E-3</v>
          </cell>
          <cell r="BF5">
            <v>45972</v>
          </cell>
          <cell r="BG5">
            <v>46001</v>
          </cell>
          <cell r="BH5">
            <v>46063</v>
          </cell>
          <cell r="BI5">
            <v>46045</v>
          </cell>
          <cell r="BJ5">
            <v>-5.3632043642565748</v>
          </cell>
        </row>
        <row r="6">
          <cell r="B6" t="str">
            <v>FV1 Comdty</v>
          </cell>
          <cell r="C6" t="str">
            <v>US 5YR NOTE FUTURE</v>
          </cell>
          <cell r="D6" t="str">
            <v>BOND FUTURE</v>
          </cell>
          <cell r="E6" t="str">
            <v>BOND FUTURES</v>
          </cell>
          <cell r="F6">
            <v>60.976694594390544</v>
          </cell>
          <cell r="G6">
            <v>52.558294930935155</v>
          </cell>
          <cell r="H6">
            <v>0</v>
          </cell>
          <cell r="I6">
            <v>109.328125</v>
          </cell>
          <cell r="J6">
            <v>6941.81</v>
          </cell>
          <cell r="K6">
            <v>109.328125</v>
          </cell>
          <cell r="L6">
            <v>6964.82</v>
          </cell>
          <cell r="M6">
            <v>1.5749224625854062E-2</v>
          </cell>
          <cell r="N6">
            <v>1.5697193179436082E-2</v>
          </cell>
          <cell r="O6">
            <v>109.12282400000002</v>
          </cell>
          <cell r="P6">
            <v>6892.2477999999992</v>
          </cell>
          <cell r="Q6">
            <v>109.131888</v>
          </cell>
          <cell r="R6">
            <v>6889.6637999999994</v>
          </cell>
          <cell r="S6">
            <v>1.5832690171122408E-2</v>
          </cell>
          <cell r="T6">
            <v>1.5839943888118317E-2</v>
          </cell>
          <cell r="U6" t="str">
            <v>NEGATIVE</v>
          </cell>
          <cell r="V6" t="str">
            <v/>
          </cell>
          <cell r="W6" t="str">
            <v>DOWN</v>
          </cell>
          <cell r="X6" t="str">
            <v>NEGATIVE</v>
          </cell>
          <cell r="Y6">
            <v>109.18931384615387</v>
          </cell>
          <cell r="Z6">
            <v>6852.6203076923057</v>
          </cell>
          <cell r="AA6">
            <v>109.18414615384616</v>
          </cell>
          <cell r="AB6">
            <v>6850.3815384615364</v>
          </cell>
          <cell r="AC6">
            <v>1.5933950655865909E-2</v>
          </cell>
          <cell r="AD6">
            <v>1.5938403655450527E-2</v>
          </cell>
          <cell r="AE6" t="str">
            <v>UP</v>
          </cell>
          <cell r="AF6" t="str">
            <v>DOWN</v>
          </cell>
          <cell r="AG6" t="str">
            <v>NEGATIVE</v>
          </cell>
          <cell r="AH6">
            <v>108.94211794871796</v>
          </cell>
          <cell r="AI6">
            <v>6560.7823076923087</v>
          </cell>
          <cell r="AJ6">
            <v>108.93771282051283</v>
          </cell>
          <cell r="AK6">
            <v>6561.3723076923088</v>
          </cell>
          <cell r="AL6">
            <v>1.6605049952806206E-2</v>
          </cell>
          <cell r="AM6">
            <v>1.6602885450166926E-2</v>
          </cell>
          <cell r="AN6" t="str">
            <v>UP</v>
          </cell>
          <cell r="AO6" t="str">
            <v>UP</v>
          </cell>
          <cell r="AP6" t="str">
            <v>NEGATIVE</v>
          </cell>
          <cell r="AQ6">
            <v>109.09388619032842</v>
          </cell>
          <cell r="AR6">
            <v>6769.6039787132295</v>
          </cell>
          <cell r="AS6">
            <v>109.08914085125016</v>
          </cell>
          <cell r="AT6">
            <v>6766.1256231941452</v>
          </cell>
          <cell r="AU6">
            <v>1.6115253792300131E-2</v>
          </cell>
          <cell r="AV6">
            <v>1.612283704536829E-2</v>
          </cell>
          <cell r="AW6" t="str">
            <v>UP</v>
          </cell>
          <cell r="AX6" t="str">
            <v>DOWN</v>
          </cell>
          <cell r="AY6" t="str">
            <v>NEGATIVE</v>
          </cell>
          <cell r="AZ6">
            <v>64.222020944985672</v>
          </cell>
          <cell r="BA6">
            <v>109.02470967741938</v>
          </cell>
          <cell r="BB6">
            <v>108.88610250000002</v>
          </cell>
          <cell r="BC6">
            <v>2.7829959233862667E-3</v>
          </cell>
          <cell r="BD6">
            <v>1.8813754306796771E-3</v>
          </cell>
          <cell r="BE6">
            <v>4.059494185678858E-3</v>
          </cell>
          <cell r="BF6">
            <v>45986</v>
          </cell>
          <cell r="BG6">
            <v>46042</v>
          </cell>
          <cell r="BH6">
            <v>46063</v>
          </cell>
          <cell r="BI6">
            <v>46042</v>
          </cell>
          <cell r="BJ6">
            <v>-3.7435049905703934</v>
          </cell>
        </row>
        <row r="7">
          <cell r="B7" t="str">
            <v>G 1 Comdty</v>
          </cell>
          <cell r="C7" t="str">
            <v>LONG GILT FUTURE</v>
          </cell>
          <cell r="D7" t="str">
            <v>BOND FUTURE</v>
          </cell>
          <cell r="E7" t="str">
            <v>BOND FUTURES</v>
          </cell>
          <cell r="F7">
            <v>42.930920678903831</v>
          </cell>
          <cell r="G7">
            <v>52.558294930935155</v>
          </cell>
          <cell r="H7">
            <v>0</v>
          </cell>
          <cell r="I7">
            <v>90.88</v>
          </cell>
          <cell r="J7">
            <v>6941.81</v>
          </cell>
          <cell r="K7">
            <v>90.51</v>
          </cell>
          <cell r="L7">
            <v>6964.82</v>
          </cell>
          <cell r="M7">
            <v>1.309168646217629E-2</v>
          </cell>
          <cell r="N7">
            <v>1.2995310718726401E-2</v>
          </cell>
          <cell r="O7">
            <v>92.000798745068366</v>
          </cell>
          <cell r="P7">
            <v>6892.2477999999992</v>
          </cell>
          <cell r="Q7">
            <v>92.047798799999995</v>
          </cell>
          <cell r="R7">
            <v>6889.6637999999994</v>
          </cell>
          <cell r="S7">
            <v>1.334844616948746E-2</v>
          </cell>
          <cell r="T7">
            <v>1.3360274386683427E-2</v>
          </cell>
          <cell r="U7" t="str">
            <v>NEGATIVE</v>
          </cell>
          <cell r="V7" t="str">
            <v/>
          </cell>
          <cell r="W7" t="str">
            <v>DOWN</v>
          </cell>
          <cell r="X7" t="str">
            <v>NEGATIVE</v>
          </cell>
          <cell r="Y7">
            <v>92.18261411159105</v>
          </cell>
          <cell r="Z7">
            <v>6852.6203076923057</v>
          </cell>
          <cell r="AA7">
            <v>92.218460307692311</v>
          </cell>
          <cell r="AB7">
            <v>6850.3815384615364</v>
          </cell>
          <cell r="AC7">
            <v>1.3452170114855604E-2</v>
          </cell>
          <cell r="AD7">
            <v>1.34617991406655E-2</v>
          </cell>
          <cell r="AE7" t="str">
            <v>DOWN</v>
          </cell>
          <cell r="AF7" t="str">
            <v>DOWN</v>
          </cell>
          <cell r="AG7" t="str">
            <v>NEGATIVE</v>
          </cell>
          <cell r="AH7">
            <v>91.873844288549151</v>
          </cell>
          <cell r="AI7">
            <v>6560.7823076923087</v>
          </cell>
          <cell r="AJ7">
            <v>91.864356923076897</v>
          </cell>
          <cell r="AK7">
            <v>6561.3723076923088</v>
          </cell>
          <cell r="AL7">
            <v>1.4003489215124542E-2</v>
          </cell>
          <cell r="AM7">
            <v>1.4000784076126658E-2</v>
          </cell>
          <cell r="AN7" t="str">
            <v>UP</v>
          </cell>
          <cell r="AO7" t="str">
            <v>UP</v>
          </cell>
          <cell r="AP7" t="str">
            <v>NEGATIVE</v>
          </cell>
          <cell r="AQ7">
            <v>91.954964884962394</v>
          </cell>
          <cell r="AR7">
            <v>6769.6039787132295</v>
          </cell>
          <cell r="AS7">
            <v>91.976653757384838</v>
          </cell>
          <cell r="AT7">
            <v>6766.1256231941452</v>
          </cell>
          <cell r="AU7">
            <v>1.358350727370632E-2</v>
          </cell>
          <cell r="AV7">
            <v>1.3593695843022878E-2</v>
          </cell>
          <cell r="AW7" t="str">
            <v>DOWN</v>
          </cell>
          <cell r="AX7" t="str">
            <v>DOWN</v>
          </cell>
          <cell r="AY7" t="str">
            <v>NEGATIVE</v>
          </cell>
          <cell r="AZ7">
            <v>36.287505163192591</v>
          </cell>
          <cell r="BA7">
            <v>91.471611524303796</v>
          </cell>
          <cell r="BB7">
            <v>91.978748786267118</v>
          </cell>
          <cell r="BC7">
            <v>-6.4677063675281365E-3</v>
          </cell>
          <cell r="BD7">
            <v>-1.2182489286577503E-2</v>
          </cell>
          <cell r="BE7">
            <v>-1.1945680940064873E-2</v>
          </cell>
          <cell r="BF7">
            <v>45972</v>
          </cell>
          <cell r="BG7">
            <v>46058</v>
          </cell>
          <cell r="BH7">
            <v>46036</v>
          </cell>
          <cell r="BI7">
            <v>46058</v>
          </cell>
          <cell r="BJ7">
            <v>-21.789278906057106</v>
          </cell>
        </row>
        <row r="8">
          <cell r="B8" t="str">
            <v>IK1 Comdty</v>
          </cell>
          <cell r="C8" t="str">
            <v>Euro-BTP Future</v>
          </cell>
          <cell r="D8" t="str">
            <v>BOND FUTURE</v>
          </cell>
          <cell r="E8" t="str">
            <v>BOND FUTURES</v>
          </cell>
          <cell r="F8">
            <v>64.822659558775626</v>
          </cell>
          <cell r="G8">
            <v>52.558294930935155</v>
          </cell>
          <cell r="H8">
            <v>1</v>
          </cell>
          <cell r="I8">
            <v>121.65</v>
          </cell>
          <cell r="J8">
            <v>6941.81</v>
          </cell>
          <cell r="K8">
            <v>121.28</v>
          </cell>
          <cell r="L8">
            <v>6964.82</v>
          </cell>
          <cell r="M8">
            <v>1.7524247998720793E-2</v>
          </cell>
          <cell r="N8">
            <v>1.7413228195416394E-2</v>
          </cell>
          <cell r="O8">
            <v>120.61440003051759</v>
          </cell>
          <cell r="P8">
            <v>6892.2477999999992</v>
          </cell>
          <cell r="Q8">
            <v>120.60900000000002</v>
          </cell>
          <cell r="R8">
            <v>6889.6637999999994</v>
          </cell>
          <cell r="S8">
            <v>1.7500009217677519E-2</v>
          </cell>
          <cell r="T8">
            <v>1.7505788889147254E-2</v>
          </cell>
          <cell r="U8" t="str">
            <v>POSITIVE</v>
          </cell>
          <cell r="V8" t="str">
            <v/>
          </cell>
          <cell r="W8" t="str">
            <v>DOWN</v>
          </cell>
          <cell r="X8" t="str">
            <v>BUY</v>
          </cell>
          <cell r="Y8">
            <v>120.7156923311674</v>
          </cell>
          <cell r="Z8">
            <v>6852.6203076923057</v>
          </cell>
          <cell r="AA8">
            <v>120.71107692307696</v>
          </cell>
          <cell r="AB8">
            <v>6850.3815384615364</v>
          </cell>
          <cell r="AC8">
            <v>1.7615990221384339E-2</v>
          </cell>
          <cell r="AD8">
            <v>1.7621073548289741E-2</v>
          </cell>
          <cell r="AE8" t="str">
            <v>UP</v>
          </cell>
          <cell r="AF8" t="str">
            <v>DOWN</v>
          </cell>
          <cell r="AG8" t="str">
            <v>NEGATIVE</v>
          </cell>
          <cell r="AH8">
            <v>120.61948721861224</v>
          </cell>
          <cell r="AI8">
            <v>6560.7823076923087</v>
          </cell>
          <cell r="AJ8">
            <v>120.60999999999997</v>
          </cell>
          <cell r="AK8">
            <v>6561.3723076923088</v>
          </cell>
          <cell r="AL8">
            <v>1.8384924474203285E-2</v>
          </cell>
          <cell r="AM8">
            <v>1.8381825377993152E-2</v>
          </cell>
          <cell r="AN8" t="str">
            <v>UP</v>
          </cell>
          <cell r="AO8" t="str">
            <v>UP</v>
          </cell>
          <cell r="AP8" t="str">
            <v>NEGATIVE</v>
          </cell>
          <cell r="AQ8">
            <v>120.68859627267155</v>
          </cell>
          <cell r="AR8">
            <v>6769.6039787132295</v>
          </cell>
          <cell r="AS8">
            <v>120.66914573479683</v>
          </cell>
          <cell r="AT8">
            <v>6766.1256231941452</v>
          </cell>
          <cell r="AU8">
            <v>1.7828014260830086E-2</v>
          </cell>
          <cell r="AV8">
            <v>1.7834304660431573E-2</v>
          </cell>
          <cell r="AW8" t="str">
            <v>UP</v>
          </cell>
          <cell r="AX8" t="str">
            <v>DOWN</v>
          </cell>
          <cell r="AY8" t="str">
            <v>NEGATIVE</v>
          </cell>
          <cell r="AZ8">
            <v>73.572666335819605</v>
          </cell>
          <cell r="BA8">
            <v>120.79225811373803</v>
          </cell>
          <cell r="BB8">
            <v>120.62510000762943</v>
          </cell>
          <cell r="BC8">
            <v>7.1009673935751305E-3</v>
          </cell>
          <cell r="BD8">
            <v>8.5860392226830839E-3</v>
          </cell>
          <cell r="BE8">
            <v>8.4965732033031038E-3</v>
          </cell>
          <cell r="BF8">
            <v>46063</v>
          </cell>
          <cell r="BG8">
            <v>46013</v>
          </cell>
          <cell r="BH8">
            <v>46063</v>
          </cell>
          <cell r="BI8">
            <v>46043</v>
          </cell>
          <cell r="BJ8">
            <v>0.10245997381468896</v>
          </cell>
        </row>
        <row r="9">
          <cell r="B9" t="str">
            <v>JB1 Comdty</v>
          </cell>
          <cell r="C9" t="str">
            <v>JPN 10Y BOND FUTURE</v>
          </cell>
          <cell r="D9" t="str">
            <v>BOND FUTURE</v>
          </cell>
          <cell r="E9" t="str">
            <v>BOND FUTURES</v>
          </cell>
          <cell r="F9">
            <v>44.573106383134608</v>
          </cell>
          <cell r="G9">
            <v>52.558294930935155</v>
          </cell>
          <cell r="H9">
            <v>0</v>
          </cell>
          <cell r="I9">
            <v>131.85</v>
          </cell>
          <cell r="J9">
            <v>6941.81</v>
          </cell>
          <cell r="K9">
            <v>131.53</v>
          </cell>
          <cell r="L9">
            <v>6964.82</v>
          </cell>
          <cell r="M9">
            <v>1.8993605414149909E-2</v>
          </cell>
          <cell r="N9">
            <v>1.8884910162789564E-2</v>
          </cell>
          <cell r="O9">
            <v>132.62619999999998</v>
          </cell>
          <cell r="P9">
            <v>6892.2477999999992</v>
          </cell>
          <cell r="Q9">
            <v>132.69479999999999</v>
          </cell>
          <cell r="R9">
            <v>6889.6637999999994</v>
          </cell>
          <cell r="S9">
            <v>1.9242807839845805E-2</v>
          </cell>
          <cell r="T9">
            <v>1.925998188765031E-2</v>
          </cell>
          <cell r="U9" t="str">
            <v>NEGATIVE</v>
          </cell>
          <cell r="V9" t="str">
            <v/>
          </cell>
          <cell r="W9" t="str">
            <v>DOWN</v>
          </cell>
          <cell r="X9" t="str">
            <v>NEGATIVE</v>
          </cell>
          <cell r="Y9">
            <v>133.31307692307692</v>
          </cell>
          <cell r="Z9">
            <v>6852.6203076923057</v>
          </cell>
          <cell r="AA9">
            <v>133.37984615384616</v>
          </cell>
          <cell r="AB9">
            <v>6850.3815384615364</v>
          </cell>
          <cell r="AC9">
            <v>1.9454321257727988E-2</v>
          </cell>
          <cell r="AD9">
            <v>1.9470425903284901E-2</v>
          </cell>
          <cell r="AE9" t="str">
            <v>DOWN</v>
          </cell>
          <cell r="AF9" t="str">
            <v>DOWN</v>
          </cell>
          <cell r="AG9" t="str">
            <v>NEGATIVE</v>
          </cell>
          <cell r="AH9">
            <v>136.02923076923074</v>
          </cell>
          <cell r="AI9">
            <v>6560.7823076923087</v>
          </cell>
          <cell r="AJ9">
            <v>136.01717948717945</v>
          </cell>
          <cell r="AK9">
            <v>6561.3723076923088</v>
          </cell>
          <cell r="AL9">
            <v>2.0733690646882276E-2</v>
          </cell>
          <cell r="AM9">
            <v>2.0729989567535738E-2</v>
          </cell>
          <cell r="AN9" t="str">
            <v>UP</v>
          </cell>
          <cell r="AO9" t="str">
            <v>UP</v>
          </cell>
          <cell r="AP9" t="str">
            <v>NEGATIVE</v>
          </cell>
          <cell r="AQ9">
            <v>134.02058138603411</v>
          </cell>
          <cell r="AR9">
            <v>6769.6039787132295</v>
          </cell>
          <cell r="AS9">
            <v>134.07091838020924</v>
          </cell>
          <cell r="AT9">
            <v>6766.1256231941452</v>
          </cell>
          <cell r="AU9">
            <v>1.9797403482900461E-2</v>
          </cell>
          <cell r="AV9">
            <v>1.9815020566661779E-2</v>
          </cell>
          <cell r="AW9" t="str">
            <v>DOWN</v>
          </cell>
          <cell r="AX9" t="str">
            <v>DOWN</v>
          </cell>
          <cell r="AY9" t="str">
            <v>NEGATIVE</v>
          </cell>
          <cell r="AZ9">
            <v>16.201301614231824</v>
          </cell>
          <cell r="BA9">
            <v>131.84612903225803</v>
          </cell>
          <cell r="BB9">
            <v>136.58509999999993</v>
          </cell>
          <cell r="BC9">
            <v>2.9359737524048413E-5</v>
          </cell>
          <cell r="BD9">
            <v>-5.8525389402696026E-3</v>
          </cell>
          <cell r="BE9">
            <v>-3.4667763906897076E-2</v>
          </cell>
          <cell r="BF9">
            <v>45973</v>
          </cell>
          <cell r="BG9">
            <v>46042</v>
          </cell>
          <cell r="BH9">
            <v>46037</v>
          </cell>
          <cell r="BI9">
            <v>46042</v>
          </cell>
          <cell r="BJ9">
            <v>-20.14709320182633</v>
          </cell>
        </row>
        <row r="10">
          <cell r="B10" t="str">
            <v>OAT1 Comdty</v>
          </cell>
          <cell r="C10" t="str">
            <v>Euro-OAT Future</v>
          </cell>
          <cell r="D10" t="str">
            <v>BOND FUTURE</v>
          </cell>
          <cell r="E10" t="str">
            <v>BOND FUTURES</v>
          </cell>
          <cell r="F10">
            <v>64.758489297771632</v>
          </cell>
          <cell r="G10">
            <v>52.558294930935155</v>
          </cell>
          <cell r="H10">
            <v>1</v>
          </cell>
          <cell r="I10">
            <v>122.29</v>
          </cell>
          <cell r="J10">
            <v>6941.81</v>
          </cell>
          <cell r="K10">
            <v>121.9</v>
          </cell>
          <cell r="L10">
            <v>6964.82</v>
          </cell>
          <cell r="M10">
            <v>1.7616442973806542E-2</v>
          </cell>
          <cell r="N10">
            <v>1.7502247007101405E-2</v>
          </cell>
          <cell r="O10">
            <v>121.27120001831061</v>
          </cell>
          <cell r="P10">
            <v>6892.2477999999992</v>
          </cell>
          <cell r="Q10">
            <v>121.28340000000003</v>
          </cell>
          <cell r="R10">
            <v>6889.6637999999994</v>
          </cell>
          <cell r="S10">
            <v>1.7595304686855662E-2</v>
          </cell>
          <cell r="T10">
            <v>1.7603674652455471E-2</v>
          </cell>
          <cell r="U10" t="str">
            <v>POSITIVE</v>
          </cell>
          <cell r="V10" t="str">
            <v/>
          </cell>
          <cell r="W10" t="str">
            <v>DOWN</v>
          </cell>
          <cell r="X10" t="str">
            <v>BUY</v>
          </cell>
          <cell r="Y10">
            <v>121.54661539870048</v>
          </cell>
          <cell r="Z10">
            <v>6852.6203076923057</v>
          </cell>
          <cell r="AA10">
            <v>121.55030769230773</v>
          </cell>
          <cell r="AB10">
            <v>6850.3815384615364</v>
          </cell>
          <cell r="AC10">
            <v>1.7737246475229361E-2</v>
          </cell>
          <cell r="AD10">
            <v>1.7743582165440318E-2</v>
          </cell>
          <cell r="AE10" t="str">
            <v>DOWN</v>
          </cell>
          <cell r="AF10" t="str">
            <v>DOWN</v>
          </cell>
          <cell r="AG10" t="str">
            <v>NEGATIVE</v>
          </cell>
          <cell r="AH10">
            <v>122.37820515168013</v>
          </cell>
          <cell r="AI10">
            <v>6560.7823076923087</v>
          </cell>
          <cell r="AJ10">
            <v>122.36820512820509</v>
          </cell>
          <cell r="AK10">
            <v>6561.3723076923088</v>
          </cell>
          <cell r="AL10">
            <v>1.8652989752181777E-2</v>
          </cell>
          <cell r="AM10">
            <v>1.8649788396361104E-2</v>
          </cell>
          <cell r="AN10" t="str">
            <v>UP</v>
          </cell>
          <cell r="AO10" t="str">
            <v>UP</v>
          </cell>
          <cell r="AP10" t="str">
            <v>NEGATIVE</v>
          </cell>
          <cell r="AQ10">
            <v>121.78635002541152</v>
          </cell>
          <cell r="AR10">
            <v>6769.6039787132295</v>
          </cell>
          <cell r="AS10">
            <v>121.77615217943247</v>
          </cell>
          <cell r="AT10">
            <v>6766.1256231941452</v>
          </cell>
          <cell r="AU10">
            <v>1.7990173488488279E-2</v>
          </cell>
          <cell r="AV10">
            <v>1.7997914753753053E-2</v>
          </cell>
          <cell r="AW10" t="str">
            <v>UP</v>
          </cell>
          <cell r="AX10" t="str">
            <v>DOWN</v>
          </cell>
          <cell r="AY10" t="str">
            <v>NEGATIVE</v>
          </cell>
          <cell r="AZ10">
            <v>71.357104477278526</v>
          </cell>
          <cell r="BA10">
            <v>121.29096777146864</v>
          </cell>
          <cell r="BB10">
            <v>122.65695000457755</v>
          </cell>
          <cell r="BC10">
            <v>8.2366580701516146E-3</v>
          </cell>
          <cell r="BD10">
            <v>8.401005197735012E-3</v>
          </cell>
          <cell r="BE10">
            <v>-2.9916772312034157E-3</v>
          </cell>
          <cell r="BF10">
            <v>45973</v>
          </cell>
          <cell r="BG10">
            <v>46013</v>
          </cell>
          <cell r="BH10">
            <v>46063</v>
          </cell>
          <cell r="BI10">
            <v>46043</v>
          </cell>
          <cell r="BJ10">
            <v>3.8289712810694709E-2</v>
          </cell>
        </row>
        <row r="11">
          <cell r="B11" t="str">
            <v>OE1 Comdty</v>
          </cell>
          <cell r="C11" t="str">
            <v>EURO-BOBL FUTURE</v>
          </cell>
          <cell r="D11" t="str">
            <v>BOND FUTURE</v>
          </cell>
          <cell r="E11" t="str">
            <v>BOND FUTURES</v>
          </cell>
          <cell r="F11">
            <v>60.402602071324772</v>
          </cell>
          <cell r="G11">
            <v>52.558294930935155</v>
          </cell>
          <cell r="H11">
            <v>0</v>
          </cell>
          <cell r="I11">
            <v>116.81</v>
          </cell>
          <cell r="J11">
            <v>6941.81</v>
          </cell>
          <cell r="K11">
            <v>116.69</v>
          </cell>
          <cell r="L11">
            <v>6964.82</v>
          </cell>
          <cell r="M11">
            <v>1.682702349963482E-2</v>
          </cell>
          <cell r="N11">
            <v>1.6754201831490262E-2</v>
          </cell>
          <cell r="O11">
            <v>116.55359995117186</v>
          </cell>
          <cell r="P11">
            <v>6892.2477999999992</v>
          </cell>
          <cell r="Q11">
            <v>116.57899999999998</v>
          </cell>
          <cell r="R11">
            <v>6889.6637999999994</v>
          </cell>
          <cell r="S11">
            <v>1.6910825514888171E-2</v>
          </cell>
          <cell r="T11">
            <v>1.6920854686697483E-2</v>
          </cell>
          <cell r="U11" t="str">
            <v>NEGATIVE</v>
          </cell>
          <cell r="V11" t="str">
            <v/>
          </cell>
          <cell r="W11" t="str">
            <v>DOWN</v>
          </cell>
          <cell r="X11" t="str">
            <v>NEGATIVE</v>
          </cell>
          <cell r="Y11">
            <v>116.89061534705527</v>
          </cell>
          <cell r="Z11">
            <v>6852.6203076923057</v>
          </cell>
          <cell r="AA11">
            <v>116.91138461538461</v>
          </cell>
          <cell r="AB11">
            <v>6850.3815384615364</v>
          </cell>
          <cell r="AC11">
            <v>1.7057798345523605E-2</v>
          </cell>
          <cell r="AD11">
            <v>1.7066404835845195E-2</v>
          </cell>
          <cell r="AE11" t="str">
            <v>DOWN</v>
          </cell>
          <cell r="AF11" t="str">
            <v>DOWN</v>
          </cell>
          <cell r="AG11" t="str">
            <v>NEGATIVE</v>
          </cell>
          <cell r="AH11">
            <v>117.46205121945114</v>
          </cell>
          <cell r="AI11">
            <v>6560.7823076923087</v>
          </cell>
          <cell r="AJ11">
            <v>117.45897435897437</v>
          </cell>
          <cell r="AK11">
            <v>6561.3723076923088</v>
          </cell>
          <cell r="AL11">
            <v>1.7903665403092343E-2</v>
          </cell>
          <cell r="AM11">
            <v>1.7901586566162361E-2</v>
          </cell>
          <cell r="AN11" t="str">
            <v>UP</v>
          </cell>
          <cell r="AO11" t="str">
            <v>UP</v>
          </cell>
          <cell r="AP11" t="str">
            <v>NEGATIVE</v>
          </cell>
          <cell r="AQ11">
            <v>117.04501669349858</v>
          </cell>
          <cell r="AR11">
            <v>6769.6039787132295</v>
          </cell>
          <cell r="AS11">
            <v>117.04975557905119</v>
          </cell>
          <cell r="AT11">
            <v>6766.1256231941452</v>
          </cell>
          <cell r="AU11">
            <v>1.7289787860788067E-2</v>
          </cell>
          <cell r="AV11">
            <v>1.7299376644413302E-2</v>
          </cell>
          <cell r="AW11" t="str">
            <v>DOWN</v>
          </cell>
          <cell r="AX11" t="str">
            <v>DOWN</v>
          </cell>
          <cell r="AY11" t="str">
            <v>NEGATIVE</v>
          </cell>
          <cell r="AZ11">
            <v>61.468332317001163</v>
          </cell>
          <cell r="BA11">
            <v>116.40193540511591</v>
          </cell>
          <cell r="BB11">
            <v>117.64004998779299</v>
          </cell>
          <cell r="BC11">
            <v>3.5056512889060087E-3</v>
          </cell>
          <cell r="BD11">
            <v>2.1998466708497144E-3</v>
          </cell>
          <cell r="BE11">
            <v>-7.0558452489531964E-3</v>
          </cell>
          <cell r="BF11">
            <v>45973</v>
          </cell>
          <cell r="BG11">
            <v>46013</v>
          </cell>
          <cell r="BH11">
            <v>46063</v>
          </cell>
          <cell r="BI11">
            <v>46045</v>
          </cell>
          <cell r="BJ11">
            <v>-4.3175975136361657</v>
          </cell>
        </row>
        <row r="12">
          <cell r="B12" t="str">
            <v>RX1 Comdty</v>
          </cell>
          <cell r="C12" t="str">
            <v>EURO-BUND FUTURE</v>
          </cell>
          <cell r="D12" t="str">
            <v>BOND FUTURE</v>
          </cell>
          <cell r="E12" t="str">
            <v>BOND FUTURES</v>
          </cell>
          <cell r="F12">
            <v>61.077576800657852</v>
          </cell>
          <cell r="G12">
            <v>52.558294930935155</v>
          </cell>
          <cell r="H12">
            <v>0</v>
          </cell>
          <cell r="I12">
            <v>128.64000000000001</v>
          </cell>
          <cell r="J12">
            <v>6941.81</v>
          </cell>
          <cell r="K12">
            <v>128.31</v>
          </cell>
          <cell r="L12">
            <v>6964.82</v>
          </cell>
          <cell r="M12">
            <v>1.8531189992235457E-2</v>
          </cell>
          <cell r="N12">
            <v>1.8422586656941603E-2</v>
          </cell>
          <cell r="O12">
            <v>127.924199987793</v>
          </cell>
          <cell r="P12">
            <v>6892.2477999999992</v>
          </cell>
          <cell r="Q12">
            <v>127.93380000000003</v>
          </cell>
          <cell r="R12">
            <v>6889.6637999999994</v>
          </cell>
          <cell r="S12">
            <v>1.8560592088373986E-2</v>
          </cell>
          <cell r="T12">
            <v>1.8568946716964629E-2</v>
          </cell>
          <cell r="U12" t="str">
            <v>NEGATIVE</v>
          </cell>
          <cell r="V12" t="str">
            <v/>
          </cell>
          <cell r="W12" t="str">
            <v>DOWN</v>
          </cell>
          <cell r="X12" t="str">
            <v>NEGATIVE</v>
          </cell>
          <cell r="Y12">
            <v>128.15784614445613</v>
          </cell>
          <cell r="Z12">
            <v>6852.6203076923057</v>
          </cell>
          <cell r="AA12">
            <v>128.1678461538462</v>
          </cell>
          <cell r="AB12">
            <v>6850.3815384615364</v>
          </cell>
          <cell r="AC12">
            <v>1.8702020597959362E-2</v>
          </cell>
          <cell r="AD12">
            <v>1.8709592368577797E-2</v>
          </cell>
          <cell r="AE12" t="str">
            <v>DOWN</v>
          </cell>
          <cell r="AF12" t="str">
            <v>DOWN</v>
          </cell>
          <cell r="AG12" t="str">
            <v>NEGATIVE</v>
          </cell>
          <cell r="AH12">
            <v>129.06256408691405</v>
          </cell>
          <cell r="AI12">
            <v>6560.7823076923087</v>
          </cell>
          <cell r="AJ12">
            <v>129.05410256410258</v>
          </cell>
          <cell r="AK12">
            <v>6561.3723076923088</v>
          </cell>
          <cell r="AL12">
            <v>1.9671825406490366E-2</v>
          </cell>
          <cell r="AM12">
            <v>1.9668766915238806E-2</v>
          </cell>
          <cell r="AN12" t="str">
            <v>UP</v>
          </cell>
          <cell r="AO12" t="str">
            <v>UP</v>
          </cell>
          <cell r="AP12" t="str">
            <v>NEGATIVE</v>
          </cell>
          <cell r="AQ12">
            <v>128.47977536726077</v>
          </cell>
          <cell r="AR12">
            <v>6769.6039787132295</v>
          </cell>
          <cell r="AS12">
            <v>128.47651885713822</v>
          </cell>
          <cell r="AT12">
            <v>6766.1256231941452</v>
          </cell>
          <cell r="AU12">
            <v>1.8978920446640703E-2</v>
          </cell>
          <cell r="AV12">
            <v>1.8988195905899712E-2</v>
          </cell>
          <cell r="AW12" t="str">
            <v>UP</v>
          </cell>
          <cell r="AX12" t="str">
            <v>DOWN</v>
          </cell>
          <cell r="AY12" t="str">
            <v>NEGATIVE</v>
          </cell>
          <cell r="AZ12">
            <v>66.556960467694097</v>
          </cell>
          <cell r="BA12">
            <v>127.96193546418223</v>
          </cell>
          <cell r="BB12">
            <v>129.28454999694819</v>
          </cell>
          <cell r="BC12">
            <v>5.2989549849968842E-3</v>
          </cell>
          <cell r="BD12">
            <v>5.5955011817570011E-3</v>
          </cell>
          <cell r="BE12">
            <v>-4.9855144869467294E-3</v>
          </cell>
          <cell r="BF12">
            <v>45973</v>
          </cell>
          <cell r="BG12">
            <v>46013</v>
          </cell>
          <cell r="BH12">
            <v>46063</v>
          </cell>
          <cell r="BI12">
            <v>46045</v>
          </cell>
          <cell r="BJ12">
            <v>-3.6426227843030858</v>
          </cell>
        </row>
        <row r="13">
          <cell r="B13" t="str">
            <v>TU1 Comdty</v>
          </cell>
          <cell r="C13" t="str">
            <v>US 2YR NOTE FUTURE</v>
          </cell>
          <cell r="D13" t="str">
            <v>BOND FUTURE</v>
          </cell>
          <cell r="E13" t="str">
            <v>BOND FUTURES</v>
          </cell>
          <cell r="F13">
            <v>62.314868108950606</v>
          </cell>
          <cell r="G13">
            <v>52.558294930935155</v>
          </cell>
          <cell r="H13">
            <v>0</v>
          </cell>
          <cell r="I13">
            <v>104.375</v>
          </cell>
          <cell r="J13">
            <v>6941.81</v>
          </cell>
          <cell r="K13">
            <v>104.375</v>
          </cell>
          <cell r="L13">
            <v>6964.82</v>
          </cell>
          <cell r="M13">
            <v>1.503570394464844E-2</v>
          </cell>
          <cell r="N13">
            <v>1.4986029789714595E-2</v>
          </cell>
          <cell r="O13">
            <v>104.23734599999999</v>
          </cell>
          <cell r="P13">
            <v>6892.2477999999992</v>
          </cell>
          <cell r="Q13">
            <v>104.23523599999999</v>
          </cell>
          <cell r="R13">
            <v>6889.6637999999994</v>
          </cell>
          <cell r="S13">
            <v>1.5123853498128724E-2</v>
          </cell>
          <cell r="T13">
            <v>1.5129219512859247E-2</v>
          </cell>
          <cell r="U13" t="str">
            <v>NEGATIVE</v>
          </cell>
          <cell r="V13" t="str">
            <v/>
          </cell>
          <cell r="W13" t="str">
            <v>DOWN</v>
          </cell>
          <cell r="X13" t="str">
            <v>NEGATIVE</v>
          </cell>
          <cell r="Y13">
            <v>104.22590000000001</v>
          </cell>
          <cell r="Z13">
            <v>6852.6203076923057</v>
          </cell>
          <cell r="AA13">
            <v>104.22121230769233</v>
          </cell>
          <cell r="AB13">
            <v>6850.3815384615364</v>
          </cell>
          <cell r="AC13">
            <v>1.5209641760393874E-2</v>
          </cell>
          <cell r="AD13">
            <v>1.5213928118096966E-2</v>
          </cell>
          <cell r="AE13" t="str">
            <v>UP</v>
          </cell>
          <cell r="AF13" t="str">
            <v>DOWN</v>
          </cell>
          <cell r="AG13" t="str">
            <v>NEGATIVE</v>
          </cell>
          <cell r="AH13">
            <v>104.00080000000001</v>
          </cell>
          <cell r="AI13">
            <v>6560.7823076923087</v>
          </cell>
          <cell r="AJ13">
            <v>103.99949743589745</v>
          </cell>
          <cell r="AK13">
            <v>6561.3723076923088</v>
          </cell>
          <cell r="AL13">
            <v>1.5851890082995496E-2</v>
          </cell>
          <cell r="AM13">
            <v>1.585026615757992E-2</v>
          </cell>
          <cell r="AN13" t="str">
            <v>UP</v>
          </cell>
          <cell r="AO13" t="str">
            <v>UP</v>
          </cell>
          <cell r="AP13" t="str">
            <v>NEGATIVE</v>
          </cell>
          <cell r="AQ13">
            <v>104.16379162891468</v>
          </cell>
          <cell r="AR13">
            <v>6769.6039787132295</v>
          </cell>
          <cell r="AS13">
            <v>104.15951846369788</v>
          </cell>
          <cell r="AT13">
            <v>6766.1256231941452</v>
          </cell>
          <cell r="AU13">
            <v>1.5386984520284183E-2</v>
          </cell>
          <cell r="AV13">
            <v>1.5394263166891419E-2</v>
          </cell>
          <cell r="AW13" t="str">
            <v>UP</v>
          </cell>
          <cell r="AX13" t="str">
            <v>DOWN</v>
          </cell>
          <cell r="AY13" t="str">
            <v>NEGATIVE</v>
          </cell>
          <cell r="AZ13">
            <v>67.22502033004109</v>
          </cell>
          <cell r="BA13">
            <v>104.24899677419356</v>
          </cell>
          <cell r="BB13">
            <v>103.96009850000004</v>
          </cell>
          <cell r="BC13">
            <v>1.2086756679239308E-3</v>
          </cell>
          <cell r="BD13">
            <v>1.320582356346689E-3</v>
          </cell>
          <cell r="BE13">
            <v>3.9909687080563749E-3</v>
          </cell>
          <cell r="BF13">
            <v>46027</v>
          </cell>
          <cell r="BG13">
            <v>46000</v>
          </cell>
          <cell r="BH13">
            <v>46063</v>
          </cell>
          <cell r="BI13">
            <v>46044</v>
          </cell>
          <cell r="BJ13">
            <v>-2.4053314760103319</v>
          </cell>
        </row>
        <row r="14">
          <cell r="B14" t="str">
            <v>TY1 Comdty</v>
          </cell>
          <cell r="C14" t="str">
            <v>US 10YR NOTE FUTURE</v>
          </cell>
          <cell r="D14" t="str">
            <v>BOND FUTURE</v>
          </cell>
          <cell r="E14" t="str">
            <v>BOND FUTURES</v>
          </cell>
          <cell r="F14">
            <v>60.365590182737414</v>
          </cell>
          <cell r="G14">
            <v>52.558294930935155</v>
          </cell>
          <cell r="H14">
            <v>0</v>
          </cell>
          <cell r="I14">
            <v>112.515625</v>
          </cell>
          <cell r="J14">
            <v>6941.81</v>
          </cell>
          <cell r="K14">
            <v>112.515625</v>
          </cell>
          <cell r="L14">
            <v>6964.82</v>
          </cell>
          <cell r="M14">
            <v>1.6208398818175661E-2</v>
          </cell>
          <cell r="N14">
            <v>1.6154850376607004E-2</v>
          </cell>
          <cell r="O14">
            <v>112.29719800000002</v>
          </cell>
          <cell r="P14">
            <v>6892.2477999999992</v>
          </cell>
          <cell r="Q14">
            <v>112.31938600000001</v>
          </cell>
          <cell r="R14">
            <v>6889.6637999999994</v>
          </cell>
          <cell r="S14">
            <v>1.6293261829616754E-2</v>
          </cell>
          <cell r="T14">
            <v>1.6302593168624573E-2</v>
          </cell>
          <cell r="U14" t="str">
            <v>NEGATIVE</v>
          </cell>
          <cell r="V14" t="str">
            <v/>
          </cell>
          <cell r="W14" t="str">
            <v>DOWN</v>
          </cell>
          <cell r="X14" t="str">
            <v>NEGATIVE</v>
          </cell>
          <cell r="Y14">
            <v>112.45289384615384</v>
          </cell>
          <cell r="Z14">
            <v>6852.6203076923057</v>
          </cell>
          <cell r="AA14">
            <v>112.45000923076921</v>
          </cell>
          <cell r="AB14">
            <v>6850.3815384615364</v>
          </cell>
          <cell r="AC14">
            <v>1.6410203512942565E-2</v>
          </cell>
          <cell r="AD14">
            <v>1.6415145433786058E-2</v>
          </cell>
          <cell r="AE14" t="str">
            <v>UP</v>
          </cell>
          <cell r="AF14" t="str">
            <v>DOWN</v>
          </cell>
          <cell r="AG14" t="str">
            <v>NEGATIVE</v>
          </cell>
          <cell r="AH14">
            <v>112.09736410256411</v>
          </cell>
          <cell r="AI14">
            <v>6560.7823076923087</v>
          </cell>
          <cell r="AJ14">
            <v>112.08895128205128</v>
          </cell>
          <cell r="AK14">
            <v>6561.3723076923088</v>
          </cell>
          <cell r="AL14">
            <v>1.7085975245838218E-2</v>
          </cell>
          <cell r="AM14">
            <v>1.7083156697363808E-2</v>
          </cell>
          <cell r="AN14" t="str">
            <v>UP</v>
          </cell>
          <cell r="AO14" t="str">
            <v>UP</v>
          </cell>
          <cell r="AP14" t="str">
            <v>NEGATIVE</v>
          </cell>
          <cell r="AQ14">
            <v>112.30953415216322</v>
          </cell>
          <cell r="AR14">
            <v>6769.6039787132295</v>
          </cell>
          <cell r="AS14">
            <v>112.30535312031286</v>
          </cell>
          <cell r="AT14">
            <v>6766.1256231941452</v>
          </cell>
          <cell r="AU14">
            <v>1.6590266506772984E-2</v>
          </cell>
          <cell r="AV14">
            <v>1.6598177358004163E-2</v>
          </cell>
          <cell r="AW14" t="str">
            <v>UP</v>
          </cell>
          <cell r="AX14" t="str">
            <v>DOWN</v>
          </cell>
          <cell r="AY14" t="str">
            <v>NEGATIVE</v>
          </cell>
          <cell r="AZ14">
            <v>62.57463221719739</v>
          </cell>
          <cell r="BA14">
            <v>112.07259032258069</v>
          </cell>
          <cell r="BB14">
            <v>112.02024599999991</v>
          </cell>
          <cell r="BC14">
            <v>3.9531046453384899E-3</v>
          </cell>
          <cell r="BD14">
            <v>1.9450796982483087E-3</v>
          </cell>
          <cell r="BE14">
            <v>4.422227389146105E-3</v>
          </cell>
          <cell r="BF14">
            <v>45986</v>
          </cell>
          <cell r="BG14">
            <v>46042</v>
          </cell>
          <cell r="BH14">
            <v>46063</v>
          </cell>
          <cell r="BI14">
            <v>46042</v>
          </cell>
          <cell r="BJ14">
            <v>-4.3546094022235238</v>
          </cell>
        </row>
        <row r="15">
          <cell r="B15" t="str">
            <v>UB1 Comdty</v>
          </cell>
          <cell r="C15" t="str">
            <v>EURO-BUXL 30Y BND FUTURE</v>
          </cell>
          <cell r="D15" t="str">
            <v>BOND FUTURE</v>
          </cell>
          <cell r="E15" t="str">
            <v>BOND FUTURES</v>
          </cell>
          <cell r="F15">
            <v>50.499044940003593</v>
          </cell>
          <cell r="G15">
            <v>52.558294930935155</v>
          </cell>
          <cell r="H15">
            <v>0</v>
          </cell>
          <cell r="I15">
            <v>110.16</v>
          </cell>
          <cell r="J15">
            <v>6941.81</v>
          </cell>
          <cell r="K15">
            <v>109.34</v>
          </cell>
          <cell r="L15">
            <v>6964.82</v>
          </cell>
          <cell r="M15">
            <v>1.5869060086634464E-2</v>
          </cell>
          <cell r="N15">
            <v>1.5698898176837308E-2</v>
          </cell>
          <cell r="O15">
            <v>110.51720007324221</v>
          </cell>
          <cell r="P15">
            <v>6892.2477999999992</v>
          </cell>
          <cell r="Q15">
            <v>110.60280000000003</v>
          </cell>
          <cell r="R15">
            <v>6889.6637999999994</v>
          </cell>
          <cell r="S15">
            <v>1.6035000957632752E-2</v>
          </cell>
          <cell r="T15">
            <v>1.6053439356503874E-2</v>
          </cell>
          <cell r="U15" t="str">
            <v>NEGATIVE</v>
          </cell>
          <cell r="V15" t="str">
            <v/>
          </cell>
          <cell r="W15" t="str">
            <v>DOWN</v>
          </cell>
          <cell r="X15" t="str">
            <v>NEGATIVE</v>
          </cell>
          <cell r="Y15">
            <v>111.44461544095556</v>
          </cell>
          <cell r="Z15">
            <v>6852.6203076923057</v>
          </cell>
          <cell r="AA15">
            <v>111.53169230769235</v>
          </cell>
          <cell r="AB15">
            <v>6850.3815384615364</v>
          </cell>
          <cell r="AC15">
            <v>1.6263065869249325E-2</v>
          </cell>
          <cell r="AD15">
            <v>1.6281092035749619E-2</v>
          </cell>
          <cell r="AE15" t="str">
            <v>DOWN</v>
          </cell>
          <cell r="AF15" t="str">
            <v>DOWN</v>
          </cell>
          <cell r="AG15" t="str">
            <v>NEGATIVE</v>
          </cell>
          <cell r="AH15">
            <v>114.59641035031051</v>
          </cell>
          <cell r="AI15">
            <v>6560.7823076923087</v>
          </cell>
          <cell r="AJ15">
            <v>114.57538461538462</v>
          </cell>
          <cell r="AK15">
            <v>6561.3723076923088</v>
          </cell>
          <cell r="AL15">
            <v>1.746688199301322E-2</v>
          </cell>
          <cell r="AM15">
            <v>1.7462106895086673E-2</v>
          </cell>
          <cell r="AN15" t="str">
            <v>UP</v>
          </cell>
          <cell r="AO15" t="str">
            <v>UP</v>
          </cell>
          <cell r="AP15" t="str">
            <v>NEGATIVE</v>
          </cell>
          <cell r="AQ15">
            <v>112.47081723265619</v>
          </cell>
          <cell r="AR15">
            <v>6769.6039787132295</v>
          </cell>
          <cell r="AS15">
            <v>112.51745844821798</v>
          </cell>
          <cell r="AT15">
            <v>6766.1256231941452</v>
          </cell>
          <cell r="AU15">
            <v>1.6614091102864589E-2</v>
          </cell>
          <cell r="AV15">
            <v>1.6629525479472381E-2</v>
          </cell>
          <cell r="AW15" t="str">
            <v>DOWN</v>
          </cell>
          <cell r="AX15" t="str">
            <v>DOWN</v>
          </cell>
          <cell r="AY15" t="str">
            <v>NEGATIVE</v>
          </cell>
          <cell r="AZ15">
            <v>46.600381703196952</v>
          </cell>
          <cell r="BA15">
            <v>110.10064527942288</v>
          </cell>
          <cell r="BB15">
            <v>115.44480001831054</v>
          </cell>
          <cell r="BC15">
            <v>5.3909511998306847E-4</v>
          </cell>
          <cell r="BD15">
            <v>-3.2320767537132866E-3</v>
          </cell>
          <cell r="BE15">
            <v>-4.577772249137535E-2</v>
          </cell>
          <cell r="BF15">
            <v>45973</v>
          </cell>
          <cell r="BG15">
            <v>46013</v>
          </cell>
          <cell r="BH15">
            <v>46037</v>
          </cell>
          <cell r="BI15">
            <v>46056</v>
          </cell>
          <cell r="BJ15">
            <v>-14.221154644957345</v>
          </cell>
        </row>
        <row r="16">
          <cell r="B16" t="str">
            <v>US1 Comdty</v>
          </cell>
          <cell r="C16" t="str">
            <v>US LONG BOND  FUTURE</v>
          </cell>
          <cell r="D16" t="str">
            <v>BOND FUTURE</v>
          </cell>
          <cell r="E16" t="str">
            <v>BOND FUTURES</v>
          </cell>
          <cell r="F16">
            <v>60.260720592869859</v>
          </cell>
          <cell r="G16">
            <v>52.558294930935155</v>
          </cell>
          <cell r="H16">
            <v>0</v>
          </cell>
          <cell r="I16">
            <v>116.46875</v>
          </cell>
          <cell r="J16">
            <v>6941.81</v>
          </cell>
          <cell r="K16">
            <v>116.46875</v>
          </cell>
          <cell r="L16">
            <v>6964.82</v>
          </cell>
          <cell r="M16">
            <v>1.6777864850809801E-2</v>
          </cell>
          <cell r="N16">
            <v>1.6722435037804281E-2</v>
          </cell>
          <cell r="O16">
            <v>115.68002399999997</v>
          </cell>
          <cell r="P16">
            <v>6892.2477999999992</v>
          </cell>
          <cell r="Q16">
            <v>115.71502399999996</v>
          </cell>
          <cell r="R16">
            <v>6889.6637999999994</v>
          </cell>
          <cell r="S16">
            <v>1.6784077902712666E-2</v>
          </cell>
          <cell r="T16">
            <v>1.67954529218102E-2</v>
          </cell>
          <cell r="U16" t="str">
            <v>NEGATIVE</v>
          </cell>
          <cell r="V16" t="str">
            <v/>
          </cell>
          <cell r="W16" t="str">
            <v>DOWN</v>
          </cell>
          <cell r="X16" t="str">
            <v>NEGATIVE</v>
          </cell>
          <cell r="Y16">
            <v>116.03367999999993</v>
          </cell>
          <cell r="Z16">
            <v>6852.6203076923057</v>
          </cell>
          <cell r="AA16">
            <v>116.03319846153839</v>
          </cell>
          <cell r="AB16">
            <v>6850.3815384615364</v>
          </cell>
          <cell r="AC16">
            <v>1.693274613066597E-2</v>
          </cell>
          <cell r="AD16">
            <v>1.693820961797074E-2</v>
          </cell>
          <cell r="AE16" t="str">
            <v>UP</v>
          </cell>
          <cell r="AF16" t="str">
            <v>DOWN</v>
          </cell>
          <cell r="AG16" t="str">
            <v>NEGATIVE</v>
          </cell>
          <cell r="AH16">
            <v>115.48880769230769</v>
          </cell>
          <cell r="AI16">
            <v>6560.7823076923087</v>
          </cell>
          <cell r="AJ16">
            <v>115.46556923076925</v>
          </cell>
          <cell r="AK16">
            <v>6561.3723076923088</v>
          </cell>
          <cell r="AL16">
            <v>1.7602901952241387E-2</v>
          </cell>
          <cell r="AM16">
            <v>1.7597777388032334E-2</v>
          </cell>
          <cell r="AN16" t="str">
            <v>UP</v>
          </cell>
          <cell r="AO16" t="str">
            <v>UP</v>
          </cell>
          <cell r="AP16" t="str">
            <v>NEGATIVE</v>
          </cell>
          <cell r="AQ16">
            <v>115.95034736540838</v>
          </cell>
          <cell r="AR16">
            <v>6769.6039787132295</v>
          </cell>
          <cell r="AS16">
            <v>115.93984753012533</v>
          </cell>
          <cell r="AT16">
            <v>6766.1256231941452</v>
          </cell>
          <cell r="AU16">
            <v>1.7128084261651046E-2</v>
          </cell>
          <cell r="AV16">
            <v>1.7135337708286975E-2</v>
          </cell>
          <cell r="AW16" t="str">
            <v>UP</v>
          </cell>
          <cell r="AX16" t="str">
            <v>DOWN</v>
          </cell>
          <cell r="AY16" t="str">
            <v>NEGATIVE</v>
          </cell>
          <cell r="AZ16">
            <v>65.359713960774201</v>
          </cell>
          <cell r="BA16">
            <v>115.42340967741939</v>
          </cell>
          <cell r="BB16">
            <v>115.46908899999995</v>
          </cell>
          <cell r="BC16">
            <v>9.0565711539980498E-3</v>
          </cell>
          <cell r="BD16">
            <v>6.8181694014866068E-3</v>
          </cell>
          <cell r="BE16">
            <v>8.6573905506437399E-3</v>
          </cell>
          <cell r="BF16">
            <v>45987</v>
          </cell>
          <cell r="BG16">
            <v>46042</v>
          </cell>
          <cell r="BH16">
            <v>46063</v>
          </cell>
          <cell r="BI16">
            <v>46042</v>
          </cell>
          <cell r="BJ16">
            <v>-4.4594789920910785</v>
          </cell>
        </row>
        <row r="17">
          <cell r="B17" t="str">
            <v>UXY1 Comdty</v>
          </cell>
          <cell r="C17" t="str">
            <v>US 10yr Ultra Future</v>
          </cell>
          <cell r="D17" t="str">
            <v>BOND FUTURE</v>
          </cell>
          <cell r="E17" t="str">
            <v>BOND FUTURES</v>
          </cell>
          <cell r="F17">
            <v>59.232793553422219</v>
          </cell>
          <cell r="G17">
            <v>52.558294930935155</v>
          </cell>
          <cell r="H17">
            <v>0</v>
          </cell>
          <cell r="I17">
            <v>115.0625</v>
          </cell>
          <cell r="J17">
            <v>6941.81</v>
          </cell>
          <cell r="K17">
            <v>115.0625</v>
          </cell>
          <cell r="L17">
            <v>6964.82</v>
          </cell>
          <cell r="M17">
            <v>1.6575288001256155E-2</v>
          </cell>
          <cell r="N17">
            <v>1.6520527450817106E-2</v>
          </cell>
          <cell r="O17">
            <v>114.83408</v>
          </cell>
          <cell r="P17">
            <v>6892.2477999999992</v>
          </cell>
          <cell r="Q17">
            <v>114.86470600000001</v>
          </cell>
          <cell r="R17">
            <v>6889.6637999999994</v>
          </cell>
          <cell r="S17">
            <v>1.6661339425433894E-2</v>
          </cell>
          <cell r="T17">
            <v>1.667203354683287E-2</v>
          </cell>
          <cell r="U17" t="str">
            <v>NEGATIVE</v>
          </cell>
          <cell r="V17" t="str">
            <v/>
          </cell>
          <cell r="W17" t="str">
            <v>DOWN</v>
          </cell>
          <cell r="X17" t="str">
            <v>NEGATIVE</v>
          </cell>
          <cell r="Y17">
            <v>115.03631230769228</v>
          </cell>
          <cell r="Z17">
            <v>6852.6203076923057</v>
          </cell>
          <cell r="AA17">
            <v>115.03487076923076</v>
          </cell>
          <cell r="AB17">
            <v>6850.3815384615364</v>
          </cell>
          <cell r="AC17">
            <v>1.6787200682716948E-2</v>
          </cell>
          <cell r="AD17">
            <v>1.6792476466218169E-2</v>
          </cell>
          <cell r="AE17" t="str">
            <v>UP</v>
          </cell>
          <cell r="AF17" t="str">
            <v>DOWN</v>
          </cell>
          <cell r="AG17" t="str">
            <v>NEGATIVE</v>
          </cell>
          <cell r="AH17">
            <v>114.44953333333335</v>
          </cell>
          <cell r="AI17">
            <v>6560.7823076923087</v>
          </cell>
          <cell r="AJ17">
            <v>114.43751538461541</v>
          </cell>
          <cell r="AK17">
            <v>6561.3723076923088</v>
          </cell>
          <cell r="AL17">
            <v>1.7444494873598369E-2</v>
          </cell>
          <cell r="AM17">
            <v>1.7441094639676691E-2</v>
          </cell>
          <cell r="AN17" t="str">
            <v>UP</v>
          </cell>
          <cell r="AO17" t="str">
            <v>UP</v>
          </cell>
          <cell r="AP17" t="str">
            <v>NEGATIVE</v>
          </cell>
          <cell r="AQ17">
            <v>114.83432380170859</v>
          </cell>
          <cell r="AR17">
            <v>6769.6039787132295</v>
          </cell>
          <cell r="AS17">
            <v>114.82969319762753</v>
          </cell>
          <cell r="AT17">
            <v>6766.1256231941452</v>
          </cell>
          <cell r="AU17">
            <v>1.6963226233440081E-2</v>
          </cell>
          <cell r="AV17">
            <v>1.6971262372663259E-2</v>
          </cell>
          <cell r="AW17" t="str">
            <v>UP</v>
          </cell>
          <cell r="AX17" t="str">
            <v>DOWN</v>
          </cell>
          <cell r="AY17" t="str">
            <v>NEGATIVE</v>
          </cell>
          <cell r="AZ17">
            <v>61.624783851624343</v>
          </cell>
          <cell r="BA17">
            <v>114.54891290322581</v>
          </cell>
          <cell r="BB17">
            <v>114.36970199999998</v>
          </cell>
          <cell r="BC17">
            <v>4.4835615088558711E-3</v>
          </cell>
          <cell r="BD17">
            <v>1.9891307528216995E-3</v>
          </cell>
          <cell r="BE17">
            <v>6.0575308659982507E-3</v>
          </cell>
          <cell r="BF17">
            <v>45987</v>
          </cell>
          <cell r="BG17">
            <v>46042</v>
          </cell>
          <cell r="BH17">
            <v>46036</v>
          </cell>
          <cell r="BI17">
            <v>46042</v>
          </cell>
          <cell r="BJ17">
            <v>-5.4874060315387183</v>
          </cell>
        </row>
        <row r="18">
          <cell r="B18" t="str">
            <v>WN1 Comdty</v>
          </cell>
          <cell r="C18" t="str">
            <v>US ULTRA BOND FUTURE</v>
          </cell>
          <cell r="D18" t="str">
            <v>BOND FUTURE</v>
          </cell>
          <cell r="E18" t="str">
            <v>BOND FUTURES</v>
          </cell>
          <cell r="F18">
            <v>58.738008792699652</v>
          </cell>
          <cell r="G18">
            <v>52.558294930935155</v>
          </cell>
          <cell r="H18">
            <v>0</v>
          </cell>
          <cell r="I18">
            <v>119.0625</v>
          </cell>
          <cell r="J18">
            <v>6941.81</v>
          </cell>
          <cell r="K18">
            <v>119.0625</v>
          </cell>
          <cell r="L18">
            <v>6964.82</v>
          </cell>
          <cell r="M18">
            <v>1.7151506595542085E-2</v>
          </cell>
          <cell r="N18">
            <v>1.7094842364913956E-2</v>
          </cell>
          <cell r="O18">
            <v>118.26752199999997</v>
          </cell>
          <cell r="P18">
            <v>6892.2477999999992</v>
          </cell>
          <cell r="Q18">
            <v>118.32314799999999</v>
          </cell>
          <cell r="R18">
            <v>6889.6637999999994</v>
          </cell>
          <cell r="S18">
            <v>1.7159499401632076E-2</v>
          </cell>
          <cell r="T18">
            <v>1.717400898429906E-2</v>
          </cell>
          <cell r="U18" t="str">
            <v>NEGATIVE</v>
          </cell>
          <cell r="V18" t="str">
            <v/>
          </cell>
          <cell r="W18" t="str">
            <v>DOWN</v>
          </cell>
          <cell r="X18" t="str">
            <v>NEGATIVE</v>
          </cell>
          <cell r="Y18">
            <v>118.83271538461533</v>
          </cell>
          <cell r="Z18">
            <v>6852.6203076923057</v>
          </cell>
          <cell r="AA18">
            <v>118.84809999999996</v>
          </cell>
          <cell r="AB18">
            <v>6850.3815384615364</v>
          </cell>
          <cell r="AC18">
            <v>1.7341208187358848E-2</v>
          </cell>
          <cell r="AD18">
            <v>1.7349121261746678E-2</v>
          </cell>
          <cell r="AE18" t="str">
            <v>DOWN</v>
          </cell>
          <cell r="AF18" t="str">
            <v>DOWN</v>
          </cell>
          <cell r="AG18" t="str">
            <v>NEGATIVE</v>
          </cell>
          <cell r="AH18">
            <v>118.516858974359</v>
          </cell>
          <cell r="AI18">
            <v>6560.7823076923087</v>
          </cell>
          <cell r="AJ18">
            <v>118.48721282051284</v>
          </cell>
          <cell r="AK18">
            <v>6561.3723076923088</v>
          </cell>
          <cell r="AL18">
            <v>1.8064440095109047E-2</v>
          </cell>
          <cell r="AM18">
            <v>1.8058297451221117E-2</v>
          </cell>
          <cell r="AN18" t="str">
            <v>UP</v>
          </cell>
          <cell r="AO18" t="str">
            <v>UP</v>
          </cell>
          <cell r="AP18" t="str">
            <v>NEGATIVE</v>
          </cell>
          <cell r="AQ18">
            <v>118.87329035345742</v>
          </cell>
          <cell r="AR18">
            <v>6769.6039787132295</v>
          </cell>
          <cell r="AS18">
            <v>118.86944767937815</v>
          </cell>
          <cell r="AT18">
            <v>6766.1256231941452</v>
          </cell>
          <cell r="AU18">
            <v>1.7559858852489764E-2</v>
          </cell>
          <cell r="AV18">
            <v>1.7568318163040903E-2</v>
          </cell>
          <cell r="AW18" t="str">
            <v>UP</v>
          </cell>
          <cell r="AX18" t="str">
            <v>DOWN</v>
          </cell>
          <cell r="AY18" t="str">
            <v>NEGATIVE</v>
          </cell>
          <cell r="AZ18">
            <v>61.798840411250104</v>
          </cell>
          <cell r="BA18">
            <v>117.85082903225809</v>
          </cell>
          <cell r="BB18">
            <v>118.61299274999989</v>
          </cell>
          <cell r="BC18">
            <v>1.0281395368124668E-2</v>
          </cell>
          <cell r="BD18">
            <v>6.7218623215934414E-3</v>
          </cell>
          <cell r="BE18">
            <v>3.7896965549764072E-3</v>
          </cell>
          <cell r="BF18">
            <v>45987</v>
          </cell>
          <cell r="BG18">
            <v>46042</v>
          </cell>
          <cell r="BH18">
            <v>46063</v>
          </cell>
          <cell r="BI18">
            <v>46042</v>
          </cell>
          <cell r="BJ18">
            <v>-5.9821907922612851</v>
          </cell>
        </row>
        <row r="19">
          <cell r="B19" t="str">
            <v>AA1 Comdty</v>
          </cell>
          <cell r="C19" t="str">
            <v>ALUMINUM</v>
          </cell>
          <cell r="D19" t="str">
            <v>COMMODITY</v>
          </cell>
          <cell r="E19" t="str">
            <v>COMMODITIES</v>
          </cell>
          <cell r="F19">
            <v>46.433628069470409</v>
          </cell>
          <cell r="G19">
            <v>52.558294930935155</v>
          </cell>
          <cell r="H19">
            <v>0</v>
          </cell>
          <cell r="I19">
            <v>23490</v>
          </cell>
          <cell r="J19">
            <v>6941.81</v>
          </cell>
          <cell r="K19">
            <v>23435</v>
          </cell>
          <cell r="L19">
            <v>6964.82</v>
          </cell>
          <cell r="M19">
            <v>3.383843694944114</v>
          </cell>
          <cell r="N19">
            <v>3.3647675029649009</v>
          </cell>
          <cell r="O19">
            <v>23142.600000000002</v>
          </cell>
          <cell r="P19">
            <v>6892.2477999999992</v>
          </cell>
          <cell r="Q19">
            <v>23103.5</v>
          </cell>
          <cell r="R19">
            <v>6889.6637999999994</v>
          </cell>
          <cell r="S19">
            <v>3.3577724817148922</v>
          </cell>
          <cell r="T19">
            <v>3.3533566616124291</v>
          </cell>
          <cell r="U19" t="str">
            <v>NEGATIVE</v>
          </cell>
          <cell r="V19" t="str">
            <v/>
          </cell>
          <cell r="W19" t="str">
            <v>UP</v>
          </cell>
          <cell r="X19" t="str">
            <v>POSITIVE</v>
          </cell>
          <cell r="Y19">
            <v>22776.307692307695</v>
          </cell>
          <cell r="Z19">
            <v>6852.6203076923057</v>
          </cell>
          <cell r="AA19">
            <v>22747.538461538465</v>
          </cell>
          <cell r="AB19">
            <v>6850.3815384615364</v>
          </cell>
          <cell r="AC19">
            <v>3.3237370041851717</v>
          </cell>
          <cell r="AD19">
            <v>3.3206235789674166</v>
          </cell>
          <cell r="AE19" t="str">
            <v>UP</v>
          </cell>
          <cell r="AF19" t="str">
            <v>UP</v>
          </cell>
          <cell r="AG19" t="str">
            <v>POSITIVE</v>
          </cell>
          <cell r="AH19">
            <v>21513.717948717949</v>
          </cell>
          <cell r="AI19">
            <v>6560.7823076923087</v>
          </cell>
          <cell r="AJ19">
            <v>21516.025641025641</v>
          </cell>
          <cell r="AK19">
            <v>6561.3723076923088</v>
          </cell>
          <cell r="AL19">
            <v>3.2791391239263952</v>
          </cell>
          <cell r="AM19">
            <v>3.2791959718245303</v>
          </cell>
          <cell r="AN19" t="str">
            <v>DOWN</v>
          </cell>
          <cell r="AO19" t="str">
            <v>DOWN</v>
          </cell>
          <cell r="AP19" t="str">
            <v>POSITIVE</v>
          </cell>
          <cell r="AQ19">
            <v>22504.969877305757</v>
          </cell>
          <cell r="AR19">
            <v>6769.6039787132295</v>
          </cell>
          <cell r="AS19">
            <v>22486.181389978599</v>
          </cell>
          <cell r="AT19">
            <v>6766.1256231941452</v>
          </cell>
          <cell r="AU19">
            <v>3.3244145371090843</v>
          </cell>
          <cell r="AV19">
            <v>3.3233467189696291</v>
          </cell>
          <cell r="AW19" t="str">
            <v>UP</v>
          </cell>
          <cell r="AX19" t="str">
            <v>UP</v>
          </cell>
          <cell r="AY19" t="str">
            <v>POSITIVE</v>
          </cell>
          <cell r="AZ19">
            <v>50.674975824925404</v>
          </cell>
          <cell r="BA19">
            <v>23870.645161290322</v>
          </cell>
          <cell r="BB19">
            <v>21310.2</v>
          </cell>
          <cell r="BC19">
            <v>-1.5946161434613915E-2</v>
          </cell>
          <cell r="BD19">
            <v>1.5011277903087761E-2</v>
          </cell>
          <cell r="BE19">
            <v>0.10228904468282796</v>
          </cell>
          <cell r="BF19">
            <v>46051</v>
          </cell>
          <cell r="BG19">
            <v>45985</v>
          </cell>
          <cell r="BH19">
            <v>46051</v>
          </cell>
          <cell r="BI19">
            <v>46059</v>
          </cell>
          <cell r="BJ19">
            <v>-18.286571515490529</v>
          </cell>
        </row>
        <row r="20">
          <cell r="B20" t="str">
            <v>C 1 Comdty</v>
          </cell>
          <cell r="C20" t="str">
            <v>CORN</v>
          </cell>
          <cell r="D20" t="str">
            <v>COMMODITY</v>
          </cell>
          <cell r="E20" t="str">
            <v>COMMODITIES</v>
          </cell>
          <cell r="F20">
            <v>47.516246090224691</v>
          </cell>
          <cell r="G20">
            <v>52.558294930935155</v>
          </cell>
          <cell r="H20">
            <v>0</v>
          </cell>
          <cell r="I20">
            <v>428.75</v>
          </cell>
          <cell r="J20">
            <v>6941.81</v>
          </cell>
          <cell r="K20">
            <v>428.75</v>
          </cell>
          <cell r="L20">
            <v>6964.82</v>
          </cell>
          <cell r="M20">
            <v>6.176343057502294E-2</v>
          </cell>
          <cell r="N20">
            <v>6.1559379854755764E-2</v>
          </cell>
          <cell r="O20">
            <v>434.745</v>
          </cell>
          <cell r="P20">
            <v>6892.2477999999992</v>
          </cell>
          <cell r="Q20">
            <v>434.80500000000001</v>
          </cell>
          <cell r="R20">
            <v>6889.6637999999994</v>
          </cell>
          <cell r="S20">
            <v>6.3077389643477422E-2</v>
          </cell>
          <cell r="T20">
            <v>6.3109755805500989E-2</v>
          </cell>
          <cell r="U20" t="str">
            <v>NEGATIVE</v>
          </cell>
          <cell r="V20" t="str">
            <v/>
          </cell>
          <cell r="W20" t="str">
            <v>DOWN</v>
          </cell>
          <cell r="X20" t="str">
            <v>NEGATIVE</v>
          </cell>
          <cell r="Y20">
            <v>433.75769230769231</v>
          </cell>
          <cell r="Z20">
            <v>6852.6203076923057</v>
          </cell>
          <cell r="AA20">
            <v>433.85769230769233</v>
          </cell>
          <cell r="AB20">
            <v>6850.3815384615364</v>
          </cell>
          <cell r="AC20">
            <v>6.3298077644953446E-2</v>
          </cell>
          <cell r="AD20">
            <v>6.3333361780186101E-2</v>
          </cell>
          <cell r="AE20" t="str">
            <v>DOWN</v>
          </cell>
          <cell r="AF20" t="str">
            <v>DOWN</v>
          </cell>
          <cell r="AG20" t="str">
            <v>NEGATIVE</v>
          </cell>
          <cell r="AH20">
            <v>422.58974358974359</v>
          </cell>
          <cell r="AI20">
            <v>6560.7823076923087</v>
          </cell>
          <cell r="AJ20">
            <v>422.58974358974359</v>
          </cell>
          <cell r="AK20">
            <v>6561.3723076923088</v>
          </cell>
          <cell r="AL20">
            <v>6.4411486888426489E-2</v>
          </cell>
          <cell r="AM20">
            <v>6.4405694993761461E-2</v>
          </cell>
          <cell r="AN20" t="str">
            <v/>
          </cell>
          <cell r="AO20" t="str">
            <v>UP</v>
          </cell>
          <cell r="AP20" t="str">
            <v>NEGATIVE</v>
          </cell>
          <cell r="AQ20">
            <v>429.28049458902399</v>
          </cell>
          <cell r="AR20">
            <v>6769.6039787132295</v>
          </cell>
          <cell r="AS20">
            <v>429.29151261223592</v>
          </cell>
          <cell r="AT20">
            <v>6766.1256231941452</v>
          </cell>
          <cell r="AU20">
            <v>6.3412940541113003E-2</v>
          </cell>
          <cell r="AV20">
            <v>6.3447168515558316E-2</v>
          </cell>
          <cell r="AW20" t="str">
            <v>DOWN</v>
          </cell>
          <cell r="AX20" t="str">
            <v>DOWN</v>
          </cell>
          <cell r="AY20" t="str">
            <v>NEGATIVE</v>
          </cell>
          <cell r="AZ20">
            <v>43.624007885373793</v>
          </cell>
          <cell r="BA20">
            <v>432.12903225806451</v>
          </cell>
          <cell r="BB20">
            <v>424.03000000000003</v>
          </cell>
          <cell r="BC20">
            <v>-7.8194983577186683E-3</v>
          </cell>
          <cell r="BD20">
            <v>-1.37896928084279E-2</v>
          </cell>
          <cell r="BE20">
            <v>1.1131287880574492E-2</v>
          </cell>
          <cell r="BF20">
            <v>46015</v>
          </cell>
          <cell r="BG20">
            <v>46035</v>
          </cell>
          <cell r="BH20">
            <v>46058</v>
          </cell>
          <cell r="BI20">
            <v>46035</v>
          </cell>
          <cell r="BJ20">
            <v>-17.203953494736247</v>
          </cell>
        </row>
        <row r="21">
          <cell r="B21" t="str">
            <v>CC1 Comdty</v>
          </cell>
          <cell r="C21" t="str">
            <v>COCOA</v>
          </cell>
          <cell r="D21" t="str">
            <v>COMMODITY</v>
          </cell>
          <cell r="E21" t="str">
            <v>COMMODITIES</v>
          </cell>
          <cell r="F21">
            <v>27.638941185473342</v>
          </cell>
          <cell r="G21">
            <v>52.558294930935155</v>
          </cell>
          <cell r="H21">
            <v>0</v>
          </cell>
          <cell r="I21">
            <v>3805</v>
          </cell>
          <cell r="J21">
            <v>6941.81</v>
          </cell>
          <cell r="K21">
            <v>4102</v>
          </cell>
          <cell r="L21">
            <v>6964.82</v>
          </cell>
          <cell r="M21">
            <v>0.54812793781448932</v>
          </cell>
          <cell r="N21">
            <v>0.58895994440631638</v>
          </cell>
          <cell r="O21">
            <v>5271.9000000000005</v>
          </cell>
          <cell r="P21">
            <v>6892.2477999999992</v>
          </cell>
          <cell r="Q21">
            <v>5295.66</v>
          </cell>
          <cell r="R21">
            <v>6889.6637999999994</v>
          </cell>
          <cell r="S21">
            <v>0.76490285215804354</v>
          </cell>
          <cell r="T21">
            <v>0.76863837681020086</v>
          </cell>
          <cell r="U21" t="str">
            <v>NEGATIVE</v>
          </cell>
          <cell r="V21" t="str">
            <v/>
          </cell>
          <cell r="W21" t="str">
            <v>DOWN</v>
          </cell>
          <cell r="X21" t="str">
            <v>NEGATIVE</v>
          </cell>
          <cell r="Y21">
            <v>5305.6307692307691</v>
          </cell>
          <cell r="Z21">
            <v>6852.6203076923057</v>
          </cell>
          <cell r="AA21">
            <v>5345.4923076923078</v>
          </cell>
          <cell r="AB21">
            <v>6850.3815384615364</v>
          </cell>
          <cell r="AC21">
            <v>0.77424846715569706</v>
          </cell>
          <cell r="AD21">
            <v>0.78032037743883131</v>
          </cell>
          <cell r="AE21" t="str">
            <v>DOWN</v>
          </cell>
          <cell r="AF21" t="str">
            <v>DOWN</v>
          </cell>
          <cell r="AG21" t="str">
            <v>NEGATIVE</v>
          </cell>
          <cell r="AH21">
            <v>6887.1025641025635</v>
          </cell>
          <cell r="AI21">
            <v>6560.7823076923087</v>
          </cell>
          <cell r="AJ21">
            <v>6894.7179487179483</v>
          </cell>
          <cell r="AK21">
            <v>6561.3723076923088</v>
          </cell>
          <cell r="AL21">
            <v>1.0497380100582905</v>
          </cell>
          <cell r="AM21">
            <v>1.0508042563953943</v>
          </cell>
          <cell r="AN21" t="str">
            <v>DOWN</v>
          </cell>
          <cell r="AO21" t="str">
            <v>DOWN</v>
          </cell>
          <cell r="AP21" t="str">
            <v>NEGATIVE</v>
          </cell>
          <cell r="AQ21">
            <v>5735.4160856176914</v>
          </cell>
          <cell r="AR21">
            <v>6769.6039787132295</v>
          </cell>
          <cell r="AS21">
            <v>5774.416798064105</v>
          </cell>
          <cell r="AT21">
            <v>6766.1256231941452</v>
          </cell>
          <cell r="AU21">
            <v>0.84723066573059458</v>
          </cell>
          <cell r="AV21">
            <v>0.85343032625192738</v>
          </cell>
          <cell r="AW21" t="str">
            <v>DOWN</v>
          </cell>
          <cell r="AX21" t="str">
            <v>DOWN</v>
          </cell>
          <cell r="AY21" t="str">
            <v>NEGATIVE</v>
          </cell>
          <cell r="AZ21">
            <v>12.850911807362266</v>
          </cell>
          <cell r="BA21">
            <v>4945.4516129032254</v>
          </cell>
          <cell r="BB21">
            <v>7239.8600000000006</v>
          </cell>
          <cell r="BC21">
            <v>-0.23060616141257195</v>
          </cell>
          <cell r="BD21">
            <v>-0.2782488286955368</v>
          </cell>
          <cell r="BE21">
            <v>-0.47443735099850004</v>
          </cell>
          <cell r="BF21">
            <v>46020</v>
          </cell>
          <cell r="BG21">
            <v>46063</v>
          </cell>
          <cell r="BH21">
            <v>46034</v>
          </cell>
          <cell r="BI21">
            <v>46063</v>
          </cell>
          <cell r="BJ21">
            <v>-37.081258399487595</v>
          </cell>
        </row>
        <row r="22">
          <cell r="B22" t="str">
            <v>CL1 Comdty</v>
          </cell>
          <cell r="C22" t="str">
            <v>WTI CRUDE OIL</v>
          </cell>
          <cell r="D22" t="str">
            <v>COMMODITY</v>
          </cell>
          <cell r="E22" t="str">
            <v>COMMODITIES</v>
          </cell>
          <cell r="F22">
            <v>57.577664262509437</v>
          </cell>
          <cell r="G22">
            <v>52.558294930935155</v>
          </cell>
          <cell r="H22">
            <v>0</v>
          </cell>
          <cell r="I22">
            <v>63.96</v>
          </cell>
          <cell r="J22">
            <v>6941.81</v>
          </cell>
          <cell r="K22">
            <v>63.96</v>
          </cell>
          <cell r="L22">
            <v>6964.82</v>
          </cell>
          <cell r="M22">
            <v>9.213735322631993E-3</v>
          </cell>
          <cell r="N22">
            <v>9.1832954764085803E-3</v>
          </cell>
          <cell r="O22">
            <v>59.649000000000015</v>
          </cell>
          <cell r="P22">
            <v>6892.2477999999992</v>
          </cell>
          <cell r="Q22">
            <v>59.542800000000014</v>
          </cell>
          <cell r="R22">
            <v>6889.6637999999994</v>
          </cell>
          <cell r="S22">
            <v>8.6545060089104776E-3</v>
          </cell>
          <cell r="T22">
            <v>8.6423375259617203E-3</v>
          </cell>
          <cell r="U22" t="str">
            <v>NEGATIVE</v>
          </cell>
          <cell r="V22" t="str">
            <v/>
          </cell>
          <cell r="W22" t="str">
            <v>UP</v>
          </cell>
          <cell r="X22" t="str">
            <v>POSITIVE</v>
          </cell>
          <cell r="Y22">
            <v>59.581538461538464</v>
          </cell>
          <cell r="Z22">
            <v>6852.6203076923057</v>
          </cell>
          <cell r="AA22">
            <v>59.514461538461539</v>
          </cell>
          <cell r="AB22">
            <v>6850.3815384615364</v>
          </cell>
          <cell r="AC22">
            <v>8.6947088538753721E-3</v>
          </cell>
          <cell r="AD22">
            <v>8.6877586604946003E-3</v>
          </cell>
          <cell r="AE22" t="str">
            <v>UP</v>
          </cell>
          <cell r="AF22" t="str">
            <v>UP</v>
          </cell>
          <cell r="AG22" t="str">
            <v>POSITIVE</v>
          </cell>
          <cell r="AH22">
            <v>62.557948717948733</v>
          </cell>
          <cell r="AI22">
            <v>6560.7823076923087</v>
          </cell>
          <cell r="AJ22">
            <v>62.568205128205143</v>
          </cell>
          <cell r="AK22">
            <v>6561.3723076923088</v>
          </cell>
          <cell r="AL22">
            <v>9.5351355652513459E-3</v>
          </cell>
          <cell r="AM22">
            <v>9.5358413139965403E-3</v>
          </cell>
          <cell r="AN22" t="str">
            <v>DOWN</v>
          </cell>
          <cell r="AO22" t="str">
            <v>DOWN</v>
          </cell>
          <cell r="AP22" t="str">
            <v>NEGATIVE</v>
          </cell>
          <cell r="AQ22">
            <v>60.906502018854532</v>
          </cell>
          <cell r="AR22">
            <v>6769.6039787132295</v>
          </cell>
          <cell r="AS22">
            <v>60.844872141997691</v>
          </cell>
          <cell r="AT22">
            <v>6766.1256231941452</v>
          </cell>
          <cell r="AU22">
            <v>8.997055397977901E-3</v>
          </cell>
          <cell r="AV22">
            <v>8.9925720464637347E-3</v>
          </cell>
          <cell r="AW22" t="str">
            <v>UP</v>
          </cell>
          <cell r="AX22" t="str">
            <v>UP</v>
          </cell>
          <cell r="AY22" t="str">
            <v>POSITIVE</v>
          </cell>
          <cell r="AZ22">
            <v>70.210898914096632</v>
          </cell>
          <cell r="BA22">
            <v>60.678387096774202</v>
          </cell>
          <cell r="BB22">
            <v>62.317150000000034</v>
          </cell>
          <cell r="BC22">
            <v>5.4082072056266917E-2</v>
          </cell>
          <cell r="BD22">
            <v>7.2272795855755856E-2</v>
          </cell>
          <cell r="BE22">
            <v>2.6362726793506486E-2</v>
          </cell>
          <cell r="BF22">
            <v>46051</v>
          </cell>
          <cell r="BG22">
            <v>46007</v>
          </cell>
          <cell r="BH22">
            <v>46051</v>
          </cell>
          <cell r="BI22">
            <v>46037</v>
          </cell>
          <cell r="BJ22">
            <v>-7.1425353224515007</v>
          </cell>
        </row>
        <row r="23">
          <cell r="B23" t="str">
            <v>CO1 Comdty</v>
          </cell>
          <cell r="C23" t="str">
            <v>BRENT CRUDE</v>
          </cell>
          <cell r="D23" t="str">
            <v>COMMODITY</v>
          </cell>
          <cell r="E23" t="str">
            <v>COMMODITIES</v>
          </cell>
          <cell r="F23">
            <v>59.029481167558345</v>
          </cell>
          <cell r="G23">
            <v>52.558294930935155</v>
          </cell>
          <cell r="H23">
            <v>0</v>
          </cell>
          <cell r="I23">
            <v>69.06</v>
          </cell>
          <cell r="J23">
            <v>6941.81</v>
          </cell>
          <cell r="K23">
            <v>69.040000000000006</v>
          </cell>
          <cell r="L23">
            <v>6964.82</v>
          </cell>
          <cell r="M23">
            <v>9.9484140303465526E-3</v>
          </cell>
          <cell r="N23">
            <v>9.9126754173115752E-3</v>
          </cell>
          <cell r="O23">
            <v>63.837999726757808</v>
          </cell>
          <cell r="P23">
            <v>6892.2477999999992</v>
          </cell>
          <cell r="Q23">
            <v>63.720199800000003</v>
          </cell>
          <cell r="R23">
            <v>6889.6637999999994</v>
          </cell>
          <cell r="S23">
            <v>9.2622902686055209E-3</v>
          </cell>
          <cell r="T23">
            <v>9.2486660669857373E-3</v>
          </cell>
          <cell r="U23" t="str">
            <v>NEGATIVE</v>
          </cell>
          <cell r="V23" t="str">
            <v/>
          </cell>
          <cell r="W23" t="str">
            <v>UP</v>
          </cell>
          <cell r="X23" t="str">
            <v>POSITIVE</v>
          </cell>
          <cell r="Y23">
            <v>63.773845976524946</v>
          </cell>
          <cell r="Z23">
            <v>6852.6203076923057</v>
          </cell>
          <cell r="AA23">
            <v>63.68969215384616</v>
          </cell>
          <cell r="AB23">
            <v>6850.3815384615364</v>
          </cell>
          <cell r="AC23">
            <v>9.3064905266875171E-3</v>
          </cell>
          <cell r="AD23">
            <v>9.297247430126299E-3</v>
          </cell>
          <cell r="AE23" t="str">
            <v>UP</v>
          </cell>
          <cell r="AF23" t="str">
            <v>UP</v>
          </cell>
          <cell r="AG23" t="str">
            <v>POSITIVE</v>
          </cell>
          <cell r="AH23">
            <v>66.129742524977459</v>
          </cell>
          <cell r="AI23">
            <v>6560.7823076923087</v>
          </cell>
          <cell r="AJ23">
            <v>66.128204102564098</v>
          </cell>
          <cell r="AK23">
            <v>6561.3723076923088</v>
          </cell>
          <cell r="AL23">
            <v>1.0079551404630883E-2</v>
          </cell>
          <cell r="AM23">
            <v>1.007841058265172E-2</v>
          </cell>
          <cell r="AN23" t="str">
            <v>UP</v>
          </cell>
          <cell r="AO23" t="str">
            <v>UP</v>
          </cell>
          <cell r="AP23" t="str">
            <v>NEGATIVE</v>
          </cell>
          <cell r="AQ23">
            <v>64.977223581788465</v>
          </cell>
          <cell r="AR23">
            <v>6769.6039787132295</v>
          </cell>
          <cell r="AS23">
            <v>64.893976142774349</v>
          </cell>
          <cell r="AT23">
            <v>6766.1256231941452</v>
          </cell>
          <cell r="AU23">
            <v>9.5983788396052337E-3</v>
          </cell>
          <cell r="AV23">
            <v>9.5910096496463326E-3</v>
          </cell>
          <cell r="AW23" t="str">
            <v>UP</v>
          </cell>
          <cell r="AX23" t="str">
            <v>UP</v>
          </cell>
          <cell r="AY23" t="str">
            <v>POSITIVE</v>
          </cell>
          <cell r="AZ23">
            <v>68.843425186315613</v>
          </cell>
          <cell r="BA23">
            <v>65.186451172190019</v>
          </cell>
          <cell r="BB23">
            <v>65.927599559155297</v>
          </cell>
          <cell r="BC23">
            <v>5.9422606356925423E-2</v>
          </cell>
          <cell r="BD23">
            <v>8.1800812926370314E-2</v>
          </cell>
          <cell r="BE23">
            <v>4.7512733085846248E-2</v>
          </cell>
          <cell r="BF23">
            <v>46051</v>
          </cell>
          <cell r="BG23">
            <v>46007</v>
          </cell>
          <cell r="BH23">
            <v>46051</v>
          </cell>
          <cell r="BI23">
            <v>46037</v>
          </cell>
          <cell r="BJ23">
            <v>-5.6907184174025929</v>
          </cell>
        </row>
        <row r="24">
          <cell r="B24" t="str">
            <v>CT1 Comdty</v>
          </cell>
          <cell r="C24" t="str">
            <v>COTTON</v>
          </cell>
          <cell r="D24" t="str">
            <v>COMMODITY</v>
          </cell>
          <cell r="E24" t="str">
            <v>COMMODITIES</v>
          </cell>
          <cell r="F24">
            <v>32.781887928012381</v>
          </cell>
          <cell r="G24">
            <v>52.558294930935155</v>
          </cell>
          <cell r="H24">
            <v>0</v>
          </cell>
          <cell r="I24">
            <v>61.59</v>
          </cell>
          <cell r="J24">
            <v>6941.81</v>
          </cell>
          <cell r="K24">
            <v>61.61</v>
          </cell>
          <cell r="L24">
            <v>6964.82</v>
          </cell>
          <cell r="M24">
            <v>8.8723258055175818E-3</v>
          </cell>
          <cell r="N24">
            <v>8.8458854643766825E-3</v>
          </cell>
          <cell r="O24">
            <v>63.572000003051762</v>
          </cell>
          <cell r="P24">
            <v>6892.2477999999992</v>
          </cell>
          <cell r="Q24">
            <v>63.595599999999997</v>
          </cell>
          <cell r="R24">
            <v>6889.6637999999994</v>
          </cell>
          <cell r="S24">
            <v>9.2236962233208982E-3</v>
          </cell>
          <cell r="T24">
            <v>9.2305810335767038E-3</v>
          </cell>
          <cell r="U24" t="str">
            <v>NEGATIVE</v>
          </cell>
          <cell r="V24" t="str">
            <v/>
          </cell>
          <cell r="W24" t="str">
            <v>DOWN</v>
          </cell>
          <cell r="X24" t="str">
            <v>NEGATIVE</v>
          </cell>
          <cell r="Y24">
            <v>63.392923079270595</v>
          </cell>
          <cell r="Z24">
            <v>6852.6203076923057</v>
          </cell>
          <cell r="AA24">
            <v>63.448923076923073</v>
          </cell>
          <cell r="AB24">
            <v>6850.3815384615364</v>
          </cell>
          <cell r="AC24">
            <v>9.250902608467863E-3</v>
          </cell>
          <cell r="AD24">
            <v>9.2621006174164831E-3</v>
          </cell>
          <cell r="AE24" t="str">
            <v>DOWN</v>
          </cell>
          <cell r="AF24" t="str">
            <v>DOWN</v>
          </cell>
          <cell r="AG24" t="str">
            <v>NEGATIVE</v>
          </cell>
          <cell r="AH24">
            <v>64.452563593656095</v>
          </cell>
          <cell r="AI24">
            <v>6560.7823076923087</v>
          </cell>
          <cell r="AJ24">
            <v>64.453076410256401</v>
          </cell>
          <cell r="AK24">
            <v>6561.3723076923088</v>
          </cell>
          <cell r="AL24">
            <v>9.8239143704078567E-3</v>
          </cell>
          <cell r="AM24">
            <v>9.8231091588407513E-3</v>
          </cell>
          <cell r="AN24" t="str">
            <v>DOWN</v>
          </cell>
          <cell r="AO24" t="str">
            <v>UP</v>
          </cell>
          <cell r="AP24" t="str">
            <v>NEGATIVE</v>
          </cell>
          <cell r="AQ24">
            <v>63.855616456633747</v>
          </cell>
          <cell r="AR24">
            <v>6769.6039787132295</v>
          </cell>
          <cell r="AS24">
            <v>63.901295731719266</v>
          </cell>
          <cell r="AT24">
            <v>6766.1256231941452</v>
          </cell>
          <cell r="AU24">
            <v>9.4326960125622385E-3</v>
          </cell>
          <cell r="AV24">
            <v>9.4442963802899085E-3</v>
          </cell>
          <cell r="AW24" t="str">
            <v>DOWN</v>
          </cell>
          <cell r="AX24" t="str">
            <v>DOWN</v>
          </cell>
          <cell r="AY24" t="str">
            <v>NEGATIVE</v>
          </cell>
          <cell r="AZ24">
            <v>31.15946326464136</v>
          </cell>
          <cell r="BA24">
            <v>63.73451613395445</v>
          </cell>
          <cell r="BB24">
            <v>64.814549600762945</v>
          </cell>
          <cell r="BC24">
            <v>-3.3647641247439575E-2</v>
          </cell>
          <cell r="BD24">
            <v>-3.1177247891471249E-2</v>
          </cell>
          <cell r="BE24">
            <v>-4.9750397412697378E-2</v>
          </cell>
          <cell r="BF24">
            <v>46028</v>
          </cell>
          <cell r="BG24">
            <v>46059</v>
          </cell>
          <cell r="BH24">
            <v>46036</v>
          </cell>
          <cell r="BI24">
            <v>46059</v>
          </cell>
          <cell r="BJ24">
            <v>-31.938311656948557</v>
          </cell>
        </row>
        <row r="25">
          <cell r="B25" t="str">
            <v>CU1 Comdty</v>
          </cell>
          <cell r="C25" t="str">
            <v>COPPER</v>
          </cell>
          <cell r="D25" t="str">
            <v>COMMODITY</v>
          </cell>
          <cell r="E25" t="str">
            <v>COMMODITIES</v>
          </cell>
          <cell r="F25">
            <v>51.679873597847788</v>
          </cell>
          <cell r="G25">
            <v>52.558294930935155</v>
          </cell>
          <cell r="H25">
            <v>0</v>
          </cell>
          <cell r="I25">
            <v>101160</v>
          </cell>
          <cell r="J25">
            <v>6941.81</v>
          </cell>
          <cell r="K25">
            <v>101510</v>
          </cell>
          <cell r="L25">
            <v>6964.82</v>
          </cell>
          <cell r="M25">
            <v>14.572568249491127</v>
          </cell>
          <cell r="N25">
            <v>14.574676732492728</v>
          </cell>
          <cell r="O25">
            <v>98001.2</v>
          </cell>
          <cell r="P25">
            <v>6892.2477999999992</v>
          </cell>
          <cell r="Q25">
            <v>97715.6</v>
          </cell>
          <cell r="R25">
            <v>6889.6637999999994</v>
          </cell>
          <cell r="S25">
            <v>14.21904766685841</v>
          </cell>
          <cell r="T25">
            <v>14.182927184342438</v>
          </cell>
          <cell r="U25" t="str">
            <v>NEGATIVE</v>
          </cell>
          <cell r="V25" t="str">
            <v/>
          </cell>
          <cell r="W25" t="str">
            <v>UP</v>
          </cell>
          <cell r="X25" t="str">
            <v>POSITIVE</v>
          </cell>
          <cell r="Y25">
            <v>95351.384615384624</v>
          </cell>
          <cell r="Z25">
            <v>6852.6203076923057</v>
          </cell>
          <cell r="AA25">
            <v>95111.23076923078</v>
          </cell>
          <cell r="AB25">
            <v>6850.3815384615364</v>
          </cell>
          <cell r="AC25">
            <v>13.914587462017904</v>
          </cell>
          <cell r="AD25">
            <v>13.884077877301843</v>
          </cell>
          <cell r="AE25" t="str">
            <v>UP</v>
          </cell>
          <cell r="AF25" t="str">
            <v>UP</v>
          </cell>
          <cell r="AG25" t="str">
            <v>POSITIVE</v>
          </cell>
          <cell r="AH25">
            <v>86253.589743589735</v>
          </cell>
          <cell r="AI25">
            <v>6560.7823076923087</v>
          </cell>
          <cell r="AJ25">
            <v>86253.076923076922</v>
          </cell>
          <cell r="AK25">
            <v>6561.3723076923088</v>
          </cell>
          <cell r="AL25">
            <v>13.146845253874702</v>
          </cell>
          <cell r="AM25">
            <v>13.1455849292315</v>
          </cell>
          <cell r="AN25" t="str">
            <v>UP</v>
          </cell>
          <cell r="AO25" t="str">
            <v>UP</v>
          </cell>
          <cell r="AP25" t="str">
            <v>POSITIVE</v>
          </cell>
          <cell r="AQ25">
            <v>93218.839174888781</v>
          </cell>
          <cell r="AR25">
            <v>6769.6039787132295</v>
          </cell>
          <cell r="AS25">
            <v>93051.340976401683</v>
          </cell>
          <cell r="AT25">
            <v>6766.1256231941452</v>
          </cell>
          <cell r="AU25">
            <v>13.770205682343013</v>
          </cell>
          <cell r="AV25">
            <v>13.752529314179968</v>
          </cell>
          <cell r="AW25" t="str">
            <v>UP</v>
          </cell>
          <cell r="AX25" t="str">
            <v>UP</v>
          </cell>
          <cell r="AY25" t="str">
            <v>POSITIVE</v>
          </cell>
          <cell r="AZ25">
            <v>58.505312202972483</v>
          </cell>
          <cell r="BA25">
            <v>101592.25806451612</v>
          </cell>
          <cell r="BB25">
            <v>85121</v>
          </cell>
          <cell r="BC25">
            <v>-4.2548327279192666E-3</v>
          </cell>
          <cell r="BD25">
            <v>3.2232258380509693E-2</v>
          </cell>
          <cell r="BE25">
            <v>0.18842588785376102</v>
          </cell>
          <cell r="BF25">
            <v>46052</v>
          </cell>
          <cell r="BG25">
            <v>45982</v>
          </cell>
          <cell r="BH25">
            <v>46052</v>
          </cell>
          <cell r="BI25">
            <v>46059</v>
          </cell>
          <cell r="BJ25">
            <v>-13.04032598711315</v>
          </cell>
        </row>
        <row r="26">
          <cell r="B26" t="str">
            <v>FN1 Comdty</v>
          </cell>
          <cell r="C26" t="str">
            <v>ICE NATURAL GAS</v>
          </cell>
          <cell r="D26" t="str">
            <v>COMMODITY</v>
          </cell>
          <cell r="E26" t="str">
            <v>COMMODITIES</v>
          </cell>
          <cell r="F26">
            <v>38.910613929441602</v>
          </cell>
          <cell r="G26">
            <v>52.558294930935155</v>
          </cell>
          <cell r="H26">
            <v>0</v>
          </cell>
          <cell r="I26">
            <v>74.45</v>
          </cell>
          <cell r="J26">
            <v>6941.81</v>
          </cell>
          <cell r="K26">
            <v>78.95</v>
          </cell>
          <cell r="L26">
            <v>6964.82</v>
          </cell>
          <cell r="M26">
            <v>1.072486858614684E-2</v>
          </cell>
          <cell r="N26">
            <v>1.1335540616986514E-2</v>
          </cell>
          <cell r="O26">
            <v>80.429802691552709</v>
          </cell>
          <cell r="P26">
            <v>6892.2477999999992</v>
          </cell>
          <cell r="Q26">
            <v>80.45420279999999</v>
          </cell>
          <cell r="R26">
            <v>6889.6637999999994</v>
          </cell>
          <cell r="S26">
            <v>1.1669604028391539E-2</v>
          </cell>
          <cell r="T26">
            <v>1.1677522319739318E-2</v>
          </cell>
          <cell r="U26" t="str">
            <v>NEGATIVE</v>
          </cell>
          <cell r="V26" t="str">
            <v/>
          </cell>
          <cell r="W26" t="str">
            <v>DOWN</v>
          </cell>
          <cell r="X26" t="str">
            <v>NEGATIVE</v>
          </cell>
          <cell r="Y26">
            <v>80.33523453196365</v>
          </cell>
          <cell r="Z26">
            <v>6852.6203076923057</v>
          </cell>
          <cell r="AA26">
            <v>80.452772923076935</v>
          </cell>
          <cell r="AB26">
            <v>6850.3815384615364</v>
          </cell>
          <cell r="AC26">
            <v>1.1723286994579947E-2</v>
          </cell>
          <cell r="AD26">
            <v>1.174427620875918E-2</v>
          </cell>
          <cell r="AE26" t="str">
            <v>DOWN</v>
          </cell>
          <cell r="AF26" t="str">
            <v>DOWN</v>
          </cell>
          <cell r="AG26" t="str">
            <v>NEGATIVE</v>
          </cell>
          <cell r="AH26">
            <v>81.53641319429839</v>
          </cell>
          <cell r="AI26">
            <v>6560.7823076923087</v>
          </cell>
          <cell r="AJ26">
            <v>81.651797692307696</v>
          </cell>
          <cell r="AK26">
            <v>6561.3723076923088</v>
          </cell>
          <cell r="AL26">
            <v>1.2427849206138045E-2</v>
          </cell>
          <cell r="AM26">
            <v>1.2444317112836618E-2</v>
          </cell>
          <cell r="AN26" t="str">
            <v>DOWN</v>
          </cell>
          <cell r="AO26" t="str">
            <v>DOWN</v>
          </cell>
          <cell r="AP26" t="str">
            <v>NEGATIVE</v>
          </cell>
          <cell r="AQ26">
            <v>82.218135159743127</v>
          </cell>
          <cell r="AR26">
            <v>6769.6039787132295</v>
          </cell>
          <cell r="AS26">
            <v>82.375114961407377</v>
          </cell>
          <cell r="AT26">
            <v>6766.1256231941452</v>
          </cell>
          <cell r="AU26">
            <v>1.2145191272380928E-2</v>
          </cell>
          <cell r="AV26">
            <v>1.217463575890863E-2</v>
          </cell>
          <cell r="AW26" t="str">
            <v>DOWN</v>
          </cell>
          <cell r="AX26" t="str">
            <v>DOWN</v>
          </cell>
          <cell r="AY26" t="str">
            <v>NEGATIVE</v>
          </cell>
          <cell r="AZ26">
            <v>35.700020933132933</v>
          </cell>
          <cell r="BA26">
            <v>85.294840792826989</v>
          </cell>
          <cell r="BB26">
            <v>81.531803622888191</v>
          </cell>
          <cell r="BC26">
            <v>-0.12714533132394334</v>
          </cell>
          <cell r="BD26">
            <v>-7.4348095997265773E-2</v>
          </cell>
          <cell r="BE26">
            <v>-8.6859400972458478E-2</v>
          </cell>
          <cell r="BF26">
            <v>46045</v>
          </cell>
          <cell r="BG26">
            <v>46001</v>
          </cell>
          <cell r="BH26">
            <v>46045</v>
          </cell>
          <cell r="BI26">
            <v>46063</v>
          </cell>
          <cell r="BJ26">
            <v>-25.809585655519335</v>
          </cell>
        </row>
        <row r="27">
          <cell r="B27" t="str">
            <v>GC1 Comdty</v>
          </cell>
          <cell r="C27" t="str">
            <v>GOLD</v>
          </cell>
          <cell r="D27" t="str">
            <v>COMMODITY</v>
          </cell>
          <cell r="E27" t="str">
            <v>COMMODITIES</v>
          </cell>
          <cell r="F27">
            <v>58.072299253124164</v>
          </cell>
          <cell r="G27">
            <v>52.558294930935155</v>
          </cell>
          <cell r="H27">
            <v>0</v>
          </cell>
          <cell r="I27">
            <v>5003.8</v>
          </cell>
          <cell r="J27">
            <v>6941.81</v>
          </cell>
          <cell r="K27">
            <v>5003.8</v>
          </cell>
          <cell r="L27">
            <v>6964.82</v>
          </cell>
          <cell r="M27">
            <v>0.72082065052198196</v>
          </cell>
          <cell r="N27">
            <v>0.71843924178945051</v>
          </cell>
          <cell r="O27">
            <v>4563.49</v>
          </cell>
          <cell r="P27">
            <v>6892.2477999999992</v>
          </cell>
          <cell r="Q27">
            <v>4546.7179999999998</v>
          </cell>
          <cell r="R27">
            <v>6889.6637999999994</v>
          </cell>
          <cell r="S27">
            <v>0.66211925810328531</v>
          </cell>
          <cell r="T27">
            <v>0.65993321764118595</v>
          </cell>
          <cell r="U27" t="str">
            <v>NEGATIVE</v>
          </cell>
          <cell r="V27" t="str">
            <v/>
          </cell>
          <cell r="W27" t="str">
            <v>UP</v>
          </cell>
          <cell r="X27" t="str">
            <v>POSITIVE</v>
          </cell>
          <cell r="Y27">
            <v>4456.5938461538453</v>
          </cell>
          <cell r="Z27">
            <v>6852.6203076923057</v>
          </cell>
          <cell r="AA27">
            <v>4441.041538461538</v>
          </cell>
          <cell r="AB27">
            <v>6850.3815384615364</v>
          </cell>
          <cell r="AC27">
            <v>0.65034886598797292</v>
          </cell>
          <cell r="AD27">
            <v>0.64829112269546818</v>
          </cell>
          <cell r="AE27" t="str">
            <v>UP</v>
          </cell>
          <cell r="AF27" t="str">
            <v>UP</v>
          </cell>
          <cell r="AG27" t="str">
            <v>POSITIVE</v>
          </cell>
          <cell r="AH27">
            <v>3903.1871794871799</v>
          </cell>
          <cell r="AI27">
            <v>6560.7823076923087</v>
          </cell>
          <cell r="AJ27">
            <v>3904.3948717948715</v>
          </cell>
          <cell r="AK27">
            <v>6561.3723076923088</v>
          </cell>
          <cell r="AL27">
            <v>0.59492709808566835</v>
          </cell>
          <cell r="AM27">
            <v>0.59505766304672336</v>
          </cell>
          <cell r="AN27" t="str">
            <v>DOWN</v>
          </cell>
          <cell r="AO27" t="str">
            <v>DOWN</v>
          </cell>
          <cell r="AP27" t="str">
            <v>POSITIVE</v>
          </cell>
          <cell r="AQ27">
            <v>4327.5370388496722</v>
          </cell>
          <cell r="AR27">
            <v>6769.6039787132295</v>
          </cell>
          <cell r="AS27">
            <v>4313.875281230954</v>
          </cell>
          <cell r="AT27">
            <v>6766.1256231941452</v>
          </cell>
          <cell r="AU27">
            <v>0.63925999991394666</v>
          </cell>
          <cell r="AV27">
            <v>0.63756949271575369</v>
          </cell>
          <cell r="AW27" t="str">
            <v>UP</v>
          </cell>
          <cell r="AX27" t="str">
            <v>UP</v>
          </cell>
          <cell r="AY27" t="str">
            <v>POSITIVE</v>
          </cell>
          <cell r="AZ27">
            <v>72.869290912803393</v>
          </cell>
          <cell r="BA27">
            <v>4731.058064516129</v>
          </cell>
          <cell r="BB27">
            <v>3830.0760000000009</v>
          </cell>
          <cell r="BC27">
            <v>5.7649247116514868E-2</v>
          </cell>
          <cell r="BD27">
            <v>9.6485365367295683E-2</v>
          </cell>
          <cell r="BE27">
            <v>0.30644927150270629</v>
          </cell>
          <cell r="BF27">
            <v>46051</v>
          </cell>
          <cell r="BG27">
            <v>45981</v>
          </cell>
          <cell r="BH27">
            <v>46051</v>
          </cell>
          <cell r="BI27">
            <v>46038</v>
          </cell>
          <cell r="BJ27">
            <v>-6.6479003318367731</v>
          </cell>
        </row>
        <row r="28">
          <cell r="B28" t="str">
            <v>HG1 Comdty</v>
          </cell>
          <cell r="C28" t="str">
            <v>COPPER</v>
          </cell>
          <cell r="D28" t="str">
            <v>COMMODITY</v>
          </cell>
          <cell r="E28" t="str">
            <v>COMMODITIES</v>
          </cell>
          <cell r="F28">
            <v>52.193857831219255</v>
          </cell>
          <cell r="G28">
            <v>52.558294930935155</v>
          </cell>
          <cell r="H28">
            <v>0</v>
          </cell>
          <cell r="I28">
            <v>591.35</v>
          </cell>
          <cell r="J28">
            <v>6941.81</v>
          </cell>
          <cell r="K28">
            <v>591.35</v>
          </cell>
          <cell r="L28">
            <v>6964.82</v>
          </cell>
          <cell r="M28">
            <v>8.5186716432745918E-2</v>
          </cell>
          <cell r="N28">
            <v>8.490528111279258E-2</v>
          </cell>
          <cell r="O28">
            <v>567.72499966430655</v>
          </cell>
          <cell r="P28">
            <v>6892.2477999999992</v>
          </cell>
          <cell r="Q28">
            <v>566.10699999999986</v>
          </cell>
          <cell r="R28">
            <v>6889.6637999999994</v>
          </cell>
          <cell r="S28">
            <v>8.2371530469973323E-2</v>
          </cell>
          <cell r="T28">
            <v>8.2167579788145817E-2</v>
          </cell>
          <cell r="U28" t="str">
            <v>NEGATIVE</v>
          </cell>
          <cell r="V28" t="str">
            <v/>
          </cell>
          <cell r="W28" t="str">
            <v>UP</v>
          </cell>
          <cell r="X28" t="str">
            <v>POSITIVE</v>
          </cell>
          <cell r="Y28">
            <v>552.75769204946653</v>
          </cell>
          <cell r="Z28">
            <v>6852.6203076923057</v>
          </cell>
          <cell r="AA28">
            <v>551.33076923076908</v>
          </cell>
          <cell r="AB28">
            <v>6850.3815384615364</v>
          </cell>
          <cell r="AC28">
            <v>8.0663697568210027E-2</v>
          </cell>
          <cell r="AD28">
            <v>8.0481760926061838E-2</v>
          </cell>
          <cell r="AE28" t="str">
            <v>UP</v>
          </cell>
          <cell r="AF28" t="str">
            <v>UP</v>
          </cell>
          <cell r="AG28" t="str">
            <v>POSITIVE</v>
          </cell>
          <cell r="AH28">
            <v>513.20384572346995</v>
          </cell>
          <cell r="AI28">
            <v>6560.7823076923087</v>
          </cell>
          <cell r="AJ28">
            <v>513.32948717948705</v>
          </cell>
          <cell r="AK28">
            <v>6561.3723076923088</v>
          </cell>
          <cell r="AL28">
            <v>7.8222965136604941E-2</v>
          </cell>
          <cell r="AM28">
            <v>7.8235079966073359E-2</v>
          </cell>
          <cell r="AN28" t="str">
            <v>DOWN</v>
          </cell>
          <cell r="AO28" t="str">
            <v>DOWN</v>
          </cell>
          <cell r="AP28" t="str">
            <v>POSITIVE</v>
          </cell>
          <cell r="AQ28">
            <v>543.83081466403758</v>
          </cell>
          <cell r="AR28">
            <v>6769.6039787132295</v>
          </cell>
          <cell r="AS28">
            <v>542.87088239281013</v>
          </cell>
          <cell r="AT28">
            <v>6766.1256231941452</v>
          </cell>
          <cell r="AU28">
            <v>8.0334213991556019E-2</v>
          </cell>
          <cell r="AV28">
            <v>8.0233639253143543E-2</v>
          </cell>
          <cell r="AW28" t="str">
            <v>UP</v>
          </cell>
          <cell r="AX28" t="str">
            <v>UP</v>
          </cell>
          <cell r="AY28" t="str">
            <v>POSITIVE</v>
          </cell>
          <cell r="AZ28">
            <v>70.901760444013348</v>
          </cell>
          <cell r="BA28">
            <v>588.7661284908171</v>
          </cell>
          <cell r="BB28">
            <v>507.65899991607699</v>
          </cell>
          <cell r="BC28">
            <v>4.3886211929449193E-3</v>
          </cell>
          <cell r="BD28">
            <v>4.1613457835506296E-2</v>
          </cell>
          <cell r="BE28">
            <v>0.16485672488374736</v>
          </cell>
          <cell r="BF28">
            <v>46051</v>
          </cell>
          <cell r="BG28">
            <v>45985</v>
          </cell>
          <cell r="BH28">
            <v>46051</v>
          </cell>
          <cell r="BI28">
            <v>46043</v>
          </cell>
          <cell r="BJ28">
            <v>-12.526341753741683</v>
          </cell>
        </row>
        <row r="29">
          <cell r="B29" t="str">
            <v>IOE1 Comdty</v>
          </cell>
          <cell r="C29" t="str">
            <v>IRON ORE QINGDAO</v>
          </cell>
          <cell r="D29" t="str">
            <v>COMMODITY</v>
          </cell>
          <cell r="E29" t="str">
            <v>COMMODITIES</v>
          </cell>
          <cell r="F29">
            <v>48.811040069258382</v>
          </cell>
          <cell r="G29">
            <v>52.558294930935155</v>
          </cell>
          <cell r="H29">
            <v>0</v>
          </cell>
          <cell r="I29">
            <v>808</v>
          </cell>
          <cell r="J29">
            <v>6941.81</v>
          </cell>
          <cell r="K29">
            <v>808</v>
          </cell>
          <cell r="L29">
            <v>6964.82</v>
          </cell>
          <cell r="M29">
            <v>0.11639615604575751</v>
          </cell>
          <cell r="N29">
            <v>0.11601161264756304</v>
          </cell>
          <cell r="O29">
            <v>804.43000000000006</v>
          </cell>
          <cell r="P29">
            <v>6892.2477999999992</v>
          </cell>
          <cell r="Q29">
            <v>804.42000000000007</v>
          </cell>
          <cell r="R29">
            <v>6889.6637999999994</v>
          </cell>
          <cell r="S29">
            <v>0.11671518833086648</v>
          </cell>
          <cell r="T29">
            <v>0.116757511447801</v>
          </cell>
          <cell r="U29" t="str">
            <v>NEGATIVE</v>
          </cell>
          <cell r="V29" t="str">
            <v/>
          </cell>
          <cell r="W29" t="str">
            <v>DOWN</v>
          </cell>
          <cell r="X29" t="str">
            <v>NEGATIVE</v>
          </cell>
          <cell r="Y29">
            <v>804.29230769230776</v>
          </cell>
          <cell r="Z29">
            <v>6852.6203076923057</v>
          </cell>
          <cell r="AA29">
            <v>804.1615384615385</v>
          </cell>
          <cell r="AB29">
            <v>6850.3815384615364</v>
          </cell>
          <cell r="AC29">
            <v>0.11737003825959269</v>
          </cell>
          <cell r="AD29">
            <v>0.11738930655855669</v>
          </cell>
          <cell r="AE29" t="str">
            <v>UP</v>
          </cell>
          <cell r="AF29" t="str">
            <v>DOWN</v>
          </cell>
          <cell r="AG29" t="str">
            <v>NEGATIVE</v>
          </cell>
          <cell r="AH29">
            <v>794.43589743589746</v>
          </cell>
          <cell r="AI29">
            <v>6560.7823076923087</v>
          </cell>
          <cell r="AJ29">
            <v>794.43589743589746</v>
          </cell>
          <cell r="AK29">
            <v>6561.3723076923088</v>
          </cell>
          <cell r="AL29">
            <v>0.12108859281986031</v>
          </cell>
          <cell r="AM29">
            <v>0.12107770450771867</v>
          </cell>
          <cell r="AN29" t="str">
            <v/>
          </cell>
          <cell r="AO29" t="str">
            <v>UP</v>
          </cell>
          <cell r="AP29" t="str">
            <v>NEGATIVE</v>
          </cell>
          <cell r="AQ29">
            <v>804.45502936463845</v>
          </cell>
          <cell r="AR29">
            <v>6769.6039787132295</v>
          </cell>
          <cell r="AS29">
            <v>804.38341379624728</v>
          </cell>
          <cell r="AT29">
            <v>6766.1256231941452</v>
          </cell>
          <cell r="AU29">
            <v>0.11883339585213813</v>
          </cell>
          <cell r="AV29">
            <v>0.11888390174708503</v>
          </cell>
          <cell r="AW29" t="str">
            <v>UP</v>
          </cell>
          <cell r="AX29" t="str">
            <v>DOWN</v>
          </cell>
          <cell r="AY29" t="str">
            <v>NEGATIVE</v>
          </cell>
          <cell r="AZ29">
            <v>49.909640437134755</v>
          </cell>
          <cell r="BA29">
            <v>814.5645161290322</v>
          </cell>
          <cell r="BB29">
            <v>790.8075</v>
          </cell>
          <cell r="BC29">
            <v>-8.0589271924439432E-3</v>
          </cell>
          <cell r="BD29">
            <v>4.4379249903656603E-3</v>
          </cell>
          <cell r="BE29">
            <v>2.1740436199707336E-2</v>
          </cell>
          <cell r="BF29">
            <v>46034</v>
          </cell>
          <cell r="BG29">
            <v>46001</v>
          </cell>
          <cell r="BH29">
            <v>46034</v>
          </cell>
          <cell r="BI29">
            <v>46044</v>
          </cell>
          <cell r="BJ29">
            <v>-15.909159515702555</v>
          </cell>
        </row>
        <row r="30">
          <cell r="B30" t="str">
            <v>KC1 Comdty</v>
          </cell>
          <cell r="C30" t="str">
            <v>COFFEE 'C'</v>
          </cell>
          <cell r="D30" t="str">
            <v>COMMODITY</v>
          </cell>
          <cell r="E30" t="str">
            <v>COMMODITIES</v>
          </cell>
          <cell r="F30">
            <v>24.686268780453943</v>
          </cell>
          <cell r="G30">
            <v>52.558294930935155</v>
          </cell>
          <cell r="H30">
            <v>0</v>
          </cell>
          <cell r="I30">
            <v>294.2</v>
          </cell>
          <cell r="J30">
            <v>6941.81</v>
          </cell>
          <cell r="K30">
            <v>299.85000000000002</v>
          </cell>
          <cell r="L30">
            <v>6964.82</v>
          </cell>
          <cell r="M30">
            <v>4.2380877609730021E-2</v>
          </cell>
          <cell r="N30">
            <v>4.3052081747984874E-2</v>
          </cell>
          <cell r="O30">
            <v>359.51999963378915</v>
          </cell>
          <cell r="P30">
            <v>6892.2477999999992</v>
          </cell>
          <cell r="Q30">
            <v>361.86600000000004</v>
          </cell>
          <cell r="R30">
            <v>6889.6637999999994</v>
          </cell>
          <cell r="S30">
            <v>5.216295322895808E-2</v>
          </cell>
          <cell r="T30">
            <v>5.2523027321013847E-2</v>
          </cell>
          <cell r="U30" t="str">
            <v>NEGATIVE</v>
          </cell>
          <cell r="V30" t="str">
            <v/>
          </cell>
          <cell r="W30" t="str">
            <v>DOWN</v>
          </cell>
          <cell r="X30" t="str">
            <v>NEGATIVE</v>
          </cell>
          <cell r="Y30">
            <v>370.5415381798378</v>
          </cell>
          <cell r="Z30">
            <v>6852.6203076923057</v>
          </cell>
          <cell r="AA30">
            <v>372.37846153846158</v>
          </cell>
          <cell r="AB30">
            <v>6850.3815384615364</v>
          </cell>
          <cell r="AC30">
            <v>5.407297085523504E-2</v>
          </cell>
          <cell r="AD30">
            <v>5.4358791469896812E-2</v>
          </cell>
          <cell r="AE30" t="str">
            <v>DOWN</v>
          </cell>
          <cell r="AF30" t="str">
            <v>DOWN</v>
          </cell>
          <cell r="AG30" t="str">
            <v>NEGATIVE</v>
          </cell>
          <cell r="AH30">
            <v>356.58333286383208</v>
          </cell>
          <cell r="AI30">
            <v>6560.7823076923087</v>
          </cell>
          <cell r="AJ30">
            <v>356.7282051282051</v>
          </cell>
          <cell r="AK30">
            <v>6561.3723076923088</v>
          </cell>
          <cell r="AL30">
            <v>5.4350733821140425E-2</v>
          </cell>
          <cell r="AM30">
            <v>5.4367926159286865E-2</v>
          </cell>
          <cell r="AN30" t="str">
            <v>DOWN</v>
          </cell>
          <cell r="AO30" t="str">
            <v>DOWN</v>
          </cell>
          <cell r="AP30" t="str">
            <v>NEGATIVE</v>
          </cell>
          <cell r="AQ30">
            <v>362.63680092522998</v>
          </cell>
          <cell r="AR30">
            <v>6769.6039787132295</v>
          </cell>
          <cell r="AS30">
            <v>364.01963842488612</v>
          </cell>
          <cell r="AT30">
            <v>6766.1256231941452</v>
          </cell>
          <cell r="AU30">
            <v>5.3568392193328894E-2</v>
          </cell>
          <cell r="AV30">
            <v>5.3800307398525676E-2</v>
          </cell>
          <cell r="AW30" t="str">
            <v>DOWN</v>
          </cell>
          <cell r="AX30" t="str">
            <v>DOWN</v>
          </cell>
          <cell r="AY30" t="str">
            <v>NEGATIVE</v>
          </cell>
          <cell r="AZ30">
            <v>11.129057304731305</v>
          </cell>
          <cell r="BA30">
            <v>344.70483811901465</v>
          </cell>
          <cell r="BB30">
            <v>362.37824990844717</v>
          </cell>
          <cell r="BC30">
            <v>-0.14651618583194093</v>
          </cell>
          <cell r="BD30">
            <v>-0.18168669253539382</v>
          </cell>
          <cell r="BE30">
            <v>-0.18814112029536001</v>
          </cell>
          <cell r="BF30">
            <v>45972</v>
          </cell>
          <cell r="BG30">
            <v>46063</v>
          </cell>
          <cell r="BH30">
            <v>46049</v>
          </cell>
          <cell r="BI30">
            <v>46063</v>
          </cell>
          <cell r="BJ30">
            <v>-40.033930804506994</v>
          </cell>
        </row>
        <row r="31">
          <cell r="B31" t="str">
            <v>LC1 Comdty</v>
          </cell>
          <cell r="C31" t="str">
            <v>LIVE CATTLE</v>
          </cell>
          <cell r="D31" t="str">
            <v>COMMODITY</v>
          </cell>
          <cell r="E31" t="str">
            <v>COMMODITIES</v>
          </cell>
          <cell r="F31">
            <v>58.697036152009858</v>
          </cell>
          <cell r="G31">
            <v>52.558294930935155</v>
          </cell>
          <cell r="H31">
            <v>0</v>
          </cell>
          <cell r="I31">
            <v>239.10000000000002</v>
          </cell>
          <cell r="J31">
            <v>6941.81</v>
          </cell>
          <cell r="K31">
            <v>239.10000000000002</v>
          </cell>
          <cell r="L31">
            <v>6964.82</v>
          </cell>
          <cell r="M31">
            <v>3.4443466473441368E-2</v>
          </cell>
          <cell r="N31">
            <v>3.4329673990139017E-2</v>
          </cell>
          <cell r="O31">
            <v>231.78049999999999</v>
          </cell>
          <cell r="P31">
            <v>6892.2477999999992</v>
          </cell>
          <cell r="Q31">
            <v>231.21900000000002</v>
          </cell>
          <cell r="R31">
            <v>6889.6637999999994</v>
          </cell>
          <cell r="S31">
            <v>3.3629159415887518E-2</v>
          </cell>
          <cell r="T31">
            <v>3.3560273289387509E-2</v>
          </cell>
          <cell r="U31" t="str">
            <v>NEGATIVE</v>
          </cell>
          <cell r="V31" t="str">
            <v/>
          </cell>
          <cell r="W31" t="str">
            <v>UP</v>
          </cell>
          <cell r="X31" t="str">
            <v>POSITIVE</v>
          </cell>
          <cell r="Y31">
            <v>228.62038461538461</v>
          </cell>
          <cell r="Z31">
            <v>6852.6203076923057</v>
          </cell>
          <cell r="AA31">
            <v>228.3346153846154</v>
          </cell>
          <cell r="AB31">
            <v>6850.3815384615364</v>
          </cell>
          <cell r="AC31">
            <v>3.3362476592895457E-2</v>
          </cell>
          <cell r="AD31">
            <v>3.333166395223805E-2</v>
          </cell>
          <cell r="AE31" t="str">
            <v>UP</v>
          </cell>
          <cell r="AF31" t="str">
            <v>UP</v>
          </cell>
          <cell r="AG31" t="str">
            <v>POSITIVE</v>
          </cell>
          <cell r="AH31">
            <v>229.38717948717945</v>
          </cell>
          <cell r="AI31">
            <v>6560.7823076923087</v>
          </cell>
          <cell r="AJ31">
            <v>229.39230769230767</v>
          </cell>
          <cell r="AK31">
            <v>6561.3723076923088</v>
          </cell>
          <cell r="AL31">
            <v>3.4963388317004553E-2</v>
          </cell>
          <cell r="AM31">
            <v>3.4961025976742194E-2</v>
          </cell>
          <cell r="AN31" t="str">
            <v>DOWN</v>
          </cell>
          <cell r="AO31" t="str">
            <v>UP</v>
          </cell>
          <cell r="AP31" t="str">
            <v>NEGATIVE</v>
          </cell>
          <cell r="AQ31">
            <v>230.8189821684133</v>
          </cell>
          <cell r="AR31">
            <v>6769.6039787132295</v>
          </cell>
          <cell r="AS31">
            <v>230.651751386131</v>
          </cell>
          <cell r="AT31">
            <v>6766.1256231941452</v>
          </cell>
          <cell r="AU31">
            <v>3.4096378886300453E-2</v>
          </cell>
          <cell r="AV31">
            <v>3.4089191397135954E-2</v>
          </cell>
          <cell r="AW31" t="str">
            <v>UP</v>
          </cell>
          <cell r="AX31" t="str">
            <v>UP</v>
          </cell>
          <cell r="AY31" t="str">
            <v>POSITIVE</v>
          </cell>
          <cell r="AZ31">
            <v>74.750850666948665</v>
          </cell>
          <cell r="BA31">
            <v>235.24999999999994</v>
          </cell>
          <cell r="BB31">
            <v>227.86500000000004</v>
          </cell>
          <cell r="BC31">
            <v>1.6365568544102427E-2</v>
          </cell>
          <cell r="BD31">
            <v>3.157944693362924E-2</v>
          </cell>
          <cell r="BE31">
            <v>4.930550984135329E-2</v>
          </cell>
          <cell r="BF31">
            <v>46057</v>
          </cell>
          <cell r="BG31">
            <v>45986</v>
          </cell>
          <cell r="BH31">
            <v>46057</v>
          </cell>
          <cell r="BI31">
            <v>46038</v>
          </cell>
          <cell r="BJ31">
            <v>-6.0231634329510797</v>
          </cell>
        </row>
        <row r="32">
          <cell r="B32" t="str">
            <v>NG1 Comdty</v>
          </cell>
          <cell r="C32" t="str">
            <v>NATURAL GAS</v>
          </cell>
          <cell r="D32" t="str">
            <v>COMMODITY</v>
          </cell>
          <cell r="E32" t="str">
            <v>COMMODITIES</v>
          </cell>
          <cell r="F32">
            <v>41.583343700740471</v>
          </cell>
          <cell r="G32">
            <v>52.558294930935155</v>
          </cell>
          <cell r="H32">
            <v>0</v>
          </cell>
          <cell r="I32">
            <v>3.1150000000000002</v>
          </cell>
          <cell r="J32">
            <v>6941.81</v>
          </cell>
          <cell r="K32">
            <v>3.1150000000000002</v>
          </cell>
          <cell r="L32">
            <v>6964.82</v>
          </cell>
          <cell r="M32">
            <v>4.4873023030016668E-4</v>
          </cell>
          <cell r="N32">
            <v>4.4724773935291945E-4</v>
          </cell>
          <cell r="O32">
            <v>4.2015800001907335</v>
          </cell>
          <cell r="P32">
            <v>6892.2477999999992</v>
          </cell>
          <cell r="Q32">
            <v>4.2304399999999989</v>
          </cell>
          <cell r="R32">
            <v>6889.6637999999994</v>
          </cell>
          <cell r="S32">
            <v>6.0960953844270286E-4</v>
          </cell>
          <cell r="T32">
            <v>6.1402705891106023E-4</v>
          </cell>
          <cell r="U32" t="str">
            <v>NEGATIVE</v>
          </cell>
          <cell r="V32" t="str">
            <v/>
          </cell>
          <cell r="W32" t="str">
            <v>DOWN</v>
          </cell>
          <cell r="X32" t="str">
            <v>NEGATIVE</v>
          </cell>
          <cell r="Y32">
            <v>4.2656307693774886</v>
          </cell>
          <cell r="Z32">
            <v>6852.6203076923057</v>
          </cell>
          <cell r="AA32">
            <v>4.2828153846153851</v>
          </cell>
          <cell r="AB32">
            <v>6850.3815384615364</v>
          </cell>
          <cell r="AC32">
            <v>6.224817044932679E-4</v>
          </cell>
          <cell r="AD32">
            <v>6.251937006091522E-4</v>
          </cell>
          <cell r="AE32" t="str">
            <v>DOWN</v>
          </cell>
          <cell r="AF32" t="str">
            <v>DOWN</v>
          </cell>
          <cell r="AG32" t="str">
            <v>NEGATIVE</v>
          </cell>
          <cell r="AH32">
            <v>3.6028461540906846</v>
          </cell>
          <cell r="AI32">
            <v>6560.7823076923087</v>
          </cell>
          <cell r="AJ32">
            <v>3.6034358974358964</v>
          </cell>
          <cell r="AK32">
            <v>6561.3723076923088</v>
          </cell>
          <cell r="AL32">
            <v>5.4914886443747143E-4</v>
          </cell>
          <cell r="AM32">
            <v>5.4918936595190035E-4</v>
          </cell>
          <cell r="AN32" t="str">
            <v>DOWN</v>
          </cell>
          <cell r="AO32" t="str">
            <v>DOWN</v>
          </cell>
          <cell r="AP32" t="str">
            <v>NEGATIVE</v>
          </cell>
          <cell r="AQ32">
            <v>3.9530429969625986</v>
          </cell>
          <cell r="AR32">
            <v>6769.6039787132295</v>
          </cell>
          <cell r="AS32">
            <v>3.9699768624577501</v>
          </cell>
          <cell r="AT32">
            <v>6766.1256231941452</v>
          </cell>
          <cell r="AU32">
            <v>5.8394006641936471E-4</v>
          </cell>
          <cell r="AV32">
            <v>5.8674300235407215E-4</v>
          </cell>
          <cell r="AW32" t="str">
            <v>DOWN</v>
          </cell>
          <cell r="AX32" t="str">
            <v>DOWN</v>
          </cell>
          <cell r="AY32" t="str">
            <v>NEGATIVE</v>
          </cell>
          <cell r="AZ32">
            <v>37.691297381733058</v>
          </cell>
          <cell r="BA32">
            <v>4.0408709680495711</v>
          </cell>
          <cell r="BB32">
            <v>3.6105950000476854</v>
          </cell>
          <cell r="BC32">
            <v>-0.22912658567181765</v>
          </cell>
          <cell r="BD32">
            <v>-0.2586122363828387</v>
          </cell>
          <cell r="BE32">
            <v>-0.13726131012787079</v>
          </cell>
          <cell r="BF32">
            <v>46050</v>
          </cell>
          <cell r="BG32">
            <v>46038</v>
          </cell>
          <cell r="BH32">
            <v>46050</v>
          </cell>
          <cell r="BI32">
            <v>46038</v>
          </cell>
          <cell r="BJ32">
            <v>-23.136855884220466</v>
          </cell>
        </row>
        <row r="33">
          <cell r="B33" t="str">
            <v>PA1 Comdty</v>
          </cell>
          <cell r="C33" t="str">
            <v>PALLADIUM</v>
          </cell>
          <cell r="D33" t="str">
            <v>COMMODITY</v>
          </cell>
          <cell r="E33" t="str">
            <v>COMMODITIES</v>
          </cell>
          <cell r="F33">
            <v>46.230276808676017</v>
          </cell>
          <cell r="G33">
            <v>52.558294930935155</v>
          </cell>
          <cell r="H33">
            <v>0</v>
          </cell>
          <cell r="I33">
            <v>1729.8</v>
          </cell>
          <cell r="J33">
            <v>6941.81</v>
          </cell>
          <cell r="K33">
            <v>1729.8</v>
          </cell>
          <cell r="L33">
            <v>6964.82</v>
          </cell>
          <cell r="M33">
            <v>0.24918573109894968</v>
          </cell>
          <cell r="N33">
            <v>0.24836248460118138</v>
          </cell>
          <cell r="O33">
            <v>1741.8980009765623</v>
          </cell>
          <cell r="P33">
            <v>6892.2477999999992</v>
          </cell>
          <cell r="Q33">
            <v>1735.752</v>
          </cell>
          <cell r="R33">
            <v>6889.6637999999994</v>
          </cell>
          <cell r="S33">
            <v>0.25273293293032245</v>
          </cell>
          <cell r="T33">
            <v>0.2519356604889777</v>
          </cell>
          <cell r="U33" t="str">
            <v>NEGATIVE</v>
          </cell>
          <cell r="V33" t="str">
            <v/>
          </cell>
          <cell r="W33" t="str">
            <v>UP</v>
          </cell>
          <cell r="X33" t="str">
            <v>NEGATIVE</v>
          </cell>
          <cell r="Y33">
            <v>1668.9061545973555</v>
          </cell>
          <cell r="Z33">
            <v>6852.6203076923057</v>
          </cell>
          <cell r="AA33">
            <v>1664.6030769230767</v>
          </cell>
          <cell r="AB33">
            <v>6850.3815384615364</v>
          </cell>
          <cell r="AC33">
            <v>0.243542773371516</v>
          </cell>
          <cell r="AD33">
            <v>0.24299421391015172</v>
          </cell>
          <cell r="AE33" t="str">
            <v>UP</v>
          </cell>
          <cell r="AF33" t="str">
            <v>UP</v>
          </cell>
          <cell r="AG33" t="str">
            <v>POSITIVE</v>
          </cell>
          <cell r="AH33">
            <v>1383.9128217648235</v>
          </cell>
          <cell r="AI33">
            <v>6560.7823076923087</v>
          </cell>
          <cell r="AJ33">
            <v>1384.2974358974359</v>
          </cell>
          <cell r="AK33">
            <v>6561.3723076923088</v>
          </cell>
          <cell r="AL33">
            <v>0.21093716524357617</v>
          </cell>
          <cell r="AM33">
            <v>0.2109768156692674</v>
          </cell>
          <cell r="AN33" t="str">
            <v>DOWN</v>
          </cell>
          <cell r="AO33" t="str">
            <v>DOWN</v>
          </cell>
          <cell r="AP33" t="str">
            <v>POSITIVE</v>
          </cell>
          <cell r="AQ33">
            <v>1601.8003109889639</v>
          </cell>
          <cell r="AR33">
            <v>6769.6039787132295</v>
          </cell>
          <cell r="AS33">
            <v>1599.2110082254142</v>
          </cell>
          <cell r="AT33">
            <v>6766.1256231941452</v>
          </cell>
          <cell r="AU33">
            <v>0.23661654596424933</v>
          </cell>
          <cell r="AV33">
            <v>0.23635550051618173</v>
          </cell>
          <cell r="AW33" t="str">
            <v>UP</v>
          </cell>
          <cell r="AX33" t="str">
            <v>UP</v>
          </cell>
          <cell r="AY33" t="str">
            <v>POSITIVE</v>
          </cell>
          <cell r="AZ33">
            <v>48.467644401555212</v>
          </cell>
          <cell r="BA33">
            <v>1837.4354854460682</v>
          </cell>
          <cell r="BB33">
            <v>1340.0065002441404</v>
          </cell>
          <cell r="BC33">
            <v>-5.8579191649788975E-2</v>
          </cell>
          <cell r="BD33">
            <v>-6.9452981574006367E-3</v>
          </cell>
          <cell r="BE33">
            <v>0.29088926037660401</v>
          </cell>
          <cell r="BF33">
            <v>46048</v>
          </cell>
          <cell r="BG33">
            <v>45981</v>
          </cell>
          <cell r="BH33">
            <v>46048</v>
          </cell>
          <cell r="BI33">
            <v>46058</v>
          </cell>
          <cell r="BJ33">
            <v>-18.489922776284921</v>
          </cell>
        </row>
        <row r="34">
          <cell r="B34" t="str">
            <v>PL1 Comdty</v>
          </cell>
          <cell r="C34" t="str">
            <v>PLATINUM</v>
          </cell>
          <cell r="D34" t="str">
            <v>COMMODITY</v>
          </cell>
          <cell r="E34" t="str">
            <v>COMMODITIES</v>
          </cell>
          <cell r="F34">
            <v>44.020865710916965</v>
          </cell>
          <cell r="G34">
            <v>52.558294930935155</v>
          </cell>
          <cell r="H34">
            <v>0</v>
          </cell>
          <cell r="I34">
            <v>2100.5</v>
          </cell>
          <cell r="J34">
            <v>6941.81</v>
          </cell>
          <cell r="K34">
            <v>2100.5</v>
          </cell>
          <cell r="L34">
            <v>6964.82</v>
          </cell>
          <cell r="M34">
            <v>0.30258678932439809</v>
          </cell>
          <cell r="N34">
            <v>0.30158711926510667</v>
          </cell>
          <cell r="O34">
            <v>2134.2199999999993</v>
          </cell>
          <cell r="P34">
            <v>6892.2477999999992</v>
          </cell>
          <cell r="Q34">
            <v>2123.9339999999993</v>
          </cell>
          <cell r="R34">
            <v>6889.6637999999994</v>
          </cell>
          <cell r="S34">
            <v>0.30965514617741974</v>
          </cell>
          <cell r="T34">
            <v>0.30827832266648475</v>
          </cell>
          <cell r="U34" t="str">
            <v>NEGATIVE</v>
          </cell>
          <cell r="V34" t="str">
            <v/>
          </cell>
          <cell r="W34" t="str">
            <v>UP</v>
          </cell>
          <cell r="X34" t="str">
            <v>NEGATIVE</v>
          </cell>
          <cell r="Y34">
            <v>2003.3984615384611</v>
          </cell>
          <cell r="Z34">
            <v>6852.6203076923057</v>
          </cell>
          <cell r="AA34">
            <v>1995.1230769230765</v>
          </cell>
          <cell r="AB34">
            <v>6850.3815384615364</v>
          </cell>
          <cell r="AC34">
            <v>0.29235509507065149</v>
          </cell>
          <cell r="AD34">
            <v>0.29124262141041896</v>
          </cell>
          <cell r="AE34" t="str">
            <v>UP</v>
          </cell>
          <cell r="AF34" t="str">
            <v>UP</v>
          </cell>
          <cell r="AG34" t="str">
            <v>POSITIVE</v>
          </cell>
          <cell r="AH34">
            <v>1623.3410256410257</v>
          </cell>
          <cell r="AI34">
            <v>6560.7823076923087</v>
          </cell>
          <cell r="AJ34">
            <v>1623.751282051282</v>
          </cell>
          <cell r="AK34">
            <v>6561.3723076923088</v>
          </cell>
          <cell r="AL34">
            <v>0.24743101500833367</v>
          </cell>
          <cell r="AM34">
            <v>0.24747129196550186</v>
          </cell>
          <cell r="AN34" t="str">
            <v>DOWN</v>
          </cell>
          <cell r="AO34" t="str">
            <v>DOWN</v>
          </cell>
          <cell r="AP34" t="str">
            <v>POSITIVE</v>
          </cell>
          <cell r="AQ34">
            <v>1925.5272656768673</v>
          </cell>
          <cell r="AR34">
            <v>6769.6039787132295</v>
          </cell>
          <cell r="AS34">
            <v>1921.9916110126742</v>
          </cell>
          <cell r="AT34">
            <v>6766.1256231941452</v>
          </cell>
          <cell r="AU34">
            <v>0.28443720958147878</v>
          </cell>
          <cell r="AV34">
            <v>0.2840608818175242</v>
          </cell>
          <cell r="AW34" t="str">
            <v>UP</v>
          </cell>
          <cell r="AX34" t="str">
            <v>UP</v>
          </cell>
          <cell r="AY34" t="str">
            <v>POSITIVE</v>
          </cell>
          <cell r="AZ34">
            <v>47.066283465837351</v>
          </cell>
          <cell r="BA34">
            <v>2322.4903225806452</v>
          </cell>
          <cell r="BB34">
            <v>1557.632000000001</v>
          </cell>
          <cell r="BC34">
            <v>-9.5582883778813632E-2</v>
          </cell>
          <cell r="BD34">
            <v>-1.5799683256646158E-2</v>
          </cell>
          <cell r="BE34">
            <v>0.3485213452214635</v>
          </cell>
          <cell r="BF34">
            <v>46048</v>
          </cell>
          <cell r="BG34">
            <v>45981</v>
          </cell>
          <cell r="BH34">
            <v>46048</v>
          </cell>
          <cell r="BI34">
            <v>46058</v>
          </cell>
          <cell r="BJ34">
            <v>-20.699333874043973</v>
          </cell>
        </row>
        <row r="35">
          <cell r="B35" t="str">
            <v>RR1 Comdty</v>
          </cell>
          <cell r="C35" t="str">
            <v>ROUGH RICE</v>
          </cell>
          <cell r="D35" t="str">
            <v>COMMODITY</v>
          </cell>
          <cell r="E35" t="str">
            <v>COMMODITIES</v>
          </cell>
          <cell r="F35">
            <v>68.62254148032487</v>
          </cell>
          <cell r="G35">
            <v>52.558294930935155</v>
          </cell>
          <cell r="H35">
            <v>1</v>
          </cell>
          <cell r="I35">
            <v>11.23</v>
          </cell>
          <cell r="J35">
            <v>6941.81</v>
          </cell>
          <cell r="K35">
            <v>11.23</v>
          </cell>
          <cell r="L35">
            <v>6964.82</v>
          </cell>
          <cell r="M35">
            <v>1.6177337034577438E-3</v>
          </cell>
          <cell r="N35">
            <v>1.6123891213268974E-3</v>
          </cell>
          <cell r="O35">
            <v>10.268099990844728</v>
          </cell>
          <cell r="P35">
            <v>6892.2477999999992</v>
          </cell>
          <cell r="Q35">
            <v>10.246200000000002</v>
          </cell>
          <cell r="R35">
            <v>6889.6637999999994</v>
          </cell>
          <cell r="S35">
            <v>1.4898042393143105E-3</v>
          </cell>
          <cell r="T35">
            <v>1.4871843238562674E-3</v>
          </cell>
          <cell r="U35" t="str">
            <v>POSITIVE</v>
          </cell>
          <cell r="V35" t="str">
            <v/>
          </cell>
          <cell r="W35" t="str">
            <v>UP</v>
          </cell>
          <cell r="X35" t="str">
            <v>POSITIVE</v>
          </cell>
          <cell r="Y35">
            <v>10.254538461538463</v>
          </cell>
          <cell r="Z35">
            <v>6852.6203076923057</v>
          </cell>
          <cell r="AA35">
            <v>10.234769230769233</v>
          </cell>
          <cell r="AB35">
            <v>6850.3815384615364</v>
          </cell>
          <cell r="AC35">
            <v>1.4964404856967466E-3</v>
          </cell>
          <cell r="AD35">
            <v>1.4940436781960271E-3</v>
          </cell>
          <cell r="AE35" t="str">
            <v>UP</v>
          </cell>
          <cell r="AF35" t="str">
            <v>UP</v>
          </cell>
          <cell r="AG35" t="str">
            <v>POSITIVE</v>
          </cell>
          <cell r="AH35">
            <v>11.393717936980419</v>
          </cell>
          <cell r="AI35">
            <v>6560.7823076923087</v>
          </cell>
          <cell r="AJ35">
            <v>11.392692307692309</v>
          </cell>
          <cell r="AK35">
            <v>6561.3723076923088</v>
          </cell>
          <cell r="AL35">
            <v>1.7366401448226146E-3</v>
          </cell>
          <cell r="AM35">
            <v>1.7363276725412976E-3</v>
          </cell>
          <cell r="AN35" t="str">
            <v>UP</v>
          </cell>
          <cell r="AO35" t="str">
            <v>UP</v>
          </cell>
          <cell r="AP35" t="str">
            <v>NEGATIVE</v>
          </cell>
          <cell r="AQ35">
            <v>10.711168516526474</v>
          </cell>
          <cell r="AR35">
            <v>6769.6039787132295</v>
          </cell>
          <cell r="AS35">
            <v>10.700675265491912</v>
          </cell>
          <cell r="AT35">
            <v>6766.1256231941452</v>
          </cell>
          <cell r="AU35">
            <v>1.5822444784373427E-3</v>
          </cell>
          <cell r="AV35">
            <v>1.581507033923551E-3</v>
          </cell>
          <cell r="AW35" t="str">
            <v>UP</v>
          </cell>
          <cell r="AX35" t="str">
            <v>UP</v>
          </cell>
          <cell r="AY35" t="str">
            <v>POSITIVE</v>
          </cell>
          <cell r="AZ35">
            <v>80.61341758798082</v>
          </cell>
          <cell r="BA35">
            <v>10.504516129032259</v>
          </cell>
          <cell r="BB35">
            <v>11.515075</v>
          </cell>
          <cell r="BC35">
            <v>6.9063997051959092E-2</v>
          </cell>
          <cell r="BD35">
            <v>9.3678480927622765E-2</v>
          </cell>
          <cell r="BE35">
            <v>-2.4756677659502735E-2</v>
          </cell>
          <cell r="BF35">
            <v>46058</v>
          </cell>
          <cell r="BG35">
            <v>46008</v>
          </cell>
          <cell r="BH35">
            <v>46058</v>
          </cell>
          <cell r="BI35">
            <v>46034</v>
          </cell>
          <cell r="BJ35">
            <v>3.9023418953639322</v>
          </cell>
        </row>
        <row r="36">
          <cell r="B36" t="str">
            <v>S 1 Comdty</v>
          </cell>
          <cell r="C36" t="str">
            <v>SOYBEAN</v>
          </cell>
          <cell r="D36" t="str">
            <v>COMMODITY</v>
          </cell>
          <cell r="E36" t="str">
            <v>COMMODITIES</v>
          </cell>
          <cell r="F36">
            <v>70.30262667940184</v>
          </cell>
          <cell r="G36">
            <v>52.558294930935155</v>
          </cell>
          <cell r="H36">
            <v>1</v>
          </cell>
          <cell r="I36">
            <v>1122.5</v>
          </cell>
          <cell r="J36">
            <v>6941.81</v>
          </cell>
          <cell r="K36">
            <v>1122.5</v>
          </cell>
          <cell r="L36">
            <v>6964.82</v>
          </cell>
          <cell r="M36">
            <v>0.16170134302148861</v>
          </cell>
          <cell r="N36">
            <v>0.16116712276842762</v>
          </cell>
          <cell r="O36">
            <v>1071.08</v>
          </cell>
          <cell r="P36">
            <v>6892.2477999999992</v>
          </cell>
          <cell r="Q36">
            <v>1071.26</v>
          </cell>
          <cell r="R36">
            <v>6889.6637999999994</v>
          </cell>
          <cell r="S36">
            <v>0.15540358255836362</v>
          </cell>
          <cell r="T36">
            <v>0.15548799347799816</v>
          </cell>
          <cell r="U36" t="str">
            <v>POSITIVE</v>
          </cell>
          <cell r="V36" t="str">
            <v/>
          </cell>
          <cell r="W36" t="str">
            <v>DOWN</v>
          </cell>
          <cell r="X36" t="str">
            <v>POSITIVE</v>
          </cell>
          <cell r="Y36">
            <v>1083.323076923077</v>
          </cell>
          <cell r="Z36">
            <v>6852.6203076923057</v>
          </cell>
          <cell r="AA36">
            <v>1083.2807692307692</v>
          </cell>
          <cell r="AB36">
            <v>6850.3815384615364</v>
          </cell>
          <cell r="AC36">
            <v>0.15808888108203062</v>
          </cell>
          <cell r="AD36">
            <v>0.15813437005642364</v>
          </cell>
          <cell r="AE36" t="str">
            <v>UP</v>
          </cell>
          <cell r="AF36" t="str">
            <v>DOWN</v>
          </cell>
          <cell r="AG36" t="str">
            <v>POSITIVE</v>
          </cell>
          <cell r="AH36">
            <v>1050.3974358974358</v>
          </cell>
          <cell r="AI36">
            <v>6560.7823076923087</v>
          </cell>
          <cell r="AJ36">
            <v>1050.0961538461538</v>
          </cell>
          <cell r="AK36">
            <v>6561.3723076923088</v>
          </cell>
          <cell r="AL36">
            <v>0.16010246745512013</v>
          </cell>
          <cell r="AM36">
            <v>0.16004215347070919</v>
          </cell>
          <cell r="AN36" t="str">
            <v>UP</v>
          </cell>
          <cell r="AO36" t="str">
            <v>UP</v>
          </cell>
          <cell r="AP36" t="str">
            <v>POSITIVE</v>
          </cell>
          <cell r="AQ36">
            <v>1065.0671512592498</v>
          </cell>
          <cell r="AR36">
            <v>6769.6039787132295</v>
          </cell>
          <cell r="AS36">
            <v>1063.9076209399161</v>
          </cell>
          <cell r="AT36">
            <v>6766.1256231941452</v>
          </cell>
          <cell r="AU36">
            <v>0.15733079137395839</v>
          </cell>
          <cell r="AV36">
            <v>0.15724029972084197</v>
          </cell>
          <cell r="AW36" t="str">
            <v>UP</v>
          </cell>
          <cell r="AX36" t="str">
            <v>UP</v>
          </cell>
          <cell r="AY36" t="str">
            <v>POSITIVE</v>
          </cell>
          <cell r="AZ36">
            <v>75.957489155662316</v>
          </cell>
          <cell r="BA36">
            <v>1061.8790322580644</v>
          </cell>
          <cell r="BB36">
            <v>1047.7162499999999</v>
          </cell>
          <cell r="BC36">
            <v>5.7088393216528921E-2</v>
          </cell>
          <cell r="BD36">
            <v>4.8007618478545178E-2</v>
          </cell>
          <cell r="BE36">
            <v>7.137786590596451E-2</v>
          </cell>
          <cell r="BF36">
            <v>45978</v>
          </cell>
          <cell r="BG36">
            <v>46035</v>
          </cell>
          <cell r="BH36">
            <v>46063</v>
          </cell>
          <cell r="BI36">
            <v>46035</v>
          </cell>
          <cell r="BJ36">
            <v>5.5824270944409022</v>
          </cell>
        </row>
        <row r="37">
          <cell r="B37" t="str">
            <v>SB1 Comdty</v>
          </cell>
          <cell r="C37" t="str">
            <v>SUGAR</v>
          </cell>
          <cell r="D37" t="str">
            <v>COMMODITY</v>
          </cell>
          <cell r="E37" t="str">
            <v>COMMODITIES</v>
          </cell>
          <cell r="F37">
            <v>39.804078845175582</v>
          </cell>
          <cell r="G37">
            <v>52.558294930935155</v>
          </cell>
          <cell r="H37">
            <v>0</v>
          </cell>
          <cell r="I37">
            <v>14.12</v>
          </cell>
          <cell r="J37">
            <v>6941.81</v>
          </cell>
          <cell r="K37">
            <v>14.35</v>
          </cell>
          <cell r="L37">
            <v>6964.82</v>
          </cell>
          <cell r="M37">
            <v>2.0340516378293265E-3</v>
          </cell>
          <cell r="N37">
            <v>2.0603547543224378E-3</v>
          </cell>
          <cell r="O37">
            <v>14.779999997711185</v>
          </cell>
          <cell r="P37">
            <v>6892.2477999999992</v>
          </cell>
          <cell r="Q37">
            <v>14.800400000000002</v>
          </cell>
          <cell r="R37">
            <v>6889.6637999999994</v>
          </cell>
          <cell r="S37">
            <v>2.1444382771192857E-3</v>
          </cell>
          <cell r="T37">
            <v>2.1482035161135152E-3</v>
          </cell>
          <cell r="U37" t="str">
            <v>NEGATIVE</v>
          </cell>
          <cell r="V37" t="str">
            <v/>
          </cell>
          <cell r="W37" t="str">
            <v>DOWN</v>
          </cell>
          <cell r="X37" t="str">
            <v>NEGATIVE</v>
          </cell>
          <cell r="Y37">
            <v>14.740461536700913</v>
          </cell>
          <cell r="Z37">
            <v>6852.6203076923057</v>
          </cell>
          <cell r="AA37">
            <v>14.740307692307697</v>
          </cell>
          <cell r="AB37">
            <v>6850.3815384615364</v>
          </cell>
          <cell r="AC37">
            <v>2.1510693537411126E-3</v>
          </cell>
          <cell r="AD37">
            <v>2.1517498856885695E-3</v>
          </cell>
          <cell r="AE37" t="str">
            <v>UP</v>
          </cell>
          <cell r="AF37" t="str">
            <v>DOWN</v>
          </cell>
          <cell r="AG37" t="str">
            <v>NEGATIVE</v>
          </cell>
          <cell r="AH37">
            <v>15.574615381681001</v>
          </cell>
          <cell r="AI37">
            <v>6560.7823076923087</v>
          </cell>
          <cell r="AJ37">
            <v>15.580512820512819</v>
          </cell>
          <cell r="AK37">
            <v>6561.3723076923088</v>
          </cell>
          <cell r="AL37">
            <v>2.3738960769084292E-3</v>
          </cell>
          <cell r="AM37">
            <v>2.3745814274624844E-3</v>
          </cell>
          <cell r="AN37" t="str">
            <v>DOWN</v>
          </cell>
          <cell r="AO37" t="str">
            <v>DOWN</v>
          </cell>
          <cell r="AP37" t="str">
            <v>NEGATIVE</v>
          </cell>
          <cell r="AQ37">
            <v>15.080447218724821</v>
          </cell>
          <cell r="AR37">
            <v>6769.6039787132295</v>
          </cell>
          <cell r="AS37">
            <v>15.099846954036028</v>
          </cell>
          <cell r="AT37">
            <v>6766.1256231941452</v>
          </cell>
          <cell r="AU37">
            <v>2.2276705204831377E-3</v>
          </cell>
          <cell r="AV37">
            <v>2.231682915001467E-3</v>
          </cell>
          <cell r="AW37" t="str">
            <v>DOWN</v>
          </cell>
          <cell r="AX37" t="str">
            <v>DOWN</v>
          </cell>
          <cell r="AY37" t="str">
            <v>NEGATIVE</v>
          </cell>
          <cell r="AZ37">
            <v>28.569207385374767</v>
          </cell>
          <cell r="BA37">
            <v>14.702580641469648</v>
          </cell>
          <cell r="BB37">
            <v>15.781649999427799</v>
          </cell>
          <cell r="BC37">
            <v>-3.9624379942283072E-2</v>
          </cell>
          <cell r="BD37">
            <v>-4.4654938958957557E-2</v>
          </cell>
          <cell r="BE37">
            <v>-0.10529000449813841</v>
          </cell>
          <cell r="BF37">
            <v>46015</v>
          </cell>
          <cell r="BG37">
            <v>46059</v>
          </cell>
          <cell r="BH37">
            <v>46038</v>
          </cell>
          <cell r="BI37">
            <v>46059</v>
          </cell>
          <cell r="BJ37">
            <v>-24.916120739785356</v>
          </cell>
        </row>
        <row r="38">
          <cell r="B38" t="str">
            <v>SI1 Comdty</v>
          </cell>
          <cell r="C38" t="str">
            <v>SILVER</v>
          </cell>
          <cell r="D38" t="str">
            <v>COMMODITY</v>
          </cell>
          <cell r="E38" t="str">
            <v>COMMODITIES</v>
          </cell>
          <cell r="F38">
            <v>46.879249497771227</v>
          </cell>
          <cell r="G38">
            <v>52.558294930935155</v>
          </cell>
          <cell r="H38">
            <v>0</v>
          </cell>
          <cell r="I38">
            <v>80.384</v>
          </cell>
          <cell r="J38">
            <v>6941.81</v>
          </cell>
          <cell r="K38">
            <v>80.384</v>
          </cell>
          <cell r="L38">
            <v>6964.82</v>
          </cell>
          <cell r="M38">
            <v>1.1579688870770015E-2</v>
          </cell>
          <cell r="N38">
            <v>1.1541432513690232E-2</v>
          </cell>
          <cell r="O38">
            <v>77.112560053710936</v>
          </cell>
          <cell r="P38">
            <v>6892.2477999999992</v>
          </cell>
          <cell r="Q38">
            <v>76.563200000000009</v>
          </cell>
          <cell r="R38">
            <v>6889.6637999999994</v>
          </cell>
          <cell r="S38">
            <v>1.1188303481153267E-2</v>
          </cell>
          <cell r="T38">
            <v>1.1112762860794458E-2</v>
          </cell>
          <cell r="U38" t="str">
            <v>NEGATIVE</v>
          </cell>
          <cell r="V38" t="str">
            <v/>
          </cell>
          <cell r="W38" t="str">
            <v>UP</v>
          </cell>
          <cell r="X38" t="str">
            <v>POSITIVE</v>
          </cell>
          <cell r="Y38">
            <v>71.024553887469963</v>
          </cell>
          <cell r="Z38">
            <v>6852.6203076923057</v>
          </cell>
          <cell r="AA38">
            <v>70.52667692307692</v>
          </cell>
          <cell r="AB38">
            <v>6850.3815384615364</v>
          </cell>
          <cell r="AC38">
            <v>1.0364583283235819E-2</v>
          </cell>
          <cell r="AD38">
            <v>1.0295291806318259E-2</v>
          </cell>
          <cell r="AE38" t="str">
            <v>UP</v>
          </cell>
          <cell r="AF38" t="str">
            <v>UP</v>
          </cell>
          <cell r="AG38" t="str">
            <v>POSITIVE</v>
          </cell>
          <cell r="AH38">
            <v>51.645846222706339</v>
          </cell>
          <cell r="AI38">
            <v>6560.7823076923087</v>
          </cell>
          <cell r="AJ38">
            <v>51.693282051282054</v>
          </cell>
          <cell r="AK38">
            <v>6561.3723076923088</v>
          </cell>
          <cell r="AL38">
            <v>7.8719036542567837E-3</v>
          </cell>
          <cell r="AM38">
            <v>7.8784253700523547E-3</v>
          </cell>
          <cell r="AN38" t="str">
            <v>DOWN</v>
          </cell>
          <cell r="AO38" t="str">
            <v>DOWN</v>
          </cell>
          <cell r="AP38" t="str">
            <v>POSITIVE</v>
          </cell>
          <cell r="AQ38">
            <v>67.272024042542981</v>
          </cell>
          <cell r="AR38">
            <v>6769.6039787132295</v>
          </cell>
          <cell r="AS38">
            <v>67.007124796821159</v>
          </cell>
          <cell r="AT38">
            <v>6766.1256231941452</v>
          </cell>
          <cell r="AU38">
            <v>9.937364763740594E-3</v>
          </cell>
          <cell r="AV38">
            <v>9.9033225997344852E-3</v>
          </cell>
          <cell r="AW38" t="str">
            <v>UP</v>
          </cell>
          <cell r="AX38" t="str">
            <v>UP</v>
          </cell>
          <cell r="AY38" t="str">
            <v>POSITIVE</v>
          </cell>
          <cell r="AZ38">
            <v>54.535153204731671</v>
          </cell>
          <cell r="BA38">
            <v>86.233451699533774</v>
          </cell>
          <cell r="BB38">
            <v>49.764230013427749</v>
          </cell>
          <cell r="BC38">
            <v>-6.7832744535325173E-2</v>
          </cell>
          <cell r="BD38">
            <v>4.2424216547997107E-2</v>
          </cell>
          <cell r="BE38">
            <v>0.61529676995525096</v>
          </cell>
          <cell r="BF38">
            <v>46048</v>
          </cell>
          <cell r="BG38">
            <v>45982</v>
          </cell>
          <cell r="BH38">
            <v>46048</v>
          </cell>
          <cell r="BI38">
            <v>46058</v>
          </cell>
          <cell r="BJ38">
            <v>-17.840950087189711</v>
          </cell>
        </row>
        <row r="39">
          <cell r="B39" t="str">
            <v>W 1 Comdty</v>
          </cell>
          <cell r="C39" t="str">
            <v>WHEAT</v>
          </cell>
          <cell r="D39" t="str">
            <v>COMMODITY</v>
          </cell>
          <cell r="E39" t="str">
            <v>COMMODITIES</v>
          </cell>
          <cell r="F39">
            <v>52.859625833196645</v>
          </cell>
          <cell r="G39">
            <v>52.558294930935155</v>
          </cell>
          <cell r="H39">
            <v>0</v>
          </cell>
          <cell r="I39">
            <v>528.25</v>
          </cell>
          <cell r="J39">
            <v>6941.81</v>
          </cell>
          <cell r="K39">
            <v>528.25</v>
          </cell>
          <cell r="L39">
            <v>6964.82</v>
          </cell>
          <cell r="M39">
            <v>7.6096868107885407E-2</v>
          </cell>
          <cell r="N39">
            <v>7.5845463342914823E-2</v>
          </cell>
          <cell r="O39">
            <v>522.41499999999996</v>
          </cell>
          <cell r="P39">
            <v>6892.2477999999992</v>
          </cell>
          <cell r="Q39">
            <v>522.43000000000006</v>
          </cell>
          <cell r="R39">
            <v>6889.6637999999994</v>
          </cell>
          <cell r="S39">
            <v>7.5797477856208245E-2</v>
          </cell>
          <cell r="T39">
            <v>7.5828083222290191E-2</v>
          </cell>
          <cell r="U39" t="str">
            <v>NEGATIVE</v>
          </cell>
          <cell r="V39" t="str">
            <v/>
          </cell>
          <cell r="W39" t="str">
            <v>DOWN</v>
          </cell>
          <cell r="X39" t="str">
            <v>POSITIVE</v>
          </cell>
          <cell r="Y39">
            <v>524.84230769230771</v>
          </cell>
          <cell r="Z39">
            <v>6852.6203076923057</v>
          </cell>
          <cell r="AA39">
            <v>525.25</v>
          </cell>
          <cell r="AB39">
            <v>6850.3815384615364</v>
          </cell>
          <cell r="AC39">
            <v>7.6590017267285898E-2</v>
          </cell>
          <cell r="AD39">
            <v>7.6674561416904818E-2</v>
          </cell>
          <cell r="AE39" t="str">
            <v>DOWN</v>
          </cell>
          <cell r="AF39" t="str">
            <v>DOWN</v>
          </cell>
          <cell r="AG39" t="str">
            <v>NEGATIVE</v>
          </cell>
          <cell r="AH39">
            <v>525.44230769230762</v>
          </cell>
          <cell r="AI39">
            <v>6560.7823076923087</v>
          </cell>
          <cell r="AJ39">
            <v>525.45512820512818</v>
          </cell>
          <cell r="AK39">
            <v>6561.3723076923088</v>
          </cell>
          <cell r="AL39">
            <v>8.0088361882735118E-2</v>
          </cell>
          <cell r="AM39">
            <v>8.0083114257836596E-2</v>
          </cell>
          <cell r="AN39" t="str">
            <v>DOWN</v>
          </cell>
          <cell r="AO39" t="str">
            <v>UP</v>
          </cell>
          <cell r="AP39" t="str">
            <v>NEGATIVE</v>
          </cell>
          <cell r="AQ39">
            <v>523.14310775276442</v>
          </cell>
          <cell r="AR39">
            <v>6769.6039787132295</v>
          </cell>
          <cell r="AS39">
            <v>523.04049383236838</v>
          </cell>
          <cell r="AT39">
            <v>6766.1256231941452</v>
          </cell>
          <cell r="AU39">
            <v>7.7278243956037704E-2</v>
          </cell>
          <cell r="AV39">
            <v>7.730280561735299E-2</v>
          </cell>
          <cell r="AW39" t="str">
            <v>UP</v>
          </cell>
          <cell r="AX39" t="str">
            <v>DOWN</v>
          </cell>
          <cell r="AY39" t="str">
            <v>NEGATIVE</v>
          </cell>
          <cell r="AZ39">
            <v>53.678637234837566</v>
          </cell>
          <cell r="BA39">
            <v>520.15322580645159</v>
          </cell>
          <cell r="BB39">
            <v>523.82375000000002</v>
          </cell>
          <cell r="BC39">
            <v>1.556613280826058E-2</v>
          </cell>
          <cell r="BD39">
            <v>1.1169281127073383E-2</v>
          </cell>
          <cell r="BE39">
            <v>8.4498841451918771E-3</v>
          </cell>
          <cell r="BF39">
            <v>45979</v>
          </cell>
          <cell r="BG39">
            <v>46008</v>
          </cell>
          <cell r="BH39">
            <v>46051</v>
          </cell>
          <cell r="BI39">
            <v>46043</v>
          </cell>
          <cell r="BJ39">
            <v>-11.860573751764292</v>
          </cell>
        </row>
        <row r="40">
          <cell r="B40" t="str">
            <v>XB1 Comdty</v>
          </cell>
          <cell r="C40" t="str">
            <v>GASOLINE RBOB</v>
          </cell>
          <cell r="D40" t="str">
            <v>COMMODITY</v>
          </cell>
          <cell r="E40" t="str">
            <v>COMMODITIES</v>
          </cell>
          <cell r="F40">
            <v>60.982775556079879</v>
          </cell>
          <cell r="G40">
            <v>52.558294930935155</v>
          </cell>
          <cell r="H40">
            <v>0</v>
          </cell>
          <cell r="I40">
            <v>195.92000000000002</v>
          </cell>
          <cell r="J40">
            <v>6941.81</v>
          </cell>
          <cell r="K40">
            <v>195.92000000000002</v>
          </cell>
          <cell r="L40">
            <v>6964.82</v>
          </cell>
          <cell r="M40">
            <v>2.8223186748124768E-2</v>
          </cell>
          <cell r="N40">
            <v>2.8129944492463557E-2</v>
          </cell>
          <cell r="O40">
            <v>180.47120004920959</v>
          </cell>
          <cell r="P40">
            <v>6892.2477999999992</v>
          </cell>
          <cell r="Q40">
            <v>180.33080000000001</v>
          </cell>
          <cell r="R40">
            <v>6889.6637999999994</v>
          </cell>
          <cell r="S40">
            <v>2.6184665044865277E-2</v>
          </cell>
          <cell r="T40">
            <v>2.6174107363555247E-2</v>
          </cell>
          <cell r="U40" t="str">
            <v>NEGATIVE</v>
          </cell>
          <cell r="V40" t="str">
            <v/>
          </cell>
          <cell r="W40" t="str">
            <v>UP</v>
          </cell>
          <cell r="X40" t="str">
            <v>POSITIVE</v>
          </cell>
          <cell r="Y40">
            <v>183.71907696093047</v>
          </cell>
          <cell r="Z40">
            <v>6852.6203076923057</v>
          </cell>
          <cell r="AA40">
            <v>183.64230769230772</v>
          </cell>
          <cell r="AB40">
            <v>6850.3815384615364</v>
          </cell>
          <cell r="AC40">
            <v>2.6810047647715048E-2</v>
          </cell>
          <cell r="AD40">
            <v>2.6807602855584922E-2</v>
          </cell>
          <cell r="AE40" t="str">
            <v>UP</v>
          </cell>
          <cell r="AF40" t="str">
            <v>UP</v>
          </cell>
          <cell r="AG40" t="str">
            <v>POSITIVE</v>
          </cell>
          <cell r="AH40">
            <v>197.73282057590973</v>
          </cell>
          <cell r="AI40">
            <v>6560.7823076923087</v>
          </cell>
          <cell r="AJ40">
            <v>197.8002564102564</v>
          </cell>
          <cell r="AK40">
            <v>6561.3723076923088</v>
          </cell>
          <cell r="AL40">
            <v>3.0138604102756813E-2</v>
          </cell>
          <cell r="AM40">
            <v>3.0146171735806353E-2</v>
          </cell>
          <cell r="AN40" t="str">
            <v>DOWN</v>
          </cell>
          <cell r="AO40" t="str">
            <v>DOWN</v>
          </cell>
          <cell r="AP40" t="str">
            <v>NEGATIVE</v>
          </cell>
          <cell r="AQ40">
            <v>188.20553535087851</v>
          </cell>
          <cell r="AR40">
            <v>6769.6039787132295</v>
          </cell>
          <cell r="AS40">
            <v>188.05004729440145</v>
          </cell>
          <cell r="AT40">
            <v>6766.1256231941452</v>
          </cell>
          <cell r="AU40">
            <v>2.7801557660194581E-2</v>
          </cell>
          <cell r="AV40">
            <v>2.7792869622427583E-2</v>
          </cell>
          <cell r="AW40" t="str">
            <v>UP</v>
          </cell>
          <cell r="AX40" t="str">
            <v>UP</v>
          </cell>
          <cell r="AY40" t="str">
            <v>POSITIVE</v>
          </cell>
          <cell r="AZ40">
            <v>77.584996576580608</v>
          </cell>
          <cell r="BA40">
            <v>182.32709685356389</v>
          </cell>
          <cell r="BB40">
            <v>198.77735001230241</v>
          </cell>
          <cell r="BC40">
            <v>7.4552292999834568E-2</v>
          </cell>
          <cell r="BD40">
            <v>8.560257784387737E-2</v>
          </cell>
          <cell r="BE40">
            <v>-1.437462574144166E-2</v>
          </cell>
          <cell r="BF40">
            <v>45972</v>
          </cell>
          <cell r="BG40">
            <v>46007</v>
          </cell>
          <cell r="BH40">
            <v>46062</v>
          </cell>
          <cell r="BI40">
            <v>46037</v>
          </cell>
          <cell r="BJ40">
            <v>-3.7374240288810583</v>
          </cell>
        </row>
        <row r="41">
          <cell r="B41" t="str">
            <v>ZNA1 Comdty</v>
          </cell>
          <cell r="C41" t="str">
            <v>ZINC</v>
          </cell>
          <cell r="D41" t="str">
            <v>COMMODITY</v>
          </cell>
          <cell r="E41" t="str">
            <v>COMMODITIES</v>
          </cell>
          <cell r="F41">
            <v>48.753958928323755</v>
          </cell>
          <cell r="G41">
            <v>52.558294930935155</v>
          </cell>
          <cell r="H41">
            <v>0</v>
          </cell>
          <cell r="I41">
            <v>24370</v>
          </cell>
          <cell r="J41">
            <v>6941.81</v>
          </cell>
          <cell r="K41">
            <v>24385</v>
          </cell>
          <cell r="L41">
            <v>6964.82</v>
          </cell>
          <cell r="M41">
            <v>3.510611785687018</v>
          </cell>
          <cell r="N41">
            <v>3.5011672950629018</v>
          </cell>
          <cell r="O41">
            <v>23864.5</v>
          </cell>
          <cell r="P41">
            <v>6892.2477999999992</v>
          </cell>
          <cell r="Q41">
            <v>23823.600000000002</v>
          </cell>
          <cell r="R41">
            <v>6889.6637999999994</v>
          </cell>
          <cell r="S41">
            <v>3.4625133472421004</v>
          </cell>
          <cell r="T41">
            <v>3.4578755497474352</v>
          </cell>
          <cell r="U41" t="str">
            <v>NEGATIVE</v>
          </cell>
          <cell r="V41" t="str">
            <v/>
          </cell>
          <cell r="W41" t="str">
            <v>UP</v>
          </cell>
          <cell r="X41" t="str">
            <v>POSITIVE</v>
          </cell>
          <cell r="Y41">
            <v>23540</v>
          </cell>
          <cell r="Z41">
            <v>6852.6203076923057</v>
          </cell>
          <cell r="AA41">
            <v>23513.153846153848</v>
          </cell>
          <cell r="AB41">
            <v>6850.3815384615364</v>
          </cell>
          <cell r="AC41">
            <v>3.4351823015169143</v>
          </cell>
          <cell r="AD41">
            <v>3.43238602319287</v>
          </cell>
          <cell r="AE41" t="str">
            <v>UP</v>
          </cell>
          <cell r="AF41" t="str">
            <v>UP</v>
          </cell>
          <cell r="AG41" t="str">
            <v>POSITIVE</v>
          </cell>
          <cell r="AH41">
            <v>22793.205128205129</v>
          </cell>
          <cell r="AI41">
            <v>6560.7823076923087</v>
          </cell>
          <cell r="AJ41">
            <v>22799.48717948718</v>
          </cell>
          <cell r="AK41">
            <v>6561.3723076923088</v>
          </cell>
          <cell r="AL41">
            <v>3.4741596442669374</v>
          </cell>
          <cell r="AM41">
            <v>3.4748046765701601</v>
          </cell>
          <cell r="AN41" t="str">
            <v>DOWN</v>
          </cell>
          <cell r="AO41" t="str">
            <v>DOWN</v>
          </cell>
          <cell r="AP41" t="str">
            <v>POSITIVE</v>
          </cell>
          <cell r="AQ41">
            <v>23461.822184362434</v>
          </cell>
          <cell r="AR41">
            <v>6769.6039787132295</v>
          </cell>
          <cell r="AS41">
            <v>23443.172127480866</v>
          </cell>
          <cell r="AT41">
            <v>6766.1256231941452</v>
          </cell>
          <cell r="AU41">
            <v>3.4657599260070855</v>
          </cell>
          <cell r="AV41">
            <v>3.4647852305783586</v>
          </cell>
          <cell r="AW41" t="str">
            <v>UP</v>
          </cell>
          <cell r="AX41" t="str">
            <v>UP</v>
          </cell>
          <cell r="AY41" t="str">
            <v>POSITIVE</v>
          </cell>
          <cell r="AZ41">
            <v>52.412889985149391</v>
          </cell>
          <cell r="BA41">
            <v>24390</v>
          </cell>
          <cell r="BB41">
            <v>22732.7</v>
          </cell>
          <cell r="BC41">
            <v>-8.2000820008198971E-4</v>
          </cell>
          <cell r="BD41">
            <v>2.1182090552913424E-2</v>
          </cell>
          <cell r="BE41">
            <v>7.2024000668640342E-2</v>
          </cell>
          <cell r="BF41">
            <v>46052</v>
          </cell>
          <cell r="BG41">
            <v>45986</v>
          </cell>
          <cell r="BH41">
            <v>46052</v>
          </cell>
          <cell r="BI41">
            <v>46034</v>
          </cell>
          <cell r="BJ41">
            <v>-15.966240656637183</v>
          </cell>
        </row>
        <row r="42">
          <cell r="B42" t="str">
            <v>XAD Curncy</v>
          </cell>
          <cell r="C42" t="str">
            <v>Cardano</v>
          </cell>
          <cell r="D42" t="str">
            <v>CRYPTO</v>
          </cell>
          <cell r="E42" t="str">
            <v>CRYPTO</v>
          </cell>
          <cell r="F42">
            <v>32.277999999999999</v>
          </cell>
          <cell r="G42">
            <v>52.558294930935155</v>
          </cell>
          <cell r="H42">
            <v>0</v>
          </cell>
          <cell r="I42">
            <v>0.2621</v>
          </cell>
          <cell r="J42">
            <v>6941.81</v>
          </cell>
          <cell r="K42">
            <v>0.26140000000000002</v>
          </cell>
          <cell r="L42">
            <v>6964.82</v>
          </cell>
          <cell r="M42">
            <v>3.7756723390585452E-5</v>
          </cell>
          <cell r="N42">
            <v>3.7531479636228938E-5</v>
          </cell>
          <cell r="O42">
            <v>0.35239999999999999</v>
          </cell>
          <cell r="P42">
            <v>6892.2477999999992</v>
          </cell>
          <cell r="Q42">
            <v>0.35460000000000003</v>
          </cell>
          <cell r="R42">
            <v>6889.6637999999994</v>
          </cell>
          <cell r="S42">
            <v>5.1129908590924433E-5</v>
          </cell>
          <cell r="T42">
            <v>5.1468404017043625E-5</v>
          </cell>
          <cell r="U42" t="str">
            <v>NEGATIVE</v>
          </cell>
          <cell r="V42" t="str">
            <v/>
          </cell>
          <cell r="W42" t="str">
            <v>DOWN</v>
          </cell>
          <cell r="X42" t="str">
            <v>NEGATIVE</v>
          </cell>
          <cell r="Y42">
            <v>0.36299999999999999</v>
          </cell>
          <cell r="Z42">
            <v>6852.6203076923057</v>
          </cell>
          <cell r="AA42">
            <v>0.36549999999999999</v>
          </cell>
          <cell r="AB42">
            <v>6850.3815384615364</v>
          </cell>
          <cell r="AC42">
            <v>5.2972437359840266E-5</v>
          </cell>
          <cell r="AD42">
            <v>5.3354692428136527E-5</v>
          </cell>
          <cell r="AE42" t="str">
            <v>DOWN</v>
          </cell>
          <cell r="AF42" t="str">
            <v>DOWN</v>
          </cell>
          <cell r="AG42" t="str">
            <v>NEGATIVE</v>
          </cell>
          <cell r="AH42">
            <v>0.60799999999999998</v>
          </cell>
          <cell r="AI42">
            <v>6560.7823076923087</v>
          </cell>
          <cell r="AJ42">
            <v>0.60819999999999996</v>
          </cell>
          <cell r="AK42">
            <v>6561.3723076923088</v>
          </cell>
          <cell r="AL42">
            <v>9.2671875316932754E-5</v>
          </cell>
          <cell r="AM42">
            <v>9.2694023670470414E-5</v>
          </cell>
          <cell r="AN42" t="str">
            <v>DOWN</v>
          </cell>
          <cell r="AO42" t="str">
            <v>DOWN</v>
          </cell>
          <cell r="AP42" t="str">
            <v>NEGATIVE</v>
          </cell>
          <cell r="AQ42">
            <v>0.41920000000000002</v>
          </cell>
          <cell r="AR42">
            <v>6769.6039787132295</v>
          </cell>
          <cell r="AS42">
            <v>0.4224</v>
          </cell>
          <cell r="AT42">
            <v>6766.1256231941452</v>
          </cell>
          <cell r="AU42">
            <v>6.1923858665611606E-5</v>
          </cell>
          <cell r="AV42">
            <v>6.2428636936923118E-5</v>
          </cell>
          <cell r="AW42" t="str">
            <v>DOWN</v>
          </cell>
          <cell r="AX42" t="str">
            <v>DOWN</v>
          </cell>
          <cell r="AY42" t="str">
            <v>NEGATIVE</v>
          </cell>
          <cell r="AZ42">
            <v>10.914</v>
          </cell>
          <cell r="BA42">
            <v>0.33789999999999998</v>
          </cell>
          <cell r="BB42">
            <v>0.59760000000000002</v>
          </cell>
          <cell r="BC42">
            <v>-0.2243267238828055</v>
          </cell>
          <cell r="BD42">
            <v>-0.25624290578887621</v>
          </cell>
          <cell r="BE42">
            <v>-0.56141231593038832</v>
          </cell>
          <cell r="BF42">
            <v>45971</v>
          </cell>
          <cell r="BG42">
            <v>46058</v>
          </cell>
          <cell r="BH42">
            <v>46036</v>
          </cell>
          <cell r="BI42">
            <v>46058</v>
          </cell>
          <cell r="BJ42">
            <v>-32.442199584960939</v>
          </cell>
        </row>
        <row r="43">
          <cell r="B43" t="str">
            <v>XBT Curncy</v>
          </cell>
          <cell r="C43" t="str">
            <v>Bitcoin</v>
          </cell>
          <cell r="D43" t="str">
            <v>CRYPTO</v>
          </cell>
          <cell r="E43" t="str">
            <v>CRYPTO</v>
          </cell>
          <cell r="F43">
            <v>31.86</v>
          </cell>
          <cell r="G43">
            <v>52.558294930935155</v>
          </cell>
          <cell r="H43">
            <v>0</v>
          </cell>
          <cell r="I43">
            <v>68630.66</v>
          </cell>
          <cell r="J43">
            <v>6941.81</v>
          </cell>
          <cell r="K43">
            <v>68613.679999999993</v>
          </cell>
          <cell r="L43">
            <v>6964.82</v>
          </cell>
          <cell r="M43">
            <v>9.8865656075288726</v>
          </cell>
          <cell r="N43">
            <v>9.8514649337671312</v>
          </cell>
          <cell r="O43">
            <v>86194.83</v>
          </cell>
          <cell r="P43">
            <v>6892.2477999999992</v>
          </cell>
          <cell r="Q43">
            <v>86587.16</v>
          </cell>
          <cell r="R43">
            <v>6889.6637999999994</v>
          </cell>
          <cell r="S43">
            <v>12.506054991232325</v>
          </cell>
          <cell r="T43">
            <v>12.567690167987589</v>
          </cell>
          <cell r="U43" t="str">
            <v>NEGATIVE</v>
          </cell>
          <cell r="V43" t="str">
            <v/>
          </cell>
          <cell r="W43" t="str">
            <v>DOWN</v>
          </cell>
          <cell r="X43" t="str">
            <v>NEGATIVE</v>
          </cell>
          <cell r="Y43">
            <v>86856.72</v>
          </cell>
          <cell r="Z43">
            <v>6852.6203076923057</v>
          </cell>
          <cell r="AA43">
            <v>87189.34</v>
          </cell>
          <cell r="AB43">
            <v>6850.3815384615364</v>
          </cell>
          <cell r="AC43">
            <v>12.674964626669933</v>
          </cell>
          <cell r="AD43">
            <v>12.727661884301563</v>
          </cell>
          <cell r="AE43" t="str">
            <v>DOWN</v>
          </cell>
          <cell r="AF43" t="str">
            <v>DOWN</v>
          </cell>
          <cell r="AG43" t="str">
            <v>NEGATIVE</v>
          </cell>
          <cell r="AH43">
            <v>102619.7</v>
          </cell>
          <cell r="AI43">
            <v>6560.7823076923087</v>
          </cell>
          <cell r="AJ43">
            <v>102664.7</v>
          </cell>
          <cell r="AK43">
            <v>6561.3723076923088</v>
          </cell>
          <cell r="AL43">
            <v>15.641381650429349</v>
          </cell>
          <cell r="AM43">
            <v>15.646833495432004</v>
          </cell>
          <cell r="AN43" t="str">
            <v>DOWN</v>
          </cell>
          <cell r="AO43" t="str">
            <v>DOWN</v>
          </cell>
          <cell r="AP43" t="str">
            <v>NEGATIVE</v>
          </cell>
          <cell r="AQ43">
            <v>89891.6</v>
          </cell>
          <cell r="AR43">
            <v>6769.6039787132295</v>
          </cell>
          <cell r="AS43">
            <v>90321.37</v>
          </cell>
          <cell r="AT43">
            <v>6766.1256231941452</v>
          </cell>
          <cell r="AU43">
            <v>13.278708811129992</v>
          </cell>
          <cell r="AV43">
            <v>13.349053066703361</v>
          </cell>
          <cell r="AW43" t="str">
            <v>DOWN</v>
          </cell>
          <cell r="AX43" t="str">
            <v>DOWN</v>
          </cell>
          <cell r="AY43" t="str">
            <v>NEGATIVE</v>
          </cell>
          <cell r="AZ43">
            <v>15.087999999999999</v>
          </cell>
          <cell r="BA43">
            <v>84214.52</v>
          </cell>
          <cell r="BB43">
            <v>101808.8</v>
          </cell>
          <cell r="BC43">
            <v>-0.18504956152454466</v>
          </cell>
          <cell r="BD43">
            <v>-0.20377289449958891</v>
          </cell>
          <cell r="BE43">
            <v>-0.32588676028005437</v>
          </cell>
          <cell r="BF43">
            <v>45971</v>
          </cell>
          <cell r="BG43">
            <v>46058</v>
          </cell>
          <cell r="BH43">
            <v>46036</v>
          </cell>
          <cell r="BI43">
            <v>46058</v>
          </cell>
          <cell r="BJ43">
            <v>-32.860199584960938</v>
          </cell>
        </row>
        <row r="44">
          <cell r="B44" t="str">
            <v>XET Curncy</v>
          </cell>
          <cell r="C44" t="str">
            <v>Ethereum</v>
          </cell>
          <cell r="D44" t="str">
            <v>CRYPTO</v>
          </cell>
          <cell r="E44" t="str">
            <v>CRYPTO</v>
          </cell>
          <cell r="F44">
            <v>29.802</v>
          </cell>
          <cell r="G44">
            <v>52.558294930935155</v>
          </cell>
          <cell r="H44">
            <v>0</v>
          </cell>
          <cell r="I44">
            <v>2012.058</v>
          </cell>
          <cell r="J44">
            <v>6941.81</v>
          </cell>
          <cell r="K44">
            <v>2007.73</v>
          </cell>
          <cell r="L44">
            <v>6964.82</v>
          </cell>
          <cell r="M44">
            <v>0.28984630809543904</v>
          </cell>
          <cell r="N44">
            <v>0.28826732061991556</v>
          </cell>
          <cell r="O44">
            <v>2858.357</v>
          </cell>
          <cell r="P44">
            <v>6892.2477999999992</v>
          </cell>
          <cell r="Q44">
            <v>2877.942</v>
          </cell>
          <cell r="R44">
            <v>6889.6637999999994</v>
          </cell>
          <cell r="S44">
            <v>0.41472057925717648</v>
          </cell>
          <cell r="T44">
            <v>0.41771878622001851</v>
          </cell>
          <cell r="U44" t="str">
            <v>NEGATIVE</v>
          </cell>
          <cell r="V44" t="str">
            <v/>
          </cell>
          <cell r="W44" t="str">
            <v>DOWN</v>
          </cell>
          <cell r="X44" t="str">
            <v>NEGATIVE</v>
          </cell>
          <cell r="Y44">
            <v>2902.9760000000001</v>
          </cell>
          <cell r="Z44">
            <v>6852.6203076923057</v>
          </cell>
          <cell r="AA44">
            <v>2919.5630000000001</v>
          </cell>
          <cell r="AB44">
            <v>6850.3815384615364</v>
          </cell>
          <cell r="AC44">
            <v>0.42363006698931038</v>
          </cell>
          <cell r="AD44">
            <v>0.42618983827515067</v>
          </cell>
          <cell r="AE44" t="str">
            <v>DOWN</v>
          </cell>
          <cell r="AF44" t="str">
            <v>DOWN</v>
          </cell>
          <cell r="AG44" t="str">
            <v>NEGATIVE</v>
          </cell>
          <cell r="AH44">
            <v>3350.2739999999999</v>
          </cell>
          <cell r="AI44">
            <v>6560.7823076923087</v>
          </cell>
          <cell r="AJ44">
            <v>3353.192</v>
          </cell>
          <cell r="AK44">
            <v>6561.3723076923088</v>
          </cell>
          <cell r="AL44">
            <v>0.51065160264072629</v>
          </cell>
          <cell r="AM44">
            <v>0.51105040877940155</v>
          </cell>
          <cell r="AN44" t="str">
            <v>DOWN</v>
          </cell>
          <cell r="AO44" t="str">
            <v>DOWN</v>
          </cell>
          <cell r="AP44" t="str">
            <v>NEGATIVE</v>
          </cell>
          <cell r="AQ44">
            <v>3001.6419999999998</v>
          </cell>
          <cell r="AR44">
            <v>6769.6039787132295</v>
          </cell>
          <cell r="AS44">
            <v>3021.7190000000001</v>
          </cell>
          <cell r="AT44">
            <v>6766.1256231941452</v>
          </cell>
          <cell r="AU44">
            <v>0.44339994029762342</v>
          </cell>
          <cell r="AV44">
            <v>0.44659516661080118</v>
          </cell>
          <cell r="AW44" t="str">
            <v>DOWN</v>
          </cell>
          <cell r="AX44" t="str">
            <v>DOWN</v>
          </cell>
          <cell r="AY44" t="str">
            <v>NEGATIVE</v>
          </cell>
          <cell r="AZ44">
            <v>16.038</v>
          </cell>
          <cell r="BA44">
            <v>2743.9969999999998</v>
          </cell>
          <cell r="BB44">
            <v>3589.2649999999999</v>
          </cell>
          <cell r="BC44">
            <v>-0.26674190970325395</v>
          </cell>
          <cell r="BD44">
            <v>-0.29607883130063883</v>
          </cell>
          <cell r="BE44">
            <v>-0.43942339169718592</v>
          </cell>
          <cell r="BF44">
            <v>45971</v>
          </cell>
          <cell r="BG44">
            <v>46058</v>
          </cell>
          <cell r="BH44">
            <v>46036</v>
          </cell>
          <cell r="BI44">
            <v>46058</v>
          </cell>
          <cell r="BJ44">
            <v>-34.918199584960938</v>
          </cell>
        </row>
        <row r="45">
          <cell r="B45" t="str">
            <v>XRP Curncy</v>
          </cell>
          <cell r="C45" t="str">
            <v>XRP</v>
          </cell>
          <cell r="D45" t="str">
            <v>CRYPTO</v>
          </cell>
          <cell r="E45" t="str">
            <v>CRYPTO</v>
          </cell>
          <cell r="F45">
            <v>35.043999999999997</v>
          </cell>
          <cell r="G45">
            <v>52.558294930935155</v>
          </cell>
          <cell r="H45">
            <v>0</v>
          </cell>
          <cell r="I45">
            <v>1.3988</v>
          </cell>
          <cell r="J45">
            <v>6941.81</v>
          </cell>
          <cell r="K45">
            <v>1.3935</v>
          </cell>
          <cell r="L45">
            <v>6964.82</v>
          </cell>
          <cell r="M45">
            <v>2.0150364242178912E-4</v>
          </cell>
          <cell r="N45">
            <v>2.0007695819848899E-4</v>
          </cell>
          <cell r="O45">
            <v>1.8693</v>
          </cell>
          <cell r="P45">
            <v>6892.2477999999992</v>
          </cell>
          <cell r="Q45">
            <v>1.8793</v>
          </cell>
          <cell r="R45">
            <v>6889.6637999999994</v>
          </cell>
          <cell r="S45">
            <v>2.712177585953889E-4</v>
          </cell>
          <cell r="T45">
            <v>2.7277092969326023E-4</v>
          </cell>
          <cell r="U45" t="str">
            <v>NEGATIVE</v>
          </cell>
          <cell r="V45" t="str">
            <v/>
          </cell>
          <cell r="W45" t="str">
            <v>DOWN</v>
          </cell>
          <cell r="X45" t="str">
            <v>NEGATIVE</v>
          </cell>
          <cell r="Y45">
            <v>1.8907</v>
          </cell>
          <cell r="Z45">
            <v>6852.6203076923057</v>
          </cell>
          <cell r="AA45">
            <v>1.9008</v>
          </cell>
          <cell r="AB45">
            <v>6850.3815384615364</v>
          </cell>
          <cell r="AC45">
            <v>2.7590905596763083E-4</v>
          </cell>
          <cell r="AD45">
            <v>2.7747359608044301E-4</v>
          </cell>
          <cell r="AE45" t="str">
            <v>DOWN</v>
          </cell>
          <cell r="AF45" t="str">
            <v>DOWN</v>
          </cell>
          <cell r="AG45" t="str">
            <v>NEGATIVE</v>
          </cell>
          <cell r="AH45">
            <v>2.4051999999999998</v>
          </cell>
          <cell r="AI45">
            <v>6560.7823076923087</v>
          </cell>
          <cell r="AJ45">
            <v>2.4066999999999998</v>
          </cell>
          <cell r="AK45">
            <v>6561.3723076923088</v>
          </cell>
          <cell r="AL45">
            <v>3.6660262255310303E-4</v>
          </cell>
          <cell r="AM45">
            <v>3.6679826827971251E-4</v>
          </cell>
          <cell r="AN45" t="str">
            <v>DOWN</v>
          </cell>
          <cell r="AO45" t="str">
            <v>DOWN</v>
          </cell>
          <cell r="AP45" t="str">
            <v>NEGATIVE</v>
          </cell>
          <cell r="AQ45">
            <v>2.0024000000000002</v>
          </cell>
          <cell r="AR45">
            <v>6769.6039787132295</v>
          </cell>
          <cell r="AS45">
            <v>2.0146999999999999</v>
          </cell>
          <cell r="AT45">
            <v>6766.1256231941452</v>
          </cell>
          <cell r="AU45">
            <v>2.9579278290081272E-4</v>
          </cell>
          <cell r="AV45">
            <v>2.9776272451898438E-4</v>
          </cell>
          <cell r="AW45" t="str">
            <v>DOWN</v>
          </cell>
          <cell r="AX45" t="str">
            <v>DOWN</v>
          </cell>
          <cell r="AY45" t="str">
            <v>NEGATIVE</v>
          </cell>
          <cell r="AZ45">
            <v>13.288</v>
          </cell>
          <cell r="BA45">
            <v>1.7943</v>
          </cell>
          <cell r="BB45">
            <v>2.4308000000000001</v>
          </cell>
          <cell r="BC45">
            <v>-0.22042021958423896</v>
          </cell>
          <cell r="BD45">
            <v>-0.25169849676349432</v>
          </cell>
          <cell r="BE45">
            <v>-0.42455158795458281</v>
          </cell>
          <cell r="BF45">
            <v>45971</v>
          </cell>
          <cell r="BG45">
            <v>46058</v>
          </cell>
          <cell r="BH45">
            <v>46036</v>
          </cell>
          <cell r="BI45">
            <v>46058</v>
          </cell>
          <cell r="BJ45">
            <v>-29.676199584960941</v>
          </cell>
        </row>
        <row r="46">
          <cell r="B46" t="str">
            <v>XSO Curncy</v>
          </cell>
          <cell r="C46" t="str">
            <v>Solana</v>
          </cell>
          <cell r="D46" t="str">
            <v>CRYPTO</v>
          </cell>
          <cell r="E46" t="str">
            <v>CRYPTO</v>
          </cell>
          <cell r="F46">
            <v>27.957000000000001</v>
          </cell>
          <cell r="G46">
            <v>52.558294930935155</v>
          </cell>
          <cell r="H46">
            <v>0</v>
          </cell>
          <cell r="I46">
            <v>82.667500000000004</v>
          </cell>
          <cell r="J46">
            <v>6941.81</v>
          </cell>
          <cell r="K46">
            <v>82.4114</v>
          </cell>
          <cell r="L46">
            <v>6964.82</v>
          </cell>
          <cell r="M46">
            <v>1.1908637660782994E-2</v>
          </cell>
          <cell r="N46">
            <v>1.1832524027900219E-2</v>
          </cell>
          <cell r="O46">
            <v>122.3828</v>
          </cell>
          <cell r="P46">
            <v>6892.2477999999992</v>
          </cell>
          <cell r="Q46">
            <v>123.23699999999999</v>
          </cell>
          <cell r="R46">
            <v>6889.6637999999994</v>
          </cell>
          <cell r="S46">
            <v>1.7756587335702005E-2</v>
          </cell>
          <cell r="T46">
            <v>1.7887229852928382E-2</v>
          </cell>
          <cell r="U46" t="str">
            <v>NEGATIVE</v>
          </cell>
          <cell r="V46" t="str">
            <v/>
          </cell>
          <cell r="W46" t="str">
            <v>DOWN</v>
          </cell>
          <cell r="X46" t="str">
            <v>NEGATIVE</v>
          </cell>
          <cell r="Y46">
            <v>124.0027</v>
          </cell>
          <cell r="Z46">
            <v>6852.6203076923057</v>
          </cell>
          <cell r="AA46">
            <v>124.7831</v>
          </cell>
          <cell r="AB46">
            <v>6850.3815384615364</v>
          </cell>
          <cell r="AC46">
            <v>1.8095661868322493E-2</v>
          </cell>
          <cell r="AD46">
            <v>1.8215496363144745E-2</v>
          </cell>
          <cell r="AE46" t="str">
            <v>DOWN</v>
          </cell>
          <cell r="AF46" t="str">
            <v>DOWN</v>
          </cell>
          <cell r="AG46" t="str">
            <v>NEGATIVE</v>
          </cell>
          <cell r="AH46">
            <v>161.92699999999999</v>
          </cell>
          <cell r="AI46">
            <v>6560.7823076923087</v>
          </cell>
          <cell r="AJ46">
            <v>162.0532</v>
          </cell>
          <cell r="AK46">
            <v>6561.3723076923088</v>
          </cell>
          <cell r="AL46">
            <v>2.4681050582968701E-2</v>
          </cell>
          <cell r="AM46">
            <v>2.4698065038927124E-2</v>
          </cell>
          <cell r="AN46" t="str">
            <v>DOWN</v>
          </cell>
          <cell r="AO46" t="str">
            <v>DOWN</v>
          </cell>
          <cell r="AP46" t="str">
            <v>NEGATIVE</v>
          </cell>
          <cell r="AQ46">
            <v>133.24590000000001</v>
          </cell>
          <cell r="AR46">
            <v>6769.6039787132295</v>
          </cell>
          <cell r="AS46">
            <v>134.27269999999999</v>
          </cell>
          <cell r="AT46">
            <v>6766.1256231941452</v>
          </cell>
          <cell r="AU46">
            <v>1.9682968223693267E-2</v>
          </cell>
          <cell r="AV46">
            <v>1.9844842894982E-2</v>
          </cell>
          <cell r="AW46" t="str">
            <v>DOWN</v>
          </cell>
          <cell r="AX46" t="str">
            <v>DOWN</v>
          </cell>
          <cell r="AY46" t="str">
            <v>NEGATIVE</v>
          </cell>
          <cell r="AZ46">
            <v>13.615</v>
          </cell>
          <cell r="BA46">
            <v>117.97790000000001</v>
          </cell>
          <cell r="BB46">
            <v>165.67830000000001</v>
          </cell>
          <cell r="BC46">
            <v>-0.29929673269315693</v>
          </cell>
          <cell r="BD46">
            <v>-0.32451700729187438</v>
          </cell>
          <cell r="BE46">
            <v>-0.50103604394781942</v>
          </cell>
          <cell r="BF46">
            <v>45971</v>
          </cell>
          <cell r="BG46">
            <v>46058</v>
          </cell>
          <cell r="BH46">
            <v>46036</v>
          </cell>
          <cell r="BI46">
            <v>46058</v>
          </cell>
          <cell r="BJ46">
            <v>-36.763199584960937</v>
          </cell>
        </row>
        <row r="47">
          <cell r="B47" t="str">
            <v>AUDEUR Curncy</v>
          </cell>
          <cell r="C47" t="str">
            <v>AUD/EUR</v>
          </cell>
          <cell r="D47" t="str">
            <v>CURRENCY</v>
          </cell>
          <cell r="E47" t="str">
            <v>CURNCY EUR</v>
          </cell>
          <cell r="F47">
            <v>69.757000000000005</v>
          </cell>
          <cell r="G47">
            <v>52.558294930935155</v>
          </cell>
          <cell r="H47">
            <v>1</v>
          </cell>
          <cell r="I47">
            <v>0.59460000000000002</v>
          </cell>
          <cell r="J47">
            <v>6941.81</v>
          </cell>
          <cell r="K47">
            <v>0.5948</v>
          </cell>
          <cell r="L47">
            <v>6964.82</v>
          </cell>
          <cell r="M47">
            <v>8.5654894040603245E-5</v>
          </cell>
          <cell r="N47">
            <v>8.5400627726201113E-5</v>
          </cell>
          <cell r="O47">
            <v>0.5756</v>
          </cell>
          <cell r="P47">
            <v>6892.2477999999992</v>
          </cell>
          <cell r="Q47">
            <v>0.57499999999999996</v>
          </cell>
          <cell r="R47">
            <v>6889.6637999999994</v>
          </cell>
          <cell r="S47">
            <v>8.3514118572463412E-5</v>
          </cell>
          <cell r="T47">
            <v>8.3458353947546754E-5</v>
          </cell>
          <cell r="U47" t="str">
            <v>POSITIVE</v>
          </cell>
          <cell r="V47" t="str">
            <v/>
          </cell>
          <cell r="W47" t="str">
            <v>UP</v>
          </cell>
          <cell r="X47" t="str">
            <v>POSITIVE</v>
          </cell>
          <cell r="Y47">
            <v>0.57250000000000001</v>
          </cell>
          <cell r="Z47">
            <v>6852.6203076923057</v>
          </cell>
          <cell r="AA47">
            <v>0.57199999999999995</v>
          </cell>
          <cell r="AB47">
            <v>6850.3815384615364</v>
          </cell>
          <cell r="AC47">
            <v>8.3544684265863777E-5</v>
          </cell>
          <cell r="AD47">
            <v>8.3498998820503675E-5</v>
          </cell>
          <cell r="AE47" t="str">
            <v>UP</v>
          </cell>
          <cell r="AF47" t="str">
            <v>UP</v>
          </cell>
          <cell r="AG47" t="str">
            <v>POSITIVE</v>
          </cell>
          <cell r="AH47">
            <v>0.56579999999999997</v>
          </cell>
          <cell r="AI47">
            <v>6560.7823076923087</v>
          </cell>
          <cell r="AJ47">
            <v>0.56579999999999997</v>
          </cell>
          <cell r="AK47">
            <v>6561.3723076923088</v>
          </cell>
          <cell r="AL47">
            <v>8.6239715549869328E-5</v>
          </cell>
          <cell r="AM47">
            <v>8.6231960856218614E-5</v>
          </cell>
          <cell r="AN47" t="str">
            <v/>
          </cell>
          <cell r="AO47" t="str">
            <v>UP</v>
          </cell>
          <cell r="AP47" t="str">
            <v>NEGATIVE</v>
          </cell>
          <cell r="AQ47">
            <v>0.5726</v>
          </cell>
          <cell r="AR47">
            <v>6769.6039787132295</v>
          </cell>
          <cell r="AS47">
            <v>0.57220000000000004</v>
          </cell>
          <cell r="AT47">
            <v>6766.1256231941452</v>
          </cell>
          <cell r="AU47">
            <v>8.4583972976930348E-5</v>
          </cell>
          <cell r="AV47">
            <v>8.4568338199117929E-5</v>
          </cell>
          <cell r="AW47" t="str">
            <v>UP</v>
          </cell>
          <cell r="AX47" t="str">
            <v>UP</v>
          </cell>
          <cell r="AY47" t="str">
            <v>POSITIVE</v>
          </cell>
          <cell r="AZ47">
            <v>92.352999999999994</v>
          </cell>
          <cell r="BA47">
            <v>0.58069999999999999</v>
          </cell>
          <cell r="BB47">
            <v>0.56579999999999997</v>
          </cell>
          <cell r="BC47">
            <v>2.3936628207336108E-2</v>
          </cell>
          <cell r="BD47">
            <v>3.3009034051424635E-2</v>
          </cell>
          <cell r="BE47">
            <v>5.0901378579003342E-2</v>
          </cell>
          <cell r="BF47">
            <v>46062</v>
          </cell>
          <cell r="BG47">
            <v>45981</v>
          </cell>
          <cell r="BH47">
            <v>46062</v>
          </cell>
          <cell r="BI47">
            <v>46035</v>
          </cell>
          <cell r="BJ47">
            <v>5.0368004150390675</v>
          </cell>
        </row>
        <row r="48">
          <cell r="B48" t="str">
            <v>AUDJPY Curncy</v>
          </cell>
          <cell r="C48" t="str">
            <v>AUD/JPY</v>
          </cell>
          <cell r="D48" t="str">
            <v>CURRENCY</v>
          </cell>
          <cell r="E48" t="str">
            <v>N/A</v>
          </cell>
          <cell r="F48">
            <v>60.38</v>
          </cell>
          <cell r="G48">
            <v>52.558294930935155</v>
          </cell>
          <cell r="H48">
            <v>0</v>
          </cell>
          <cell r="I48">
            <v>109.19199999999999</v>
          </cell>
          <cell r="J48">
            <v>6941.81</v>
          </cell>
          <cell r="K48">
            <v>109.233</v>
          </cell>
          <cell r="L48">
            <v>6964.82</v>
          </cell>
          <cell r="M48">
            <v>1.5729615186817269E-2</v>
          </cell>
          <cell r="N48">
            <v>1.5683535252885215E-2</v>
          </cell>
          <cell r="O48">
            <v>105.703</v>
          </cell>
          <cell r="P48">
            <v>6892.2477999999992</v>
          </cell>
          <cell r="Q48">
            <v>105.565</v>
          </cell>
          <cell r="R48">
            <v>6889.6637999999994</v>
          </cell>
          <cell r="S48">
            <v>1.5336506037986622E-2</v>
          </cell>
          <cell r="T48">
            <v>1.5322228059952651E-2</v>
          </cell>
          <cell r="U48" t="str">
            <v>NEGATIVE</v>
          </cell>
          <cell r="V48" t="str">
            <v/>
          </cell>
          <cell r="W48" t="str">
            <v>UP</v>
          </cell>
          <cell r="X48" t="str">
            <v>POSITIVE</v>
          </cell>
          <cell r="Y48">
            <v>104.73</v>
          </cell>
          <cell r="Z48">
            <v>6852.6203076923057</v>
          </cell>
          <cell r="AA48">
            <v>104.598</v>
          </cell>
          <cell r="AB48">
            <v>6850.3815384615364</v>
          </cell>
          <cell r="AC48">
            <v>1.5283204861421684E-2</v>
          </cell>
          <cell r="AD48">
            <v>1.5268930557040285E-2</v>
          </cell>
          <cell r="AE48" t="str">
            <v>UP</v>
          </cell>
          <cell r="AF48" t="str">
            <v>UP</v>
          </cell>
          <cell r="AG48" t="str">
            <v>POSITIVE</v>
          </cell>
          <cell r="AH48">
            <v>99.507999999999996</v>
          </cell>
          <cell r="AI48">
            <v>6560.7823076923087</v>
          </cell>
          <cell r="AJ48">
            <v>99.542000000000002</v>
          </cell>
          <cell r="AK48">
            <v>6561.3723076923088</v>
          </cell>
          <cell r="AL48">
            <v>1.5167093699074579E-2</v>
          </cell>
          <cell r="AM48">
            <v>1.5170911713590869E-2</v>
          </cell>
          <cell r="AN48" t="str">
            <v>DOWN</v>
          </cell>
          <cell r="AO48" t="str">
            <v>DOWN</v>
          </cell>
          <cell r="AP48" t="str">
            <v>POSITIVE</v>
          </cell>
          <cell r="AQ48">
            <v>103.453</v>
          </cell>
          <cell r="AR48">
            <v>6769.6039787132295</v>
          </cell>
          <cell r="AS48">
            <v>103.336</v>
          </cell>
          <cell r="AT48">
            <v>6766.1256231941452</v>
          </cell>
          <cell r="AU48">
            <v>1.5281987000318504E-2</v>
          </cell>
          <cell r="AV48">
            <v>1.5272551199133257E-2</v>
          </cell>
          <cell r="AW48" t="str">
            <v>UP</v>
          </cell>
          <cell r="AX48" t="str">
            <v>UP</v>
          </cell>
          <cell r="AY48" t="str">
            <v>POSITIVE</v>
          </cell>
          <cell r="AZ48">
            <v>78.450999999999993</v>
          </cell>
          <cell r="BA48">
            <v>106.91500000000001</v>
          </cell>
          <cell r="BB48">
            <v>99.037000000000006</v>
          </cell>
          <cell r="BC48">
            <v>2.1297292241500232E-2</v>
          </cell>
          <cell r="BD48">
            <v>3.3007577836012159E-2</v>
          </cell>
          <cell r="BE48">
            <v>0.10253743550390237</v>
          </cell>
          <cell r="BF48">
            <v>46062</v>
          </cell>
          <cell r="BG48">
            <v>45972</v>
          </cell>
          <cell r="BH48">
            <v>46062</v>
          </cell>
          <cell r="BI48">
            <v>46038</v>
          </cell>
          <cell r="BJ48">
            <v>-4.3401995849609349</v>
          </cell>
        </row>
        <row r="49">
          <cell r="B49" t="str">
            <v>AUDUSD Curncy</v>
          </cell>
          <cell r="C49" t="str">
            <v>AUD/USD</v>
          </cell>
          <cell r="D49" t="str">
            <v>CURRENCY</v>
          </cell>
          <cell r="E49" t="str">
            <v>CURNCY USD</v>
          </cell>
          <cell r="F49">
            <v>67.623000000000005</v>
          </cell>
          <cell r="G49">
            <v>52.558294930935155</v>
          </cell>
          <cell r="H49">
            <v>1</v>
          </cell>
          <cell r="I49">
            <v>0.70720000000000005</v>
          </cell>
          <cell r="J49">
            <v>6941.81</v>
          </cell>
          <cell r="K49">
            <v>0.70750000000000002</v>
          </cell>
          <cell r="L49">
            <v>6964.82</v>
          </cell>
          <cell r="M49">
            <v>1.0187544746975213E-4</v>
          </cell>
          <cell r="N49">
            <v>1.0158195043087977E-4</v>
          </cell>
          <cell r="O49">
            <v>0.67630000000000001</v>
          </cell>
          <cell r="P49">
            <v>6892.2477999999992</v>
          </cell>
          <cell r="Q49">
            <v>0.67530000000000001</v>
          </cell>
          <cell r="R49">
            <v>6889.6637999999994</v>
          </cell>
          <cell r="S49">
            <v>9.8124736606249139E-5</v>
          </cell>
          <cell r="T49">
            <v>9.8016393775266671E-5</v>
          </cell>
          <cell r="U49" t="str">
            <v>POSITIVE</v>
          </cell>
          <cell r="V49" t="str">
            <v/>
          </cell>
          <cell r="W49" t="str">
            <v>UP</v>
          </cell>
          <cell r="X49" t="str">
            <v>POSITIVE</v>
          </cell>
          <cell r="Y49">
            <v>0.6704</v>
          </cell>
          <cell r="Z49">
            <v>6852.6203076923057</v>
          </cell>
          <cell r="AA49">
            <v>0.66959999999999997</v>
          </cell>
          <cell r="AB49">
            <v>6850.3815384615364</v>
          </cell>
          <cell r="AC49">
            <v>9.7831190099275248E-5</v>
          </cell>
          <cell r="AD49">
            <v>9.7746380437428775E-5</v>
          </cell>
          <cell r="AE49" t="str">
            <v>UP</v>
          </cell>
          <cell r="AF49" t="str">
            <v>UP</v>
          </cell>
          <cell r="AG49" t="str">
            <v>POSITIVE</v>
          </cell>
          <cell r="AH49">
            <v>0.65959999999999996</v>
          </cell>
          <cell r="AI49">
            <v>6560.7823076923087</v>
          </cell>
          <cell r="AJ49">
            <v>0.65969999999999995</v>
          </cell>
          <cell r="AK49">
            <v>6561.3723076923088</v>
          </cell>
          <cell r="AL49">
            <v>1.0053679105106718E-4</v>
          </cell>
          <cell r="AM49">
            <v>1.0054299147551683E-4</v>
          </cell>
          <cell r="AN49" t="str">
            <v>DOWN</v>
          </cell>
          <cell r="AO49" t="str">
            <v>DOWN</v>
          </cell>
          <cell r="AP49" t="str">
            <v>POSITIVE</v>
          </cell>
          <cell r="AQ49">
            <v>0.66969999999999996</v>
          </cell>
          <cell r="AR49">
            <v>6769.6039787132295</v>
          </cell>
          <cell r="AS49">
            <v>0.66900000000000004</v>
          </cell>
          <cell r="AT49">
            <v>6766.1256231941452</v>
          </cell>
          <cell r="AU49">
            <v>9.892750035391242E-5</v>
          </cell>
          <cell r="AV49">
            <v>9.8874900830496151E-5</v>
          </cell>
          <cell r="AW49" t="str">
            <v>UP</v>
          </cell>
          <cell r="AX49" t="str">
            <v>UP</v>
          </cell>
          <cell r="AY49" t="str">
            <v>POSITIVE</v>
          </cell>
          <cell r="AZ49">
            <v>91.462999999999994</v>
          </cell>
          <cell r="BA49">
            <v>0.68310000000000004</v>
          </cell>
          <cell r="BB49">
            <v>0.65790000000000004</v>
          </cell>
          <cell r="BC49">
            <v>3.5280339628165791E-2</v>
          </cell>
          <cell r="BD49">
            <v>4.5689782640840004E-2</v>
          </cell>
          <cell r="BE49">
            <v>7.4935400516795925E-2</v>
          </cell>
          <cell r="BF49">
            <v>46062</v>
          </cell>
          <cell r="BG49">
            <v>45981</v>
          </cell>
          <cell r="BH49">
            <v>46062</v>
          </cell>
          <cell r="BI49">
            <v>46035</v>
          </cell>
          <cell r="BJ49">
            <v>2.9028004150390672</v>
          </cell>
        </row>
        <row r="50">
          <cell r="B50" t="str">
            <v>BGNEUR Curncy</v>
          </cell>
          <cell r="C50" t="str">
            <v>BGN/EUR</v>
          </cell>
          <cell r="D50" t="str">
            <v>CURRENCY</v>
          </cell>
          <cell r="E50" t="str">
            <v>CURNCY EUR</v>
          </cell>
          <cell r="F50">
            <v>51.518999999999998</v>
          </cell>
          <cell r="G50">
            <v>52.558294930935155</v>
          </cell>
          <cell r="H50">
            <v>0</v>
          </cell>
          <cell r="I50">
            <v>0.51129199999999997</v>
          </cell>
          <cell r="J50">
            <v>6941.81</v>
          </cell>
          <cell r="K50">
            <v>0.51129199999999997</v>
          </cell>
          <cell r="L50">
            <v>6964.82</v>
          </cell>
          <cell r="M50">
            <v>7.3653989377410207E-5</v>
          </cell>
          <cell r="N50">
            <v>7.3410655264601236E-5</v>
          </cell>
          <cell r="O50">
            <v>0.51126099999999997</v>
          </cell>
          <cell r="P50">
            <v>6892.2477999999992</v>
          </cell>
          <cell r="Q50">
            <v>0.51125799999999999</v>
          </cell>
          <cell r="R50">
            <v>6889.6637999999994</v>
          </cell>
          <cell r="S50">
            <v>7.4179137900410379E-5</v>
          </cell>
          <cell r="T50">
            <v>7.4206523691330197E-5</v>
          </cell>
          <cell r="U50" t="str">
            <v>NEGATIVE</v>
          </cell>
          <cell r="V50" t="str">
            <v/>
          </cell>
          <cell r="W50" t="str">
            <v>DOWN</v>
          </cell>
          <cell r="X50" t="str">
            <v>NEGATIVE</v>
          </cell>
          <cell r="Y50">
            <v>0.51126300000000002</v>
          </cell>
          <cell r="Z50">
            <v>6852.6203076923057</v>
          </cell>
          <cell r="AA50">
            <v>0.51126400000000005</v>
          </cell>
          <cell r="AB50">
            <v>6850.3815384615364</v>
          </cell>
          <cell r="AC50">
            <v>7.4608394605796187E-5</v>
          </cell>
          <cell r="AD50">
            <v>7.4632923309381113E-5</v>
          </cell>
          <cell r="AE50" t="str">
            <v>DOWN</v>
          </cell>
          <cell r="AF50" t="str">
            <v>DOWN</v>
          </cell>
          <cell r="AG50" t="str">
            <v>NEGATIVE</v>
          </cell>
          <cell r="AH50">
            <v>0.51126199999999999</v>
          </cell>
          <cell r="AI50">
            <v>6560.7823076923087</v>
          </cell>
          <cell r="AJ50">
            <v>0.51126199999999999</v>
          </cell>
          <cell r="AK50">
            <v>6561.3723076923088</v>
          </cell>
          <cell r="AL50">
            <v>7.7926987365601442E-5</v>
          </cell>
          <cell r="AM50">
            <v>7.7919980154245389E-5</v>
          </cell>
          <cell r="AN50" t="str">
            <v/>
          </cell>
          <cell r="AO50" t="str">
            <v>UP</v>
          </cell>
          <cell r="AP50" t="str">
            <v>NEGATIVE</v>
          </cell>
          <cell r="AQ50">
            <v>0.51127100000000003</v>
          </cell>
          <cell r="AR50">
            <v>6769.6039787132295</v>
          </cell>
          <cell r="AS50">
            <v>0.51127</v>
          </cell>
          <cell r="AT50">
            <v>6766.1256231941452</v>
          </cell>
          <cell r="AU50">
            <v>7.5524506545386234E-5</v>
          </cell>
          <cell r="AV50">
            <v>7.556318467504897E-5</v>
          </cell>
          <cell r="AW50" t="str">
            <v>UP</v>
          </cell>
          <cell r="AX50" t="str">
            <v>DOWN</v>
          </cell>
          <cell r="AY50" t="str">
            <v>NEGATIVE</v>
          </cell>
          <cell r="AZ50">
            <v>46.860999999999997</v>
          </cell>
          <cell r="BA50">
            <v>0.51128499999999999</v>
          </cell>
          <cell r="BB50">
            <v>0.51125600000000004</v>
          </cell>
          <cell r="BC50">
            <v>1.3690994259629718E-5</v>
          </cell>
          <cell r="BD50">
            <v>6.0634392218483768E-5</v>
          </cell>
          <cell r="BE50">
            <v>7.0414821537356787E-5</v>
          </cell>
          <cell r="BF50">
            <v>46000</v>
          </cell>
          <cell r="BG50">
            <v>46016</v>
          </cell>
          <cell r="BH50">
            <v>46034</v>
          </cell>
          <cell r="BI50">
            <v>46034</v>
          </cell>
          <cell r="BJ50">
            <v>-13.201199584960939</v>
          </cell>
        </row>
        <row r="51">
          <cell r="B51" t="str">
            <v>BGNUSD Curncy</v>
          </cell>
          <cell r="C51" t="str">
            <v>BGN/USD</v>
          </cell>
          <cell r="D51" t="str">
            <v>CURRENCY</v>
          </cell>
          <cell r="E51" t="str">
            <v>CURNCY USD</v>
          </cell>
          <cell r="F51">
            <v>58.259</v>
          </cell>
          <cell r="G51">
            <v>52.558294930935155</v>
          </cell>
          <cell r="H51">
            <v>0</v>
          </cell>
          <cell r="I51">
            <v>0.60809999999999997</v>
          </cell>
          <cell r="J51">
            <v>6941.81</v>
          </cell>
          <cell r="K51">
            <v>0.60819999999999996</v>
          </cell>
          <cell r="L51">
            <v>6964.82</v>
          </cell>
          <cell r="M51">
            <v>8.7599631796318237E-5</v>
          </cell>
          <cell r="N51">
            <v>8.7324582688425538E-5</v>
          </cell>
          <cell r="O51">
            <v>0.60060000000000002</v>
          </cell>
          <cell r="P51">
            <v>6892.2477999999992</v>
          </cell>
          <cell r="Q51">
            <v>0.60029999999999994</v>
          </cell>
          <cell r="R51">
            <v>6889.6637999999994</v>
          </cell>
          <cell r="S51">
            <v>8.7141382235270194E-5</v>
          </cell>
          <cell r="T51">
            <v>8.713052152123882E-5</v>
          </cell>
          <cell r="U51" t="str">
            <v>NEGATIVE</v>
          </cell>
          <cell r="V51" t="str">
            <v/>
          </cell>
          <cell r="W51" t="str">
            <v>UP</v>
          </cell>
          <cell r="X51" t="str">
            <v>POSITIVE</v>
          </cell>
          <cell r="Y51">
            <v>0.59870000000000001</v>
          </cell>
          <cell r="Z51">
            <v>6852.6203076923057</v>
          </cell>
          <cell r="AA51">
            <v>0.59840000000000004</v>
          </cell>
          <cell r="AB51">
            <v>6850.3815384615364</v>
          </cell>
          <cell r="AC51">
            <v>8.7368039248860517E-5</v>
          </cell>
          <cell r="AD51">
            <v>8.7352798766065389E-5</v>
          </cell>
          <cell r="AE51" t="str">
            <v>UP</v>
          </cell>
          <cell r="AF51" t="str">
            <v>UP</v>
          </cell>
          <cell r="AG51" t="str">
            <v>BUY</v>
          </cell>
          <cell r="AH51">
            <v>0.59599999999999997</v>
          </cell>
          <cell r="AI51">
            <v>6560.7823076923087</v>
          </cell>
          <cell r="AJ51">
            <v>0.59609999999999996</v>
          </cell>
          <cell r="AK51">
            <v>6561.3723076923088</v>
          </cell>
          <cell r="AL51">
            <v>9.0842825146203815E-5</v>
          </cell>
          <cell r="AM51">
            <v>9.0849897254139121E-5</v>
          </cell>
          <cell r="AN51" t="str">
            <v>DOWN</v>
          </cell>
          <cell r="AO51" t="str">
            <v>DOWN</v>
          </cell>
          <cell r="AP51" t="str">
            <v>NEGATIVE</v>
          </cell>
          <cell r="AQ51">
            <v>0.59799999999999998</v>
          </cell>
          <cell r="AR51">
            <v>6769.6039787132295</v>
          </cell>
          <cell r="AS51">
            <v>0.5978</v>
          </cell>
          <cell r="AT51">
            <v>6766.1256231941452</v>
          </cell>
          <cell r="AU51">
            <v>8.8336038840734112E-5</v>
          </cell>
          <cell r="AV51">
            <v>8.8351891952870838E-5</v>
          </cell>
          <cell r="AW51" t="str">
            <v>UP</v>
          </cell>
          <cell r="AX51" t="str">
            <v>DOWN</v>
          </cell>
          <cell r="AY51" t="str">
            <v>NEGATIVE</v>
          </cell>
          <cell r="AZ51">
            <v>71.046000000000006</v>
          </cell>
          <cell r="BA51">
            <v>0.60140000000000005</v>
          </cell>
          <cell r="BB51">
            <v>0.59450000000000003</v>
          </cell>
          <cell r="BC51">
            <v>1.1140671765879517E-2</v>
          </cell>
          <cell r="BD51">
            <v>1.2487512487512342E-2</v>
          </cell>
          <cell r="BE51">
            <v>2.2876366694701389E-2</v>
          </cell>
          <cell r="BF51">
            <v>46049</v>
          </cell>
          <cell r="BG51">
            <v>45982</v>
          </cell>
          <cell r="BH51">
            <v>46049</v>
          </cell>
          <cell r="BI51">
            <v>46038</v>
          </cell>
          <cell r="BJ51">
            <v>-6.4611995849609372</v>
          </cell>
        </row>
        <row r="52">
          <cell r="B52" t="str">
            <v>BRLEUR Curncy</v>
          </cell>
          <cell r="C52" t="str">
            <v>BRL/EUR</v>
          </cell>
          <cell r="D52" t="str">
            <v>CURRENCY</v>
          </cell>
          <cell r="E52" t="str">
            <v>CURNCY EUR</v>
          </cell>
          <cell r="F52">
            <v>59.387</v>
          </cell>
          <cell r="G52">
            <v>52.558294930935155</v>
          </cell>
          <cell r="H52">
            <v>0</v>
          </cell>
          <cell r="I52">
            <v>0.16175</v>
          </cell>
          <cell r="J52">
            <v>6941.81</v>
          </cell>
          <cell r="K52">
            <v>0.16175</v>
          </cell>
          <cell r="L52">
            <v>6964.82</v>
          </cell>
          <cell r="M52">
            <v>2.3300839406437225E-5</v>
          </cell>
          <cell r="N52">
            <v>2.3223859338791242E-5</v>
          </cell>
          <cell r="O52">
            <v>0.15826000000000001</v>
          </cell>
          <cell r="P52">
            <v>6892.2477999999992</v>
          </cell>
          <cell r="Q52">
            <v>0.15825</v>
          </cell>
          <cell r="R52">
            <v>6889.6637999999994</v>
          </cell>
          <cell r="S52">
            <v>2.2962029891032071E-5</v>
          </cell>
          <cell r="T52">
            <v>2.296919045599874E-5</v>
          </cell>
          <cell r="U52" t="str">
            <v>NEGATIVE</v>
          </cell>
          <cell r="V52" t="str">
            <v/>
          </cell>
          <cell r="W52" t="str">
            <v>DOWN</v>
          </cell>
          <cell r="X52" t="str">
            <v>POSITIVE</v>
          </cell>
          <cell r="Y52">
            <v>0.15906000000000001</v>
          </cell>
          <cell r="Z52">
            <v>6852.6203076923057</v>
          </cell>
          <cell r="AA52">
            <v>0.15909000000000001</v>
          </cell>
          <cell r="AB52">
            <v>6850.3815384615364</v>
          </cell>
          <cell r="AC52">
            <v>2.3211558915857283E-5</v>
          </cell>
          <cell r="AD52">
            <v>2.3223523990129248E-5</v>
          </cell>
          <cell r="AE52" t="str">
            <v>DOWN</v>
          </cell>
          <cell r="AF52" t="str">
            <v>DOWN</v>
          </cell>
          <cell r="AG52" t="str">
            <v>POSITIVE</v>
          </cell>
          <cell r="AH52">
            <v>0.15805</v>
          </cell>
          <cell r="AI52">
            <v>6560.7823076923087</v>
          </cell>
          <cell r="AJ52">
            <v>0.15804000000000001</v>
          </cell>
          <cell r="AK52">
            <v>6561.3723076923088</v>
          </cell>
          <cell r="AL52">
            <v>2.4090114956975693E-5</v>
          </cell>
          <cell r="AM52">
            <v>2.4086424697272521E-5</v>
          </cell>
          <cell r="AN52" t="str">
            <v>UP</v>
          </cell>
          <cell r="AO52" t="str">
            <v>UP</v>
          </cell>
          <cell r="AP52" t="str">
            <v>NEGATIVE</v>
          </cell>
          <cell r="AQ52">
            <v>0.15909999999999999</v>
          </cell>
          <cell r="AR52">
            <v>6769.6039787132295</v>
          </cell>
          <cell r="AS52">
            <v>0.15905</v>
          </cell>
          <cell r="AT52">
            <v>6766.1256231941452</v>
          </cell>
          <cell r="AU52">
            <v>2.3502113343747151E-5</v>
          </cell>
          <cell r="AV52">
            <v>2.3506805645875054E-5</v>
          </cell>
          <cell r="AW52" t="str">
            <v>UP</v>
          </cell>
          <cell r="AX52" t="str">
            <v>DOWN</v>
          </cell>
          <cell r="AY52" t="str">
            <v>NEGATIVE</v>
          </cell>
          <cell r="AZ52">
            <v>67.588999999999999</v>
          </cell>
          <cell r="BA52">
            <v>0.15970000000000001</v>
          </cell>
          <cell r="BB52">
            <v>0.15809000000000001</v>
          </cell>
          <cell r="BC52">
            <v>1.2836568566061413E-2</v>
          </cell>
          <cell r="BD52">
            <v>2.2052318968785567E-2</v>
          </cell>
          <cell r="BE52">
            <v>2.3151369473084937E-2</v>
          </cell>
          <cell r="BF52">
            <v>45972</v>
          </cell>
          <cell r="BG52">
            <v>46013</v>
          </cell>
          <cell r="BH52">
            <v>46059</v>
          </cell>
          <cell r="BI52">
            <v>46042</v>
          </cell>
          <cell r="BJ52">
            <v>-5.333199584960937</v>
          </cell>
        </row>
        <row r="53">
          <cell r="B53" t="str">
            <v>BRLUSD Curncy</v>
          </cell>
          <cell r="C53" t="str">
            <v>BRL/USD</v>
          </cell>
          <cell r="D53" t="str">
            <v>CURRENCY</v>
          </cell>
          <cell r="E53" t="str">
            <v>CURNCY USD</v>
          </cell>
          <cell r="F53">
            <v>64.543000000000006</v>
          </cell>
          <cell r="G53">
            <v>52.558294930935155</v>
          </cell>
          <cell r="H53">
            <v>1</v>
          </cell>
          <cell r="I53">
            <v>0.19239999999999999</v>
          </cell>
          <cell r="J53">
            <v>6941.81</v>
          </cell>
          <cell r="K53">
            <v>0.19239999999999999</v>
          </cell>
          <cell r="L53">
            <v>6964.82</v>
          </cell>
          <cell r="M53">
            <v>2.7716114385153147E-5</v>
          </cell>
          <cell r="N53">
            <v>2.7624547368058328E-5</v>
          </cell>
          <cell r="O53">
            <v>0.18609999999999999</v>
          </cell>
          <cell r="P53">
            <v>6892.2477999999992</v>
          </cell>
          <cell r="Q53">
            <v>0.186</v>
          </cell>
          <cell r="R53">
            <v>6889.6637999999994</v>
          </cell>
          <cell r="S53">
            <v>2.7001350705933703E-5</v>
          </cell>
          <cell r="T53">
            <v>2.6996963189989041E-5</v>
          </cell>
          <cell r="U53" t="str">
            <v>POSITIVE</v>
          </cell>
          <cell r="V53" t="str">
            <v/>
          </cell>
          <cell r="W53" t="str">
            <v>UP</v>
          </cell>
          <cell r="X53" t="str">
            <v>POSITIVE</v>
          </cell>
          <cell r="Y53">
            <v>0.1865</v>
          </cell>
          <cell r="Z53">
            <v>6852.6203076923057</v>
          </cell>
          <cell r="AA53">
            <v>0.18640000000000001</v>
          </cell>
          <cell r="AB53">
            <v>6850.3815384615364</v>
          </cell>
          <cell r="AC53">
            <v>2.7215866577438594E-5</v>
          </cell>
          <cell r="AD53">
            <v>2.7210163251996304E-5</v>
          </cell>
          <cell r="AE53" t="str">
            <v>UP</v>
          </cell>
          <cell r="AF53" t="str">
            <v>UP</v>
          </cell>
          <cell r="AG53" t="str">
            <v>POSITIVE</v>
          </cell>
          <cell r="AH53">
            <v>0.18429999999999999</v>
          </cell>
          <cell r="AI53">
            <v>6560.7823076923087</v>
          </cell>
          <cell r="AJ53">
            <v>0.18429999999999999</v>
          </cell>
          <cell r="AK53">
            <v>6561.3723076923088</v>
          </cell>
          <cell r="AL53">
            <v>2.8091162205445242E-5</v>
          </cell>
          <cell r="AM53">
            <v>2.8088636242136957E-5</v>
          </cell>
          <cell r="AN53" t="str">
            <v/>
          </cell>
          <cell r="AO53" t="str">
            <v>UP</v>
          </cell>
          <cell r="AP53" t="str">
            <v>NEGATIVE</v>
          </cell>
          <cell r="AQ53">
            <v>0.18609999999999999</v>
          </cell>
          <cell r="AR53">
            <v>6769.6039787132295</v>
          </cell>
          <cell r="AS53">
            <v>0.186</v>
          </cell>
          <cell r="AT53">
            <v>6766.1256231941452</v>
          </cell>
          <cell r="AU53">
            <v>2.7490529813144843E-5</v>
          </cell>
          <cell r="AV53">
            <v>2.7489882742111034E-5</v>
          </cell>
          <cell r="AW53" t="str">
            <v>UP</v>
          </cell>
          <cell r="AX53" t="str">
            <v>UP</v>
          </cell>
          <cell r="AY53" t="str">
            <v>POSITIVE</v>
          </cell>
          <cell r="AZ53">
            <v>80.314999999999998</v>
          </cell>
          <cell r="BA53">
            <v>0.18779999999999999</v>
          </cell>
          <cell r="BB53">
            <v>0.1837</v>
          </cell>
          <cell r="BC53">
            <v>2.4494142705005384E-2</v>
          </cell>
          <cell r="BD53">
            <v>3.3852767329392908E-2</v>
          </cell>
          <cell r="BE53">
            <v>4.7359825802939515E-2</v>
          </cell>
          <cell r="BF53">
            <v>46049</v>
          </cell>
          <cell r="BG53">
            <v>46013</v>
          </cell>
          <cell r="BH53">
            <v>46049</v>
          </cell>
          <cell r="BI53">
            <v>46036</v>
          </cell>
          <cell r="BJ53">
            <v>-0.17719958496093113</v>
          </cell>
        </row>
        <row r="54">
          <cell r="B54" t="str">
            <v>CADEUR Curncy</v>
          </cell>
          <cell r="C54" t="str">
            <v>CAD/EUR</v>
          </cell>
          <cell r="D54" t="str">
            <v>CURRENCY</v>
          </cell>
          <cell r="E54" t="str">
            <v>CURNCY EUR</v>
          </cell>
          <cell r="F54">
            <v>56.033000000000001</v>
          </cell>
          <cell r="G54">
            <v>52.558294930935155</v>
          </cell>
          <cell r="H54">
            <v>0</v>
          </cell>
          <cell r="I54">
            <v>0.62060000000000004</v>
          </cell>
          <cell r="J54">
            <v>6941.81</v>
          </cell>
          <cell r="K54">
            <v>0.62039999999999995</v>
          </cell>
          <cell r="L54">
            <v>6964.82</v>
          </cell>
          <cell r="M54">
            <v>8.9400314903461778E-5</v>
          </cell>
          <cell r="N54">
            <v>8.907624317642092E-5</v>
          </cell>
          <cell r="O54">
            <v>0.61890000000000001</v>
          </cell>
          <cell r="P54">
            <v>6892.2477999999992</v>
          </cell>
          <cell r="Q54">
            <v>0.61880000000000002</v>
          </cell>
          <cell r="R54">
            <v>6889.6637999999994</v>
          </cell>
          <cell r="S54">
            <v>8.9796539236444754E-5</v>
          </cell>
          <cell r="T54">
            <v>8.9815703343899025E-5</v>
          </cell>
          <cell r="U54" t="str">
            <v>NEGATIVE</v>
          </cell>
          <cell r="V54" t="str">
            <v/>
          </cell>
          <cell r="W54" t="str">
            <v>DOWN</v>
          </cell>
          <cell r="X54" t="str">
            <v>NEGATIVE</v>
          </cell>
          <cell r="Y54">
            <v>0.61799999999999999</v>
          </cell>
          <cell r="Z54">
            <v>6852.6203076923057</v>
          </cell>
          <cell r="AA54">
            <v>0.6179</v>
          </cell>
          <cell r="AB54">
            <v>6850.3815384615364</v>
          </cell>
          <cell r="AC54">
            <v>9.0184480133281782E-5</v>
          </cell>
          <cell r="AD54">
            <v>9.0199355544037105E-5</v>
          </cell>
          <cell r="AE54" t="str">
            <v>UP</v>
          </cell>
          <cell r="AF54" t="str">
            <v>DOWN</v>
          </cell>
          <cell r="AG54" t="str">
            <v>NEGATIVE</v>
          </cell>
          <cell r="AH54">
            <v>0.62139999999999995</v>
          </cell>
          <cell r="AI54">
            <v>6560.7823076923087</v>
          </cell>
          <cell r="AJ54">
            <v>0.62129999999999996</v>
          </cell>
          <cell r="AK54">
            <v>6561.3723076923088</v>
          </cell>
          <cell r="AL54">
            <v>9.4714314674246731E-5</v>
          </cell>
          <cell r="AM54">
            <v>9.4690557228647274E-5</v>
          </cell>
          <cell r="AN54" t="str">
            <v>UP</v>
          </cell>
          <cell r="AO54" t="str">
            <v>UP</v>
          </cell>
          <cell r="AP54" t="str">
            <v>NEGATIVE</v>
          </cell>
          <cell r="AQ54">
            <v>0.61909999999999998</v>
          </cell>
          <cell r="AR54">
            <v>6769.6039787132295</v>
          </cell>
          <cell r="AS54">
            <v>0.61899999999999999</v>
          </cell>
          <cell r="AT54">
            <v>6766.1256231941452</v>
          </cell>
          <cell r="AU54">
            <v>9.1452912452004163E-5</v>
          </cell>
          <cell r="AV54">
            <v>9.1485147405197473E-5</v>
          </cell>
          <cell r="AW54" t="str">
            <v>UP</v>
          </cell>
          <cell r="AX54" t="str">
            <v>DOWN</v>
          </cell>
          <cell r="AY54" t="str">
            <v>NEGATIVE</v>
          </cell>
          <cell r="AZ54">
            <v>58.073</v>
          </cell>
          <cell r="BA54">
            <v>0.61870000000000003</v>
          </cell>
          <cell r="BB54">
            <v>0.62229999999999996</v>
          </cell>
          <cell r="BC54">
            <v>3.0709552287053743E-3</v>
          </cell>
          <cell r="BD54">
            <v>2.746808854419136E-3</v>
          </cell>
          <cell r="BE54">
            <v>-2.7318013819699338E-3</v>
          </cell>
          <cell r="BF54">
            <v>45996</v>
          </cell>
          <cell r="BG54">
            <v>46049</v>
          </cell>
          <cell r="BH54">
            <v>46063</v>
          </cell>
          <cell r="BI54">
            <v>46049</v>
          </cell>
          <cell r="BJ54">
            <v>-8.6871995849609362</v>
          </cell>
        </row>
        <row r="55">
          <cell r="B55" t="str">
            <v>CADJPY Curncy</v>
          </cell>
          <cell r="C55" t="str">
            <v>CAD/JPY</v>
          </cell>
          <cell r="D55" t="str">
            <v>CURRENCY</v>
          </cell>
          <cell r="E55" t="str">
            <v>N/A</v>
          </cell>
          <cell r="F55">
            <v>50.462000000000003</v>
          </cell>
          <cell r="G55">
            <v>52.558294930935155</v>
          </cell>
          <cell r="H55">
            <v>0</v>
          </cell>
          <cell r="I55">
            <v>113.958</v>
          </cell>
          <cell r="J55">
            <v>6941.81</v>
          </cell>
          <cell r="K55">
            <v>113.953</v>
          </cell>
          <cell r="L55">
            <v>6964.82</v>
          </cell>
          <cell r="M55">
            <v>1.6416179641908953E-2</v>
          </cell>
          <cell r="N55">
            <v>1.6361226851519493E-2</v>
          </cell>
          <cell r="O55">
            <v>113.636</v>
          </cell>
          <cell r="P55">
            <v>6892.2477999999992</v>
          </cell>
          <cell r="Q55">
            <v>113.589</v>
          </cell>
          <cell r="R55">
            <v>6889.6637999999994</v>
          </cell>
          <cell r="S55">
            <v>1.648750934346847E-2</v>
          </cell>
          <cell r="T55">
            <v>1.6486871246170244E-2</v>
          </cell>
          <cell r="U55" t="str">
            <v>NEGATIVE</v>
          </cell>
          <cell r="V55" t="str">
            <v/>
          </cell>
          <cell r="W55" t="str">
            <v>UP</v>
          </cell>
          <cell r="X55" t="str">
            <v>NEGATIVE</v>
          </cell>
          <cell r="Y55">
            <v>113.044</v>
          </cell>
          <cell r="Z55">
            <v>6852.6203076923057</v>
          </cell>
          <cell r="AA55">
            <v>112.983</v>
          </cell>
          <cell r="AB55">
            <v>6850.3815384615364</v>
          </cell>
          <cell r="AC55">
            <v>1.649646338541538E-2</v>
          </cell>
          <cell r="AD55">
            <v>1.6492949971568124E-2</v>
          </cell>
          <cell r="AE55" t="str">
            <v>UP</v>
          </cell>
          <cell r="AF55" t="str">
            <v>UP</v>
          </cell>
          <cell r="AG55" t="str">
            <v>NEGATIVE</v>
          </cell>
          <cell r="AH55">
            <v>109.203</v>
          </cell>
          <cell r="AI55">
            <v>6560.7823076923087</v>
          </cell>
          <cell r="AJ55">
            <v>109.229</v>
          </cell>
          <cell r="AK55">
            <v>6561.3723076923088</v>
          </cell>
          <cell r="AL55">
            <v>1.6644813816176E-2</v>
          </cell>
          <cell r="AM55">
            <v>1.6647279696648823E-2</v>
          </cell>
          <cell r="AN55" t="str">
            <v>DOWN</v>
          </cell>
          <cell r="AO55" t="str">
            <v>DOWN</v>
          </cell>
          <cell r="AP55" t="str">
            <v>NEGATIVE</v>
          </cell>
          <cell r="AQ55">
            <v>111.80200000000001</v>
          </cell>
          <cell r="AR55">
            <v>6769.6039787132295</v>
          </cell>
          <cell r="AS55">
            <v>111.759</v>
          </cell>
          <cell r="AT55">
            <v>6766.1256231941452</v>
          </cell>
          <cell r="AU55">
            <v>1.6515294004133371E-2</v>
          </cell>
          <cell r="AV55">
            <v>1.6517429061159071E-2</v>
          </cell>
          <cell r="AW55" t="str">
            <v>UP</v>
          </cell>
          <cell r="AX55" t="str">
            <v>DOWN</v>
          </cell>
          <cell r="AY55" t="str">
            <v>NEGATIVE</v>
          </cell>
          <cell r="AZ55">
            <v>56.365000000000002</v>
          </cell>
          <cell r="BA55">
            <v>113.92400000000001</v>
          </cell>
          <cell r="BB55">
            <v>108.85899999999999</v>
          </cell>
          <cell r="BC55">
            <v>2.984445770863875E-4</v>
          </cell>
          <cell r="BD55">
            <v>2.8336090675491477E-3</v>
          </cell>
          <cell r="BE55">
            <v>4.6840408234505304E-2</v>
          </cell>
          <cell r="BF55">
            <v>46059</v>
          </cell>
          <cell r="BG55">
            <v>45971</v>
          </cell>
          <cell r="BH55">
            <v>46059</v>
          </cell>
          <cell r="BI55">
            <v>46049</v>
          </cell>
          <cell r="BJ55">
            <v>-14.258199584960934</v>
          </cell>
        </row>
        <row r="56">
          <cell r="B56" t="str">
            <v>CADUSD Curncy</v>
          </cell>
          <cell r="C56" t="str">
            <v>CAD/USD</v>
          </cell>
          <cell r="D56" t="str">
            <v>CURRENCY</v>
          </cell>
          <cell r="E56" t="str">
            <v>CURNCY USD</v>
          </cell>
          <cell r="F56">
            <v>62.817</v>
          </cell>
          <cell r="G56">
            <v>52.558294930935155</v>
          </cell>
          <cell r="H56">
            <v>1</v>
          </cell>
          <cell r="I56">
            <v>0.73799999999999999</v>
          </cell>
          <cell r="J56">
            <v>6941.81</v>
          </cell>
          <cell r="K56">
            <v>0.7379</v>
          </cell>
          <cell r="L56">
            <v>6964.82</v>
          </cell>
          <cell r="M56">
            <v>1.0631233064575376E-4</v>
          </cell>
          <cell r="N56">
            <v>1.059467437780158E-4</v>
          </cell>
          <cell r="O56">
            <v>0.72699999999999998</v>
          </cell>
          <cell r="P56">
            <v>6892.2477999999992</v>
          </cell>
          <cell r="Q56">
            <v>0.72650000000000003</v>
          </cell>
          <cell r="R56">
            <v>6889.6637999999994</v>
          </cell>
          <cell r="S56">
            <v>1.0548082731442129E-4</v>
          </cell>
          <cell r="T56">
            <v>1.05447815900683E-4</v>
          </cell>
          <cell r="U56" t="str">
            <v>POSITIVE</v>
          </cell>
          <cell r="V56" t="str">
            <v/>
          </cell>
          <cell r="W56" t="str">
            <v>UP</v>
          </cell>
          <cell r="X56" t="str">
            <v>POSITIVE</v>
          </cell>
          <cell r="Y56">
            <v>0.72360000000000002</v>
          </cell>
          <cell r="Z56">
            <v>6852.6203076923057</v>
          </cell>
          <cell r="AA56">
            <v>0.72319999999999995</v>
          </cell>
          <cell r="AB56">
            <v>6850.3815384615364</v>
          </cell>
          <cell r="AC56">
            <v>1.0559464372887167E-4</v>
          </cell>
          <cell r="AD56">
            <v>1.0557076214508437E-4</v>
          </cell>
          <cell r="AE56" t="str">
            <v>UP</v>
          </cell>
          <cell r="AF56" t="str">
            <v>UP</v>
          </cell>
          <cell r="AG56" t="str">
            <v>POSITIVE</v>
          </cell>
          <cell r="AH56">
            <v>0.72430000000000005</v>
          </cell>
          <cell r="AI56">
            <v>6560.7823076923087</v>
          </cell>
          <cell r="AJ56">
            <v>0.72430000000000005</v>
          </cell>
          <cell r="AK56">
            <v>6561.3723076923088</v>
          </cell>
          <cell r="AL56">
            <v>1.1039841988824738E-4</v>
          </cell>
          <cell r="AM56">
            <v>1.103884928387401E-4</v>
          </cell>
          <cell r="AN56" t="str">
            <v/>
          </cell>
          <cell r="AO56" t="str">
            <v>UP</v>
          </cell>
          <cell r="AP56" t="str">
            <v>NEGATIVE</v>
          </cell>
          <cell r="AQ56">
            <v>0.72389999999999999</v>
          </cell>
          <cell r="AR56">
            <v>6769.6039787132295</v>
          </cell>
          <cell r="AS56">
            <v>0.72370000000000001</v>
          </cell>
          <cell r="AT56">
            <v>6766.1256231941452</v>
          </cell>
          <cell r="AU56">
            <v>1.0693387711840705E-4</v>
          </cell>
          <cell r="AV56">
            <v>1.0695929107777288E-4</v>
          </cell>
          <cell r="AW56" t="str">
            <v>UP</v>
          </cell>
          <cell r="AX56" t="str">
            <v>DOWN</v>
          </cell>
          <cell r="AY56" t="str">
            <v>NEGATIVE</v>
          </cell>
          <cell r="AZ56">
            <v>71.325999999999993</v>
          </cell>
          <cell r="BA56">
            <v>0.72770000000000001</v>
          </cell>
          <cell r="BB56">
            <v>0.72350000000000003</v>
          </cell>
          <cell r="BC56">
            <v>1.415418441665528E-2</v>
          </cell>
          <cell r="BD56">
            <v>1.5130674002751032E-2</v>
          </cell>
          <cell r="BE56">
            <v>2.0041465100207212E-2</v>
          </cell>
          <cell r="BF56">
            <v>46051</v>
          </cell>
          <cell r="BG56">
            <v>45985</v>
          </cell>
          <cell r="BH56">
            <v>46051</v>
          </cell>
          <cell r="BI56">
            <v>46038</v>
          </cell>
          <cell r="BJ56">
            <v>-1.9031995849609373</v>
          </cell>
        </row>
        <row r="57">
          <cell r="B57" t="str">
            <v>CHFEUR Curncy</v>
          </cell>
          <cell r="C57" t="str">
            <v>CHF/EUR</v>
          </cell>
          <cell r="D57" t="str">
            <v>CURRENCY</v>
          </cell>
          <cell r="E57" t="str">
            <v>CURNCY EUR</v>
          </cell>
          <cell r="F57">
            <v>65.682000000000002</v>
          </cell>
          <cell r="G57">
            <v>52.558294930935155</v>
          </cell>
          <cell r="H57">
            <v>1</v>
          </cell>
          <cell r="I57">
            <v>1.0948</v>
          </cell>
          <cell r="J57">
            <v>6941.81</v>
          </cell>
          <cell r="K57">
            <v>1.0944</v>
          </cell>
          <cell r="L57">
            <v>6964.82</v>
          </cell>
          <cell r="M57">
            <v>1.5771102925605856E-4</v>
          </cell>
          <cell r="N57">
            <v>1.5713256049689728E-4</v>
          </cell>
          <cell r="O57">
            <v>1.0777000000000001</v>
          </cell>
          <cell r="P57">
            <v>6892.2477999999992</v>
          </cell>
          <cell r="Q57">
            <v>1.0772999999999999</v>
          </cell>
          <cell r="R57">
            <v>6889.6637999999994</v>
          </cell>
          <cell r="S57">
            <v>1.563640819762749E-4</v>
          </cell>
          <cell r="T57">
            <v>1.5636466905685588E-4</v>
          </cell>
          <cell r="U57" t="str">
            <v>POSITIVE</v>
          </cell>
          <cell r="V57" t="str">
            <v/>
          </cell>
          <cell r="W57" t="str">
            <v>DOWN</v>
          </cell>
          <cell r="X57" t="str">
            <v>POSITIVE</v>
          </cell>
          <cell r="Y57">
            <v>1.0772999999999999</v>
          </cell>
          <cell r="Z57">
            <v>6852.6203076923057</v>
          </cell>
          <cell r="AA57">
            <v>1.0770999999999999</v>
          </cell>
          <cell r="AB57">
            <v>6850.3815384615364</v>
          </cell>
          <cell r="AC57">
            <v>1.5720993599932758E-4</v>
          </cell>
          <cell r="AD57">
            <v>1.5723211823350438E-4</v>
          </cell>
          <cell r="AE57" t="str">
            <v>UP</v>
          </cell>
          <cell r="AF57" t="str">
            <v>DOWN</v>
          </cell>
          <cell r="AG57" t="str">
            <v>BUY</v>
          </cell>
          <cell r="AH57">
            <v>1.0734999999999999</v>
          </cell>
          <cell r="AI57">
            <v>6560.7823076923087</v>
          </cell>
          <cell r="AJ57">
            <v>1.0734999999999999</v>
          </cell>
          <cell r="AK57">
            <v>6561.3723076923088</v>
          </cell>
          <cell r="AL57">
            <v>1.6362377985645939E-4</v>
          </cell>
          <cell r="AM57">
            <v>1.6360906677121011E-4</v>
          </cell>
          <cell r="AN57" t="str">
            <v/>
          </cell>
          <cell r="AO57" t="str">
            <v>UP</v>
          </cell>
          <cell r="AP57" t="str">
            <v>NEGATIVE</v>
          </cell>
          <cell r="AQ57">
            <v>1.0772999999999999</v>
          </cell>
          <cell r="AR57">
            <v>6769.6039787132295</v>
          </cell>
          <cell r="AS57">
            <v>1.0769</v>
          </cell>
          <cell r="AT57">
            <v>6766.1256231941452</v>
          </cell>
          <cell r="AU57">
            <v>1.5913781712896798E-4</v>
          </cell>
          <cell r="AV57">
            <v>1.5916050927408264E-4</v>
          </cell>
          <cell r="AW57" t="str">
            <v>UP</v>
          </cell>
          <cell r="AX57" t="str">
            <v>DOWN</v>
          </cell>
          <cell r="AY57" t="str">
            <v>NEGATIVE</v>
          </cell>
          <cell r="AZ57">
            <v>82.17</v>
          </cell>
          <cell r="BA57">
            <v>1.0812999999999999</v>
          </cell>
          <cell r="BB57">
            <v>1.0727</v>
          </cell>
          <cell r="BC57">
            <v>1.2484971793211841E-2</v>
          </cell>
          <cell r="BD57">
            <v>1.586712443165994E-2</v>
          </cell>
          <cell r="BE57">
            <v>2.0602218700475516E-2</v>
          </cell>
          <cell r="BF57">
            <v>46062</v>
          </cell>
          <cell r="BG57">
            <v>45999</v>
          </cell>
          <cell r="BH57">
            <v>46062</v>
          </cell>
          <cell r="BI57">
            <v>46035</v>
          </cell>
          <cell r="BJ57">
            <v>0.96180041503906466</v>
          </cell>
        </row>
        <row r="58">
          <cell r="B58" t="str">
            <v>CHFJPY Curncy</v>
          </cell>
          <cell r="C58" t="str">
            <v>CHF/JPY</v>
          </cell>
          <cell r="D58" t="str">
            <v>CURRENCY</v>
          </cell>
          <cell r="E58" t="str">
            <v>N/A</v>
          </cell>
          <cell r="F58">
            <v>55.764000000000003</v>
          </cell>
          <cell r="G58">
            <v>52.558294930935155</v>
          </cell>
          <cell r="H58">
            <v>0</v>
          </cell>
          <cell r="I58">
            <v>201.072</v>
          </cell>
          <cell r="J58">
            <v>6941.81</v>
          </cell>
          <cell r="K58">
            <v>201.04300000000001</v>
          </cell>
          <cell r="L58">
            <v>6964.82</v>
          </cell>
          <cell r="M58">
            <v>2.8965356297565043E-2</v>
          </cell>
          <cell r="N58">
            <v>2.8865498318693093E-2</v>
          </cell>
          <cell r="O58">
            <v>197.89500000000001</v>
          </cell>
          <cell r="P58">
            <v>6892.2477999999992</v>
          </cell>
          <cell r="Q58">
            <v>197.75800000000001</v>
          </cell>
          <cell r="R58">
            <v>6889.6637999999994</v>
          </cell>
          <cell r="S58">
            <v>2.8712693702045947E-2</v>
          </cell>
          <cell r="T58">
            <v>2.8703577669493833E-2</v>
          </cell>
          <cell r="U58" t="str">
            <v>NEGATIVE</v>
          </cell>
          <cell r="V58" t="str">
            <v/>
          </cell>
          <cell r="W58" t="str">
            <v>UP</v>
          </cell>
          <cell r="X58" t="str">
            <v>POSITIVE</v>
          </cell>
          <cell r="Y58">
            <v>197.07300000000001</v>
          </cell>
          <cell r="Z58">
            <v>6852.6203076923057</v>
          </cell>
          <cell r="AA58">
            <v>196.94300000000001</v>
          </cell>
          <cell r="AB58">
            <v>6850.3815384615364</v>
          </cell>
          <cell r="AC58">
            <v>2.8758780021531132E-2</v>
          </cell>
          <cell r="AD58">
            <v>2.8749201616619681E-2</v>
          </cell>
          <cell r="AE58" t="str">
            <v>UP</v>
          </cell>
          <cell r="AF58" t="str">
            <v>UP</v>
          </cell>
          <cell r="AG58" t="str">
            <v>POSITIVE</v>
          </cell>
          <cell r="AH58">
            <v>188.756</v>
          </cell>
          <cell r="AI58">
            <v>6560.7823076923087</v>
          </cell>
          <cell r="AJ58">
            <v>188.81800000000001</v>
          </cell>
          <cell r="AK58">
            <v>6561.3723076923088</v>
          </cell>
          <cell r="AL58">
            <v>2.877034950217592E-2</v>
          </cell>
          <cell r="AM58">
            <v>2.8777211708995207E-2</v>
          </cell>
          <cell r="AN58" t="str">
            <v>DOWN</v>
          </cell>
          <cell r="AO58" t="str">
            <v>DOWN</v>
          </cell>
          <cell r="AP58" t="str">
            <v>POSITIVE</v>
          </cell>
          <cell r="AQ58">
            <v>194.608</v>
          </cell>
          <cell r="AR58">
            <v>6769.6039787132295</v>
          </cell>
          <cell r="AS58">
            <v>194.47800000000001</v>
          </cell>
          <cell r="AT58">
            <v>6766.1256231941452</v>
          </cell>
          <cell r="AU58">
            <v>2.8747324158390607E-2</v>
          </cell>
          <cell r="AV58">
            <v>2.8742889332904677E-2</v>
          </cell>
          <cell r="AW58" t="str">
            <v>UP</v>
          </cell>
          <cell r="AX58" t="str">
            <v>UP</v>
          </cell>
          <cell r="AY58" t="str">
            <v>POSITIVE</v>
          </cell>
          <cell r="AZ58">
            <v>68.048000000000002</v>
          </cell>
          <cell r="BA58">
            <v>199.10400000000001</v>
          </cell>
          <cell r="BB58">
            <v>187.74199999999999</v>
          </cell>
          <cell r="BC58">
            <v>9.8842815814850216E-3</v>
          </cell>
          <cell r="BD58">
            <v>1.6053968013340469E-2</v>
          </cell>
          <cell r="BE58">
            <v>7.1001693813850908E-2</v>
          </cell>
          <cell r="BF58">
            <v>46062</v>
          </cell>
          <cell r="BG58">
            <v>45971</v>
          </cell>
          <cell r="BH58">
            <v>46062</v>
          </cell>
          <cell r="BI58">
            <v>46038</v>
          </cell>
          <cell r="BJ58">
            <v>-8.9561995849609346</v>
          </cell>
        </row>
        <row r="59">
          <cell r="B59" t="str">
            <v>CHFUSD Curncy</v>
          </cell>
          <cell r="C59" t="str">
            <v>CHF/USD</v>
          </cell>
          <cell r="D59" t="str">
            <v>CURRENCY</v>
          </cell>
          <cell r="E59" t="str">
            <v>CURNCY USD</v>
          </cell>
          <cell r="F59">
            <v>61.664999999999999</v>
          </cell>
          <cell r="G59">
            <v>52.558294930935155</v>
          </cell>
          <cell r="H59">
            <v>0</v>
          </cell>
          <cell r="I59">
            <v>1.3021</v>
          </cell>
          <cell r="J59">
            <v>6941.81</v>
          </cell>
          <cell r="K59">
            <v>1.3021</v>
          </cell>
          <cell r="L59">
            <v>6964.82</v>
          </cell>
          <cell r="M59">
            <v>1.8757355790492681E-4</v>
          </cell>
          <cell r="N59">
            <v>1.8695386241137605E-4</v>
          </cell>
          <cell r="O59">
            <v>1.2662</v>
          </cell>
          <cell r="P59">
            <v>6892.2477999999992</v>
          </cell>
          <cell r="Q59">
            <v>1.2649999999999999</v>
          </cell>
          <cell r="R59">
            <v>6889.6637999999994</v>
          </cell>
          <cell r="S59">
            <v>1.8371364999383803E-4</v>
          </cell>
          <cell r="T59">
            <v>1.8360837868460286E-4</v>
          </cell>
          <cell r="U59" t="str">
            <v>NEGATIVE</v>
          </cell>
          <cell r="V59" t="str">
            <v/>
          </cell>
          <cell r="W59" t="str">
            <v>UP</v>
          </cell>
          <cell r="X59" t="str">
            <v>POSITIVE</v>
          </cell>
          <cell r="Y59">
            <v>1.2616000000000001</v>
          </cell>
          <cell r="Z59">
            <v>6852.6203076923057</v>
          </cell>
          <cell r="AA59">
            <v>1.2607999999999999</v>
          </cell>
          <cell r="AB59">
            <v>6850.3815384615364</v>
          </cell>
          <cell r="AC59">
            <v>1.8410475750185807E-4</v>
          </cell>
          <cell r="AD59">
            <v>1.840481428547046E-4</v>
          </cell>
          <cell r="AE59" t="str">
            <v>UP</v>
          </cell>
          <cell r="AF59" t="str">
            <v>UP</v>
          </cell>
          <cell r="AG59" t="str">
            <v>POSITIVE</v>
          </cell>
          <cell r="AH59">
            <v>1.2515000000000001</v>
          </cell>
          <cell r="AI59">
            <v>6560.7823076923087</v>
          </cell>
          <cell r="AJ59">
            <v>1.2515000000000001</v>
          </cell>
          <cell r="AK59">
            <v>6561.3723076923088</v>
          </cell>
          <cell r="AL59">
            <v>1.9075469072227195E-4</v>
          </cell>
          <cell r="AM59">
            <v>1.9073753801972004E-4</v>
          </cell>
          <cell r="AN59" t="str">
            <v/>
          </cell>
          <cell r="AO59" t="str">
            <v>UP</v>
          </cell>
          <cell r="AP59" t="str">
            <v>NEGATIVE</v>
          </cell>
          <cell r="AQ59">
            <v>1.2601</v>
          </cell>
          <cell r="AR59">
            <v>6769.6039787132295</v>
          </cell>
          <cell r="AS59">
            <v>1.2592000000000001</v>
          </cell>
          <cell r="AT59">
            <v>6766.1256231941452</v>
          </cell>
          <cell r="AU59">
            <v>1.8614087381807533E-4</v>
          </cell>
          <cell r="AV59">
            <v>1.8610355026272161E-4</v>
          </cell>
          <cell r="AW59" t="str">
            <v>UP</v>
          </cell>
          <cell r="AX59" t="str">
            <v>UP</v>
          </cell>
          <cell r="AY59" t="str">
            <v>POSITIVE</v>
          </cell>
          <cell r="AZ59">
            <v>77.320999999999998</v>
          </cell>
          <cell r="BA59">
            <v>1.2721</v>
          </cell>
          <cell r="BB59">
            <v>1.2474000000000001</v>
          </cell>
          <cell r="BC59">
            <v>2.3583051646883124E-2</v>
          </cell>
          <cell r="BD59">
            <v>2.835255093981992E-2</v>
          </cell>
          <cell r="BE59">
            <v>4.3851210517877215E-2</v>
          </cell>
          <cell r="BF59">
            <v>46049</v>
          </cell>
          <cell r="BG59">
            <v>45985</v>
          </cell>
          <cell r="BH59">
            <v>46049</v>
          </cell>
          <cell r="BI59">
            <v>46037</v>
          </cell>
          <cell r="BJ59">
            <v>-3.0551995849609384</v>
          </cell>
        </row>
        <row r="60">
          <cell r="B60" t="str">
            <v>CLPEUR Curncy</v>
          </cell>
          <cell r="C60" t="str">
            <v>CLP/EUR</v>
          </cell>
          <cell r="D60" t="str">
            <v>CURRENCY</v>
          </cell>
          <cell r="E60" t="str">
            <v>CURNCY EUR</v>
          </cell>
          <cell r="F60">
            <v>58.043999999999997</v>
          </cell>
          <cell r="G60">
            <v>52.558294930935155</v>
          </cell>
          <cell r="H60">
            <v>0</v>
          </cell>
          <cell r="I60">
            <v>9.8100000000000007E-2</v>
          </cell>
          <cell r="J60">
            <v>6941.81</v>
          </cell>
          <cell r="K60">
            <v>9.8000000000000004E-2</v>
          </cell>
          <cell r="L60">
            <v>6964.82</v>
          </cell>
          <cell r="M60">
            <v>1.4131761024862391E-5</v>
          </cell>
          <cell r="N60">
            <v>1.4070715395372745E-5</v>
          </cell>
          <cell r="O60">
            <v>9.5500000000000002E-2</v>
          </cell>
          <cell r="P60">
            <v>6892.2477999999992</v>
          </cell>
          <cell r="Q60">
            <v>9.5399999999999999E-2</v>
          </cell>
          <cell r="R60">
            <v>6889.6637999999994</v>
          </cell>
          <cell r="S60">
            <v>1.3856147191921917E-5</v>
          </cell>
          <cell r="T60">
            <v>1.3846829507123412E-5</v>
          </cell>
          <cell r="U60" t="str">
            <v>NEGATIVE</v>
          </cell>
          <cell r="V60" t="str">
            <v/>
          </cell>
          <cell r="W60" t="str">
            <v>UP</v>
          </cell>
          <cell r="X60" t="str">
            <v>POSITIVE</v>
          </cell>
          <cell r="Y60">
            <v>9.4899999999999998E-2</v>
          </cell>
          <cell r="Z60">
            <v>6852.6203076923057</v>
          </cell>
          <cell r="AA60">
            <v>9.4799999999999995E-2</v>
          </cell>
          <cell r="AB60">
            <v>6850.3815384615364</v>
          </cell>
          <cell r="AC60">
            <v>1.3848717094900389E-5</v>
          </cell>
          <cell r="AD60">
            <v>1.3838645259062497E-5</v>
          </cell>
          <cell r="AE60" t="str">
            <v>UP</v>
          </cell>
          <cell r="AF60" t="str">
            <v>UP</v>
          </cell>
          <cell r="AG60" t="str">
            <v>POSITIVE</v>
          </cell>
          <cell r="AH60">
            <v>9.1999999999999998E-2</v>
          </cell>
          <cell r="AI60">
            <v>6560.7823076923087</v>
          </cell>
          <cell r="AJ60">
            <v>9.1999999999999998E-2</v>
          </cell>
          <cell r="AK60">
            <v>6561.3723076923088</v>
          </cell>
          <cell r="AL60">
            <v>1.4022717975588508E-5</v>
          </cell>
          <cell r="AM60">
            <v>1.4021457049791644E-5</v>
          </cell>
          <cell r="AN60" t="str">
            <v/>
          </cell>
          <cell r="AO60" t="str">
            <v>UP</v>
          </cell>
          <cell r="AP60" t="str">
            <v>POSITIVE</v>
          </cell>
          <cell r="AQ60">
            <v>9.4200000000000006E-2</v>
          </cell>
          <cell r="AR60">
            <v>6769.6039787132295</v>
          </cell>
          <cell r="AS60">
            <v>9.4200000000000006E-2</v>
          </cell>
          <cell r="AT60">
            <v>6766.1256231941452</v>
          </cell>
          <cell r="AU60">
            <v>1.3915141904343066E-5</v>
          </cell>
          <cell r="AV60">
            <v>1.3922295453262685E-5</v>
          </cell>
          <cell r="AW60" t="str">
            <v/>
          </cell>
          <cell r="AX60" t="str">
            <v>DOWN</v>
          </cell>
          <cell r="AY60" t="str">
            <v>POSITIVE</v>
          </cell>
          <cell r="AZ60">
            <v>68.757000000000005</v>
          </cell>
          <cell r="BA60">
            <v>9.6799999999999997E-2</v>
          </cell>
          <cell r="BB60">
            <v>9.2100000000000001E-2</v>
          </cell>
          <cell r="BC60">
            <v>1.3429752066115741E-2</v>
          </cell>
          <cell r="BD60">
            <v>2.7225130890052407E-2</v>
          </cell>
          <cell r="BE60">
            <v>6.514657980456029E-2</v>
          </cell>
          <cell r="BF60">
            <v>46059</v>
          </cell>
          <cell r="BG60">
            <v>45971</v>
          </cell>
          <cell r="BH60">
            <v>46059</v>
          </cell>
          <cell r="BI60">
            <v>46042</v>
          </cell>
          <cell r="BJ60">
            <v>-6.6761995849609406</v>
          </cell>
        </row>
        <row r="61">
          <cell r="B61" t="str">
            <v>CLPUSD Curncy</v>
          </cell>
          <cell r="C61" t="str">
            <v>CLP/USD</v>
          </cell>
          <cell r="D61" t="str">
            <v>CURRENCY</v>
          </cell>
          <cell r="E61" t="str">
            <v>CURNCY USD</v>
          </cell>
          <cell r="F61">
            <v>62.683999999999997</v>
          </cell>
          <cell r="G61">
            <v>52.558294930935155</v>
          </cell>
          <cell r="H61">
            <v>1</v>
          </cell>
          <cell r="I61">
            <v>0.11666</v>
          </cell>
          <cell r="J61">
            <v>6941.81</v>
          </cell>
          <cell r="K61">
            <v>0.11666</v>
          </cell>
          <cell r="L61">
            <v>6964.82</v>
          </cell>
          <cell r="M61">
            <v>1.6805415302349099E-5</v>
          </cell>
          <cell r="N61">
            <v>1.6749894469634535E-5</v>
          </cell>
          <cell r="O61">
            <v>0.11203</v>
          </cell>
          <cell r="P61">
            <v>6892.2477999999992</v>
          </cell>
          <cell r="Q61">
            <v>0.11185</v>
          </cell>
          <cell r="R61">
            <v>6889.6637999999994</v>
          </cell>
          <cell r="S61">
            <v>1.6254493925769765E-5</v>
          </cell>
          <cell r="T61">
            <v>1.6234464154840184E-5</v>
          </cell>
          <cell r="U61" t="str">
            <v>POSITIVE</v>
          </cell>
          <cell r="V61" t="str">
            <v/>
          </cell>
          <cell r="W61" t="str">
            <v>UP</v>
          </cell>
          <cell r="X61" t="str">
            <v>POSITIVE</v>
          </cell>
          <cell r="Y61">
            <v>0.11094</v>
          </cell>
          <cell r="Z61">
            <v>6852.6203076923057</v>
          </cell>
          <cell r="AA61">
            <v>0.11078</v>
          </cell>
          <cell r="AB61">
            <v>6850.3815384615364</v>
          </cell>
          <cell r="AC61">
            <v>1.618942755013961E-5</v>
          </cell>
          <cell r="AD61">
            <v>1.6171362044292652E-5</v>
          </cell>
          <cell r="AE61" t="str">
            <v>UP</v>
          </cell>
          <cell r="AF61" t="str">
            <v>UP</v>
          </cell>
          <cell r="AG61" t="str">
            <v>POSITIVE</v>
          </cell>
          <cell r="AH61">
            <v>0.10722</v>
          </cell>
          <cell r="AI61">
            <v>6560.7823076923087</v>
          </cell>
          <cell r="AJ61">
            <v>0.10723000000000001</v>
          </cell>
          <cell r="AK61">
            <v>6561.3723076923088</v>
          </cell>
          <cell r="AL61">
            <v>1.6342563275463043E-5</v>
          </cell>
          <cell r="AM61">
            <v>1.6342617820099547E-5</v>
          </cell>
          <cell r="AN61" t="str">
            <v>DOWN</v>
          </cell>
          <cell r="AO61" t="str">
            <v>DOWN</v>
          </cell>
          <cell r="AP61" t="str">
            <v>POSITIVE</v>
          </cell>
          <cell r="AQ61">
            <v>0.11013000000000001</v>
          </cell>
          <cell r="AR61">
            <v>6769.6039787132295</v>
          </cell>
          <cell r="AS61">
            <v>0.10999</v>
          </cell>
          <cell r="AT61">
            <v>6766.1256231941452</v>
          </cell>
          <cell r="AU61">
            <v>1.6268307621287707E-5</v>
          </cell>
          <cell r="AV61">
            <v>1.6255979584972003E-5</v>
          </cell>
          <cell r="AW61" t="str">
            <v>UP</v>
          </cell>
          <cell r="AX61" t="str">
            <v>UP</v>
          </cell>
          <cell r="AY61" t="str">
            <v>POSITIVE</v>
          </cell>
          <cell r="AZ61">
            <v>83.528000000000006</v>
          </cell>
          <cell r="BA61">
            <v>0.11378000000000001</v>
          </cell>
          <cell r="BB61">
            <v>0.10698000000000001</v>
          </cell>
          <cell r="BC61">
            <v>2.531200562489011E-2</v>
          </cell>
          <cell r="BD61">
            <v>4.1328215656520451E-2</v>
          </cell>
          <cell r="BE61">
            <v>9.0484202654701695E-2</v>
          </cell>
          <cell r="BF61">
            <v>46062</v>
          </cell>
          <cell r="BG61">
            <v>45985</v>
          </cell>
          <cell r="BH61">
            <v>46062</v>
          </cell>
          <cell r="BI61">
            <v>46041</v>
          </cell>
          <cell r="BJ61">
            <v>-2.03619958496094</v>
          </cell>
        </row>
        <row r="62">
          <cell r="B62" t="str">
            <v>CNHEUR Curncy</v>
          </cell>
          <cell r="C62" t="str">
            <v>CNH/EUR</v>
          </cell>
          <cell r="D62" t="str">
            <v>CURRENCY</v>
          </cell>
          <cell r="E62" t="str">
            <v>CURNCY EUR</v>
          </cell>
          <cell r="F62">
            <v>47.58</v>
          </cell>
          <cell r="G62">
            <v>52.558294930935155</v>
          </cell>
          <cell r="H62">
            <v>0</v>
          </cell>
          <cell r="I62">
            <v>0.1217</v>
          </cell>
          <cell r="J62">
            <v>6941.81</v>
          </cell>
          <cell r="K62">
            <v>0.1216</v>
          </cell>
          <cell r="L62">
            <v>6964.82</v>
          </cell>
          <cell r="M62">
            <v>1.7531450731149367E-5</v>
          </cell>
          <cell r="N62">
            <v>1.745917338854414E-5</v>
          </cell>
          <cell r="O62">
            <v>0.12180000000000001</v>
          </cell>
          <cell r="P62">
            <v>6892.2477999999992</v>
          </cell>
          <cell r="Q62">
            <v>0.12180000000000001</v>
          </cell>
          <cell r="R62">
            <v>6889.6637999999994</v>
          </cell>
          <cell r="S62">
            <v>1.7672028565194656E-5</v>
          </cell>
          <cell r="T62">
            <v>1.7678656540541211E-5</v>
          </cell>
          <cell r="U62" t="str">
            <v>NEGATIVE</v>
          </cell>
          <cell r="V62" t="str">
            <v/>
          </cell>
          <cell r="W62" t="str">
            <v>DOWN</v>
          </cell>
          <cell r="X62" t="str">
            <v>NEGATIVE</v>
          </cell>
          <cell r="Y62">
            <v>0.12180000000000001</v>
          </cell>
          <cell r="Z62">
            <v>6852.6203076923057</v>
          </cell>
          <cell r="AA62">
            <v>0.12180000000000001</v>
          </cell>
          <cell r="AB62">
            <v>6850.3815384615364</v>
          </cell>
          <cell r="AC62">
            <v>1.7774222783549712E-5</v>
          </cell>
          <cell r="AD62">
            <v>1.7780031567023337E-5</v>
          </cell>
          <cell r="AE62" t="str">
            <v/>
          </cell>
          <cell r="AF62" t="str">
            <v>DOWN</v>
          </cell>
          <cell r="AG62" t="str">
            <v>NEGATIVE</v>
          </cell>
          <cell r="AH62">
            <v>0.1208</v>
          </cell>
          <cell r="AI62">
            <v>6560.7823076923087</v>
          </cell>
          <cell r="AJ62">
            <v>0.1208</v>
          </cell>
          <cell r="AK62">
            <v>6561.3723076923088</v>
          </cell>
          <cell r="AL62">
            <v>1.8412438385337955E-5</v>
          </cell>
          <cell r="AM62">
            <v>1.8410782734943814E-5</v>
          </cell>
          <cell r="AN62" t="str">
            <v/>
          </cell>
          <cell r="AO62" t="str">
            <v>UP</v>
          </cell>
          <cell r="AP62" t="str">
            <v>NEGATIVE</v>
          </cell>
          <cell r="AQ62">
            <v>0.1216</v>
          </cell>
          <cell r="AR62">
            <v>6769.6039787132295</v>
          </cell>
          <cell r="AS62">
            <v>0.1216</v>
          </cell>
          <cell r="AT62">
            <v>6766.1256231941452</v>
          </cell>
          <cell r="AU62">
            <v>1.7962646025139242E-5</v>
          </cell>
          <cell r="AV62">
            <v>1.7971880330326354E-5</v>
          </cell>
          <cell r="AW62" t="str">
            <v/>
          </cell>
          <cell r="AX62" t="str">
            <v>DOWN</v>
          </cell>
          <cell r="AY62" t="str">
            <v>NEGATIVE</v>
          </cell>
          <cell r="AZ62">
            <v>44.924999999999997</v>
          </cell>
          <cell r="BA62">
            <v>0.1222</v>
          </cell>
          <cell r="BB62">
            <v>0.12089999999999999</v>
          </cell>
          <cell r="BC62">
            <v>-4.0916530278232166E-3</v>
          </cell>
          <cell r="BD62">
            <v>-8.2101806239742725E-4</v>
          </cell>
          <cell r="BE62">
            <v>6.6170388751034537E-3</v>
          </cell>
          <cell r="BF62">
            <v>46038</v>
          </cell>
          <cell r="BG62">
            <v>46049</v>
          </cell>
          <cell r="BH62">
            <v>46038</v>
          </cell>
          <cell r="BI62">
            <v>46049</v>
          </cell>
          <cell r="BJ62">
            <v>-17.140199584960939</v>
          </cell>
        </row>
        <row r="63">
          <cell r="B63" t="str">
            <v>CNHJPY Curncy</v>
          </cell>
          <cell r="C63" t="str">
            <v>CNH/JPY</v>
          </cell>
          <cell r="D63" t="str">
            <v>CURRENCY</v>
          </cell>
          <cell r="E63" t="str">
            <v>N/A</v>
          </cell>
          <cell r="F63">
            <v>46.378</v>
          </cell>
          <cell r="G63">
            <v>52.558294930935155</v>
          </cell>
          <cell r="H63">
            <v>0</v>
          </cell>
          <cell r="I63">
            <v>22.343599999999999</v>
          </cell>
          <cell r="J63">
            <v>6941.81</v>
          </cell>
          <cell r="K63">
            <v>22.331199999999999</v>
          </cell>
          <cell r="L63">
            <v>6964.82</v>
          </cell>
          <cell r="M63">
            <v>3.2186994458217664E-3</v>
          </cell>
          <cell r="N63">
            <v>3.2062853024198757E-3</v>
          </cell>
          <cell r="O63">
            <v>22.365600000000001</v>
          </cell>
          <cell r="P63">
            <v>6892.2477999999992</v>
          </cell>
          <cell r="Q63">
            <v>22.360099999999999</v>
          </cell>
          <cell r="R63">
            <v>6889.6637999999994</v>
          </cell>
          <cell r="S63">
            <v>3.2450371270748568E-3</v>
          </cell>
          <cell r="T63">
            <v>3.2454558958305052E-3</v>
          </cell>
          <cell r="U63" t="str">
            <v>NEGATIVE</v>
          </cell>
          <cell r="V63" t="str">
            <v/>
          </cell>
          <cell r="W63" t="str">
            <v>DOWN</v>
          </cell>
          <cell r="X63" t="str">
            <v>NEGATIVE</v>
          </cell>
          <cell r="Y63">
            <v>22.276599999999998</v>
          </cell>
          <cell r="Z63">
            <v>6852.6203076923057</v>
          </cell>
          <cell r="AA63">
            <v>22.265999999999998</v>
          </cell>
          <cell r="AB63">
            <v>6850.3815384615364</v>
          </cell>
          <cell r="AC63">
            <v>3.2508148707719492E-3</v>
          </cell>
          <cell r="AD63">
            <v>3.2503299086317043E-3</v>
          </cell>
          <cell r="AE63" t="str">
            <v>UP</v>
          </cell>
          <cell r="AF63" t="str">
            <v>UP</v>
          </cell>
          <cell r="AG63" t="str">
            <v>NEGATIVE</v>
          </cell>
          <cell r="AH63">
            <v>21.2349</v>
          </cell>
          <cell r="AI63">
            <v>6560.7823076923087</v>
          </cell>
          <cell r="AJ63">
            <v>21.240400000000001</v>
          </cell>
          <cell r="AK63">
            <v>6561.3723076923088</v>
          </cell>
          <cell r="AL63">
            <v>3.2366414558676567E-3</v>
          </cell>
          <cell r="AM63">
            <v>3.2371886556564616E-3</v>
          </cell>
          <cell r="AN63" t="str">
            <v>DOWN</v>
          </cell>
          <cell r="AO63" t="str">
            <v>DOWN</v>
          </cell>
          <cell r="AP63" t="str">
            <v>NEGATIVE</v>
          </cell>
          <cell r="AQ63">
            <v>21.958400000000001</v>
          </cell>
          <cell r="AR63">
            <v>6769.6039787132295</v>
          </cell>
          <cell r="AS63">
            <v>21.950900000000001</v>
          </cell>
          <cell r="AT63">
            <v>6766.1256231941452</v>
          </cell>
          <cell r="AU63">
            <v>3.2436757111711971E-3</v>
          </cell>
          <cell r="AV63">
            <v>3.2442347692677696E-3</v>
          </cell>
          <cell r="AW63" t="str">
            <v>UP</v>
          </cell>
          <cell r="AX63" t="str">
            <v>DOWN</v>
          </cell>
          <cell r="AY63" t="str">
            <v>NEGATIVE</v>
          </cell>
          <cell r="AZ63">
            <v>48.182000000000002</v>
          </cell>
          <cell r="BA63">
            <v>22.497699999999998</v>
          </cell>
          <cell r="BB63">
            <v>21.161799999999999</v>
          </cell>
          <cell r="BC63">
            <v>-6.8495890691048222E-3</v>
          </cell>
          <cell r="BD63">
            <v>-9.8365346782569585E-4</v>
          </cell>
          <cell r="BE63">
            <v>5.5845911028362449E-2</v>
          </cell>
          <cell r="BF63">
            <v>46035</v>
          </cell>
          <cell r="BG63">
            <v>45971</v>
          </cell>
          <cell r="BH63">
            <v>46035</v>
          </cell>
          <cell r="BI63">
            <v>46049</v>
          </cell>
          <cell r="BJ63">
            <v>-18.342199584960937</v>
          </cell>
        </row>
        <row r="64">
          <cell r="B64" t="str">
            <v>CNHUSD Curncy</v>
          </cell>
          <cell r="C64" t="str">
            <v>CNH/USD</v>
          </cell>
          <cell r="D64" t="str">
            <v>CURRENCY</v>
          </cell>
          <cell r="E64" t="str">
            <v>CURNCY USD</v>
          </cell>
          <cell r="F64">
            <v>72.766999999999996</v>
          </cell>
          <cell r="G64">
            <v>52.558294930935155</v>
          </cell>
          <cell r="H64">
            <v>1</v>
          </cell>
          <cell r="I64">
            <v>0.1447</v>
          </cell>
          <cell r="J64">
            <v>6941.81</v>
          </cell>
          <cell r="K64">
            <v>0.1447</v>
          </cell>
          <cell r="L64">
            <v>6964.82</v>
          </cell>
          <cell r="M64">
            <v>2.0844707648293454E-5</v>
          </cell>
          <cell r="N64">
            <v>2.0775842017453429E-5</v>
          </cell>
          <cell r="O64">
            <v>0.1431</v>
          </cell>
          <cell r="P64">
            <v>6892.2477999999992</v>
          </cell>
          <cell r="Q64">
            <v>0.14299999999999999</v>
          </cell>
          <cell r="R64">
            <v>6889.6637999999994</v>
          </cell>
          <cell r="S64">
            <v>2.0762457205906034E-5</v>
          </cell>
          <cell r="T64">
            <v>2.0755729764346412E-5</v>
          </cell>
          <cell r="U64" t="str">
            <v>POSITIVE</v>
          </cell>
          <cell r="V64" t="str">
            <v/>
          </cell>
          <cell r="W64" t="str">
            <v>UP</v>
          </cell>
          <cell r="X64" t="str">
            <v>POSITIVE</v>
          </cell>
          <cell r="Y64">
            <v>0.1426</v>
          </cell>
          <cell r="Z64">
            <v>6852.6203076923057</v>
          </cell>
          <cell r="AA64">
            <v>0.14249999999999999</v>
          </cell>
          <cell r="AB64">
            <v>6850.3815384615364</v>
          </cell>
          <cell r="AC64">
            <v>2.0809558037226508E-5</v>
          </cell>
          <cell r="AD64">
            <v>2.080176106979331E-5</v>
          </cell>
          <cell r="AE64" t="str">
            <v>UP</v>
          </cell>
          <cell r="AF64" t="str">
            <v>UP</v>
          </cell>
          <cell r="AG64" t="str">
            <v>BUY</v>
          </cell>
          <cell r="AH64">
            <v>0.14080000000000001</v>
          </cell>
          <cell r="AI64">
            <v>6560.7823076923087</v>
          </cell>
          <cell r="AJ64">
            <v>0.14080000000000001</v>
          </cell>
          <cell r="AK64">
            <v>6561.3723076923088</v>
          </cell>
          <cell r="AL64">
            <v>2.1460855336552851E-5</v>
          </cell>
          <cell r="AM64">
            <v>2.145892557185504E-5</v>
          </cell>
          <cell r="AN64" t="str">
            <v/>
          </cell>
          <cell r="AO64" t="str">
            <v>UP</v>
          </cell>
          <cell r="AP64" t="str">
            <v>NEGATIVE</v>
          </cell>
          <cell r="AQ64">
            <v>0.14219999999999999</v>
          </cell>
          <cell r="AR64">
            <v>6769.6039787132295</v>
          </cell>
          <cell r="AS64">
            <v>0.1421</v>
          </cell>
          <cell r="AT64">
            <v>6766.1256231941452</v>
          </cell>
          <cell r="AU64">
            <v>2.1005660072161188E-5</v>
          </cell>
          <cell r="AV64">
            <v>2.1001679234698808E-5</v>
          </cell>
          <cell r="AW64" t="str">
            <v>UP</v>
          </cell>
          <cell r="AX64" t="str">
            <v>UP</v>
          </cell>
          <cell r="AY64" t="str">
            <v>NEGATIVE</v>
          </cell>
          <cell r="AZ64">
            <v>88.519000000000005</v>
          </cell>
          <cell r="BA64">
            <v>0.14369999999999999</v>
          </cell>
          <cell r="BB64">
            <v>0.1406</v>
          </cell>
          <cell r="BC64">
            <v>6.9589422407794199E-3</v>
          </cell>
          <cell r="BD64">
            <v>1.1180992313067684E-2</v>
          </cell>
          <cell r="BE64">
            <v>2.9160739687055459E-2</v>
          </cell>
          <cell r="BF64">
            <v>46063</v>
          </cell>
          <cell r="BG64">
            <v>45971</v>
          </cell>
          <cell r="BH64">
            <v>46063</v>
          </cell>
          <cell r="BI64">
            <v>46035</v>
          </cell>
          <cell r="BJ64">
            <v>8.0468004150390584</v>
          </cell>
        </row>
        <row r="65">
          <cell r="B65" t="str">
            <v>CNYUSD Curncy</v>
          </cell>
          <cell r="C65" t="str">
            <v>CNY/USD</v>
          </cell>
          <cell r="D65" t="str">
            <v>CURRENCY</v>
          </cell>
          <cell r="E65" t="str">
            <v>CURNCY USD</v>
          </cell>
          <cell r="F65">
            <v>80.73</v>
          </cell>
          <cell r="G65">
            <v>52.558294930935155</v>
          </cell>
          <cell r="H65">
            <v>1</v>
          </cell>
          <cell r="I65">
            <v>0.14466999999999999</v>
          </cell>
          <cell r="J65">
            <v>6941.81</v>
          </cell>
          <cell r="K65">
            <v>0.14466999999999999</v>
          </cell>
          <cell r="L65">
            <v>6964.82</v>
          </cell>
          <cell r="M65">
            <v>2.0840386008836308E-5</v>
          </cell>
          <cell r="N65">
            <v>2.0771534655597703E-5</v>
          </cell>
          <cell r="O65">
            <v>0.14291000000000001</v>
          </cell>
          <cell r="P65">
            <v>6892.2477999999992</v>
          </cell>
          <cell r="Q65">
            <v>0.14285</v>
          </cell>
          <cell r="R65">
            <v>6889.6637999999994</v>
          </cell>
          <cell r="S65">
            <v>2.0734890002068705E-5</v>
          </cell>
          <cell r="T65">
            <v>2.0733958019838359E-5</v>
          </cell>
          <cell r="U65" t="str">
            <v>POSITIVE</v>
          </cell>
          <cell r="V65" t="str">
            <v/>
          </cell>
          <cell r="W65" t="str">
            <v>UP</v>
          </cell>
          <cell r="X65" t="str">
            <v>POSITIVE</v>
          </cell>
          <cell r="Y65">
            <v>0.14243</v>
          </cell>
          <cell r="Z65">
            <v>6852.6203076923057</v>
          </cell>
          <cell r="AA65">
            <v>0.14237</v>
          </cell>
          <cell r="AB65">
            <v>6850.3815384615364</v>
          </cell>
          <cell r="AC65">
            <v>2.0784750008710881E-5</v>
          </cell>
          <cell r="AD65">
            <v>2.0782784024606832E-5</v>
          </cell>
          <cell r="AE65" t="str">
            <v>UP</v>
          </cell>
          <cell r="AF65" t="str">
            <v>UP</v>
          </cell>
          <cell r="AG65" t="str">
            <v>BUY</v>
          </cell>
          <cell r="AH65">
            <v>0.14077999999999999</v>
          </cell>
          <cell r="AI65">
            <v>6560.7823076923087</v>
          </cell>
          <cell r="AJ65">
            <v>0.14077999999999999</v>
          </cell>
          <cell r="AK65">
            <v>6561.3723076923088</v>
          </cell>
          <cell r="AL65">
            <v>2.1457806919601634E-5</v>
          </cell>
          <cell r="AM65">
            <v>2.1455877429018128E-5</v>
          </cell>
          <cell r="AN65" t="str">
            <v/>
          </cell>
          <cell r="AO65" t="str">
            <v>UP</v>
          </cell>
          <cell r="AP65" t="str">
            <v>NEGATIVE</v>
          </cell>
          <cell r="AQ65">
            <v>0.14204</v>
          </cell>
          <cell r="AR65">
            <v>6769.6039787132295</v>
          </cell>
          <cell r="AS65">
            <v>0.14199000000000001</v>
          </cell>
          <cell r="AT65">
            <v>6766.1256231941452</v>
          </cell>
          <cell r="AU65">
            <v>2.0982025011601795E-5</v>
          </cell>
          <cell r="AV65">
            <v>2.0985421777163149E-5</v>
          </cell>
          <cell r="AW65" t="str">
            <v>UP</v>
          </cell>
          <cell r="AX65" t="str">
            <v>DOWN</v>
          </cell>
          <cell r="AY65" t="str">
            <v>NEGATIVE</v>
          </cell>
          <cell r="AZ65">
            <v>98.697999999999993</v>
          </cell>
          <cell r="BA65">
            <v>0.14358000000000001</v>
          </cell>
          <cell r="BB65">
            <v>0.14044000000000001</v>
          </cell>
          <cell r="BC65">
            <v>7.5915865719458075E-3</v>
          </cell>
          <cell r="BD65">
            <v>1.2315443285983996E-2</v>
          </cell>
          <cell r="BE65">
            <v>3.011962403873536E-2</v>
          </cell>
          <cell r="BF65">
            <v>46063</v>
          </cell>
          <cell r="BG65">
            <v>45971</v>
          </cell>
          <cell r="BH65">
            <v>46063</v>
          </cell>
          <cell r="BI65">
            <v>46035</v>
          </cell>
          <cell r="BJ65">
            <v>16.009800415039066</v>
          </cell>
        </row>
        <row r="66">
          <cell r="B66" t="str">
            <v>CZKEUR Curncy</v>
          </cell>
          <cell r="C66" t="str">
            <v>CZK/EUR</v>
          </cell>
          <cell r="D66" t="str">
            <v>CURRENCY</v>
          </cell>
          <cell r="E66" t="str">
            <v>CURNCY EUR</v>
          </cell>
          <cell r="F66">
            <v>52.018000000000001</v>
          </cell>
          <cell r="G66">
            <v>52.558294930935155</v>
          </cell>
          <cell r="H66">
            <v>0</v>
          </cell>
          <cell r="I66">
            <v>4.1200000000000001E-2</v>
          </cell>
          <cell r="J66">
            <v>6941.81</v>
          </cell>
          <cell r="K66">
            <v>4.1200000000000001E-2</v>
          </cell>
          <cell r="L66">
            <v>6964.82</v>
          </cell>
          <cell r="M66">
            <v>5.9350515211450611E-6</v>
          </cell>
          <cell r="N66">
            <v>5.9154436151975218E-6</v>
          </cell>
          <cell r="O66">
            <v>4.1200000000000001E-2</v>
          </cell>
          <cell r="P66">
            <v>6892.2477999999992</v>
          </cell>
          <cell r="Q66">
            <v>4.1200000000000001E-2</v>
          </cell>
          <cell r="R66">
            <v>6889.6637999999994</v>
          </cell>
          <cell r="S66">
            <v>5.9777305163055812E-6</v>
          </cell>
          <cell r="T66">
            <v>5.9799724915459599E-6</v>
          </cell>
          <cell r="U66" t="str">
            <v>NEGATIVE</v>
          </cell>
          <cell r="V66" t="str">
            <v/>
          </cell>
          <cell r="W66" t="str">
            <v>DOWN</v>
          </cell>
          <cell r="X66" t="str">
            <v>NEGATIVE</v>
          </cell>
          <cell r="Y66">
            <v>4.1200000000000001E-2</v>
          </cell>
          <cell r="Z66">
            <v>6852.6203076923057</v>
          </cell>
          <cell r="AA66">
            <v>4.1200000000000001E-2</v>
          </cell>
          <cell r="AB66">
            <v>6850.3815384615364</v>
          </cell>
          <cell r="AC66">
            <v>6.0122986755521185E-6</v>
          </cell>
          <cell r="AD66">
            <v>6.0142635514069085E-6</v>
          </cell>
          <cell r="AE66" t="str">
            <v/>
          </cell>
          <cell r="AF66" t="str">
            <v>DOWN</v>
          </cell>
          <cell r="AG66" t="str">
            <v>NEGATIVE</v>
          </cell>
          <cell r="AH66">
            <v>4.1000000000000002E-2</v>
          </cell>
          <cell r="AI66">
            <v>6560.7823076923087</v>
          </cell>
          <cell r="AJ66">
            <v>4.1000000000000002E-2</v>
          </cell>
          <cell r="AK66">
            <v>6561.3723076923088</v>
          </cell>
          <cell r="AL66">
            <v>6.2492547499905319E-6</v>
          </cell>
          <cell r="AM66">
            <v>6.2486928156680158E-6</v>
          </cell>
          <cell r="AN66" t="str">
            <v/>
          </cell>
          <cell r="AO66" t="str">
            <v>UP</v>
          </cell>
          <cell r="AP66" t="str">
            <v>NEGATIVE</v>
          </cell>
          <cell r="AQ66">
            <v>4.1099999999999998E-2</v>
          </cell>
          <cell r="AR66">
            <v>6769.6039787132295</v>
          </cell>
          <cell r="AS66">
            <v>4.1099999999999998E-2</v>
          </cell>
          <cell r="AT66">
            <v>6766.1256231941452</v>
          </cell>
          <cell r="AU66">
            <v>6.071256181194267E-6</v>
          </cell>
          <cell r="AV66">
            <v>6.0743773155955021E-6</v>
          </cell>
          <cell r="AW66" t="str">
            <v/>
          </cell>
          <cell r="AX66" t="str">
            <v>DOWN</v>
          </cell>
          <cell r="AY66" t="str">
            <v>NEGATIVE</v>
          </cell>
          <cell r="AZ66">
            <v>50.24</v>
          </cell>
          <cell r="BA66">
            <v>4.1200000000000001E-2</v>
          </cell>
          <cell r="BB66">
            <v>4.0899999999999999E-2</v>
          </cell>
          <cell r="BC66">
            <v>0</v>
          </cell>
          <cell r="BD66">
            <v>0</v>
          </cell>
          <cell r="BE66">
            <v>7.3349633251833524E-3</v>
          </cell>
          <cell r="BF66">
            <v>45989</v>
          </cell>
          <cell r="BG66">
            <v>45971</v>
          </cell>
          <cell r="BH66">
            <v>46062</v>
          </cell>
          <cell r="BI66">
            <v>46034</v>
          </cell>
          <cell r="BJ66">
            <v>-12.702199584960937</v>
          </cell>
        </row>
        <row r="67">
          <cell r="B67" t="str">
            <v>CZKUSD Curncy</v>
          </cell>
          <cell r="C67" t="str">
            <v>CZK/USD</v>
          </cell>
          <cell r="D67" t="str">
            <v>CURRENCY</v>
          </cell>
          <cell r="E67" t="str">
            <v>CURNCY USD</v>
          </cell>
          <cell r="F67">
            <v>58.234999999999999</v>
          </cell>
          <cell r="G67">
            <v>52.558294930935155</v>
          </cell>
          <cell r="H67">
            <v>0</v>
          </cell>
          <cell r="I67">
            <v>4.9047E-2</v>
          </cell>
          <cell r="J67">
            <v>6941.81</v>
          </cell>
          <cell r="K67">
            <v>4.9050999999999997E-2</v>
          </cell>
          <cell r="L67">
            <v>6964.82</v>
          </cell>
          <cell r="M67">
            <v>7.0654483484854809E-6</v>
          </cell>
          <cell r="N67">
            <v>7.0426802128411072E-6</v>
          </cell>
          <cell r="O67">
            <v>4.8408E-2</v>
          </cell>
          <cell r="P67">
            <v>6892.2477999999992</v>
          </cell>
          <cell r="Q67">
            <v>4.8390000000000002E-2</v>
          </cell>
          <cell r="R67">
            <v>6889.6637999999994</v>
          </cell>
          <cell r="S67">
            <v>7.0235431755660334E-6</v>
          </cell>
          <cell r="T67">
            <v>7.023564778298762E-6</v>
          </cell>
          <cell r="U67" t="str">
            <v>NEGATIVE</v>
          </cell>
          <cell r="V67" t="str">
            <v/>
          </cell>
          <cell r="W67" t="str">
            <v>DOWN</v>
          </cell>
          <cell r="X67" t="str">
            <v>POSITIVE</v>
          </cell>
          <cell r="Y67">
            <v>4.8293999999999997E-2</v>
          </cell>
          <cell r="Z67">
            <v>6852.6203076923057</v>
          </cell>
          <cell r="AA67">
            <v>4.8273999999999997E-2</v>
          </cell>
          <cell r="AB67">
            <v>6850.3815384615364</v>
          </cell>
          <cell r="AC67">
            <v>7.0475231125513107E-6</v>
          </cell>
          <cell r="AD67">
            <v>7.0469067640926474E-6</v>
          </cell>
          <cell r="AE67" t="str">
            <v>UP</v>
          </cell>
          <cell r="AF67" t="str">
            <v>UP</v>
          </cell>
          <cell r="AG67" t="str">
            <v>BUY</v>
          </cell>
          <cell r="AH67">
            <v>4.7761999999999999E-2</v>
          </cell>
          <cell r="AI67">
            <v>6560.7823076923087</v>
          </cell>
          <cell r="AJ67">
            <v>4.7765000000000002E-2</v>
          </cell>
          <cell r="AK67">
            <v>6561.3723076923088</v>
          </cell>
          <cell r="AL67">
            <v>7.279924521196287E-6</v>
          </cell>
          <cell r="AM67">
            <v>7.279727130253239E-6</v>
          </cell>
          <cell r="AN67" t="str">
            <v>DOWN</v>
          </cell>
          <cell r="AO67" t="str">
            <v>UP</v>
          </cell>
          <cell r="AP67" t="str">
            <v>NEGATIVE</v>
          </cell>
          <cell r="AQ67">
            <v>4.8107999999999998E-2</v>
          </cell>
          <cell r="AR67">
            <v>6769.6039787132295</v>
          </cell>
          <cell r="AS67">
            <v>4.8089E-2</v>
          </cell>
          <cell r="AT67">
            <v>6766.1256231941452</v>
          </cell>
          <cell r="AU67">
            <v>7.1064718336957133E-6</v>
          </cell>
          <cell r="AV67">
            <v>7.10731704938375E-6</v>
          </cell>
          <cell r="AW67" t="str">
            <v>UP</v>
          </cell>
          <cell r="AX67" t="str">
            <v>DOWN</v>
          </cell>
          <cell r="AY67" t="str">
            <v>NEGATIVE</v>
          </cell>
          <cell r="AZ67">
            <v>73.691999999999993</v>
          </cell>
          <cell r="BA67">
            <v>4.8478E-2</v>
          </cell>
          <cell r="BB67">
            <v>4.7558000000000003E-2</v>
          </cell>
          <cell r="BC67">
            <v>1.1737282891208345E-2</v>
          </cell>
          <cell r="BD67">
            <v>1.3200297471492428E-2</v>
          </cell>
          <cell r="BE67">
            <v>3.1309138315320117E-2</v>
          </cell>
          <cell r="BF67">
            <v>46049</v>
          </cell>
          <cell r="BG67">
            <v>45971</v>
          </cell>
          <cell r="BH67">
            <v>46049</v>
          </cell>
          <cell r="BI67">
            <v>46037</v>
          </cell>
          <cell r="BJ67">
            <v>-6.4851995849609381</v>
          </cell>
        </row>
        <row r="68">
          <cell r="B68" t="str">
            <v>DKKEUR Curncy</v>
          </cell>
          <cell r="C68" t="str">
            <v>DKK/EUR</v>
          </cell>
          <cell r="D68" t="str">
            <v>CURRENCY</v>
          </cell>
          <cell r="E68" t="str">
            <v>CURNCY EUR</v>
          </cell>
          <cell r="F68">
            <v>53.65</v>
          </cell>
          <cell r="G68">
            <v>52.558294930935155</v>
          </cell>
          <cell r="H68">
            <v>0</v>
          </cell>
          <cell r="I68">
            <v>0.13389999999999999</v>
          </cell>
          <cell r="J68">
            <v>6941.81</v>
          </cell>
          <cell r="K68">
            <v>0.13389999999999999</v>
          </cell>
          <cell r="L68">
            <v>6964.82</v>
          </cell>
          <cell r="M68">
            <v>1.9288917443721449E-5</v>
          </cell>
          <cell r="N68">
            <v>1.9225191749391945E-5</v>
          </cell>
          <cell r="O68">
            <v>0.13389999999999999</v>
          </cell>
          <cell r="P68">
            <v>6892.2477999999992</v>
          </cell>
          <cell r="Q68">
            <v>0.13389999999999999</v>
          </cell>
          <cell r="R68">
            <v>6889.6637999999994</v>
          </cell>
          <cell r="S68">
            <v>1.9427624177993138E-5</v>
          </cell>
          <cell r="T68">
            <v>1.9434910597524366E-5</v>
          </cell>
          <cell r="U68" t="str">
            <v>NEGATIVE</v>
          </cell>
          <cell r="V68" t="str">
            <v/>
          </cell>
          <cell r="W68" t="str">
            <v>DOWN</v>
          </cell>
          <cell r="X68" t="str">
            <v>NEGATIVE</v>
          </cell>
          <cell r="Y68">
            <v>0.13389999999999999</v>
          </cell>
          <cell r="Z68">
            <v>6852.6203076923057</v>
          </cell>
          <cell r="AA68">
            <v>0.13389999999999999</v>
          </cell>
          <cell r="AB68">
            <v>6850.3815384615364</v>
          </cell>
          <cell r="AC68">
            <v>1.9539970695544385E-5</v>
          </cell>
          <cell r="AD68">
            <v>1.9546356542072449E-5</v>
          </cell>
          <cell r="AE68" t="str">
            <v/>
          </cell>
          <cell r="AF68" t="str">
            <v>DOWN</v>
          </cell>
          <cell r="AG68" t="str">
            <v>NEGATIVE</v>
          </cell>
          <cell r="AH68">
            <v>0.13389999999999999</v>
          </cell>
          <cell r="AI68">
            <v>6560.7823076923087</v>
          </cell>
          <cell r="AJ68">
            <v>0.13389999999999999</v>
          </cell>
          <cell r="AK68">
            <v>6561.3723076923088</v>
          </cell>
          <cell r="AL68">
            <v>2.0409151488383711E-5</v>
          </cell>
          <cell r="AM68">
            <v>2.0407316293120665E-5</v>
          </cell>
          <cell r="AN68" t="str">
            <v/>
          </cell>
          <cell r="AO68" t="str">
            <v>UP</v>
          </cell>
          <cell r="AP68" t="str">
            <v>NEGATIVE</v>
          </cell>
          <cell r="AQ68">
            <v>0.13389999999999999</v>
          </cell>
          <cell r="AR68">
            <v>6769.6039787132295</v>
          </cell>
          <cell r="AS68">
            <v>0.13389999999999999</v>
          </cell>
          <cell r="AT68">
            <v>6766.1256231941452</v>
          </cell>
          <cell r="AU68">
            <v>1.9779591305642635E-5</v>
          </cell>
          <cell r="AV68">
            <v>1.9789759672949824E-5</v>
          </cell>
          <cell r="AW68" t="str">
            <v/>
          </cell>
          <cell r="AX68" t="str">
            <v>DOWN</v>
          </cell>
          <cell r="AY68" t="str">
            <v>NEGATIVE</v>
          </cell>
          <cell r="AZ68">
            <v>40.372999999999998</v>
          </cell>
          <cell r="BA68">
            <v>0.13389999999999999</v>
          </cell>
          <cell r="BB68">
            <v>0.13400000000000001</v>
          </cell>
          <cell r="BC68">
            <v>0</v>
          </cell>
          <cell r="BD68">
            <v>0</v>
          </cell>
          <cell r="BE68">
            <v>-7.4626865671656439E-4</v>
          </cell>
          <cell r="BF68">
            <v>45971</v>
          </cell>
          <cell r="BG68">
            <v>46029</v>
          </cell>
          <cell r="BH68">
            <v>46036</v>
          </cell>
          <cell r="BI68">
            <v>46034</v>
          </cell>
          <cell r="BJ68">
            <v>-11.070199584960939</v>
          </cell>
        </row>
        <row r="69">
          <cell r="B69" t="str">
            <v>DKKJPY Curncy</v>
          </cell>
          <cell r="C69" t="str">
            <v>DKK/JPY</v>
          </cell>
          <cell r="D69" t="str">
            <v>CURRENCY</v>
          </cell>
          <cell r="E69" t="str">
            <v>N/A</v>
          </cell>
          <cell r="F69">
            <v>47.094999999999999</v>
          </cell>
          <cell r="G69">
            <v>52.558294930935155</v>
          </cell>
          <cell r="H69">
            <v>0</v>
          </cell>
          <cell r="I69">
            <v>24.587900000000001</v>
          </cell>
          <cell r="J69">
            <v>6941.81</v>
          </cell>
          <cell r="K69">
            <v>24.581600000000002</v>
          </cell>
          <cell r="L69">
            <v>6964.82</v>
          </cell>
          <cell r="M69">
            <v>3.5420012936107441E-3</v>
          </cell>
          <cell r="N69">
            <v>3.5293948730907624E-3</v>
          </cell>
          <cell r="O69">
            <v>24.581600000000002</v>
          </cell>
          <cell r="P69">
            <v>6892.2477999999992</v>
          </cell>
          <cell r="Q69">
            <v>24.575199999999999</v>
          </cell>
          <cell r="R69">
            <v>6889.6637999999994</v>
          </cell>
          <cell r="S69">
            <v>3.5665577781460503E-3</v>
          </cell>
          <cell r="T69">
            <v>3.5669665042291324E-3</v>
          </cell>
          <cell r="U69" t="str">
            <v>NEGATIVE</v>
          </cell>
          <cell r="V69" t="str">
            <v/>
          </cell>
          <cell r="W69" t="str">
            <v>DOWN</v>
          </cell>
          <cell r="X69" t="str">
            <v>NEGATIVE</v>
          </cell>
          <cell r="Y69">
            <v>24.488900000000001</v>
          </cell>
          <cell r="Z69">
            <v>6852.6203076923057</v>
          </cell>
          <cell r="AA69">
            <v>24.4786</v>
          </cell>
          <cell r="AB69">
            <v>6850.3815384615364</v>
          </cell>
          <cell r="AC69">
            <v>3.5736548795079681E-3</v>
          </cell>
          <cell r="AD69">
            <v>3.5733192177055616E-3</v>
          </cell>
          <cell r="AE69" t="str">
            <v>UP</v>
          </cell>
          <cell r="AF69" t="str">
            <v>UP</v>
          </cell>
          <cell r="AG69" t="str">
            <v>NEGATIVE</v>
          </cell>
          <cell r="AH69">
            <v>23.548100000000002</v>
          </cell>
          <cell r="AI69">
            <v>6560.7823076923087</v>
          </cell>
          <cell r="AJ69">
            <v>23.555299999999999</v>
          </cell>
          <cell r="AK69">
            <v>6561.3723076923088</v>
          </cell>
          <cell r="AL69">
            <v>3.5892213604451716E-3</v>
          </cell>
          <cell r="AM69">
            <v>3.5899959483147513E-3</v>
          </cell>
          <cell r="AN69" t="str">
            <v>DOWN</v>
          </cell>
          <cell r="AO69" t="str">
            <v>DOWN</v>
          </cell>
          <cell r="AP69" t="str">
            <v>NEGATIVE</v>
          </cell>
          <cell r="AQ69">
            <v>24.185400000000001</v>
          </cell>
          <cell r="AR69">
            <v>6769.6039787132295</v>
          </cell>
          <cell r="AS69">
            <v>24.177399999999999</v>
          </cell>
          <cell r="AT69">
            <v>6766.1256231941452</v>
          </cell>
          <cell r="AU69">
            <v>3.5726462103322591E-3</v>
          </cell>
          <cell r="AV69">
            <v>3.5733004892963189E-3</v>
          </cell>
          <cell r="AW69" t="str">
            <v>UP</v>
          </cell>
          <cell r="AX69" t="str">
            <v>DOWN</v>
          </cell>
          <cell r="AY69" t="str">
            <v>NEGATIVE</v>
          </cell>
          <cell r="AZ69">
            <v>51.158000000000001</v>
          </cell>
          <cell r="BA69">
            <v>24.650600000000001</v>
          </cell>
          <cell r="BB69">
            <v>23.440899999999999</v>
          </cell>
          <cell r="BC69">
            <v>-2.5435486357330284E-3</v>
          </cell>
          <cell r="BD69">
            <v>2.5628925700527105E-4</v>
          </cell>
          <cell r="BE69">
            <v>4.8931568327154729E-2</v>
          </cell>
          <cell r="BF69">
            <v>46044</v>
          </cell>
          <cell r="BG69">
            <v>45971</v>
          </cell>
          <cell r="BH69">
            <v>46044</v>
          </cell>
          <cell r="BI69">
            <v>46048</v>
          </cell>
          <cell r="BJ69">
            <v>-17.625199584960939</v>
          </cell>
        </row>
        <row r="70">
          <cell r="B70" t="str">
            <v>DKKUSD Curncy</v>
          </cell>
          <cell r="C70" t="str">
            <v>DKK/USD</v>
          </cell>
          <cell r="D70" t="str">
            <v>CURRENCY</v>
          </cell>
          <cell r="E70" t="str">
            <v>CURNCY USD</v>
          </cell>
          <cell r="F70">
            <v>57.85</v>
          </cell>
          <cell r="G70">
            <v>52.558294930935155</v>
          </cell>
          <cell r="H70">
            <v>0</v>
          </cell>
          <cell r="I70">
            <v>0.15920000000000001</v>
          </cell>
          <cell r="J70">
            <v>6941.81</v>
          </cell>
          <cell r="K70">
            <v>0.15920000000000001</v>
          </cell>
          <cell r="L70">
            <v>6964.82</v>
          </cell>
          <cell r="M70">
            <v>2.2933500052579946E-5</v>
          </cell>
          <cell r="N70">
            <v>2.2857733581054502E-5</v>
          </cell>
          <cell r="O70">
            <v>0.1573</v>
          </cell>
          <cell r="P70">
            <v>6892.2477999999992</v>
          </cell>
          <cell r="Q70">
            <v>0.15720000000000001</v>
          </cell>
          <cell r="R70">
            <v>6889.6637999999994</v>
          </cell>
          <cell r="S70">
            <v>2.2822742966380288E-5</v>
          </cell>
          <cell r="T70">
            <v>2.281678824444235E-5</v>
          </cell>
          <cell r="U70" t="str">
            <v>NEGATIVE</v>
          </cell>
          <cell r="V70" t="str">
            <v/>
          </cell>
          <cell r="W70" t="str">
            <v>UP</v>
          </cell>
          <cell r="X70" t="str">
            <v>POSITIVE</v>
          </cell>
          <cell r="Y70">
            <v>0.15679999999999999</v>
          </cell>
          <cell r="Z70">
            <v>6852.6203076923057</v>
          </cell>
          <cell r="AA70">
            <v>0.15670000000000001</v>
          </cell>
          <cell r="AB70">
            <v>6850.3815384615364</v>
          </cell>
          <cell r="AC70">
            <v>2.2881758066178935E-5</v>
          </cell>
          <cell r="AD70">
            <v>2.2874638313239384E-5</v>
          </cell>
          <cell r="AE70" t="str">
            <v>UP</v>
          </cell>
          <cell r="AF70" t="str">
            <v>UP</v>
          </cell>
          <cell r="AG70" t="str">
            <v>BUY</v>
          </cell>
          <cell r="AH70">
            <v>0.15609999999999999</v>
          </cell>
          <cell r="AI70">
            <v>6560.7823076923087</v>
          </cell>
          <cell r="AJ70">
            <v>0.15620000000000001</v>
          </cell>
          <cell r="AK70">
            <v>6561.3723076923088</v>
          </cell>
          <cell r="AL70">
            <v>2.379289430423224E-5</v>
          </cell>
          <cell r="AM70">
            <v>2.3805995556276686E-5</v>
          </cell>
          <cell r="AN70" t="str">
            <v>DOWN</v>
          </cell>
          <cell r="AO70" t="str">
            <v>DOWN</v>
          </cell>
          <cell r="AP70" t="str">
            <v>NEGATIVE</v>
          </cell>
          <cell r="AQ70">
            <v>0.15659999999999999</v>
          </cell>
          <cell r="AR70">
            <v>6769.6039787132295</v>
          </cell>
          <cell r="AS70">
            <v>0.15659999999999999</v>
          </cell>
          <cell r="AT70">
            <v>6766.1256231941452</v>
          </cell>
          <cell r="AU70">
            <v>2.3132815522506623E-5</v>
          </cell>
          <cell r="AV70">
            <v>2.3144707728035418E-5</v>
          </cell>
          <cell r="AW70" t="str">
            <v/>
          </cell>
          <cell r="AX70" t="str">
            <v>DOWN</v>
          </cell>
          <cell r="AY70" t="str">
            <v>NEGATIVE</v>
          </cell>
          <cell r="AZ70">
            <v>70.234999999999999</v>
          </cell>
          <cell r="BA70">
            <v>0.1575</v>
          </cell>
          <cell r="BB70">
            <v>0.15579999999999999</v>
          </cell>
          <cell r="BC70">
            <v>1.07936507936508E-2</v>
          </cell>
          <cell r="BD70">
            <v>1.2078830260648488E-2</v>
          </cell>
          <cell r="BE70">
            <v>2.1822849807445532E-2</v>
          </cell>
          <cell r="BF70">
            <v>46049</v>
          </cell>
          <cell r="BG70">
            <v>45982</v>
          </cell>
          <cell r="BH70">
            <v>46049</v>
          </cell>
          <cell r="BI70">
            <v>46038</v>
          </cell>
          <cell r="BJ70">
            <v>-6.8701995849609361</v>
          </cell>
        </row>
        <row r="71">
          <cell r="B71" t="str">
            <v>EURUSD Curncy</v>
          </cell>
          <cell r="C71" t="str">
            <v>EUR/USD</v>
          </cell>
          <cell r="D71" t="str">
            <v>CURRENCY</v>
          </cell>
          <cell r="E71" t="str">
            <v>CURNCY USD</v>
          </cell>
          <cell r="F71">
            <v>58.173999999999999</v>
          </cell>
          <cell r="G71">
            <v>52.558294930935155</v>
          </cell>
          <cell r="H71">
            <v>0</v>
          </cell>
          <cell r="I71">
            <v>1.1894</v>
          </cell>
          <cell r="J71">
            <v>6941.81</v>
          </cell>
          <cell r="K71">
            <v>1.1895</v>
          </cell>
          <cell r="L71">
            <v>6964.82</v>
          </cell>
          <cell r="M71">
            <v>1.7133859901092077E-4</v>
          </cell>
          <cell r="N71">
            <v>1.707868975795498E-4</v>
          </cell>
          <cell r="O71">
            <v>1.1748000000000001</v>
          </cell>
          <cell r="P71">
            <v>6892.2477999999992</v>
          </cell>
          <cell r="Q71">
            <v>1.1741999999999999</v>
          </cell>
          <cell r="R71">
            <v>6889.6637999999994</v>
          </cell>
          <cell r="S71">
            <v>1.7045237404261643E-4</v>
          </cell>
          <cell r="T71">
            <v>1.7042921600905983E-4</v>
          </cell>
          <cell r="U71" t="str">
            <v>NEGATIVE</v>
          </cell>
          <cell r="V71" t="str">
            <v/>
          </cell>
          <cell r="W71" t="str">
            <v>UP</v>
          </cell>
          <cell r="X71" t="str">
            <v>POSITIVE</v>
          </cell>
          <cell r="Y71">
            <v>1.1709000000000001</v>
          </cell>
          <cell r="Z71">
            <v>6852.6203076923057</v>
          </cell>
          <cell r="AA71">
            <v>1.1704000000000001</v>
          </cell>
          <cell r="AB71">
            <v>6850.3815384615364</v>
          </cell>
          <cell r="AC71">
            <v>1.7086894464087319E-4</v>
          </cell>
          <cell r="AD71">
            <v>1.7085179758656908E-4</v>
          </cell>
          <cell r="AE71" t="str">
            <v>UP</v>
          </cell>
          <cell r="AF71" t="str">
            <v>UP</v>
          </cell>
          <cell r="AG71" t="str">
            <v>BUY</v>
          </cell>
          <cell r="AH71">
            <v>1.1657999999999999</v>
          </cell>
          <cell r="AI71">
            <v>6560.7823076923087</v>
          </cell>
          <cell r="AJ71">
            <v>1.1657999999999999</v>
          </cell>
          <cell r="AK71">
            <v>6561.3723076923088</v>
          </cell>
          <cell r="AL71">
            <v>1.7769222408631612E-4</v>
          </cell>
          <cell r="AM71">
            <v>1.7767624596355542E-4</v>
          </cell>
          <cell r="AN71" t="str">
            <v/>
          </cell>
          <cell r="AO71" t="str">
            <v>UP</v>
          </cell>
          <cell r="AP71" t="str">
            <v>NEGATIVE</v>
          </cell>
          <cell r="AQ71">
            <v>1.1695</v>
          </cell>
          <cell r="AR71">
            <v>6769.6039787132295</v>
          </cell>
          <cell r="AS71">
            <v>1.1691</v>
          </cell>
          <cell r="AT71">
            <v>6766.1256231941452</v>
          </cell>
          <cell r="AU71">
            <v>1.7275752077631863E-4</v>
          </cell>
          <cell r="AV71">
            <v>1.7278721459033339E-4</v>
          </cell>
          <cell r="AW71" t="str">
            <v>UP</v>
          </cell>
          <cell r="AX71" t="str">
            <v>DOWN</v>
          </cell>
          <cell r="AY71" t="str">
            <v>NEGATIVE</v>
          </cell>
          <cell r="AZ71">
            <v>70.980999999999995</v>
          </cell>
          <cell r="BA71">
            <v>1.1762999999999999</v>
          </cell>
          <cell r="BB71">
            <v>1.1628000000000001</v>
          </cell>
          <cell r="BC71">
            <v>1.1136614809147405E-2</v>
          </cell>
          <cell r="BD71">
            <v>1.2427647259107832E-2</v>
          </cell>
          <cell r="BE71">
            <v>2.2875816993463971E-2</v>
          </cell>
          <cell r="BF71">
            <v>46049</v>
          </cell>
          <cell r="BG71">
            <v>45982</v>
          </cell>
          <cell r="BH71">
            <v>46049</v>
          </cell>
          <cell r="BI71">
            <v>46038</v>
          </cell>
          <cell r="BJ71">
            <v>-6.546199584960938</v>
          </cell>
        </row>
        <row r="72">
          <cell r="B72" t="str">
            <v>GBPEUR Curncy</v>
          </cell>
          <cell r="C72" t="str">
            <v>GBP/EUR</v>
          </cell>
          <cell r="D72" t="str">
            <v>CURRENCY</v>
          </cell>
          <cell r="E72" t="str">
            <v>CURNCY EUR</v>
          </cell>
          <cell r="F72">
            <v>43.49</v>
          </cell>
          <cell r="G72">
            <v>52.558294930935155</v>
          </cell>
          <cell r="H72">
            <v>0</v>
          </cell>
          <cell r="I72">
            <v>1.1469</v>
          </cell>
          <cell r="J72">
            <v>6941.81</v>
          </cell>
          <cell r="K72">
            <v>1.1469</v>
          </cell>
          <cell r="L72">
            <v>6964.82</v>
          </cell>
          <cell r="M72">
            <v>1.652162764466328E-4</v>
          </cell>
          <cell r="N72">
            <v>1.6467044374441839E-4</v>
          </cell>
          <cell r="O72">
            <v>1.1488</v>
          </cell>
          <cell r="P72">
            <v>6892.2477999999992</v>
          </cell>
          <cell r="Q72">
            <v>1.1486000000000001</v>
          </cell>
          <cell r="R72">
            <v>6889.6637999999994</v>
          </cell>
          <cell r="S72">
            <v>1.6668001983329738E-4</v>
          </cell>
          <cell r="T72">
            <v>1.6671350494635169E-4</v>
          </cell>
          <cell r="U72" t="str">
            <v>NEGATIVE</v>
          </cell>
          <cell r="V72" t="str">
            <v/>
          </cell>
          <cell r="W72" t="str">
            <v>DOWN</v>
          </cell>
          <cell r="X72" t="str">
            <v>NEGATIVE</v>
          </cell>
          <cell r="Y72">
            <v>1.1459999999999999</v>
          </cell>
          <cell r="Z72">
            <v>6852.6203076923057</v>
          </cell>
          <cell r="AA72">
            <v>1.1457999999999999</v>
          </cell>
          <cell r="AB72">
            <v>6850.3815384615364</v>
          </cell>
          <cell r="AC72">
            <v>1.6723529811123124E-4</v>
          </cell>
          <cell r="AD72">
            <v>1.6726075672820472E-4</v>
          </cell>
          <cell r="AE72" t="str">
            <v>UP</v>
          </cell>
          <cell r="AF72" t="str">
            <v>DOWN</v>
          </cell>
          <cell r="AG72" t="str">
            <v>NEGATIVE</v>
          </cell>
          <cell r="AH72">
            <v>1.1533</v>
          </cell>
          <cell r="AI72">
            <v>6560.7823076923087</v>
          </cell>
          <cell r="AJ72">
            <v>1.1534</v>
          </cell>
          <cell r="AK72">
            <v>6561.3723076923088</v>
          </cell>
          <cell r="AL72">
            <v>1.7578696349180683E-4</v>
          </cell>
          <cell r="AM72">
            <v>1.7578639740467046E-4</v>
          </cell>
          <cell r="AN72" t="str">
            <v>DOWN</v>
          </cell>
          <cell r="AO72" t="str">
            <v>UP</v>
          </cell>
          <cell r="AP72" t="str">
            <v>NEGATIVE</v>
          </cell>
          <cell r="AQ72">
            <v>1.1496</v>
          </cell>
          <cell r="AR72">
            <v>6769.6039787132295</v>
          </cell>
          <cell r="AS72">
            <v>1.1496999999999999</v>
          </cell>
          <cell r="AT72">
            <v>6766.1256231941452</v>
          </cell>
          <cell r="AU72">
            <v>1.6981791011924402E-4</v>
          </cell>
          <cell r="AV72">
            <v>1.6991999026131751E-4</v>
          </cell>
          <cell r="AW72" t="str">
            <v>DOWN</v>
          </cell>
          <cell r="AX72" t="str">
            <v>DOWN</v>
          </cell>
          <cell r="AY72" t="str">
            <v>NEGATIVE</v>
          </cell>
          <cell r="AZ72">
            <v>38.472000000000001</v>
          </cell>
          <cell r="BA72">
            <v>1.1519999999999999</v>
          </cell>
          <cell r="BB72">
            <v>1.1554</v>
          </cell>
          <cell r="BC72">
            <v>-4.4270833333331927E-3</v>
          </cell>
          <cell r="BD72">
            <v>-1.6538997214484707E-3</v>
          </cell>
          <cell r="BE72">
            <v>-7.3567595637873406E-3</v>
          </cell>
          <cell r="BF72">
            <v>46055</v>
          </cell>
          <cell r="BG72">
            <v>45980</v>
          </cell>
          <cell r="BH72">
            <v>46055</v>
          </cell>
          <cell r="BI72">
            <v>46042</v>
          </cell>
          <cell r="BJ72">
            <v>-21.230199584960936</v>
          </cell>
        </row>
        <row r="73">
          <cell r="B73" t="str">
            <v>GBPJPY Curncy</v>
          </cell>
          <cell r="C73" t="str">
            <v>GBP/JPY</v>
          </cell>
          <cell r="D73" t="str">
            <v>CURRENCY</v>
          </cell>
          <cell r="E73" t="str">
            <v>N/A</v>
          </cell>
          <cell r="F73">
            <v>44.527999999999999</v>
          </cell>
          <cell r="G73">
            <v>52.558294930935155</v>
          </cell>
          <cell r="H73">
            <v>0</v>
          </cell>
          <cell r="I73">
            <v>210.63399999999999</v>
          </cell>
          <cell r="J73">
            <v>6941.81</v>
          </cell>
          <cell r="K73">
            <v>210.636</v>
          </cell>
          <cell r="L73">
            <v>6964.82</v>
          </cell>
          <cell r="M73">
            <v>3.0342806847205552E-2</v>
          </cell>
          <cell r="N73">
            <v>3.0242849061425853E-2</v>
          </cell>
          <cell r="O73">
            <v>210.94499999999999</v>
          </cell>
          <cell r="P73">
            <v>6892.2477999999992</v>
          </cell>
          <cell r="Q73">
            <v>210.851</v>
          </cell>
          <cell r="R73">
            <v>6889.6637999999994</v>
          </cell>
          <cell r="S73">
            <v>3.0606125334031085E-2</v>
          </cell>
          <cell r="T73">
            <v>3.0603960675120317E-2</v>
          </cell>
          <cell r="U73" t="str">
            <v>NEGATIVE</v>
          </cell>
          <cell r="V73" t="str">
            <v/>
          </cell>
          <cell r="W73" t="str">
            <v>UP</v>
          </cell>
          <cell r="X73" t="str">
            <v>NEGATIVE</v>
          </cell>
          <cell r="Y73">
            <v>209.62799999999999</v>
          </cell>
          <cell r="Z73">
            <v>6852.6203076923057</v>
          </cell>
          <cell r="AA73">
            <v>209.506</v>
          </cell>
          <cell r="AB73">
            <v>6850.3815384615364</v>
          </cell>
          <cell r="AC73">
            <v>3.0590925892199985E-2</v>
          </cell>
          <cell r="AD73">
            <v>3.0583114067986791E-2</v>
          </cell>
          <cell r="AE73" t="str">
            <v>UP</v>
          </cell>
          <cell r="AF73" t="str">
            <v>UP</v>
          </cell>
          <cell r="AG73" t="str">
            <v>NEGATIVE</v>
          </cell>
          <cell r="AH73">
            <v>202.68299999999999</v>
          </cell>
          <cell r="AI73">
            <v>6560.7823076923087</v>
          </cell>
          <cell r="AJ73">
            <v>202.756</v>
          </cell>
          <cell r="AK73">
            <v>6561.3723076923088</v>
          </cell>
          <cell r="AL73">
            <v>3.0893114646154411E-2</v>
          </cell>
          <cell r="AM73">
            <v>3.090146245203864E-2</v>
          </cell>
          <cell r="AN73" t="str">
            <v>DOWN</v>
          </cell>
          <cell r="AO73" t="str">
            <v>DOWN</v>
          </cell>
          <cell r="AP73" t="str">
            <v>NEGATIVE</v>
          </cell>
          <cell r="AQ73">
            <v>207.62100000000001</v>
          </cell>
          <cell r="AR73">
            <v>6769.6039787132295</v>
          </cell>
          <cell r="AS73">
            <v>207.56</v>
          </cell>
          <cell r="AT73">
            <v>6766.1256231941452</v>
          </cell>
          <cell r="AU73">
            <v>3.0669593177511802E-2</v>
          </cell>
          <cell r="AV73">
            <v>3.0676344419099819E-2</v>
          </cell>
          <cell r="AW73" t="str">
            <v>UP</v>
          </cell>
          <cell r="AX73" t="str">
            <v>DOWN</v>
          </cell>
          <cell r="AY73" t="str">
            <v>NEGATIVE</v>
          </cell>
          <cell r="AZ73">
            <v>47.493000000000002</v>
          </cell>
          <cell r="BA73">
            <v>212.11199999999999</v>
          </cell>
          <cell r="BB73">
            <v>202.10900000000001</v>
          </cell>
          <cell r="BC73">
            <v>-6.9680168967338751E-3</v>
          </cell>
          <cell r="BD73">
            <v>-1.4743179501766068E-3</v>
          </cell>
          <cell r="BE73">
            <v>4.2180209688831072E-2</v>
          </cell>
          <cell r="BF73">
            <v>46057</v>
          </cell>
          <cell r="BG73">
            <v>45972</v>
          </cell>
          <cell r="BH73">
            <v>46057</v>
          </cell>
          <cell r="BI73">
            <v>46063</v>
          </cell>
          <cell r="BJ73">
            <v>-20.192199584960939</v>
          </cell>
        </row>
        <row r="74">
          <cell r="B74" t="str">
            <v>GBPUSD Curncy</v>
          </cell>
          <cell r="C74" t="str">
            <v>GBP/USD</v>
          </cell>
          <cell r="D74" t="str">
            <v>CURRENCY</v>
          </cell>
          <cell r="E74" t="str">
            <v>CURNCY USD</v>
          </cell>
          <cell r="F74">
            <v>54.155000000000001</v>
          </cell>
          <cell r="G74">
            <v>52.558294930935155</v>
          </cell>
          <cell r="H74">
            <v>0</v>
          </cell>
          <cell r="I74">
            <v>1.3641000000000001</v>
          </cell>
          <cell r="J74">
            <v>6941.81</v>
          </cell>
          <cell r="K74">
            <v>1.3643000000000001</v>
          </cell>
          <cell r="L74">
            <v>6964.82</v>
          </cell>
          <cell r="M74">
            <v>1.9650494611635869E-4</v>
          </cell>
          <cell r="N74">
            <v>1.95884459325582E-4</v>
          </cell>
          <cell r="O74">
            <v>1.3494999999999999</v>
          </cell>
          <cell r="P74">
            <v>6892.2477999999992</v>
          </cell>
          <cell r="Q74">
            <v>1.3487</v>
          </cell>
          <cell r="R74">
            <v>6889.6637999999994</v>
          </cell>
          <cell r="S74">
            <v>1.9579969251831022E-4</v>
          </cell>
          <cell r="T74">
            <v>1.9575701212009796E-4</v>
          </cell>
          <cell r="U74" t="str">
            <v>NEGATIVE</v>
          </cell>
          <cell r="V74" t="str">
            <v/>
          </cell>
          <cell r="W74" t="str">
            <v>UP</v>
          </cell>
          <cell r="X74" t="str">
            <v>POSITIVE</v>
          </cell>
          <cell r="Y74">
            <v>1.3419000000000001</v>
          </cell>
          <cell r="Z74">
            <v>6852.6203076923057</v>
          </cell>
          <cell r="AA74">
            <v>1.3411</v>
          </cell>
          <cell r="AB74">
            <v>6850.3815384615364</v>
          </cell>
          <cell r="AC74">
            <v>1.9582290273600458E-4</v>
          </cell>
          <cell r="AD74">
            <v>1.9577011768912147E-4</v>
          </cell>
          <cell r="AE74" t="str">
            <v>UP</v>
          </cell>
          <cell r="AF74" t="str">
            <v>UP</v>
          </cell>
          <cell r="AG74" t="str">
            <v>POSITIVE</v>
          </cell>
          <cell r="AH74">
            <v>1.3444</v>
          </cell>
          <cell r="AI74">
            <v>6560.7823076923087</v>
          </cell>
          <cell r="AJ74">
            <v>1.3445</v>
          </cell>
          <cell r="AK74">
            <v>6561.3723076923088</v>
          </cell>
          <cell r="AL74">
            <v>2.0491458746066513E-4</v>
          </cell>
          <cell r="AM74">
            <v>2.0491140221135727E-4</v>
          </cell>
          <cell r="AN74" t="str">
            <v>DOWN</v>
          </cell>
          <cell r="AO74" t="str">
            <v>UP</v>
          </cell>
          <cell r="AP74" t="str">
            <v>NEGATIVE</v>
          </cell>
          <cell r="AQ74">
            <v>1.3444</v>
          </cell>
          <cell r="AR74">
            <v>6769.6039787132295</v>
          </cell>
          <cell r="AS74">
            <v>1.3440000000000001</v>
          </cell>
          <cell r="AT74">
            <v>6766.1256231941452</v>
          </cell>
          <cell r="AU74">
            <v>1.9859359635030592E-4</v>
          </cell>
          <cell r="AV74">
            <v>1.9863657207202812E-4</v>
          </cell>
          <cell r="AW74" t="str">
            <v>UP</v>
          </cell>
          <cell r="AX74" t="str">
            <v>DOWN</v>
          </cell>
          <cell r="AY74" t="str">
            <v>NEGATIVE</v>
          </cell>
          <cell r="AZ74">
            <v>68.524000000000001</v>
          </cell>
          <cell r="BA74">
            <v>1.355</v>
          </cell>
          <cell r="BB74">
            <v>1.3433999999999999</v>
          </cell>
          <cell r="BC74">
            <v>6.7158671586715624E-3</v>
          </cell>
          <cell r="BD74">
            <v>1.08188217858467E-2</v>
          </cell>
          <cell r="BE74">
            <v>1.5408664582402976E-2</v>
          </cell>
          <cell r="BF74">
            <v>46049</v>
          </cell>
          <cell r="BG74">
            <v>45980</v>
          </cell>
          <cell r="BH74">
            <v>46049</v>
          </cell>
          <cell r="BI74">
            <v>46038</v>
          </cell>
          <cell r="BJ74">
            <v>-10.565199584960936</v>
          </cell>
        </row>
        <row r="75">
          <cell r="B75" t="str">
            <v>HKDEUR Curncy</v>
          </cell>
          <cell r="C75" t="str">
            <v>HKD/EUR</v>
          </cell>
          <cell r="D75" t="str">
            <v>CURRENCY</v>
          </cell>
          <cell r="E75" t="str">
            <v>CURNCY EUR</v>
          </cell>
          <cell r="F75">
            <v>39.215000000000003</v>
          </cell>
          <cell r="G75">
            <v>52.558294930935155</v>
          </cell>
          <cell r="H75">
            <v>0</v>
          </cell>
          <cell r="I75">
            <v>0.1076</v>
          </cell>
          <cell r="J75">
            <v>6941.81</v>
          </cell>
          <cell r="K75">
            <v>0.1075</v>
          </cell>
          <cell r="L75">
            <v>6964.82</v>
          </cell>
          <cell r="M75">
            <v>1.550028018629147E-5</v>
          </cell>
          <cell r="N75">
            <v>1.5434713316352757E-5</v>
          </cell>
          <cell r="O75">
            <v>0.10929999999999999</v>
          </cell>
          <cell r="P75">
            <v>6892.2477999999992</v>
          </cell>
          <cell r="Q75">
            <v>0.10929999999999999</v>
          </cell>
          <cell r="R75">
            <v>6889.6637999999994</v>
          </cell>
          <cell r="S75">
            <v>1.5858396733791262E-5</v>
          </cell>
          <cell r="T75">
            <v>1.5864344498203238E-5</v>
          </cell>
          <cell r="U75" t="str">
            <v>NEGATIVE</v>
          </cell>
          <cell r="V75" t="str">
            <v/>
          </cell>
          <cell r="W75" t="str">
            <v>DOWN</v>
          </cell>
          <cell r="X75" t="str">
            <v>NEGATIVE</v>
          </cell>
          <cell r="Y75">
            <v>0.10970000000000001</v>
          </cell>
          <cell r="Z75">
            <v>6852.6203076923057</v>
          </cell>
          <cell r="AA75">
            <v>0.10970000000000001</v>
          </cell>
          <cell r="AB75">
            <v>6850.3815384615364</v>
          </cell>
          <cell r="AC75">
            <v>1.6008474871555035E-5</v>
          </cell>
          <cell r="AD75">
            <v>1.6013706591974219E-5</v>
          </cell>
          <cell r="AE75" t="str">
            <v/>
          </cell>
          <cell r="AF75" t="str">
            <v>DOWN</v>
          </cell>
          <cell r="AG75" t="str">
            <v>NEGATIVE</v>
          </cell>
          <cell r="AH75">
            <v>0.1099</v>
          </cell>
          <cell r="AI75">
            <v>6560.7823076923087</v>
          </cell>
          <cell r="AJ75">
            <v>0.1099</v>
          </cell>
          <cell r="AK75">
            <v>6561.3723076923088</v>
          </cell>
          <cell r="AL75">
            <v>1.6751051146925839E-5</v>
          </cell>
          <cell r="AM75">
            <v>1.6749544888827193E-5</v>
          </cell>
          <cell r="AN75" t="str">
            <v/>
          </cell>
          <cell r="AO75" t="str">
            <v>UP</v>
          </cell>
          <cell r="AP75" t="str">
            <v>NEGATIVE</v>
          </cell>
          <cell r="AQ75">
            <v>0.10970000000000001</v>
          </cell>
          <cell r="AR75">
            <v>6769.6039787132295</v>
          </cell>
          <cell r="AS75">
            <v>0.10979999999999999</v>
          </cell>
          <cell r="AT75">
            <v>6766.1256231941452</v>
          </cell>
          <cell r="AU75">
            <v>1.6204788396034335E-5</v>
          </cell>
          <cell r="AV75">
            <v>1.6227898521955867E-5</v>
          </cell>
          <cell r="AW75" t="str">
            <v>DOWN</v>
          </cell>
          <cell r="AX75" t="str">
            <v>DOWN</v>
          </cell>
          <cell r="AY75" t="str">
            <v>NEGATIVE</v>
          </cell>
          <cell r="AZ75">
            <v>25.951000000000001</v>
          </cell>
          <cell r="BA75">
            <v>0.109</v>
          </cell>
          <cell r="BB75">
            <v>0.11020000000000001</v>
          </cell>
          <cell r="BC75">
            <v>-1.2844036697247652E-2</v>
          </cell>
          <cell r="BD75">
            <v>-1.5553522415370447E-2</v>
          </cell>
          <cell r="BE75">
            <v>-2.3593466424682408E-2</v>
          </cell>
          <cell r="BF75">
            <v>45982</v>
          </cell>
          <cell r="BG75">
            <v>46049</v>
          </cell>
          <cell r="BH75">
            <v>46037</v>
          </cell>
          <cell r="BI75">
            <v>46049</v>
          </cell>
          <cell r="BJ75">
            <v>-25.505199584960934</v>
          </cell>
        </row>
        <row r="76">
          <cell r="B76" t="str">
            <v>HKDUSD Curncy</v>
          </cell>
          <cell r="C76" t="str">
            <v>HKD/USD</v>
          </cell>
          <cell r="D76" t="str">
            <v>CURRENCY</v>
          </cell>
          <cell r="E76" t="str">
            <v>CURNCY USD</v>
          </cell>
          <cell r="F76">
            <v>25.283000000000001</v>
          </cell>
          <cell r="G76">
            <v>52.558294930935155</v>
          </cell>
          <cell r="H76">
            <v>0</v>
          </cell>
          <cell r="I76">
            <v>0.12791</v>
          </cell>
          <cell r="J76">
            <v>6941.81</v>
          </cell>
          <cell r="K76">
            <v>0.12791</v>
          </cell>
          <cell r="L76">
            <v>6964.82</v>
          </cell>
          <cell r="M76">
            <v>1.842603009877827E-5</v>
          </cell>
          <cell r="N76">
            <v>1.8365155165531917E-5</v>
          </cell>
          <cell r="O76">
            <v>0.12834000000000001</v>
          </cell>
          <cell r="P76">
            <v>6892.2477999999992</v>
          </cell>
          <cell r="Q76">
            <v>0.12834999999999999</v>
          </cell>
          <cell r="R76">
            <v>6889.6637999999994</v>
          </cell>
          <cell r="S76">
            <v>1.862092073938491E-5</v>
          </cell>
          <cell r="T76">
            <v>1.8629356050726307E-5</v>
          </cell>
          <cell r="U76" t="str">
            <v>NEGATIVE</v>
          </cell>
          <cell r="V76" t="str">
            <v/>
          </cell>
          <cell r="W76" t="str">
            <v>DOWN</v>
          </cell>
          <cell r="X76" t="str">
            <v>NEGATIVE</v>
          </cell>
          <cell r="Y76">
            <v>0.12837999999999999</v>
          </cell>
          <cell r="Z76">
            <v>6852.6203076923057</v>
          </cell>
          <cell r="AA76">
            <v>0.12839</v>
          </cell>
          <cell r="AB76">
            <v>6850.3815384615364</v>
          </cell>
          <cell r="AC76">
            <v>1.8734439416684002E-5</v>
          </cell>
          <cell r="AD76">
            <v>1.8742021780707112E-5</v>
          </cell>
          <cell r="AE76" t="str">
            <v>DOWN</v>
          </cell>
          <cell r="AF76" t="str">
            <v>DOWN</v>
          </cell>
          <cell r="AG76" t="str">
            <v>NEGATIVE</v>
          </cell>
          <cell r="AH76">
            <v>0.12809000000000001</v>
          </cell>
          <cell r="AI76">
            <v>6560.7823076923087</v>
          </cell>
          <cell r="AJ76">
            <v>0.12809000000000001</v>
          </cell>
          <cell r="AK76">
            <v>6561.3723076923088</v>
          </cell>
          <cell r="AL76">
            <v>1.9523586364055786E-5</v>
          </cell>
          <cell r="AM76">
            <v>1.9521830798997955E-5</v>
          </cell>
          <cell r="AN76" t="str">
            <v/>
          </cell>
          <cell r="AO76" t="str">
            <v>UP</v>
          </cell>
          <cell r="AP76" t="str">
            <v>NEGATIVE</v>
          </cell>
          <cell r="AQ76">
            <v>0.12831000000000001</v>
          </cell>
          <cell r="AR76">
            <v>6769.6039787132295</v>
          </cell>
          <cell r="AS76">
            <v>0.12831999999999999</v>
          </cell>
          <cell r="AT76">
            <v>6766.1256231941452</v>
          </cell>
          <cell r="AU76">
            <v>1.8953841377348821E-5</v>
          </cell>
          <cell r="AV76">
            <v>1.8965063190686494E-5</v>
          </cell>
          <cell r="AW76" t="str">
            <v>DOWN</v>
          </cell>
          <cell r="AX76" t="str">
            <v>DOWN</v>
          </cell>
          <cell r="AY76" t="str">
            <v>NEGATIVE</v>
          </cell>
          <cell r="AZ76">
            <v>14.609</v>
          </cell>
          <cell r="BA76">
            <v>0.12822</v>
          </cell>
          <cell r="BB76">
            <v>0.12811</v>
          </cell>
          <cell r="BC76">
            <v>-2.4177195445328481E-3</v>
          </cell>
          <cell r="BD76">
            <v>-3.3504752999845566E-3</v>
          </cell>
          <cell r="BE76">
            <v>-1.5611583795176465E-3</v>
          </cell>
          <cell r="BF76">
            <v>45974</v>
          </cell>
          <cell r="BG76">
            <v>46063</v>
          </cell>
          <cell r="BH76">
            <v>46034</v>
          </cell>
          <cell r="BI76">
            <v>46063</v>
          </cell>
          <cell r="BJ76">
            <v>-39.437199584960936</v>
          </cell>
        </row>
        <row r="77">
          <cell r="B77" t="str">
            <v>HUFEUR Curncy</v>
          </cell>
          <cell r="C77" t="str">
            <v>HUF/EUR</v>
          </cell>
          <cell r="D77" t="str">
            <v>CURRENCY</v>
          </cell>
          <cell r="E77" t="str">
            <v>CURNCY EUR</v>
          </cell>
          <cell r="F77">
            <v>64.861000000000004</v>
          </cell>
          <cell r="G77">
            <v>52.558294930935155</v>
          </cell>
          <cell r="H77">
            <v>1</v>
          </cell>
          <cell r="I77">
            <v>0.26450000000000001</v>
          </cell>
          <cell r="J77">
            <v>6941.81</v>
          </cell>
          <cell r="K77">
            <v>0.26440000000000002</v>
          </cell>
          <cell r="L77">
            <v>6964.82</v>
          </cell>
          <cell r="M77">
            <v>3.810245454715701E-5</v>
          </cell>
          <cell r="N77">
            <v>3.7962215821801572E-5</v>
          </cell>
          <cell r="O77">
            <v>0.26050000000000001</v>
          </cell>
          <cell r="P77">
            <v>6892.2477999999992</v>
          </cell>
          <cell r="Q77">
            <v>0.26040000000000002</v>
          </cell>
          <cell r="R77">
            <v>6889.6637999999994</v>
          </cell>
          <cell r="S77">
            <v>3.7796087366446694E-5</v>
          </cell>
          <cell r="T77">
            <v>3.7795748465984658E-5</v>
          </cell>
          <cell r="U77" t="str">
            <v>POSITIVE</v>
          </cell>
          <cell r="V77" t="str">
            <v/>
          </cell>
          <cell r="W77" t="str">
            <v>UP</v>
          </cell>
          <cell r="X77" t="str">
            <v>POSITIVE</v>
          </cell>
          <cell r="Y77">
            <v>0.26069999999999999</v>
          </cell>
          <cell r="Z77">
            <v>6852.6203076923057</v>
          </cell>
          <cell r="AA77">
            <v>0.2606</v>
          </cell>
          <cell r="AB77">
            <v>6850.3815384615364</v>
          </cell>
          <cell r="AC77">
            <v>3.8043841376612555E-5</v>
          </cell>
          <cell r="AD77">
            <v>3.8041676735355346E-5</v>
          </cell>
          <cell r="AE77" t="str">
            <v>UP</v>
          </cell>
          <cell r="AF77" t="str">
            <v>UP</v>
          </cell>
          <cell r="AG77" t="str">
            <v>BUY</v>
          </cell>
          <cell r="AH77">
            <v>0.25580000000000003</v>
          </cell>
          <cell r="AI77">
            <v>6560.7823076923087</v>
          </cell>
          <cell r="AJ77">
            <v>0.25580000000000003</v>
          </cell>
          <cell r="AK77">
            <v>6561.3723076923088</v>
          </cell>
          <cell r="AL77">
            <v>3.8989252806038489E-5</v>
          </cell>
          <cell r="AM77">
            <v>3.8985746884094604E-5</v>
          </cell>
          <cell r="AN77" t="str">
            <v/>
          </cell>
          <cell r="AO77" t="str">
            <v>UP</v>
          </cell>
          <cell r="AP77" t="str">
            <v>NEGATIVE</v>
          </cell>
          <cell r="AQ77">
            <v>0.25919999999999999</v>
          </cell>
          <cell r="AR77">
            <v>6769.6039787132295</v>
          </cell>
          <cell r="AS77">
            <v>0.25900000000000001</v>
          </cell>
          <cell r="AT77">
            <v>6766.1256231941452</v>
          </cell>
          <cell r="AU77">
            <v>3.8288798106217857E-5</v>
          </cell>
          <cell r="AV77">
            <v>3.8278922743047087E-5</v>
          </cell>
          <cell r="AW77" t="str">
            <v>UP</v>
          </cell>
          <cell r="AX77" t="str">
            <v>UP</v>
          </cell>
          <cell r="AY77" t="str">
            <v>NEGATIVE</v>
          </cell>
          <cell r="AZ77">
            <v>75.289000000000001</v>
          </cell>
          <cell r="BA77">
            <v>0.26119999999999999</v>
          </cell>
          <cell r="BB77">
            <v>0.25509999999999999</v>
          </cell>
          <cell r="BC77">
            <v>1.2633996937212899E-2</v>
          </cell>
          <cell r="BD77">
            <v>1.5355086372360827E-2</v>
          </cell>
          <cell r="BE77">
            <v>3.6848294786358426E-2</v>
          </cell>
          <cell r="BF77">
            <v>46062</v>
          </cell>
          <cell r="BG77">
            <v>46014</v>
          </cell>
          <cell r="BH77">
            <v>46062</v>
          </cell>
          <cell r="BI77">
            <v>46034</v>
          </cell>
          <cell r="BJ77">
            <v>0.14080041503906671</v>
          </cell>
        </row>
        <row r="78">
          <cell r="B78" t="str">
            <v>HUFUSD Curncy</v>
          </cell>
          <cell r="C78" t="str">
            <v>HUF/USD</v>
          </cell>
          <cell r="D78" t="str">
            <v>CURRENCY</v>
          </cell>
          <cell r="E78" t="str">
            <v>CURNCY USD</v>
          </cell>
          <cell r="F78">
            <v>63.238</v>
          </cell>
          <cell r="G78">
            <v>52.558294930935155</v>
          </cell>
          <cell r="H78">
            <v>1</v>
          </cell>
          <cell r="I78">
            <v>3.15E-3</v>
          </cell>
          <cell r="J78">
            <v>6941.81</v>
          </cell>
          <cell r="K78">
            <v>3.15E-3</v>
          </cell>
          <cell r="L78">
            <v>6964.82</v>
          </cell>
          <cell r="M78">
            <v>4.5377214300016852E-7</v>
          </cell>
          <cell r="N78">
            <v>4.5227299485126681E-7</v>
          </cell>
          <cell r="O78">
            <v>3.0599999999999998E-3</v>
          </cell>
          <cell r="P78">
            <v>6892.2477999999992</v>
          </cell>
          <cell r="Q78">
            <v>3.0599999999999998E-3</v>
          </cell>
          <cell r="R78">
            <v>6889.6637999999994</v>
          </cell>
          <cell r="S78">
            <v>4.439770723275504E-7</v>
          </cell>
          <cell r="T78">
            <v>4.4414358796433578E-7</v>
          </cell>
          <cell r="U78" t="str">
            <v>POSITIVE</v>
          </cell>
          <cell r="V78" t="str">
            <v/>
          </cell>
          <cell r="W78" t="str">
            <v>DOWN</v>
          </cell>
          <cell r="X78" t="str">
            <v>POSITIVE</v>
          </cell>
          <cell r="Y78">
            <v>3.0500000000000002E-3</v>
          </cell>
          <cell r="Z78">
            <v>6852.6203076923057</v>
          </cell>
          <cell r="AA78">
            <v>3.0500000000000002E-3</v>
          </cell>
          <cell r="AB78">
            <v>6850.3815384615364</v>
          </cell>
          <cell r="AC78">
            <v>4.4508521748626122E-7</v>
          </cell>
          <cell r="AD78">
            <v>4.4523067552890949E-7</v>
          </cell>
          <cell r="AE78" t="str">
            <v/>
          </cell>
          <cell r="AF78" t="str">
            <v>DOWN</v>
          </cell>
          <cell r="AG78" t="str">
            <v>POSITIVE</v>
          </cell>
          <cell r="AH78">
            <v>2.98E-3</v>
          </cell>
          <cell r="AI78">
            <v>6560.7823076923087</v>
          </cell>
          <cell r="AJ78">
            <v>2.98E-3</v>
          </cell>
          <cell r="AK78">
            <v>6561.3723076923088</v>
          </cell>
          <cell r="AL78">
            <v>4.542141257310191E-7</v>
          </cell>
          <cell r="AM78">
            <v>4.5417328269977287E-7</v>
          </cell>
          <cell r="AN78" t="str">
            <v/>
          </cell>
          <cell r="AO78" t="str">
            <v>UP</v>
          </cell>
          <cell r="AP78" t="str">
            <v>NEGATIVE</v>
          </cell>
          <cell r="AQ78">
            <v>3.0300000000000001E-3</v>
          </cell>
          <cell r="AR78">
            <v>6769.6039787132295</v>
          </cell>
          <cell r="AS78">
            <v>3.0300000000000001E-3</v>
          </cell>
          <cell r="AT78">
            <v>6766.1256231941452</v>
          </cell>
          <cell r="AU78">
            <v>4.4758895934351901E-7</v>
          </cell>
          <cell r="AV78">
            <v>4.4781905757309912E-7</v>
          </cell>
          <cell r="AW78" t="str">
            <v/>
          </cell>
          <cell r="AX78" t="str">
            <v>DOWN</v>
          </cell>
          <cell r="AY78" t="str">
            <v>POSITIVE</v>
          </cell>
          <cell r="AZ78">
            <v>80.668999999999997</v>
          </cell>
          <cell r="BA78">
            <v>3.0699999999999998E-3</v>
          </cell>
          <cell r="BB78">
            <v>2.97E-3</v>
          </cell>
          <cell r="BC78">
            <v>2.6058631921824116E-2</v>
          </cell>
          <cell r="BD78">
            <v>2.941176470588247E-2</v>
          </cell>
          <cell r="BE78">
            <v>6.0606060606060552E-2</v>
          </cell>
          <cell r="BF78">
            <v>46049</v>
          </cell>
          <cell r="BG78">
            <v>45982</v>
          </cell>
          <cell r="BH78">
            <v>46049</v>
          </cell>
          <cell r="BI78">
            <v>46034</v>
          </cell>
          <cell r="BJ78">
            <v>-1.482199584960938</v>
          </cell>
        </row>
        <row r="79">
          <cell r="B79" t="str">
            <v>INRUSD Curncy</v>
          </cell>
          <cell r="C79" t="str">
            <v>INR/USD</v>
          </cell>
          <cell r="D79" t="str">
            <v>CURRENCY</v>
          </cell>
          <cell r="E79" t="str">
            <v>CURNCY USD</v>
          </cell>
          <cell r="F79">
            <v>52.652000000000001</v>
          </cell>
          <cell r="G79">
            <v>52.558294930935155</v>
          </cell>
          <cell r="H79">
            <v>0</v>
          </cell>
          <cell r="I79">
            <v>1.1039999999999999E-2</v>
          </cell>
          <cell r="J79">
            <v>6941.81</v>
          </cell>
          <cell r="K79">
            <v>1.1039999999999999E-2</v>
          </cell>
          <cell r="L79">
            <v>6964.82</v>
          </cell>
          <cell r="M79">
            <v>1.590363320229162E-6</v>
          </cell>
          <cell r="N79">
            <v>1.5851091629072969E-6</v>
          </cell>
          <cell r="O79">
            <v>1.1058999999999999E-2</v>
          </cell>
          <cell r="P79">
            <v>6892.2477999999992</v>
          </cell>
          <cell r="Q79">
            <v>1.1062000000000001E-2</v>
          </cell>
          <cell r="R79">
            <v>6889.6637999999994</v>
          </cell>
          <cell r="S79">
            <v>1.6045563538792092E-6</v>
          </cell>
          <cell r="T79">
            <v>1.6055935849874129E-6</v>
          </cell>
          <cell r="U79" t="str">
            <v>NEGATIVE</v>
          </cell>
          <cell r="V79" t="str">
            <v/>
          </cell>
          <cell r="W79" t="str">
            <v>DOWN</v>
          </cell>
          <cell r="X79" t="str">
            <v>NEGATIVE</v>
          </cell>
          <cell r="Y79">
            <v>1.1103999999999999E-2</v>
          </cell>
          <cell r="Z79">
            <v>6852.6203076923057</v>
          </cell>
          <cell r="AA79">
            <v>1.1107000000000001E-2</v>
          </cell>
          <cell r="AB79">
            <v>6850.3815384615364</v>
          </cell>
          <cell r="AC79">
            <v>1.620402050808998E-6</v>
          </cell>
          <cell r="AD79">
            <v>1.6213695452785567E-6</v>
          </cell>
          <cell r="AE79" t="str">
            <v>DOWN</v>
          </cell>
          <cell r="AF79" t="str">
            <v>DOWN</v>
          </cell>
          <cell r="AG79" t="str">
            <v>NEGATIVE</v>
          </cell>
          <cell r="AH79">
            <v>1.1327E-2</v>
          </cell>
          <cell r="AI79">
            <v>6560.7823076923087</v>
          </cell>
          <cell r="AJ79">
            <v>1.1325999999999999E-2</v>
          </cell>
          <cell r="AK79">
            <v>6561.3723076923088</v>
          </cell>
          <cell r="AL79">
            <v>1.7264709403205549E-6</v>
          </cell>
          <cell r="AM79">
            <v>1.726163288542828E-6</v>
          </cell>
          <cell r="AN79" t="str">
            <v>UP</v>
          </cell>
          <cell r="AO79" t="str">
            <v>UP</v>
          </cell>
          <cell r="AP79" t="str">
            <v>NEGATIVE</v>
          </cell>
          <cell r="AQ79">
            <v>1.1166000000000001E-2</v>
          </cell>
          <cell r="AR79">
            <v>6769.6039787132295</v>
          </cell>
          <cell r="AS79">
            <v>1.1168000000000001E-2</v>
          </cell>
          <cell r="AT79">
            <v>6766.1256231941452</v>
          </cell>
          <cell r="AU79">
            <v>1.6494317887886907E-6</v>
          </cell>
          <cell r="AV79">
            <v>1.6505753250747099E-6</v>
          </cell>
          <cell r="AW79" t="str">
            <v>DOWN</v>
          </cell>
          <cell r="AX79" t="str">
            <v>DOWN</v>
          </cell>
          <cell r="AY79" t="str">
            <v>NEGATIVE</v>
          </cell>
          <cell r="AZ79">
            <v>51.313000000000002</v>
          </cell>
          <cell r="BA79">
            <v>1.1029000000000001E-2</v>
          </cell>
          <cell r="BB79">
            <v>1.1382E-2</v>
          </cell>
          <cell r="BC79">
            <v>9.9737056850113248E-4</v>
          </cell>
          <cell r="BD79">
            <v>-1.7180576905687639E-3</v>
          </cell>
          <cell r="BE79">
            <v>-3.0047443331576162E-2</v>
          </cell>
          <cell r="BF79">
            <v>45972</v>
          </cell>
          <cell r="BG79">
            <v>46052</v>
          </cell>
          <cell r="BH79">
            <v>46034</v>
          </cell>
          <cell r="BI79">
            <v>46052</v>
          </cell>
          <cell r="BJ79">
            <v>-12.068199584960936</v>
          </cell>
        </row>
        <row r="80">
          <cell r="B80" t="str">
            <v>ISKEUR Curncy</v>
          </cell>
          <cell r="C80" t="str">
            <v>ISK/EUR</v>
          </cell>
          <cell r="D80" t="str">
            <v>CURRENCY</v>
          </cell>
          <cell r="E80" t="str">
            <v>CURNCY EUR</v>
          </cell>
          <cell r="F80">
            <v>66.305000000000007</v>
          </cell>
          <cell r="G80">
            <v>52.558294930935155</v>
          </cell>
          <cell r="H80">
            <v>1</v>
          </cell>
          <cell r="I80">
            <v>0.68989999999999996</v>
          </cell>
          <cell r="J80">
            <v>6941.81</v>
          </cell>
          <cell r="K80">
            <v>0.68979999999999997</v>
          </cell>
          <cell r="L80">
            <v>6964.82</v>
          </cell>
          <cell r="M80">
            <v>9.938330204946547E-5</v>
          </cell>
          <cell r="N80">
            <v>9.9040606936001214E-5</v>
          </cell>
          <cell r="O80">
            <v>0.68089999999999995</v>
          </cell>
          <cell r="P80">
            <v>6892.2477999999992</v>
          </cell>
          <cell r="Q80">
            <v>0.68049999999999999</v>
          </cell>
          <cell r="R80">
            <v>6889.6637999999994</v>
          </cell>
          <cell r="S80">
            <v>9.8792153120205573E-5</v>
          </cell>
          <cell r="T80">
            <v>9.8771147584879261E-5</v>
          </cell>
          <cell r="U80" t="str">
            <v>POSITIVE</v>
          </cell>
          <cell r="V80" t="str">
            <v/>
          </cell>
          <cell r="W80" t="str">
            <v>UP</v>
          </cell>
          <cell r="X80" t="str">
            <v>POSITIVE</v>
          </cell>
          <cell r="Y80">
            <v>0.6804</v>
          </cell>
          <cell r="Z80">
            <v>6852.6203076923057</v>
          </cell>
          <cell r="AA80">
            <v>0.68030000000000002</v>
          </cell>
          <cell r="AB80">
            <v>6850.3815384615364</v>
          </cell>
          <cell r="AC80">
            <v>9.9290485894312165E-5</v>
          </cell>
          <cell r="AD80">
            <v>9.9308337233546594E-5</v>
          </cell>
          <cell r="AE80" t="str">
            <v>UP</v>
          </cell>
          <cell r="AF80" t="str">
            <v>DOWN</v>
          </cell>
          <cell r="AG80" t="str">
            <v>BUY</v>
          </cell>
          <cell r="AH80">
            <v>0.69220000000000004</v>
          </cell>
          <cell r="AI80">
            <v>6560.7823076923087</v>
          </cell>
          <cell r="AJ80">
            <v>0.69210000000000005</v>
          </cell>
          <cell r="AK80">
            <v>6561.3723076923088</v>
          </cell>
          <cell r="AL80">
            <v>1.0550571068154747E-4</v>
          </cell>
          <cell r="AM80">
            <v>1.0548098287131302E-4</v>
          </cell>
          <cell r="AN80" t="str">
            <v>UP</v>
          </cell>
          <cell r="AO80" t="str">
            <v>UP</v>
          </cell>
          <cell r="AP80" t="str">
            <v>NEGATIVE</v>
          </cell>
          <cell r="AQ80">
            <v>0.68620000000000003</v>
          </cell>
          <cell r="AR80">
            <v>6769.6039787132295</v>
          </cell>
          <cell r="AS80">
            <v>0.68610000000000004</v>
          </cell>
          <cell r="AT80">
            <v>6766.1256231941452</v>
          </cell>
          <cell r="AU80">
            <v>1.0136486597409991E-4</v>
          </cell>
          <cell r="AV80">
            <v>1.0140219650194829E-4</v>
          </cell>
          <cell r="AW80" t="str">
            <v>UP</v>
          </cell>
          <cell r="AX80" t="str">
            <v>DOWN</v>
          </cell>
          <cell r="AY80" t="str">
            <v>NEGATIVE</v>
          </cell>
          <cell r="AZ80">
            <v>73.551000000000002</v>
          </cell>
          <cell r="BA80">
            <v>0.68469999999999998</v>
          </cell>
          <cell r="BB80">
            <v>0.69210000000000005</v>
          </cell>
          <cell r="BC80">
            <v>7.5945669636336977E-3</v>
          </cell>
          <cell r="BD80">
            <v>1.3217799970627109E-2</v>
          </cell>
          <cell r="BE80">
            <v>-3.1787313971970432E-3</v>
          </cell>
          <cell r="BF80">
            <v>46058</v>
          </cell>
          <cell r="BG80">
            <v>45994</v>
          </cell>
          <cell r="BH80">
            <v>46058</v>
          </cell>
          <cell r="BI80">
            <v>46034</v>
          </cell>
          <cell r="BJ80">
            <v>1.5848004150390693</v>
          </cell>
        </row>
        <row r="81">
          <cell r="B81" t="str">
            <v>ISKUSD Curncy</v>
          </cell>
          <cell r="C81" t="str">
            <v>ISK/USD</v>
          </cell>
          <cell r="D81" t="str">
            <v>CURRENCY</v>
          </cell>
          <cell r="E81" t="str">
            <v>CURNCY USD</v>
          </cell>
          <cell r="F81">
            <v>63.588999999999999</v>
          </cell>
          <cell r="G81">
            <v>52.558294930935155</v>
          </cell>
          <cell r="H81">
            <v>1</v>
          </cell>
          <cell r="I81">
            <v>8.2050000000000005E-3</v>
          </cell>
          <cell r="J81">
            <v>6941.81</v>
          </cell>
          <cell r="K81">
            <v>8.2050000000000005E-3</v>
          </cell>
          <cell r="L81">
            <v>6964.82</v>
          </cell>
          <cell r="M81">
            <v>1.1819683915290105E-6</v>
          </cell>
          <cell r="N81">
            <v>1.178063467541157E-6</v>
          </cell>
          <cell r="O81">
            <v>7.9909999999999998E-3</v>
          </cell>
          <cell r="P81">
            <v>6892.2477999999992</v>
          </cell>
          <cell r="Q81">
            <v>7.9839999999999998E-3</v>
          </cell>
          <cell r="R81">
            <v>6889.6637999999994</v>
          </cell>
          <cell r="S81">
            <v>1.1594185571795606E-6</v>
          </cell>
          <cell r="T81">
            <v>1.1588373876821101E-6</v>
          </cell>
          <cell r="U81" t="str">
            <v>POSITIVE</v>
          </cell>
          <cell r="V81" t="str">
            <v/>
          </cell>
          <cell r="W81" t="str">
            <v>UP</v>
          </cell>
          <cell r="X81" t="str">
            <v>POSITIVE</v>
          </cell>
          <cell r="Y81">
            <v>7.9649999999999999E-3</v>
          </cell>
          <cell r="Z81">
            <v>6852.6203076923057</v>
          </cell>
          <cell r="AA81">
            <v>7.9600000000000001E-3</v>
          </cell>
          <cell r="AB81">
            <v>6850.3815384615364</v>
          </cell>
          <cell r="AC81">
            <v>1.1623291007469083E-6</v>
          </cell>
          <cell r="AD81">
            <v>1.1619790744951212E-6</v>
          </cell>
          <cell r="AE81" t="str">
            <v>UP</v>
          </cell>
          <cell r="AF81" t="str">
            <v>UP</v>
          </cell>
          <cell r="AG81" t="str">
            <v>POSITIVE</v>
          </cell>
          <cell r="AH81">
            <v>8.0689999999999998E-3</v>
          </cell>
          <cell r="AI81">
            <v>6560.7823076923087</v>
          </cell>
          <cell r="AJ81">
            <v>8.0700000000000008E-3</v>
          </cell>
          <cell r="AK81">
            <v>6561.3723076923088</v>
          </cell>
          <cell r="AL81">
            <v>1.2298838189676488E-6</v>
          </cell>
          <cell r="AM81">
            <v>1.2299256346936803E-6</v>
          </cell>
          <cell r="AN81" t="str">
            <v>DOWN</v>
          </cell>
          <cell r="AO81" t="str">
            <v>DOWN</v>
          </cell>
          <cell r="AP81" t="str">
            <v>NEGATIVE</v>
          </cell>
          <cell r="AQ81">
            <v>8.0260000000000001E-3</v>
          </cell>
          <cell r="AR81">
            <v>6769.6039787132295</v>
          </cell>
          <cell r="AS81">
            <v>8.0219999999999996E-3</v>
          </cell>
          <cell r="AT81">
            <v>6766.1256231941452</v>
          </cell>
          <cell r="AU81">
            <v>1.1855937253105885E-6</v>
          </cell>
          <cell r="AV81">
            <v>1.1856120395549178E-6</v>
          </cell>
          <cell r="AW81" t="str">
            <v>UP</v>
          </cell>
          <cell r="AX81" t="str">
            <v>DOWN</v>
          </cell>
          <cell r="AY81" t="str">
            <v>NEGATIVE</v>
          </cell>
          <cell r="AZ81">
            <v>78.66</v>
          </cell>
          <cell r="BA81">
            <v>8.0540000000000004E-3</v>
          </cell>
          <cell r="BB81">
            <v>8.0429999999999998E-3</v>
          </cell>
          <cell r="BC81">
            <v>1.874844797616082E-2</v>
          </cell>
          <cell r="BD81">
            <v>2.678012764359905E-2</v>
          </cell>
          <cell r="BE81">
            <v>2.0141738157404054E-2</v>
          </cell>
          <cell r="BF81">
            <v>46049</v>
          </cell>
          <cell r="BG81">
            <v>46000</v>
          </cell>
          <cell r="BH81">
            <v>46049</v>
          </cell>
          <cell r="BI81">
            <v>46038</v>
          </cell>
          <cell r="BJ81">
            <v>-1.1311995849609389</v>
          </cell>
        </row>
        <row r="82">
          <cell r="B82" t="str">
            <v>JPYEUR Curncy</v>
          </cell>
          <cell r="C82" t="str">
            <v>JPY/EUR</v>
          </cell>
          <cell r="D82" t="str">
            <v>CURRENCY</v>
          </cell>
          <cell r="E82" t="str">
            <v>CURNCY EUR</v>
          </cell>
          <cell r="F82">
            <v>52.637</v>
          </cell>
          <cell r="G82">
            <v>52.558294930935155</v>
          </cell>
          <cell r="H82">
            <v>0</v>
          </cell>
          <cell r="I82">
            <v>0.54442000000000002</v>
          </cell>
          <cell r="J82">
            <v>6941.81</v>
          </cell>
          <cell r="K82">
            <v>0.54451000000000005</v>
          </cell>
          <cell r="L82">
            <v>6964.82</v>
          </cell>
          <cell r="M82">
            <v>7.8426231775286271E-5</v>
          </cell>
          <cell r="N82">
            <v>7.8180053468718507E-5</v>
          </cell>
          <cell r="O82">
            <v>0.54461999999999999</v>
          </cell>
          <cell r="P82">
            <v>6892.2477999999992</v>
          </cell>
          <cell r="Q82">
            <v>0.54476000000000002</v>
          </cell>
          <cell r="R82">
            <v>6889.6637999999994</v>
          </cell>
          <cell r="S82">
            <v>7.901921344151324E-5</v>
          </cell>
          <cell r="T82">
            <v>7.9069170254722739E-5</v>
          </cell>
          <cell r="U82" t="str">
            <v>NEGATIVE</v>
          </cell>
          <cell r="V82" t="str">
            <v/>
          </cell>
          <cell r="W82" t="str">
            <v>DOWN</v>
          </cell>
          <cell r="X82" t="str">
            <v>NEGATIVE</v>
          </cell>
          <cell r="Y82">
            <v>0.54673000000000005</v>
          </cell>
          <cell r="Z82">
            <v>6852.6203076923057</v>
          </cell>
          <cell r="AA82">
            <v>0.54696999999999996</v>
          </cell>
          <cell r="AB82">
            <v>6850.3815384615364</v>
          </cell>
          <cell r="AC82">
            <v>7.9784079002053645E-5</v>
          </cell>
          <cell r="AD82">
            <v>7.9845187735753313E-5</v>
          </cell>
          <cell r="AE82" t="str">
            <v>DOWN</v>
          </cell>
          <cell r="AF82" t="str">
            <v>DOWN</v>
          </cell>
          <cell r="AG82" t="str">
            <v>NEGATIVE</v>
          </cell>
          <cell r="AH82">
            <v>0.56955999999999996</v>
          </cell>
          <cell r="AI82">
            <v>6560.7823076923087</v>
          </cell>
          <cell r="AJ82">
            <v>0.56940000000000002</v>
          </cell>
          <cell r="AK82">
            <v>6561.3723076923088</v>
          </cell>
          <cell r="AL82">
            <v>8.6812817936697724E-5</v>
          </cell>
          <cell r="AM82">
            <v>8.6780626566862636E-5</v>
          </cell>
          <cell r="AN82" t="str">
            <v>UP</v>
          </cell>
          <cell r="AO82" t="str">
            <v>UP</v>
          </cell>
          <cell r="AP82" t="str">
            <v>NEGATIVE</v>
          </cell>
          <cell r="AQ82">
            <v>0.55413000000000001</v>
          </cell>
          <cell r="AR82">
            <v>6769.6039787132295</v>
          </cell>
          <cell r="AS82">
            <v>0.55432999999999999</v>
          </cell>
          <cell r="AT82">
            <v>6766.1256231941452</v>
          </cell>
          <cell r="AU82">
            <v>8.1855600673605333E-5</v>
          </cell>
          <cell r="AV82">
            <v>8.192724032491618E-5</v>
          </cell>
          <cell r="AW82" t="str">
            <v>DOWN</v>
          </cell>
          <cell r="AX82" t="str">
            <v>DOWN</v>
          </cell>
          <cell r="AY82" t="str">
            <v>NEGATIVE</v>
          </cell>
          <cell r="AZ82">
            <v>48.238999999999997</v>
          </cell>
          <cell r="BA82">
            <v>0.54308999999999996</v>
          </cell>
          <cell r="BB82">
            <v>0.57228000000000001</v>
          </cell>
          <cell r="BC82">
            <v>2.4489495295441088E-3</v>
          </cell>
          <cell r="BD82">
            <v>-3.6722852631188019E-4</v>
          </cell>
          <cell r="BE82">
            <v>-4.8682463129936404E-2</v>
          </cell>
          <cell r="BF82">
            <v>45971</v>
          </cell>
          <cell r="BG82">
            <v>46044</v>
          </cell>
          <cell r="BH82">
            <v>46048</v>
          </cell>
          <cell r="BI82">
            <v>46044</v>
          </cell>
          <cell r="BJ82">
            <v>-12.083199584960937</v>
          </cell>
        </row>
        <row r="83">
          <cell r="B83" t="str">
            <v>JPYUSD Curncy</v>
          </cell>
          <cell r="C83" t="str">
            <v>JPY/USD</v>
          </cell>
          <cell r="D83" t="str">
            <v>CURRENCY</v>
          </cell>
          <cell r="E83" t="str">
            <v>CURNCY USD</v>
          </cell>
          <cell r="F83">
            <v>58.094000000000001</v>
          </cell>
          <cell r="G83">
            <v>52.558294930935155</v>
          </cell>
          <cell r="H83">
            <v>0</v>
          </cell>
          <cell r="I83">
            <v>6.476E-3</v>
          </cell>
          <cell r="J83">
            <v>6941.81</v>
          </cell>
          <cell r="K83">
            <v>6.4770000000000001E-3</v>
          </cell>
          <cell r="L83">
            <v>6964.82</v>
          </cell>
          <cell r="M83">
            <v>9.3289790414891783E-7</v>
          </cell>
          <cell r="N83">
            <v>9.2995942465131908E-7</v>
          </cell>
          <cell r="O83">
            <v>6.398E-3</v>
          </cell>
          <cell r="P83">
            <v>6892.2477999999992</v>
          </cell>
          <cell r="Q83">
            <v>6.3969999999999999E-3</v>
          </cell>
          <cell r="R83">
            <v>6889.6637999999994</v>
          </cell>
          <cell r="S83">
            <v>9.2828931658551234E-7</v>
          </cell>
          <cell r="T83">
            <v>9.2849233078688112E-7</v>
          </cell>
          <cell r="U83" t="str">
            <v>NEGATIVE</v>
          </cell>
          <cell r="V83" t="str">
            <v/>
          </cell>
          <cell r="W83" t="str">
            <v>DOWN</v>
          </cell>
          <cell r="X83" t="str">
            <v>POSITIVE</v>
          </cell>
          <cell r="Y83">
            <v>6.4019999999999997E-3</v>
          </cell>
          <cell r="Z83">
            <v>6852.6203076923057</v>
          </cell>
          <cell r="AA83">
            <v>6.4019999999999997E-3</v>
          </cell>
          <cell r="AB83">
            <v>6850.3815384615364</v>
          </cell>
          <cell r="AC83">
            <v>9.3424116798263734E-7</v>
          </cell>
          <cell r="AD83">
            <v>9.3454648679871424E-7</v>
          </cell>
          <cell r="AE83" t="str">
            <v/>
          </cell>
          <cell r="AF83" t="str">
            <v>DOWN</v>
          </cell>
          <cell r="AG83" t="str">
            <v>NEGATIVE</v>
          </cell>
          <cell r="AH83">
            <v>6.6389999999999999E-3</v>
          </cell>
          <cell r="AI83">
            <v>6560.7823076923087</v>
          </cell>
          <cell r="AJ83">
            <v>6.6369999999999997E-3</v>
          </cell>
          <cell r="AK83">
            <v>6561.3723076923088</v>
          </cell>
          <cell r="AL83">
            <v>1.0119220069557839E-6</v>
          </cell>
          <cell r="AM83">
            <v>1.0115262004289908E-6</v>
          </cell>
          <cell r="AN83" t="str">
            <v>UP</v>
          </cell>
          <cell r="AO83" t="str">
            <v>UP</v>
          </cell>
          <cell r="AP83" t="str">
            <v>NEGATIVE</v>
          </cell>
          <cell r="AQ83">
            <v>6.4790000000000004E-3</v>
          </cell>
          <cell r="AR83">
            <v>6769.6039787132295</v>
          </cell>
          <cell r="AS83">
            <v>6.4790000000000004E-3</v>
          </cell>
          <cell r="AT83">
            <v>6766.1256231941452</v>
          </cell>
          <cell r="AU83">
            <v>9.5707223352695029E-7</v>
          </cell>
          <cell r="AV83">
            <v>9.5756424885020113E-7</v>
          </cell>
          <cell r="AW83" t="str">
            <v/>
          </cell>
          <cell r="AX83" t="str">
            <v>DOWN</v>
          </cell>
          <cell r="AY83" t="str">
            <v>NEGATIVE</v>
          </cell>
          <cell r="AZ83">
            <v>60.987000000000002</v>
          </cell>
          <cell r="BA83">
            <v>6.3889999999999997E-3</v>
          </cell>
          <cell r="BB83">
            <v>6.6530000000000001E-3</v>
          </cell>
          <cell r="BC83">
            <v>1.3617154484269811E-2</v>
          </cell>
          <cell r="BD83">
            <v>1.2191309784307602E-2</v>
          </cell>
          <cell r="BE83">
            <v>-2.6604539305576491E-2</v>
          </cell>
          <cell r="BF83">
            <v>46049</v>
          </cell>
          <cell r="BG83">
            <v>46035</v>
          </cell>
          <cell r="BH83">
            <v>46049</v>
          </cell>
          <cell r="BI83">
            <v>46035</v>
          </cell>
          <cell r="BJ83">
            <v>-6.6261995849609363</v>
          </cell>
        </row>
        <row r="84">
          <cell r="B84" t="str">
            <v>KRWUSD Curncy</v>
          </cell>
          <cell r="C84" t="str">
            <v>KRW/USD</v>
          </cell>
          <cell r="D84" t="str">
            <v>CURRENCY</v>
          </cell>
          <cell r="E84" t="str">
            <v>CURNCY USD</v>
          </cell>
          <cell r="F84">
            <v>49.2</v>
          </cell>
          <cell r="G84">
            <v>52.558294930935155</v>
          </cell>
          <cell r="H84">
            <v>0</v>
          </cell>
          <cell r="I84">
            <v>6.862E-2</v>
          </cell>
          <cell r="J84">
            <v>6941.81</v>
          </cell>
          <cell r="K84">
            <v>6.862E-2</v>
          </cell>
          <cell r="L84">
            <v>6964.82</v>
          </cell>
          <cell r="M84">
            <v>9.885029984975099E-6</v>
          </cell>
          <cell r="N84">
            <v>9.8523723513314068E-6</v>
          </cell>
          <cell r="O84">
            <v>6.8489999999999995E-2</v>
          </cell>
          <cell r="P84">
            <v>6892.2477999999992</v>
          </cell>
          <cell r="Q84">
            <v>6.8479999999999999E-2</v>
          </cell>
          <cell r="R84">
            <v>6889.6637999999994</v>
          </cell>
          <cell r="S84">
            <v>9.9372515306254668E-6</v>
          </cell>
          <cell r="T84">
            <v>9.9395270927443521E-6</v>
          </cell>
          <cell r="U84" t="str">
            <v>NEGATIVE</v>
          </cell>
          <cell r="V84" t="str">
            <v/>
          </cell>
          <cell r="W84" t="str">
            <v>DOWN</v>
          </cell>
          <cell r="X84" t="str">
            <v>NEGATIVE</v>
          </cell>
          <cell r="Y84">
            <v>6.8419999999999995E-2</v>
          </cell>
          <cell r="Z84">
            <v>6852.6203076923057</v>
          </cell>
          <cell r="AA84">
            <v>6.8419999999999995E-2</v>
          </cell>
          <cell r="AB84">
            <v>6850.3815384615364</v>
          </cell>
          <cell r="AC84">
            <v>9.984501829642619E-6</v>
          </cell>
          <cell r="AD84">
            <v>9.9877648589140931E-6</v>
          </cell>
          <cell r="AE84" t="str">
            <v/>
          </cell>
          <cell r="AF84" t="str">
            <v>DOWN</v>
          </cell>
          <cell r="AG84" t="str">
            <v>NEGATIVE</v>
          </cell>
          <cell r="AH84">
            <v>7.0580000000000004E-2</v>
          </cell>
          <cell r="AI84">
            <v>6560.7823076923087</v>
          </cell>
          <cell r="AJ84">
            <v>7.0580000000000004E-2</v>
          </cell>
          <cell r="AK84">
            <v>6561.3723076923088</v>
          </cell>
          <cell r="AL84">
            <v>1.0757863420837359E-5</v>
          </cell>
          <cell r="AM84">
            <v>1.0756896071459722E-5</v>
          </cell>
          <cell r="AN84" t="str">
            <v/>
          </cell>
          <cell r="AO84" t="str">
            <v>UP</v>
          </cell>
          <cell r="AP84" t="str">
            <v>NEGATIVE</v>
          </cell>
          <cell r="AQ84">
            <v>6.9190000000000002E-2</v>
          </cell>
          <cell r="AR84">
            <v>6769.6039787132295</v>
          </cell>
          <cell r="AS84">
            <v>6.9199999999999998E-2</v>
          </cell>
          <cell r="AT84">
            <v>6766.1256231941452</v>
          </cell>
          <cell r="AU84">
            <v>1.0220686500652832E-5</v>
          </cell>
          <cell r="AV84">
            <v>1.0227418740613353E-5</v>
          </cell>
          <cell r="AW84" t="str">
            <v>DOWN</v>
          </cell>
          <cell r="AX84" t="str">
            <v>DOWN</v>
          </cell>
          <cell r="AY84" t="str">
            <v>NEGATIVE</v>
          </cell>
          <cell r="AZ84">
            <v>50.45</v>
          </cell>
          <cell r="BA84">
            <v>6.8729999999999999E-2</v>
          </cell>
          <cell r="BB84">
            <v>7.0720000000000005E-2</v>
          </cell>
          <cell r="BC84">
            <v>-1.6004655899898301E-3</v>
          </cell>
          <cell r="BD84">
            <v>1.898087312016461E-3</v>
          </cell>
          <cell r="BE84">
            <v>-2.9694570135746723E-2</v>
          </cell>
          <cell r="BF84">
            <v>46051</v>
          </cell>
          <cell r="BG84">
            <v>46014</v>
          </cell>
          <cell r="BH84">
            <v>46051</v>
          </cell>
          <cell r="BI84">
            <v>46042</v>
          </cell>
          <cell r="BJ84">
            <v>-15.520199584960935</v>
          </cell>
        </row>
        <row r="85">
          <cell r="B85" t="str">
            <v>MXNEUR Curncy</v>
          </cell>
          <cell r="C85" t="str">
            <v>MXN/EUR</v>
          </cell>
          <cell r="D85" t="str">
            <v>CURRENCY</v>
          </cell>
          <cell r="E85" t="str">
            <v>CURNCY EUR</v>
          </cell>
          <cell r="F85">
            <v>57.954999999999998</v>
          </cell>
          <cell r="G85">
            <v>52.558294930935155</v>
          </cell>
          <cell r="H85">
            <v>0</v>
          </cell>
          <cell r="I85">
            <v>4.9000000000000002E-2</v>
          </cell>
          <cell r="J85">
            <v>6941.81</v>
          </cell>
          <cell r="K85">
            <v>4.8899999999999999E-2</v>
          </cell>
          <cell r="L85">
            <v>6964.82</v>
          </cell>
          <cell r="M85">
            <v>7.0586777800026217E-6</v>
          </cell>
          <cell r="N85">
            <v>7.0209998248339509E-6</v>
          </cell>
          <cell r="O85">
            <v>4.7899999999999998E-2</v>
          </cell>
          <cell r="P85">
            <v>6892.2477999999992</v>
          </cell>
          <cell r="Q85">
            <v>4.7899999999999998E-2</v>
          </cell>
          <cell r="R85">
            <v>6889.6637999999994</v>
          </cell>
          <cell r="S85">
            <v>6.9498371779377989E-6</v>
          </cell>
          <cell r="T85">
            <v>6.952443746239113E-6</v>
          </cell>
          <cell r="U85" t="str">
            <v>NEGATIVE</v>
          </cell>
          <cell r="V85" t="str">
            <v/>
          </cell>
          <cell r="W85" t="str">
            <v>DOWN</v>
          </cell>
          <cell r="X85" t="str">
            <v>POSITIVE</v>
          </cell>
          <cell r="Y85">
            <v>4.7699999999999999E-2</v>
          </cell>
          <cell r="Z85">
            <v>6852.6203076923057</v>
          </cell>
          <cell r="AA85">
            <v>4.7699999999999999E-2</v>
          </cell>
          <cell r="AB85">
            <v>6850.3815384615364</v>
          </cell>
          <cell r="AC85">
            <v>6.9608409423261178E-6</v>
          </cell>
          <cell r="AD85">
            <v>6.9631158107308139E-6</v>
          </cell>
          <cell r="AE85" t="str">
            <v/>
          </cell>
          <cell r="AF85" t="str">
            <v>DOWN</v>
          </cell>
          <cell r="AG85" t="str">
            <v>POSITIVE</v>
          </cell>
          <cell r="AH85">
            <v>4.6699999999999998E-2</v>
          </cell>
          <cell r="AI85">
            <v>6560.7823076923087</v>
          </cell>
          <cell r="AJ85">
            <v>4.6699999999999998E-2</v>
          </cell>
          <cell r="AK85">
            <v>6561.3723076923088</v>
          </cell>
          <cell r="AL85">
            <v>7.1180535810867757E-6</v>
          </cell>
          <cell r="AM85">
            <v>7.1174135241877154E-6</v>
          </cell>
          <cell r="AN85" t="str">
            <v/>
          </cell>
          <cell r="AO85" t="str">
            <v>UP</v>
          </cell>
          <cell r="AP85" t="str">
            <v>NEGATIVE</v>
          </cell>
          <cell r="AQ85">
            <v>4.7500000000000001E-2</v>
          </cell>
          <cell r="AR85">
            <v>6769.6039787132295</v>
          </cell>
          <cell r="AS85">
            <v>4.7500000000000001E-2</v>
          </cell>
          <cell r="AT85">
            <v>6766.1256231941452</v>
          </cell>
          <cell r="AU85">
            <v>7.0166586035700167E-6</v>
          </cell>
          <cell r="AV85">
            <v>7.0202657540337318E-6</v>
          </cell>
          <cell r="AW85" t="str">
            <v/>
          </cell>
          <cell r="AX85" t="str">
            <v>DOWN</v>
          </cell>
          <cell r="AY85" t="str">
            <v>POSITIVE</v>
          </cell>
          <cell r="AZ85">
            <v>71.78</v>
          </cell>
          <cell r="BA85">
            <v>4.8300000000000003E-2</v>
          </cell>
          <cell r="BB85">
            <v>4.6600000000000003E-2</v>
          </cell>
          <cell r="BC85">
            <v>1.449275362318847E-2</v>
          </cell>
          <cell r="BD85">
            <v>2.2964509394572064E-2</v>
          </cell>
          <cell r="BE85">
            <v>5.1502145922746712E-2</v>
          </cell>
          <cell r="BF85">
            <v>46056</v>
          </cell>
          <cell r="BG85">
            <v>45978</v>
          </cell>
          <cell r="BH85">
            <v>46056</v>
          </cell>
          <cell r="BI85">
            <v>46034</v>
          </cell>
          <cell r="BJ85">
            <v>-6.7651995849609392</v>
          </cell>
        </row>
        <row r="86">
          <cell r="B86" t="str">
            <v>MXNUSD Curncy</v>
          </cell>
          <cell r="C86" t="str">
            <v>MXN/USD</v>
          </cell>
          <cell r="D86" t="str">
            <v>CURRENCY</v>
          </cell>
          <cell r="E86" t="str">
            <v>CURNCY USD</v>
          </cell>
          <cell r="F86">
            <v>63.079000000000001</v>
          </cell>
          <cell r="G86">
            <v>52.558294930935155</v>
          </cell>
          <cell r="H86">
            <v>1</v>
          </cell>
          <cell r="I86">
            <v>5.8160000000000003E-2</v>
          </cell>
          <cell r="J86">
            <v>6941.81</v>
          </cell>
          <cell r="K86">
            <v>5.8160000000000003E-2</v>
          </cell>
          <cell r="L86">
            <v>6964.82</v>
          </cell>
          <cell r="M86">
            <v>8.3782183609173979E-6</v>
          </cell>
          <cell r="N86">
            <v>8.3505388509681519E-6</v>
          </cell>
          <cell r="O86">
            <v>5.629E-2</v>
          </cell>
          <cell r="P86">
            <v>6892.2477999999992</v>
          </cell>
          <cell r="Q86">
            <v>5.6219999999999999E-2</v>
          </cell>
          <cell r="R86">
            <v>6889.6637999999994</v>
          </cell>
          <cell r="S86">
            <v>8.1671468631757563E-6</v>
          </cell>
          <cell r="T86">
            <v>8.1600498416192688E-6</v>
          </cell>
          <cell r="U86" t="str">
            <v>POSITIVE</v>
          </cell>
          <cell r="V86" t="str">
            <v/>
          </cell>
          <cell r="W86" t="str">
            <v>UP</v>
          </cell>
          <cell r="X86" t="str">
            <v>POSITIVE</v>
          </cell>
          <cell r="Y86">
            <v>5.5870000000000003E-2</v>
          </cell>
          <cell r="Z86">
            <v>6852.6203076923057</v>
          </cell>
          <cell r="AA86">
            <v>5.5809999999999998E-2</v>
          </cell>
          <cell r="AB86">
            <v>6850.3815384615364</v>
          </cell>
          <cell r="AC86">
            <v>8.1530856068712839E-6</v>
          </cell>
          <cell r="AD86">
            <v>8.1469914758257171E-6</v>
          </cell>
          <cell r="AE86" t="str">
            <v>UP</v>
          </cell>
          <cell r="AF86" t="str">
            <v>UP</v>
          </cell>
          <cell r="AG86" t="str">
            <v>POSITIVE</v>
          </cell>
          <cell r="AH86">
            <v>5.4399999999999997E-2</v>
          </cell>
          <cell r="AI86">
            <v>6560.7823076923087</v>
          </cell>
          <cell r="AJ86">
            <v>5.4399999999999997E-2</v>
          </cell>
          <cell r="AK86">
            <v>6561.3723076923088</v>
          </cell>
          <cell r="AL86">
            <v>8.2916941073045097E-6</v>
          </cell>
          <cell r="AM86">
            <v>8.2909485163985374E-6</v>
          </cell>
          <cell r="AN86" t="str">
            <v/>
          </cell>
          <cell r="AO86" t="str">
            <v>UP</v>
          </cell>
          <cell r="AP86" t="str">
            <v>POSITIVE</v>
          </cell>
          <cell r="AQ86">
            <v>5.5559999999999998E-2</v>
          </cell>
          <cell r="AR86">
            <v>6769.6039787132295</v>
          </cell>
          <cell r="AS86">
            <v>5.5509999999999997E-2</v>
          </cell>
          <cell r="AT86">
            <v>6766.1256231941452</v>
          </cell>
          <cell r="AU86">
            <v>8.2072747792494769E-6</v>
          </cell>
          <cell r="AV86">
            <v>8.2041042527665772E-6</v>
          </cell>
          <cell r="AW86" t="str">
            <v>UP</v>
          </cell>
          <cell r="AX86" t="str">
            <v>UP</v>
          </cell>
          <cell r="AY86" t="str">
            <v>POSITIVE</v>
          </cell>
          <cell r="AZ86">
            <v>84.396000000000001</v>
          </cell>
          <cell r="BA86">
            <v>5.6840000000000002E-2</v>
          </cell>
          <cell r="BB86">
            <v>5.416E-2</v>
          </cell>
          <cell r="BC86">
            <v>2.3223082336382816E-2</v>
          </cell>
          <cell r="BD86">
            <v>3.3220820749689128E-2</v>
          </cell>
          <cell r="BE86">
            <v>7.3855243722304342E-2</v>
          </cell>
          <cell r="BF86">
            <v>46049</v>
          </cell>
          <cell r="BG86">
            <v>45985</v>
          </cell>
          <cell r="BH86">
            <v>46049</v>
          </cell>
          <cell r="BI86">
            <v>46034</v>
          </cell>
          <cell r="BJ86">
            <v>-1.6411995849609369</v>
          </cell>
        </row>
        <row r="87">
          <cell r="B87" t="str">
            <v>MYRUSD Curncy</v>
          </cell>
          <cell r="C87" t="str">
            <v>MYR/USD</v>
          </cell>
          <cell r="D87" t="str">
            <v>CURRENCY</v>
          </cell>
          <cell r="E87" t="str">
            <v>CURNCY USD</v>
          </cell>
          <cell r="F87">
            <v>72.537999999999997</v>
          </cell>
          <cell r="G87">
            <v>52.558294930935155</v>
          </cell>
          <cell r="H87">
            <v>1</v>
          </cell>
          <cell r="I87">
            <v>0.25480000000000003</v>
          </cell>
          <cell r="J87">
            <v>6941.81</v>
          </cell>
          <cell r="K87">
            <v>0.25480000000000003</v>
          </cell>
          <cell r="L87">
            <v>6964.82</v>
          </cell>
          <cell r="M87">
            <v>3.6705124456013632E-5</v>
          </cell>
          <cell r="N87">
            <v>3.6583860027969141E-5</v>
          </cell>
          <cell r="O87">
            <v>0.24729999999999999</v>
          </cell>
          <cell r="P87">
            <v>6892.2477999999992</v>
          </cell>
          <cell r="Q87">
            <v>0.247</v>
          </cell>
          <cell r="R87">
            <v>6889.6637999999994</v>
          </cell>
          <cell r="S87">
            <v>3.588089215248471E-5</v>
          </cell>
          <cell r="T87">
            <v>3.5850805956598352E-5</v>
          </cell>
          <cell r="U87" t="str">
            <v>POSITIVE</v>
          </cell>
          <cell r="V87" t="str">
            <v/>
          </cell>
          <cell r="W87" t="str">
            <v>UP</v>
          </cell>
          <cell r="X87" t="str">
            <v>POSITIVE</v>
          </cell>
          <cell r="Y87">
            <v>0.24590000000000001</v>
          </cell>
          <cell r="Z87">
            <v>6852.6203076923057</v>
          </cell>
          <cell r="AA87">
            <v>0.2457</v>
          </cell>
          <cell r="AB87">
            <v>6850.3815384615364</v>
          </cell>
          <cell r="AC87">
            <v>3.5884083599957913E-5</v>
          </cell>
          <cell r="AD87">
            <v>3.5866615402443623E-5</v>
          </cell>
          <cell r="AE87" t="str">
            <v>UP</v>
          </cell>
          <cell r="AF87" t="str">
            <v>UP</v>
          </cell>
          <cell r="AG87" t="str">
            <v>POSITIVE</v>
          </cell>
          <cell r="AH87">
            <v>0.2402</v>
          </cell>
          <cell r="AI87">
            <v>6560.7823076923087</v>
          </cell>
          <cell r="AJ87">
            <v>0.2402</v>
          </cell>
          <cell r="AK87">
            <v>6561.3723076923088</v>
          </cell>
          <cell r="AL87">
            <v>3.6611487584090865E-5</v>
          </cell>
          <cell r="AM87">
            <v>3.6608195471303836E-5</v>
          </cell>
          <cell r="AN87" t="str">
            <v/>
          </cell>
          <cell r="AO87" t="str">
            <v>UP</v>
          </cell>
          <cell r="AP87" t="str">
            <v>BUY</v>
          </cell>
          <cell r="AQ87">
            <v>0.24429999999999999</v>
          </cell>
          <cell r="AR87">
            <v>6769.6039787132295</v>
          </cell>
          <cell r="AS87">
            <v>0.24410000000000001</v>
          </cell>
          <cell r="AT87">
            <v>6766.1256231941452</v>
          </cell>
          <cell r="AU87">
            <v>3.6087783091624317E-5</v>
          </cell>
          <cell r="AV87">
            <v>3.6076776222308087E-5</v>
          </cell>
          <cell r="AW87" t="str">
            <v>UP</v>
          </cell>
          <cell r="AX87" t="str">
            <v>UP</v>
          </cell>
          <cell r="AY87" t="str">
            <v>POSITIVE</v>
          </cell>
          <cell r="AZ87">
            <v>91.805999999999997</v>
          </cell>
          <cell r="BA87">
            <v>0.2492</v>
          </cell>
          <cell r="BB87">
            <v>0.23930000000000001</v>
          </cell>
          <cell r="BC87">
            <v>2.2471910112359605E-2</v>
          </cell>
          <cell r="BD87">
            <v>3.0327537403962879E-2</v>
          </cell>
          <cell r="BE87">
            <v>6.4772252402841568E-2</v>
          </cell>
          <cell r="BF87">
            <v>46050</v>
          </cell>
          <cell r="BG87">
            <v>45979</v>
          </cell>
          <cell r="BH87">
            <v>46050</v>
          </cell>
          <cell r="BI87">
            <v>46034</v>
          </cell>
          <cell r="BJ87">
            <v>7.8178004150390592</v>
          </cell>
        </row>
        <row r="88">
          <cell r="B88" t="str">
            <v>NOKEUR Curncy</v>
          </cell>
          <cell r="C88" t="str">
            <v>NOK/EUR</v>
          </cell>
          <cell r="D88" t="str">
            <v>CURRENCY</v>
          </cell>
          <cell r="E88" t="str">
            <v>CURNCY EUR</v>
          </cell>
          <cell r="F88">
            <v>67.712999999999994</v>
          </cell>
          <cell r="G88">
            <v>52.558294930935155</v>
          </cell>
          <cell r="H88">
            <v>1</v>
          </cell>
          <cell r="I88">
            <v>8.8300000000000003E-2</v>
          </cell>
          <cell r="J88">
            <v>6941.81</v>
          </cell>
          <cell r="K88">
            <v>8.8300000000000003E-2</v>
          </cell>
          <cell r="L88">
            <v>6964.82</v>
          </cell>
          <cell r="M88">
            <v>1.2720025468861868E-5</v>
          </cell>
          <cell r="N88">
            <v>1.2678001728687893E-5</v>
          </cell>
          <cell r="O88">
            <v>8.5500000000000007E-2</v>
          </cell>
          <cell r="P88">
            <v>6892.2477999999992</v>
          </cell>
          <cell r="Q88">
            <v>8.5400000000000004E-2</v>
          </cell>
          <cell r="R88">
            <v>6889.6637999999994</v>
          </cell>
          <cell r="S88">
            <v>1.2405241726799204E-5</v>
          </cell>
          <cell r="T88">
            <v>1.2395379873253033E-5</v>
          </cell>
          <cell r="U88" t="str">
            <v>POSITIVE</v>
          </cell>
          <cell r="V88" t="str">
            <v/>
          </cell>
          <cell r="W88" t="str">
            <v>UP</v>
          </cell>
          <cell r="X88" t="str">
            <v>POSITIVE</v>
          </cell>
          <cell r="Y88">
            <v>8.5400000000000004E-2</v>
          </cell>
          <cell r="Z88">
            <v>6852.6203076923057</v>
          </cell>
          <cell r="AA88">
            <v>8.5300000000000001E-2</v>
          </cell>
          <cell r="AB88">
            <v>6850.3815384615364</v>
          </cell>
          <cell r="AC88">
            <v>1.2462386089615315E-5</v>
          </cell>
          <cell r="AD88">
            <v>1.2451861187742944E-5</v>
          </cell>
          <cell r="AE88" t="str">
            <v>UP</v>
          </cell>
          <cell r="AF88" t="str">
            <v>UP</v>
          </cell>
          <cell r="AG88" t="str">
            <v>POSITIVE</v>
          </cell>
          <cell r="AH88">
            <v>8.5400000000000004E-2</v>
          </cell>
          <cell r="AI88">
            <v>6560.7823076923087</v>
          </cell>
          <cell r="AJ88">
            <v>8.5400000000000004E-2</v>
          </cell>
          <cell r="AK88">
            <v>6561.3723076923088</v>
          </cell>
          <cell r="AL88">
            <v>1.3016740381687596E-5</v>
          </cell>
          <cell r="AM88">
            <v>1.3015569913610941E-5</v>
          </cell>
          <cell r="AN88" t="str">
            <v/>
          </cell>
          <cell r="AO88" t="str">
            <v>UP</v>
          </cell>
          <cell r="AP88" t="str">
            <v>NEGATIVE</v>
          </cell>
          <cell r="AQ88">
            <v>8.5599999999999996E-2</v>
          </cell>
          <cell r="AR88">
            <v>6769.6039787132295</v>
          </cell>
          <cell r="AS88">
            <v>8.5500000000000007E-2</v>
          </cell>
          <cell r="AT88">
            <v>6766.1256231941452</v>
          </cell>
          <cell r="AU88">
            <v>1.2644757399275651E-5</v>
          </cell>
          <cell r="AV88">
            <v>1.2636478357260718E-5</v>
          </cell>
          <cell r="AW88" t="str">
            <v>UP</v>
          </cell>
          <cell r="AX88" t="str">
            <v>UP</v>
          </cell>
          <cell r="AY88" t="str">
            <v>POSITIVE</v>
          </cell>
          <cell r="AZ88">
            <v>87.736999999999995</v>
          </cell>
          <cell r="BA88">
            <v>8.6099999999999996E-2</v>
          </cell>
          <cell r="BB88">
            <v>8.5400000000000004E-2</v>
          </cell>
          <cell r="BC88">
            <v>2.5551684088269466E-2</v>
          </cell>
          <cell r="BD88">
            <v>3.274853801169586E-2</v>
          </cell>
          <cell r="BE88">
            <v>3.3957845433255196E-2</v>
          </cell>
          <cell r="BF88">
            <v>46063</v>
          </cell>
          <cell r="BG88">
            <v>46008</v>
          </cell>
          <cell r="BH88">
            <v>46063</v>
          </cell>
          <cell r="BI88">
            <v>46035</v>
          </cell>
          <cell r="BJ88">
            <v>2.9928004150390564</v>
          </cell>
        </row>
        <row r="89">
          <cell r="B89" t="str">
            <v>NOKUSD Curncy</v>
          </cell>
          <cell r="C89" t="str">
            <v>NOK/USD</v>
          </cell>
          <cell r="D89" t="str">
            <v>CURRENCY</v>
          </cell>
          <cell r="E89" t="str">
            <v>CURNCY USD</v>
          </cell>
          <cell r="F89">
            <v>66.106999999999999</v>
          </cell>
          <cell r="G89">
            <v>52.558294930935155</v>
          </cell>
          <cell r="H89">
            <v>1</v>
          </cell>
          <cell r="I89">
            <v>0.105</v>
          </cell>
          <cell r="J89">
            <v>6941.81</v>
          </cell>
          <cell r="K89">
            <v>0.105</v>
          </cell>
          <cell r="L89">
            <v>6964.82</v>
          </cell>
          <cell r="M89">
            <v>1.5125738100005616E-5</v>
          </cell>
          <cell r="N89">
            <v>1.5075766495042227E-5</v>
          </cell>
          <cell r="O89">
            <v>0.1004</v>
          </cell>
          <cell r="P89">
            <v>6892.2477999999992</v>
          </cell>
          <cell r="Q89">
            <v>0.1003</v>
          </cell>
          <cell r="R89">
            <v>6889.6637999999994</v>
          </cell>
          <cell r="S89">
            <v>1.4567090869832048E-5</v>
          </cell>
          <cell r="T89">
            <v>1.4558039827719897E-5</v>
          </cell>
          <cell r="U89" t="str">
            <v>POSITIVE</v>
          </cell>
          <cell r="V89" t="str">
            <v/>
          </cell>
          <cell r="W89" t="str">
            <v>UP</v>
          </cell>
          <cell r="X89" t="str">
            <v>POSITIVE</v>
          </cell>
          <cell r="Y89">
            <v>0.1</v>
          </cell>
          <cell r="Z89">
            <v>6852.6203076923057</v>
          </cell>
          <cell r="AA89">
            <v>9.9900000000000003E-2</v>
          </cell>
          <cell r="AB89">
            <v>6850.3815384615364</v>
          </cell>
          <cell r="AC89">
            <v>1.459295795036922E-5</v>
          </cell>
          <cell r="AD89">
            <v>1.4583129339455101E-5</v>
          </cell>
          <cell r="AE89" t="str">
            <v>UP</v>
          </cell>
          <cell r="AF89" t="str">
            <v>UP</v>
          </cell>
          <cell r="AG89" t="str">
            <v>POSITIVE</v>
          </cell>
          <cell r="AH89">
            <v>9.9500000000000005E-2</v>
          </cell>
          <cell r="AI89">
            <v>6560.7823076923087</v>
          </cell>
          <cell r="AJ89">
            <v>9.9500000000000005E-2</v>
          </cell>
          <cell r="AK89">
            <v>6561.3723076923088</v>
          </cell>
          <cell r="AL89">
            <v>1.5165874332294095E-5</v>
          </cell>
          <cell r="AM89">
            <v>1.5164510613633357E-5</v>
          </cell>
          <cell r="AN89" t="str">
            <v/>
          </cell>
          <cell r="AO89" t="str">
            <v>UP</v>
          </cell>
          <cell r="AP89" t="str">
            <v>NEGATIVE</v>
          </cell>
          <cell r="AQ89">
            <v>0.10009999999999999</v>
          </cell>
          <cell r="AR89">
            <v>6769.6039787132295</v>
          </cell>
          <cell r="AS89">
            <v>0.1</v>
          </cell>
          <cell r="AT89">
            <v>6766.1256231941452</v>
          </cell>
          <cell r="AU89">
            <v>1.4786684762470709E-5</v>
          </cell>
          <cell r="AV89">
            <v>1.4779506850597331E-5</v>
          </cell>
          <cell r="AW89" t="str">
            <v>UP</v>
          </cell>
          <cell r="AX89" t="str">
            <v>UP</v>
          </cell>
          <cell r="AY89" t="str">
            <v>POSITIVE</v>
          </cell>
          <cell r="AZ89">
            <v>84.019000000000005</v>
          </cell>
          <cell r="BA89">
            <v>0.1012</v>
          </cell>
          <cell r="BB89">
            <v>9.9299999999999999E-2</v>
          </cell>
          <cell r="BC89">
            <v>3.7549407114624511E-2</v>
          </cell>
          <cell r="BD89">
            <v>4.5816733067729043E-2</v>
          </cell>
          <cell r="BE89">
            <v>5.7401812688821829E-2</v>
          </cell>
          <cell r="BF89">
            <v>46063</v>
          </cell>
          <cell r="BG89">
            <v>45982</v>
          </cell>
          <cell r="BH89">
            <v>46063</v>
          </cell>
          <cell r="BI89">
            <v>46037</v>
          </cell>
          <cell r="BJ89">
            <v>1.3868004150390618</v>
          </cell>
        </row>
        <row r="90">
          <cell r="B90" t="str">
            <v>NZDEUR Curncy</v>
          </cell>
          <cell r="C90" t="str">
            <v>NZD/EUR</v>
          </cell>
          <cell r="D90" t="str">
            <v>CURRENCY</v>
          </cell>
          <cell r="E90" t="str">
            <v>CURNCY EUR</v>
          </cell>
          <cell r="F90">
            <v>61.746000000000002</v>
          </cell>
          <cell r="G90">
            <v>52.558294930935155</v>
          </cell>
          <cell r="H90">
            <v>0</v>
          </cell>
          <cell r="I90">
            <v>0.50800000000000001</v>
          </cell>
          <cell r="J90">
            <v>6941.81</v>
          </cell>
          <cell r="K90">
            <v>0.50800000000000001</v>
          </cell>
          <cell r="L90">
            <v>6964.82</v>
          </cell>
          <cell r="M90">
            <v>7.3179761474312897E-5</v>
          </cell>
          <cell r="N90">
            <v>7.2937994090299535E-5</v>
          </cell>
          <cell r="O90">
            <v>0.49780000000000002</v>
          </cell>
          <cell r="P90">
            <v>6892.2477999999992</v>
          </cell>
          <cell r="Q90">
            <v>0.4975</v>
          </cell>
          <cell r="R90">
            <v>6889.6637999999994</v>
          </cell>
          <cell r="S90">
            <v>7.2226074053808695E-5</v>
          </cell>
          <cell r="T90">
            <v>7.2209619285051326E-5</v>
          </cell>
          <cell r="U90" t="str">
            <v>NEGATIVE</v>
          </cell>
          <cell r="V90" t="str">
            <v/>
          </cell>
          <cell r="W90" t="str">
            <v>UP</v>
          </cell>
          <cell r="X90" t="str">
            <v>POSITIVE</v>
          </cell>
          <cell r="Y90">
            <v>0.49580000000000002</v>
          </cell>
          <cell r="Z90">
            <v>6852.6203076923057</v>
          </cell>
          <cell r="AA90">
            <v>0.4955</v>
          </cell>
          <cell r="AB90">
            <v>6850.3815384615364</v>
          </cell>
          <cell r="AC90">
            <v>7.2351885517930588E-5</v>
          </cell>
          <cell r="AD90">
            <v>7.2331737614614633E-5</v>
          </cell>
          <cell r="AE90" t="str">
            <v>UP</v>
          </cell>
          <cell r="AF90" t="str">
            <v>UP</v>
          </cell>
          <cell r="AG90" t="str">
            <v>POSITIVE</v>
          </cell>
          <cell r="AH90">
            <v>0.50360000000000005</v>
          </cell>
          <cell r="AI90">
            <v>6560.7823076923087</v>
          </cell>
          <cell r="AJ90">
            <v>0.50360000000000005</v>
          </cell>
          <cell r="AK90">
            <v>6561.3723076923088</v>
          </cell>
          <cell r="AL90">
            <v>7.6759138831591027E-5</v>
          </cell>
          <cell r="AM90">
            <v>7.6752236633424715E-5</v>
          </cell>
          <cell r="AN90" t="str">
            <v/>
          </cell>
          <cell r="AO90" t="str">
            <v>UP</v>
          </cell>
          <cell r="AP90" t="str">
            <v>NEGATIVE</v>
          </cell>
          <cell r="AQ90">
            <v>0.49940000000000001</v>
          </cell>
          <cell r="AR90">
            <v>6769.6039787132295</v>
          </cell>
          <cell r="AS90">
            <v>0.49919999999999998</v>
          </cell>
          <cell r="AT90">
            <v>6766.1256231941452</v>
          </cell>
          <cell r="AU90">
            <v>7.3770932771007711E-5</v>
          </cell>
          <cell r="AV90">
            <v>7.3779298198181872E-5</v>
          </cell>
          <cell r="AW90" t="str">
            <v>UP</v>
          </cell>
          <cell r="AX90" t="str">
            <v>DOWN</v>
          </cell>
          <cell r="AY90" t="str">
            <v>NEGATIVE</v>
          </cell>
          <cell r="AZ90">
            <v>75.832999999999998</v>
          </cell>
          <cell r="BA90">
            <v>0.49990000000000001</v>
          </cell>
          <cell r="BB90">
            <v>0.50490000000000002</v>
          </cell>
          <cell r="BC90">
            <v>1.6203240648129613E-2</v>
          </cell>
          <cell r="BD90">
            <v>2.0490156689433547E-2</v>
          </cell>
          <cell r="BE90">
            <v>6.1398296692414256E-3</v>
          </cell>
          <cell r="BF90">
            <v>46056</v>
          </cell>
          <cell r="BG90">
            <v>45981</v>
          </cell>
          <cell r="BH90">
            <v>46056</v>
          </cell>
          <cell r="BI90">
            <v>46035</v>
          </cell>
          <cell r="BJ90">
            <v>-2.9741995849609353</v>
          </cell>
        </row>
        <row r="91">
          <cell r="B91" t="str">
            <v>NZDJPY Curncy</v>
          </cell>
          <cell r="C91" t="str">
            <v>NZD/JPY</v>
          </cell>
          <cell r="D91" t="str">
            <v>CURRENCY</v>
          </cell>
          <cell r="E91" t="str">
            <v>N/A</v>
          </cell>
          <cell r="F91">
            <v>56.017000000000003</v>
          </cell>
          <cell r="G91">
            <v>52.558294930935155</v>
          </cell>
          <cell r="H91">
            <v>0</v>
          </cell>
          <cell r="I91">
            <v>93.304000000000002</v>
          </cell>
          <cell r="J91">
            <v>6941.81</v>
          </cell>
          <cell r="K91">
            <v>93.302000000000007</v>
          </cell>
          <cell r="L91">
            <v>6964.82</v>
          </cell>
          <cell r="M91">
            <v>1.3440874930313563E-2</v>
          </cell>
          <cell r="N91">
            <v>1.3396182528765999E-2</v>
          </cell>
          <cell r="O91">
            <v>91.393000000000001</v>
          </cell>
          <cell r="P91">
            <v>6892.2477999999992</v>
          </cell>
          <cell r="Q91">
            <v>91.314999999999998</v>
          </cell>
          <cell r="R91">
            <v>6889.6637999999994</v>
          </cell>
          <cell r="S91">
            <v>1.3260260317396019E-2</v>
          </cell>
          <cell r="T91">
            <v>1.3253912331687361E-2</v>
          </cell>
          <cell r="U91" t="str">
            <v>NEGATIVE</v>
          </cell>
          <cell r="V91" t="str">
            <v/>
          </cell>
          <cell r="W91" t="str">
            <v>UP</v>
          </cell>
          <cell r="X91" t="str">
            <v>POSITIVE</v>
          </cell>
          <cell r="Y91">
            <v>90.685000000000002</v>
          </cell>
          <cell r="Z91">
            <v>6852.6203076923057</v>
          </cell>
          <cell r="AA91">
            <v>90.590999999999994</v>
          </cell>
          <cell r="AB91">
            <v>6850.3815384615364</v>
          </cell>
          <cell r="AC91">
            <v>1.3233623917292327E-2</v>
          </cell>
          <cell r="AD91">
            <v>1.3224226926832602E-2</v>
          </cell>
          <cell r="AE91" t="str">
            <v>UP</v>
          </cell>
          <cell r="AF91" t="str">
            <v>UP</v>
          </cell>
          <cell r="AG91" t="str">
            <v>POSITIVE</v>
          </cell>
          <cell r="AH91">
            <v>88.478999999999999</v>
          </cell>
          <cell r="AI91">
            <v>6560.7823076923087</v>
          </cell>
          <cell r="AJ91">
            <v>88.507000000000005</v>
          </cell>
          <cell r="AK91">
            <v>6561.3723076923088</v>
          </cell>
          <cell r="AL91">
            <v>1.3486044171327127E-2</v>
          </cell>
          <cell r="AM91">
            <v>1.34890989033251E-2</v>
          </cell>
          <cell r="AN91" t="str">
            <v>DOWN</v>
          </cell>
          <cell r="AO91" t="str">
            <v>DOWN</v>
          </cell>
          <cell r="AP91" t="str">
            <v>NEGATIVE</v>
          </cell>
          <cell r="AQ91">
            <v>90.168999999999997</v>
          </cell>
          <cell r="AR91">
            <v>6769.6039787132295</v>
          </cell>
          <cell r="AS91">
            <v>90.105999999999995</v>
          </cell>
          <cell r="AT91">
            <v>6766.1256231941452</v>
          </cell>
          <cell r="AU91">
            <v>1.3319686097374838E-2</v>
          </cell>
          <cell r="AV91">
            <v>1.331722244279923E-2</v>
          </cell>
          <cell r="AW91" t="str">
            <v>UP</v>
          </cell>
          <cell r="AX91" t="str">
            <v>UP</v>
          </cell>
          <cell r="AY91" t="str">
            <v>POSITIVE</v>
          </cell>
          <cell r="AZ91">
            <v>66.123999999999995</v>
          </cell>
          <cell r="BA91">
            <v>92.028999999999996</v>
          </cell>
          <cell r="BB91">
            <v>88.281000000000006</v>
          </cell>
          <cell r="BC91">
            <v>1.3854328526877513E-2</v>
          </cell>
          <cell r="BD91">
            <v>2.0909697679253325E-2</v>
          </cell>
          <cell r="BE91">
            <v>5.6897860241728049E-2</v>
          </cell>
          <cell r="BF91">
            <v>46059</v>
          </cell>
          <cell r="BG91">
            <v>45971</v>
          </cell>
          <cell r="BH91">
            <v>46059</v>
          </cell>
          <cell r="BI91">
            <v>46038</v>
          </cell>
          <cell r="BJ91">
            <v>-8.7031995849609345</v>
          </cell>
        </row>
        <row r="92">
          <cell r="B92" t="str">
            <v>NZDUSD Curncy</v>
          </cell>
          <cell r="C92" t="str">
            <v>NZD/USD</v>
          </cell>
          <cell r="D92" t="str">
            <v>CURRENCY</v>
          </cell>
          <cell r="E92" t="str">
            <v>CURNCY USD</v>
          </cell>
          <cell r="F92">
            <v>63.156999999999996</v>
          </cell>
          <cell r="G92">
            <v>52.558294930935155</v>
          </cell>
          <cell r="H92">
            <v>1</v>
          </cell>
          <cell r="I92">
            <v>0.60429999999999995</v>
          </cell>
          <cell r="J92">
            <v>6941.81</v>
          </cell>
          <cell r="K92">
            <v>0.60440000000000005</v>
          </cell>
          <cell r="L92">
            <v>6964.82</v>
          </cell>
          <cell r="M92">
            <v>8.7052224131746602E-5</v>
          </cell>
          <cell r="N92">
            <v>8.6778983520033551E-5</v>
          </cell>
          <cell r="O92">
            <v>0.58489999999999998</v>
          </cell>
          <cell r="P92">
            <v>6892.2477999999992</v>
          </cell>
          <cell r="Q92">
            <v>0.58420000000000005</v>
          </cell>
          <cell r="R92">
            <v>6889.6637999999994</v>
          </cell>
          <cell r="S92">
            <v>8.4863460655027528E-5</v>
          </cell>
          <cell r="T92">
            <v>8.4793687610707521E-5</v>
          </cell>
          <cell r="U92" t="str">
            <v>POSITIVE</v>
          </cell>
          <cell r="V92" t="str">
            <v/>
          </cell>
          <cell r="W92" t="str">
            <v>UP</v>
          </cell>
          <cell r="X92" t="str">
            <v>POSITIVE</v>
          </cell>
          <cell r="Y92">
            <v>0.5806</v>
          </cell>
          <cell r="Z92">
            <v>6852.6203076923057</v>
          </cell>
          <cell r="AA92">
            <v>0.57999999999999996</v>
          </cell>
          <cell r="AB92">
            <v>6850.3815384615364</v>
          </cell>
          <cell r="AC92">
            <v>8.4726713859843689E-5</v>
          </cell>
          <cell r="AD92">
            <v>8.4666816985825405E-5</v>
          </cell>
          <cell r="AE92" t="str">
            <v>UP</v>
          </cell>
          <cell r="AF92" t="str">
            <v>UP</v>
          </cell>
          <cell r="AG92" t="str">
            <v>POSITIVE</v>
          </cell>
          <cell r="AH92">
            <v>0.58699999999999997</v>
          </cell>
          <cell r="AI92">
            <v>6560.7823076923087</v>
          </cell>
          <cell r="AJ92">
            <v>0.58709999999999996</v>
          </cell>
          <cell r="AK92">
            <v>6561.3723076923088</v>
          </cell>
          <cell r="AL92">
            <v>8.9471037518157117E-5</v>
          </cell>
          <cell r="AM92">
            <v>8.9478232977529073E-5</v>
          </cell>
          <cell r="AN92" t="str">
            <v>DOWN</v>
          </cell>
          <cell r="AO92" t="str">
            <v>DOWN</v>
          </cell>
          <cell r="AP92" t="str">
            <v>NEGATIVE</v>
          </cell>
          <cell r="AQ92">
            <v>0.58409999999999995</v>
          </cell>
          <cell r="AR92">
            <v>6769.6039787132295</v>
          </cell>
          <cell r="AS92">
            <v>0.5837</v>
          </cell>
          <cell r="AT92">
            <v>6766.1256231941452</v>
          </cell>
          <cell r="AU92">
            <v>8.6282742954636775E-5</v>
          </cell>
          <cell r="AV92">
            <v>8.6267981486936611E-5</v>
          </cell>
          <cell r="AW92" t="str">
            <v>UP</v>
          </cell>
          <cell r="AX92" t="str">
            <v>UP</v>
          </cell>
          <cell r="AY92" t="str">
            <v>POSITIVE</v>
          </cell>
          <cell r="AZ92">
            <v>79.855999999999995</v>
          </cell>
          <cell r="BA92">
            <v>0.58809999999999996</v>
          </cell>
          <cell r="BB92">
            <v>0.58699999999999997</v>
          </cell>
          <cell r="BC92">
            <v>2.7546335657201215E-2</v>
          </cell>
          <cell r="BD92">
            <v>3.3168062916737906E-2</v>
          </cell>
          <cell r="BE92">
            <v>2.9471890971039194E-2</v>
          </cell>
          <cell r="BF92">
            <v>46051</v>
          </cell>
          <cell r="BG92">
            <v>45981</v>
          </cell>
          <cell r="BH92">
            <v>46051</v>
          </cell>
          <cell r="BI92">
            <v>46035</v>
          </cell>
          <cell r="BJ92">
            <v>-1.563199584960941</v>
          </cell>
        </row>
        <row r="93">
          <cell r="B93" t="str">
            <v>PHPUSD Curncy</v>
          </cell>
          <cell r="C93" t="str">
            <v>PHP/USD</v>
          </cell>
          <cell r="D93" t="str">
            <v>CURRENCY</v>
          </cell>
          <cell r="E93" t="str">
            <v>CURNCY USD</v>
          </cell>
          <cell r="F93">
            <v>63.893000000000001</v>
          </cell>
          <cell r="G93">
            <v>52.558294930935155</v>
          </cell>
          <cell r="H93">
            <v>1</v>
          </cell>
          <cell r="I93">
            <v>1.7086E-2</v>
          </cell>
          <cell r="J93">
            <v>6941.81</v>
          </cell>
          <cell r="K93">
            <v>1.7086E-2</v>
          </cell>
          <cell r="L93">
            <v>6964.82</v>
          </cell>
          <cell r="M93">
            <v>2.4613177254923428E-6</v>
          </cell>
          <cell r="N93">
            <v>2.4531861555646808E-6</v>
          </cell>
          <cell r="O93">
            <v>1.6951999999999998E-2</v>
          </cell>
          <cell r="P93">
            <v>6892.2477999999992</v>
          </cell>
          <cell r="Q93">
            <v>1.6951999999999998E-2</v>
          </cell>
          <cell r="R93">
            <v>6889.6637999999994</v>
          </cell>
          <cell r="S93">
            <v>2.4595749444760243E-6</v>
          </cell>
          <cell r="T93">
            <v>2.4604974193370654E-6</v>
          </cell>
          <cell r="U93" t="str">
            <v>POSITIVE</v>
          </cell>
          <cell r="V93" t="str">
            <v/>
          </cell>
          <cell r="W93" t="str">
            <v>DOWN</v>
          </cell>
          <cell r="X93" t="str">
            <v>BUY</v>
          </cell>
          <cell r="Y93">
            <v>1.6959999999999999E-2</v>
          </cell>
          <cell r="Z93">
            <v>6852.6203076923057</v>
          </cell>
          <cell r="AA93">
            <v>1.6958000000000001E-2</v>
          </cell>
          <cell r="AB93">
            <v>6850.3815384615364</v>
          </cell>
          <cell r="AC93">
            <v>2.4749656683826196E-6</v>
          </cell>
          <cell r="AD93">
            <v>2.475482555940737E-6</v>
          </cell>
          <cell r="AE93" t="str">
            <v>UP</v>
          </cell>
          <cell r="AF93" t="str">
            <v>DOWN</v>
          </cell>
          <cell r="AG93" t="str">
            <v>NEGATIVE</v>
          </cell>
          <cell r="AH93">
            <v>1.7302000000000001E-2</v>
          </cell>
          <cell r="AI93">
            <v>6560.7823076923087</v>
          </cell>
          <cell r="AJ93">
            <v>1.7302000000000001E-2</v>
          </cell>
          <cell r="AK93">
            <v>6561.3723076923088</v>
          </cell>
          <cell r="AL93">
            <v>2.6371855044960046E-6</v>
          </cell>
          <cell r="AM93">
            <v>2.6369483682119029E-6</v>
          </cell>
          <cell r="AN93" t="str">
            <v/>
          </cell>
          <cell r="AO93" t="str">
            <v>UP</v>
          </cell>
          <cell r="AP93" t="str">
            <v>NEGATIVE</v>
          </cell>
          <cell r="AQ93">
            <v>1.7059000000000001E-2</v>
          </cell>
          <cell r="AR93">
            <v>6769.6039787132295</v>
          </cell>
          <cell r="AS93">
            <v>1.7058E-2</v>
          </cell>
          <cell r="AT93">
            <v>6766.1256231941452</v>
          </cell>
          <cell r="AU93">
            <v>2.5199406130168615E-6</v>
          </cell>
          <cell r="AV93">
            <v>2.5210882785748926E-6</v>
          </cell>
          <cell r="AW93" t="str">
            <v>UP</v>
          </cell>
          <cell r="AX93" t="str">
            <v>DOWN</v>
          </cell>
          <cell r="AY93" t="str">
            <v>NEGATIVE</v>
          </cell>
          <cell r="AZ93">
            <v>68.37</v>
          </cell>
          <cell r="BA93">
            <v>1.6934000000000001E-2</v>
          </cell>
          <cell r="BB93">
            <v>1.7337999999999999E-2</v>
          </cell>
          <cell r="BC93">
            <v>8.9760245659620264E-3</v>
          </cell>
          <cell r="BD93">
            <v>7.9046720151016991E-3</v>
          </cell>
          <cell r="BE93">
            <v>-1.4534548390817803E-2</v>
          </cell>
          <cell r="BF93">
            <v>46062</v>
          </cell>
          <cell r="BG93">
            <v>46037</v>
          </cell>
          <cell r="BH93">
            <v>46062</v>
          </cell>
          <cell r="BI93">
            <v>46037</v>
          </cell>
          <cell r="BJ93">
            <v>-0.82719958496093682</v>
          </cell>
        </row>
        <row r="94">
          <cell r="B94" t="str">
            <v>PLNEUR Curncy</v>
          </cell>
          <cell r="C94" t="str">
            <v>PLN/EUR</v>
          </cell>
          <cell r="D94" t="str">
            <v>CURRENCY</v>
          </cell>
          <cell r="E94" t="str">
            <v>CURNCY EUR</v>
          </cell>
          <cell r="F94">
            <v>47.268000000000001</v>
          </cell>
          <cell r="G94">
            <v>52.558294930935155</v>
          </cell>
          <cell r="H94">
            <v>0</v>
          </cell>
          <cell r="I94">
            <v>0.23699000000000001</v>
          </cell>
          <cell r="J94">
            <v>6941.81</v>
          </cell>
          <cell r="K94">
            <v>0.23696</v>
          </cell>
          <cell r="L94">
            <v>6964.82</v>
          </cell>
          <cell r="M94">
            <v>3.4139511164955537E-5</v>
          </cell>
          <cell r="N94">
            <v>3.4022415511097203E-5</v>
          </cell>
          <cell r="O94">
            <v>0.23716999999999999</v>
          </cell>
          <cell r="P94">
            <v>6892.2477999999992</v>
          </cell>
          <cell r="Q94">
            <v>0.23716000000000001</v>
          </cell>
          <cell r="R94">
            <v>6889.6637999999994</v>
          </cell>
          <cell r="S94">
            <v>3.4411124916315403E-5</v>
          </cell>
          <cell r="T94">
            <v>3.44225795168699E-5</v>
          </cell>
          <cell r="U94" t="str">
            <v>NEGATIVE</v>
          </cell>
          <cell r="V94" t="str">
            <v/>
          </cell>
          <cell r="W94" t="str">
            <v>DOWN</v>
          </cell>
          <cell r="X94" t="str">
            <v>NEGATIVE</v>
          </cell>
          <cell r="Y94">
            <v>0.23696999999999999</v>
          </cell>
          <cell r="Z94">
            <v>6852.6203076923057</v>
          </cell>
          <cell r="AA94">
            <v>0.23696</v>
          </cell>
          <cell r="AB94">
            <v>6850.3815384615364</v>
          </cell>
          <cell r="AC94">
            <v>3.4580932454989935E-5</v>
          </cell>
          <cell r="AD94">
            <v>3.4590774056829639E-5</v>
          </cell>
          <cell r="AE94" t="str">
            <v>UP</v>
          </cell>
          <cell r="AF94" t="str">
            <v>DOWN</v>
          </cell>
          <cell r="AG94" t="str">
            <v>NEGATIVE</v>
          </cell>
          <cell r="AH94">
            <v>0.23566999999999999</v>
          </cell>
          <cell r="AI94">
            <v>6560.7823076923087</v>
          </cell>
          <cell r="AJ94">
            <v>0.23569000000000001</v>
          </cell>
          <cell r="AK94">
            <v>6561.3723076923088</v>
          </cell>
          <cell r="AL94">
            <v>3.5921021144640696E-5</v>
          </cell>
          <cell r="AM94">
            <v>3.5920839261580359E-5</v>
          </cell>
          <cell r="AN94" t="str">
            <v>DOWN</v>
          </cell>
          <cell r="AO94" t="str">
            <v>UP</v>
          </cell>
          <cell r="AP94" t="str">
            <v>NEGATIVE</v>
          </cell>
          <cell r="AQ94">
            <v>0.23658000000000001</v>
          </cell>
          <cell r="AR94">
            <v>6769.6039787132295</v>
          </cell>
          <cell r="AS94">
            <v>0.23657</v>
          </cell>
          <cell r="AT94">
            <v>6766.1256231941452</v>
          </cell>
          <cell r="AU94">
            <v>3.4947391419633572E-5</v>
          </cell>
          <cell r="AV94">
            <v>3.4963879356458103E-5</v>
          </cell>
          <cell r="AW94" t="str">
            <v>UP</v>
          </cell>
          <cell r="AX94" t="str">
            <v>DOWN</v>
          </cell>
          <cell r="AY94" t="str">
            <v>NEGATIVE</v>
          </cell>
          <cell r="AZ94">
            <v>46.018999999999998</v>
          </cell>
          <cell r="BA94">
            <v>0.23733000000000001</v>
          </cell>
          <cell r="BB94">
            <v>0.23565</v>
          </cell>
          <cell r="BC94">
            <v>-1.4326043905111829E-3</v>
          </cell>
          <cell r="BD94">
            <v>-7.5894927688990865E-4</v>
          </cell>
          <cell r="BE94">
            <v>5.6863993210269914E-3</v>
          </cell>
          <cell r="BF94">
            <v>46044</v>
          </cell>
          <cell r="BG94">
            <v>45979</v>
          </cell>
          <cell r="BH94">
            <v>46044</v>
          </cell>
          <cell r="BI94">
            <v>46058</v>
          </cell>
          <cell r="BJ94">
            <v>-17.452199584960937</v>
          </cell>
        </row>
        <row r="95">
          <cell r="B95" t="str">
            <v>PLNUSD Curncy</v>
          </cell>
          <cell r="C95" t="str">
            <v>PLN/USD</v>
          </cell>
          <cell r="D95" t="str">
            <v>CURRENCY</v>
          </cell>
          <cell r="E95" t="str">
            <v>CURNCY USD</v>
          </cell>
          <cell r="F95">
            <v>55.819000000000003</v>
          </cell>
          <cell r="G95">
            <v>52.558294930935155</v>
          </cell>
          <cell r="H95">
            <v>0</v>
          </cell>
          <cell r="I95">
            <v>0.28189999999999998</v>
          </cell>
          <cell r="J95">
            <v>6941.81</v>
          </cell>
          <cell r="K95">
            <v>0.28189999999999998</v>
          </cell>
          <cell r="L95">
            <v>6964.82</v>
          </cell>
          <cell r="M95">
            <v>4.0609005432300792E-5</v>
          </cell>
          <cell r="N95">
            <v>4.0474843570975272E-5</v>
          </cell>
          <cell r="O95">
            <v>0.27860000000000001</v>
          </cell>
          <cell r="P95">
            <v>6892.2477999999992</v>
          </cell>
          <cell r="Q95">
            <v>0.27850000000000003</v>
          </cell>
          <cell r="R95">
            <v>6889.6637999999994</v>
          </cell>
          <cell r="S95">
            <v>4.042222625831881E-5</v>
          </cell>
          <cell r="T95">
            <v>4.0422872303290046E-5</v>
          </cell>
          <cell r="U95" t="str">
            <v>NEGATIVE</v>
          </cell>
          <cell r="V95" t="str">
            <v/>
          </cell>
          <cell r="W95" t="str">
            <v>DOWN</v>
          </cell>
          <cell r="X95" t="str">
            <v>POSITIVE</v>
          </cell>
          <cell r="Y95">
            <v>0.27750000000000002</v>
          </cell>
          <cell r="Z95">
            <v>6852.6203076923057</v>
          </cell>
          <cell r="AA95">
            <v>0.27729999999999999</v>
          </cell>
          <cell r="AB95">
            <v>6850.3815384615364</v>
          </cell>
          <cell r="AC95">
            <v>4.049545831227459E-5</v>
          </cell>
          <cell r="AD95">
            <v>4.0479497155464457E-5</v>
          </cell>
          <cell r="AE95" t="str">
            <v>UP</v>
          </cell>
          <cell r="AF95" t="str">
            <v>UP</v>
          </cell>
          <cell r="AG95" t="str">
            <v>BUY</v>
          </cell>
          <cell r="AH95">
            <v>0.27479999999999999</v>
          </cell>
          <cell r="AI95">
            <v>6560.7823076923087</v>
          </cell>
          <cell r="AJ95">
            <v>0.27479999999999999</v>
          </cell>
          <cell r="AK95">
            <v>6561.3723076923088</v>
          </cell>
          <cell r="AL95">
            <v>4.1885248909692631E-5</v>
          </cell>
          <cell r="AM95">
            <v>4.1881482579160261E-5</v>
          </cell>
          <cell r="AN95" t="str">
            <v/>
          </cell>
          <cell r="AO95" t="str">
            <v>UP</v>
          </cell>
          <cell r="AP95" t="str">
            <v>NEGATIVE</v>
          </cell>
          <cell r="AQ95">
            <v>0.2767</v>
          </cell>
          <cell r="AR95">
            <v>6769.6039787132295</v>
          </cell>
          <cell r="AS95">
            <v>0.27660000000000001</v>
          </cell>
          <cell r="AT95">
            <v>6766.1256231941452</v>
          </cell>
          <cell r="AU95">
            <v>4.087388285490155E-5</v>
          </cell>
          <cell r="AV95">
            <v>4.0880115948752215E-5</v>
          </cell>
          <cell r="AW95" t="str">
            <v>UP</v>
          </cell>
          <cell r="AX95" t="str">
            <v>DOWN</v>
          </cell>
          <cell r="AY95" t="str">
            <v>NEGATIVE</v>
          </cell>
          <cell r="AZ95">
            <v>68.989000000000004</v>
          </cell>
          <cell r="BA95">
            <v>0.2792</v>
          </cell>
          <cell r="BB95">
            <v>0.27400000000000002</v>
          </cell>
          <cell r="BC95">
            <v>9.6704871060171449E-3</v>
          </cell>
          <cell r="BD95">
            <v>1.1844938980617226E-2</v>
          </cell>
          <cell r="BE95">
            <v>2.8832116788320983E-2</v>
          </cell>
          <cell r="BF95">
            <v>46049</v>
          </cell>
          <cell r="BG95">
            <v>45982</v>
          </cell>
          <cell r="BH95">
            <v>46049</v>
          </cell>
          <cell r="BI95">
            <v>46038</v>
          </cell>
          <cell r="BJ95">
            <v>-8.9011995849609349</v>
          </cell>
        </row>
        <row r="96">
          <cell r="B96" t="str">
            <v>SEKEUR Curncy</v>
          </cell>
          <cell r="C96" t="str">
            <v>SEK/EUR</v>
          </cell>
          <cell r="D96" t="str">
            <v>CURRENCY</v>
          </cell>
          <cell r="E96" t="str">
            <v>CURNCY EUR</v>
          </cell>
          <cell r="F96">
            <v>59.698</v>
          </cell>
          <cell r="G96">
            <v>52.558294930935155</v>
          </cell>
          <cell r="H96">
            <v>0</v>
          </cell>
          <cell r="I96">
            <v>9.4570000000000001E-2</v>
          </cell>
          <cell r="J96">
            <v>6941.81</v>
          </cell>
          <cell r="K96">
            <v>9.4570000000000001E-2</v>
          </cell>
          <cell r="L96">
            <v>6964.82</v>
          </cell>
          <cell r="M96">
            <v>1.3623248115405059E-5</v>
          </cell>
          <cell r="N96">
            <v>1.35782403565347E-5</v>
          </cell>
          <cell r="O96">
            <v>9.3039999999999998E-2</v>
          </cell>
          <cell r="P96">
            <v>6892.2477999999992</v>
          </cell>
          <cell r="Q96">
            <v>9.2979999999999993E-2</v>
          </cell>
          <cell r="R96">
            <v>6889.6637999999994</v>
          </cell>
          <cell r="S96">
            <v>1.349922444750173E-5</v>
          </cell>
          <cell r="T96">
            <v>1.3495578695726779E-5</v>
          </cell>
          <cell r="U96" t="str">
            <v>NEGATIVE</v>
          </cell>
          <cell r="V96" t="str">
            <v/>
          </cell>
          <cell r="W96" t="str">
            <v>UP</v>
          </cell>
          <cell r="X96" t="str">
            <v>POSITIVE</v>
          </cell>
          <cell r="Y96">
            <v>9.2579999999999996E-2</v>
          </cell>
          <cell r="Z96">
            <v>6852.6203076923057</v>
          </cell>
          <cell r="AA96">
            <v>9.2530000000000001E-2</v>
          </cell>
          <cell r="AB96">
            <v>6850.3815384615364</v>
          </cell>
          <cell r="AC96">
            <v>1.3510160470451823E-5</v>
          </cell>
          <cell r="AD96">
            <v>1.3507276854652457E-5</v>
          </cell>
          <cell r="AE96" t="str">
            <v>UP</v>
          </cell>
          <cell r="AF96" t="str">
            <v>UP</v>
          </cell>
          <cell r="AG96" t="str">
            <v>POSITIVE</v>
          </cell>
          <cell r="AH96">
            <v>9.1259999999999994E-2</v>
          </cell>
          <cell r="AI96">
            <v>6560.7823076923087</v>
          </cell>
          <cell r="AJ96">
            <v>9.1249999999999998E-2</v>
          </cell>
          <cell r="AK96">
            <v>6561.3723076923088</v>
          </cell>
          <cell r="AL96">
            <v>1.3909926548393557E-5</v>
          </cell>
          <cell r="AM96">
            <v>1.3907151693407473E-5</v>
          </cell>
          <cell r="AN96" t="str">
            <v>UP</v>
          </cell>
          <cell r="AO96" t="str">
            <v>UP</v>
          </cell>
          <cell r="AP96" t="str">
            <v>NEGATIVE</v>
          </cell>
          <cell r="AQ96">
            <v>9.2380000000000004E-2</v>
          </cell>
          <cell r="AR96">
            <v>6769.6039787132295</v>
          </cell>
          <cell r="AS96">
            <v>9.2340000000000005E-2</v>
          </cell>
          <cell r="AT96">
            <v>6766.1256231941452</v>
          </cell>
          <cell r="AU96">
            <v>1.3646293090479962E-5</v>
          </cell>
          <cell r="AV96">
            <v>1.3647396625841575E-5</v>
          </cell>
          <cell r="AW96" t="str">
            <v>UP</v>
          </cell>
          <cell r="AX96" t="str">
            <v>DOWN</v>
          </cell>
          <cell r="AY96" t="str">
            <v>NEGATIVE</v>
          </cell>
          <cell r="AZ96">
            <v>72.296999999999997</v>
          </cell>
          <cell r="BA96">
            <v>9.3719999999999998E-2</v>
          </cell>
          <cell r="BB96">
            <v>9.1230000000000006E-2</v>
          </cell>
          <cell r="BC96">
            <v>9.0695689287239034E-3</v>
          </cell>
          <cell r="BD96">
            <v>1.6444539982803041E-2</v>
          </cell>
          <cell r="BE96">
            <v>3.6610764003069063E-2</v>
          </cell>
          <cell r="BF96">
            <v>46056</v>
          </cell>
          <cell r="BG96">
            <v>45986</v>
          </cell>
          <cell r="BH96">
            <v>46056</v>
          </cell>
          <cell r="BI96">
            <v>46035</v>
          </cell>
          <cell r="BJ96">
            <v>-5.0221995849609371</v>
          </cell>
        </row>
        <row r="97">
          <cell r="B97" t="str">
            <v>SEKUSD Curncy</v>
          </cell>
          <cell r="C97" t="str">
            <v>SEK/USD</v>
          </cell>
          <cell r="D97" t="str">
            <v>CURRENCY</v>
          </cell>
          <cell r="E97" t="str">
            <v>CURNCY USD</v>
          </cell>
          <cell r="F97">
            <v>60.506</v>
          </cell>
          <cell r="G97">
            <v>52.558294930935155</v>
          </cell>
          <cell r="H97">
            <v>0</v>
          </cell>
          <cell r="I97">
            <v>0.112485</v>
          </cell>
          <cell r="J97">
            <v>6941.81</v>
          </cell>
          <cell r="K97">
            <v>0.112507</v>
          </cell>
          <cell r="L97">
            <v>6964.82</v>
          </cell>
          <cell r="M97">
            <v>1.6203987144563161E-5</v>
          </cell>
          <cell r="N97">
            <v>1.6153612010073485E-5</v>
          </cell>
          <cell r="O97">
            <v>0.109307</v>
          </cell>
          <cell r="P97">
            <v>6892.2477999999992</v>
          </cell>
          <cell r="Q97">
            <v>0.109177</v>
          </cell>
          <cell r="R97">
            <v>6889.6637999999994</v>
          </cell>
          <cell r="S97">
            <v>1.5859412367616848E-5</v>
          </cell>
          <cell r="T97">
            <v>1.584649166770663E-5</v>
          </cell>
          <cell r="U97" t="str">
            <v>NEGATIVE</v>
          </cell>
          <cell r="V97" t="str">
            <v/>
          </cell>
          <cell r="W97" t="str">
            <v>UP</v>
          </cell>
          <cell r="X97" t="str">
            <v>POSITIVE</v>
          </cell>
          <cell r="Y97">
            <v>0.10840900000000001</v>
          </cell>
          <cell r="Z97">
            <v>6852.6203076923057</v>
          </cell>
          <cell r="AA97">
            <v>0.108303</v>
          </cell>
          <cell r="AB97">
            <v>6850.3815384615364</v>
          </cell>
          <cell r="AC97">
            <v>1.5820079784415769E-5</v>
          </cell>
          <cell r="AD97">
            <v>1.5809776344854912E-5</v>
          </cell>
          <cell r="AE97" t="str">
            <v>UP</v>
          </cell>
          <cell r="AF97" t="str">
            <v>UP</v>
          </cell>
          <cell r="AG97" t="str">
            <v>POSITIVE</v>
          </cell>
          <cell r="AH97">
            <v>0.106395</v>
          </cell>
          <cell r="AI97">
            <v>6560.7823076923087</v>
          </cell>
          <cell r="AJ97">
            <v>0.10638599999999999</v>
          </cell>
          <cell r="AK97">
            <v>6561.3723076923088</v>
          </cell>
          <cell r="AL97">
            <v>1.6216816076225431E-5</v>
          </cell>
          <cell r="AM97">
            <v>1.621398619238189E-5</v>
          </cell>
          <cell r="AN97" t="str">
            <v>UP</v>
          </cell>
          <cell r="AO97" t="str">
            <v>UP</v>
          </cell>
          <cell r="AP97" t="str">
            <v>NEGATIVE</v>
          </cell>
          <cell r="AQ97">
            <v>0.10806</v>
          </cell>
          <cell r="AR97">
            <v>6769.6039787132295</v>
          </cell>
          <cell r="AS97">
            <v>0.10797</v>
          </cell>
          <cell r="AT97">
            <v>6766.1256231941452</v>
          </cell>
          <cell r="AU97">
            <v>1.596252902530055E-5</v>
          </cell>
          <cell r="AV97">
            <v>1.5957433546589938E-5</v>
          </cell>
          <cell r="AW97" t="str">
            <v>UP</v>
          </cell>
          <cell r="AX97" t="str">
            <v>UP</v>
          </cell>
          <cell r="AY97" t="str">
            <v>POSITIVE</v>
          </cell>
          <cell r="AZ97">
            <v>73.921000000000006</v>
          </cell>
          <cell r="BA97">
            <v>0.11024100000000001</v>
          </cell>
          <cell r="BB97">
            <v>0.106083</v>
          </cell>
          <cell r="BC97">
            <v>2.0355403162162888E-2</v>
          </cell>
          <cell r="BD97">
            <v>2.9074075768249052E-2</v>
          </cell>
          <cell r="BE97">
            <v>6.0348972031333936E-2</v>
          </cell>
          <cell r="BF97">
            <v>46049</v>
          </cell>
          <cell r="BG97">
            <v>45985</v>
          </cell>
          <cell r="BH97">
            <v>46049</v>
          </cell>
          <cell r="BI97">
            <v>46038</v>
          </cell>
          <cell r="BJ97">
            <v>-4.2141995849609373</v>
          </cell>
        </row>
        <row r="98">
          <cell r="B98" t="str">
            <v>SGDEUR Curncy</v>
          </cell>
          <cell r="C98" t="str">
            <v>SGD/EUR</v>
          </cell>
          <cell r="D98" t="str">
            <v>CURRENCY</v>
          </cell>
          <cell r="E98" t="str">
            <v>CURNCY EUR</v>
          </cell>
          <cell r="F98">
            <v>50.473999999999997</v>
          </cell>
          <cell r="G98">
            <v>52.558294930935155</v>
          </cell>
          <cell r="H98">
            <v>0</v>
          </cell>
          <cell r="I98">
            <v>0.66479999999999995</v>
          </cell>
          <cell r="J98">
            <v>6941.81</v>
          </cell>
          <cell r="K98">
            <v>0.66469999999999996</v>
          </cell>
          <cell r="L98">
            <v>6964.82</v>
          </cell>
          <cell r="M98">
            <v>9.5767530370321276E-5</v>
          </cell>
          <cell r="N98">
            <v>9.5436780850043505E-5</v>
          </cell>
          <cell r="O98">
            <v>0.66359999999999997</v>
          </cell>
          <cell r="P98">
            <v>6892.2477999999992</v>
          </cell>
          <cell r="Q98">
            <v>0.66349999999999998</v>
          </cell>
          <cell r="R98">
            <v>6889.6637999999994</v>
          </cell>
          <cell r="S98">
            <v>9.6282086665543283E-5</v>
          </cell>
          <cell r="T98">
            <v>9.6303683207299616E-5</v>
          </cell>
          <cell r="U98" t="str">
            <v>NEGATIVE</v>
          </cell>
          <cell r="V98" t="str">
            <v/>
          </cell>
          <cell r="W98" t="str">
            <v>DOWN</v>
          </cell>
          <cell r="X98" t="str">
            <v>NEGATIVE</v>
          </cell>
          <cell r="Y98">
            <v>0.66359999999999997</v>
          </cell>
          <cell r="Z98">
            <v>6852.6203076923057</v>
          </cell>
          <cell r="AA98">
            <v>0.66349999999999998</v>
          </cell>
          <cell r="AB98">
            <v>6850.3815384615364</v>
          </cell>
          <cell r="AC98">
            <v>9.6838868958650136E-5</v>
          </cell>
          <cell r="AD98">
            <v>9.6855919086370954E-5</v>
          </cell>
          <cell r="AE98" t="str">
            <v>UP</v>
          </cell>
          <cell r="AF98" t="str">
            <v>DOWN</v>
          </cell>
          <cell r="AG98" t="str">
            <v>NEGATIVE</v>
          </cell>
          <cell r="AH98">
            <v>0.66659999999999997</v>
          </cell>
          <cell r="AI98">
            <v>6560.7823076923087</v>
          </cell>
          <cell r="AJ98">
            <v>0.66659999999999997</v>
          </cell>
          <cell r="AK98">
            <v>6561.3723076923088</v>
          </cell>
          <cell r="AL98">
            <v>1.016037369839924E-4</v>
          </cell>
          <cell r="AM98">
            <v>1.015946007542512E-4</v>
          </cell>
          <cell r="AN98" t="str">
            <v/>
          </cell>
          <cell r="AO98" t="str">
            <v>UP</v>
          </cell>
          <cell r="AP98" t="str">
            <v>NEGATIVE</v>
          </cell>
          <cell r="AQ98">
            <v>0.66490000000000005</v>
          </cell>
          <cell r="AR98">
            <v>6769.6039787132295</v>
          </cell>
          <cell r="AS98">
            <v>0.66490000000000005</v>
          </cell>
          <cell r="AT98">
            <v>6766.1256231941452</v>
          </cell>
          <cell r="AU98">
            <v>9.8218448537130628E-5</v>
          </cell>
          <cell r="AV98">
            <v>9.8268941049621652E-5</v>
          </cell>
          <cell r="AW98" t="str">
            <v/>
          </cell>
          <cell r="AX98" t="str">
            <v>DOWN</v>
          </cell>
          <cell r="AY98" t="str">
            <v>NEGATIVE</v>
          </cell>
          <cell r="AZ98">
            <v>50.258000000000003</v>
          </cell>
          <cell r="BA98">
            <v>0.66510000000000002</v>
          </cell>
          <cell r="BB98">
            <v>0.66790000000000005</v>
          </cell>
          <cell r="BC98">
            <v>-4.5105999097894145E-4</v>
          </cell>
          <cell r="BD98">
            <v>1.8083182640145079E-3</v>
          </cell>
          <cell r="BE98">
            <v>-4.6414133852374917E-3</v>
          </cell>
          <cell r="BF98">
            <v>46038</v>
          </cell>
          <cell r="BG98">
            <v>46002</v>
          </cell>
          <cell r="BH98">
            <v>46038</v>
          </cell>
          <cell r="BI98">
            <v>46049</v>
          </cell>
          <cell r="BJ98">
            <v>-14.246199584960941</v>
          </cell>
        </row>
        <row r="99">
          <cell r="B99" t="str">
            <v>SGDUSD Curncy</v>
          </cell>
          <cell r="C99" t="str">
            <v>SGD/USD</v>
          </cell>
          <cell r="D99" t="str">
            <v>CURRENCY</v>
          </cell>
          <cell r="E99" t="str">
            <v>CURNCY USD</v>
          </cell>
          <cell r="F99">
            <v>64.781000000000006</v>
          </cell>
          <cell r="G99">
            <v>52.558294930935155</v>
          </cell>
          <cell r="H99">
            <v>1</v>
          </cell>
          <cell r="I99">
            <v>0.79059999999999997</v>
          </cell>
          <cell r="J99">
            <v>6941.81</v>
          </cell>
          <cell r="K99">
            <v>0.79069999999999996</v>
          </cell>
          <cell r="L99">
            <v>6964.82</v>
          </cell>
          <cell r="M99">
            <v>1.1388960516061373E-4</v>
          </cell>
          <cell r="N99">
            <v>1.1352770064409417E-4</v>
          </cell>
          <cell r="O99">
            <v>0.77949999999999997</v>
          </cell>
          <cell r="P99">
            <v>6892.2477999999992</v>
          </cell>
          <cell r="Q99">
            <v>0.77910000000000001</v>
          </cell>
          <cell r="R99">
            <v>6889.6637999999994</v>
          </cell>
          <cell r="S99">
            <v>1.1309808100631554E-4</v>
          </cell>
          <cell r="T99">
            <v>1.130824409748412E-4</v>
          </cell>
          <cell r="U99" t="str">
            <v>POSITIVE</v>
          </cell>
          <cell r="V99" t="str">
            <v/>
          </cell>
          <cell r="W99" t="str">
            <v>UP</v>
          </cell>
          <cell r="X99" t="str">
            <v>POSITIVE</v>
          </cell>
          <cell r="Y99">
            <v>0.77690000000000003</v>
          </cell>
          <cell r="Z99">
            <v>6852.6203076923057</v>
          </cell>
          <cell r="AA99">
            <v>0.77659999999999996</v>
          </cell>
          <cell r="AB99">
            <v>6850.3815384615364</v>
          </cell>
          <cell r="AC99">
            <v>1.1337269031641847E-4</v>
          </cell>
          <cell r="AD99">
            <v>1.133659483986069E-4</v>
          </cell>
          <cell r="AE99" t="str">
            <v>UP</v>
          </cell>
          <cell r="AF99" t="str">
            <v>UP</v>
          </cell>
          <cell r="AG99" t="str">
            <v>POSITIVE</v>
          </cell>
          <cell r="AH99">
            <v>0.77710000000000001</v>
          </cell>
          <cell r="AI99">
            <v>6560.7823076923087</v>
          </cell>
          <cell r="AJ99">
            <v>0.77710000000000001</v>
          </cell>
          <cell r="AK99">
            <v>6561.3723076923088</v>
          </cell>
          <cell r="AL99">
            <v>1.1844624063945469E-4</v>
          </cell>
          <cell r="AM99">
            <v>1.1843558992818574E-4</v>
          </cell>
          <cell r="AN99" t="str">
            <v/>
          </cell>
          <cell r="AO99" t="str">
            <v>UP</v>
          </cell>
          <cell r="AP99" t="str">
            <v>NEGATIVE</v>
          </cell>
          <cell r="AQ99">
            <v>0.77759999999999996</v>
          </cell>
          <cell r="AR99">
            <v>6769.6039787132295</v>
          </cell>
          <cell r="AS99">
            <v>0.77729999999999999</v>
          </cell>
          <cell r="AT99">
            <v>6766.1256231941452</v>
          </cell>
          <cell r="AU99">
            <v>1.1486639431865358E-4</v>
          </cell>
          <cell r="AV99">
            <v>1.1488110674969304E-4</v>
          </cell>
          <cell r="AW99" t="str">
            <v>UP</v>
          </cell>
          <cell r="AX99" t="str">
            <v>DOWN</v>
          </cell>
          <cell r="AY99" t="str">
            <v>NEGATIVE</v>
          </cell>
          <cell r="AZ99">
            <v>84.864999999999995</v>
          </cell>
          <cell r="BA99">
            <v>0.7823</v>
          </cell>
          <cell r="BB99">
            <v>0.77649999999999997</v>
          </cell>
          <cell r="BC99">
            <v>1.0609740508756182E-2</v>
          </cell>
          <cell r="BD99">
            <v>1.4239897370109E-2</v>
          </cell>
          <cell r="BE99">
            <v>1.8158403090791975E-2</v>
          </cell>
          <cell r="BF99">
            <v>46049</v>
          </cell>
          <cell r="BG99">
            <v>45981</v>
          </cell>
          <cell r="BH99">
            <v>46049</v>
          </cell>
          <cell r="BI99">
            <v>46038</v>
          </cell>
          <cell r="BJ99">
            <v>6.0800415039068412E-2</v>
          </cell>
        </row>
        <row r="100">
          <cell r="B100" t="str">
            <v>THBEUR Curncy</v>
          </cell>
          <cell r="C100" t="str">
            <v>THB/EUR</v>
          </cell>
          <cell r="D100" t="str">
            <v>CURRENCY</v>
          </cell>
          <cell r="E100" t="str">
            <v>CURNCY EUR</v>
          </cell>
          <cell r="F100">
            <v>45.185000000000002</v>
          </cell>
          <cell r="G100">
            <v>52.558294930935155</v>
          </cell>
          <cell r="H100">
            <v>0</v>
          </cell>
          <cell r="I100">
            <v>2.6919999999999999E-2</v>
          </cell>
          <cell r="J100">
            <v>6941.81</v>
          </cell>
          <cell r="K100">
            <v>2.6890000000000001E-2</v>
          </cell>
          <cell r="L100">
            <v>6964.82</v>
          </cell>
          <cell r="M100">
            <v>3.8779511395442973E-6</v>
          </cell>
          <cell r="N100">
            <v>3.8608320100160524E-6</v>
          </cell>
          <cell r="O100">
            <v>2.7099999999999999E-2</v>
          </cell>
          <cell r="P100">
            <v>6892.2477999999992</v>
          </cell>
          <cell r="Q100">
            <v>2.7089999999999999E-2</v>
          </cell>
          <cell r="R100">
            <v>6889.6637999999994</v>
          </cell>
          <cell r="S100">
            <v>3.9319538104825544E-6</v>
          </cell>
          <cell r="T100">
            <v>3.9319770581548556E-6</v>
          </cell>
          <cell r="U100" t="str">
            <v>NEGATIVE</v>
          </cell>
          <cell r="V100" t="str">
            <v/>
          </cell>
          <cell r="W100" t="str">
            <v>DOWN</v>
          </cell>
          <cell r="X100" t="str">
            <v>NEGATIVE</v>
          </cell>
          <cell r="Y100">
            <v>2.7009999999999999E-2</v>
          </cell>
          <cell r="Z100">
            <v>6852.6203076923057</v>
          </cell>
          <cell r="AA100">
            <v>2.7009999999999999E-2</v>
          </cell>
          <cell r="AB100">
            <v>6850.3815384615364</v>
          </cell>
          <cell r="AC100">
            <v>3.9415579423947264E-6</v>
          </cell>
          <cell r="AD100">
            <v>3.94284608066749E-6</v>
          </cell>
          <cell r="AE100" t="str">
            <v/>
          </cell>
          <cell r="AF100" t="str">
            <v>DOWN</v>
          </cell>
          <cell r="AG100" t="str">
            <v>NEGATIVE</v>
          </cell>
          <cell r="AH100">
            <v>2.6700000000000002E-2</v>
          </cell>
          <cell r="AI100">
            <v>6560.7823076923087</v>
          </cell>
          <cell r="AJ100">
            <v>2.6700000000000002E-2</v>
          </cell>
          <cell r="AK100">
            <v>6561.3723076923088</v>
          </cell>
          <cell r="AL100">
            <v>4.0696366298718829E-6</v>
          </cell>
          <cell r="AM100">
            <v>4.0692706872764887E-6</v>
          </cell>
          <cell r="AN100" t="str">
            <v/>
          </cell>
          <cell r="AO100" t="str">
            <v>UP</v>
          </cell>
          <cell r="AP100" t="str">
            <v>NEGATIVE</v>
          </cell>
          <cell r="AQ100">
            <v>2.691E-2</v>
          </cell>
          <cell r="AR100">
            <v>6769.6039787132295</v>
          </cell>
          <cell r="AS100">
            <v>2.691E-2</v>
          </cell>
          <cell r="AT100">
            <v>6766.1256231941452</v>
          </cell>
          <cell r="AU100">
            <v>3.9751217478330345E-6</v>
          </cell>
          <cell r="AV100">
            <v>3.9771652934957413E-6</v>
          </cell>
          <cell r="AW100" t="str">
            <v/>
          </cell>
          <cell r="AX100" t="str">
            <v>DOWN</v>
          </cell>
          <cell r="AY100" t="str">
            <v>NEGATIVE</v>
          </cell>
          <cell r="AZ100">
            <v>42.813000000000002</v>
          </cell>
          <cell r="BA100">
            <v>2.7109999999999999E-2</v>
          </cell>
          <cell r="BB100">
            <v>2.6710000000000001E-2</v>
          </cell>
          <cell r="BC100">
            <v>-7.0084839542603472E-3</v>
          </cell>
          <cell r="BD100">
            <v>-6.6420664206642277E-3</v>
          </cell>
          <cell r="BE100">
            <v>7.8622238861849603E-3</v>
          </cell>
          <cell r="BF100">
            <v>46041</v>
          </cell>
          <cell r="BG100">
            <v>45975</v>
          </cell>
          <cell r="BH100">
            <v>46041</v>
          </cell>
          <cell r="BI100">
            <v>46058</v>
          </cell>
          <cell r="BJ100">
            <v>-19.535199584960935</v>
          </cell>
        </row>
        <row r="101">
          <cell r="B101" t="str">
            <v>THBUSD Curncy</v>
          </cell>
          <cell r="C101" t="str">
            <v>THB/USD</v>
          </cell>
          <cell r="D101" t="str">
            <v>CURRENCY</v>
          </cell>
          <cell r="E101" t="str">
            <v>CURNCY USD</v>
          </cell>
          <cell r="F101">
            <v>54.317999999999998</v>
          </cell>
          <cell r="G101">
            <v>52.558294930935155</v>
          </cell>
          <cell r="H101">
            <v>0</v>
          </cell>
          <cell r="I101">
            <v>3.2017999999999998E-2</v>
          </cell>
          <cell r="J101">
            <v>6941.81</v>
          </cell>
          <cell r="K101">
            <v>3.2023000000000003E-2</v>
          </cell>
          <cell r="L101">
            <v>6964.82</v>
          </cell>
          <cell r="M101">
            <v>4.6123417379617127E-6</v>
          </cell>
          <cell r="N101">
            <v>4.5978216235308309E-6</v>
          </cell>
          <cell r="O101">
            <v>3.1831999999999999E-2</v>
          </cell>
          <cell r="P101">
            <v>6892.2477999999992</v>
          </cell>
          <cell r="Q101">
            <v>3.1815999999999997E-2</v>
          </cell>
          <cell r="R101">
            <v>6889.6637999999994</v>
          </cell>
          <cell r="S101">
            <v>4.6185222765786224E-6</v>
          </cell>
          <cell r="T101">
            <v>4.6179321551219958E-6</v>
          </cell>
          <cell r="U101" t="str">
            <v>NEGATIVE</v>
          </cell>
          <cell r="V101" t="str">
            <v/>
          </cell>
          <cell r="W101" t="str">
            <v>UP</v>
          </cell>
          <cell r="X101" t="str">
            <v>NEGATIVE</v>
          </cell>
          <cell r="Y101">
            <v>3.1629999999999998E-2</v>
          </cell>
          <cell r="Z101">
            <v>6852.6203076923057</v>
          </cell>
          <cell r="AA101">
            <v>3.1612000000000001E-2</v>
          </cell>
          <cell r="AB101">
            <v>6850.3815384615364</v>
          </cell>
          <cell r="AC101">
            <v>4.6157525997017842E-6</v>
          </cell>
          <cell r="AD101">
            <v>4.6146334802688154E-6</v>
          </cell>
          <cell r="AE101" t="str">
            <v>UP</v>
          </cell>
          <cell r="AF101" t="str">
            <v>UP</v>
          </cell>
          <cell r="AG101" t="str">
            <v>NEGATIVE</v>
          </cell>
          <cell r="AH101">
            <v>3.1126000000000001E-2</v>
          </cell>
          <cell r="AI101">
            <v>6560.7823076923087</v>
          </cell>
          <cell r="AJ101">
            <v>3.1127999999999999E-2</v>
          </cell>
          <cell r="AK101">
            <v>6561.3723076923088</v>
          </cell>
          <cell r="AL101">
            <v>4.7442513011757389E-6</v>
          </cell>
          <cell r="AM101">
            <v>4.7441295113686339E-6</v>
          </cell>
          <cell r="AN101" t="str">
            <v>DOWN</v>
          </cell>
          <cell r="AO101" t="str">
            <v>UP</v>
          </cell>
          <cell r="AP101" t="str">
            <v>NEGATIVE</v>
          </cell>
          <cell r="AQ101">
            <v>3.1475000000000003E-2</v>
          </cell>
          <cell r="AR101">
            <v>6769.6039787132295</v>
          </cell>
          <cell r="AS101">
            <v>3.1463999999999999E-2</v>
          </cell>
          <cell r="AT101">
            <v>6766.1256231941452</v>
          </cell>
          <cell r="AU101">
            <v>4.6494595694182381E-6</v>
          </cell>
          <cell r="AV101">
            <v>4.6502240354719439E-6</v>
          </cell>
          <cell r="AW101" t="str">
            <v>UP</v>
          </cell>
          <cell r="AX101" t="str">
            <v>DOWN</v>
          </cell>
          <cell r="AY101" t="str">
            <v>NEGATIVE</v>
          </cell>
          <cell r="AZ101">
            <v>61.17</v>
          </cell>
          <cell r="BA101">
            <v>3.1891999999999997E-2</v>
          </cell>
          <cell r="BB101">
            <v>3.1060999999999998E-2</v>
          </cell>
          <cell r="BC101">
            <v>3.9508340649692109E-3</v>
          </cell>
          <cell r="BD101">
            <v>5.8431766775570715E-3</v>
          </cell>
          <cell r="BE101">
            <v>3.0810340942017289E-2</v>
          </cell>
          <cell r="BF101">
            <v>46049</v>
          </cell>
          <cell r="BG101">
            <v>45980</v>
          </cell>
          <cell r="BH101">
            <v>46049</v>
          </cell>
          <cell r="BI101">
            <v>46058</v>
          </cell>
          <cell r="BJ101">
            <v>-10.40219958496094</v>
          </cell>
        </row>
        <row r="102">
          <cell r="B102" t="str">
            <v>TRYEUR Curncy</v>
          </cell>
          <cell r="C102" t="str">
            <v>TRY/EUR</v>
          </cell>
          <cell r="D102" t="str">
            <v>CURRENCY</v>
          </cell>
          <cell r="E102" t="str">
            <v>CURNCY EUR</v>
          </cell>
          <cell r="F102">
            <v>35.838999999999999</v>
          </cell>
          <cell r="G102">
            <v>52.558294930935155</v>
          </cell>
          <cell r="H102">
            <v>0</v>
          </cell>
          <cell r="I102">
            <v>1.925E-2</v>
          </cell>
          <cell r="J102">
            <v>6941.81</v>
          </cell>
          <cell r="K102">
            <v>1.9259999999999999E-2</v>
          </cell>
          <cell r="L102">
            <v>6964.82</v>
          </cell>
          <cell r="M102">
            <v>2.77305198500103E-6</v>
          </cell>
          <cell r="N102">
            <v>2.7653263113763171E-6</v>
          </cell>
          <cell r="O102">
            <v>1.975E-2</v>
          </cell>
          <cell r="P102">
            <v>6892.2477999999992</v>
          </cell>
          <cell r="Q102">
            <v>1.9769999999999999E-2</v>
          </cell>
          <cell r="R102">
            <v>6889.6637999999994</v>
          </cell>
          <cell r="S102">
            <v>2.8655382936173598E-6</v>
          </cell>
          <cell r="T102">
            <v>2.8695159261617382E-6</v>
          </cell>
          <cell r="U102" t="str">
            <v>NEGATIVE</v>
          </cell>
          <cell r="V102" t="str">
            <v/>
          </cell>
          <cell r="W102" t="str">
            <v>DOWN</v>
          </cell>
          <cell r="X102" t="str">
            <v>NEGATIVE</v>
          </cell>
          <cell r="Y102">
            <v>1.9890000000000001E-2</v>
          </cell>
          <cell r="Z102">
            <v>6852.6203076923057</v>
          </cell>
          <cell r="AA102">
            <v>1.9910000000000001E-2</v>
          </cell>
          <cell r="AB102">
            <v>6850.3815384615364</v>
          </cell>
          <cell r="AC102">
            <v>2.902539336328438E-6</v>
          </cell>
          <cell r="AD102">
            <v>2.9064074589444548E-6</v>
          </cell>
          <cell r="AE102" t="str">
            <v>DOWN</v>
          </cell>
          <cell r="AF102" t="str">
            <v>DOWN</v>
          </cell>
          <cell r="AG102" t="str">
            <v>NEGATIVE</v>
          </cell>
          <cell r="AH102">
            <v>2.0660000000000001E-2</v>
          </cell>
          <cell r="AI102">
            <v>6560.7823076923087</v>
          </cell>
          <cell r="AJ102">
            <v>2.0660000000000001E-2</v>
          </cell>
          <cell r="AK102">
            <v>6561.3723076923088</v>
          </cell>
          <cell r="AL102">
            <v>3.1490147106049849E-6</v>
          </cell>
          <cell r="AM102">
            <v>3.1487315505292981E-6</v>
          </cell>
          <cell r="AN102" t="str">
            <v/>
          </cell>
          <cell r="AO102" t="str">
            <v>UP</v>
          </cell>
          <cell r="AP102" t="str">
            <v>NEGATIVE</v>
          </cell>
          <cell r="AQ102">
            <v>2.0129999999999999E-2</v>
          </cell>
          <cell r="AR102">
            <v>6769.6039787132295</v>
          </cell>
          <cell r="AS102">
            <v>2.0150000000000001E-2</v>
          </cell>
          <cell r="AT102">
            <v>6766.1256231941452</v>
          </cell>
          <cell r="AU102">
            <v>2.9735860566287251E-6</v>
          </cell>
          <cell r="AV102">
            <v>2.9780706303953623E-6</v>
          </cell>
          <cell r="AW102" t="str">
            <v>DOWN</v>
          </cell>
          <cell r="AX102" t="str">
            <v>DOWN</v>
          </cell>
          <cell r="AY102" t="str">
            <v>NEGATIVE</v>
          </cell>
          <cell r="AZ102">
            <v>11.167999999999999</v>
          </cell>
          <cell r="BA102">
            <v>1.9619999999999999E-2</v>
          </cell>
          <cell r="BB102">
            <v>2.0809999999999999E-2</v>
          </cell>
          <cell r="BC102">
            <v>-1.8858307849133449E-2</v>
          </cell>
          <cell r="BD102">
            <v>-2.5316455696202556E-2</v>
          </cell>
          <cell r="BE102">
            <v>-7.4963959634790966E-2</v>
          </cell>
          <cell r="BF102">
            <v>45971</v>
          </cell>
          <cell r="BG102">
            <v>46049</v>
          </cell>
          <cell r="BH102">
            <v>46038</v>
          </cell>
          <cell r="BI102">
            <v>46049</v>
          </cell>
          <cell r="BJ102">
            <v>-28.881199584960939</v>
          </cell>
        </row>
        <row r="103">
          <cell r="B103" t="str">
            <v>TRYUSD Curncy</v>
          </cell>
          <cell r="C103" t="str">
            <v>TRY/USD</v>
          </cell>
          <cell r="D103" t="str">
            <v>CURRENCY</v>
          </cell>
          <cell r="E103" t="str">
            <v>CURNCY USD</v>
          </cell>
          <cell r="F103">
            <v>13.41</v>
          </cell>
          <cell r="G103">
            <v>52.558294930935155</v>
          </cell>
          <cell r="H103">
            <v>0</v>
          </cell>
          <cell r="I103">
            <v>2.2919999999999999E-2</v>
          </cell>
          <cell r="J103">
            <v>6941.81</v>
          </cell>
          <cell r="K103">
            <v>2.2919999999999999E-2</v>
          </cell>
          <cell r="L103">
            <v>6964.82</v>
          </cell>
          <cell r="M103">
            <v>3.3017325452583691E-6</v>
          </cell>
          <cell r="N103">
            <v>3.2908244577749318E-6</v>
          </cell>
          <cell r="O103">
            <v>2.3230000000000001E-2</v>
          </cell>
          <cell r="P103">
            <v>6892.2477999999992</v>
          </cell>
          <cell r="Q103">
            <v>2.324E-2</v>
          </cell>
          <cell r="R103">
            <v>6889.6637999999994</v>
          </cell>
          <cell r="S103">
            <v>3.3704533954800642E-6</v>
          </cell>
          <cell r="T103">
            <v>3.3731689491147599E-6</v>
          </cell>
          <cell r="U103" t="str">
            <v>NEGATIVE</v>
          </cell>
          <cell r="V103" t="str">
            <v/>
          </cell>
          <cell r="W103" t="str">
            <v>DOWN</v>
          </cell>
          <cell r="X103" t="str">
            <v>NEGATIVE</v>
          </cell>
          <cell r="Y103">
            <v>2.3310000000000001E-2</v>
          </cell>
          <cell r="Z103">
            <v>6852.6203076923057</v>
          </cell>
          <cell r="AA103">
            <v>2.333E-2</v>
          </cell>
          <cell r="AB103">
            <v>6850.3815384615364</v>
          </cell>
          <cell r="AC103">
            <v>3.4016184982310652E-6</v>
          </cell>
          <cell r="AD103">
            <v>3.4056497246194945E-6</v>
          </cell>
          <cell r="AE103" t="str">
            <v>DOWN</v>
          </cell>
          <cell r="AF103" t="str">
            <v>DOWN</v>
          </cell>
          <cell r="AG103" t="str">
            <v>NEGATIVE</v>
          </cell>
          <cell r="AH103">
            <v>2.409E-2</v>
          </cell>
          <cell r="AI103">
            <v>6560.7823076923087</v>
          </cell>
          <cell r="AJ103">
            <v>2.41E-2</v>
          </cell>
          <cell r="AK103">
            <v>6561.3723076923088</v>
          </cell>
          <cell r="AL103">
            <v>3.6718182177383392E-6</v>
          </cell>
          <cell r="AM103">
            <v>3.6730121184780289E-6</v>
          </cell>
          <cell r="AN103" t="str">
            <v>DOWN</v>
          </cell>
          <cell r="AO103" t="str">
            <v>DOWN</v>
          </cell>
          <cell r="AP103" t="str">
            <v>NEGATIVE</v>
          </cell>
          <cell r="AQ103">
            <v>2.3560000000000001E-2</v>
          </cell>
          <cell r="AR103">
            <v>6769.6039787132295</v>
          </cell>
          <cell r="AS103">
            <v>2.3570000000000001E-2</v>
          </cell>
          <cell r="AT103">
            <v>6766.1256231941452</v>
          </cell>
          <cell r="AU103">
            <v>3.4802626673707287E-6</v>
          </cell>
          <cell r="AV103">
            <v>3.4835297646857911E-6</v>
          </cell>
          <cell r="AW103" t="str">
            <v>DOWN</v>
          </cell>
          <cell r="AX103" t="str">
            <v>DOWN</v>
          </cell>
          <cell r="AY103" t="str">
            <v>NEGATIVE</v>
          </cell>
          <cell r="AZ103">
            <v>8.0000000000000002E-3</v>
          </cell>
          <cell r="BA103">
            <v>2.3109999999999999E-2</v>
          </cell>
          <cell r="BB103">
            <v>2.4230000000000002E-2</v>
          </cell>
          <cell r="BC103">
            <v>-8.2215491129380425E-3</v>
          </cell>
          <cell r="BD103">
            <v>-1.334481274214383E-2</v>
          </cell>
          <cell r="BE103">
            <v>-5.4065208419314947E-2</v>
          </cell>
          <cell r="BF103">
            <v>45973</v>
          </cell>
          <cell r="BG103">
            <v>46063</v>
          </cell>
          <cell r="BH103">
            <v>46034</v>
          </cell>
          <cell r="BI103">
            <v>46063</v>
          </cell>
          <cell r="BJ103">
            <v>-51.310199584960941</v>
          </cell>
        </row>
        <row r="104">
          <cell r="B104" t="str">
            <v>TWDUSD Curncy</v>
          </cell>
          <cell r="C104" t="str">
            <v>TWD/USD</v>
          </cell>
          <cell r="D104" t="str">
            <v>CURRENCY</v>
          </cell>
          <cell r="E104" t="str">
            <v>CURNCY USD</v>
          </cell>
          <cell r="F104">
            <v>47.875</v>
          </cell>
          <cell r="G104">
            <v>52.558294930935155</v>
          </cell>
          <cell r="H104">
            <v>0</v>
          </cell>
          <cell r="I104">
            <v>3.1685999999999999E-2</v>
          </cell>
          <cell r="J104">
            <v>6941.81</v>
          </cell>
          <cell r="K104">
            <v>3.1685999999999999E-2</v>
          </cell>
          <cell r="L104">
            <v>6964.82</v>
          </cell>
          <cell r="M104">
            <v>4.5645155946359808E-6</v>
          </cell>
          <cell r="N104">
            <v>4.5494355920181718E-6</v>
          </cell>
          <cell r="O104">
            <v>3.1773999999999997E-2</v>
          </cell>
          <cell r="P104">
            <v>6892.2477999999992</v>
          </cell>
          <cell r="Q104">
            <v>3.1778000000000001E-2</v>
          </cell>
          <cell r="R104">
            <v>6889.6637999999994</v>
          </cell>
          <cell r="S104">
            <v>4.6101070248809102E-6</v>
          </cell>
          <cell r="T104">
            <v>4.612416646513289E-6</v>
          </cell>
          <cell r="U104" t="str">
            <v>NEGATIVE</v>
          </cell>
          <cell r="V104" t="str">
            <v/>
          </cell>
          <cell r="W104" t="str">
            <v>DOWN</v>
          </cell>
          <cell r="X104" t="str">
            <v>NEGATIVE</v>
          </cell>
          <cell r="Y104">
            <v>3.1816999999999998E-2</v>
          </cell>
          <cell r="Z104">
            <v>6852.6203076923057</v>
          </cell>
          <cell r="AA104">
            <v>3.1826E-2</v>
          </cell>
          <cell r="AB104">
            <v>6850.3815384615364</v>
          </cell>
          <cell r="AC104">
            <v>4.6430414310689742E-6</v>
          </cell>
          <cell r="AD104">
            <v>4.6458726161911716E-6</v>
          </cell>
          <cell r="AE104" t="str">
            <v>DOWN</v>
          </cell>
          <cell r="AF104" t="str">
            <v>DOWN</v>
          </cell>
          <cell r="AG104" t="str">
            <v>NEGATIVE</v>
          </cell>
          <cell r="AH104">
            <v>3.2747999999999999E-2</v>
          </cell>
          <cell r="AI104">
            <v>6560.7823076923087</v>
          </cell>
          <cell r="AJ104">
            <v>3.2746999999999998E-2</v>
          </cell>
          <cell r="AK104">
            <v>6561.3723076923088</v>
          </cell>
          <cell r="AL104">
            <v>4.9914779159192662E-6</v>
          </cell>
          <cell r="AM104">
            <v>4.9908766740165974E-6</v>
          </cell>
          <cell r="AN104" t="str">
            <v>UP</v>
          </cell>
          <cell r="AO104" t="str">
            <v>UP</v>
          </cell>
          <cell r="AP104" t="str">
            <v>NEGATIVE</v>
          </cell>
          <cell r="AQ104">
            <v>3.2051000000000003E-2</v>
          </cell>
          <cell r="AR104">
            <v>6769.6039787132295</v>
          </cell>
          <cell r="AS104">
            <v>3.2058999999999997E-2</v>
          </cell>
          <cell r="AT104">
            <v>6766.1256231941452</v>
          </cell>
          <cell r="AU104">
            <v>4.7345457874320557E-6</v>
          </cell>
          <cell r="AV104">
            <v>4.7381621012329979E-6</v>
          </cell>
          <cell r="AW104" t="str">
            <v>DOWN</v>
          </cell>
          <cell r="AX104" t="str">
            <v>DOWN</v>
          </cell>
          <cell r="AY104" t="str">
            <v>NEGATIVE</v>
          </cell>
          <cell r="AZ104">
            <v>43.244</v>
          </cell>
          <cell r="BA104">
            <v>3.1715E-2</v>
          </cell>
          <cell r="BB104">
            <v>3.2785000000000002E-2</v>
          </cell>
          <cell r="BC104">
            <v>-9.1439381995905844E-4</v>
          </cell>
          <cell r="BD104">
            <v>-2.7695600176244062E-3</v>
          </cell>
          <cell r="BE104">
            <v>-3.3521427482080313E-2</v>
          </cell>
          <cell r="BF104">
            <v>45971</v>
          </cell>
          <cell r="BG104">
            <v>46059</v>
          </cell>
          <cell r="BH104">
            <v>46050</v>
          </cell>
          <cell r="BI104">
            <v>46059</v>
          </cell>
          <cell r="BJ104">
            <v>-16.845199584960938</v>
          </cell>
        </row>
        <row r="105">
          <cell r="B105" t="str">
            <v>XBTUSD Curncy</v>
          </cell>
          <cell r="C105" t="str">
            <v>XBT/USD</v>
          </cell>
          <cell r="D105" t="str">
            <v>CURRENCY</v>
          </cell>
          <cell r="E105" t="str">
            <v>CURNCY USD</v>
          </cell>
          <cell r="F105">
            <v>31.86</v>
          </cell>
          <cell r="G105">
            <v>52.558294930935155</v>
          </cell>
          <cell r="H105">
            <v>0</v>
          </cell>
          <cell r="I105">
            <v>68630.600000000006</v>
          </cell>
          <cell r="J105">
            <v>6941.81</v>
          </cell>
          <cell r="K105">
            <v>68613.679999999993</v>
          </cell>
          <cell r="L105">
            <v>6964.82</v>
          </cell>
          <cell r="M105">
            <v>9.8865569642499587</v>
          </cell>
          <cell r="N105">
            <v>9.8514649337671312</v>
          </cell>
          <cell r="O105">
            <v>86194.83</v>
          </cell>
          <cell r="P105">
            <v>6892.2477999999992</v>
          </cell>
          <cell r="Q105">
            <v>86587.16</v>
          </cell>
          <cell r="R105">
            <v>6889.6637999999994</v>
          </cell>
          <cell r="S105">
            <v>12.506054991232325</v>
          </cell>
          <cell r="T105">
            <v>12.567690167987589</v>
          </cell>
          <cell r="U105" t="str">
            <v>NEGATIVE</v>
          </cell>
          <cell r="V105" t="str">
            <v/>
          </cell>
          <cell r="W105" t="str">
            <v>DOWN</v>
          </cell>
          <cell r="X105" t="str">
            <v>NEGATIVE</v>
          </cell>
          <cell r="Y105">
            <v>86856.72</v>
          </cell>
          <cell r="Z105">
            <v>6852.6203076923057</v>
          </cell>
          <cell r="AA105">
            <v>87189.34</v>
          </cell>
          <cell r="AB105">
            <v>6850.3815384615364</v>
          </cell>
          <cell r="AC105">
            <v>12.674964626669933</v>
          </cell>
          <cell r="AD105">
            <v>12.727661884301563</v>
          </cell>
          <cell r="AE105" t="str">
            <v>DOWN</v>
          </cell>
          <cell r="AF105" t="str">
            <v>DOWN</v>
          </cell>
          <cell r="AG105" t="str">
            <v>NEGATIVE</v>
          </cell>
          <cell r="AH105">
            <v>102619.7</v>
          </cell>
          <cell r="AI105">
            <v>6560.7823076923087</v>
          </cell>
          <cell r="AJ105">
            <v>102664.7</v>
          </cell>
          <cell r="AK105">
            <v>6561.3723076923088</v>
          </cell>
          <cell r="AL105">
            <v>15.641381650429349</v>
          </cell>
          <cell r="AM105">
            <v>15.646833495432004</v>
          </cell>
          <cell r="AN105" t="str">
            <v>DOWN</v>
          </cell>
          <cell r="AO105" t="str">
            <v>DOWN</v>
          </cell>
          <cell r="AP105" t="str">
            <v>NEGATIVE</v>
          </cell>
          <cell r="AQ105">
            <v>89891.6</v>
          </cell>
          <cell r="AR105">
            <v>6769.6039787132295</v>
          </cell>
          <cell r="AS105">
            <v>90321.37</v>
          </cell>
          <cell r="AT105">
            <v>6766.1256231941452</v>
          </cell>
          <cell r="AU105">
            <v>13.278708811129992</v>
          </cell>
          <cell r="AV105">
            <v>13.349053066703361</v>
          </cell>
          <cell r="AW105" t="str">
            <v>DOWN</v>
          </cell>
          <cell r="AX105" t="str">
            <v>DOWN</v>
          </cell>
          <cell r="AY105" t="str">
            <v>NEGATIVE</v>
          </cell>
          <cell r="AZ105">
            <v>15.087999999999999</v>
          </cell>
          <cell r="BA105">
            <v>84214.52</v>
          </cell>
          <cell r="BB105">
            <v>101808.8</v>
          </cell>
          <cell r="BC105">
            <v>-0.18505027399075591</v>
          </cell>
          <cell r="BD105">
            <v>-0.20377359059702305</v>
          </cell>
          <cell r="BE105">
            <v>-0.32588734962007204</v>
          </cell>
          <cell r="BF105">
            <v>45971</v>
          </cell>
          <cell r="BG105">
            <v>46058</v>
          </cell>
          <cell r="BH105">
            <v>46036</v>
          </cell>
          <cell r="BI105">
            <v>46058</v>
          </cell>
          <cell r="BJ105">
            <v>-32.860199584960938</v>
          </cell>
        </row>
        <row r="106">
          <cell r="B106" t="str">
            <v>ZAREUR Curncy</v>
          </cell>
          <cell r="C106" t="str">
            <v>ZAR/EUR</v>
          </cell>
          <cell r="D106" t="str">
            <v>CURRENCY</v>
          </cell>
          <cell r="E106" t="str">
            <v>CURNCY EUR</v>
          </cell>
          <cell r="F106">
            <v>54.499000000000002</v>
          </cell>
          <cell r="G106">
            <v>52.558294930935155</v>
          </cell>
          <cell r="H106">
            <v>0</v>
          </cell>
          <cell r="I106">
            <v>5.2699999999999997E-2</v>
          </cell>
          <cell r="J106">
            <v>6941.81</v>
          </cell>
          <cell r="K106">
            <v>5.2699999999999997E-2</v>
          </cell>
          <cell r="L106">
            <v>6964.82</v>
          </cell>
          <cell r="M106">
            <v>7.5916799797171049E-6</v>
          </cell>
          <cell r="N106">
            <v>7.5665989932259551E-6</v>
          </cell>
          <cell r="O106">
            <v>5.1700000000000003E-2</v>
          </cell>
          <cell r="P106">
            <v>6892.2477999999992</v>
          </cell>
          <cell r="Q106">
            <v>5.1700000000000003E-2</v>
          </cell>
          <cell r="R106">
            <v>6889.6637999999994</v>
          </cell>
          <cell r="S106">
            <v>7.5011812546844308E-6</v>
          </cell>
          <cell r="T106">
            <v>7.5039946071098577E-6</v>
          </cell>
          <cell r="U106" t="str">
            <v>NEGATIVE</v>
          </cell>
          <cell r="V106" t="str">
            <v/>
          </cell>
          <cell r="W106" t="str">
            <v>DOWN</v>
          </cell>
          <cell r="X106" t="str">
            <v>POSITIVE</v>
          </cell>
          <cell r="Y106">
            <v>5.1400000000000001E-2</v>
          </cell>
          <cell r="Z106">
            <v>6852.6203076923057</v>
          </cell>
          <cell r="AA106">
            <v>5.1400000000000001E-2</v>
          </cell>
          <cell r="AB106">
            <v>6850.3815384615364</v>
          </cell>
          <cell r="AC106">
            <v>7.5007803864897791E-6</v>
          </cell>
          <cell r="AD106">
            <v>7.5032317121921141E-6</v>
          </cell>
          <cell r="AE106" t="str">
            <v/>
          </cell>
          <cell r="AF106" t="str">
            <v>DOWN</v>
          </cell>
          <cell r="AG106" t="str">
            <v>POSITIVE</v>
          </cell>
          <cell r="AH106">
            <v>4.9799999999999997E-2</v>
          </cell>
          <cell r="AI106">
            <v>6560.7823076923087</v>
          </cell>
          <cell r="AJ106">
            <v>4.9799999999999997E-2</v>
          </cell>
          <cell r="AK106">
            <v>6561.3723076923088</v>
          </cell>
          <cell r="AL106">
            <v>7.590558208525084E-6</v>
          </cell>
          <cell r="AM106">
            <v>7.5898756639089556E-6</v>
          </cell>
          <cell r="AN106" t="str">
            <v/>
          </cell>
          <cell r="AO106" t="str">
            <v>UP</v>
          </cell>
          <cell r="AP106" t="str">
            <v>BUY</v>
          </cell>
          <cell r="AQ106">
            <v>5.11E-2</v>
          </cell>
          <cell r="AR106">
            <v>6769.6039787132295</v>
          </cell>
          <cell r="AS106">
            <v>5.0999999999999997E-2</v>
          </cell>
          <cell r="AT106">
            <v>6766.1256231941452</v>
          </cell>
          <cell r="AU106">
            <v>7.5484474661563763E-6</v>
          </cell>
          <cell r="AV106">
            <v>7.537548493804638E-6</v>
          </cell>
          <cell r="AW106" t="str">
            <v>UP</v>
          </cell>
          <cell r="AX106" t="str">
            <v>UP</v>
          </cell>
          <cell r="AY106" t="str">
            <v>POSITIVE</v>
          </cell>
          <cell r="AZ106">
            <v>76.072000000000003</v>
          </cell>
          <cell r="BA106">
            <v>5.2299999999999999E-2</v>
          </cell>
          <cell r="BB106">
            <v>4.9700000000000001E-2</v>
          </cell>
          <cell r="BC106">
            <v>7.6481835564052858E-3</v>
          </cell>
          <cell r="BD106">
            <v>1.934235976789167E-2</v>
          </cell>
          <cell r="BE106">
            <v>6.0362173038229328E-2</v>
          </cell>
          <cell r="BF106">
            <v>46050</v>
          </cell>
          <cell r="BG106">
            <v>45982</v>
          </cell>
          <cell r="BH106">
            <v>46050</v>
          </cell>
          <cell r="BI106">
            <v>46042</v>
          </cell>
          <cell r="BJ106">
            <v>-10.221199584960935</v>
          </cell>
        </row>
        <row r="107">
          <cell r="B107" t="str">
            <v>ZARUSD Curncy</v>
          </cell>
          <cell r="C107" t="str">
            <v>ZAR/USD</v>
          </cell>
          <cell r="D107" t="str">
            <v>CURRENCY</v>
          </cell>
          <cell r="E107" t="str">
            <v>CURNCY USD</v>
          </cell>
          <cell r="F107">
            <v>58.287999999999997</v>
          </cell>
          <cell r="G107">
            <v>52.558294930935155</v>
          </cell>
          <cell r="H107">
            <v>0</v>
          </cell>
          <cell r="I107">
            <v>6.2703999999999996E-2</v>
          </cell>
          <cell r="J107">
            <v>6941.81</v>
          </cell>
          <cell r="K107">
            <v>6.2691999999999998E-2</v>
          </cell>
          <cell r="L107">
            <v>6964.82</v>
          </cell>
          <cell r="M107">
            <v>9.0328026840262116E-6</v>
          </cell>
          <cell r="N107">
            <v>9.001237648639878E-6</v>
          </cell>
          <cell r="O107">
            <v>6.0762999999999998E-2</v>
          </cell>
          <cell r="P107">
            <v>6892.2477999999992</v>
          </cell>
          <cell r="Q107">
            <v>6.0678000000000003E-2</v>
          </cell>
          <cell r="R107">
            <v>6889.6637999999994</v>
          </cell>
          <cell r="S107">
            <v>8.8161368777251458E-6</v>
          </cell>
          <cell r="T107">
            <v>8.8071060883986831E-6</v>
          </cell>
          <cell r="U107" t="str">
            <v>NEGATIVE</v>
          </cell>
          <cell r="V107" t="str">
            <v/>
          </cell>
          <cell r="W107" t="str">
            <v>UP</v>
          </cell>
          <cell r="X107" t="str">
            <v>POSITIVE</v>
          </cell>
          <cell r="Y107">
            <v>6.0183E-2</v>
          </cell>
          <cell r="Z107">
            <v>6852.6203076923057</v>
          </cell>
          <cell r="AA107">
            <v>6.0115000000000002E-2</v>
          </cell>
          <cell r="AB107">
            <v>6850.3815384615364</v>
          </cell>
          <cell r="AC107">
            <v>8.7824798832707077E-6</v>
          </cell>
          <cell r="AD107">
            <v>8.7754236260394732E-6</v>
          </cell>
          <cell r="AE107" t="str">
            <v>UP</v>
          </cell>
          <cell r="AF107" t="str">
            <v>UP</v>
          </cell>
          <cell r="AG107" t="str">
            <v>POSITIVE</v>
          </cell>
          <cell r="AH107">
            <v>5.8009999999999999E-2</v>
          </cell>
          <cell r="AI107">
            <v>6560.7823076923087</v>
          </cell>
          <cell r="AJ107">
            <v>5.8014999999999997E-2</v>
          </cell>
          <cell r="AK107">
            <v>6561.3723076923088</v>
          </cell>
          <cell r="AL107">
            <v>8.8419333669987977E-6</v>
          </cell>
          <cell r="AM107">
            <v>8.8419003341702415E-6</v>
          </cell>
          <cell r="AN107" t="str">
            <v>DOWN</v>
          </cell>
          <cell r="AO107" t="str">
            <v>UP</v>
          </cell>
          <cell r="AP107" t="str">
            <v>POSITIVE</v>
          </cell>
          <cell r="AQ107">
            <v>5.9728000000000003E-2</v>
          </cell>
          <cell r="AR107">
            <v>6769.6039787132295</v>
          </cell>
          <cell r="AS107">
            <v>5.9667999999999999E-2</v>
          </cell>
          <cell r="AT107">
            <v>6766.1256231941452</v>
          </cell>
          <cell r="AU107">
            <v>8.822968106821684E-6</v>
          </cell>
          <cell r="AV107">
            <v>8.8186361476144145E-6</v>
          </cell>
          <cell r="AW107" t="str">
            <v>UP</v>
          </cell>
          <cell r="AX107" t="str">
            <v>UP</v>
          </cell>
          <cell r="AY107" t="str">
            <v>POSITIVE</v>
          </cell>
          <cell r="AZ107">
            <v>92.864000000000004</v>
          </cell>
          <cell r="BA107">
            <v>6.1572000000000002E-2</v>
          </cell>
          <cell r="BB107">
            <v>5.7819000000000002E-2</v>
          </cell>
          <cell r="BC107">
            <v>1.8384980185798705E-2</v>
          </cell>
          <cell r="BD107">
            <v>3.1943781577604691E-2</v>
          </cell>
          <cell r="BE107">
            <v>8.448779812864271E-2</v>
          </cell>
          <cell r="BF107">
            <v>46051</v>
          </cell>
          <cell r="BG107">
            <v>45982</v>
          </cell>
          <cell r="BH107">
            <v>46051</v>
          </cell>
          <cell r="BI107">
            <v>46042</v>
          </cell>
          <cell r="BJ107">
            <v>-6.4321995849609408</v>
          </cell>
        </row>
        <row r="108">
          <cell r="B108" t="str">
            <v>ACWI US Equity</v>
          </cell>
          <cell r="C108" t="str">
            <v>MSCI ACWI ETF</v>
          </cell>
          <cell r="D108" t="str">
            <v>ETF</v>
          </cell>
          <cell r="E108" t="str">
            <v>N/A</v>
          </cell>
          <cell r="F108">
            <v>60.191218032690962</v>
          </cell>
          <cell r="G108">
            <v>52.558294930935155</v>
          </cell>
          <cell r="H108">
            <v>0</v>
          </cell>
          <cell r="I108">
            <v>147.31</v>
          </cell>
          <cell r="J108">
            <v>6941.81</v>
          </cell>
          <cell r="K108">
            <v>147.41</v>
          </cell>
          <cell r="L108">
            <v>6964.82</v>
          </cell>
          <cell r="M108">
            <v>2.1220690281065022E-2</v>
          </cell>
          <cell r="N108">
            <v>2.1164940371754044E-2</v>
          </cell>
          <cell r="O108">
            <v>143.19341385037188</v>
          </cell>
          <cell r="P108">
            <v>6892.2477999999992</v>
          </cell>
          <cell r="Q108">
            <v>143.0380861344</v>
          </cell>
          <cell r="R108">
            <v>6889.6637999999994</v>
          </cell>
          <cell r="S108">
            <v>2.0776010672508307E-2</v>
          </cell>
          <cell r="T108">
            <v>2.0761257774929456E-2</v>
          </cell>
          <cell r="U108" t="str">
            <v>NEGATIVE</v>
          </cell>
          <cell r="V108" t="str">
            <v/>
          </cell>
          <cell r="W108" t="str">
            <v>UP</v>
          </cell>
          <cell r="X108" t="str">
            <v>POSITIVE</v>
          </cell>
          <cell r="Y108">
            <v>142.01807906151683</v>
          </cell>
          <cell r="Z108">
            <v>6852.6203076923057</v>
          </cell>
          <cell r="AA108">
            <v>141.89539358030768</v>
          </cell>
          <cell r="AB108">
            <v>6850.3815384615364</v>
          </cell>
          <cell r="AC108">
            <v>2.0724638559369263E-2</v>
          </cell>
          <cell r="AD108">
            <v>2.071350227481996E-2</v>
          </cell>
          <cell r="AE108" t="str">
            <v>UP</v>
          </cell>
          <cell r="AF108" t="str">
            <v>UP</v>
          </cell>
          <cell r="AG108" t="str">
            <v>POSITIVE</v>
          </cell>
          <cell r="AH108">
            <v>135.27465536471539</v>
          </cell>
          <cell r="AI108">
            <v>6560.7823076923087</v>
          </cell>
          <cell r="AJ108">
            <v>135.27721952987966</v>
          </cell>
          <cell r="AK108">
            <v>6561.3723076923088</v>
          </cell>
          <cell r="AL108">
            <v>2.0618677624177555E-2</v>
          </cell>
          <cell r="AM108">
            <v>2.0617214385363514E-2</v>
          </cell>
          <cell r="AN108" t="str">
            <v>DOWN</v>
          </cell>
          <cell r="AO108" t="str">
            <v>UP</v>
          </cell>
          <cell r="AP108" t="str">
            <v>POSITIVE</v>
          </cell>
          <cell r="AQ108">
            <v>140.28153406606972</v>
          </cell>
          <cell r="AR108">
            <v>6769.6039787132295</v>
          </cell>
          <cell r="AS108">
            <v>140.13957161537664</v>
          </cell>
          <cell r="AT108">
            <v>6766.1256231941452</v>
          </cell>
          <cell r="AU108">
            <v>2.0722265956351339E-2</v>
          </cell>
          <cell r="AV108">
            <v>2.0711937587292343E-2</v>
          </cell>
          <cell r="AW108" t="str">
            <v>UP</v>
          </cell>
          <cell r="AX108" t="str">
            <v>UP</v>
          </cell>
          <cell r="AY108" t="str">
            <v>POSITIVE</v>
          </cell>
          <cell r="AZ108">
            <v>88.145393572331386</v>
          </cell>
          <cell r="BA108">
            <v>144.71774185672879</v>
          </cell>
          <cell r="BB108">
            <v>133.60273499097511</v>
          </cell>
          <cell r="BC108">
            <v>1.7912511002538656E-2</v>
          </cell>
          <cell r="BD108">
            <v>2.8748432200448093E-2</v>
          </cell>
          <cell r="BE108">
            <v>0.10259718867245371</v>
          </cell>
          <cell r="BF108">
            <v>46062</v>
          </cell>
          <cell r="BG108">
            <v>45981</v>
          </cell>
          <cell r="BH108">
            <v>46062</v>
          </cell>
          <cell r="BI108">
            <v>46042</v>
          </cell>
          <cell r="BJ108">
            <v>-4.5289815522699755</v>
          </cell>
        </row>
        <row r="109">
          <cell r="B109" t="str">
            <v>AIQ US Equity</v>
          </cell>
          <cell r="C109" t="str">
            <v>Artificial Intelligence &amp; Technology ETF</v>
          </cell>
          <cell r="D109" t="str">
            <v>ETF</v>
          </cell>
          <cell r="E109" t="str">
            <v>N/A</v>
          </cell>
          <cell r="F109">
            <v>46.475521268000108</v>
          </cell>
          <cell r="G109">
            <v>52.558294930935155</v>
          </cell>
          <cell r="H109">
            <v>0</v>
          </cell>
          <cell r="I109">
            <v>50.77</v>
          </cell>
          <cell r="J109">
            <v>6941.81</v>
          </cell>
          <cell r="K109">
            <v>50.83</v>
          </cell>
          <cell r="L109">
            <v>6964.82</v>
          </cell>
          <cell r="M109">
            <v>7.3136545079741447E-3</v>
          </cell>
          <cell r="N109">
            <v>7.2981067708856795E-3</v>
          </cell>
          <cell r="O109">
            <v>51.400894605955273</v>
          </cell>
          <cell r="P109">
            <v>6892.2477999999992</v>
          </cell>
          <cell r="Q109">
            <v>51.378024378399999</v>
          </cell>
          <cell r="R109">
            <v>6889.6637999999994</v>
          </cell>
          <cell r="S109">
            <v>7.4577838895977131E-3</v>
          </cell>
          <cell r="T109">
            <v>7.4572614673012062E-3</v>
          </cell>
          <cell r="U109" t="str">
            <v>NEGATIVE</v>
          </cell>
          <cell r="V109" t="str">
            <v/>
          </cell>
          <cell r="W109" t="str">
            <v>UP</v>
          </cell>
          <cell r="X109" t="str">
            <v>NEGATIVE</v>
          </cell>
          <cell r="Y109">
            <v>51.029075696888675</v>
          </cell>
          <cell r="Z109">
            <v>6852.6203076923057</v>
          </cell>
          <cell r="AA109">
            <v>51.049142503384623</v>
          </cell>
          <cell r="AB109">
            <v>6850.3815384615364</v>
          </cell>
          <cell r="AC109">
            <v>7.4466515589090435E-3</v>
          </cell>
          <cell r="AD109">
            <v>7.4520144924437705E-3</v>
          </cell>
          <cell r="AE109" t="str">
            <v>DOWN</v>
          </cell>
          <cell r="AF109" t="str">
            <v>DOWN</v>
          </cell>
          <cell r="AG109" t="str">
            <v>NEGATIVE</v>
          </cell>
          <cell r="AH109">
            <v>47.61203320224319</v>
          </cell>
          <cell r="AI109">
            <v>6560.7823076923087</v>
          </cell>
          <cell r="AJ109">
            <v>47.613571652044115</v>
          </cell>
          <cell r="AK109">
            <v>6561.3723076923088</v>
          </cell>
          <cell r="AL109">
            <v>7.2570664547762231E-3</v>
          </cell>
          <cell r="AM109">
            <v>7.2566483685468867E-3</v>
          </cell>
          <cell r="AN109" t="str">
            <v>DOWN</v>
          </cell>
          <cell r="AO109" t="str">
            <v>UP</v>
          </cell>
          <cell r="AP109" t="str">
            <v>POSITIVE</v>
          </cell>
          <cell r="AQ109">
            <v>50.122219580319303</v>
          </cell>
          <cell r="AR109">
            <v>6769.6039787132295</v>
          </cell>
          <cell r="AS109">
            <v>50.109139593014014</v>
          </cell>
          <cell r="AT109">
            <v>6766.1256231941452</v>
          </cell>
          <cell r="AU109">
            <v>7.4040105947004841E-3</v>
          </cell>
          <cell r="AV109">
            <v>7.4058837189248852E-3</v>
          </cell>
          <cell r="AW109" t="str">
            <v>UP</v>
          </cell>
          <cell r="AX109" t="str">
            <v>DOWN</v>
          </cell>
          <cell r="AY109" t="str">
            <v>NEGATIVE</v>
          </cell>
          <cell r="AZ109">
            <v>43.737089612486365</v>
          </cell>
          <cell r="BA109">
            <v>51.815797416056881</v>
          </cell>
          <cell r="BB109">
            <v>46.892298609850116</v>
          </cell>
          <cell r="BC109">
            <v>-2.018298411311914E-2</v>
          </cell>
          <cell r="BD109">
            <v>-1.2274000497302096E-2</v>
          </cell>
          <cell r="BE109">
            <v>8.2693779258143252E-2</v>
          </cell>
          <cell r="BF109">
            <v>46050</v>
          </cell>
          <cell r="BG109">
            <v>45981</v>
          </cell>
          <cell r="BH109">
            <v>46050</v>
          </cell>
          <cell r="BI109">
            <v>46058</v>
          </cell>
          <cell r="BJ109">
            <v>-18.24467831696083</v>
          </cell>
        </row>
        <row r="110">
          <cell r="B110" t="str">
            <v>ARGT US Equity</v>
          </cell>
          <cell r="C110" t="str">
            <v>MSCI Argentina ETF</v>
          </cell>
          <cell r="D110" t="str">
            <v>ETF</v>
          </cell>
          <cell r="E110" t="str">
            <v>N/A</v>
          </cell>
          <cell r="F110">
            <v>51.947624449230091</v>
          </cell>
          <cell r="G110">
            <v>52.558294930935155</v>
          </cell>
          <cell r="H110">
            <v>0</v>
          </cell>
          <cell r="I110">
            <v>95.77</v>
          </cell>
          <cell r="J110">
            <v>6941.81</v>
          </cell>
          <cell r="K110">
            <v>95.3</v>
          </cell>
          <cell r="L110">
            <v>6964.82</v>
          </cell>
          <cell r="M110">
            <v>1.3796113693690838E-2</v>
          </cell>
          <cell r="N110">
            <v>1.3683052828357373E-2</v>
          </cell>
          <cell r="O110">
            <v>93.234220901061335</v>
          </cell>
          <cell r="P110">
            <v>6892.2477999999992</v>
          </cell>
          <cell r="Q110">
            <v>93.114890015599997</v>
          </cell>
          <cell r="R110">
            <v>6889.6637999999994</v>
          </cell>
          <cell r="S110">
            <v>1.3527404064180824E-2</v>
          </cell>
          <cell r="T110">
            <v>1.3515157302102319E-2</v>
          </cell>
          <cell r="U110" t="str">
            <v>NEGATIVE</v>
          </cell>
          <cell r="V110" t="str">
            <v/>
          </cell>
          <cell r="W110" t="str">
            <v>UP</v>
          </cell>
          <cell r="X110" t="str">
            <v>POSITIVE</v>
          </cell>
          <cell r="Y110">
            <v>92.241274265585631</v>
          </cell>
          <cell r="Z110">
            <v>6852.6203076923057</v>
          </cell>
          <cell r="AA110">
            <v>92.192078696307689</v>
          </cell>
          <cell r="AB110">
            <v>6850.3815384615364</v>
          </cell>
          <cell r="AC110">
            <v>1.3460730366461655E-2</v>
          </cell>
          <cell r="AD110">
            <v>1.3457948025039822E-2</v>
          </cell>
          <cell r="AE110" t="str">
            <v>UP</v>
          </cell>
          <cell r="AF110" t="str">
            <v>UP</v>
          </cell>
          <cell r="AG110" t="str">
            <v>POSITIVE</v>
          </cell>
          <cell r="AH110">
            <v>84.851826988869064</v>
          </cell>
          <cell r="AI110">
            <v>6560.7823076923087</v>
          </cell>
          <cell r="AJ110">
            <v>84.839775792892993</v>
          </cell>
          <cell r="AK110">
            <v>6561.3723076923088</v>
          </cell>
          <cell r="AL110">
            <v>1.2933187386721091E-2</v>
          </cell>
          <cell r="AM110">
            <v>1.2930187743413066E-2</v>
          </cell>
          <cell r="AN110" t="str">
            <v>UP</v>
          </cell>
          <cell r="AO110" t="str">
            <v>UP</v>
          </cell>
          <cell r="AP110" t="str">
            <v>POSITIVE</v>
          </cell>
          <cell r="AQ110">
            <v>89.363609073831029</v>
          </cell>
          <cell r="AR110">
            <v>6769.6039787132295</v>
          </cell>
          <cell r="AS110">
            <v>89.234211356732047</v>
          </cell>
          <cell r="AT110">
            <v>6766.1256231941452</v>
          </cell>
          <cell r="AU110">
            <v>1.3200714451662402E-2</v>
          </cell>
          <cell r="AV110">
            <v>1.3188376380544714E-2</v>
          </cell>
          <cell r="AW110" t="str">
            <v>UP</v>
          </cell>
          <cell r="AX110" t="str">
            <v>UP</v>
          </cell>
          <cell r="AY110" t="str">
            <v>POSITIVE</v>
          </cell>
          <cell r="AZ110">
            <v>58.538785377878028</v>
          </cell>
          <cell r="BA110">
            <v>94.792403383647297</v>
          </cell>
          <cell r="BB110">
            <v>84.994914722863157</v>
          </cell>
          <cell r="BC110">
            <v>1.0313027009096309E-2</v>
          </cell>
          <cell r="BD110">
            <v>2.7197943785357337E-2</v>
          </cell>
          <cell r="BE110">
            <v>0.12677329358197942</v>
          </cell>
          <cell r="BF110">
            <v>46049</v>
          </cell>
          <cell r="BG110">
            <v>45982</v>
          </cell>
          <cell r="BH110">
            <v>46049</v>
          </cell>
          <cell r="BI110">
            <v>46042</v>
          </cell>
          <cell r="BJ110">
            <v>-12.772575135730847</v>
          </cell>
        </row>
        <row r="111">
          <cell r="B111" t="str">
            <v>ARKB US Equity</v>
          </cell>
          <cell r="C111" t="str">
            <v>ARK 21Shares Bitcoin ETF</v>
          </cell>
          <cell r="D111" t="str">
            <v>ETF</v>
          </cell>
          <cell r="E111" t="str">
            <v>N/A</v>
          </cell>
          <cell r="F111">
            <v>30.646179390338133</v>
          </cell>
          <cell r="G111">
            <v>52.558294930935155</v>
          </cell>
          <cell r="H111">
            <v>0</v>
          </cell>
          <cell r="I111">
            <v>22.82</v>
          </cell>
          <cell r="J111">
            <v>6941.81</v>
          </cell>
          <cell r="K111">
            <v>23.49</v>
          </cell>
          <cell r="L111">
            <v>6964.82</v>
          </cell>
          <cell r="M111">
            <v>3.2873270804012209E-3</v>
          </cell>
          <cell r="N111">
            <v>3.3726643330337321E-3</v>
          </cell>
          <cell r="O111">
            <v>28.960299993896491</v>
          </cell>
          <cell r="P111">
            <v>6892.2477999999992</v>
          </cell>
          <cell r="Q111">
            <v>29.101100000000006</v>
          </cell>
          <cell r="R111">
            <v>6889.6637999999994</v>
          </cell>
          <cell r="S111">
            <v>4.2018657532737714E-3</v>
          </cell>
          <cell r="T111">
            <v>4.223878094022528E-3</v>
          </cell>
          <cell r="U111" t="str">
            <v>NEGATIVE</v>
          </cell>
          <cell r="V111" t="str">
            <v/>
          </cell>
          <cell r="W111" t="str">
            <v>DOWN</v>
          </cell>
          <cell r="X111" t="str">
            <v>NEGATIVE</v>
          </cell>
          <cell r="Y111">
            <v>29.525461533766531</v>
          </cell>
          <cell r="Z111">
            <v>6852.6203076923057</v>
          </cell>
          <cell r="AA111">
            <v>29.705153846153852</v>
          </cell>
          <cell r="AB111">
            <v>6850.3815384615364</v>
          </cell>
          <cell r="AC111">
            <v>4.3086381862749885E-3</v>
          </cell>
          <cell r="AD111">
            <v>4.3362772831518894E-3</v>
          </cell>
          <cell r="AE111" t="str">
            <v>DOWN</v>
          </cell>
          <cell r="AF111" t="str">
            <v>DOWN</v>
          </cell>
          <cell r="AG111" t="str">
            <v>NEGATIVE</v>
          </cell>
          <cell r="AH111">
            <v>34.08683759901259</v>
          </cell>
          <cell r="AI111">
            <v>6560.7823076923087</v>
          </cell>
          <cell r="AJ111">
            <v>34.104017094017095</v>
          </cell>
          <cell r="AK111">
            <v>6561.3723076923088</v>
          </cell>
          <cell r="AL111">
            <v>5.1955446775069575E-3</v>
          </cell>
          <cell r="AM111">
            <v>5.197695770751313E-3</v>
          </cell>
          <cell r="AN111" t="str">
            <v>DOWN</v>
          </cell>
          <cell r="AO111" t="str">
            <v>DOWN</v>
          </cell>
          <cell r="AP111" t="str">
            <v>NEGATIVE</v>
          </cell>
          <cell r="AQ111">
            <v>31.045639949728329</v>
          </cell>
          <cell r="AR111">
            <v>6769.6039787132295</v>
          </cell>
          <cell r="AS111">
            <v>31.21181812125964</v>
          </cell>
          <cell r="AT111">
            <v>6766.1256231941452</v>
          </cell>
          <cell r="AU111">
            <v>4.5860348769810174E-3</v>
          </cell>
          <cell r="AV111">
            <v>4.6129527974275476E-3</v>
          </cell>
          <cell r="AW111" t="str">
            <v>DOWN</v>
          </cell>
          <cell r="AX111" t="str">
            <v>DOWN</v>
          </cell>
          <cell r="AY111" t="str">
            <v>NEGATIVE</v>
          </cell>
          <cell r="AZ111">
            <v>15.48774407890231</v>
          </cell>
          <cell r="BA111">
            <v>28.547903215962066</v>
          </cell>
          <cell r="BB111">
            <v>34.424266665140784</v>
          </cell>
          <cell r="BC111">
            <v>-0.20064181851224039</v>
          </cell>
          <cell r="BD111">
            <v>-0.21202473714673487</v>
          </cell>
          <cell r="BE111">
            <v>-0.33709553722728014</v>
          </cell>
          <cell r="BF111">
            <v>45971</v>
          </cell>
          <cell r="BG111">
            <v>46058</v>
          </cell>
          <cell r="BH111">
            <v>46036</v>
          </cell>
          <cell r="BI111">
            <v>46058</v>
          </cell>
          <cell r="BJ111">
            <v>-34.074020194622804</v>
          </cell>
        </row>
        <row r="112">
          <cell r="B112" t="str">
            <v>ARKF US Equity</v>
          </cell>
          <cell r="C112" t="str">
            <v>ARK Fintech Innovation ETF</v>
          </cell>
          <cell r="D112" t="str">
            <v>ETF</v>
          </cell>
          <cell r="E112" t="str">
            <v>N/A</v>
          </cell>
          <cell r="F112">
            <v>32.857029091378735</v>
          </cell>
          <cell r="G112">
            <v>52.558294930935155</v>
          </cell>
          <cell r="H112">
            <v>0</v>
          </cell>
          <cell r="I112">
            <v>40.39</v>
          </cell>
          <cell r="J112">
            <v>6941.81</v>
          </cell>
          <cell r="K112">
            <v>40.14</v>
          </cell>
          <cell r="L112">
            <v>6964.82</v>
          </cell>
          <cell r="M112">
            <v>5.8183672558021612E-3</v>
          </cell>
          <cell r="N112">
            <v>5.7632501629618568E-3</v>
          </cell>
          <cell r="O112">
            <v>47.241177003392977</v>
          </cell>
          <cell r="P112">
            <v>6892.2477999999992</v>
          </cell>
          <cell r="Q112">
            <v>47.408124341200008</v>
          </cell>
          <cell r="R112">
            <v>6889.6637999999994</v>
          </cell>
          <cell r="S112">
            <v>6.8542481893052341E-3</v>
          </cell>
          <cell r="T112">
            <v>6.8810504717516131E-3</v>
          </cell>
          <cell r="U112" t="str">
            <v>NEGATIVE</v>
          </cell>
          <cell r="V112" t="str">
            <v/>
          </cell>
          <cell r="W112" t="str">
            <v>DOWN</v>
          </cell>
          <cell r="X112" t="str">
            <v>NEGATIVE</v>
          </cell>
          <cell r="Y112">
            <v>47.718797218917665</v>
          </cell>
          <cell r="Z112">
            <v>6852.6203076923057</v>
          </cell>
          <cell r="AA112">
            <v>47.926072346153845</v>
          </cell>
          <cell r="AB112">
            <v>6850.3815384615364</v>
          </cell>
          <cell r="AC112">
            <v>6.963584012578611E-3</v>
          </cell>
          <cell r="AD112">
            <v>6.9961172347952341E-3</v>
          </cell>
          <cell r="AE112" t="str">
            <v>DOWN</v>
          </cell>
          <cell r="AF112" t="str">
            <v>DOWN</v>
          </cell>
          <cell r="AG112" t="str">
            <v>NEGATIVE</v>
          </cell>
          <cell r="AH112">
            <v>50.091114478452518</v>
          </cell>
          <cell r="AI112">
            <v>6560.7823076923087</v>
          </cell>
          <cell r="AJ112">
            <v>50.084704237692307</v>
          </cell>
          <cell r="AK112">
            <v>6561.3723076923088</v>
          </cell>
          <cell r="AL112">
            <v>7.6349301240680213E-3</v>
          </cell>
          <cell r="AM112">
            <v>7.63326662304696E-3</v>
          </cell>
          <cell r="AN112" t="str">
            <v>UP</v>
          </cell>
          <cell r="AO112" t="str">
            <v>UP</v>
          </cell>
          <cell r="AP112" t="str">
            <v>NEGATIVE</v>
          </cell>
          <cell r="AQ112">
            <v>48.37815230034532</v>
          </cell>
          <cell r="AR112">
            <v>6769.6039787132295</v>
          </cell>
          <cell r="AS112">
            <v>48.539534088326889</v>
          </cell>
          <cell r="AT112">
            <v>6766.1256231941452</v>
          </cell>
          <cell r="AU112">
            <v>7.1463784960639704E-3</v>
          </cell>
          <cell r="AV112">
            <v>7.1739037658322992E-3</v>
          </cell>
          <cell r="AW112" t="str">
            <v>DOWN</v>
          </cell>
          <cell r="AX112" t="str">
            <v>DOWN</v>
          </cell>
          <cell r="AY112" t="str">
            <v>NEGATIVE</v>
          </cell>
          <cell r="AZ112">
            <v>23.248290074891401</v>
          </cell>
          <cell r="BA112">
            <v>45.914516109343509</v>
          </cell>
          <cell r="BB112">
            <v>49.452491191598241</v>
          </cell>
          <cell r="BC112">
            <v>-0.12032177571439728</v>
          </cell>
          <cell r="BD112">
            <v>-0.14502553572915655</v>
          </cell>
          <cell r="BE112">
            <v>-0.18325651495465856</v>
          </cell>
          <cell r="BF112">
            <v>45971</v>
          </cell>
          <cell r="BG112">
            <v>46058</v>
          </cell>
          <cell r="BH112">
            <v>46035</v>
          </cell>
          <cell r="BI112">
            <v>46058</v>
          </cell>
          <cell r="BJ112">
            <v>-31.863170493582203</v>
          </cell>
        </row>
        <row r="113">
          <cell r="B113" t="str">
            <v>ARKG US Equity</v>
          </cell>
          <cell r="C113" t="str">
            <v>ARK Genomic Revolution ETF</v>
          </cell>
          <cell r="D113" t="str">
            <v>ETF</v>
          </cell>
          <cell r="E113" t="str">
            <v>N/A</v>
          </cell>
          <cell r="F113">
            <v>42.315742992631087</v>
          </cell>
          <cell r="G113">
            <v>52.558294930935155</v>
          </cell>
          <cell r="H113">
            <v>0</v>
          </cell>
          <cell r="I113">
            <v>29.13</v>
          </cell>
          <cell r="J113">
            <v>6941.81</v>
          </cell>
          <cell r="K113">
            <v>29.08</v>
          </cell>
          <cell r="L113">
            <v>6964.82</v>
          </cell>
          <cell r="M113">
            <v>4.1963119128872722E-3</v>
          </cell>
          <cell r="N113">
            <v>4.1752694254840756E-3</v>
          </cell>
          <cell r="O113">
            <v>30.632799983215325</v>
          </cell>
          <cell r="P113">
            <v>6892.2477999999992</v>
          </cell>
          <cell r="Q113">
            <v>30.667399999999994</v>
          </cell>
          <cell r="R113">
            <v>6889.6637999999994</v>
          </cell>
          <cell r="S113">
            <v>4.4445296907658092E-3</v>
          </cell>
          <cell r="T113">
            <v>4.4512186501756441E-3</v>
          </cell>
          <cell r="U113" t="str">
            <v>NEGATIVE</v>
          </cell>
          <cell r="V113" t="str">
            <v/>
          </cell>
          <cell r="W113" t="str">
            <v>DOWN</v>
          </cell>
          <cell r="X113" t="str">
            <v>NEGATIVE</v>
          </cell>
          <cell r="Y113">
            <v>30.110461525550246</v>
          </cell>
          <cell r="Z113">
            <v>6852.6203076923057</v>
          </cell>
          <cell r="AA113">
            <v>30.119846153846147</v>
          </cell>
          <cell r="AB113">
            <v>6850.3815384615364</v>
          </cell>
          <cell r="AC113">
            <v>4.39400698908565E-3</v>
          </cell>
          <cell r="AD113">
            <v>4.396812934394671E-3</v>
          </cell>
          <cell r="AE113" t="str">
            <v>DOWN</v>
          </cell>
          <cell r="AF113" t="str">
            <v>DOWN</v>
          </cell>
          <cell r="AG113" t="str">
            <v>NEGATIVE</v>
          </cell>
          <cell r="AH113">
            <v>27.3952563887376</v>
          </cell>
          <cell r="AI113">
            <v>6560.7823076923087</v>
          </cell>
          <cell r="AJ113">
            <v>27.393974358974358</v>
          </cell>
          <cell r="AK113">
            <v>6561.3723076923088</v>
          </cell>
          <cell r="AL113">
            <v>4.17560819791529E-3</v>
          </cell>
          <cell r="AM113">
            <v>4.1750373358418755E-3</v>
          </cell>
          <cell r="AN113" t="str">
            <v>UP</v>
          </cell>
          <cell r="AO113" t="str">
            <v>UP</v>
          </cell>
          <cell r="AP113" t="str">
            <v>POSITIVE</v>
          </cell>
          <cell r="AQ113">
            <v>29.512824188928835</v>
          </cell>
          <cell r="AR113">
            <v>6769.6039787132295</v>
          </cell>
          <cell r="AS113">
            <v>29.520583788192216</v>
          </cell>
          <cell r="AT113">
            <v>6766.1256231941452</v>
          </cell>
          <cell r="AU113">
            <v>4.3596086686504597E-3</v>
          </cell>
          <cell r="AV113">
            <v>4.3629967033121933E-3</v>
          </cell>
          <cell r="AW113" t="str">
            <v>DOWN</v>
          </cell>
          <cell r="AX113" t="str">
            <v>DOWN</v>
          </cell>
          <cell r="AY113" t="str">
            <v>NEGATIVE</v>
          </cell>
          <cell r="AZ113">
            <v>39.809216325068952</v>
          </cell>
          <cell r="BA113">
            <v>30.802903198734406</v>
          </cell>
          <cell r="BB113">
            <v>26.931999995803839</v>
          </cell>
          <cell r="BC113">
            <v>-5.4309919683257046E-2</v>
          </cell>
          <cell r="BD113">
            <v>-4.9058524981025475E-2</v>
          </cell>
          <cell r="BE113">
            <v>8.1612951304716352E-2</v>
          </cell>
          <cell r="BF113">
            <v>46044</v>
          </cell>
          <cell r="BG113">
            <v>45979</v>
          </cell>
          <cell r="BH113">
            <v>46044</v>
          </cell>
          <cell r="BI113">
            <v>46058</v>
          </cell>
          <cell r="BJ113">
            <v>-22.404456592329851</v>
          </cell>
        </row>
        <row r="114">
          <cell r="B114" t="str">
            <v>ARKK US Equity</v>
          </cell>
          <cell r="C114" t="str">
            <v>ARK Innovation ETF</v>
          </cell>
          <cell r="D114" t="str">
            <v>ETF</v>
          </cell>
          <cell r="E114" t="str">
            <v>N/A</v>
          </cell>
          <cell r="F114">
            <v>39.906434407632226</v>
          </cell>
          <cell r="G114">
            <v>52.558294930935155</v>
          </cell>
          <cell r="H114">
            <v>0</v>
          </cell>
          <cell r="I114">
            <v>72.260000000000005</v>
          </cell>
          <cell r="J114">
            <v>6941.81</v>
          </cell>
          <cell r="K114">
            <v>72.44</v>
          </cell>
          <cell r="L114">
            <v>6964.82</v>
          </cell>
          <cell r="M114">
            <v>1.0409388905775295E-2</v>
          </cell>
          <cell r="N114">
            <v>1.0400843094293894E-2</v>
          </cell>
          <cell r="O114">
            <v>79.030000042724609</v>
          </cell>
          <cell r="P114">
            <v>6892.2477999999992</v>
          </cell>
          <cell r="Q114">
            <v>79.154199999999989</v>
          </cell>
          <cell r="R114">
            <v>6889.6637999999994</v>
          </cell>
          <cell r="S114">
            <v>1.1466505897063745E-2</v>
          </cell>
          <cell r="T114">
            <v>1.148883346093027E-2</v>
          </cell>
          <cell r="U114" t="str">
            <v>NEGATIVE</v>
          </cell>
          <cell r="V114" t="str">
            <v/>
          </cell>
          <cell r="W114" t="str">
            <v>DOWN</v>
          </cell>
          <cell r="X114" t="str">
            <v>NEGATIVE</v>
          </cell>
          <cell r="Y114">
            <v>78.706769263634328</v>
          </cell>
          <cell r="Z114">
            <v>6852.6203076923057</v>
          </cell>
          <cell r="AA114">
            <v>78.902615384615402</v>
          </cell>
          <cell r="AB114">
            <v>6850.3815384615364</v>
          </cell>
          <cell r="AC114">
            <v>1.1485645742736283E-2</v>
          </cell>
          <cell r="AD114">
            <v>1.1517988442193455E-2</v>
          </cell>
          <cell r="AE114" t="str">
            <v>DOWN</v>
          </cell>
          <cell r="AF114" t="str">
            <v>DOWN</v>
          </cell>
          <cell r="AG114" t="str">
            <v>NEGATIVE</v>
          </cell>
          <cell r="AH114">
            <v>76.370512875287972</v>
          </cell>
          <cell r="AI114">
            <v>6560.7823076923087</v>
          </cell>
          <cell r="AJ114">
            <v>76.37512820512822</v>
          </cell>
          <cell r="AK114">
            <v>6561.3723076923088</v>
          </cell>
          <cell r="AL114">
            <v>1.1640458301100156E-2</v>
          </cell>
          <cell r="AM114">
            <v>1.1640114997831911E-2</v>
          </cell>
          <cell r="AN114" t="str">
            <v>DOWN</v>
          </cell>
          <cell r="AO114" t="str">
            <v>UP</v>
          </cell>
          <cell r="AP114" t="str">
            <v>NEGATIVE</v>
          </cell>
          <cell r="AQ114">
            <v>78.311204675683641</v>
          </cell>
          <cell r="AR114">
            <v>6769.6039787132295</v>
          </cell>
          <cell r="AS114">
            <v>78.433470434273829</v>
          </cell>
          <cell r="AT114">
            <v>6766.1256231941452</v>
          </cell>
          <cell r="AU114">
            <v>1.1568062906180383E-2</v>
          </cell>
          <cell r="AV114">
            <v>1.1592080135994732E-2</v>
          </cell>
          <cell r="AW114" t="str">
            <v>DOWN</v>
          </cell>
          <cell r="AX114" t="str">
            <v>DOWN</v>
          </cell>
          <cell r="AY114" t="str">
            <v>NEGATIVE</v>
          </cell>
          <cell r="AZ114">
            <v>30.478039804902423</v>
          </cell>
          <cell r="BA114">
            <v>78.128064585039695</v>
          </cell>
          <cell r="BB114">
            <v>74.720100010681165</v>
          </cell>
          <cell r="BC114">
            <v>-7.5108280439386887E-2</v>
          </cell>
          <cell r="BD114">
            <v>-8.5663672517583889E-2</v>
          </cell>
          <cell r="BE114">
            <v>-3.2924206610128848E-2</v>
          </cell>
          <cell r="BF114">
            <v>46035</v>
          </cell>
          <cell r="BG114">
            <v>46058</v>
          </cell>
          <cell r="BH114">
            <v>46035</v>
          </cell>
          <cell r="BI114">
            <v>46058</v>
          </cell>
          <cell r="BJ114">
            <v>-24.813765177328712</v>
          </cell>
        </row>
        <row r="115">
          <cell r="B115" t="str">
            <v>ARKQ US Equity</v>
          </cell>
          <cell r="C115" t="str">
            <v>ARK Autonomous Technology &amp; Robotics ETF</v>
          </cell>
          <cell r="D115" t="str">
            <v>ETF</v>
          </cell>
          <cell r="E115" t="str">
            <v>N/A</v>
          </cell>
          <cell r="F115">
            <v>50.187053440629342</v>
          </cell>
          <cell r="G115">
            <v>52.558294930935155</v>
          </cell>
          <cell r="H115">
            <v>0</v>
          </cell>
          <cell r="I115">
            <v>124.52</v>
          </cell>
          <cell r="J115">
            <v>6941.81</v>
          </cell>
          <cell r="K115">
            <v>126.27</v>
          </cell>
          <cell r="L115">
            <v>6964.82</v>
          </cell>
          <cell r="M115">
            <v>1.7937684840120947E-2</v>
          </cell>
          <cell r="N115">
            <v>1.812968605075221E-2</v>
          </cell>
          <cell r="O115">
            <v>121.16112473896135</v>
          </cell>
          <cell r="P115">
            <v>6892.2477999999992</v>
          </cell>
          <cell r="Q115">
            <v>120.84833363090002</v>
          </cell>
          <cell r="R115">
            <v>6889.6637999999994</v>
          </cell>
          <cell r="S115">
            <v>1.7579333804417386E-2</v>
          </cell>
          <cell r="T115">
            <v>1.7540526960241519E-2</v>
          </cell>
          <cell r="U115" t="str">
            <v>NEGATIVE</v>
          </cell>
          <cell r="V115" t="str">
            <v/>
          </cell>
          <cell r="W115" t="str">
            <v>UP</v>
          </cell>
          <cell r="X115" t="str">
            <v>POSITIVE</v>
          </cell>
          <cell r="Y115">
            <v>118.26420547150875</v>
          </cell>
          <cell r="Z115">
            <v>6852.6203076923057</v>
          </cell>
          <cell r="AA115">
            <v>118.16999028161538</v>
          </cell>
          <cell r="AB115">
            <v>6850.3815384615364</v>
          </cell>
          <cell r="AC115">
            <v>1.7258245774795525E-2</v>
          </cell>
          <cell r="AD115">
            <v>1.7250132655845338E-2</v>
          </cell>
          <cell r="AE115" t="str">
            <v>UP</v>
          </cell>
          <cell r="AF115" t="str">
            <v>UP</v>
          </cell>
          <cell r="AG115" t="str">
            <v>POSITIVE</v>
          </cell>
          <cell r="AH115">
            <v>106.19601048341195</v>
          </cell>
          <cell r="AI115">
            <v>6560.7823076923087</v>
          </cell>
          <cell r="AJ115">
            <v>106.24088236435898</v>
          </cell>
          <cell r="AK115">
            <v>6561.3723076923088</v>
          </cell>
          <cell r="AL115">
            <v>1.6186485925451376E-2</v>
          </cell>
          <cell r="AM115">
            <v>1.6191869228302458E-2</v>
          </cell>
          <cell r="AN115" t="str">
            <v>DOWN</v>
          </cell>
          <cell r="AO115" t="str">
            <v>DOWN</v>
          </cell>
          <cell r="AP115" t="str">
            <v>POSITIVE</v>
          </cell>
          <cell r="AQ115">
            <v>116.18343925600269</v>
          </cell>
          <cell r="AR115">
            <v>6769.6039787132295</v>
          </cell>
          <cell r="AS115">
            <v>116.01504252947448</v>
          </cell>
          <cell r="AT115">
            <v>6766.1256231941452</v>
          </cell>
          <cell r="AU115">
            <v>1.7162516392589172E-2</v>
          </cell>
          <cell r="AV115">
            <v>1.7146451158367087E-2</v>
          </cell>
          <cell r="AW115" t="str">
            <v>UP</v>
          </cell>
          <cell r="AX115" t="str">
            <v>UP</v>
          </cell>
          <cell r="AY115" t="str">
            <v>POSITIVE</v>
          </cell>
          <cell r="AZ115">
            <v>54.605197091402239</v>
          </cell>
          <cell r="BA115">
            <v>125.5201611820344</v>
          </cell>
          <cell r="BB115">
            <v>103.23331942241535</v>
          </cell>
          <cell r="BC115">
            <v>-7.9681317536226537E-3</v>
          </cell>
          <cell r="BD115">
            <v>2.7722384290136404E-2</v>
          </cell>
          <cell r="BE115">
            <v>0.20619971048768404</v>
          </cell>
          <cell r="BF115">
            <v>46038</v>
          </cell>
          <cell r="BG115">
            <v>45981</v>
          </cell>
          <cell r="BH115">
            <v>46038</v>
          </cell>
          <cell r="BI115">
            <v>46058</v>
          </cell>
          <cell r="BJ115">
            <v>-14.533146144331596</v>
          </cell>
        </row>
        <row r="116">
          <cell r="B116" t="str">
            <v>ARKW US Equity</v>
          </cell>
          <cell r="C116" t="str">
            <v>ARK Next Generation Internet ETF</v>
          </cell>
          <cell r="D116" t="str">
            <v>ETF</v>
          </cell>
          <cell r="E116" t="str">
            <v>N/A</v>
          </cell>
          <cell r="F116">
            <v>35.705955956835467</v>
          </cell>
          <cell r="G116">
            <v>52.558294930935155</v>
          </cell>
          <cell r="H116">
            <v>0</v>
          </cell>
          <cell r="I116">
            <v>128.46</v>
          </cell>
          <cell r="J116">
            <v>6941.81</v>
          </cell>
          <cell r="K116">
            <v>127.92</v>
          </cell>
          <cell r="L116">
            <v>6964.82</v>
          </cell>
          <cell r="M116">
            <v>1.8505260155492587E-2</v>
          </cell>
          <cell r="N116">
            <v>1.8366590952817161E-2</v>
          </cell>
          <cell r="O116">
            <v>146.51868089677728</v>
          </cell>
          <cell r="P116">
            <v>6892.2477999999992</v>
          </cell>
          <cell r="Q116">
            <v>146.90716000429993</v>
          </cell>
          <cell r="R116">
            <v>6889.6637999999994</v>
          </cell>
          <cell r="S116">
            <v>2.1258475485570513E-2</v>
          </cell>
          <cell r="T116">
            <v>2.1322834360117823E-2</v>
          </cell>
          <cell r="U116" t="str">
            <v>NEGATIVE</v>
          </cell>
          <cell r="V116" t="str">
            <v/>
          </cell>
          <cell r="W116" t="str">
            <v>DOWN</v>
          </cell>
          <cell r="X116" t="str">
            <v>NEGATIVE</v>
          </cell>
          <cell r="Y116">
            <v>147.56604111513636</v>
          </cell>
          <cell r="Z116">
            <v>6852.6203076923057</v>
          </cell>
          <cell r="AA116">
            <v>148.14727494061535</v>
          </cell>
          <cell r="AB116">
            <v>6850.3815384615364</v>
          </cell>
          <cell r="AC116">
            <v>2.1534250328956402E-2</v>
          </cell>
          <cell r="AD116">
            <v>2.162613485232041E-2</v>
          </cell>
          <cell r="AE116" t="str">
            <v>DOWN</v>
          </cell>
          <cell r="AF116" t="str">
            <v>DOWN</v>
          </cell>
          <cell r="AG116" t="str">
            <v>NEGATIVE</v>
          </cell>
          <cell r="AH116">
            <v>150.09221003343248</v>
          </cell>
          <cell r="AI116">
            <v>6560.7823076923087</v>
          </cell>
          <cell r="AJ116">
            <v>150.0783637074359</v>
          </cell>
          <cell r="AK116">
            <v>6561.3723076923088</v>
          </cell>
          <cell r="AL116">
            <v>2.2877181865561085E-2</v>
          </cell>
          <cell r="AM116">
            <v>2.2873014465508931E-2</v>
          </cell>
          <cell r="AN116" t="str">
            <v>UP</v>
          </cell>
          <cell r="AO116" t="str">
            <v>UP</v>
          </cell>
          <cell r="AP116" t="str">
            <v>NEGATIVE</v>
          </cell>
          <cell r="AQ116">
            <v>148.30554968210973</v>
          </cell>
          <cell r="AR116">
            <v>6769.6039787132295</v>
          </cell>
          <cell r="AS116">
            <v>148.70648319025614</v>
          </cell>
          <cell r="AT116">
            <v>6766.1256231941452</v>
          </cell>
          <cell r="AU116">
            <v>2.1907566550192756E-2</v>
          </cell>
          <cell r="AV116">
            <v>2.1978084870386272E-2</v>
          </cell>
          <cell r="AW116" t="str">
            <v>DOWN</v>
          </cell>
          <cell r="AX116" t="str">
            <v>DOWN</v>
          </cell>
          <cell r="AY116" t="str">
            <v>NEGATIVE</v>
          </cell>
          <cell r="AZ116">
            <v>23.1501657102487</v>
          </cell>
          <cell r="BA116">
            <v>143.14387118431827</v>
          </cell>
          <cell r="BB116">
            <v>147.49236892584429</v>
          </cell>
          <cell r="BC116">
            <v>-0.10258120772359636</v>
          </cell>
          <cell r="BD116">
            <v>-0.12325172999270761</v>
          </cell>
          <cell r="BE116">
            <v>-0.12903968567630308</v>
          </cell>
          <cell r="BF116">
            <v>45971</v>
          </cell>
          <cell r="BG116">
            <v>46058</v>
          </cell>
          <cell r="BH116">
            <v>46035</v>
          </cell>
          <cell r="BI116">
            <v>46058</v>
          </cell>
          <cell r="BJ116">
            <v>-29.01424362812547</v>
          </cell>
        </row>
        <row r="117">
          <cell r="B117" t="str">
            <v>ARKX US Equity</v>
          </cell>
          <cell r="C117" t="str">
            <v>ARK Space Exploration &amp; Innovation ETF</v>
          </cell>
          <cell r="D117" t="str">
            <v>ETF</v>
          </cell>
          <cell r="E117" t="str">
            <v>N/A</v>
          </cell>
          <cell r="F117">
            <v>49.351707308297847</v>
          </cell>
          <cell r="G117">
            <v>52.558294930935155</v>
          </cell>
          <cell r="H117">
            <v>0</v>
          </cell>
          <cell r="I117">
            <v>31.97</v>
          </cell>
          <cell r="J117">
            <v>6941.81</v>
          </cell>
          <cell r="K117">
            <v>32.545000000000002</v>
          </cell>
          <cell r="L117">
            <v>6964.82</v>
          </cell>
          <cell r="M117">
            <v>4.6054271148302812E-3</v>
          </cell>
          <cell r="N117">
            <v>4.67276971982047E-3</v>
          </cell>
          <cell r="O117">
            <v>30.918299986267098</v>
          </cell>
          <cell r="P117">
            <v>6892.2477999999992</v>
          </cell>
          <cell r="Q117">
            <v>30.821300000000001</v>
          </cell>
          <cell r="R117">
            <v>6889.6637999999994</v>
          </cell>
          <cell r="S117">
            <v>4.485953042237846E-3</v>
          </cell>
          <cell r="T117">
            <v>4.4735564600409099E-3</v>
          </cell>
          <cell r="U117" t="str">
            <v>NEGATIVE</v>
          </cell>
          <cell r="V117" t="str">
            <v/>
          </cell>
          <cell r="W117" t="str">
            <v>UP</v>
          </cell>
          <cell r="X117" t="str">
            <v>POSITIVE</v>
          </cell>
          <cell r="Y117">
            <v>30.137538450974688</v>
          </cell>
          <cell r="Z117">
            <v>6852.6203076923057</v>
          </cell>
          <cell r="AA117">
            <v>30.10323076923077</v>
          </cell>
          <cell r="AB117">
            <v>6850.3815384615364</v>
          </cell>
          <cell r="AC117">
            <v>4.3979583134270911E-3</v>
          </cell>
          <cell r="AD117">
            <v>4.3943874658974652E-3</v>
          </cell>
          <cell r="AE117" t="str">
            <v>UP</v>
          </cell>
          <cell r="AF117" t="str">
            <v>UP</v>
          </cell>
          <cell r="AG117" t="str">
            <v>POSITIVE</v>
          </cell>
          <cell r="AH117">
            <v>27.636923059316771</v>
          </cell>
          <cell r="AI117">
            <v>6560.7823076923087</v>
          </cell>
          <cell r="AJ117">
            <v>27.65166666666666</v>
          </cell>
          <cell r="AK117">
            <v>6561.3723076923088</v>
          </cell>
          <cell r="AL117">
            <v>4.2124432366721504E-3</v>
          </cell>
          <cell r="AM117">
            <v>4.214311483932847E-3</v>
          </cell>
          <cell r="AN117" t="str">
            <v>DOWN</v>
          </cell>
          <cell r="AO117" t="str">
            <v>DOWN</v>
          </cell>
          <cell r="AP117" t="str">
            <v>POSITIVE</v>
          </cell>
          <cell r="AQ117">
            <v>29.879357449815735</v>
          </cell>
          <cell r="AR117">
            <v>6769.6039787132295</v>
          </cell>
          <cell r="AS117">
            <v>29.837131571608968</v>
          </cell>
          <cell r="AT117">
            <v>6766.1256231941452</v>
          </cell>
          <cell r="AU117">
            <v>4.4137526425135467E-3</v>
          </cell>
          <cell r="AV117">
            <v>4.4097809046476861E-3</v>
          </cell>
          <cell r="AW117" t="str">
            <v>UP</v>
          </cell>
          <cell r="AX117" t="str">
            <v>UP</v>
          </cell>
          <cell r="AY117" t="str">
            <v>POSITIVE</v>
          </cell>
          <cell r="AZ117">
            <v>53.593865521658778</v>
          </cell>
          <cell r="BA117">
            <v>32.405967719785629</v>
          </cell>
          <cell r="BB117">
            <v>26.887224996566761</v>
          </cell>
          <cell r="BC117">
            <v>-1.3453315869331295E-2</v>
          </cell>
          <cell r="BD117">
            <v>3.4015454090297048E-2</v>
          </cell>
          <cell r="BE117">
            <v>0.18904052032451313</v>
          </cell>
          <cell r="BF117">
            <v>46038</v>
          </cell>
          <cell r="BG117">
            <v>45981</v>
          </cell>
          <cell r="BH117">
            <v>46038</v>
          </cell>
          <cell r="BI117">
            <v>46058</v>
          </cell>
          <cell r="BJ117">
            <v>-15.36849227666309</v>
          </cell>
        </row>
        <row r="118">
          <cell r="B118" t="str">
            <v>ARTY US Equity</v>
          </cell>
          <cell r="C118" t="str">
            <v>Future AI &amp; Tech ETF</v>
          </cell>
          <cell r="D118" t="str">
            <v>ETF</v>
          </cell>
          <cell r="E118" t="str">
            <v>N/A</v>
          </cell>
          <cell r="F118">
            <v>52.624483077069321</v>
          </cell>
          <cell r="G118">
            <v>52.558294930935155</v>
          </cell>
          <cell r="H118">
            <v>0</v>
          </cell>
          <cell r="I118">
            <v>51.42</v>
          </cell>
          <cell r="J118">
            <v>6941.81</v>
          </cell>
          <cell r="K118">
            <v>51.73</v>
          </cell>
          <cell r="L118">
            <v>6964.82</v>
          </cell>
          <cell r="M118">
            <v>7.4072900295456085E-3</v>
          </cell>
          <cell r="N118">
            <v>7.42732762655747E-3</v>
          </cell>
          <cell r="O118">
            <v>49.837199963378893</v>
          </cell>
          <cell r="P118">
            <v>6892.2477999999992</v>
          </cell>
          <cell r="Q118">
            <v>49.745399999999982</v>
          </cell>
          <cell r="R118">
            <v>6889.6637999999994</v>
          </cell>
          <cell r="S118">
            <v>7.2309065793279949E-3</v>
          </cell>
          <cell r="T118">
            <v>7.2202942616735504E-3</v>
          </cell>
          <cell r="U118" t="str">
            <v>NEGATIVE</v>
          </cell>
          <cell r="V118" t="str">
            <v/>
          </cell>
          <cell r="W118" t="str">
            <v>UP</v>
          </cell>
          <cell r="X118" t="str">
            <v>POSITIVE</v>
          </cell>
          <cell r="Y118">
            <v>49.126153817983749</v>
          </cell>
          <cell r="Z118">
            <v>6852.6203076923057</v>
          </cell>
          <cell r="AA118">
            <v>49.097230769230748</v>
          </cell>
          <cell r="AB118">
            <v>6850.3815384615364</v>
          </cell>
          <cell r="AC118">
            <v>7.1689589692920715E-3</v>
          </cell>
          <cell r="AD118">
            <v>7.1670797449125793E-3</v>
          </cell>
          <cell r="AE118" t="str">
            <v>UP</v>
          </cell>
          <cell r="AF118" t="str">
            <v>UP</v>
          </cell>
          <cell r="AG118" t="str">
            <v>POSITIVE</v>
          </cell>
          <cell r="AH118">
            <v>45.301025594075526</v>
          </cell>
          <cell r="AI118">
            <v>6560.7823076923087</v>
          </cell>
          <cell r="AJ118">
            <v>45.308974358974368</v>
          </cell>
          <cell r="AK118">
            <v>6561.3723076923088</v>
          </cell>
          <cell r="AL118">
            <v>6.9048207164199788E-3</v>
          </cell>
          <cell r="AM118">
            <v>6.9054112820051096E-3</v>
          </cell>
          <cell r="AN118" t="str">
            <v>DOWN</v>
          </cell>
          <cell r="AO118" t="str">
            <v>DOWN</v>
          </cell>
          <cell r="AP118" t="str">
            <v>POSITIVE</v>
          </cell>
          <cell r="AQ118">
            <v>48.300772677286204</v>
          </cell>
          <cell r="AR118">
            <v>6769.6039787132295</v>
          </cell>
          <cell r="AS118">
            <v>48.23777314851958</v>
          </cell>
          <cell r="AT118">
            <v>6766.1256231941452</v>
          </cell>
          <cell r="AU118">
            <v>7.1349480455823126E-3</v>
          </cell>
          <cell r="AV118">
            <v>7.1293049870610505E-3</v>
          </cell>
          <cell r="AW118" t="str">
            <v>UP</v>
          </cell>
          <cell r="AX118" t="str">
            <v>UP</v>
          </cell>
          <cell r="AY118" t="str">
            <v>POSITIVE</v>
          </cell>
          <cell r="AZ118">
            <v>62.863537633966281</v>
          </cell>
          <cell r="BA118">
            <v>50.772580586094996</v>
          </cell>
          <cell r="BB118">
            <v>44.351199990844727</v>
          </cell>
          <cell r="BC118">
            <v>1.2751359226407244E-2</v>
          </cell>
          <cell r="BD118">
            <v>3.1759409392666083E-2</v>
          </cell>
          <cell r="BE118">
            <v>0.15938238448146747</v>
          </cell>
          <cell r="BF118">
            <v>46050</v>
          </cell>
          <cell r="BG118">
            <v>45981</v>
          </cell>
          <cell r="BH118">
            <v>46050</v>
          </cell>
          <cell r="BI118">
            <v>46058</v>
          </cell>
          <cell r="BJ118">
            <v>-12.095716507891616</v>
          </cell>
        </row>
        <row r="119">
          <cell r="B119" t="str">
            <v>BAI US Equity</v>
          </cell>
          <cell r="C119" t="str">
            <v>AI Innovation and Tech Active ETF</v>
          </cell>
          <cell r="D119" t="str">
            <v>ETF</v>
          </cell>
          <cell r="E119" t="str">
            <v>N/A</v>
          </cell>
          <cell r="F119">
            <v>53.635275698769881</v>
          </cell>
          <cell r="G119">
            <v>52.558294930935155</v>
          </cell>
          <cell r="H119">
            <v>0</v>
          </cell>
          <cell r="I119">
            <v>34.94</v>
          </cell>
          <cell r="J119">
            <v>6941.81</v>
          </cell>
          <cell r="K119">
            <v>35.340000000000003</v>
          </cell>
          <cell r="L119">
            <v>6964.82</v>
          </cell>
          <cell r="M119">
            <v>5.0332694210875831E-3</v>
          </cell>
          <cell r="N119">
            <v>5.0740722660456419E-3</v>
          </cell>
          <cell r="O119">
            <v>34.141541027334192</v>
          </cell>
          <cell r="P119">
            <v>6892.2477999999992</v>
          </cell>
          <cell r="Q119">
            <v>34.115754087600003</v>
          </cell>
          <cell r="R119">
            <v>6889.6637999999994</v>
          </cell>
          <cell r="S119">
            <v>4.9536148464270537E-3</v>
          </cell>
          <cell r="T119">
            <v>4.9517298779658894E-3</v>
          </cell>
          <cell r="U119" t="str">
            <v>NEGATIVE</v>
          </cell>
          <cell r="V119" t="str">
            <v/>
          </cell>
          <cell r="W119" t="str">
            <v>UP</v>
          </cell>
          <cell r="X119" t="str">
            <v>POSITIVE</v>
          </cell>
          <cell r="Y119">
            <v>33.961166089334</v>
          </cell>
          <cell r="Z119">
            <v>6852.6203076923057</v>
          </cell>
          <cell r="AA119">
            <v>33.971400841230775</v>
          </cell>
          <cell r="AB119">
            <v>6850.3815384615364</v>
          </cell>
          <cell r="AC119">
            <v>4.9559386868715614E-3</v>
          </cell>
          <cell r="AD119">
            <v>4.959052375476899E-3</v>
          </cell>
          <cell r="AE119" t="str">
            <v>DOWN</v>
          </cell>
          <cell r="AF119" t="str">
            <v>DOWN</v>
          </cell>
          <cell r="AG119" t="str">
            <v>POSITIVE</v>
          </cell>
          <cell r="AH119">
            <v>31.878055952952192</v>
          </cell>
          <cell r="AI119">
            <v>6560.7823076923087</v>
          </cell>
          <cell r="AJ119">
            <v>31.888312398421188</v>
          </cell>
          <cell r="AK119">
            <v>6561.3723076923088</v>
          </cell>
          <cell r="AL119">
            <v>4.8588803069378149E-3</v>
          </cell>
          <cell r="AM119">
            <v>4.860006550921751E-3</v>
          </cell>
          <cell r="AN119" t="str">
            <v>DOWN</v>
          </cell>
          <cell r="AO119" t="str">
            <v>DOWN</v>
          </cell>
          <cell r="AP119" t="str">
            <v>POSITIVE</v>
          </cell>
          <cell r="AQ119">
            <v>33.502122668852039</v>
          </cell>
          <cell r="AR119">
            <v>6769.6039787132295</v>
          </cell>
          <cell r="AS119">
            <v>33.473074669703415</v>
          </cell>
          <cell r="AT119">
            <v>6766.1256231941452</v>
          </cell>
          <cell r="AU119">
            <v>4.948904363415974E-3</v>
          </cell>
          <cell r="AV119">
            <v>4.947155363914376E-3</v>
          </cell>
          <cell r="AW119" t="str">
            <v>UP</v>
          </cell>
          <cell r="AX119" t="str">
            <v>UP</v>
          </cell>
          <cell r="AY119" t="str">
            <v>POSITIVE</v>
          </cell>
          <cell r="AZ119">
            <v>64.922540250565845</v>
          </cell>
          <cell r="BA119">
            <v>34.35709672989384</v>
          </cell>
          <cell r="BB119">
            <v>31.203261759694502</v>
          </cell>
          <cell r="BC119">
            <v>1.6966022323969376E-2</v>
          </cell>
          <cell r="BD119">
            <v>2.3386729146951835E-2</v>
          </cell>
          <cell r="BE119">
            <v>0.11975473170347439</v>
          </cell>
          <cell r="BF119">
            <v>46050</v>
          </cell>
          <cell r="BG119">
            <v>45982</v>
          </cell>
          <cell r="BH119">
            <v>46050</v>
          </cell>
          <cell r="BI119">
            <v>46058</v>
          </cell>
          <cell r="BJ119">
            <v>-11.084923886191056</v>
          </cell>
        </row>
        <row r="120">
          <cell r="B120" t="str">
            <v>BATT US Equity</v>
          </cell>
          <cell r="C120" t="str">
            <v>Amplify Lithium &amp; Battery Technology ETF</v>
          </cell>
          <cell r="D120" t="str">
            <v>ETF</v>
          </cell>
          <cell r="E120" t="str">
            <v>N/A</v>
          </cell>
          <cell r="F120">
            <v>54.386119053152655</v>
          </cell>
          <cell r="G120">
            <v>52.558294930935155</v>
          </cell>
          <cell r="H120">
            <v>0</v>
          </cell>
          <cell r="I120">
            <v>15.44</v>
          </cell>
          <cell r="J120">
            <v>6941.81</v>
          </cell>
          <cell r="K120">
            <v>15.55</v>
          </cell>
          <cell r="L120">
            <v>6964.82</v>
          </cell>
          <cell r="M120">
            <v>2.2242037739436831E-3</v>
          </cell>
          <cell r="N120">
            <v>2.2326492285514917E-3</v>
          </cell>
          <cell r="O120">
            <v>14.463171339607664</v>
          </cell>
          <cell r="P120">
            <v>6892.2477999999992</v>
          </cell>
          <cell r="Q120">
            <v>14.412422289199997</v>
          </cell>
          <cell r="R120">
            <v>6889.6637999999994</v>
          </cell>
          <cell r="S120">
            <v>2.0984694339642963E-3</v>
          </cell>
          <cell r="T120">
            <v>2.0918905054844619E-3</v>
          </cell>
          <cell r="U120" t="str">
            <v>NEGATIVE</v>
          </cell>
          <cell r="V120" t="str">
            <v/>
          </cell>
          <cell r="W120" t="str">
            <v>UP</v>
          </cell>
          <cell r="X120" t="str">
            <v>POSITIVE</v>
          </cell>
          <cell r="Y120">
            <v>14.124629713082816</v>
          </cell>
          <cell r="Z120">
            <v>6852.6203076923057</v>
          </cell>
          <cell r="AA120">
            <v>14.090577159999997</v>
          </cell>
          <cell r="AB120">
            <v>6850.3815384615364</v>
          </cell>
          <cell r="AC120">
            <v>2.0612012746755318E-3</v>
          </cell>
          <cell r="AD120">
            <v>2.0569039959144331E-3</v>
          </cell>
          <cell r="AE120" t="str">
            <v>UP</v>
          </cell>
          <cell r="AF120" t="str">
            <v>UP</v>
          </cell>
          <cell r="AG120" t="str">
            <v>POSITIVE</v>
          </cell>
          <cell r="AH120">
            <v>11.99139810332265</v>
          </cell>
          <cell r="AI120">
            <v>6560.7823076923087</v>
          </cell>
          <cell r="AJ120">
            <v>11.994218626902565</v>
          </cell>
          <cell r="AK120">
            <v>6561.3723076923088</v>
          </cell>
          <cell r="AL120">
            <v>1.8277390623467444E-3</v>
          </cell>
          <cell r="AM120">
            <v>1.8280045795970134E-3</v>
          </cell>
          <cell r="AN120" t="str">
            <v>DOWN</v>
          </cell>
          <cell r="AO120" t="str">
            <v>DOWN</v>
          </cell>
          <cell r="AP120" t="str">
            <v>POSITIVE</v>
          </cell>
          <cell r="AQ120">
            <v>13.632402834136961</v>
          </cell>
          <cell r="AR120">
            <v>6769.6039787132295</v>
          </cell>
          <cell r="AS120">
            <v>13.595894004666745</v>
          </cell>
          <cell r="AT120">
            <v>6766.1256231941452</v>
          </cell>
          <cell r="AU120">
            <v>2.0137666659679871E-3</v>
          </cell>
          <cell r="AV120">
            <v>2.0094060858196735E-3</v>
          </cell>
          <cell r="AW120" t="str">
            <v>UP</v>
          </cell>
          <cell r="AX120" t="str">
            <v>UP</v>
          </cell>
          <cell r="AY120" t="str">
            <v>POSITIVE</v>
          </cell>
          <cell r="AZ120">
            <v>72.231072807435993</v>
          </cell>
          <cell r="BA120">
            <v>15.032612918076881</v>
          </cell>
          <cell r="BB120">
            <v>11.615332243977415</v>
          </cell>
          <cell r="BC120">
            <v>2.7100217649669744E-2</v>
          </cell>
          <cell r="BD120">
            <v>6.753903673375361E-2</v>
          </cell>
          <cell r="BE120">
            <v>0.32927751662081706</v>
          </cell>
          <cell r="BF120">
            <v>46051</v>
          </cell>
          <cell r="BG120">
            <v>45982</v>
          </cell>
          <cell r="BH120">
            <v>46051</v>
          </cell>
          <cell r="BI120">
            <v>46058</v>
          </cell>
          <cell r="BJ120">
            <v>-10.334080531808283</v>
          </cell>
        </row>
        <row r="121">
          <cell r="B121" t="str">
            <v>BBJP US Equity</v>
          </cell>
          <cell r="C121" t="str">
            <v>BetaBuilders Japan ETF</v>
          </cell>
          <cell r="D121" t="str">
            <v>ETF</v>
          </cell>
          <cell r="E121" t="str">
            <v>N/A</v>
          </cell>
          <cell r="F121">
            <v>78.324616358573138</v>
          </cell>
          <cell r="G121">
            <v>52.558294930935155</v>
          </cell>
          <cell r="H121">
            <v>1</v>
          </cell>
          <cell r="I121">
            <v>75.95</v>
          </cell>
          <cell r="J121">
            <v>6941.81</v>
          </cell>
          <cell r="K121">
            <v>74.56</v>
          </cell>
          <cell r="L121">
            <v>6964.82</v>
          </cell>
          <cell r="M121">
            <v>1.0940950559004063E-2</v>
          </cell>
          <cell r="N121">
            <v>1.0705229998765223E-2</v>
          </cell>
          <cell r="O121">
            <v>67.873728976564834</v>
          </cell>
          <cell r="P121">
            <v>6892.2477999999992</v>
          </cell>
          <cell r="Q121">
            <v>67.662824676399993</v>
          </cell>
          <cell r="R121">
            <v>6889.6637999999994</v>
          </cell>
          <cell r="S121">
            <v>9.8478364310355827E-3</v>
          </cell>
          <cell r="T121">
            <v>9.8209182103196381E-3</v>
          </cell>
          <cell r="U121" t="str">
            <v>POSITIVE</v>
          </cell>
          <cell r="V121" t="str">
            <v/>
          </cell>
          <cell r="W121" t="str">
            <v>UP</v>
          </cell>
          <cell r="X121" t="str">
            <v>POSITIVE</v>
          </cell>
          <cell r="Y121">
            <v>67.137118938280636</v>
          </cell>
          <cell r="Z121">
            <v>6852.6203076923057</v>
          </cell>
          <cell r="AA121">
            <v>66.965834215692325</v>
          </cell>
          <cell r="AB121">
            <v>6850.3815384615364</v>
          </cell>
          <cell r="AC121">
            <v>9.7972915357526624E-3</v>
          </cell>
          <cell r="AD121">
            <v>9.7754897066261153E-3</v>
          </cell>
          <cell r="AE121" t="str">
            <v>UP</v>
          </cell>
          <cell r="AF121" t="str">
            <v>UP</v>
          </cell>
          <cell r="AG121" t="str">
            <v>POSITIVE</v>
          </cell>
          <cell r="AH121">
            <v>63.290447737647234</v>
          </cell>
          <cell r="AI121">
            <v>6560.7823076923087</v>
          </cell>
          <cell r="AJ121">
            <v>63.25480679025641</v>
          </cell>
          <cell r="AK121">
            <v>6561.3723076923088</v>
          </cell>
          <cell r="AL121">
            <v>9.6467836866712068E-3</v>
          </cell>
          <cell r="AM121">
            <v>9.6404843108961868E-3</v>
          </cell>
          <cell r="AN121" t="str">
            <v>UP</v>
          </cell>
          <cell r="AO121" t="str">
            <v>UP</v>
          </cell>
          <cell r="AP121" t="str">
            <v>POSITIVE</v>
          </cell>
          <cell r="AQ121">
            <v>66.28560381882258</v>
          </cell>
          <cell r="AR121">
            <v>6769.6039787132295</v>
          </cell>
          <cell r="AS121">
            <v>66.090375868850813</v>
          </cell>
          <cell r="AT121">
            <v>6766.1256231941452</v>
          </cell>
          <cell r="AU121">
            <v>9.7916516279615787E-3</v>
          </cell>
          <cell r="AV121">
            <v>9.76783162912233E-3</v>
          </cell>
          <cell r="AW121" t="str">
            <v>UP</v>
          </cell>
          <cell r="AX121" t="str">
            <v>UP</v>
          </cell>
          <cell r="AY121" t="str">
            <v>POSITIVE</v>
          </cell>
          <cell r="AZ121">
            <v>92.392523917006898</v>
          </cell>
          <cell r="BA121">
            <v>69.276451514459438</v>
          </cell>
          <cell r="BB121">
            <v>62.339595686941216</v>
          </cell>
          <cell r="BC121">
            <v>9.6332135085580362E-2</v>
          </cell>
          <cell r="BD121">
            <v>0.11898964658658606</v>
          </cell>
          <cell r="BE121">
            <v>0.21832679796975119</v>
          </cell>
          <cell r="BF121">
            <v>46063</v>
          </cell>
          <cell r="BG121">
            <v>45981</v>
          </cell>
          <cell r="BH121">
            <v>46063</v>
          </cell>
          <cell r="BI121">
            <v>46042</v>
          </cell>
          <cell r="BJ121">
            <v>13.604416773612201</v>
          </cell>
        </row>
        <row r="122">
          <cell r="B122" t="str">
            <v>BIL US Equity</v>
          </cell>
          <cell r="C122" t="str">
            <v>SPDR Bloomberg 1-3 Month T-Bill ETF</v>
          </cell>
          <cell r="D122" t="str">
            <v>ETF</v>
          </cell>
          <cell r="E122" t="str">
            <v>N/A</v>
          </cell>
          <cell r="F122">
            <v>99.937652644534111</v>
          </cell>
          <cell r="G122">
            <v>52.558294930935155</v>
          </cell>
          <cell r="H122">
            <v>1</v>
          </cell>
          <cell r="I122">
            <v>91.45</v>
          </cell>
          <cell r="J122">
            <v>6941.81</v>
          </cell>
          <cell r="K122">
            <v>91.44</v>
          </cell>
          <cell r="L122">
            <v>6964.82</v>
          </cell>
          <cell r="M122">
            <v>1.3173797611862036E-2</v>
          </cell>
          <cell r="N122">
            <v>1.3128838936253917E-2</v>
          </cell>
          <cell r="O122">
            <v>91.140297977393274</v>
          </cell>
          <cell r="P122">
            <v>6892.2477999999992</v>
          </cell>
          <cell r="Q122">
            <v>91.126742204846067</v>
          </cell>
          <cell r="R122">
            <v>6889.6637999999994</v>
          </cell>
          <cell r="S122">
            <v>1.3223595642831253E-2</v>
          </cell>
          <cell r="T122">
            <v>1.3226587660902419E-2</v>
          </cell>
          <cell r="U122" t="str">
            <v>POSITIVE</v>
          </cell>
          <cell r="V122" t="str">
            <v/>
          </cell>
          <cell r="W122" t="str">
            <v>DOWN</v>
          </cell>
          <cell r="X122" t="str">
            <v>NEGATIVE</v>
          </cell>
          <cell r="Y122">
            <v>91.03479287402385</v>
          </cell>
          <cell r="Z122">
            <v>6852.6203076923057</v>
          </cell>
          <cell r="AA122">
            <v>91.021319232756568</v>
          </cell>
          <cell r="AB122">
            <v>6850.3815384615364</v>
          </cell>
          <cell r="AC122">
            <v>1.3284669044312015E-2</v>
          </cell>
          <cell r="AD122">
            <v>1.3287043753945156E-2</v>
          </cell>
          <cell r="AE122" t="str">
            <v>UP</v>
          </cell>
          <cell r="AF122" t="str">
            <v>DOWN</v>
          </cell>
          <cell r="AG122" t="str">
            <v>NEGATIVE</v>
          </cell>
          <cell r="AH122">
            <v>90.250139756308158</v>
          </cell>
          <cell r="AI122">
            <v>6560.7823076923087</v>
          </cell>
          <cell r="AJ122">
            <v>90.249883424301942</v>
          </cell>
          <cell r="AK122">
            <v>6561.3723076923088</v>
          </cell>
          <cell r="AL122">
            <v>1.3756002794132147E-2</v>
          </cell>
          <cell r="AM122">
            <v>1.3754726784592964E-2</v>
          </cell>
          <cell r="AN122" t="str">
            <v>UP</v>
          </cell>
          <cell r="AO122" t="str">
            <v>UP</v>
          </cell>
          <cell r="AP122" t="str">
            <v>NEGATIVE</v>
          </cell>
          <cell r="AQ122">
            <v>90.78645300803565</v>
          </cell>
          <cell r="AR122">
            <v>6769.6039787132295</v>
          </cell>
          <cell r="AS122">
            <v>90.773047797536464</v>
          </cell>
          <cell r="AT122">
            <v>6766.1256231941452</v>
          </cell>
          <cell r="AU122">
            <v>1.341089571760923E-2</v>
          </cell>
          <cell r="AV122">
            <v>1.3415808817732891E-2</v>
          </cell>
          <cell r="AW122" t="str">
            <v>UP</v>
          </cell>
          <cell r="AX122" t="str">
            <v>DOWN</v>
          </cell>
          <cell r="AY122" t="str">
            <v>NEGATIVE</v>
          </cell>
          <cell r="AZ122">
            <v>0</v>
          </cell>
          <cell r="BA122">
            <v>91.267946202846503</v>
          </cell>
          <cell r="BB122">
            <v>90.078376636585887</v>
          </cell>
          <cell r="BC122">
            <v>1.9947178032129198E-3</v>
          </cell>
          <cell r="BD122">
            <v>3.3980799874446799E-3</v>
          </cell>
          <cell r="BE122">
            <v>1.5226999138181929E-2</v>
          </cell>
          <cell r="BF122">
            <v>46063</v>
          </cell>
          <cell r="BG122">
            <v>45972</v>
          </cell>
          <cell r="BH122">
            <v>46063</v>
          </cell>
          <cell r="BI122">
            <v>46034</v>
          </cell>
          <cell r="BJ122">
            <v>35.217453059573174</v>
          </cell>
        </row>
        <row r="123">
          <cell r="B123" t="str">
            <v>BKCH US Equity</v>
          </cell>
          <cell r="C123" t="str">
            <v>Blockchain ETF</v>
          </cell>
          <cell r="D123" t="str">
            <v>ETF</v>
          </cell>
          <cell r="E123" t="str">
            <v>N/A</v>
          </cell>
          <cell r="F123">
            <v>44.05242746190234</v>
          </cell>
          <cell r="G123">
            <v>52.558294930935155</v>
          </cell>
          <cell r="H123">
            <v>0</v>
          </cell>
          <cell r="I123">
            <v>66.180000000000007</v>
          </cell>
          <cell r="J123">
            <v>6941.81</v>
          </cell>
          <cell r="K123">
            <v>68.239999999999995</v>
          </cell>
          <cell r="L123">
            <v>6964.82</v>
          </cell>
          <cell r="M123">
            <v>9.5335366424606841E-3</v>
          </cell>
          <cell r="N123">
            <v>9.7978124344922056E-3</v>
          </cell>
          <cell r="O123">
            <v>73.143314812235516</v>
          </cell>
          <cell r="P123">
            <v>6892.2477999999992</v>
          </cell>
          <cell r="Q123">
            <v>73.338704824132009</v>
          </cell>
          <cell r="R123">
            <v>6889.6637999999994</v>
          </cell>
          <cell r="S123">
            <v>1.0612403519826365E-2</v>
          </cell>
          <cell r="T123">
            <v>1.0644743626551417E-2</v>
          </cell>
          <cell r="U123" t="str">
            <v>NEGATIVE</v>
          </cell>
          <cell r="V123" t="str">
            <v/>
          </cell>
          <cell r="W123" t="str">
            <v>DOWN</v>
          </cell>
          <cell r="X123" t="str">
            <v>NEGATIVE</v>
          </cell>
          <cell r="Y123">
            <v>74.206463970027329</v>
          </cell>
          <cell r="Z123">
            <v>6852.6203076923057</v>
          </cell>
          <cell r="AA123">
            <v>74.789250521024627</v>
          </cell>
          <cell r="AB123">
            <v>6850.3815384615364</v>
          </cell>
          <cell r="AC123">
            <v>1.0828918083601974E-2</v>
          </cell>
          <cell r="AD123">
            <v>1.0917530666156276E-2</v>
          </cell>
          <cell r="AE123" t="str">
            <v>DOWN</v>
          </cell>
          <cell r="AF123" t="str">
            <v>DOWN</v>
          </cell>
          <cell r="AG123" t="str">
            <v>NEGATIVE</v>
          </cell>
          <cell r="AH123">
            <v>69.395347667560699</v>
          </cell>
          <cell r="AI123">
            <v>6560.7823076923087</v>
          </cell>
          <cell r="AJ123">
            <v>69.448168172556194</v>
          </cell>
          <cell r="AK123">
            <v>6561.3723076923088</v>
          </cell>
          <cell r="AL123">
            <v>1.0577297708262148E-2</v>
          </cell>
          <cell r="AM123">
            <v>1.0584396817589171E-2</v>
          </cell>
          <cell r="AN123" t="str">
            <v>DOWN</v>
          </cell>
          <cell r="AO123" t="str">
            <v>DOWN</v>
          </cell>
          <cell r="AP123" t="str">
            <v>NEGATIVE</v>
          </cell>
          <cell r="AQ123">
            <v>74.541352503636119</v>
          </cell>
          <cell r="AR123">
            <v>6769.6039787132295</v>
          </cell>
          <cell r="AS123">
            <v>74.710318101845402</v>
          </cell>
          <cell r="AT123">
            <v>6766.1256231941452</v>
          </cell>
          <cell r="AU123">
            <v>1.1011183628765974E-2</v>
          </cell>
          <cell r="AV123">
            <v>1.1041816581965298E-2</v>
          </cell>
          <cell r="AW123" t="str">
            <v>DOWN</v>
          </cell>
          <cell r="AX123" t="str">
            <v>DOWN</v>
          </cell>
          <cell r="AY123" t="str">
            <v>NEGATIVE</v>
          </cell>
          <cell r="AZ123">
            <v>36.824000016732974</v>
          </cell>
          <cell r="BA123">
            <v>72.997151838231474</v>
          </cell>
          <cell r="BB123">
            <v>67.617491628369578</v>
          </cell>
          <cell r="BC123">
            <v>-9.3389285287991952E-2</v>
          </cell>
          <cell r="BD123">
            <v>-9.5200974007137562E-2</v>
          </cell>
          <cell r="BE123">
            <v>-2.1259168208577206E-2</v>
          </cell>
          <cell r="BF123">
            <v>45971</v>
          </cell>
          <cell r="BG123">
            <v>46058</v>
          </cell>
          <cell r="BH123">
            <v>46038</v>
          </cell>
          <cell r="BI123">
            <v>46058</v>
          </cell>
          <cell r="BJ123">
            <v>-20.667772123058597</v>
          </cell>
        </row>
        <row r="124">
          <cell r="B124" t="str">
            <v>BKLN US Equity</v>
          </cell>
          <cell r="C124" t="str">
            <v>Senior Loan ETF</v>
          </cell>
          <cell r="D124" t="str">
            <v>ETF</v>
          </cell>
          <cell r="E124" t="str">
            <v>N/A</v>
          </cell>
          <cell r="F124">
            <v>35.486377163064773</v>
          </cell>
          <cell r="G124">
            <v>52.558294930935155</v>
          </cell>
          <cell r="H124">
            <v>0</v>
          </cell>
          <cell r="I124">
            <v>20.67</v>
          </cell>
          <cell r="J124">
            <v>6941.81</v>
          </cell>
          <cell r="K124">
            <v>20.68</v>
          </cell>
          <cell r="L124">
            <v>6964.82</v>
          </cell>
          <cell r="M124">
            <v>2.9776095859725348E-3</v>
          </cell>
          <cell r="N124">
            <v>2.9692081058806975E-3</v>
          </cell>
          <cell r="O124">
            <v>20.817263952009579</v>
          </cell>
          <cell r="P124">
            <v>6892.2477999999992</v>
          </cell>
          <cell r="Q124">
            <v>20.817491817481145</v>
          </cell>
          <cell r="R124">
            <v>6889.6637999999994</v>
          </cell>
          <cell r="S124">
            <v>3.0203882036872764E-3</v>
          </cell>
          <cell r="T124">
            <v>3.0215540876582609E-3</v>
          </cell>
          <cell r="U124" t="str">
            <v>NEGATIVE</v>
          </cell>
          <cell r="V124" t="str">
            <v/>
          </cell>
          <cell r="W124" t="str">
            <v>DOWN</v>
          </cell>
          <cell r="X124" t="str">
            <v>NEGATIVE</v>
          </cell>
          <cell r="Y124">
            <v>20.772272723533309</v>
          </cell>
          <cell r="Z124">
            <v>6852.6203076923057</v>
          </cell>
          <cell r="AA124">
            <v>20.770933467170408</v>
          </cell>
          <cell r="AB124">
            <v>6850.3815384615364</v>
          </cell>
          <cell r="AC124">
            <v>3.0312890238812307E-3</v>
          </cell>
          <cell r="AD124">
            <v>3.0320841767063327E-3</v>
          </cell>
          <cell r="AE124" t="str">
            <v>UP</v>
          </cell>
          <cell r="AF124" t="str">
            <v>DOWN</v>
          </cell>
          <cell r="AG124" t="str">
            <v>NEGATIVE</v>
          </cell>
          <cell r="AH124">
            <v>20.453837103349528</v>
          </cell>
          <cell r="AI124">
            <v>6560.7823076923087</v>
          </cell>
          <cell r="AJ124">
            <v>20.454093511649681</v>
          </cell>
          <cell r="AK124">
            <v>6561.3723076923088</v>
          </cell>
          <cell r="AL124">
            <v>3.1175911871619416E-3</v>
          </cell>
          <cell r="AM124">
            <v>3.1173499311523693E-3</v>
          </cell>
          <cell r="AN124" t="str">
            <v>DOWN</v>
          </cell>
          <cell r="AO124" t="str">
            <v>UP</v>
          </cell>
          <cell r="AP124" t="str">
            <v>NEGATIVE</v>
          </cell>
          <cell r="AQ124">
            <v>20.656016791032162</v>
          </cell>
          <cell r="AR124">
            <v>6769.6039787132295</v>
          </cell>
          <cell r="AS124">
            <v>20.655734300420814</v>
          </cell>
          <cell r="AT124">
            <v>6766.1256231941452</v>
          </cell>
          <cell r="AU124">
            <v>3.0512887985743695E-3</v>
          </cell>
          <cell r="AV124">
            <v>3.052815665971877E-3</v>
          </cell>
          <cell r="AW124" t="str">
            <v>UP</v>
          </cell>
          <cell r="AX124" t="str">
            <v>DOWN</v>
          </cell>
          <cell r="AY124" t="str">
            <v>NEGATIVE</v>
          </cell>
          <cell r="AZ124">
            <v>27.062918509115278</v>
          </cell>
          <cell r="BA124">
            <v>20.842122298590127</v>
          </cell>
          <cell r="BB124">
            <v>20.38858673689214</v>
          </cell>
          <cell r="BC124">
            <v>-8.2583863641261246E-3</v>
          </cell>
          <cell r="BD124">
            <v>-7.074126184356766E-3</v>
          </cell>
          <cell r="BE124">
            <v>1.3802489929263029E-2</v>
          </cell>
          <cell r="BF124">
            <v>46031</v>
          </cell>
          <cell r="BG124">
            <v>45981</v>
          </cell>
          <cell r="BH124">
            <v>46034</v>
          </cell>
          <cell r="BI124">
            <v>46058</v>
          </cell>
          <cell r="BJ124">
            <v>-29.233822421896164</v>
          </cell>
        </row>
        <row r="125">
          <cell r="B125" t="str">
            <v>BLOK US Equity</v>
          </cell>
          <cell r="C125" t="str">
            <v>Amplify Blockchain Technology ETF</v>
          </cell>
          <cell r="D125" t="str">
            <v>ETF</v>
          </cell>
          <cell r="E125" t="str">
            <v>N/A</v>
          </cell>
          <cell r="F125">
            <v>41.608129545089554</v>
          </cell>
          <cell r="G125">
            <v>52.558294930935155</v>
          </cell>
          <cell r="H125">
            <v>0</v>
          </cell>
          <cell r="I125">
            <v>55.8</v>
          </cell>
          <cell r="J125">
            <v>6941.81</v>
          </cell>
          <cell r="K125">
            <v>56.32</v>
          </cell>
          <cell r="L125">
            <v>6964.82</v>
          </cell>
          <cell r="M125">
            <v>8.0382493902886997E-3</v>
          </cell>
          <cell r="N125">
            <v>8.0863539904836024E-3</v>
          </cell>
          <cell r="O125">
            <v>60.313646034741232</v>
          </cell>
          <cell r="P125">
            <v>6892.2477999999992</v>
          </cell>
          <cell r="Q125">
            <v>60.412146200000024</v>
          </cell>
          <cell r="R125">
            <v>6889.6637999999994</v>
          </cell>
          <cell r="S125">
            <v>8.7509398653282961E-3</v>
          </cell>
          <cell r="T125">
            <v>8.7685187483313807E-3</v>
          </cell>
          <cell r="U125" t="str">
            <v>NEGATIVE</v>
          </cell>
          <cell r="V125" t="str">
            <v/>
          </cell>
          <cell r="W125" t="str">
            <v>DOWN</v>
          </cell>
          <cell r="X125" t="str">
            <v>NEGATIVE</v>
          </cell>
          <cell r="Y125">
            <v>60.301326203647108</v>
          </cell>
          <cell r="Z125">
            <v>6852.6203076923057</v>
          </cell>
          <cell r="AA125">
            <v>60.490303261538486</v>
          </cell>
          <cell r="AB125">
            <v>6850.3815384615364</v>
          </cell>
          <cell r="AC125">
            <v>8.7997471764131984E-3</v>
          </cell>
          <cell r="AD125">
            <v>8.8302093718306152E-3</v>
          </cell>
          <cell r="AE125" t="str">
            <v>DOWN</v>
          </cell>
          <cell r="AF125" t="str">
            <v>DOWN</v>
          </cell>
          <cell r="AG125" t="str">
            <v>NEGATIVE</v>
          </cell>
          <cell r="AH125">
            <v>59.855626313770792</v>
          </cell>
          <cell r="AI125">
            <v>6560.7823076923087</v>
          </cell>
          <cell r="AJ125">
            <v>59.868959666666669</v>
          </cell>
          <cell r="AK125">
            <v>6561.3723076923088</v>
          </cell>
          <cell r="AL125">
            <v>9.1232452940241543E-3</v>
          </cell>
          <cell r="AM125">
            <v>9.1244570280638593E-3</v>
          </cell>
          <cell r="AN125" t="str">
            <v>DOWN</v>
          </cell>
          <cell r="AO125" t="str">
            <v>DOWN</v>
          </cell>
          <cell r="AP125" t="str">
            <v>NEGATIVE</v>
          </cell>
          <cell r="AQ125">
            <v>60.623693024236637</v>
          </cell>
          <cell r="AR125">
            <v>6769.6039787132295</v>
          </cell>
          <cell r="AS125">
            <v>60.721153615953718</v>
          </cell>
          <cell r="AT125">
            <v>6766.1256231941452</v>
          </cell>
          <cell r="AU125">
            <v>8.9552790997620545E-3</v>
          </cell>
          <cell r="AV125">
            <v>8.9742870584316077E-3</v>
          </cell>
          <cell r="AW125" t="str">
            <v>DOWN</v>
          </cell>
          <cell r="AX125" t="str">
            <v>DOWN</v>
          </cell>
          <cell r="AY125" t="str">
            <v>NEGATIVE</v>
          </cell>
          <cell r="AZ125">
            <v>34.105329081361887</v>
          </cell>
          <cell r="BA125">
            <v>60.271983797969696</v>
          </cell>
          <cell r="BB125">
            <v>58.820327561185344</v>
          </cell>
          <cell r="BC125">
            <v>-7.419672484913864E-2</v>
          </cell>
          <cell r="BD125">
            <v>-7.4836232452956564E-2</v>
          </cell>
          <cell r="BE125">
            <v>-5.1348363506537376E-2</v>
          </cell>
          <cell r="BF125">
            <v>45971</v>
          </cell>
          <cell r="BG125">
            <v>46058</v>
          </cell>
          <cell r="BH125">
            <v>46038</v>
          </cell>
          <cell r="BI125">
            <v>46058</v>
          </cell>
          <cell r="BJ125">
            <v>-23.112070039871384</v>
          </cell>
        </row>
        <row r="126">
          <cell r="B126" t="str">
            <v>BOTZ US Equity</v>
          </cell>
          <cell r="C126" t="str">
            <v>Robotics &amp; Artificial Intelligence ETF</v>
          </cell>
          <cell r="D126" t="str">
            <v>ETF</v>
          </cell>
          <cell r="E126" t="str">
            <v>N/A</v>
          </cell>
          <cell r="F126">
            <v>58.415156637265824</v>
          </cell>
          <cell r="G126">
            <v>52.558294930935155</v>
          </cell>
          <cell r="H126">
            <v>0</v>
          </cell>
          <cell r="I126">
            <v>38.36</v>
          </cell>
          <cell r="J126">
            <v>6941.81</v>
          </cell>
          <cell r="K126">
            <v>38.14</v>
          </cell>
          <cell r="L126">
            <v>6964.82</v>
          </cell>
          <cell r="M126">
            <v>5.5259363192020523E-3</v>
          </cell>
          <cell r="N126">
            <v>5.4760927059134337E-3</v>
          </cell>
          <cell r="O126">
            <v>36.947639466607015</v>
          </cell>
          <cell r="P126">
            <v>6892.2477999999992</v>
          </cell>
          <cell r="Q126">
            <v>36.874842029199989</v>
          </cell>
          <cell r="R126">
            <v>6889.6637999999994</v>
          </cell>
          <cell r="S126">
            <v>5.3607532025483793E-3</v>
          </cell>
          <cell r="T126">
            <v>5.3521975962310371E-3</v>
          </cell>
          <cell r="U126" t="str">
            <v>NEGATIVE</v>
          </cell>
          <cell r="V126" t="str">
            <v/>
          </cell>
          <cell r="W126" t="str">
            <v>UP</v>
          </cell>
          <cell r="X126" t="str">
            <v>POSITIVE</v>
          </cell>
          <cell r="Y126">
            <v>36.438960002005402</v>
          </cell>
          <cell r="Z126">
            <v>6852.6203076923057</v>
          </cell>
          <cell r="AA126">
            <v>36.415590361846149</v>
          </cell>
          <cell r="AB126">
            <v>6850.3815384615364</v>
          </cell>
          <cell r="AC126">
            <v>5.3175221106445073E-3</v>
          </cell>
          <cell r="AD126">
            <v>5.3158484906848545E-3</v>
          </cell>
          <cell r="AE126" t="str">
            <v>UP</v>
          </cell>
          <cell r="AF126" t="str">
            <v>UP</v>
          </cell>
          <cell r="AG126" t="str">
            <v>POSITIVE</v>
          </cell>
          <cell r="AH126">
            <v>34.707391779396914</v>
          </cell>
          <cell r="AI126">
            <v>6560.7823076923087</v>
          </cell>
          <cell r="AJ126">
            <v>34.701750738105844</v>
          </cell>
          <cell r="AK126">
            <v>6561.3723076923088</v>
          </cell>
          <cell r="AL126">
            <v>5.2901300716384995E-3</v>
          </cell>
          <cell r="AM126">
            <v>5.2887946470318112E-3</v>
          </cell>
          <cell r="AN126" t="str">
            <v>UP</v>
          </cell>
          <cell r="AO126" t="str">
            <v>UP</v>
          </cell>
          <cell r="AP126" t="str">
            <v>POSITIVE</v>
          </cell>
          <cell r="AQ126">
            <v>36.196221137149671</v>
          </cell>
          <cell r="AR126">
            <v>6769.6039787132295</v>
          </cell>
          <cell r="AS126">
            <v>36.152514577314328</v>
          </cell>
          <cell r="AT126">
            <v>6766.1256231941452</v>
          </cell>
          <cell r="AU126">
            <v>5.3468742412358765E-3</v>
          </cell>
          <cell r="AV126">
            <v>5.3431633686173699E-3</v>
          </cell>
          <cell r="AW126" t="str">
            <v>UP</v>
          </cell>
          <cell r="AX126" t="str">
            <v>UP</v>
          </cell>
          <cell r="AY126" t="str">
            <v>POSITIVE</v>
          </cell>
          <cell r="AZ126">
            <v>69.11273553941912</v>
          </cell>
          <cell r="BA126">
            <v>37.526283396462944</v>
          </cell>
          <cell r="BB126">
            <v>34.244433602977878</v>
          </cell>
          <cell r="BC126">
            <v>2.2216871165441354E-2</v>
          </cell>
          <cell r="BD126">
            <v>3.8226001817232902E-2</v>
          </cell>
          <cell r="BE126">
            <v>0.12018205483370092</v>
          </cell>
          <cell r="BF126">
            <v>46034</v>
          </cell>
          <cell r="BG126">
            <v>45981</v>
          </cell>
          <cell r="BH126">
            <v>46034</v>
          </cell>
          <cell r="BI126">
            <v>46058</v>
          </cell>
          <cell r="BJ126">
            <v>-6.3050429476951138</v>
          </cell>
        </row>
        <row r="127">
          <cell r="B127" t="str">
            <v>BOUT US Equity</v>
          </cell>
          <cell r="C127" t="str">
            <v>Innovator IBD Breakout Opportunities ETF</v>
          </cell>
          <cell r="D127" t="str">
            <v>ETF</v>
          </cell>
          <cell r="E127" t="str">
            <v>N/A</v>
          </cell>
          <cell r="F127">
            <v>58.25126205254417</v>
          </cell>
          <cell r="G127">
            <v>52.558294930935155</v>
          </cell>
          <cell r="H127">
            <v>0</v>
          </cell>
          <cell r="I127">
            <v>40.0383</v>
          </cell>
          <cell r="J127">
            <v>6941.81</v>
          </cell>
          <cell r="K127">
            <v>40.649000000000001</v>
          </cell>
          <cell r="L127">
            <v>6964.82</v>
          </cell>
          <cell r="M127">
            <v>5.7677032358995706E-3</v>
          </cell>
          <cell r="N127">
            <v>5.8363317357806813E-3</v>
          </cell>
          <cell r="O127">
            <v>37.865526484478934</v>
          </cell>
          <cell r="P127">
            <v>6892.2477999999992</v>
          </cell>
          <cell r="Q127">
            <v>37.809800965859999</v>
          </cell>
          <cell r="R127">
            <v>6889.6637999999994</v>
          </cell>
          <cell r="S127">
            <v>5.4939299316079347E-3</v>
          </cell>
          <cell r="T127">
            <v>5.4879021768609385E-3</v>
          </cell>
          <cell r="U127" t="str">
            <v>NEGATIVE</v>
          </cell>
          <cell r="V127" t="str">
            <v/>
          </cell>
          <cell r="W127" t="str">
            <v>UP</v>
          </cell>
          <cell r="X127" t="str">
            <v>POSITIVE</v>
          </cell>
          <cell r="Y127">
            <v>37.545094123583787</v>
          </cell>
          <cell r="Z127">
            <v>6852.6203076923057</v>
          </cell>
          <cell r="AA127">
            <v>37.499131154830764</v>
          </cell>
          <cell r="AB127">
            <v>6850.3815384615364</v>
          </cell>
          <cell r="AC127">
            <v>5.478939797881127E-3</v>
          </cell>
          <cell r="AD127">
            <v>5.4740208182991728E-3</v>
          </cell>
          <cell r="AE127" t="str">
            <v>UP</v>
          </cell>
          <cell r="AF127" t="str">
            <v>UP</v>
          </cell>
          <cell r="AG127" t="str">
            <v>POSITIVE</v>
          </cell>
          <cell r="AH127">
            <v>37.315284128196069</v>
          </cell>
          <cell r="AI127">
            <v>6560.7823076923087</v>
          </cell>
          <cell r="AJ127">
            <v>37.330943113823075</v>
          </cell>
          <cell r="AK127">
            <v>6561.3723076923088</v>
          </cell>
          <cell r="AL127">
            <v>5.687627233789648E-3</v>
          </cell>
          <cell r="AM127">
            <v>5.6895023423770156E-3</v>
          </cell>
          <cell r="AN127" t="str">
            <v>DOWN</v>
          </cell>
          <cell r="AO127" t="str">
            <v>DOWN</v>
          </cell>
          <cell r="AP127" t="str">
            <v>POSITIVE</v>
          </cell>
          <cell r="AQ127">
            <v>37.892098591173202</v>
          </cell>
          <cell r="AR127">
            <v>6769.6039787132295</v>
          </cell>
          <cell r="AS127">
            <v>37.848742084354342</v>
          </cell>
          <cell r="AT127">
            <v>6766.1256231941452</v>
          </cell>
          <cell r="AU127">
            <v>5.5973877807806056E-3</v>
          </cell>
          <cell r="AV127">
            <v>5.5938574292220648E-3</v>
          </cell>
          <cell r="AW127" t="str">
            <v>UP</v>
          </cell>
          <cell r="AX127" t="str">
            <v>UP</v>
          </cell>
          <cell r="AY127" t="str">
            <v>POSITIVE</v>
          </cell>
          <cell r="AZ127">
            <v>72.442718157162545</v>
          </cell>
          <cell r="BA127">
            <v>38.572325424275697</v>
          </cell>
          <cell r="BB127">
            <v>37.051547774131706</v>
          </cell>
          <cell r="BC127">
            <v>3.8005864557019597E-2</v>
          </cell>
          <cell r="BD127">
            <v>5.7381310052870393E-2</v>
          </cell>
          <cell r="BE127">
            <v>8.0610727629401691E-2</v>
          </cell>
          <cell r="BF127">
            <v>46062</v>
          </cell>
          <cell r="BG127">
            <v>45981</v>
          </cell>
          <cell r="BH127">
            <v>46062</v>
          </cell>
          <cell r="BI127">
            <v>46058</v>
          </cell>
          <cell r="BJ127">
            <v>-6.4689375324167671</v>
          </cell>
        </row>
        <row r="128">
          <cell r="B128" t="str">
            <v>BUG US Equity</v>
          </cell>
          <cell r="C128" t="str">
            <v>Cybersecurity ETF</v>
          </cell>
          <cell r="D128" t="str">
            <v>ETF</v>
          </cell>
          <cell r="E128" t="str">
            <v>N/A</v>
          </cell>
          <cell r="F128">
            <v>39.546141511135396</v>
          </cell>
          <cell r="G128">
            <v>52.558294930935155</v>
          </cell>
          <cell r="H128">
            <v>0</v>
          </cell>
          <cell r="I128">
            <v>27.89</v>
          </cell>
          <cell r="J128">
            <v>6941.81</v>
          </cell>
          <cell r="K128">
            <v>27.56</v>
          </cell>
          <cell r="L128">
            <v>6964.82</v>
          </cell>
          <cell r="M128">
            <v>4.0176841486586354E-3</v>
          </cell>
          <cell r="N128">
            <v>3.9570297581272736E-3</v>
          </cell>
          <cell r="O128">
            <v>30.326115815992964</v>
          </cell>
          <cell r="P128">
            <v>6892.2477999999992</v>
          </cell>
          <cell r="Q128">
            <v>30.390677372399992</v>
          </cell>
          <cell r="R128">
            <v>6889.6637999999994</v>
          </cell>
          <cell r="S128">
            <v>4.4000327173368556E-3</v>
          </cell>
          <cell r="T128">
            <v>4.4110537545242762E-3</v>
          </cell>
          <cell r="U128" t="str">
            <v>NEGATIVE</v>
          </cell>
          <cell r="V128" t="str">
            <v/>
          </cell>
          <cell r="W128" t="str">
            <v>DOWN</v>
          </cell>
          <cell r="X128" t="str">
            <v>NEGATIVE</v>
          </cell>
          <cell r="Y128">
            <v>30.76693111091766</v>
          </cell>
          <cell r="Z128">
            <v>6852.6203076923057</v>
          </cell>
          <cell r="AA128">
            <v>30.854271718153836</v>
          </cell>
          <cell r="AB128">
            <v>6850.3815384615364</v>
          </cell>
          <cell r="AC128">
            <v>4.4898053196352795E-3</v>
          </cell>
          <cell r="AD128">
            <v>4.5040223737790683E-3</v>
          </cell>
          <cell r="AE128" t="str">
            <v>DOWN</v>
          </cell>
          <cell r="AF128" t="str">
            <v>DOWN</v>
          </cell>
          <cell r="AG128" t="str">
            <v>NEGATIVE</v>
          </cell>
          <cell r="AH128">
            <v>33.223371674093556</v>
          </cell>
          <cell r="AI128">
            <v>6560.7823076923087</v>
          </cell>
          <cell r="AJ128">
            <v>33.214910151282055</v>
          </cell>
          <cell r="AK128">
            <v>6561.3723076923088</v>
          </cell>
          <cell r="AL128">
            <v>5.0639344693909766E-3</v>
          </cell>
          <cell r="AM128">
            <v>5.0621895228140203E-3</v>
          </cell>
          <cell r="AN128" t="str">
            <v>UP</v>
          </cell>
          <cell r="AO128" t="str">
            <v>UP</v>
          </cell>
          <cell r="AP128" t="str">
            <v>NEGATIVE</v>
          </cell>
          <cell r="AQ128">
            <v>31.422350104385238</v>
          </cell>
          <cell r="AR128">
            <v>6769.6039787132295</v>
          </cell>
          <cell r="AS128">
            <v>31.493716923991126</v>
          </cell>
          <cell r="AT128">
            <v>6766.1256231941452</v>
          </cell>
          <cell r="AU128">
            <v>4.6416821727226082E-3</v>
          </cell>
          <cell r="AV128">
            <v>4.654616050288999E-3</v>
          </cell>
          <cell r="AW128" t="str">
            <v>DOWN</v>
          </cell>
          <cell r="AX128" t="str">
            <v>DOWN</v>
          </cell>
          <cell r="AY128" t="str">
            <v>NEGATIVE</v>
          </cell>
          <cell r="AZ128">
            <v>30.405928268045443</v>
          </cell>
          <cell r="BA128">
            <v>29.514393540956398</v>
          </cell>
          <cell r="BB128">
            <v>33.533360594173232</v>
          </cell>
          <cell r="BC128">
            <v>-5.5037334197711618E-2</v>
          </cell>
          <cell r="BD128">
            <v>-8.0330624296707231E-2</v>
          </cell>
          <cell r="BE128">
            <v>-0.16829093458511946</v>
          </cell>
          <cell r="BF128">
            <v>45972</v>
          </cell>
          <cell r="BG128">
            <v>46058</v>
          </cell>
          <cell r="BH128">
            <v>46034</v>
          </cell>
          <cell r="BI128">
            <v>46058</v>
          </cell>
          <cell r="BJ128">
            <v>-25.174058073825542</v>
          </cell>
        </row>
        <row r="129">
          <cell r="B129" t="str">
            <v>BUZZ US Equity</v>
          </cell>
          <cell r="C129" t="str">
            <v>Social Sentiment ETF</v>
          </cell>
          <cell r="D129" t="str">
            <v>ETF</v>
          </cell>
          <cell r="E129" t="str">
            <v>N/A</v>
          </cell>
          <cell r="F129">
            <v>40.852131384026315</v>
          </cell>
          <cell r="G129">
            <v>52.558294930935155</v>
          </cell>
          <cell r="H129">
            <v>0</v>
          </cell>
          <cell r="I129">
            <v>31.62</v>
          </cell>
          <cell r="J129">
            <v>6941.81</v>
          </cell>
          <cell r="K129">
            <v>32.1</v>
          </cell>
          <cell r="L129">
            <v>6964.82</v>
          </cell>
          <cell r="M129">
            <v>4.5550079878302636E-3</v>
          </cell>
          <cell r="N129">
            <v>4.608877185627195E-3</v>
          </cell>
          <cell r="O129">
            <v>33.703900016784658</v>
          </cell>
          <cell r="P129">
            <v>6892.2477999999992</v>
          </cell>
          <cell r="Q129">
            <v>33.7273</v>
          </cell>
          <cell r="R129">
            <v>6889.6637999999994</v>
          </cell>
          <cell r="S129">
            <v>4.8901172730302384E-3</v>
          </cell>
          <cell r="T129">
            <v>4.895347723643642E-3</v>
          </cell>
          <cell r="U129" t="str">
            <v>NEGATIVE</v>
          </cell>
          <cell r="V129" t="str">
            <v/>
          </cell>
          <cell r="W129" t="str">
            <v>DOWN</v>
          </cell>
          <cell r="X129" t="str">
            <v>NEGATIVE</v>
          </cell>
          <cell r="Y129">
            <v>33.562384628295895</v>
          </cell>
          <cell r="Z129">
            <v>6852.6203076923057</v>
          </cell>
          <cell r="AA129">
            <v>33.640538461538462</v>
          </cell>
          <cell r="AB129">
            <v>6850.3815384615364</v>
          </cell>
          <cell r="AC129">
            <v>4.897744675948403E-3</v>
          </cell>
          <cell r="AD129">
            <v>4.9107539883236169E-3</v>
          </cell>
          <cell r="AE129" t="str">
            <v>DOWN</v>
          </cell>
          <cell r="AF129" t="str">
            <v>DOWN</v>
          </cell>
          <cell r="AG129" t="str">
            <v>NEGATIVE</v>
          </cell>
          <cell r="AH129">
            <v>32.81949745741624</v>
          </cell>
          <cell r="AI129">
            <v>6560.7823076923087</v>
          </cell>
          <cell r="AJ129">
            <v>32.831805128205133</v>
          </cell>
          <cell r="AK129">
            <v>6561.3723076923088</v>
          </cell>
          <cell r="AL129">
            <v>5.0023756189770882E-3</v>
          </cell>
          <cell r="AM129">
            <v>5.0038015812201887E-3</v>
          </cell>
          <cell r="AN129" t="str">
            <v>DOWN</v>
          </cell>
          <cell r="AO129" t="str">
            <v>DOWN</v>
          </cell>
          <cell r="AP129" t="str">
            <v>NEGATIVE</v>
          </cell>
          <cell r="AQ129">
            <v>33.577662368390484</v>
          </cell>
          <cell r="AR129">
            <v>6769.6039787132295</v>
          </cell>
          <cell r="AS129">
            <v>33.617214190187148</v>
          </cell>
          <cell r="AT129">
            <v>6766.1256231941452</v>
          </cell>
          <cell r="AU129">
            <v>4.9600630219986588E-3</v>
          </cell>
          <cell r="AV129">
            <v>4.9684584742186871E-3</v>
          </cell>
          <cell r="AW129" t="str">
            <v>DOWN</v>
          </cell>
          <cell r="AX129" t="str">
            <v>DOWN</v>
          </cell>
          <cell r="AY129" t="str">
            <v>NEGATIVE</v>
          </cell>
          <cell r="AZ129">
            <v>28.704823845933404</v>
          </cell>
          <cell r="BA129">
            <v>33.688387123846233</v>
          </cell>
          <cell r="BB129">
            <v>32.281732004196144</v>
          </cell>
          <cell r="BC129">
            <v>-6.1397629878876869E-2</v>
          </cell>
          <cell r="BD129">
            <v>-6.182964036051819E-2</v>
          </cell>
          <cell r="BE129">
            <v>-2.0498652430115172E-2</v>
          </cell>
          <cell r="BF129">
            <v>45971</v>
          </cell>
          <cell r="BG129">
            <v>46058</v>
          </cell>
          <cell r="BH129">
            <v>46038</v>
          </cell>
          <cell r="BI129">
            <v>46058</v>
          </cell>
          <cell r="BJ129">
            <v>-23.868068200934623</v>
          </cell>
        </row>
        <row r="130">
          <cell r="B130" t="str">
            <v>CGCP US Equity</v>
          </cell>
          <cell r="C130" t="str">
            <v>Capital Group Core Plus Income ETF</v>
          </cell>
          <cell r="D130" t="str">
            <v>ETF</v>
          </cell>
          <cell r="E130" t="str">
            <v>N/A</v>
          </cell>
          <cell r="F130">
            <v>70.537227586862883</v>
          </cell>
          <cell r="G130">
            <v>52.558294930935155</v>
          </cell>
          <cell r="H130">
            <v>1</v>
          </cell>
          <cell r="I130">
            <v>22.78</v>
          </cell>
          <cell r="J130">
            <v>6941.81</v>
          </cell>
          <cell r="K130">
            <v>22.72</v>
          </cell>
          <cell r="L130">
            <v>6964.82</v>
          </cell>
          <cell r="M130">
            <v>3.2815648944583618E-3</v>
          </cell>
          <cell r="N130">
            <v>3.2621087120700892E-3</v>
          </cell>
          <cell r="O130">
            <v>22.586119747518911</v>
          </cell>
          <cell r="P130">
            <v>6892.2477999999992</v>
          </cell>
          <cell r="Q130">
            <v>22.582307248084625</v>
          </cell>
          <cell r="R130">
            <v>6889.6637999999994</v>
          </cell>
          <cell r="S130">
            <v>3.2770324577591236E-3</v>
          </cell>
          <cell r="T130">
            <v>3.2777081587180824E-3</v>
          </cell>
          <cell r="U130" t="str">
            <v>POSITIVE</v>
          </cell>
          <cell r="V130" t="str">
            <v/>
          </cell>
          <cell r="W130" t="str">
            <v>DOWN</v>
          </cell>
          <cell r="X130" t="str">
            <v>BUY</v>
          </cell>
          <cell r="Y130">
            <v>22.553592235363279</v>
          </cell>
          <cell r="Z130">
            <v>6852.6203076923057</v>
          </cell>
          <cell r="AA130">
            <v>22.54716450032743</v>
          </cell>
          <cell r="AB130">
            <v>6850.3815384615364</v>
          </cell>
          <cell r="AC130">
            <v>3.2912362312043008E-3</v>
          </cell>
          <cell r="AD130">
            <v>3.2913735349974519E-3</v>
          </cell>
          <cell r="AE130" t="str">
            <v>UP</v>
          </cell>
          <cell r="AF130" t="str">
            <v>DOWN</v>
          </cell>
          <cell r="AG130" t="str">
            <v>NEGATIVE</v>
          </cell>
          <cell r="AH130">
            <v>22.208629960293575</v>
          </cell>
          <cell r="AI130">
            <v>6560.7823076923087</v>
          </cell>
          <cell r="AJ130">
            <v>22.207091481148815</v>
          </cell>
          <cell r="AK130">
            <v>6561.3723076923088</v>
          </cell>
          <cell r="AL130">
            <v>3.3850582017108939E-3</v>
          </cell>
          <cell r="AM130">
            <v>3.3845193413448047E-3</v>
          </cell>
          <cell r="AN130" t="str">
            <v>UP</v>
          </cell>
          <cell r="AO130" t="str">
            <v>UP</v>
          </cell>
          <cell r="AP130" t="str">
            <v>NEGATIVE</v>
          </cell>
          <cell r="AQ130">
            <v>22.462129104271082</v>
          </cell>
          <cell r="AR130">
            <v>6769.6039787132295</v>
          </cell>
          <cell r="AS130">
            <v>22.455712202650187</v>
          </cell>
          <cell r="AT130">
            <v>6766.1256231941452</v>
          </cell>
          <cell r="AU130">
            <v>3.3180861354522983E-3</v>
          </cell>
          <cell r="AV130">
            <v>3.318843523341105E-3</v>
          </cell>
          <cell r="AW130" t="str">
            <v>UP</v>
          </cell>
          <cell r="AX130" t="str">
            <v>DOWN</v>
          </cell>
          <cell r="AY130" t="str">
            <v>NEGATIVE</v>
          </cell>
          <cell r="AZ130">
            <v>85.393958001667173</v>
          </cell>
          <cell r="BA130">
            <v>22.632658909407919</v>
          </cell>
          <cell r="BB130">
            <v>22.123376720980872</v>
          </cell>
          <cell r="BC130">
            <v>6.5101096244080114E-3</v>
          </cell>
          <cell r="BD130">
            <v>8.5840443001452549E-3</v>
          </cell>
          <cell r="BE130">
            <v>2.9680065900447028E-2</v>
          </cell>
          <cell r="BF130">
            <v>46063</v>
          </cell>
          <cell r="BG130">
            <v>45978</v>
          </cell>
          <cell r="BH130">
            <v>46063</v>
          </cell>
          <cell r="BI130">
            <v>46042</v>
          </cell>
          <cell r="BJ130">
            <v>5.8170280019019458</v>
          </cell>
        </row>
        <row r="131">
          <cell r="B131" t="str">
            <v>CGUS US Equity</v>
          </cell>
          <cell r="C131" t="str">
            <v>Capital Group Core Equity ETF</v>
          </cell>
          <cell r="D131" t="str">
            <v>ETF</v>
          </cell>
          <cell r="E131" t="str">
            <v>N/A</v>
          </cell>
          <cell r="F131">
            <v>52.806698938722732</v>
          </cell>
          <cell r="G131">
            <v>52.558294930935155</v>
          </cell>
          <cell r="H131">
            <v>0</v>
          </cell>
          <cell r="I131">
            <v>40.94</v>
          </cell>
          <cell r="J131">
            <v>6941.81</v>
          </cell>
          <cell r="K131">
            <v>41.07</v>
          </cell>
          <cell r="L131">
            <v>6964.82</v>
          </cell>
          <cell r="M131">
            <v>5.8975973125164755E-3</v>
          </cell>
          <cell r="N131">
            <v>5.8967783804893736E-3</v>
          </cell>
          <cell r="O131">
            <v>40.527213393334179</v>
          </cell>
          <cell r="P131">
            <v>6892.2477999999992</v>
          </cell>
          <cell r="Q131">
            <v>40.511526342399996</v>
          </cell>
          <cell r="R131">
            <v>6889.6637999999994</v>
          </cell>
          <cell r="S131">
            <v>5.8801155398583004E-3</v>
          </cell>
          <cell r="T131">
            <v>5.8800440077206671E-3</v>
          </cell>
          <cell r="U131" t="str">
            <v>NEGATIVE</v>
          </cell>
          <cell r="V131" t="str">
            <v/>
          </cell>
          <cell r="W131" t="str">
            <v>UP</v>
          </cell>
          <cell r="X131" t="str">
            <v>POSITIVE</v>
          </cell>
          <cell r="Y131">
            <v>40.302597207180135</v>
          </cell>
          <cell r="Z131">
            <v>6852.6203076923057</v>
          </cell>
          <cell r="AA131">
            <v>40.287154402461539</v>
          </cell>
          <cell r="AB131">
            <v>6850.3815384615364</v>
          </cell>
          <cell r="AC131">
            <v>5.8813410633504768E-3</v>
          </cell>
          <cell r="AD131">
            <v>5.8810088425394853E-3</v>
          </cell>
          <cell r="AE131" t="str">
            <v>UP</v>
          </cell>
          <cell r="AF131" t="str">
            <v>UP</v>
          </cell>
          <cell r="AG131" t="str">
            <v>POSITIVE</v>
          </cell>
          <cell r="AH131">
            <v>38.757644502463933</v>
          </cell>
          <cell r="AI131">
            <v>6560.7823076923087</v>
          </cell>
          <cell r="AJ131">
            <v>38.76097787100985</v>
          </cell>
          <cell r="AK131">
            <v>6561.3723076923088</v>
          </cell>
          <cell r="AL131">
            <v>5.9074730245235888E-3</v>
          </cell>
          <cell r="AM131">
            <v>5.9074498524596631E-3</v>
          </cell>
          <cell r="AN131" t="str">
            <v>DOWN</v>
          </cell>
          <cell r="AO131" t="str">
            <v>UP</v>
          </cell>
          <cell r="AP131" t="str">
            <v>NEGATIVE</v>
          </cell>
          <cell r="AQ131">
            <v>39.883481339026432</v>
          </cell>
          <cell r="AR131">
            <v>6769.6039787132295</v>
          </cell>
          <cell r="AS131">
            <v>39.862142723307166</v>
          </cell>
          <cell r="AT131">
            <v>6766.1256231941452</v>
          </cell>
          <cell r="AU131">
            <v>5.8915531047958741E-3</v>
          </cell>
          <cell r="AV131">
            <v>5.8914281145860678E-3</v>
          </cell>
          <cell r="AW131" t="str">
            <v>UP</v>
          </cell>
          <cell r="AX131" t="str">
            <v>UP</v>
          </cell>
          <cell r="AY131" t="str">
            <v>POSITIVE</v>
          </cell>
          <cell r="AZ131">
            <v>62.881561166840321</v>
          </cell>
          <cell r="BA131">
            <v>40.797096729893831</v>
          </cell>
          <cell r="BB131">
            <v>38.294365815484745</v>
          </cell>
          <cell r="BC131">
            <v>3.5027803829348336E-3</v>
          </cell>
          <cell r="BD131">
            <v>1.0185417947677466E-2</v>
          </cell>
          <cell r="BE131">
            <v>6.9086773685267833E-2</v>
          </cell>
          <cell r="BF131">
            <v>46049</v>
          </cell>
          <cell r="BG131">
            <v>45981</v>
          </cell>
          <cell r="BH131">
            <v>46049</v>
          </cell>
          <cell r="BI131">
            <v>46058</v>
          </cell>
          <cell r="BJ131">
            <v>-11.913500646238205</v>
          </cell>
        </row>
        <row r="132">
          <cell r="B132" t="str">
            <v>CIBR US Equity</v>
          </cell>
          <cell r="C132" t="str">
            <v>NASDAQ Cybersecurity ETF</v>
          </cell>
          <cell r="D132" t="str">
            <v>ETF</v>
          </cell>
          <cell r="E132" t="str">
            <v>N/A</v>
          </cell>
          <cell r="F132">
            <v>45.044571389258387</v>
          </cell>
          <cell r="G132">
            <v>52.558294930935155</v>
          </cell>
          <cell r="H132">
            <v>0</v>
          </cell>
          <cell r="I132">
            <v>68.83</v>
          </cell>
          <cell r="J132">
            <v>6941.81</v>
          </cell>
          <cell r="K132">
            <v>68.34</v>
          </cell>
          <cell r="L132">
            <v>6964.82</v>
          </cell>
          <cell r="M132">
            <v>9.91528146117511E-3</v>
          </cell>
          <cell r="N132">
            <v>9.8121703073446274E-3</v>
          </cell>
          <cell r="O132">
            <v>71.829136409821089</v>
          </cell>
          <cell r="P132">
            <v>6892.2477999999992</v>
          </cell>
          <cell r="Q132">
            <v>71.907722113999995</v>
          </cell>
          <cell r="R132">
            <v>6889.6637999999994</v>
          </cell>
          <cell r="S132">
            <v>1.0421728657205432E-2</v>
          </cell>
          <cell r="T132">
            <v>1.0437043693481822E-2</v>
          </cell>
          <cell r="U132" t="str">
            <v>NEGATIVE</v>
          </cell>
          <cell r="V132" t="str">
            <v/>
          </cell>
          <cell r="W132" t="str">
            <v>DOWN</v>
          </cell>
          <cell r="X132" t="str">
            <v>NEGATIVE</v>
          </cell>
          <cell r="Y132">
            <v>72.307673982939292</v>
          </cell>
          <cell r="Z132">
            <v>6852.6203076923057</v>
          </cell>
          <cell r="AA132">
            <v>72.40816790753847</v>
          </cell>
          <cell r="AB132">
            <v>6850.3815384615364</v>
          </cell>
          <cell r="AC132">
            <v>1.0551828459220395E-2</v>
          </cell>
          <cell r="AD132">
            <v>1.0569946725011166E-2</v>
          </cell>
          <cell r="AE132" t="str">
            <v>DOWN</v>
          </cell>
          <cell r="AF132" t="str">
            <v>DOWN</v>
          </cell>
          <cell r="AG132" t="str">
            <v>NEGATIVE</v>
          </cell>
          <cell r="AH132">
            <v>73.117679784867434</v>
          </cell>
          <cell r="AI132">
            <v>6560.7823076923087</v>
          </cell>
          <cell r="AJ132">
            <v>73.105115635353215</v>
          </cell>
          <cell r="AK132">
            <v>6561.3723076923088</v>
          </cell>
          <cell r="AL132">
            <v>1.1144658724484622E-2</v>
          </cell>
          <cell r="AM132">
            <v>1.1141741728273443E-2</v>
          </cell>
          <cell r="AN132" t="str">
            <v>UP</v>
          </cell>
          <cell r="AO132" t="str">
            <v>UP</v>
          </cell>
          <cell r="AP132" t="str">
            <v>NEGATIVE</v>
          </cell>
          <cell r="AQ132">
            <v>72.255804755734474</v>
          </cell>
          <cell r="AR132">
            <v>6769.6039787132295</v>
          </cell>
          <cell r="AS132">
            <v>72.325019675393534</v>
          </cell>
          <cell r="AT132">
            <v>6766.1256231941452</v>
          </cell>
          <cell r="AU132">
            <v>1.0673564507309467E-2</v>
          </cell>
          <cell r="AV132">
            <v>1.0689281237620654E-2</v>
          </cell>
          <cell r="AW132" t="str">
            <v>DOWN</v>
          </cell>
          <cell r="AX132" t="str">
            <v>DOWN</v>
          </cell>
          <cell r="AY132" t="str">
            <v>NEGATIVE</v>
          </cell>
          <cell r="AZ132">
            <v>36.633797256464725</v>
          </cell>
          <cell r="BA132">
            <v>70.722580704227568</v>
          </cell>
          <cell r="BB132">
            <v>72.967219704600566</v>
          </cell>
          <cell r="BC132">
            <v>-2.6760628435529288E-2</v>
          </cell>
          <cell r="BD132">
            <v>-4.1753758429024068E-2</v>
          </cell>
          <cell r="BE132">
            <v>-5.6699703255100431E-2</v>
          </cell>
          <cell r="BF132">
            <v>45972</v>
          </cell>
          <cell r="BG132">
            <v>46058</v>
          </cell>
          <cell r="BH132">
            <v>46034</v>
          </cell>
          <cell r="BI132">
            <v>46058</v>
          </cell>
          <cell r="BJ132">
            <v>-19.675628195702551</v>
          </cell>
        </row>
        <row r="133">
          <cell r="B133" t="str">
            <v>CLOU US Equity</v>
          </cell>
          <cell r="C133" t="str">
            <v>Cloud Computing ETF</v>
          </cell>
          <cell r="D133" t="str">
            <v>ETF</v>
          </cell>
          <cell r="E133" t="str">
            <v>N/A</v>
          </cell>
          <cell r="F133">
            <v>33.509664341205308</v>
          </cell>
          <cell r="G133">
            <v>52.558294930935155</v>
          </cell>
          <cell r="H133">
            <v>0</v>
          </cell>
          <cell r="I133">
            <v>19.59</v>
          </cell>
          <cell r="J133">
            <v>6941.81</v>
          </cell>
          <cell r="K133">
            <v>19.440000000000001</v>
          </cell>
          <cell r="L133">
            <v>6964.82</v>
          </cell>
          <cell r="M133">
            <v>2.8220305655153339E-3</v>
          </cell>
          <cell r="N133">
            <v>2.7911704825106754E-3</v>
          </cell>
          <cell r="O133">
            <v>21.998632003051753</v>
          </cell>
          <cell r="P133">
            <v>6892.2477999999992</v>
          </cell>
          <cell r="Q133">
            <v>22.058031999999994</v>
          </cell>
          <cell r="R133">
            <v>6889.6637999999994</v>
          </cell>
          <cell r="S133">
            <v>3.1917935398451222E-3</v>
          </cell>
          <cell r="T133">
            <v>3.2016122470301086E-3</v>
          </cell>
          <cell r="U133" t="str">
            <v>NEGATIVE</v>
          </cell>
          <cell r="V133" t="str">
            <v/>
          </cell>
          <cell r="W133" t="str">
            <v>DOWN</v>
          </cell>
          <cell r="X133" t="str">
            <v>NEGATIVE</v>
          </cell>
          <cell r="Y133">
            <v>22.230332310039817</v>
          </cell>
          <cell r="Z133">
            <v>6852.6203076923057</v>
          </cell>
          <cell r="AA133">
            <v>22.291870769230773</v>
          </cell>
          <cell r="AB133">
            <v>6850.3815384615364</v>
          </cell>
          <cell r="AC133">
            <v>3.2440630462314528E-3</v>
          </cell>
          <cell r="AD133">
            <v>3.2541064529140224E-3</v>
          </cell>
          <cell r="AE133" t="str">
            <v>DOWN</v>
          </cell>
          <cell r="AF133" t="str">
            <v>DOWN</v>
          </cell>
          <cell r="AG133" t="str">
            <v>NEGATIVE</v>
          </cell>
          <cell r="AH133">
            <v>22.620512824425326</v>
          </cell>
          <cell r="AI133">
            <v>6560.7823076923087</v>
          </cell>
          <cell r="AJ133">
            <v>22.616666666666664</v>
          </cell>
          <cell r="AK133">
            <v>6561.3723076923088</v>
          </cell>
          <cell r="AL133">
            <v>3.4478377369576026E-3</v>
          </cell>
          <cell r="AM133">
            <v>3.4469415247404458E-3</v>
          </cell>
          <cell r="AN133" t="str">
            <v>UP</v>
          </cell>
          <cell r="AO133" t="str">
            <v>UP</v>
          </cell>
          <cell r="AP133" t="str">
            <v>NEGATIVE</v>
          </cell>
          <cell r="AQ133">
            <v>22.204926448043217</v>
          </cell>
          <cell r="AR133">
            <v>6769.6039787132295</v>
          </cell>
          <cell r="AS133">
            <v>22.257761621750877</v>
          </cell>
          <cell r="AT133">
            <v>6766.1256231941452</v>
          </cell>
          <cell r="AU133">
            <v>3.2800923832274074E-3</v>
          </cell>
          <cell r="AV133">
            <v>3.2895874036762943E-3</v>
          </cell>
          <cell r="AW133" t="str">
            <v>DOWN</v>
          </cell>
          <cell r="AX133" t="str">
            <v>DOWN</v>
          </cell>
          <cell r="AY133" t="str">
            <v>NEGATIVE</v>
          </cell>
          <cell r="AZ133">
            <v>20.533706843260276</v>
          </cell>
          <cell r="BA133">
            <v>21.44629032750283</v>
          </cell>
          <cell r="BB133">
            <v>22.723808000762943</v>
          </cell>
          <cell r="BC133">
            <v>-8.6555310925839457E-2</v>
          </cell>
          <cell r="BD133">
            <v>-0.10949008114311909</v>
          </cell>
          <cell r="BE133">
            <v>-0.13790857591552119</v>
          </cell>
          <cell r="BF133">
            <v>45972</v>
          </cell>
          <cell r="BG133">
            <v>46058</v>
          </cell>
          <cell r="BH133">
            <v>46034</v>
          </cell>
          <cell r="BI133">
            <v>46058</v>
          </cell>
          <cell r="BJ133">
            <v>-31.210535243755629</v>
          </cell>
        </row>
        <row r="134">
          <cell r="B134" t="str">
            <v>COLO US Equity</v>
          </cell>
          <cell r="C134" t="str">
            <v>MSCI Colombia ETF</v>
          </cell>
          <cell r="D134" t="str">
            <v>ETF</v>
          </cell>
          <cell r="E134" t="str">
            <v>N/A</v>
          </cell>
          <cell r="F134">
            <v>58.242228794008994</v>
          </cell>
          <cell r="G134">
            <v>52.558294930935155</v>
          </cell>
          <cell r="H134">
            <v>0</v>
          </cell>
          <cell r="I134">
            <v>41.66</v>
          </cell>
          <cell r="J134">
            <v>6941.81</v>
          </cell>
          <cell r="K134">
            <v>41.81</v>
          </cell>
          <cell r="L134">
            <v>6964.82</v>
          </cell>
          <cell r="M134">
            <v>6.0013166594879421E-3</v>
          </cell>
          <cell r="N134">
            <v>6.0030266395972908E-3</v>
          </cell>
          <cell r="O134">
            <v>38.240932391486247</v>
          </cell>
          <cell r="P134">
            <v>6892.2477999999992</v>
          </cell>
          <cell r="Q134">
            <v>38.108569385938011</v>
          </cell>
          <cell r="R134">
            <v>6889.6637999999994</v>
          </cell>
          <cell r="S134">
            <v>5.5483977798195605E-3</v>
          </cell>
          <cell r="T134">
            <v>5.531266908254364E-3</v>
          </cell>
          <cell r="U134" t="str">
            <v>NEGATIVE</v>
          </cell>
          <cell r="V134" t="str">
            <v/>
          </cell>
          <cell r="W134" t="str">
            <v>UP</v>
          </cell>
          <cell r="X134" t="str">
            <v>POSITIVE</v>
          </cell>
          <cell r="Y134">
            <v>37.518215309297119</v>
          </cell>
          <cell r="Z134">
            <v>6852.6203076923057</v>
          </cell>
          <cell r="AA134">
            <v>37.406140103490785</v>
          </cell>
          <cell r="AB134">
            <v>6850.3815384615364</v>
          </cell>
          <cell r="AC134">
            <v>5.4750173838147157E-3</v>
          </cell>
          <cell r="AD134">
            <v>5.4604462384282735E-3</v>
          </cell>
          <cell r="AE134" t="str">
            <v>UP</v>
          </cell>
          <cell r="AF134" t="str">
            <v>UP</v>
          </cell>
          <cell r="AG134" t="str">
            <v>POSITIVE</v>
          </cell>
          <cell r="AH134">
            <v>32.637556856024723</v>
          </cell>
          <cell r="AI134">
            <v>6560.7823076923087</v>
          </cell>
          <cell r="AJ134">
            <v>32.641403013783389</v>
          </cell>
          <cell r="AK134">
            <v>6561.3723076923088</v>
          </cell>
          <cell r="AL134">
            <v>4.9746440783072811E-3</v>
          </cell>
          <cell r="AM134">
            <v>4.974782939159819E-3</v>
          </cell>
          <cell r="AN134" t="str">
            <v>DOWN</v>
          </cell>
          <cell r="AO134" t="str">
            <v>DOWN</v>
          </cell>
          <cell r="AP134" t="str">
            <v>POSITIVE</v>
          </cell>
          <cell r="AQ134">
            <v>36.240394891588586</v>
          </cell>
          <cell r="AR134">
            <v>6769.6039787132295</v>
          </cell>
          <cell r="AS134">
            <v>36.130914694096148</v>
          </cell>
          <cell r="AT134">
            <v>6766.1256231941452</v>
          </cell>
          <cell r="AU134">
            <v>5.3533995497439986E-3</v>
          </cell>
          <cell r="AV134">
            <v>5.3399710123974179E-3</v>
          </cell>
          <cell r="AW134" t="str">
            <v>UP</v>
          </cell>
          <cell r="AX134" t="str">
            <v>UP</v>
          </cell>
          <cell r="AY134" t="str">
            <v>POSITIVE</v>
          </cell>
          <cell r="AZ134">
            <v>69.98542973319698</v>
          </cell>
          <cell r="BA134">
            <v>39.910253007335875</v>
          </cell>
          <cell r="BB134">
            <v>31.87318600739459</v>
          </cell>
          <cell r="BC134">
            <v>4.3842042102376633E-2</v>
          </cell>
          <cell r="BD134">
            <v>8.940858380521477E-2</v>
          </cell>
          <cell r="BE134">
            <v>0.30705477608466447</v>
          </cell>
          <cell r="BF134">
            <v>46049</v>
          </cell>
          <cell r="BG134">
            <v>45982</v>
          </cell>
          <cell r="BH134">
            <v>46049</v>
          </cell>
          <cell r="BI134">
            <v>46034</v>
          </cell>
          <cell r="BJ134">
            <v>-6.4779707909519431</v>
          </cell>
        </row>
        <row r="135">
          <cell r="B135" t="str">
            <v>COPX US Equity</v>
          </cell>
          <cell r="C135" t="str">
            <v>Copper Miners ETF</v>
          </cell>
          <cell r="D135" t="str">
            <v>ETF</v>
          </cell>
          <cell r="E135" t="str">
            <v>N/A</v>
          </cell>
          <cell r="F135">
            <v>57.439627358435402</v>
          </cell>
          <cell r="G135">
            <v>52.558294930935155</v>
          </cell>
          <cell r="H135">
            <v>0</v>
          </cell>
          <cell r="I135">
            <v>88.23</v>
          </cell>
          <cell r="J135">
            <v>6941.81</v>
          </cell>
          <cell r="K135">
            <v>89.03</v>
          </cell>
          <cell r="L135">
            <v>6964.82</v>
          </cell>
          <cell r="M135">
            <v>1.2709941643461864E-2</v>
          </cell>
          <cell r="N135">
            <v>1.2782814200510566E-2</v>
          </cell>
          <cell r="O135">
            <v>76.271840395138668</v>
          </cell>
          <cell r="P135">
            <v>6892.2477999999992</v>
          </cell>
          <cell r="Q135">
            <v>75.723904079599976</v>
          </cell>
          <cell r="R135">
            <v>6889.6637999999994</v>
          </cell>
          <cell r="S135">
            <v>1.1066323006427407E-2</v>
          </cell>
          <cell r="T135">
            <v>1.0990943285157104E-2</v>
          </cell>
          <cell r="U135" t="str">
            <v>NEGATIVE</v>
          </cell>
          <cell r="V135" t="str">
            <v/>
          </cell>
          <cell r="W135" t="str">
            <v>UP</v>
          </cell>
          <cell r="X135" t="str">
            <v>POSITIVE</v>
          </cell>
          <cell r="Y135">
            <v>72.33357384795282</v>
          </cell>
          <cell r="Z135">
            <v>6852.6203076923057</v>
          </cell>
          <cell r="AA135">
            <v>71.867589517846142</v>
          </cell>
          <cell r="AB135">
            <v>6850.3815384615364</v>
          </cell>
          <cell r="AC135">
            <v>1.0555608015631022E-2</v>
          </cell>
          <cell r="AD135">
            <v>1.0491034567103283E-2</v>
          </cell>
          <cell r="AE135" t="str">
            <v>UP</v>
          </cell>
          <cell r="AF135" t="str">
            <v>UP</v>
          </cell>
          <cell r="AG135" t="str">
            <v>POSITIVE</v>
          </cell>
          <cell r="AH135">
            <v>57.76754640863436</v>
          </cell>
          <cell r="AI135">
            <v>6560.7823076923087</v>
          </cell>
          <cell r="AJ135">
            <v>57.788059143071955</v>
          </cell>
          <cell r="AK135">
            <v>6561.3723076923088</v>
          </cell>
          <cell r="AL135">
            <v>8.8049783851087016E-3</v>
          </cell>
          <cell r="AM135">
            <v>8.8073129267978566E-3</v>
          </cell>
          <cell r="AN135" t="str">
            <v>DOWN</v>
          </cell>
          <cell r="AO135" t="str">
            <v>DOWN</v>
          </cell>
          <cell r="AP135" t="str">
            <v>POSITIVE</v>
          </cell>
          <cell r="AQ135">
            <v>69.479097911840711</v>
          </cell>
          <cell r="AR135">
            <v>6769.6039787132295</v>
          </cell>
          <cell r="AS135">
            <v>69.100324947422195</v>
          </cell>
          <cell r="AT135">
            <v>6766.1256231941452</v>
          </cell>
          <cell r="AU135">
            <v>1.0263391792240015E-2</v>
          </cell>
          <cell r="AV135">
            <v>1.0212687259389279E-2</v>
          </cell>
          <cell r="AW135" t="str">
            <v>UP</v>
          </cell>
          <cell r="AX135" t="str">
            <v>UP</v>
          </cell>
          <cell r="AY135" t="str">
            <v>POSITIVE</v>
          </cell>
          <cell r="AZ135">
            <v>89.396074286605469</v>
          </cell>
          <cell r="BA135">
            <v>81.978144342804327</v>
          </cell>
          <cell r="BB135">
            <v>55.462595158757729</v>
          </cell>
          <cell r="BC135">
            <v>7.6262468580071463E-2</v>
          </cell>
          <cell r="BD135">
            <v>0.15678341499182591</v>
          </cell>
          <cell r="BE135">
            <v>0.59080186831229065</v>
          </cell>
          <cell r="BF135">
            <v>46051</v>
          </cell>
          <cell r="BG135">
            <v>45981</v>
          </cell>
          <cell r="BH135">
            <v>46051</v>
          </cell>
          <cell r="BI135">
            <v>46035</v>
          </cell>
          <cell r="BJ135">
            <v>-7.2805722265255355</v>
          </cell>
        </row>
        <row r="136">
          <cell r="B136" t="str">
            <v>CQQQ US Equity</v>
          </cell>
          <cell r="C136" t="str">
            <v>China Technology ETF</v>
          </cell>
          <cell r="D136" t="str">
            <v>ETF</v>
          </cell>
          <cell r="E136" t="str">
            <v>N/A</v>
          </cell>
          <cell r="F136">
            <v>45.700449103548927</v>
          </cell>
          <cell r="G136">
            <v>52.558294930935155</v>
          </cell>
          <cell r="H136">
            <v>0</v>
          </cell>
          <cell r="I136">
            <v>54.02</v>
          </cell>
          <cell r="J136">
            <v>6941.81</v>
          </cell>
          <cell r="K136">
            <v>54.09</v>
          </cell>
          <cell r="L136">
            <v>6964.82</v>
          </cell>
          <cell r="M136">
            <v>7.7818321158314614E-3</v>
          </cell>
          <cell r="N136">
            <v>7.7661734258746102E-3</v>
          </cell>
          <cell r="O136">
            <v>53.850951901555284</v>
          </cell>
          <cell r="P136">
            <v>6892.2477999999992</v>
          </cell>
          <cell r="Q136">
            <v>53.793950970400012</v>
          </cell>
          <cell r="R136">
            <v>6889.6637999999994</v>
          </cell>
          <cell r="S136">
            <v>7.8132640416026956E-3</v>
          </cell>
          <cell r="T136">
            <v>7.8079210440428195E-3</v>
          </cell>
          <cell r="U136" t="str">
            <v>NEGATIVE</v>
          </cell>
          <cell r="V136" t="str">
            <v/>
          </cell>
          <cell r="W136" t="str">
            <v>UP</v>
          </cell>
          <cell r="X136" t="str">
            <v>NEGATIVE</v>
          </cell>
          <cell r="Y136">
            <v>53.456989401042527</v>
          </cell>
          <cell r="Z136">
            <v>6852.6203076923057</v>
          </cell>
          <cell r="AA136">
            <v>53.459051740923087</v>
          </cell>
          <cell r="AB136">
            <v>6850.3815384615364</v>
          </cell>
          <cell r="AC136">
            <v>7.8009559848274661E-3</v>
          </cell>
          <cell r="AD136">
            <v>7.803806465490528E-3</v>
          </cell>
          <cell r="AE136" t="str">
            <v>DOWN</v>
          </cell>
          <cell r="AF136" t="str">
            <v>DOWN</v>
          </cell>
          <cell r="AG136" t="str">
            <v>NEGATIVE</v>
          </cell>
          <cell r="AH136">
            <v>50.307284093788809</v>
          </cell>
          <cell r="AI136">
            <v>6560.7823076923087</v>
          </cell>
          <cell r="AJ136">
            <v>50.309078953846154</v>
          </cell>
          <cell r="AK136">
            <v>6561.3723076923088</v>
          </cell>
          <cell r="AL136">
            <v>7.6678788800544594E-3</v>
          </cell>
          <cell r="AM136">
            <v>7.6674629322383767E-3</v>
          </cell>
          <cell r="AN136" t="str">
            <v>DOWN</v>
          </cell>
          <cell r="AO136" t="str">
            <v>UP</v>
          </cell>
          <cell r="AP136" t="str">
            <v>POSITIVE</v>
          </cell>
          <cell r="AQ136">
            <v>53.21378611499216</v>
          </cell>
          <cell r="AR136">
            <v>6769.6039787132295</v>
          </cell>
          <cell r="AS136">
            <v>53.197525606539728</v>
          </cell>
          <cell r="AT136">
            <v>6766.1256231941452</v>
          </cell>
          <cell r="AU136">
            <v>7.8606941088904102E-3</v>
          </cell>
          <cell r="AV136">
            <v>7.8623319413668076E-3</v>
          </cell>
          <cell r="AW136" t="str">
            <v>UP</v>
          </cell>
          <cell r="AX136" t="str">
            <v>DOWN</v>
          </cell>
          <cell r="AY136" t="str">
            <v>NEGATIVE</v>
          </cell>
          <cell r="AZ136">
            <v>44.50289358842096</v>
          </cell>
          <cell r="BA136">
            <v>55.420000014766572</v>
          </cell>
          <cell r="BB136">
            <v>49.659903519538794</v>
          </cell>
          <cell r="BC136">
            <v>-2.5261638657407826E-2</v>
          </cell>
          <cell r="BD136">
            <v>3.1391849628537027E-3</v>
          </cell>
          <cell r="BE136">
            <v>8.7799133132542728E-2</v>
          </cell>
          <cell r="BF136">
            <v>46034</v>
          </cell>
          <cell r="BG136">
            <v>45982</v>
          </cell>
          <cell r="BH136">
            <v>46034</v>
          </cell>
          <cell r="BI136">
            <v>46058</v>
          </cell>
          <cell r="BJ136">
            <v>-19.019750481412011</v>
          </cell>
        </row>
        <row r="137">
          <cell r="B137" t="str">
            <v>DBA US Equity</v>
          </cell>
          <cell r="C137" t="str">
            <v>Agriculture Fund</v>
          </cell>
          <cell r="D137" t="str">
            <v>ETF</v>
          </cell>
          <cell r="E137" t="str">
            <v>N/A</v>
          </cell>
          <cell r="F137">
            <v>52.245689352594162</v>
          </cell>
          <cell r="G137">
            <v>52.558294930935155</v>
          </cell>
          <cell r="H137">
            <v>0</v>
          </cell>
          <cell r="I137">
            <v>25.73</v>
          </cell>
          <cell r="J137">
            <v>6941.81</v>
          </cell>
          <cell r="K137">
            <v>25.75</v>
          </cell>
          <cell r="L137">
            <v>6964.82</v>
          </cell>
          <cell r="M137">
            <v>3.7065261077442336E-3</v>
          </cell>
          <cell r="N137">
            <v>3.6971522594984509E-3</v>
          </cell>
          <cell r="O137">
            <v>25.613645118644726</v>
          </cell>
          <cell r="P137">
            <v>6892.2477999999992</v>
          </cell>
          <cell r="Q137">
            <v>25.603446628000007</v>
          </cell>
          <cell r="R137">
            <v>6889.6637999999994</v>
          </cell>
          <cell r="S137">
            <v>3.7162977684355356E-3</v>
          </cell>
          <cell r="T137">
            <v>3.7162113234030388E-3</v>
          </cell>
          <cell r="U137" t="str">
            <v>NEGATIVE</v>
          </cell>
          <cell r="V137" t="str">
            <v/>
          </cell>
          <cell r="W137" t="str">
            <v>UP</v>
          </cell>
          <cell r="X137" t="str">
            <v>NEGATIVE</v>
          </cell>
          <cell r="Y137">
            <v>25.532324528649799</v>
          </cell>
          <cell r="Z137">
            <v>6852.6203076923057</v>
          </cell>
          <cell r="AA137">
            <v>25.530716064153861</v>
          </cell>
          <cell r="AB137">
            <v>6850.3815384615364</v>
          </cell>
          <cell r="AC137">
            <v>3.7259213822176712E-3</v>
          </cell>
          <cell r="AD137">
            <v>3.726904249173772E-3</v>
          </cell>
          <cell r="AE137" t="str">
            <v>UP</v>
          </cell>
          <cell r="AF137" t="str">
            <v>DOWN</v>
          </cell>
          <cell r="AG137" t="str">
            <v>NEGATIVE</v>
          </cell>
          <cell r="AH137">
            <v>25.662183361082977</v>
          </cell>
          <cell r="AI137">
            <v>6560.7823076923087</v>
          </cell>
          <cell r="AJ137">
            <v>25.662696193333328</v>
          </cell>
          <cell r="AK137">
            <v>6561.3723076923088</v>
          </cell>
          <cell r="AL137">
            <v>3.911451738155507E-3</v>
          </cell>
          <cell r="AM137">
            <v>3.9111781788768998E-3</v>
          </cell>
          <cell r="AN137" t="str">
            <v>DOWN</v>
          </cell>
          <cell r="AO137" t="str">
            <v>UP</v>
          </cell>
          <cell r="AP137" t="str">
            <v>NEGATIVE</v>
          </cell>
          <cell r="AQ137">
            <v>25.640015808483298</v>
          </cell>
          <cell r="AR137">
            <v>6769.6039787132295</v>
          </cell>
          <cell r="AS137">
            <v>25.638193638406239</v>
          </cell>
          <cell r="AT137">
            <v>6766.1256231941452</v>
          </cell>
          <cell r="AU137">
            <v>3.7875207898582226E-3</v>
          </cell>
          <cell r="AV137">
            <v>3.789198585157659E-3</v>
          </cell>
          <cell r="AW137" t="str">
            <v>UP</v>
          </cell>
          <cell r="AX137" t="str">
            <v>DOWN</v>
          </cell>
          <cell r="AY137" t="str">
            <v>NEGATIVE</v>
          </cell>
          <cell r="AZ137">
            <v>56.110434900793528</v>
          </cell>
          <cell r="BA137">
            <v>25.701290307814073</v>
          </cell>
          <cell r="BB137">
            <v>25.71139109386117</v>
          </cell>
          <cell r="BC137">
            <v>1.1170525620340932E-3</v>
          </cell>
          <cell r="BD137">
            <v>4.5426912419652687E-3</v>
          </cell>
          <cell r="BE137">
            <v>7.237611559365309E-4</v>
          </cell>
          <cell r="BF137">
            <v>46030</v>
          </cell>
          <cell r="BG137">
            <v>45985</v>
          </cell>
          <cell r="BH137">
            <v>46050</v>
          </cell>
          <cell r="BI137">
            <v>46042</v>
          </cell>
          <cell r="BJ137">
            <v>-12.474510232366775</v>
          </cell>
        </row>
        <row r="138">
          <cell r="B138" t="str">
            <v>DBC US Equity</v>
          </cell>
          <cell r="C138" t="str">
            <v>Commodity Index Tracking Fund</v>
          </cell>
          <cell r="D138" t="str">
            <v>ETF</v>
          </cell>
          <cell r="E138" t="str">
            <v>N/A</v>
          </cell>
          <cell r="F138">
            <v>55.467342090959797</v>
          </cell>
          <cell r="G138">
            <v>52.558294930935155</v>
          </cell>
          <cell r="H138">
            <v>0</v>
          </cell>
          <cell r="I138">
            <v>24.14</v>
          </cell>
          <cell r="J138">
            <v>6941.81</v>
          </cell>
          <cell r="K138">
            <v>24.25</v>
          </cell>
          <cell r="L138">
            <v>6964.82</v>
          </cell>
          <cell r="M138">
            <v>3.4774792165155771E-3</v>
          </cell>
          <cell r="N138">
            <v>3.4817841667121336E-3</v>
          </cell>
          <cell r="O138">
            <v>23.062794683392969</v>
          </cell>
          <cell r="P138">
            <v>6892.2477999999992</v>
          </cell>
          <cell r="Q138">
            <v>23.020368376399997</v>
          </cell>
          <cell r="R138">
            <v>6889.6637999999994</v>
          </cell>
          <cell r="S138">
            <v>3.3461934847137929E-3</v>
          </cell>
          <cell r="T138">
            <v>3.3412905251487017E-3</v>
          </cell>
          <cell r="U138" t="str">
            <v>NEGATIVE</v>
          </cell>
          <cell r="V138" t="str">
            <v/>
          </cell>
          <cell r="W138" t="str">
            <v>UP</v>
          </cell>
          <cell r="X138" t="str">
            <v>POSITIVE</v>
          </cell>
          <cell r="Y138">
            <v>22.849082920609973</v>
          </cell>
          <cell r="Z138">
            <v>6852.6203076923057</v>
          </cell>
          <cell r="AA138">
            <v>22.817340311230765</v>
          </cell>
          <cell r="AB138">
            <v>6850.3815384615364</v>
          </cell>
          <cell r="AC138">
            <v>3.3343570626496086E-3</v>
          </cell>
          <cell r="AD138">
            <v>3.3308130624728825E-3</v>
          </cell>
          <cell r="AE138" t="str">
            <v>UP</v>
          </cell>
          <cell r="AF138" t="str">
            <v>UP</v>
          </cell>
          <cell r="AG138" t="str">
            <v>POSITIVE</v>
          </cell>
          <cell r="AH138">
            <v>22.020333026144829</v>
          </cell>
          <cell r="AI138">
            <v>6560.7823076923087</v>
          </cell>
          <cell r="AJ138">
            <v>22.023153554615384</v>
          </cell>
          <cell r="AK138">
            <v>6561.3723076923088</v>
          </cell>
          <cell r="AL138">
            <v>3.3563578234148523E-3</v>
          </cell>
          <cell r="AM138">
            <v>3.3564858876848455E-3</v>
          </cell>
          <cell r="AN138" t="str">
            <v>DOWN</v>
          </cell>
          <cell r="AO138" t="str">
            <v>DOWN</v>
          </cell>
          <cell r="AP138" t="str">
            <v>POSITIVE</v>
          </cell>
          <cell r="AQ138">
            <v>22.704161319861527</v>
          </cell>
          <cell r="AR138">
            <v>6769.6039787132295</v>
          </cell>
          <cell r="AS138">
            <v>22.675159905955411</v>
          </cell>
          <cell r="AT138">
            <v>6766.1256231941452</v>
          </cell>
          <cell r="AU138">
            <v>3.3538389234073259E-3</v>
          </cell>
          <cell r="AV138">
            <v>3.3512768116845792E-3</v>
          </cell>
          <cell r="AW138" t="str">
            <v>UP</v>
          </cell>
          <cell r="AX138" t="str">
            <v>UP</v>
          </cell>
          <cell r="AY138" t="str">
            <v>POSITIVE</v>
          </cell>
          <cell r="AZ138">
            <v>71.478942817271999</v>
          </cell>
          <cell r="BA138">
            <v>23.536774173859627</v>
          </cell>
          <cell r="BB138">
            <v>21.831937188198236</v>
          </cell>
          <cell r="BC138">
            <v>2.562907821116478E-2</v>
          </cell>
          <cell r="BD138">
            <v>4.6707492799331174E-2</v>
          </cell>
          <cell r="BE138">
            <v>0.10571956083903733</v>
          </cell>
          <cell r="BF138">
            <v>46051</v>
          </cell>
          <cell r="BG138">
            <v>45986</v>
          </cell>
          <cell r="BH138">
            <v>46051</v>
          </cell>
          <cell r="BI138">
            <v>46038</v>
          </cell>
          <cell r="BJ138">
            <v>-9.252857494001141</v>
          </cell>
        </row>
        <row r="139">
          <cell r="B139" t="str">
            <v>DBO US Equity</v>
          </cell>
          <cell r="C139" t="str">
            <v>Oil Fund</v>
          </cell>
          <cell r="D139" t="str">
            <v>ETF</v>
          </cell>
          <cell r="E139" t="str">
            <v>N/A</v>
          </cell>
          <cell r="F139">
            <v>60.747425162811687</v>
          </cell>
          <cell r="G139">
            <v>52.558294930935155</v>
          </cell>
          <cell r="H139">
            <v>0</v>
          </cell>
          <cell r="I139">
            <v>13.75</v>
          </cell>
          <cell r="J139">
            <v>6941.81</v>
          </cell>
          <cell r="K139">
            <v>13.77</v>
          </cell>
          <cell r="L139">
            <v>6964.82</v>
          </cell>
          <cell r="M139">
            <v>1.9807514178578783E-3</v>
          </cell>
          <cell r="N139">
            <v>1.9770790917783949E-3</v>
          </cell>
          <cell r="O139">
            <v>12.6757493078</v>
          </cell>
          <cell r="P139">
            <v>6892.2477999999992</v>
          </cell>
          <cell r="Q139">
            <v>12.647554878600001</v>
          </cell>
          <cell r="R139">
            <v>6889.6637999999994</v>
          </cell>
          <cell r="S139">
            <v>1.8391313945212478E-3</v>
          </cell>
          <cell r="T139">
            <v>1.8357288897899492E-3</v>
          </cell>
          <cell r="U139" t="str">
            <v>NEGATIVE</v>
          </cell>
          <cell r="V139" t="str">
            <v/>
          </cell>
          <cell r="W139" t="str">
            <v>UP</v>
          </cell>
          <cell r="X139" t="str">
            <v>POSITIVE</v>
          </cell>
          <cell r="Y139">
            <v>12.629157676384612</v>
          </cell>
          <cell r="Z139">
            <v>6852.6203076923057</v>
          </cell>
          <cell r="AA139">
            <v>12.610143603769229</v>
          </cell>
          <cell r="AB139">
            <v>6850.3815384615364</v>
          </cell>
          <cell r="AC139">
            <v>1.8429676692006329E-3</v>
          </cell>
          <cell r="AD139">
            <v>1.8407943459746658E-3</v>
          </cell>
          <cell r="AE139" t="str">
            <v>UP</v>
          </cell>
          <cell r="AF139" t="str">
            <v>UP</v>
          </cell>
          <cell r="AG139" t="str">
            <v>POSITIVE</v>
          </cell>
          <cell r="AH139">
            <v>12.852231963846153</v>
          </cell>
          <cell r="AI139">
            <v>6560.7823076923087</v>
          </cell>
          <cell r="AJ139">
            <v>12.852744784358974</v>
          </cell>
          <cell r="AK139">
            <v>6561.3723076923088</v>
          </cell>
          <cell r="AL139">
            <v>1.9589480889767247E-3</v>
          </cell>
          <cell r="AM139">
            <v>1.9588500974545972E-3</v>
          </cell>
          <cell r="AN139" t="str">
            <v>DOWN</v>
          </cell>
          <cell r="AO139" t="str">
            <v>UP</v>
          </cell>
          <cell r="AP139" t="str">
            <v>POSITIVE</v>
          </cell>
          <cell r="AQ139">
            <v>12.796143899928175</v>
          </cell>
          <cell r="AR139">
            <v>6769.6039787132295</v>
          </cell>
          <cell r="AS139">
            <v>12.776878653529767</v>
          </cell>
          <cell r="AT139">
            <v>6766.1256231941452</v>
          </cell>
          <cell r="AU139">
            <v>1.8902352250094953E-3</v>
          </cell>
          <cell r="AV139">
            <v>1.8883596558909399E-3</v>
          </cell>
          <cell r="AW139" t="str">
            <v>UP</v>
          </cell>
          <cell r="AX139" t="str">
            <v>UP</v>
          </cell>
          <cell r="AY139" t="str">
            <v>POSITIVE</v>
          </cell>
          <cell r="AZ139">
            <v>70.908009609231868</v>
          </cell>
          <cell r="BA139">
            <v>12.918709677419356</v>
          </cell>
          <cell r="BB139">
            <v>12.767969759425</v>
          </cell>
          <cell r="BC139">
            <v>6.4347782660806985E-2</v>
          </cell>
          <cell r="BD139">
            <v>8.4748496212287971E-2</v>
          </cell>
          <cell r="BE139">
            <v>7.6913578202211008E-2</v>
          </cell>
          <cell r="BF139">
            <v>46052</v>
          </cell>
          <cell r="BG139">
            <v>46007</v>
          </cell>
          <cell r="BH139">
            <v>46052</v>
          </cell>
          <cell r="BI139">
            <v>46037</v>
          </cell>
          <cell r="BJ139">
            <v>-3.97277442214925</v>
          </cell>
        </row>
        <row r="140">
          <cell r="B140" t="str">
            <v>DIA US Equity</v>
          </cell>
          <cell r="C140" t="str">
            <v>SPDR Dow Jones Industrial Average ETF Trust</v>
          </cell>
          <cell r="D140" t="str">
            <v>ETF</v>
          </cell>
          <cell r="E140" t="str">
            <v>N/A</v>
          </cell>
          <cell r="F140">
            <v>62.269068654773207</v>
          </cell>
          <cell r="G140">
            <v>52.558294930935155</v>
          </cell>
          <cell r="H140">
            <v>0</v>
          </cell>
          <cell r="I140">
            <v>501.9</v>
          </cell>
          <cell r="J140">
            <v>6941.81</v>
          </cell>
          <cell r="K140">
            <v>501.22</v>
          </cell>
          <cell r="L140">
            <v>6964.82</v>
          </cell>
          <cell r="M140">
            <v>7.2301028118026842E-2</v>
          </cell>
          <cell r="N140">
            <v>7.1964530310905384E-2</v>
          </cell>
          <cell r="O140">
            <v>487.03815488058632</v>
          </cell>
          <cell r="P140">
            <v>6892.2477999999992</v>
          </cell>
          <cell r="Q140">
            <v>486.46311290318698</v>
          </cell>
          <cell r="R140">
            <v>6889.6637999999994</v>
          </cell>
          <cell r="S140">
            <v>7.0664632063952543E-2</v>
          </cell>
          <cell r="T140">
            <v>7.0607670711477541E-2</v>
          </cell>
          <cell r="U140" t="str">
            <v>NEGATIVE</v>
          </cell>
          <cell r="V140" t="str">
            <v/>
          </cell>
          <cell r="W140" t="str">
            <v>UP</v>
          </cell>
          <cell r="X140" t="str">
            <v>POSITIVE</v>
          </cell>
          <cell r="Y140">
            <v>482.60417586334484</v>
          </cell>
          <cell r="Z140">
            <v>6852.6203076923057</v>
          </cell>
          <cell r="AA140">
            <v>482.13368126923393</v>
          </cell>
          <cell r="AB140">
            <v>6850.3815384615364</v>
          </cell>
          <cell r="AC140">
            <v>7.0426224450463829E-2</v>
          </cell>
          <cell r="AD140">
            <v>7.0380558887456049E-2</v>
          </cell>
          <cell r="AE140" t="str">
            <v>UP</v>
          </cell>
          <cell r="AF140" t="str">
            <v>UP</v>
          </cell>
          <cell r="AG140" t="str">
            <v>POSITIVE</v>
          </cell>
          <cell r="AH140">
            <v>459.798547684813</v>
          </cell>
          <cell r="AI140">
            <v>6560.7823076923087</v>
          </cell>
          <cell r="AJ140">
            <v>459.78111194387748</v>
          </cell>
          <cell r="AK140">
            <v>6561.3723076923088</v>
          </cell>
          <cell r="AL140">
            <v>7.0082884345318675E-2</v>
          </cell>
          <cell r="AM140">
            <v>7.0073925145940463E-2</v>
          </cell>
          <cell r="AN140" t="str">
            <v>UP</v>
          </cell>
          <cell r="AO140" t="str">
            <v>UP</v>
          </cell>
          <cell r="AP140" t="str">
            <v>POSITIVE</v>
          </cell>
          <cell r="AQ140">
            <v>476.56529986988022</v>
          </cell>
          <cell r="AR140">
            <v>6769.6039787132295</v>
          </cell>
          <cell r="AS140">
            <v>476.0535554536275</v>
          </cell>
          <cell r="AT140">
            <v>6766.1256231941452</v>
          </cell>
          <cell r="AU140">
            <v>7.0397810768314112E-2</v>
          </cell>
          <cell r="AV140">
            <v>7.0358367840781033E-2</v>
          </cell>
          <cell r="AW140" t="str">
            <v>UP</v>
          </cell>
          <cell r="AX140" t="str">
            <v>UP</v>
          </cell>
          <cell r="AY140" t="str">
            <v>POSITIVE</v>
          </cell>
          <cell r="AZ140">
            <v>76.813007598283733</v>
          </cell>
          <cell r="BA140">
            <v>491.42210537730597</v>
          </cell>
          <cell r="BB140">
            <v>454.47947461977844</v>
          </cell>
          <cell r="BC140">
            <v>2.1321577739465525E-2</v>
          </cell>
          <cell r="BD140">
            <v>3.051474503688012E-2</v>
          </cell>
          <cell r="BE140">
            <v>0.10434030144022222</v>
          </cell>
          <cell r="BF140">
            <v>46063</v>
          </cell>
          <cell r="BG140">
            <v>45981</v>
          </cell>
          <cell r="BH140">
            <v>46063</v>
          </cell>
          <cell r="BI140">
            <v>46042</v>
          </cell>
          <cell r="BJ140">
            <v>-2.4511309301877304</v>
          </cell>
        </row>
        <row r="141">
          <cell r="B141" t="str">
            <v>DRIV US Equity</v>
          </cell>
          <cell r="C141" t="str">
            <v>Autonomous &amp; Electric Vehicles ETF</v>
          </cell>
          <cell r="D141" t="str">
            <v>ETF</v>
          </cell>
          <cell r="E141" t="str">
            <v>N/A</v>
          </cell>
          <cell r="F141">
            <v>57.471449637167822</v>
          </cell>
          <cell r="G141">
            <v>52.558294930935155</v>
          </cell>
          <cell r="H141">
            <v>0</v>
          </cell>
          <cell r="I141">
            <v>32.869999999999997</v>
          </cell>
          <cell r="J141">
            <v>6941.81</v>
          </cell>
          <cell r="K141">
            <v>32.85</v>
          </cell>
          <cell r="L141">
            <v>6964.82</v>
          </cell>
          <cell r="M141">
            <v>4.7350762985446156E-3</v>
          </cell>
          <cell r="N141">
            <v>4.7165612320203545E-3</v>
          </cell>
          <cell r="O141">
            <v>31.1583646240097</v>
          </cell>
          <cell r="P141">
            <v>6892.2477999999992</v>
          </cell>
          <cell r="Q141">
            <v>31.077862375572003</v>
          </cell>
          <cell r="R141">
            <v>6889.6637999999994</v>
          </cell>
          <cell r="S141">
            <v>4.5207841517261906E-3</v>
          </cell>
          <cell r="T141">
            <v>4.5107951966497995E-3</v>
          </cell>
          <cell r="U141" t="str">
            <v>NEGATIVE</v>
          </cell>
          <cell r="V141" t="str">
            <v/>
          </cell>
          <cell r="W141" t="str">
            <v>UP</v>
          </cell>
          <cell r="X141" t="str">
            <v>POSITIVE</v>
          </cell>
          <cell r="Y141">
            <v>30.641159448324384</v>
          </cell>
          <cell r="Z141">
            <v>6852.6203076923057</v>
          </cell>
          <cell r="AA141">
            <v>30.59485874803385</v>
          </cell>
          <cell r="AB141">
            <v>6850.3815384615364</v>
          </cell>
          <cell r="AC141">
            <v>4.4714515137995623E-3</v>
          </cell>
          <cell r="AD141">
            <v>4.4661539764257957E-3</v>
          </cell>
          <cell r="AE141" t="str">
            <v>UP</v>
          </cell>
          <cell r="AF141" t="str">
            <v>UP</v>
          </cell>
          <cell r="AG141" t="str">
            <v>POSITIVE</v>
          </cell>
          <cell r="AH141">
            <v>27.463054798483117</v>
          </cell>
          <cell r="AI141">
            <v>6560.7823076923087</v>
          </cell>
          <cell r="AJ141">
            <v>27.462542005357864</v>
          </cell>
          <cell r="AK141">
            <v>6561.3723076923088</v>
          </cell>
          <cell r="AL141">
            <v>4.1859420889919724E-3</v>
          </cell>
          <cell r="AM141">
            <v>4.1854875348502629E-3</v>
          </cell>
          <cell r="AN141" t="str">
            <v>UP</v>
          </cell>
          <cell r="AO141" t="str">
            <v>UP</v>
          </cell>
          <cell r="AP141" t="str">
            <v>POSITIVE</v>
          </cell>
          <cell r="AQ141">
            <v>29.933346744056063</v>
          </cell>
          <cell r="AR141">
            <v>6769.6039787132295</v>
          </cell>
          <cell r="AS141">
            <v>29.874029152437149</v>
          </cell>
          <cell r="AT141">
            <v>6766.1256231941452</v>
          </cell>
          <cell r="AU141">
            <v>4.4217278940068532E-3</v>
          </cell>
          <cell r="AV141">
            <v>4.4152341851338922E-3</v>
          </cell>
          <cell r="AW141" t="str">
            <v>UP</v>
          </cell>
          <cell r="AX141" t="str">
            <v>UP</v>
          </cell>
          <cell r="AY141" t="str">
            <v>POSITIVE</v>
          </cell>
          <cell r="AZ141">
            <v>70.731014015465078</v>
          </cell>
          <cell r="BA141">
            <v>32.008830277802737</v>
          </cell>
          <cell r="BB141">
            <v>26.849693294795618</v>
          </cell>
          <cell r="BC141">
            <v>2.6904129726804227E-2</v>
          </cell>
          <cell r="BD141">
            <v>5.4933415044233769E-2</v>
          </cell>
          <cell r="BE141">
            <v>0.22422255029525129</v>
          </cell>
          <cell r="BF141">
            <v>46044</v>
          </cell>
          <cell r="BG141">
            <v>45981</v>
          </cell>
          <cell r="BH141">
            <v>46044</v>
          </cell>
          <cell r="BI141">
            <v>46058</v>
          </cell>
          <cell r="BJ141">
            <v>-7.2487499477931152</v>
          </cell>
        </row>
        <row r="142">
          <cell r="B142" t="str">
            <v>DTCR US Equity</v>
          </cell>
          <cell r="C142" t="str">
            <v>Data Center &amp; Digital Infrastructure ETF</v>
          </cell>
          <cell r="D142" t="str">
            <v>ETF</v>
          </cell>
          <cell r="E142" t="str">
            <v>N/A</v>
          </cell>
          <cell r="F142">
            <v>66.045367426594936</v>
          </cell>
          <cell r="G142">
            <v>52.558294930935155</v>
          </cell>
          <cell r="H142">
            <v>1</v>
          </cell>
          <cell r="I142">
            <v>25.13</v>
          </cell>
          <cell r="J142">
            <v>6941.81</v>
          </cell>
          <cell r="K142">
            <v>25.01</v>
          </cell>
          <cell r="L142">
            <v>6964.82</v>
          </cell>
          <cell r="M142">
            <v>3.6200933186013441E-3</v>
          </cell>
          <cell r="N142">
            <v>3.5909040003905346E-3</v>
          </cell>
          <cell r="O142">
            <v>22.450458104115338</v>
          </cell>
          <cell r="P142">
            <v>6892.2477999999992</v>
          </cell>
          <cell r="Q142">
            <v>22.356031876500005</v>
          </cell>
          <cell r="R142">
            <v>6889.6637999999994</v>
          </cell>
          <cell r="S142">
            <v>3.2573492357769467E-3</v>
          </cell>
          <cell r="T142">
            <v>3.2448654281940444E-3</v>
          </cell>
          <cell r="U142" t="str">
            <v>POSITIVE</v>
          </cell>
          <cell r="V142" t="str">
            <v/>
          </cell>
          <cell r="W142" t="str">
            <v>UP</v>
          </cell>
          <cell r="X142" t="str">
            <v>POSITIVE</v>
          </cell>
          <cell r="Y142">
            <v>22.054947331627176</v>
          </cell>
          <cell r="Z142">
            <v>6852.6203076923057</v>
          </cell>
          <cell r="AA142">
            <v>22.005852614692305</v>
          </cell>
          <cell r="AB142">
            <v>6850.3815384615364</v>
          </cell>
          <cell r="AC142">
            <v>3.2184691900804321E-3</v>
          </cell>
          <cell r="AD142">
            <v>3.2123543033537945E-3</v>
          </cell>
          <cell r="AE142" t="str">
            <v>UP</v>
          </cell>
          <cell r="AF142" t="str">
            <v>UP</v>
          </cell>
          <cell r="AG142" t="str">
            <v>POSITIVE</v>
          </cell>
          <cell r="AH142">
            <v>20.382020671451645</v>
          </cell>
          <cell r="AI142">
            <v>6560.7823076923087</v>
          </cell>
          <cell r="AJ142">
            <v>20.378943769893525</v>
          </cell>
          <cell r="AK142">
            <v>6561.3723076923088</v>
          </cell>
          <cell r="AL142">
            <v>3.1066448657432778E-3</v>
          </cell>
          <cell r="AM142">
            <v>3.1058965738008813E-3</v>
          </cell>
          <cell r="AN142" t="str">
            <v>UP</v>
          </cell>
          <cell r="AO142" t="str">
            <v>UP</v>
          </cell>
          <cell r="AP142" t="str">
            <v>POSITIVE</v>
          </cell>
          <cell r="AQ142">
            <v>21.845314309498775</v>
          </cell>
          <cell r="AR142">
            <v>6769.6039787132295</v>
          </cell>
          <cell r="AS142">
            <v>21.778959426364871</v>
          </cell>
          <cell r="AT142">
            <v>6766.1256231941452</v>
          </cell>
          <cell r="AU142">
            <v>3.2269707915249641E-3</v>
          </cell>
          <cell r="AV142">
            <v>3.2188228004084093E-3</v>
          </cell>
          <cell r="AW142" t="str">
            <v>UP</v>
          </cell>
          <cell r="AX142" t="str">
            <v>UP</v>
          </cell>
          <cell r="AY142" t="str">
            <v>POSITIVE</v>
          </cell>
          <cell r="AZ142">
            <v>90.148053126698983</v>
          </cell>
          <cell r="BA142">
            <v>23.41548254325054</v>
          </cell>
          <cell r="BB142">
            <v>19.990778649794876</v>
          </cell>
          <cell r="BC142">
            <v>7.3221529967729237E-2</v>
          </cell>
          <cell r="BD142">
            <v>0.11935355098137079</v>
          </cell>
          <cell r="BE142">
            <v>0.25707959856070217</v>
          </cell>
          <cell r="BF142">
            <v>46050</v>
          </cell>
          <cell r="BG142">
            <v>45982</v>
          </cell>
          <cell r="BH142">
            <v>46050</v>
          </cell>
          <cell r="BI142">
            <v>46042</v>
          </cell>
          <cell r="BJ142">
            <v>1.3251678416339985</v>
          </cell>
        </row>
        <row r="143">
          <cell r="B143" t="str">
            <v>DUHP US Equity</v>
          </cell>
          <cell r="C143" t="str">
            <v>Dimensional US High Profitability ETF</v>
          </cell>
          <cell r="D143" t="str">
            <v>ETF</v>
          </cell>
          <cell r="E143" t="str">
            <v>N/A</v>
          </cell>
          <cell r="F143">
            <v>60.747815828678725</v>
          </cell>
          <cell r="G143">
            <v>52.558294930935155</v>
          </cell>
          <cell r="H143">
            <v>0</v>
          </cell>
          <cell r="I143">
            <v>39.340000000000003</v>
          </cell>
          <cell r="J143">
            <v>6941.81</v>
          </cell>
          <cell r="K143">
            <v>39.450000000000003</v>
          </cell>
          <cell r="L143">
            <v>6964.82</v>
          </cell>
          <cell r="M143">
            <v>5.6671098748021049E-3</v>
          </cell>
          <cell r="N143">
            <v>5.6641808402801514E-3</v>
          </cell>
          <cell r="O143">
            <v>38.348593819851757</v>
          </cell>
          <cell r="P143">
            <v>6892.2477999999992</v>
          </cell>
          <cell r="Q143">
            <v>38.319296245600007</v>
          </cell>
          <cell r="R143">
            <v>6889.6637999999994</v>
          </cell>
          <cell r="S143">
            <v>5.5640184352994046E-3</v>
          </cell>
          <cell r="T143">
            <v>5.5618528505846703E-3</v>
          </cell>
          <cell r="U143" t="str">
            <v>NEGATIVE</v>
          </cell>
          <cell r="V143" t="str">
            <v/>
          </cell>
          <cell r="W143" t="str">
            <v>UP</v>
          </cell>
          <cell r="X143" t="str">
            <v>POSITIVE</v>
          </cell>
          <cell r="Y143">
            <v>38.13034443373212</v>
          </cell>
          <cell r="Z143">
            <v>6852.6203076923057</v>
          </cell>
          <cell r="AA143">
            <v>38.104277288615386</v>
          </cell>
          <cell r="AB143">
            <v>6850.3815384615364</v>
          </cell>
          <cell r="AC143">
            <v>5.5643451295454786E-3</v>
          </cell>
          <cell r="AD143">
            <v>5.5623583992626593E-3</v>
          </cell>
          <cell r="AE143" t="str">
            <v>UP</v>
          </cell>
          <cell r="AF143" t="str">
            <v>UP</v>
          </cell>
          <cell r="AG143" t="str">
            <v>POSITIVE</v>
          </cell>
          <cell r="AH143">
            <v>36.984452708079608</v>
          </cell>
          <cell r="AI143">
            <v>6560.7823076923087</v>
          </cell>
          <cell r="AJ143">
            <v>36.98727321698761</v>
          </cell>
          <cell r="AK143">
            <v>6561.3723076923088</v>
          </cell>
          <cell r="AL143">
            <v>5.637201628335772E-3</v>
          </cell>
          <cell r="AM143">
            <v>5.6371245956619636E-3</v>
          </cell>
          <cell r="AN143" t="str">
            <v>DOWN</v>
          </cell>
          <cell r="AO143" t="str">
            <v>UP</v>
          </cell>
          <cell r="AP143" t="str">
            <v>POSITIVE</v>
          </cell>
          <cell r="AQ143">
            <v>37.857036901750959</v>
          </cell>
          <cell r="AR143">
            <v>6769.6039787132295</v>
          </cell>
          <cell r="AS143">
            <v>37.827081386565496</v>
          </cell>
          <cell r="AT143">
            <v>6766.1256231941452</v>
          </cell>
          <cell r="AU143">
            <v>5.5922084985755467E-3</v>
          </cell>
          <cell r="AV143">
            <v>5.5906560849084755E-3</v>
          </cell>
          <cell r="AW143" t="str">
            <v>UP</v>
          </cell>
          <cell r="AX143" t="str">
            <v>UP</v>
          </cell>
          <cell r="AY143" t="str">
            <v>POSITIVE</v>
          </cell>
          <cell r="AZ143">
            <v>79.147348057479974</v>
          </cell>
          <cell r="BA143">
            <v>38.569354843631864</v>
          </cell>
          <cell r="BB143">
            <v>36.611622762704741</v>
          </cell>
          <cell r="BC143">
            <v>1.9980763471219465E-2</v>
          </cell>
          <cell r="BD143">
            <v>2.5852478054489314E-2</v>
          </cell>
          <cell r="BE143">
            <v>7.4522160762417355E-2</v>
          </cell>
          <cell r="BF143">
            <v>46062</v>
          </cell>
          <cell r="BG143">
            <v>45981</v>
          </cell>
          <cell r="BH143">
            <v>46062</v>
          </cell>
          <cell r="BI143">
            <v>46042</v>
          </cell>
          <cell r="BJ143">
            <v>-3.9723837562822126</v>
          </cell>
        </row>
        <row r="144">
          <cell r="B144" t="str">
            <v>DYNF US Equity</v>
          </cell>
          <cell r="C144" t="str">
            <v>U.S. Equity Factor Rotation Active ETF</v>
          </cell>
          <cell r="D144" t="str">
            <v>ETF</v>
          </cell>
          <cell r="E144" t="str">
            <v>N/A</v>
          </cell>
          <cell r="F144">
            <v>54.9309143815127</v>
          </cell>
          <cell r="G144">
            <v>52.558294930935155</v>
          </cell>
          <cell r="H144">
            <v>0</v>
          </cell>
          <cell r="I144">
            <v>61.78</v>
          </cell>
          <cell r="J144">
            <v>6941.81</v>
          </cell>
          <cell r="K144">
            <v>61.95</v>
          </cell>
          <cell r="L144">
            <v>6964.82</v>
          </cell>
          <cell r="M144">
            <v>8.8996961887461631E-3</v>
          </cell>
          <cell r="N144">
            <v>8.894702232074914E-3</v>
          </cell>
          <cell r="O144">
            <v>61.072931068385927</v>
          </cell>
          <cell r="P144">
            <v>6892.2477999999992</v>
          </cell>
          <cell r="Q144">
            <v>61.044012361599989</v>
          </cell>
          <cell r="R144">
            <v>6889.6637999999994</v>
          </cell>
          <cell r="S144">
            <v>8.8611049458183922E-3</v>
          </cell>
          <cell r="T144">
            <v>8.8602309392223164E-3</v>
          </cell>
          <cell r="U144" t="str">
            <v>NEGATIVE</v>
          </cell>
          <cell r="V144" t="str">
            <v/>
          </cell>
          <cell r="W144" t="str">
            <v>UP</v>
          </cell>
          <cell r="X144" t="str">
            <v>POSITIVE</v>
          </cell>
          <cell r="Y144">
            <v>60.746927342450725</v>
          </cell>
          <cell r="Z144">
            <v>6852.6203076923057</v>
          </cell>
          <cell r="AA144">
            <v>60.724528683076926</v>
          </cell>
          <cell r="AB144">
            <v>6850.3815384615364</v>
          </cell>
          <cell r="AC144">
            <v>8.864773563225176E-3</v>
          </cell>
          <cell r="AD144">
            <v>8.8644009595872063E-3</v>
          </cell>
          <cell r="AE144" t="str">
            <v>UP</v>
          </cell>
          <cell r="AF144" t="str">
            <v>UP</v>
          </cell>
          <cell r="AG144" t="str">
            <v>POSITIVE</v>
          </cell>
          <cell r="AH144">
            <v>57.830072432089587</v>
          </cell>
          <cell r="AI144">
            <v>6560.7823076923087</v>
          </cell>
          <cell r="AJ144">
            <v>57.834431437748634</v>
          </cell>
          <cell r="AK144">
            <v>6561.3723076923088</v>
          </cell>
          <cell r="AL144">
            <v>8.8145086545983499E-3</v>
          </cell>
          <cell r="AM144">
            <v>8.8143803956903487E-3</v>
          </cell>
          <cell r="AN144" t="str">
            <v>DOWN</v>
          </cell>
          <cell r="AO144" t="str">
            <v>UP</v>
          </cell>
          <cell r="AP144" t="str">
            <v>POSITIVE</v>
          </cell>
          <cell r="AQ144">
            <v>59.868842450232059</v>
          </cell>
          <cell r="AR144">
            <v>6769.6039787132295</v>
          </cell>
          <cell r="AS144">
            <v>59.830237452852224</v>
          </cell>
          <cell r="AT144">
            <v>6766.1256231941452</v>
          </cell>
          <cell r="AU144">
            <v>8.8437732308252349E-3</v>
          </cell>
          <cell r="AV144">
            <v>8.8426140430729449E-3</v>
          </cell>
          <cell r="AW144" t="str">
            <v>UP</v>
          </cell>
          <cell r="AX144" t="str">
            <v>UP</v>
          </cell>
          <cell r="AY144" t="str">
            <v>POSITIVE</v>
          </cell>
          <cell r="AZ144">
            <v>66.195085889045629</v>
          </cell>
          <cell r="BA144">
            <v>61.259999960622459</v>
          </cell>
          <cell r="BB144">
            <v>57.092985796899683</v>
          </cell>
          <cell r="BC144">
            <v>8.4884107037510592E-3</v>
          </cell>
          <cell r="BD144">
            <v>1.1577452060100635E-2</v>
          </cell>
          <cell r="BE144">
            <v>8.2094396319956298E-2</v>
          </cell>
          <cell r="BF144">
            <v>46062</v>
          </cell>
          <cell r="BG144">
            <v>45981</v>
          </cell>
          <cell r="BH144">
            <v>46062</v>
          </cell>
          <cell r="BI144">
            <v>46042</v>
          </cell>
          <cell r="BJ144">
            <v>-9.7892852034482374</v>
          </cell>
        </row>
        <row r="145">
          <cell r="B145" t="str">
            <v>DXYZ US Equity</v>
          </cell>
          <cell r="C145" t="str">
            <v>DESTINY TECH100 INC  </v>
          </cell>
          <cell r="D145" t="str">
            <v>ETF</v>
          </cell>
          <cell r="E145" t="str">
            <v>N/A</v>
          </cell>
          <cell r="F145">
            <v>51.371538017917821</v>
          </cell>
          <cell r="G145">
            <v>52.558294930935155</v>
          </cell>
          <cell r="H145">
            <v>0</v>
          </cell>
          <cell r="I145">
            <v>31.45</v>
          </cell>
          <cell r="J145">
            <v>6941.81</v>
          </cell>
          <cell r="K145">
            <v>32.200000000000003</v>
          </cell>
          <cell r="L145">
            <v>6964.82</v>
          </cell>
          <cell r="M145">
            <v>4.5305186975731111E-3</v>
          </cell>
          <cell r="N145">
            <v>4.6232350584796168E-3</v>
          </cell>
          <cell r="O145">
            <v>30.248400015258785</v>
          </cell>
          <cell r="P145">
            <v>6892.2477999999992</v>
          </cell>
          <cell r="Q145">
            <v>30.053599999999996</v>
          </cell>
          <cell r="R145">
            <v>6889.6637999999994</v>
          </cell>
          <cell r="S145">
            <v>4.3887568893356951E-3</v>
          </cell>
          <cell r="T145">
            <v>4.3621286716486801E-3</v>
          </cell>
          <cell r="U145" t="str">
            <v>NEGATIVE</v>
          </cell>
          <cell r="V145" t="str">
            <v/>
          </cell>
          <cell r="W145" t="str">
            <v>UP</v>
          </cell>
          <cell r="X145" t="str">
            <v>POSITIVE</v>
          </cell>
          <cell r="Y145">
            <v>28.500769242506756</v>
          </cell>
          <cell r="Z145">
            <v>6852.6203076923057</v>
          </cell>
          <cell r="AA145">
            <v>28.404769230769229</v>
          </cell>
          <cell r="AB145">
            <v>6850.3815384615364</v>
          </cell>
          <cell r="AC145">
            <v>4.1591052710907746E-3</v>
          </cell>
          <cell r="AD145">
            <v>4.1464506861830057E-3</v>
          </cell>
          <cell r="AE145" t="str">
            <v>UP</v>
          </cell>
          <cell r="AF145" t="str">
            <v>UP</v>
          </cell>
          <cell r="AG145" t="str">
            <v>POSITIVE</v>
          </cell>
          <cell r="AH145">
            <v>30.724358993921527</v>
          </cell>
          <cell r="AI145">
            <v>6560.7823076923087</v>
          </cell>
          <cell r="AJ145">
            <v>30.743589743589748</v>
          </cell>
          <cell r="AK145">
            <v>6561.3723076923088</v>
          </cell>
          <cell r="AL145">
            <v>4.6830328386141071E-3</v>
          </cell>
          <cell r="AM145">
            <v>4.6855426428930279E-3</v>
          </cell>
          <cell r="AN145" t="str">
            <v>DOWN</v>
          </cell>
          <cell r="AO145" t="str">
            <v>DOWN</v>
          </cell>
          <cell r="AP145" t="str">
            <v>NEGATIVE</v>
          </cell>
          <cell r="AQ145">
            <v>29.477269898692104</v>
          </cell>
          <cell r="AR145">
            <v>6769.6039787132295</v>
          </cell>
          <cell r="AS145">
            <v>29.437416749919432</v>
          </cell>
          <cell r="AT145">
            <v>6766.1256231941452</v>
          </cell>
          <cell r="AU145">
            <v>4.3543566198823878E-3</v>
          </cell>
          <cell r="AV145">
            <v>4.3507050251932284E-3</v>
          </cell>
          <cell r="AW145" t="str">
            <v>UP</v>
          </cell>
          <cell r="AX145" t="str">
            <v>UP</v>
          </cell>
          <cell r="AY145" t="str">
            <v>POSITIVE</v>
          </cell>
          <cell r="AZ145">
            <v>53.479766542601801</v>
          </cell>
          <cell r="BA145">
            <v>30.720967766546433</v>
          </cell>
          <cell r="BB145">
            <v>31.265100003814702</v>
          </cell>
          <cell r="BC145">
            <v>2.3730770429942094E-2</v>
          </cell>
          <cell r="BD145">
            <v>3.9724414651190365E-2</v>
          </cell>
          <cell r="BE145">
            <v>5.9139422603073921E-3</v>
          </cell>
          <cell r="BF145">
            <v>46003</v>
          </cell>
          <cell r="BG145">
            <v>45982</v>
          </cell>
          <cell r="BH145">
            <v>46050</v>
          </cell>
          <cell r="BI145">
            <v>46043</v>
          </cell>
          <cell r="BJ145">
            <v>-13.348661567043116</v>
          </cell>
        </row>
        <row r="146">
          <cell r="B146" t="str">
            <v>EBIZ US Equity</v>
          </cell>
          <cell r="C146" t="str">
            <v>E-Commerce ETF</v>
          </cell>
          <cell r="D146" t="str">
            <v>ETF</v>
          </cell>
          <cell r="E146" t="str">
            <v>N/A</v>
          </cell>
          <cell r="F146">
            <v>33.766011015284406</v>
          </cell>
          <cell r="G146">
            <v>52.558294930935155</v>
          </cell>
          <cell r="H146">
            <v>0</v>
          </cell>
          <cell r="I146">
            <v>30.565000000000001</v>
          </cell>
          <cell r="J146">
            <v>6941.81</v>
          </cell>
          <cell r="K146">
            <v>30.543900000000001</v>
          </cell>
          <cell r="L146">
            <v>6964.82</v>
          </cell>
          <cell r="M146">
            <v>4.4030303335873492E-3</v>
          </cell>
          <cell r="N146">
            <v>4.385454326170669E-3</v>
          </cell>
          <cell r="O146">
            <v>32.642555963241144</v>
          </cell>
          <cell r="P146">
            <v>6892.2477999999992</v>
          </cell>
          <cell r="Q146">
            <v>32.679885156353997</v>
          </cell>
          <cell r="R146">
            <v>6889.6637999999994</v>
          </cell>
          <cell r="S146">
            <v>4.7361262842640604E-3</v>
          </cell>
          <cell r="T146">
            <v>4.7433207345116031E-3</v>
          </cell>
          <cell r="U146" t="str">
            <v>NEGATIVE</v>
          </cell>
          <cell r="V146" t="str">
            <v/>
          </cell>
          <cell r="W146" t="str">
            <v>DOWN</v>
          </cell>
          <cell r="X146" t="str">
            <v>NEGATIVE</v>
          </cell>
          <cell r="Y146">
            <v>32.557978984379346</v>
          </cell>
          <cell r="Z146">
            <v>6852.6203076923057</v>
          </cell>
          <cell r="AA146">
            <v>32.597142853521547</v>
          </cell>
          <cell r="AB146">
            <v>6850.3815384615364</v>
          </cell>
          <cell r="AC146">
            <v>4.7511721826805258E-3</v>
          </cell>
          <cell r="AD146">
            <v>4.7584419452412338E-3</v>
          </cell>
          <cell r="AE146" t="str">
            <v>DOWN</v>
          </cell>
          <cell r="AF146" t="str">
            <v>DOWN</v>
          </cell>
          <cell r="AG146" t="str">
            <v>NEGATIVE</v>
          </cell>
          <cell r="AH146">
            <v>32.401237011454704</v>
          </cell>
          <cell r="AI146">
            <v>6560.7823076923087</v>
          </cell>
          <cell r="AJ146">
            <v>32.400695972119891</v>
          </cell>
          <cell r="AK146">
            <v>6561.3723076923088</v>
          </cell>
          <cell r="AL146">
            <v>4.9386240073024954E-3</v>
          </cell>
          <cell r="AM146">
            <v>4.9380974669177846E-3</v>
          </cell>
          <cell r="AN146" t="str">
            <v>UP</v>
          </cell>
          <cell r="AO146" t="str">
            <v>UP</v>
          </cell>
          <cell r="AP146" t="str">
            <v>NEGATIVE</v>
          </cell>
          <cell r="AQ146">
            <v>32.615447541182512</v>
          </cell>
          <cell r="AR146">
            <v>6769.6039787132295</v>
          </cell>
          <cell r="AS146">
            <v>32.656880566162705</v>
          </cell>
          <cell r="AT146">
            <v>6766.1256231941452</v>
          </cell>
          <cell r="AU146">
            <v>4.817925486297365E-3</v>
          </cell>
          <cell r="AV146">
            <v>4.8265259004674054E-3</v>
          </cell>
          <cell r="AW146" t="str">
            <v>DOWN</v>
          </cell>
          <cell r="AX146" t="str">
            <v>DOWN</v>
          </cell>
          <cell r="AY146" t="str">
            <v>NEGATIVE</v>
          </cell>
          <cell r="AZ146">
            <v>23.881755388677661</v>
          </cell>
          <cell r="BA146">
            <v>32.612809098017991</v>
          </cell>
          <cell r="BB146">
            <v>32.237429287840108</v>
          </cell>
          <cell r="BC146">
            <v>-6.2791558122555102E-2</v>
          </cell>
          <cell r="BD146">
            <v>-6.3645627676358507E-2</v>
          </cell>
          <cell r="BE146">
            <v>-5.1878494184737778E-2</v>
          </cell>
          <cell r="BF146">
            <v>46034</v>
          </cell>
          <cell r="BG146">
            <v>46058</v>
          </cell>
          <cell r="BH146">
            <v>46034</v>
          </cell>
          <cell r="BI146">
            <v>46058</v>
          </cell>
          <cell r="BJ146">
            <v>-30.954188569676532</v>
          </cell>
        </row>
        <row r="147">
          <cell r="B147" t="str">
            <v>ECH US Equity</v>
          </cell>
          <cell r="C147" t="str">
            <v>MSCI Chile ETF</v>
          </cell>
          <cell r="D147" t="str">
            <v>ETF</v>
          </cell>
          <cell r="E147" t="str">
            <v>N/A</v>
          </cell>
          <cell r="F147">
            <v>50.394039293714222</v>
          </cell>
          <cell r="G147">
            <v>52.558294930935155</v>
          </cell>
          <cell r="H147">
            <v>0</v>
          </cell>
          <cell r="I147">
            <v>44.54</v>
          </cell>
          <cell r="J147">
            <v>6941.81</v>
          </cell>
          <cell r="K147">
            <v>46.17</v>
          </cell>
          <cell r="L147">
            <v>6964.82</v>
          </cell>
          <cell r="M147">
            <v>6.4161940473738115E-3</v>
          </cell>
          <cell r="N147">
            <v>6.6290298959628541E-3</v>
          </cell>
          <cell r="O147">
            <v>42.098798126991205</v>
          </cell>
          <cell r="P147">
            <v>6892.2477999999992</v>
          </cell>
          <cell r="Q147">
            <v>41.957525641914899</v>
          </cell>
          <cell r="R147">
            <v>6889.6637999999994</v>
          </cell>
          <cell r="S147">
            <v>6.1081376277549405E-3</v>
          </cell>
          <cell r="T147">
            <v>6.0899235231064398E-3</v>
          </cell>
          <cell r="U147" t="str">
            <v>NEGATIVE</v>
          </cell>
          <cell r="V147" t="str">
            <v/>
          </cell>
          <cell r="W147" t="str">
            <v>UP</v>
          </cell>
          <cell r="X147" t="str">
            <v>POSITIVE</v>
          </cell>
          <cell r="Y147">
            <v>40.813020411517371</v>
          </cell>
          <cell r="Z147">
            <v>6852.6203076923057</v>
          </cell>
          <cell r="AA147">
            <v>40.668937071049591</v>
          </cell>
          <cell r="AB147">
            <v>6850.3815384615364</v>
          </cell>
          <cell r="AC147">
            <v>5.9558269069283363E-3</v>
          </cell>
          <cell r="AD147">
            <v>5.936740434487252E-3</v>
          </cell>
          <cell r="AE147" t="str">
            <v>UP</v>
          </cell>
          <cell r="AF147" t="str">
            <v>UP</v>
          </cell>
          <cell r="AG147" t="str">
            <v>POSITIVE</v>
          </cell>
          <cell r="AH147">
            <v>35.342316623502022</v>
          </cell>
          <cell r="AI147">
            <v>6560.7823076923087</v>
          </cell>
          <cell r="AJ147">
            <v>35.384111471821832</v>
          </cell>
          <cell r="AK147">
            <v>6561.3723076923088</v>
          </cell>
          <cell r="AL147">
            <v>5.3869058545143742E-3</v>
          </cell>
          <cell r="AM147">
            <v>5.3927912961651047E-3</v>
          </cell>
          <cell r="AN147" t="str">
            <v>DOWN</v>
          </cell>
          <cell r="AO147" t="str">
            <v>DOWN</v>
          </cell>
          <cell r="AP147" t="str">
            <v>POSITIVE</v>
          </cell>
          <cell r="AQ147">
            <v>39.461104578698631</v>
          </cell>
          <cell r="AR147">
            <v>6769.6039787132295</v>
          </cell>
          <cell r="AS147">
            <v>39.358512086710675</v>
          </cell>
          <cell r="AT147">
            <v>6766.1256231941452</v>
          </cell>
          <cell r="AU147">
            <v>5.8291599778631988E-3</v>
          </cell>
          <cell r="AV147">
            <v>5.8169939901485824E-3</v>
          </cell>
          <cell r="AW147" t="str">
            <v>UP</v>
          </cell>
          <cell r="AX147" t="str">
            <v>UP</v>
          </cell>
          <cell r="AY147" t="str">
            <v>POSITIVE</v>
          </cell>
          <cell r="AZ147">
            <v>68.03421205188441</v>
          </cell>
          <cell r="BA147">
            <v>44.184625297920235</v>
          </cell>
          <cell r="BB147">
            <v>34.787000059417664</v>
          </cell>
          <cell r="BC147">
            <v>8.0429493219329462E-3</v>
          </cell>
          <cell r="BD147">
            <v>5.7987448136759046E-2</v>
          </cell>
          <cell r="BE147">
            <v>0.28036335193962691</v>
          </cell>
          <cell r="BF147">
            <v>46049</v>
          </cell>
          <cell r="BG147">
            <v>45971</v>
          </cell>
          <cell r="BH147">
            <v>46049</v>
          </cell>
          <cell r="BI147">
            <v>46034</v>
          </cell>
          <cell r="BJ147">
            <v>-14.326160291246715</v>
          </cell>
        </row>
        <row r="148">
          <cell r="B148" t="str">
            <v>EEM US Equity</v>
          </cell>
          <cell r="C148" t="str">
            <v>MSCI Emerging Markets ETF</v>
          </cell>
          <cell r="D148" t="str">
            <v>ETF</v>
          </cell>
          <cell r="E148" t="str">
            <v>N/A</v>
          </cell>
          <cell r="F148">
            <v>66.135256355184936</v>
          </cell>
          <cell r="G148">
            <v>52.558294930935155</v>
          </cell>
          <cell r="H148">
            <v>1</v>
          </cell>
          <cell r="I148">
            <v>60.6</v>
          </cell>
          <cell r="J148">
            <v>6941.81</v>
          </cell>
          <cell r="K148">
            <v>60.51</v>
          </cell>
          <cell r="L148">
            <v>6964.82</v>
          </cell>
          <cell r="M148">
            <v>8.7297117034318139E-3</v>
          </cell>
          <cell r="N148">
            <v>8.6879488630000491E-3</v>
          </cell>
          <cell r="O148">
            <v>56.395845305482418</v>
          </cell>
          <cell r="P148">
            <v>6892.2477999999992</v>
          </cell>
          <cell r="Q148">
            <v>56.253334468800006</v>
          </cell>
          <cell r="R148">
            <v>6889.6637999999994</v>
          </cell>
          <cell r="S148">
            <v>8.1825040163939593E-3</v>
          </cell>
          <cell r="T148">
            <v>8.1648881718727716E-3</v>
          </cell>
          <cell r="U148" t="str">
            <v>POSITIVE</v>
          </cell>
          <cell r="V148" t="str">
            <v/>
          </cell>
          <cell r="W148" t="str">
            <v>UP</v>
          </cell>
          <cell r="X148" t="str">
            <v>POSITIVE</v>
          </cell>
          <cell r="Y148">
            <v>55.757625610678787</v>
          </cell>
          <cell r="Z148">
            <v>6852.6203076923057</v>
          </cell>
          <cell r="AA148">
            <v>55.661349269846156</v>
          </cell>
          <cell r="AB148">
            <v>6850.3815384615364</v>
          </cell>
          <cell r="AC148">
            <v>8.1366868594906546E-3</v>
          </cell>
          <cell r="AD148">
            <v>8.1252918479554678E-3</v>
          </cell>
          <cell r="AE148" t="str">
            <v>UP</v>
          </cell>
          <cell r="AF148" t="str">
            <v>UP</v>
          </cell>
          <cell r="AG148" t="str">
            <v>POSITIVE</v>
          </cell>
          <cell r="AH148">
            <v>51.903701647547898</v>
          </cell>
          <cell r="AI148">
            <v>6560.7823076923087</v>
          </cell>
          <cell r="AJ148">
            <v>51.901393994365314</v>
          </cell>
          <cell r="AK148">
            <v>6561.3723076923088</v>
          </cell>
          <cell r="AL148">
            <v>7.9112061966592692E-3</v>
          </cell>
          <cell r="AM148">
            <v>7.9101431164816018E-3</v>
          </cell>
          <cell r="AN148" t="str">
            <v>UP</v>
          </cell>
          <cell r="AO148" t="str">
            <v>UP</v>
          </cell>
          <cell r="AP148" t="str">
            <v>POSITIVE</v>
          </cell>
          <cell r="AQ148">
            <v>54.982597471498181</v>
          </cell>
          <cell r="AR148">
            <v>6769.6039787132295</v>
          </cell>
          <cell r="AS148">
            <v>54.869142740606655</v>
          </cell>
          <cell r="AT148">
            <v>6766.1256231941452</v>
          </cell>
          <cell r="AU148">
            <v>8.12198138094768E-3</v>
          </cell>
          <cell r="AV148">
            <v>8.1093887102119885E-3</v>
          </cell>
          <cell r="AW148" t="str">
            <v>UP</v>
          </cell>
          <cell r="AX148" t="str">
            <v>UP</v>
          </cell>
          <cell r="AY148" t="str">
            <v>POSITIVE</v>
          </cell>
          <cell r="AZ148">
            <v>92.668479724816521</v>
          </cell>
          <cell r="BA148">
            <v>58.063870918520038</v>
          </cell>
          <cell r="BB148">
            <v>51.108796076860116</v>
          </cell>
          <cell r="BC148">
            <v>4.367826397655894E-2</v>
          </cell>
          <cell r="BD148">
            <v>7.4547241410155562E-2</v>
          </cell>
          <cell r="BE148">
            <v>0.18570587945109307</v>
          </cell>
          <cell r="BF148">
            <v>46050</v>
          </cell>
          <cell r="BG148">
            <v>45982</v>
          </cell>
          <cell r="BH148">
            <v>46050</v>
          </cell>
          <cell r="BI148">
            <v>46042</v>
          </cell>
          <cell r="BJ148">
            <v>1.4150567702239982</v>
          </cell>
        </row>
        <row r="149">
          <cell r="B149" t="str">
            <v>EFA US Equity</v>
          </cell>
          <cell r="C149" t="str">
            <v>MSCI EAFE ETF</v>
          </cell>
          <cell r="D149" t="str">
            <v>ETF</v>
          </cell>
          <cell r="E149" t="str">
            <v>N/A</v>
          </cell>
          <cell r="F149">
            <v>69.751237500197192</v>
          </cell>
          <cell r="G149">
            <v>52.558294930935155</v>
          </cell>
          <cell r="H149">
            <v>1</v>
          </cell>
          <cell r="I149">
            <v>104.24</v>
          </cell>
          <cell r="J149">
            <v>6941.81</v>
          </cell>
          <cell r="K149">
            <v>103.99</v>
          </cell>
          <cell r="L149">
            <v>6964.82</v>
          </cell>
          <cell r="M149">
            <v>1.5016256567091291E-2</v>
          </cell>
          <cell r="N149">
            <v>1.4930751979232772E-2</v>
          </cell>
          <cell r="O149">
            <v>97.708051160275417</v>
          </cell>
          <cell r="P149">
            <v>6892.2477999999992</v>
          </cell>
          <cell r="Q149">
            <v>97.48688317520002</v>
          </cell>
          <cell r="R149">
            <v>6889.6637999999994</v>
          </cell>
          <cell r="S149">
            <v>1.4176514541493332E-2</v>
          </cell>
          <cell r="T149">
            <v>1.4149730089180844E-2</v>
          </cell>
          <cell r="U149" t="str">
            <v>POSITIVE</v>
          </cell>
          <cell r="V149" t="str">
            <v/>
          </cell>
          <cell r="W149" t="str">
            <v>UP</v>
          </cell>
          <cell r="X149" t="str">
            <v>POSITIVE</v>
          </cell>
          <cell r="Y149">
            <v>96.489710810211847</v>
          </cell>
          <cell r="Z149">
            <v>6852.6203076923057</v>
          </cell>
          <cell r="AA149">
            <v>96.308852912000006</v>
          </cell>
          <cell r="AB149">
            <v>6850.3815384615364</v>
          </cell>
          <cell r="AC149">
            <v>1.4080702924967077E-2</v>
          </cell>
          <cell r="AD149">
            <v>1.4058903488991522E-2</v>
          </cell>
          <cell r="AE149" t="str">
            <v>UP</v>
          </cell>
          <cell r="AF149" t="str">
            <v>UP</v>
          </cell>
          <cell r="AG149" t="str">
            <v>POSITIVE</v>
          </cell>
          <cell r="AH149">
            <v>92.181954680249959</v>
          </cell>
          <cell r="AI149">
            <v>6560.7823076923087</v>
          </cell>
          <cell r="AJ149">
            <v>92.175544478614839</v>
          </cell>
          <cell r="AK149">
            <v>6561.3723076923088</v>
          </cell>
          <cell r="AL149">
            <v>1.4050451662169852E-2</v>
          </cell>
          <cell r="AM149">
            <v>1.4048211282044101E-2</v>
          </cell>
          <cell r="AN149" t="str">
            <v>UP</v>
          </cell>
          <cell r="AO149" t="str">
            <v>UP</v>
          </cell>
          <cell r="AP149" t="str">
            <v>POSITIVE</v>
          </cell>
          <cell r="AQ149">
            <v>95.561024351986958</v>
          </cell>
          <cell r="AR149">
            <v>6769.6039787132295</v>
          </cell>
          <cell r="AS149">
            <v>95.385728163290707</v>
          </cell>
          <cell r="AT149">
            <v>6766.1256231941452</v>
          </cell>
          <cell r="AU149">
            <v>1.4116191235480699E-2</v>
          </cell>
          <cell r="AV149">
            <v>1.4097540228385698E-2</v>
          </cell>
          <cell r="AW149" t="str">
            <v>UP</v>
          </cell>
          <cell r="AX149" t="str">
            <v>UP</v>
          </cell>
          <cell r="AY149" t="str">
            <v>POSITIVE</v>
          </cell>
          <cell r="AZ149">
            <v>95.430907099461351</v>
          </cell>
          <cell r="BA149">
            <v>99.615161221411924</v>
          </cell>
          <cell r="BB149">
            <v>91.09456133165466</v>
          </cell>
          <cell r="BC149">
            <v>4.6427057105379532E-2</v>
          </cell>
          <cell r="BD149">
            <v>6.685169504619326E-2</v>
          </cell>
          <cell r="BE149">
            <v>0.14430541709823674</v>
          </cell>
          <cell r="BF149">
            <v>46063</v>
          </cell>
          <cell r="BG149">
            <v>45981</v>
          </cell>
          <cell r="BH149">
            <v>46063</v>
          </cell>
          <cell r="BI149">
            <v>46042</v>
          </cell>
          <cell r="BJ149">
            <v>5.0310379152362543</v>
          </cell>
        </row>
        <row r="150">
          <cell r="B150" t="str">
            <v>EIDO US Equity</v>
          </cell>
          <cell r="C150" t="str">
            <v>MSCI Indonesia ETF</v>
          </cell>
          <cell r="D150" t="str">
            <v>ETF</v>
          </cell>
          <cell r="E150" t="str">
            <v>N/A</v>
          </cell>
          <cell r="F150">
            <v>40.389448336535928</v>
          </cell>
          <cell r="G150">
            <v>52.558294930935155</v>
          </cell>
          <cell r="H150">
            <v>0</v>
          </cell>
          <cell r="I150">
            <v>17.75</v>
          </cell>
          <cell r="J150">
            <v>6941.81</v>
          </cell>
          <cell r="K150">
            <v>17.600000000000001</v>
          </cell>
          <cell r="L150">
            <v>6964.82</v>
          </cell>
          <cell r="M150">
            <v>2.5569700121438068E-3</v>
          </cell>
          <cell r="N150">
            <v>2.5269856220261257E-3</v>
          </cell>
          <cell r="O150">
            <v>18.552092663272237</v>
          </cell>
          <cell r="P150">
            <v>6892.2477999999992</v>
          </cell>
          <cell r="Q150">
            <v>18.570873334475895</v>
          </cell>
          <cell r="R150">
            <v>6889.6637999999994</v>
          </cell>
          <cell r="S150">
            <v>2.6917332634604691E-3</v>
          </cell>
          <cell r="T150">
            <v>2.6954687301978214E-3</v>
          </cell>
          <cell r="U150" t="str">
            <v>NEGATIVE</v>
          </cell>
          <cell r="V150" t="str">
            <v/>
          </cell>
          <cell r="W150" t="str">
            <v>DOWN</v>
          </cell>
          <cell r="X150" t="str">
            <v>NEGATIVE</v>
          </cell>
          <cell r="Y150">
            <v>18.495624118893872</v>
          </cell>
          <cell r="Z150">
            <v>6852.6203076923057</v>
          </cell>
          <cell r="AA150">
            <v>18.50504255451068</v>
          </cell>
          <cell r="AB150">
            <v>6850.3815384615364</v>
          </cell>
          <cell r="AC150">
            <v>2.69905865032853E-3</v>
          </cell>
          <cell r="AD150">
            <v>2.7013156056511496E-3</v>
          </cell>
          <cell r="AE150" t="str">
            <v>DOWN</v>
          </cell>
          <cell r="AF150" t="str">
            <v>DOWN</v>
          </cell>
          <cell r="AG150" t="str">
            <v>NEGATIVE</v>
          </cell>
          <cell r="AH150">
            <v>17.971172648726366</v>
          </cell>
          <cell r="AI150">
            <v>6560.7823076923087</v>
          </cell>
          <cell r="AJ150">
            <v>17.967326494880211</v>
          </cell>
          <cell r="AK150">
            <v>6561.3723076923088</v>
          </cell>
          <cell r="AL150">
            <v>2.7391813667793454E-3</v>
          </cell>
          <cell r="AM150">
            <v>2.7383488776907211E-3</v>
          </cell>
          <cell r="AN150" t="str">
            <v>UP</v>
          </cell>
          <cell r="AO150" t="str">
            <v>UP</v>
          </cell>
          <cell r="AP150" t="str">
            <v>NEGATIVE</v>
          </cell>
          <cell r="AQ150">
            <v>18.228121374659629</v>
          </cell>
          <cell r="AR150">
            <v>6769.6039787132295</v>
          </cell>
          <cell r="AS150">
            <v>18.237786377038432</v>
          </cell>
          <cell r="AT150">
            <v>6766.1256231941452</v>
          </cell>
          <cell r="AU150">
            <v>2.6926422035878739E-3</v>
          </cell>
          <cell r="AV150">
            <v>2.6954548869917018E-3</v>
          </cell>
          <cell r="AW150" t="str">
            <v>DOWN</v>
          </cell>
          <cell r="AX150" t="str">
            <v>DOWN</v>
          </cell>
          <cell r="AY150" t="str">
            <v>NEGATIVE</v>
          </cell>
          <cell r="AZ150">
            <v>30.262970459614152</v>
          </cell>
          <cell r="BA150">
            <v>18.522635763225804</v>
          </cell>
          <cell r="BB150">
            <v>17.893336862905556</v>
          </cell>
          <cell r="BC150">
            <v>-4.1713057099560746E-2</v>
          </cell>
          <cell r="BD150">
            <v>-4.3234619286919962E-2</v>
          </cell>
          <cell r="BE150">
            <v>-8.0106278668852227E-3</v>
          </cell>
          <cell r="BF150">
            <v>46037</v>
          </cell>
          <cell r="BG150">
            <v>46050</v>
          </cell>
          <cell r="BH150">
            <v>46037</v>
          </cell>
          <cell r="BI150">
            <v>46050</v>
          </cell>
          <cell r="BJ150">
            <v>-24.33075124842501</v>
          </cell>
        </row>
        <row r="151">
          <cell r="B151" t="str">
            <v>EPHE US Equity</v>
          </cell>
          <cell r="C151" t="str">
            <v>MSCI Philippines ETF</v>
          </cell>
          <cell r="D151" t="str">
            <v>ETF</v>
          </cell>
          <cell r="E151" t="str">
            <v>N/A</v>
          </cell>
          <cell r="F151">
            <v>63.000945792960074</v>
          </cell>
          <cell r="G151">
            <v>52.558294930935155</v>
          </cell>
          <cell r="H151">
            <v>1</v>
          </cell>
          <cell r="I151">
            <v>26.93</v>
          </cell>
          <cell r="J151">
            <v>6941.81</v>
          </cell>
          <cell r="K151">
            <v>26.42</v>
          </cell>
          <cell r="L151">
            <v>6964.82</v>
          </cell>
          <cell r="M151">
            <v>3.8793916860300121E-3</v>
          </cell>
          <cell r="N151">
            <v>3.7933500076096729E-3</v>
          </cell>
          <cell r="O151">
            <v>25.549566521903518</v>
          </cell>
          <cell r="P151">
            <v>6892.2477999999992</v>
          </cell>
          <cell r="Q151">
            <v>25.507366818600005</v>
          </cell>
          <cell r="R151">
            <v>6889.6637999999994</v>
          </cell>
          <cell r="S151">
            <v>3.7070005698146141E-3</v>
          </cell>
          <cell r="T151">
            <v>3.7022658229854421E-3</v>
          </cell>
          <cell r="U151" t="str">
            <v>POSITIVE</v>
          </cell>
          <cell r="V151" t="str">
            <v/>
          </cell>
          <cell r="W151" t="str">
            <v>UP</v>
          </cell>
          <cell r="X151" t="str">
            <v>POSITIVE</v>
          </cell>
          <cell r="Y151">
            <v>25.181280946079628</v>
          </cell>
          <cell r="Z151">
            <v>6852.6203076923057</v>
          </cell>
          <cell r="AA151">
            <v>25.136152469538469</v>
          </cell>
          <cell r="AB151">
            <v>6850.3815384615364</v>
          </cell>
          <cell r="AC151">
            <v>3.6746937398257364E-3</v>
          </cell>
          <cell r="AD151">
            <v>3.6693069325279604E-3</v>
          </cell>
          <cell r="AE151" t="str">
            <v>UP</v>
          </cell>
          <cell r="AF151" t="str">
            <v>UP</v>
          </cell>
          <cell r="AG151" t="str">
            <v>POSITIVE</v>
          </cell>
          <cell r="AH151">
            <v>25.764683356063564</v>
          </cell>
          <cell r="AI151">
            <v>6560.7823076923087</v>
          </cell>
          <cell r="AJ151">
            <v>25.751606425161622</v>
          </cell>
          <cell r="AK151">
            <v>6561.3723076923088</v>
          </cell>
          <cell r="AL151">
            <v>3.9270748742654196E-3</v>
          </cell>
          <cell r="AM151">
            <v>3.9247287331906763E-3</v>
          </cell>
          <cell r="AN151" t="str">
            <v>UP</v>
          </cell>
          <cell r="AO151" t="str">
            <v>UP</v>
          </cell>
          <cell r="AP151" t="str">
            <v>NEGATIVE</v>
          </cell>
          <cell r="AQ151">
            <v>25.502742567571321</v>
          </cell>
          <cell r="AR151">
            <v>6769.6039787132295</v>
          </cell>
          <cell r="AS151">
            <v>25.473916805593273</v>
          </cell>
          <cell r="AT151">
            <v>6766.1256231941452</v>
          </cell>
          <cell r="AU151">
            <v>3.7672429063448551E-3</v>
          </cell>
          <cell r="AV151">
            <v>3.7649192793981225E-3</v>
          </cell>
          <cell r="AW151" t="str">
            <v>UP</v>
          </cell>
          <cell r="AX151" t="str">
            <v>UP</v>
          </cell>
          <cell r="AY151" t="str">
            <v>POSITIVE</v>
          </cell>
          <cell r="AZ151">
            <v>77.452368068603164</v>
          </cell>
          <cell r="BA151">
            <v>26.035483880812119</v>
          </cell>
          <cell r="BB151">
            <v>25.807861963286065</v>
          </cell>
          <cell r="BC151">
            <v>3.4357576117382216E-2</v>
          </cell>
          <cell r="BD151">
            <v>5.4029624217422301E-2</v>
          </cell>
          <cell r="BE151">
            <v>4.3480472667990711E-2</v>
          </cell>
          <cell r="BF151">
            <v>46063</v>
          </cell>
          <cell r="BG151">
            <v>45975</v>
          </cell>
          <cell r="BH151">
            <v>46063</v>
          </cell>
          <cell r="BI151">
            <v>46051</v>
          </cell>
          <cell r="BJ151">
            <v>-1.7192537920008633</v>
          </cell>
        </row>
        <row r="152">
          <cell r="B152" t="str">
            <v>EPOL US Equity</v>
          </cell>
          <cell r="C152" t="str">
            <v>MSCI Poland ETF</v>
          </cell>
          <cell r="D152" t="str">
            <v>ETF</v>
          </cell>
          <cell r="E152" t="str">
            <v>N/A</v>
          </cell>
          <cell r="F152">
            <v>58.841607164755906</v>
          </cell>
          <cell r="G152">
            <v>52.558294930935155</v>
          </cell>
          <cell r="H152">
            <v>0</v>
          </cell>
          <cell r="I152">
            <v>38.11</v>
          </cell>
          <cell r="J152">
            <v>6941.81</v>
          </cell>
          <cell r="K152">
            <v>38.76</v>
          </cell>
          <cell r="L152">
            <v>6964.82</v>
          </cell>
          <cell r="M152">
            <v>5.4899226570591817E-3</v>
          </cell>
          <cell r="N152">
            <v>5.5651115175984443E-3</v>
          </cell>
          <cell r="O152">
            <v>35.64790492140704</v>
          </cell>
          <cell r="P152">
            <v>6892.2477999999992</v>
          </cell>
          <cell r="Q152">
            <v>35.54490898560001</v>
          </cell>
          <cell r="R152">
            <v>6889.6637999999994</v>
          </cell>
          <cell r="S152">
            <v>5.1721740070644357E-3</v>
          </cell>
          <cell r="T152">
            <v>5.159164513310506E-3</v>
          </cell>
          <cell r="U152" t="str">
            <v>NEGATIVE</v>
          </cell>
          <cell r="V152" t="str">
            <v/>
          </cell>
          <cell r="W152" t="str">
            <v>UP</v>
          </cell>
          <cell r="X152" t="str">
            <v>POSITIVE</v>
          </cell>
          <cell r="Y152">
            <v>34.943425726313109</v>
          </cell>
          <cell r="Z152">
            <v>6852.6203076923057</v>
          </cell>
          <cell r="AA152">
            <v>34.855863336307699</v>
          </cell>
          <cell r="AB152">
            <v>6850.3815384615364</v>
          </cell>
          <cell r="AC152">
            <v>5.0992794226593719E-3</v>
          </cell>
          <cell r="AD152">
            <v>5.0881637965139751E-3</v>
          </cell>
          <cell r="AE152" t="str">
            <v>UP</v>
          </cell>
          <cell r="AF152" t="str">
            <v>UP</v>
          </cell>
          <cell r="AG152" t="str">
            <v>POSITIVE</v>
          </cell>
          <cell r="AH152">
            <v>32.512228893235722</v>
          </cell>
          <cell r="AI152">
            <v>6560.7823076923087</v>
          </cell>
          <cell r="AJ152">
            <v>32.528895544252343</v>
          </cell>
          <cell r="AK152">
            <v>6561.3723076923088</v>
          </cell>
          <cell r="AL152">
            <v>4.9555414839959205E-3</v>
          </cell>
          <cell r="AM152">
            <v>4.9576359972923157E-3</v>
          </cell>
          <cell r="AN152" t="str">
            <v>DOWN</v>
          </cell>
          <cell r="AO152" t="str">
            <v>DOWN</v>
          </cell>
          <cell r="AP152" t="str">
            <v>POSITIVE</v>
          </cell>
          <cell r="AQ152">
            <v>34.410863245032317</v>
          </cell>
          <cell r="AR152">
            <v>6769.6039787132295</v>
          </cell>
          <cell r="AS152">
            <v>34.336154137561095</v>
          </cell>
          <cell r="AT152">
            <v>6766.1256231941452</v>
          </cell>
          <cell r="AU152">
            <v>5.0831427293584691E-3</v>
          </cell>
          <cell r="AV152">
            <v>5.0747142529925012E-3</v>
          </cell>
          <cell r="AW152" t="str">
            <v>UP</v>
          </cell>
          <cell r="AX152" t="str">
            <v>UP</v>
          </cell>
          <cell r="AY152" t="str">
            <v>POSITIVE</v>
          </cell>
          <cell r="AZ152">
            <v>87.936902440377821</v>
          </cell>
          <cell r="BA152">
            <v>36.818387116462958</v>
          </cell>
          <cell r="BB152">
            <v>32.106687991659456</v>
          </cell>
          <cell r="BC152">
            <v>3.5080648140600079E-2</v>
          </cell>
          <cell r="BD152">
            <v>6.9067034486911316E-2</v>
          </cell>
          <cell r="BE152">
            <v>0.18698010862721381</v>
          </cell>
          <cell r="BF152">
            <v>46062</v>
          </cell>
          <cell r="BG152">
            <v>45981</v>
          </cell>
          <cell r="BH152">
            <v>46062</v>
          </cell>
          <cell r="BI152">
            <v>46042</v>
          </cell>
          <cell r="BJ152">
            <v>-5.878592420205031</v>
          </cell>
        </row>
        <row r="153">
          <cell r="B153" t="str">
            <v>ETHA US Equity</v>
          </cell>
          <cell r="C153" t="str">
            <v>Ethereum Trust ETF</v>
          </cell>
          <cell r="D153" t="str">
            <v>ETF</v>
          </cell>
          <cell r="E153" t="str">
            <v>N/A</v>
          </cell>
          <cell r="F153">
            <v>29.459658610522197</v>
          </cell>
          <cell r="G153">
            <v>52.558294930935155</v>
          </cell>
          <cell r="H153">
            <v>0</v>
          </cell>
          <cell r="I153">
            <v>15.2</v>
          </cell>
          <cell r="J153">
            <v>6941.81</v>
          </cell>
          <cell r="K153">
            <v>16.03</v>
          </cell>
          <cell r="L153">
            <v>6964.82</v>
          </cell>
          <cell r="M153">
            <v>2.1896306582865274E-3</v>
          </cell>
          <cell r="N153">
            <v>2.3015670182431136E-3</v>
          </cell>
          <cell r="O153">
            <v>22.009199996185298</v>
          </cell>
          <cell r="P153">
            <v>6892.2477999999992</v>
          </cell>
          <cell r="Q153">
            <v>22.163200000000003</v>
          </cell>
          <cell r="R153">
            <v>6889.6637999999994</v>
          </cell>
          <cell r="S153">
            <v>3.1933268557444061E-3</v>
          </cell>
          <cell r="T153">
            <v>3.216876852539598E-3</v>
          </cell>
          <cell r="U153" t="str">
            <v>NEGATIVE</v>
          </cell>
          <cell r="V153" t="str">
            <v/>
          </cell>
          <cell r="W153" t="str">
            <v>DOWN</v>
          </cell>
          <cell r="X153" t="str">
            <v>NEGATIVE</v>
          </cell>
          <cell r="Y153">
            <v>22.402615381681006</v>
          </cell>
          <cell r="Z153">
            <v>6852.6203076923057</v>
          </cell>
          <cell r="AA153">
            <v>22.570000000000007</v>
          </cell>
          <cell r="AB153">
            <v>6850.3815384615364</v>
          </cell>
          <cell r="AC153">
            <v>3.2692042424316559E-3</v>
          </cell>
          <cell r="AD153">
            <v>3.2947069989139313E-3</v>
          </cell>
          <cell r="AE153" t="str">
            <v>DOWN</v>
          </cell>
          <cell r="AF153" t="str">
            <v>DOWN</v>
          </cell>
          <cell r="AG153" t="str">
            <v>NEGATIVE</v>
          </cell>
          <cell r="AH153">
            <v>25.225641020750381</v>
          </cell>
          <cell r="AI153">
            <v>6560.7823076923087</v>
          </cell>
          <cell r="AJ153">
            <v>25.246923076923071</v>
          </cell>
          <cell r="AK153">
            <v>6561.3723076923088</v>
          </cell>
          <cell r="AL153">
            <v>3.8449135846458614E-3</v>
          </cell>
          <cell r="AM153">
            <v>3.8478113865485909E-3</v>
          </cell>
          <cell r="AN153" t="str">
            <v>DOWN</v>
          </cell>
          <cell r="AO153" t="str">
            <v>DOWN</v>
          </cell>
          <cell r="AP153" t="str">
            <v>NEGATIVE</v>
          </cell>
          <cell r="AQ153">
            <v>23.617047240771825</v>
          </cell>
          <cell r="AR153">
            <v>6769.6039787132295</v>
          </cell>
          <cell r="AS153">
            <v>23.787088603024486</v>
          </cell>
          <cell r="AT153">
            <v>6766.1256231941452</v>
          </cell>
          <cell r="AU153">
            <v>3.4886896360606561E-3</v>
          </cell>
          <cell r="AV153">
            <v>3.5156143896416608E-3</v>
          </cell>
          <cell r="AW153" t="str">
            <v>DOWN</v>
          </cell>
          <cell r="AX153" t="str">
            <v>DOWN</v>
          </cell>
          <cell r="AY153" t="str">
            <v>NEGATIVE</v>
          </cell>
          <cell r="AZ153">
            <v>15.862129787210975</v>
          </cell>
          <cell r="BA153">
            <v>21.468709671266616</v>
          </cell>
          <cell r="BB153">
            <v>24.825224999046345</v>
          </cell>
          <cell r="BC153">
            <v>-0.29199284760259991</v>
          </cell>
          <cell r="BD153">
            <v>-0.30937971381810747</v>
          </cell>
          <cell r="BE153">
            <v>-0.38771954733204217</v>
          </cell>
          <cell r="BF153">
            <v>45971</v>
          </cell>
          <cell r="BG153">
            <v>46058</v>
          </cell>
          <cell r="BH153">
            <v>46036</v>
          </cell>
          <cell r="BI153">
            <v>46058</v>
          </cell>
          <cell r="BJ153">
            <v>-35.26054097443874</v>
          </cell>
        </row>
        <row r="154">
          <cell r="B154" t="str">
            <v>EWA US Equity</v>
          </cell>
          <cell r="C154" t="str">
            <v>MSCI Australia ETF</v>
          </cell>
          <cell r="D154" t="str">
            <v>ETF</v>
          </cell>
          <cell r="E154" t="str">
            <v>N/A</v>
          </cell>
          <cell r="F154">
            <v>65.435678530165802</v>
          </cell>
          <cell r="G154">
            <v>52.558294930935155</v>
          </cell>
          <cell r="H154">
            <v>1</v>
          </cell>
          <cell r="I154">
            <v>28.64</v>
          </cell>
          <cell r="J154">
            <v>6941.81</v>
          </cell>
          <cell r="K154">
            <v>28.83</v>
          </cell>
          <cell r="L154">
            <v>6964.82</v>
          </cell>
          <cell r="M154">
            <v>4.1257251350872463E-3</v>
          </cell>
          <cell r="N154">
            <v>4.1393747433530227E-3</v>
          </cell>
          <cell r="O154">
            <v>26.700786463992973</v>
          </cell>
          <cell r="P154">
            <v>6892.2477999999992</v>
          </cell>
          <cell r="Q154">
            <v>26.635715603800008</v>
          </cell>
          <cell r="R154">
            <v>6889.6637999999994</v>
          </cell>
          <cell r="S154">
            <v>3.8740317003681988E-3</v>
          </cell>
          <cell r="T154">
            <v>3.8660399661011053E-3</v>
          </cell>
          <cell r="U154" t="str">
            <v>POSITIVE</v>
          </cell>
          <cell r="V154" t="str">
            <v/>
          </cell>
          <cell r="W154" t="str">
            <v>UP</v>
          </cell>
          <cell r="X154" t="str">
            <v>POSITIVE</v>
          </cell>
          <cell r="Y154">
            <v>26.412757076763828</v>
          </cell>
          <cell r="Z154">
            <v>6852.6203076923057</v>
          </cell>
          <cell r="AA154">
            <v>26.375559917384624</v>
          </cell>
          <cell r="AB154">
            <v>6850.3815384615364</v>
          </cell>
          <cell r="AC154">
            <v>3.8544025337453156E-3</v>
          </cell>
          <cell r="AD154">
            <v>3.8502322490066832E-3</v>
          </cell>
          <cell r="AE154" t="str">
            <v>UP</v>
          </cell>
          <cell r="AF154" t="str">
            <v>UP</v>
          </cell>
          <cell r="AG154" t="str">
            <v>POSITIVE</v>
          </cell>
          <cell r="AH154">
            <v>26.238954926731605</v>
          </cell>
          <cell r="AI154">
            <v>6560.7823076923087</v>
          </cell>
          <cell r="AJ154">
            <v>26.243826737253443</v>
          </cell>
          <cell r="AK154">
            <v>6561.3723076923088</v>
          </cell>
          <cell r="AL154">
            <v>3.9993637490406079E-3</v>
          </cell>
          <cell r="AM154">
            <v>3.9997466241149214E-3</v>
          </cell>
          <cell r="AN154" t="str">
            <v>DOWN</v>
          </cell>
          <cell r="AO154" t="str">
            <v>DOWN</v>
          </cell>
          <cell r="AP154" t="str">
            <v>POSITIVE</v>
          </cell>
          <cell r="AQ154">
            <v>26.568029601802454</v>
          </cell>
          <cell r="AR154">
            <v>6769.6039787132295</v>
          </cell>
          <cell r="AS154">
            <v>26.526189314965993</v>
          </cell>
          <cell r="AT154">
            <v>6766.1256231941452</v>
          </cell>
          <cell r="AU154">
            <v>3.9246061786397911E-3</v>
          </cell>
          <cell r="AV154">
            <v>3.9204399670078162E-3</v>
          </cell>
          <cell r="AW154" t="str">
            <v>UP</v>
          </cell>
          <cell r="AX154" t="str">
            <v>UP</v>
          </cell>
          <cell r="AY154" t="str">
            <v>POSITIVE</v>
          </cell>
          <cell r="AZ154">
            <v>87.033859273926623</v>
          </cell>
          <cell r="BA154">
            <v>27.186774173859625</v>
          </cell>
          <cell r="BB154">
            <v>26.039245881610647</v>
          </cell>
          <cell r="BC154">
            <v>5.3453411458343147E-2</v>
          </cell>
          <cell r="BD154">
            <v>7.2627581162155286E-2</v>
          </cell>
          <cell r="BE154">
            <v>9.9878242642428061E-2</v>
          </cell>
          <cell r="BF154">
            <v>46062</v>
          </cell>
          <cell r="BG154">
            <v>45981</v>
          </cell>
          <cell r="BH154">
            <v>46062</v>
          </cell>
          <cell r="BI154">
            <v>46035</v>
          </cell>
          <cell r="BJ154">
            <v>0.71547894520486466</v>
          </cell>
        </row>
        <row r="155">
          <cell r="B155" t="str">
            <v>EWC US Equity</v>
          </cell>
          <cell r="C155" t="str">
            <v>MSCI Canada ETF</v>
          </cell>
          <cell r="D155" t="str">
            <v>ETF</v>
          </cell>
          <cell r="E155" t="str">
            <v>N/A</v>
          </cell>
          <cell r="F155">
            <v>63.137517360968694</v>
          </cell>
          <cell r="G155">
            <v>52.558294930935155</v>
          </cell>
          <cell r="H155">
            <v>1</v>
          </cell>
          <cell r="I155">
            <v>56.72</v>
          </cell>
          <cell r="J155">
            <v>6941.81</v>
          </cell>
          <cell r="K155">
            <v>56.27</v>
          </cell>
          <cell r="L155">
            <v>6964.82</v>
          </cell>
          <cell r="M155">
            <v>8.170779666974463E-3</v>
          </cell>
          <cell r="N155">
            <v>8.0791750540573914E-3</v>
          </cell>
          <cell r="O155">
            <v>54.273080490014053</v>
          </cell>
          <cell r="P155">
            <v>6892.2477999999992</v>
          </cell>
          <cell r="Q155">
            <v>54.174456250599988</v>
          </cell>
          <cell r="R155">
            <v>6889.6637999999994</v>
          </cell>
          <cell r="S155">
            <v>7.8745109092006327E-3</v>
          </cell>
          <cell r="T155">
            <v>7.8631494690060196E-3</v>
          </cell>
          <cell r="U155" t="str">
            <v>POSITIVE</v>
          </cell>
          <cell r="V155" t="str">
            <v/>
          </cell>
          <cell r="W155" t="str">
            <v>UP</v>
          </cell>
          <cell r="X155" t="str">
            <v>POSITIVE</v>
          </cell>
          <cell r="Y155">
            <v>53.364308573087726</v>
          </cell>
          <cell r="Z155">
            <v>6852.6203076923057</v>
          </cell>
          <cell r="AA155">
            <v>53.258098630923058</v>
          </cell>
          <cell r="AB155">
            <v>6850.3815384615364</v>
          </cell>
          <cell r="AC155">
            <v>7.7874311105759686E-3</v>
          </cell>
          <cell r="AD155">
            <v>7.7744718789610366E-3</v>
          </cell>
          <cell r="AE155" t="str">
            <v>UP</v>
          </cell>
          <cell r="AF155" t="str">
            <v>UP</v>
          </cell>
          <cell r="AG155" t="str">
            <v>POSITIVE</v>
          </cell>
          <cell r="AH155">
            <v>49.716382653188063</v>
          </cell>
          <cell r="AI155">
            <v>6560.7823076923087</v>
          </cell>
          <cell r="AJ155">
            <v>49.704844160349523</v>
          </cell>
          <cell r="AK155">
            <v>6561.3723076923088</v>
          </cell>
          <cell r="AL155">
            <v>7.5778131816532281E-3</v>
          </cell>
          <cell r="AM155">
            <v>7.5753732343579122E-3</v>
          </cell>
          <cell r="AN155" t="str">
            <v>UP</v>
          </cell>
          <cell r="AO155" t="str">
            <v>UP</v>
          </cell>
          <cell r="AP155" t="str">
            <v>POSITIVE</v>
          </cell>
          <cell r="AQ155">
            <v>52.369386299797497</v>
          </cell>
          <cell r="AR155">
            <v>6769.6039787132295</v>
          </cell>
          <cell r="AS155">
            <v>52.281505246611779</v>
          </cell>
          <cell r="AT155">
            <v>6766.1256231941452</v>
          </cell>
          <cell r="AU155">
            <v>7.7359601040874922E-3</v>
          </cell>
          <cell r="AV155">
            <v>7.7269486495183904E-3</v>
          </cell>
          <cell r="AW155" t="str">
            <v>UP</v>
          </cell>
          <cell r="AX155" t="str">
            <v>UP</v>
          </cell>
          <cell r="AY155" t="str">
            <v>POSITIVE</v>
          </cell>
          <cell r="AZ155">
            <v>75.208809441806238</v>
          </cell>
          <cell r="BA155">
            <v>55.029677458732351</v>
          </cell>
          <cell r="BB155">
            <v>48.912085619017034</v>
          </cell>
          <cell r="BC155">
            <v>3.0716562758981159E-2</v>
          </cell>
          <cell r="BD155">
            <v>4.508532568804835E-2</v>
          </cell>
          <cell r="BE155">
            <v>0.1596315978386178</v>
          </cell>
          <cell r="BF155">
            <v>46063</v>
          </cell>
          <cell r="BG155">
            <v>45981</v>
          </cell>
          <cell r="BH155">
            <v>46063</v>
          </cell>
          <cell r="BI155">
            <v>46058</v>
          </cell>
          <cell r="BJ155">
            <v>-1.5826822239922436</v>
          </cell>
        </row>
        <row r="156">
          <cell r="B156" t="str">
            <v>EWD US Equity</v>
          </cell>
          <cell r="C156" t="str">
            <v>MSCI Sweden ETF</v>
          </cell>
          <cell r="D156" t="str">
            <v>ETF</v>
          </cell>
          <cell r="E156" t="str">
            <v>N/A</v>
          </cell>
          <cell r="F156">
            <v>64.909510204531415</v>
          </cell>
          <cell r="G156">
            <v>52.558294930935155</v>
          </cell>
          <cell r="H156">
            <v>1</v>
          </cell>
          <cell r="I156">
            <v>54.17</v>
          </cell>
          <cell r="J156">
            <v>6941.81</v>
          </cell>
          <cell r="K156">
            <v>53.38</v>
          </cell>
          <cell r="L156">
            <v>6964.82</v>
          </cell>
          <cell r="M156">
            <v>7.8034403131171841E-3</v>
          </cell>
          <cell r="N156">
            <v>7.6642325286224201E-3</v>
          </cell>
          <cell r="O156">
            <v>50.228352051378899</v>
          </cell>
          <cell r="P156">
            <v>6892.2477999999992</v>
          </cell>
          <cell r="Q156">
            <v>50.081939326799997</v>
          </cell>
          <cell r="R156">
            <v>6889.6637999999994</v>
          </cell>
          <cell r="S156">
            <v>7.2876590495453315E-3</v>
          </cell>
          <cell r="T156">
            <v>7.2691412499402367E-3</v>
          </cell>
          <cell r="U156" t="str">
            <v>POSITIVE</v>
          </cell>
          <cell r="V156" t="str">
            <v/>
          </cell>
          <cell r="W156" t="str">
            <v>UP</v>
          </cell>
          <cell r="X156" t="str">
            <v>POSITIVE</v>
          </cell>
          <cell r="Y156">
            <v>49.384760739522235</v>
          </cell>
          <cell r="Z156">
            <v>6852.6203076923057</v>
          </cell>
          <cell r="AA156">
            <v>49.270008087999997</v>
          </cell>
          <cell r="AB156">
            <v>6850.3815384615364</v>
          </cell>
          <cell r="AC156">
            <v>7.206697368608927E-3</v>
          </cell>
          <cell r="AD156">
            <v>7.1923013063393678E-3</v>
          </cell>
          <cell r="AE156" t="str">
            <v>UP</v>
          </cell>
          <cell r="AF156" t="str">
            <v>UP</v>
          </cell>
          <cell r="AG156" t="str">
            <v>POSITIVE</v>
          </cell>
          <cell r="AH156">
            <v>47.179622263665031</v>
          </cell>
          <cell r="AI156">
            <v>6560.7823076923087</v>
          </cell>
          <cell r="AJ156">
            <v>47.159365900358743</v>
          </cell>
          <cell r="AK156">
            <v>6561.3723076923088</v>
          </cell>
          <cell r="AL156">
            <v>7.1911580130236026E-3</v>
          </cell>
          <cell r="AM156">
            <v>7.1874241681227045E-3</v>
          </cell>
          <cell r="AN156" t="str">
            <v>UP</v>
          </cell>
          <cell r="AO156" t="str">
            <v>UP</v>
          </cell>
          <cell r="AP156" t="str">
            <v>POSITIVE</v>
          </cell>
          <cell r="AQ156">
            <v>49.051669866169284</v>
          </cell>
          <cell r="AR156">
            <v>6769.6039787132295</v>
          </cell>
          <cell r="AS156">
            <v>48.948303812099532</v>
          </cell>
          <cell r="AT156">
            <v>6766.1256231941452</v>
          </cell>
          <cell r="AU156">
            <v>7.2458699239143758E-3</v>
          </cell>
          <cell r="AV156">
            <v>7.2343179151604445E-3</v>
          </cell>
          <cell r="AW156" t="str">
            <v>UP</v>
          </cell>
          <cell r="AX156" t="str">
            <v>UP</v>
          </cell>
          <cell r="AY156" t="str">
            <v>POSITIVE</v>
          </cell>
          <cell r="AZ156">
            <v>91.61982629827861</v>
          </cell>
          <cell r="BA156">
            <v>51.5109676828692</v>
          </cell>
          <cell r="BB156">
            <v>46.622821720624962</v>
          </cell>
          <cell r="BC156">
            <v>5.1620702090112491E-2</v>
          </cell>
          <cell r="BD156">
            <v>7.8474562426200434E-2</v>
          </cell>
          <cell r="BE156">
            <v>0.16187733819715011</v>
          </cell>
          <cell r="BF156">
            <v>46063</v>
          </cell>
          <cell r="BG156">
            <v>45981</v>
          </cell>
          <cell r="BH156">
            <v>46063</v>
          </cell>
          <cell r="BI156">
            <v>46042</v>
          </cell>
          <cell r="BJ156">
            <v>0.18931061957047746</v>
          </cell>
        </row>
        <row r="157">
          <cell r="B157" t="str">
            <v>EWG US Equity</v>
          </cell>
          <cell r="C157" t="str">
            <v>MSCI Germany ETF</v>
          </cell>
          <cell r="D157" t="str">
            <v>ETF</v>
          </cell>
          <cell r="E157" t="str">
            <v>N/A</v>
          </cell>
          <cell r="F157">
            <v>60.530812774995219</v>
          </cell>
          <cell r="G157">
            <v>52.558294930935155</v>
          </cell>
          <cell r="H157">
            <v>0</v>
          </cell>
          <cell r="I157">
            <v>44.22</v>
          </cell>
          <cell r="J157">
            <v>6941.81</v>
          </cell>
          <cell r="K157">
            <v>44.32</v>
          </cell>
          <cell r="L157">
            <v>6964.82</v>
          </cell>
          <cell r="M157">
            <v>6.3700965598309373E-3</v>
          </cell>
          <cell r="N157">
            <v>6.363409248193062E-3</v>
          </cell>
          <cell r="O157">
            <v>42.694600024414065</v>
          </cell>
          <cell r="P157">
            <v>6892.2477999999992</v>
          </cell>
          <cell r="Q157">
            <v>42.622200000000014</v>
          </cell>
          <cell r="R157">
            <v>6889.6637999999994</v>
          </cell>
          <cell r="S157">
            <v>6.1945828506650719E-3</v>
          </cell>
          <cell r="T157">
            <v>6.1863976584750069E-3</v>
          </cell>
          <cell r="U157" t="str">
            <v>NEGATIVE</v>
          </cell>
          <cell r="V157" t="str">
            <v/>
          </cell>
          <cell r="W157" t="str">
            <v>UP</v>
          </cell>
          <cell r="X157" t="str">
            <v>POSITIVE</v>
          </cell>
          <cell r="Y157">
            <v>42.14123078801083</v>
          </cell>
          <cell r="Z157">
            <v>6852.6203076923057</v>
          </cell>
          <cell r="AA157">
            <v>42.087538461538479</v>
          </cell>
          <cell r="AB157">
            <v>6850.3815384615364</v>
          </cell>
          <cell r="AC157">
            <v>6.1496520886624674E-3</v>
          </cell>
          <cell r="AD157">
            <v>6.1438239936327001E-3</v>
          </cell>
          <cell r="AE157" t="str">
            <v>UP</v>
          </cell>
          <cell r="AF157" t="str">
            <v>UP</v>
          </cell>
          <cell r="AG157" t="str">
            <v>POSITIVE</v>
          </cell>
          <cell r="AH157">
            <v>41.880584392838543</v>
          </cell>
          <cell r="AI157">
            <v>6560.7823076923087</v>
          </cell>
          <cell r="AJ157">
            <v>41.883148464102554</v>
          </cell>
          <cell r="AK157">
            <v>6561.3723076923088</v>
          </cell>
          <cell r="AL157">
            <v>6.3834741694957457E-3</v>
          </cell>
          <cell r="AM157">
            <v>6.3832909489071835E-3</v>
          </cell>
          <cell r="AN157" t="str">
            <v>DOWN</v>
          </cell>
          <cell r="AO157" t="str">
            <v>UP</v>
          </cell>
          <cell r="AP157" t="str">
            <v>NEGATIVE</v>
          </cell>
          <cell r="AQ157">
            <v>42.180145796847029</v>
          </cell>
          <cell r="AR157">
            <v>6769.6039787132295</v>
          </cell>
          <cell r="AS157">
            <v>42.138952986622719</v>
          </cell>
          <cell r="AT157">
            <v>6766.1256231941452</v>
          </cell>
          <cell r="AU157">
            <v>6.230814376953356E-3</v>
          </cell>
          <cell r="AV157">
            <v>6.2279294434278935E-3</v>
          </cell>
          <cell r="AW157" t="str">
            <v>UP</v>
          </cell>
          <cell r="AX157" t="str">
            <v>UP</v>
          </cell>
          <cell r="AY157" t="str">
            <v>POSITIVE</v>
          </cell>
          <cell r="AZ157">
            <v>79.331216746105454</v>
          </cell>
          <cell r="BA157">
            <v>43.302903265183978</v>
          </cell>
          <cell r="BB157">
            <v>41.660161629103541</v>
          </cell>
          <cell r="BC157">
            <v>2.1178643131611441E-2</v>
          </cell>
          <cell r="BD157">
            <v>3.5728171120321228E-2</v>
          </cell>
          <cell r="BE157">
            <v>6.1445713861757234E-2</v>
          </cell>
          <cell r="BF157">
            <v>46062</v>
          </cell>
          <cell r="BG157">
            <v>45981</v>
          </cell>
          <cell r="BH157">
            <v>46062</v>
          </cell>
          <cell r="BI157">
            <v>46042</v>
          </cell>
          <cell r="BJ157">
            <v>-4.1893868099657183</v>
          </cell>
        </row>
        <row r="158">
          <cell r="B158" t="str">
            <v>EWH US Equity</v>
          </cell>
          <cell r="C158" t="str">
            <v>MSCI Hong Kong ETF</v>
          </cell>
          <cell r="D158" t="str">
            <v>ETF</v>
          </cell>
          <cell r="E158" t="str">
            <v>N/A</v>
          </cell>
          <cell r="F158">
            <v>65.77977555543589</v>
          </cell>
          <cell r="G158">
            <v>52.558294930935155</v>
          </cell>
          <cell r="H158">
            <v>1</v>
          </cell>
          <cell r="I158">
            <v>23.67</v>
          </cell>
          <cell r="J158">
            <v>6941.81</v>
          </cell>
          <cell r="K158">
            <v>23.74</v>
          </cell>
          <cell r="L158">
            <v>6964.82</v>
          </cell>
          <cell r="M158">
            <v>3.409773531686981E-3</v>
          </cell>
          <cell r="N158">
            <v>3.408559015164785E-3</v>
          </cell>
          <cell r="O158">
            <v>22.185722476125878</v>
          </cell>
          <cell r="P158">
            <v>6892.2477999999992</v>
          </cell>
          <cell r="Q158">
            <v>22.141725215400001</v>
          </cell>
          <cell r="R158">
            <v>6889.6637999999994</v>
          </cell>
          <cell r="S158">
            <v>3.2189385988306866E-3</v>
          </cell>
          <cell r="T158">
            <v>3.2137598957150859E-3</v>
          </cell>
          <cell r="U158" t="str">
            <v>POSITIVE</v>
          </cell>
          <cell r="V158" t="str">
            <v/>
          </cell>
          <cell r="W158" t="str">
            <v>UP</v>
          </cell>
          <cell r="X158" t="str">
            <v>POSITIVE</v>
          </cell>
          <cell r="Y158">
            <v>22.056211943327604</v>
          </cell>
          <cell r="Z158">
            <v>6852.6203076923057</v>
          </cell>
          <cell r="AA158">
            <v>22.021324499230772</v>
          </cell>
          <cell r="AB158">
            <v>6850.3815384615364</v>
          </cell>
          <cell r="AC158">
            <v>3.218653734334111E-3</v>
          </cell>
          <cell r="AD158">
            <v>3.2146128468307673E-3</v>
          </cell>
          <cell r="AE158" t="str">
            <v>UP</v>
          </cell>
          <cell r="AF158" t="str">
            <v>UP</v>
          </cell>
          <cell r="AG158" t="str">
            <v>POSITIVE</v>
          </cell>
          <cell r="AH158">
            <v>20.766310882217507</v>
          </cell>
          <cell r="AI158">
            <v>6560.7823076923087</v>
          </cell>
          <cell r="AJ158">
            <v>20.768105752056126</v>
          </cell>
          <cell r="AK158">
            <v>6561.3723076923088</v>
          </cell>
          <cell r="AL158">
            <v>3.1652187053775077E-3</v>
          </cell>
          <cell r="AM158">
            <v>3.165207639217237E-3</v>
          </cell>
          <cell r="AN158" t="str">
            <v>DOWN</v>
          </cell>
          <cell r="AO158" t="str">
            <v>UP</v>
          </cell>
          <cell r="AP158" t="str">
            <v>POSITIVE</v>
          </cell>
          <cell r="AQ158">
            <v>21.707759833979793</v>
          </cell>
          <cell r="AR158">
            <v>6769.6039787132295</v>
          </cell>
          <cell r="AS158">
            <v>21.668132731588511</v>
          </cell>
          <cell r="AT158">
            <v>6766.1256231941452</v>
          </cell>
          <cell r="AU158">
            <v>3.2066513642805463E-3</v>
          </cell>
          <cell r="AV158">
            <v>3.2024431614616463E-3</v>
          </cell>
          <cell r="AW158" t="str">
            <v>UP</v>
          </cell>
          <cell r="AX158" t="str">
            <v>UP</v>
          </cell>
          <cell r="AY158" t="str">
            <v>POSITIVE</v>
          </cell>
          <cell r="AZ158">
            <v>89.419806934176904</v>
          </cell>
          <cell r="BA158">
            <v>22.674838712138513</v>
          </cell>
          <cell r="BB158">
            <v>20.432869607436295</v>
          </cell>
          <cell r="BC158">
            <v>4.3888351334942399E-2</v>
          </cell>
          <cell r="BD158">
            <v>6.6902374960804645E-2</v>
          </cell>
          <cell r="BE158">
            <v>0.15842759508363868</v>
          </cell>
          <cell r="BF158">
            <v>46062</v>
          </cell>
          <cell r="BG158">
            <v>45981</v>
          </cell>
          <cell r="BH158">
            <v>46062</v>
          </cell>
          <cell r="BI158">
            <v>46042</v>
          </cell>
          <cell r="BJ158">
            <v>1.0595759704749526</v>
          </cell>
        </row>
        <row r="159">
          <cell r="B159" t="str">
            <v>EWI US Equity</v>
          </cell>
          <cell r="C159" t="str">
            <v>MSCI Italy ETF</v>
          </cell>
          <cell r="D159" t="str">
            <v>ETF</v>
          </cell>
          <cell r="E159" t="str">
            <v>N/A</v>
          </cell>
          <cell r="F159">
            <v>62.420246117649171</v>
          </cell>
          <cell r="G159">
            <v>52.558294930935155</v>
          </cell>
          <cell r="H159">
            <v>0</v>
          </cell>
          <cell r="I159">
            <v>57.32</v>
          </cell>
          <cell r="J159">
            <v>6941.81</v>
          </cell>
          <cell r="K159">
            <v>57.61</v>
          </cell>
          <cell r="L159">
            <v>6964.82</v>
          </cell>
          <cell r="M159">
            <v>8.2572124561173521E-3</v>
          </cell>
          <cell r="N159">
            <v>8.2715705502798345E-3</v>
          </cell>
          <cell r="O159">
            <v>54.574360816296483</v>
          </cell>
          <cell r="P159">
            <v>6892.2477999999992</v>
          </cell>
          <cell r="Q159">
            <v>54.465185537200007</v>
          </cell>
          <cell r="R159">
            <v>6889.6637999999994</v>
          </cell>
          <cell r="S159">
            <v>7.9182238363943464E-3</v>
          </cell>
          <cell r="T159">
            <v>7.9053473606651194E-3</v>
          </cell>
          <cell r="U159" t="str">
            <v>NEGATIVE</v>
          </cell>
          <cell r="V159" t="str">
            <v/>
          </cell>
          <cell r="W159" t="str">
            <v>UP</v>
          </cell>
          <cell r="X159" t="str">
            <v>POSITIVE</v>
          </cell>
          <cell r="Y159">
            <v>53.916668437458839</v>
          </cell>
          <cell r="Z159">
            <v>6852.6203076923057</v>
          </cell>
          <cell r="AA159">
            <v>53.824487088307691</v>
          </cell>
          <cell r="AB159">
            <v>6850.3815384615364</v>
          </cell>
          <cell r="AC159">
            <v>7.8680367533183609E-3</v>
          </cell>
          <cell r="AD159">
            <v>7.8571517201063285E-3</v>
          </cell>
          <cell r="AE159" t="str">
            <v>UP</v>
          </cell>
          <cell r="AF159" t="str">
            <v>UP</v>
          </cell>
          <cell r="AG159" t="str">
            <v>POSITIVE</v>
          </cell>
          <cell r="AH159">
            <v>50.904097132291959</v>
          </cell>
          <cell r="AI159">
            <v>6560.7823076923087</v>
          </cell>
          <cell r="AJ159">
            <v>50.911533037552879</v>
          </cell>
          <cell r="AK159">
            <v>6561.3723076923088</v>
          </cell>
          <cell r="AL159">
            <v>7.7588456292184121E-3</v>
          </cell>
          <cell r="AM159">
            <v>7.7592812372293055E-3</v>
          </cell>
          <cell r="AN159" t="str">
            <v>DOWN</v>
          </cell>
          <cell r="AO159" t="str">
            <v>DOWN</v>
          </cell>
          <cell r="AP159" t="str">
            <v>POSITIVE</v>
          </cell>
          <cell r="AQ159">
            <v>53.053357487994155</v>
          </cell>
          <cell r="AR159">
            <v>6769.6039787132295</v>
          </cell>
          <cell r="AS159">
            <v>52.967178909602353</v>
          </cell>
          <cell r="AT159">
            <v>6766.1256231941452</v>
          </cell>
          <cell r="AU159">
            <v>7.8369957319244198E-3</v>
          </cell>
          <cell r="AV159">
            <v>7.8282878355128236E-3</v>
          </cell>
          <cell r="AW159" t="str">
            <v>UP</v>
          </cell>
          <cell r="AX159" t="str">
            <v>UP</v>
          </cell>
          <cell r="AY159" t="str">
            <v>POSITIVE</v>
          </cell>
          <cell r="AZ159">
            <v>91.245688462400693</v>
          </cell>
          <cell r="BA159">
            <v>55.456451603058838</v>
          </cell>
          <cell r="BB159">
            <v>50.198564141811012</v>
          </cell>
          <cell r="BC159">
            <v>3.3603816022703681E-2</v>
          </cell>
          <cell r="BD159">
            <v>5.0310056638970924E-2</v>
          </cell>
          <cell r="BE159">
            <v>0.14186532981443301</v>
          </cell>
          <cell r="BF159">
            <v>46062</v>
          </cell>
          <cell r="BG159">
            <v>45981</v>
          </cell>
          <cell r="BH159">
            <v>46062</v>
          </cell>
          <cell r="BI159">
            <v>46042</v>
          </cell>
          <cell r="BJ159">
            <v>-2.2999534673117665</v>
          </cell>
        </row>
        <row r="160">
          <cell r="B160" t="str">
            <v>EWJ US Equity</v>
          </cell>
          <cell r="C160" t="str">
            <v>MSCI Japan ETF</v>
          </cell>
          <cell r="D160" t="str">
            <v>ETF</v>
          </cell>
          <cell r="E160" t="str">
            <v>N/A</v>
          </cell>
          <cell r="F160">
            <v>78.244893272172732</v>
          </cell>
          <cell r="G160">
            <v>52.558294930935155</v>
          </cell>
          <cell r="H160">
            <v>1</v>
          </cell>
          <cell r="I160">
            <v>93.1</v>
          </cell>
          <cell r="J160">
            <v>6941.81</v>
          </cell>
          <cell r="K160">
            <v>91.29</v>
          </cell>
          <cell r="L160">
            <v>6964.82</v>
          </cell>
          <cell r="M160">
            <v>1.341148778200498E-2</v>
          </cell>
          <cell r="N160">
            <v>1.3107302126975286E-2</v>
          </cell>
          <cell r="O160">
            <v>83.235932460944554</v>
          </cell>
          <cell r="P160">
            <v>6892.2477999999992</v>
          </cell>
          <cell r="Q160">
            <v>82.979066341956567</v>
          </cell>
          <cell r="R160">
            <v>6889.6637999999994</v>
          </cell>
          <cell r="S160">
            <v>1.2076746930216955E-2</v>
          </cell>
          <cell r="T160">
            <v>1.2043993546093871E-2</v>
          </cell>
          <cell r="U160" t="str">
            <v>POSITIVE</v>
          </cell>
          <cell r="V160" t="str">
            <v/>
          </cell>
          <cell r="W160" t="str">
            <v>UP</v>
          </cell>
          <cell r="X160" t="str">
            <v>POSITIVE</v>
          </cell>
          <cell r="Y160">
            <v>82.365120828069848</v>
          </cell>
          <cell r="Z160">
            <v>6852.6203076923057</v>
          </cell>
          <cell r="AA160">
            <v>82.160709857448012</v>
          </cell>
          <cell r="AB160">
            <v>6850.3815384615364</v>
          </cell>
          <cell r="AC160">
            <v>1.2019507448211033E-2</v>
          </cell>
          <cell r="AD160">
            <v>1.1993596180906986E-2</v>
          </cell>
          <cell r="AE160" t="str">
            <v>UP</v>
          </cell>
          <cell r="AF160" t="str">
            <v>UP</v>
          </cell>
          <cell r="AG160" t="str">
            <v>POSITIVE</v>
          </cell>
          <cell r="AH160">
            <v>77.781110188332292</v>
          </cell>
          <cell r="AI160">
            <v>6560.7823076923087</v>
          </cell>
          <cell r="AJ160">
            <v>77.734699971047135</v>
          </cell>
          <cell r="AK160">
            <v>6561.3723076923088</v>
          </cell>
          <cell r="AL160">
            <v>1.185546273912128E-2</v>
          </cell>
          <cell r="AM160">
            <v>1.1847323444809535E-2</v>
          </cell>
          <cell r="AN160" t="str">
            <v>UP</v>
          </cell>
          <cell r="AO160" t="str">
            <v>UP</v>
          </cell>
          <cell r="AP160" t="str">
            <v>POSITIVE</v>
          </cell>
          <cell r="AQ160">
            <v>81.361872286697718</v>
          </cell>
          <cell r="AR160">
            <v>6769.6039787132295</v>
          </cell>
          <cell r="AS160">
            <v>81.124752637118618</v>
          </cell>
          <cell r="AT160">
            <v>6766.1256231941452</v>
          </cell>
          <cell r="AU160">
            <v>1.2018704867010999E-2</v>
          </cell>
          <cell r="AV160">
            <v>1.1989838373533084E-2</v>
          </cell>
          <cell r="AW160" t="str">
            <v>UP</v>
          </cell>
          <cell r="AX160" t="str">
            <v>UP</v>
          </cell>
          <cell r="AY160" t="str">
            <v>POSITIVE</v>
          </cell>
          <cell r="AZ160">
            <v>92.149681687363071</v>
          </cell>
          <cell r="BA160">
            <v>84.927096724971648</v>
          </cell>
          <cell r="BB160">
            <v>76.626052116739032</v>
          </cell>
          <cell r="BC160">
            <v>9.6234342043924004E-2</v>
          </cell>
          <cell r="BD160">
            <v>0.11850732306848122</v>
          </cell>
          <cell r="BE160">
            <v>0.21499147389406237</v>
          </cell>
          <cell r="BF160">
            <v>46063</v>
          </cell>
          <cell r="BG160">
            <v>45981</v>
          </cell>
          <cell r="BH160">
            <v>46063</v>
          </cell>
          <cell r="BI160">
            <v>46042</v>
          </cell>
          <cell r="BJ160">
            <v>13.524693687211794</v>
          </cell>
        </row>
        <row r="161">
          <cell r="B161" t="str">
            <v>EWL US Equity</v>
          </cell>
          <cell r="C161" t="str">
            <v>MSCI Switzerland ETF</v>
          </cell>
          <cell r="D161" t="str">
            <v>ETF</v>
          </cell>
          <cell r="E161" t="str">
            <v>N/A</v>
          </cell>
          <cell r="F161">
            <v>66.348769648492777</v>
          </cell>
          <cell r="G161">
            <v>52.558294930935155</v>
          </cell>
          <cell r="H161">
            <v>1</v>
          </cell>
          <cell r="I161">
            <v>63.43</v>
          </cell>
          <cell r="J161">
            <v>6941.81</v>
          </cell>
          <cell r="K161">
            <v>63.45</v>
          </cell>
          <cell r="L161">
            <v>6964.82</v>
          </cell>
          <cell r="M161">
            <v>9.1373863588891067E-3</v>
          </cell>
          <cell r="N161">
            <v>9.1100703248612313E-3</v>
          </cell>
          <cell r="O161">
            <v>60.206800006103535</v>
          </cell>
          <cell r="P161">
            <v>6892.2477999999992</v>
          </cell>
          <cell r="Q161">
            <v>60.089200000000019</v>
          </cell>
          <cell r="R161">
            <v>6889.6637999999994</v>
          </cell>
          <cell r="S161">
            <v>8.7354375166405866E-3</v>
          </cell>
          <cell r="T161">
            <v>8.721644733956398E-3</v>
          </cell>
          <cell r="U161" t="str">
            <v>POSITIVE</v>
          </cell>
          <cell r="V161" t="str">
            <v/>
          </cell>
          <cell r="W161" t="str">
            <v>UP</v>
          </cell>
          <cell r="X161" t="str">
            <v>POSITIVE</v>
          </cell>
          <cell r="Y161">
            <v>59.417230773925802</v>
          </cell>
          <cell r="Z161">
            <v>6852.6203076923057</v>
          </cell>
          <cell r="AA161">
            <v>59.293692307692325</v>
          </cell>
          <cell r="AB161">
            <v>6850.3815384615364</v>
          </cell>
          <cell r="AC161">
            <v>8.6707315021128314E-3</v>
          </cell>
          <cell r="AD161">
            <v>8.6555313707400508E-3</v>
          </cell>
          <cell r="AE161" t="str">
            <v>UP</v>
          </cell>
          <cell r="AF161" t="str">
            <v>UP</v>
          </cell>
          <cell r="AG161" t="str">
            <v>POSITIVE</v>
          </cell>
          <cell r="AH161">
            <v>56.772650054748105</v>
          </cell>
          <cell r="AI161">
            <v>6560.7823076923087</v>
          </cell>
          <cell r="AJ161">
            <v>56.7731628674359</v>
          </cell>
          <cell r="AK161">
            <v>6561.3723076923088</v>
          </cell>
          <cell r="AL161">
            <v>8.6533354396142632E-3</v>
          </cell>
          <cell r="AM161">
            <v>8.6526354861584612E-3</v>
          </cell>
          <cell r="AN161" t="str">
            <v>DOWN</v>
          </cell>
          <cell r="AO161" t="str">
            <v>UP</v>
          </cell>
          <cell r="AP161" t="str">
            <v>POSITIVE</v>
          </cell>
          <cell r="AQ161">
            <v>58.73364160226604</v>
          </cell>
          <cell r="AR161">
            <v>6769.6039787132295</v>
          </cell>
          <cell r="AS161">
            <v>58.638784766843941</v>
          </cell>
          <cell r="AT161">
            <v>6766.1256231941452</v>
          </cell>
          <cell r="AU161">
            <v>8.6760823508955347E-3</v>
          </cell>
          <cell r="AV161">
            <v>8.6665232117227233E-3</v>
          </cell>
          <cell r="AW161" t="str">
            <v>UP</v>
          </cell>
          <cell r="AX161" t="str">
            <v>UP</v>
          </cell>
          <cell r="AY161" t="str">
            <v>POSITIVE</v>
          </cell>
          <cell r="AZ161">
            <v>92.175547602346413</v>
          </cell>
          <cell r="BA161">
            <v>61.149677429199215</v>
          </cell>
          <cell r="BB161">
            <v>56.240433516875868</v>
          </cell>
          <cell r="BC161">
            <v>3.7290835645715559E-2</v>
          </cell>
          <cell r="BD161">
            <v>5.3535480935205104E-2</v>
          </cell>
          <cell r="BE161">
            <v>0.12783625647136554</v>
          </cell>
          <cell r="BF161">
            <v>46062</v>
          </cell>
          <cell r="BG161">
            <v>45981</v>
          </cell>
          <cell r="BH161">
            <v>46062</v>
          </cell>
          <cell r="BI161">
            <v>46042</v>
          </cell>
          <cell r="BJ161">
            <v>1.6285700635318392</v>
          </cell>
        </row>
        <row r="162">
          <cell r="B162" t="str">
            <v>EWM US Equity</v>
          </cell>
          <cell r="C162" t="str">
            <v>MSCI Malaysia ETF</v>
          </cell>
          <cell r="D162" t="str">
            <v>ETF</v>
          </cell>
          <cell r="E162" t="str">
            <v>N/A</v>
          </cell>
          <cell r="F162">
            <v>65.23940573781482</v>
          </cell>
          <cell r="G162">
            <v>52.558294930935155</v>
          </cell>
          <cell r="H162">
            <v>1</v>
          </cell>
          <cell r="I162">
            <v>29.69</v>
          </cell>
          <cell r="J162">
            <v>6941.81</v>
          </cell>
          <cell r="K162">
            <v>29.83</v>
          </cell>
          <cell r="L162">
            <v>6964.82</v>
          </cell>
          <cell r="M162">
            <v>4.2769825160873026E-3</v>
          </cell>
          <cell r="N162">
            <v>4.2829534718772343E-3</v>
          </cell>
          <cell r="O162">
            <v>27.767954085881147</v>
          </cell>
          <cell r="P162">
            <v>6892.2477999999992</v>
          </cell>
          <cell r="Q162">
            <v>27.698586983999999</v>
          </cell>
          <cell r="R162">
            <v>6889.6637999999994</v>
          </cell>
          <cell r="S162">
            <v>4.0288676338481547E-3</v>
          </cell>
          <cell r="T162">
            <v>4.0203103936653634E-3</v>
          </cell>
          <cell r="U162" t="str">
            <v>POSITIVE</v>
          </cell>
          <cell r="V162" t="str">
            <v/>
          </cell>
          <cell r="W162" t="str">
            <v>UP</v>
          </cell>
          <cell r="X162" t="str">
            <v>POSITIVE</v>
          </cell>
          <cell r="Y162">
            <v>27.350995858062419</v>
          </cell>
          <cell r="Z162">
            <v>6852.6203076923057</v>
          </cell>
          <cell r="AA162">
            <v>27.290973622153842</v>
          </cell>
          <cell r="AB162">
            <v>6850.3815384615364</v>
          </cell>
          <cell r="AC162">
            <v>3.9913193245742756E-3</v>
          </cell>
          <cell r="AD162">
            <v>3.9838618431584276E-3</v>
          </cell>
          <cell r="AE162" t="str">
            <v>UP</v>
          </cell>
          <cell r="AF162" t="str">
            <v>UP</v>
          </cell>
          <cell r="AG162" t="str">
            <v>POSITIVE</v>
          </cell>
          <cell r="AH162">
            <v>25.543495959967153</v>
          </cell>
          <cell r="AI162">
            <v>6560.7823076923087</v>
          </cell>
          <cell r="AJ162">
            <v>25.547085689863113</v>
          </cell>
          <cell r="AK162">
            <v>6561.3723076923088</v>
          </cell>
          <cell r="AL162">
            <v>3.8933613038826505E-3</v>
          </cell>
          <cell r="AM162">
            <v>3.8935583124756782E-3</v>
          </cell>
          <cell r="AN162" t="str">
            <v>DOWN</v>
          </cell>
          <cell r="AO162" t="str">
            <v>DOWN</v>
          </cell>
          <cell r="AP162" t="str">
            <v>POSITIVE</v>
          </cell>
          <cell r="AQ162">
            <v>26.971330957138946</v>
          </cell>
          <cell r="AR162">
            <v>6769.6039787132295</v>
          </cell>
          <cell r="AS162">
            <v>26.916415853984905</v>
          </cell>
          <cell r="AT162">
            <v>6766.1256231941452</v>
          </cell>
          <cell r="AU162">
            <v>3.9841815033714381E-3</v>
          </cell>
          <cell r="AV162">
            <v>3.9781135250749645E-3</v>
          </cell>
          <cell r="AW162" t="str">
            <v>UP</v>
          </cell>
          <cell r="AX162" t="str">
            <v>UP</v>
          </cell>
          <cell r="AY162" t="str">
            <v>POSITIVE</v>
          </cell>
          <cell r="AZ162">
            <v>94.807273405599972</v>
          </cell>
          <cell r="BA162">
            <v>28.500322597872824</v>
          </cell>
          <cell r="BB162">
            <v>25.286274138165567</v>
          </cell>
          <cell r="BC162">
            <v>4.1742594247546227E-2</v>
          </cell>
          <cell r="BD162">
            <v>6.9218132102002228E-2</v>
          </cell>
          <cell r="BE162">
            <v>0.17415479393176869</v>
          </cell>
          <cell r="BF162">
            <v>46049</v>
          </cell>
          <cell r="BG162">
            <v>45981</v>
          </cell>
          <cell r="BH162">
            <v>46049</v>
          </cell>
          <cell r="BI162">
            <v>46042</v>
          </cell>
          <cell r="BJ162">
            <v>0.51920615285388294</v>
          </cell>
        </row>
        <row r="163">
          <cell r="B163" t="str">
            <v>EWP US Equity</v>
          </cell>
          <cell r="C163" t="str">
            <v>MSCI Spain ETF</v>
          </cell>
          <cell r="D163" t="str">
            <v>ETF</v>
          </cell>
          <cell r="E163" t="str">
            <v>N/A</v>
          </cell>
          <cell r="F163">
            <v>60.210508292018872</v>
          </cell>
          <cell r="G163">
            <v>52.558294930935155</v>
          </cell>
          <cell r="H163">
            <v>0</v>
          </cell>
          <cell r="I163">
            <v>57.11</v>
          </cell>
          <cell r="J163">
            <v>6941.81</v>
          </cell>
          <cell r="K163">
            <v>57.51</v>
          </cell>
          <cell r="L163">
            <v>6964.82</v>
          </cell>
          <cell r="M163">
            <v>8.2269609799173402E-3</v>
          </cell>
          <cell r="N163">
            <v>8.2572126774274144E-3</v>
          </cell>
          <cell r="O163">
            <v>54.19119956900704</v>
          </cell>
          <cell r="P163">
            <v>6892.2477999999992</v>
          </cell>
          <cell r="Q163">
            <v>54.066655642400008</v>
          </cell>
          <cell r="R163">
            <v>6889.6637999999994</v>
          </cell>
          <cell r="S163">
            <v>7.8626307616227967E-3</v>
          </cell>
          <cell r="T163">
            <v>7.8475027536757322E-3</v>
          </cell>
          <cell r="U163" t="str">
            <v>NEGATIVE</v>
          </cell>
          <cell r="V163" t="str">
            <v/>
          </cell>
          <cell r="W163" t="str">
            <v>UP</v>
          </cell>
          <cell r="X163" t="str">
            <v>POSITIVE</v>
          </cell>
          <cell r="Y163">
            <v>53.260964516466956</v>
          </cell>
          <cell r="Z163">
            <v>6852.6203076923057</v>
          </cell>
          <cell r="AA163">
            <v>53.147104765538472</v>
          </cell>
          <cell r="AB163">
            <v>6850.3815384615364</v>
          </cell>
          <cell r="AC163">
            <v>7.772350155849094E-3</v>
          </cell>
          <cell r="AD163">
            <v>7.7582692974316123E-3</v>
          </cell>
          <cell r="AE163" t="str">
            <v>UP</v>
          </cell>
          <cell r="AF163" t="str">
            <v>UP</v>
          </cell>
          <cell r="AG163" t="str">
            <v>POSITIVE</v>
          </cell>
          <cell r="AH163">
            <v>48.750028328657486</v>
          </cell>
          <cell r="AI163">
            <v>6560.7823076923087</v>
          </cell>
          <cell r="AJ163">
            <v>48.760284723263865</v>
          </cell>
          <cell r="AK163">
            <v>6561.3723076923088</v>
          </cell>
          <cell r="AL163">
            <v>7.430520636464287E-3</v>
          </cell>
          <cell r="AM163">
            <v>7.4314156302484344E-3</v>
          </cell>
          <cell r="AN163" t="str">
            <v>DOWN</v>
          </cell>
          <cell r="AO163" t="str">
            <v>DOWN</v>
          </cell>
          <cell r="AP163" t="str">
            <v>POSITIVE</v>
          </cell>
          <cell r="AQ163">
            <v>51.962284843682397</v>
          </cell>
          <cell r="AR163">
            <v>6769.6039787132295</v>
          </cell>
          <cell r="AS163">
            <v>51.858310332229436</v>
          </cell>
          <cell r="AT163">
            <v>6766.1256231941452</v>
          </cell>
          <cell r="AU163">
            <v>7.6758234317806312E-3</v>
          </cell>
          <cell r="AV163">
            <v>7.664402528155873E-3</v>
          </cell>
          <cell r="AW163" t="str">
            <v>UP</v>
          </cell>
          <cell r="AX163" t="str">
            <v>UP</v>
          </cell>
          <cell r="AY163" t="str">
            <v>POSITIVE</v>
          </cell>
          <cell r="AZ163">
            <v>92.400743452323212</v>
          </cell>
          <cell r="BA163">
            <v>55.274193568075859</v>
          </cell>
          <cell r="BB163">
            <v>47.798247428484402</v>
          </cell>
          <cell r="BC163">
            <v>3.3212722129779326E-2</v>
          </cell>
          <cell r="BD163">
            <v>5.3861151888253689E-2</v>
          </cell>
          <cell r="BE163">
            <v>0.19481368193358595</v>
          </cell>
          <cell r="BF163">
            <v>46062</v>
          </cell>
          <cell r="BG163">
            <v>45981</v>
          </cell>
          <cell r="BH163">
            <v>46062</v>
          </cell>
          <cell r="BI163">
            <v>46042</v>
          </cell>
          <cell r="BJ163">
            <v>-4.5096912929420654</v>
          </cell>
        </row>
        <row r="164">
          <cell r="B164" t="str">
            <v>EWQ US Equity</v>
          </cell>
          <cell r="C164" t="str">
            <v>MSCI France ETF</v>
          </cell>
          <cell r="D164" t="str">
            <v>ETF</v>
          </cell>
          <cell r="E164" t="str">
            <v>N/A</v>
          </cell>
          <cell r="F164">
            <v>63.283438255938563</v>
          </cell>
          <cell r="G164">
            <v>52.558294930935155</v>
          </cell>
          <cell r="H164">
            <v>1</v>
          </cell>
          <cell r="I164">
            <v>46.83</v>
          </cell>
          <cell r="J164">
            <v>6941.81</v>
          </cell>
          <cell r="K164">
            <v>46.99</v>
          </cell>
          <cell r="L164">
            <v>6964.82</v>
          </cell>
          <cell r="M164">
            <v>6.7460791926025054E-3</v>
          </cell>
          <cell r="N164">
            <v>6.7467644533527075E-3</v>
          </cell>
          <cell r="O164">
            <v>45.231877399821109</v>
          </cell>
          <cell r="P164">
            <v>6892.2477999999992</v>
          </cell>
          <cell r="Q164">
            <v>45.179391710400012</v>
          </cell>
          <cell r="R164">
            <v>6889.6637999999994</v>
          </cell>
          <cell r="S164">
            <v>6.5627178117161015E-3</v>
          </cell>
          <cell r="T164">
            <v>6.5575611556546514E-3</v>
          </cell>
          <cell r="U164" t="str">
            <v>POSITIVE</v>
          </cell>
          <cell r="V164" t="str">
            <v/>
          </cell>
          <cell r="W164" t="str">
            <v>UP</v>
          </cell>
          <cell r="X164" t="str">
            <v>POSITIVE</v>
          </cell>
          <cell r="Y164">
            <v>44.909964573400842</v>
          </cell>
          <cell r="Z164">
            <v>6852.6203076923057</v>
          </cell>
          <cell r="AA164">
            <v>44.861172141538468</v>
          </cell>
          <cell r="AB164">
            <v>6850.3815384615364</v>
          </cell>
          <cell r="AC164">
            <v>6.5536922457220979E-3</v>
          </cell>
          <cell r="AD164">
            <v>6.5487114680642189E-3</v>
          </cell>
          <cell r="AE164" t="str">
            <v>UP</v>
          </cell>
          <cell r="AF164" t="str">
            <v>UP</v>
          </cell>
          <cell r="AG164" t="str">
            <v>POSITIVE</v>
          </cell>
          <cell r="AH164">
            <v>43.724024279913387</v>
          </cell>
          <cell r="AI164">
            <v>6560.7823076923087</v>
          </cell>
          <cell r="AJ164">
            <v>43.728126797065826</v>
          </cell>
          <cell r="AK164">
            <v>6561.3723076923088</v>
          </cell>
          <cell r="AL164">
            <v>6.6644528395109768E-3</v>
          </cell>
          <cell r="AM164">
            <v>6.664478823401104E-3</v>
          </cell>
          <cell r="AN164" t="str">
            <v>DOWN</v>
          </cell>
          <cell r="AO164" t="str">
            <v>DOWN</v>
          </cell>
          <cell r="AP164" t="str">
            <v>POSITIVE</v>
          </cell>
          <cell r="AQ164">
            <v>44.594652791149642</v>
          </cell>
          <cell r="AR164">
            <v>6769.6039787132295</v>
          </cell>
          <cell r="AS164">
            <v>44.549515319146657</v>
          </cell>
          <cell r="AT164">
            <v>6766.1256231941452</v>
          </cell>
          <cell r="AU164">
            <v>6.5874832458997432E-3</v>
          </cell>
          <cell r="AV164">
            <v>6.584198668501187E-3</v>
          </cell>
          <cell r="AW164" t="str">
            <v>UP</v>
          </cell>
          <cell r="AX164" t="str">
            <v>UP</v>
          </cell>
          <cell r="AY164" t="str">
            <v>POSITIVE</v>
          </cell>
          <cell r="AZ164">
            <v>79.014738596960086</v>
          </cell>
          <cell r="BA164">
            <v>45.616451671969507</v>
          </cell>
          <cell r="BB164">
            <v>43.365686373473729</v>
          </cell>
          <cell r="BC164">
            <v>2.6603303929845001E-2</v>
          </cell>
          <cell r="BD164">
            <v>3.5331776880550336E-2</v>
          </cell>
          <cell r="BE164">
            <v>7.9886055456171556E-2</v>
          </cell>
          <cell r="BF164">
            <v>46062</v>
          </cell>
          <cell r="BG164">
            <v>45981</v>
          </cell>
          <cell r="BH164">
            <v>46062</v>
          </cell>
          <cell r="BI164">
            <v>46042</v>
          </cell>
          <cell r="BJ164">
            <v>-1.4367613290223744</v>
          </cell>
        </row>
        <row r="165">
          <cell r="B165" t="str">
            <v>EWS US Equity</v>
          </cell>
          <cell r="C165" t="str">
            <v>MSCI Singapore ETF</v>
          </cell>
          <cell r="D165" t="str">
            <v>ETF</v>
          </cell>
          <cell r="E165" t="str">
            <v>N/A</v>
          </cell>
          <cell r="F165">
            <v>57.366746804659321</v>
          </cell>
          <cell r="G165">
            <v>52.558294930935155</v>
          </cell>
          <cell r="H165">
            <v>0</v>
          </cell>
          <cell r="I165">
            <v>28.58</v>
          </cell>
          <cell r="J165">
            <v>6941.81</v>
          </cell>
          <cell r="K165">
            <v>28.44</v>
          </cell>
          <cell r="L165">
            <v>6964.82</v>
          </cell>
          <cell r="M165">
            <v>4.117081856172957E-3</v>
          </cell>
          <cell r="N165">
            <v>4.0833790392285803E-3</v>
          </cell>
          <cell r="O165">
            <v>27.83851872487412</v>
          </cell>
          <cell r="P165">
            <v>6892.2477999999992</v>
          </cell>
          <cell r="Q165">
            <v>27.815771635200004</v>
          </cell>
          <cell r="R165">
            <v>6889.6637999999994</v>
          </cell>
          <cell r="S165">
            <v>4.0391058958840868E-3</v>
          </cell>
          <cell r="T165">
            <v>4.0373191555733105E-3</v>
          </cell>
          <cell r="U165" t="str">
            <v>NEGATIVE</v>
          </cell>
          <cell r="V165" t="str">
            <v/>
          </cell>
          <cell r="W165" t="str">
            <v>UP</v>
          </cell>
          <cell r="X165" t="str">
            <v>POSITIVE</v>
          </cell>
          <cell r="Y165">
            <v>27.776290571133938</v>
          </cell>
          <cell r="Z165">
            <v>6852.6203076923057</v>
          </cell>
          <cell r="AA165">
            <v>27.759393371076925</v>
          </cell>
          <cell r="AB165">
            <v>6850.3815384615364</v>
          </cell>
          <cell r="AC165">
            <v>4.0533824032179455E-3</v>
          </cell>
          <cell r="AD165">
            <v>4.0522404796319049E-3</v>
          </cell>
          <cell r="AE165" t="str">
            <v>UP</v>
          </cell>
          <cell r="AF165" t="str">
            <v>UP</v>
          </cell>
          <cell r="AG165" t="str">
            <v>POSITIVE</v>
          </cell>
          <cell r="AH165">
            <v>27.060879124579724</v>
          </cell>
          <cell r="AI165">
            <v>6560.7823076923087</v>
          </cell>
          <cell r="AJ165">
            <v>27.057289382946237</v>
          </cell>
          <cell r="AK165">
            <v>6561.3723076923088</v>
          </cell>
          <cell r="AL165">
            <v>4.1246421319073041E-3</v>
          </cell>
          <cell r="AM165">
            <v>4.1237241409430884E-3</v>
          </cell>
          <cell r="AN165" t="str">
            <v>UP</v>
          </cell>
          <cell r="AO165" t="str">
            <v>UP</v>
          </cell>
          <cell r="AP165" t="str">
            <v>NEGATIVE</v>
          </cell>
          <cell r="AQ165">
            <v>27.624003635091466</v>
          </cell>
          <cell r="AR165">
            <v>6769.6039787132295</v>
          </cell>
          <cell r="AS165">
            <v>27.604699403910988</v>
          </cell>
          <cell r="AT165">
            <v>6766.1256231941452</v>
          </cell>
          <cell r="AU165">
            <v>4.0805937425518728E-3</v>
          </cell>
          <cell r="AV165">
            <v>4.0798384394878252E-3</v>
          </cell>
          <cell r="AW165" t="str">
            <v>UP</v>
          </cell>
          <cell r="AX165" t="str">
            <v>UP</v>
          </cell>
          <cell r="AY165" t="str">
            <v>POSITIVE</v>
          </cell>
          <cell r="AZ165">
            <v>66.815712219176262</v>
          </cell>
          <cell r="BA165">
            <v>28.242903223345351</v>
          </cell>
          <cell r="BB165">
            <v>26.776742146061729</v>
          </cell>
          <cell r="BC165">
            <v>1.1935627650913938E-2</v>
          </cell>
          <cell r="BD165">
            <v>2.6635083657068126E-2</v>
          </cell>
          <cell r="BE165">
            <v>6.7344184146893582E-2</v>
          </cell>
          <cell r="BF165">
            <v>46049</v>
          </cell>
          <cell r="BG165">
            <v>46008</v>
          </cell>
          <cell r="BH165">
            <v>46049</v>
          </cell>
          <cell r="BI165">
            <v>46042</v>
          </cell>
          <cell r="BJ165">
            <v>-7.3534527803016161</v>
          </cell>
        </row>
        <row r="166">
          <cell r="B166" t="str">
            <v>EWT US Equity</v>
          </cell>
          <cell r="C166" t="str">
            <v>MSCI Taiwan ETF</v>
          </cell>
          <cell r="D166" t="str">
            <v>ETF</v>
          </cell>
          <cell r="E166" t="str">
            <v>N/A</v>
          </cell>
          <cell r="F166">
            <v>67.412434549739274</v>
          </cell>
          <cell r="G166">
            <v>52.558294930935155</v>
          </cell>
          <cell r="H166">
            <v>1</v>
          </cell>
          <cell r="I166">
            <v>71.44</v>
          </cell>
          <cell r="J166">
            <v>6941.81</v>
          </cell>
          <cell r="K166">
            <v>70.760000000000005</v>
          </cell>
          <cell r="L166">
            <v>6964.82</v>
          </cell>
          <cell r="M166">
            <v>1.0291264093946678E-2</v>
          </cell>
          <cell r="N166">
            <v>1.0159630830373219E-2</v>
          </cell>
          <cell r="O166">
            <v>65.311342656361219</v>
          </cell>
          <cell r="P166">
            <v>6892.2477999999992</v>
          </cell>
          <cell r="Q166">
            <v>65.100384240954725</v>
          </cell>
          <cell r="R166">
            <v>6889.6637999999994</v>
          </cell>
          <cell r="S166">
            <v>9.4760583994616711E-3</v>
          </cell>
          <cell r="T166">
            <v>9.4489928871354691E-3</v>
          </cell>
          <cell r="U166" t="str">
            <v>POSITIVE</v>
          </cell>
          <cell r="V166" t="str">
            <v/>
          </cell>
          <cell r="W166" t="str">
            <v>UP</v>
          </cell>
          <cell r="X166" t="str">
            <v>POSITIVE</v>
          </cell>
          <cell r="Y166">
            <v>64.308289092539368</v>
          </cell>
          <cell r="Z166">
            <v>6852.6203076923057</v>
          </cell>
          <cell r="AA166">
            <v>64.180889589729134</v>
          </cell>
          <cell r="AB166">
            <v>6850.3815384615364</v>
          </cell>
          <cell r="AC166">
            <v>9.3844815858761463E-3</v>
          </cell>
          <cell r="AD166">
            <v>9.3689510911742473E-3</v>
          </cell>
          <cell r="AE166" t="str">
            <v>UP</v>
          </cell>
          <cell r="AF166" t="str">
            <v>UP</v>
          </cell>
          <cell r="AG166" t="str">
            <v>POSITIVE</v>
          </cell>
          <cell r="AH166">
            <v>60.114413985057908</v>
          </cell>
          <cell r="AI166">
            <v>6560.7823076923087</v>
          </cell>
          <cell r="AJ166">
            <v>60.096978025021841</v>
          </cell>
          <cell r="AK166">
            <v>6561.3723076923088</v>
          </cell>
          <cell r="AL166">
            <v>9.1626899302200086E-3</v>
          </cell>
          <cell r="AM166">
            <v>9.1592086543490873E-3</v>
          </cell>
          <cell r="AN166" t="str">
            <v>UP</v>
          </cell>
          <cell r="AO166" t="str">
            <v>UP</v>
          </cell>
          <cell r="AP166" t="str">
            <v>POSITIVE</v>
          </cell>
          <cell r="AQ166">
            <v>63.623815306876175</v>
          </cell>
          <cell r="AR166">
            <v>6769.6039787132295</v>
          </cell>
          <cell r="AS166">
            <v>63.465947045367912</v>
          </cell>
          <cell r="AT166">
            <v>6766.1256231941452</v>
          </cell>
          <cell r="AU166">
            <v>9.3984545487356304E-3</v>
          </cell>
          <cell r="AV166">
            <v>9.3799539913666241E-3</v>
          </cell>
          <cell r="AW166" t="str">
            <v>UP</v>
          </cell>
          <cell r="AX166" t="str">
            <v>UP</v>
          </cell>
          <cell r="AY166" t="str">
            <v>POSITIVE</v>
          </cell>
          <cell r="AZ166">
            <v>80.266026486628576</v>
          </cell>
          <cell r="BA166">
            <v>67.374838788432456</v>
          </cell>
          <cell r="BB166">
            <v>58.963866729358216</v>
          </cell>
          <cell r="BC166">
            <v>6.0336488883228068E-2</v>
          </cell>
          <cell r="BD166">
            <v>9.3837564722639488E-2</v>
          </cell>
          <cell r="BE166">
            <v>0.21158946932545541</v>
          </cell>
          <cell r="BF166">
            <v>46063</v>
          </cell>
          <cell r="BG166">
            <v>45981</v>
          </cell>
          <cell r="BH166">
            <v>46063</v>
          </cell>
          <cell r="BI166">
            <v>46035</v>
          </cell>
          <cell r="BJ166">
            <v>2.6922349647783363</v>
          </cell>
        </row>
        <row r="167">
          <cell r="B167" t="str">
            <v>EWU US Equity</v>
          </cell>
          <cell r="C167" t="str">
            <v>MSCI United Kingdom ETF</v>
          </cell>
          <cell r="D167" t="str">
            <v>ETF</v>
          </cell>
          <cell r="E167" t="str">
            <v>N/A</v>
          </cell>
          <cell r="F167">
            <v>61.062492201054795</v>
          </cell>
          <cell r="G167">
            <v>52.558294930935155</v>
          </cell>
          <cell r="H167">
            <v>0</v>
          </cell>
          <cell r="I167">
            <v>46.74</v>
          </cell>
          <cell r="J167">
            <v>6941.81</v>
          </cell>
          <cell r="K167">
            <v>47.02</v>
          </cell>
          <cell r="L167">
            <v>6964.82</v>
          </cell>
          <cell r="M167">
            <v>6.733114274231072E-3</v>
          </cell>
          <cell r="N167">
            <v>6.7510718152084337E-3</v>
          </cell>
          <cell r="O167">
            <v>44.444978737769347</v>
          </cell>
          <cell r="P167">
            <v>6892.2477999999992</v>
          </cell>
          <cell r="Q167">
            <v>44.353684634400004</v>
          </cell>
          <cell r="R167">
            <v>6889.6637999999994</v>
          </cell>
          <cell r="S167">
            <v>6.448546254789236E-3</v>
          </cell>
          <cell r="T167">
            <v>6.4377139323402123E-3</v>
          </cell>
          <cell r="U167" t="str">
            <v>NEGATIVE</v>
          </cell>
          <cell r="V167" t="str">
            <v/>
          </cell>
          <cell r="W167" t="str">
            <v>UP</v>
          </cell>
          <cell r="X167" t="str">
            <v>POSITIVE</v>
          </cell>
          <cell r="Y167">
            <v>43.834269881514885</v>
          </cell>
          <cell r="Z167">
            <v>6852.6203076923057</v>
          </cell>
          <cell r="AA167">
            <v>43.758308284769242</v>
          </cell>
          <cell r="AB167">
            <v>6850.3815384615364</v>
          </cell>
          <cell r="AC167">
            <v>6.3967165716608265E-3</v>
          </cell>
          <cell r="AD167">
            <v>6.3877184123377331E-3</v>
          </cell>
          <cell r="AE167" t="str">
            <v>UP</v>
          </cell>
          <cell r="AF167" t="str">
            <v>UP</v>
          </cell>
          <cell r="AG167" t="str">
            <v>POSITIVE</v>
          </cell>
          <cell r="AH167">
            <v>41.570100444676953</v>
          </cell>
          <cell r="AI167">
            <v>6560.7823076923087</v>
          </cell>
          <cell r="AJ167">
            <v>41.577279888818829</v>
          </cell>
          <cell r="AK167">
            <v>6561.3723076923088</v>
          </cell>
          <cell r="AL167">
            <v>6.33614994296295E-3</v>
          </cell>
          <cell r="AM167">
            <v>6.3366743935678168E-3</v>
          </cell>
          <cell r="AN167" t="str">
            <v>DOWN</v>
          </cell>
          <cell r="AO167" t="str">
            <v>DOWN</v>
          </cell>
          <cell r="AP167" t="str">
            <v>POSITIVE</v>
          </cell>
          <cell r="AQ167">
            <v>43.320310003268531</v>
          </cell>
          <cell r="AR167">
            <v>6769.6039787132295</v>
          </cell>
          <cell r="AS167">
            <v>43.251245679619863</v>
          </cell>
          <cell r="AT167">
            <v>6766.1256231941452</v>
          </cell>
          <cell r="AU167">
            <v>6.3992384398685138E-3</v>
          </cell>
          <cell r="AV167">
            <v>6.3923208181880997E-3</v>
          </cell>
          <cell r="AW167" t="str">
            <v>UP</v>
          </cell>
          <cell r="AX167" t="str">
            <v>UP</v>
          </cell>
          <cell r="AY167" t="str">
            <v>POSITIVE</v>
          </cell>
          <cell r="AZ167">
            <v>89.136031114561618</v>
          </cell>
          <cell r="BA167">
            <v>45.43903231220861</v>
          </cell>
          <cell r="BB167">
            <v>41.036694781651711</v>
          </cell>
          <cell r="BC167">
            <v>2.8631060601214564E-2</v>
          </cell>
          <cell r="BD167">
            <v>5.1637357636540981E-2</v>
          </cell>
          <cell r="BE167">
            <v>0.13898061841223974</v>
          </cell>
          <cell r="BF167">
            <v>46057</v>
          </cell>
          <cell r="BG167">
            <v>45981</v>
          </cell>
          <cell r="BH167">
            <v>46057</v>
          </cell>
          <cell r="BI167">
            <v>46042</v>
          </cell>
          <cell r="BJ167">
            <v>-3.6577073839061427</v>
          </cell>
        </row>
        <row r="168">
          <cell r="B168" t="str">
            <v>EWW US Equity</v>
          </cell>
          <cell r="C168" t="str">
            <v>MSCI Mexico ETF</v>
          </cell>
          <cell r="D168" t="str">
            <v>ETF</v>
          </cell>
          <cell r="E168" t="str">
            <v>N/A</v>
          </cell>
          <cell r="F168">
            <v>68.636753362391104</v>
          </cell>
          <cell r="G168">
            <v>52.558294930935155</v>
          </cell>
          <cell r="H168">
            <v>1</v>
          </cell>
          <cell r="I168">
            <v>80.48</v>
          </cell>
          <cell r="J168">
            <v>6941.81</v>
          </cell>
          <cell r="K168">
            <v>80.67</v>
          </cell>
          <cell r="L168">
            <v>6964.82</v>
          </cell>
          <cell r="M168">
            <v>1.1593518117032877E-2</v>
          </cell>
          <cell r="N168">
            <v>1.1582496030048158E-2</v>
          </cell>
          <cell r="O168">
            <v>72.102558447138662</v>
          </cell>
          <cell r="P168">
            <v>6892.2477999999992</v>
          </cell>
          <cell r="Q168">
            <v>71.824994771999982</v>
          </cell>
          <cell r="R168">
            <v>6889.6637999999994</v>
          </cell>
          <cell r="S168">
            <v>1.0461399610028338E-2</v>
          </cell>
          <cell r="T168">
            <v>1.0425036236456122E-2</v>
          </cell>
          <cell r="U168" t="str">
            <v>POSITIVE</v>
          </cell>
          <cell r="V168" t="str">
            <v/>
          </cell>
          <cell r="W168" t="str">
            <v>UP</v>
          </cell>
          <cell r="X168" t="str">
            <v>POSITIVE</v>
          </cell>
          <cell r="Y168">
            <v>70.684472182414353</v>
          </cell>
          <cell r="Z168">
            <v>6852.6203076923057</v>
          </cell>
          <cell r="AA168">
            <v>70.460395216923075</v>
          </cell>
          <cell r="AB168">
            <v>6850.3815384615364</v>
          </cell>
          <cell r="AC168">
            <v>1.0314955303020155E-2</v>
          </cell>
          <cell r="AD168">
            <v>1.0285616183758886E-2</v>
          </cell>
          <cell r="AE168" t="str">
            <v>UP</v>
          </cell>
          <cell r="AF168" t="str">
            <v>UP</v>
          </cell>
          <cell r="AG168" t="str">
            <v>POSITIVE</v>
          </cell>
          <cell r="AH168">
            <v>65.090895618001227</v>
          </cell>
          <cell r="AI168">
            <v>6560.7823076923087</v>
          </cell>
          <cell r="AJ168">
            <v>65.095767326797812</v>
          </cell>
          <cell r="AK168">
            <v>6561.3723076923088</v>
          </cell>
          <cell r="AL168">
            <v>9.9212094785837077E-3</v>
          </cell>
          <cell r="AM168">
            <v>9.9210598445209335E-3</v>
          </cell>
          <cell r="AN168" t="str">
            <v>DOWN</v>
          </cell>
          <cell r="AO168" t="str">
            <v>UP</v>
          </cell>
          <cell r="AP168" t="str">
            <v>POSITIVE</v>
          </cell>
          <cell r="AQ168">
            <v>69.456434318545305</v>
          </cell>
          <cell r="AR168">
            <v>6769.6039787132295</v>
          </cell>
          <cell r="AS168">
            <v>69.233791449611971</v>
          </cell>
          <cell r="AT168">
            <v>6766.1256231941452</v>
          </cell>
          <cell r="AU168">
            <v>1.0260043945989825E-2</v>
          </cell>
          <cell r="AV168">
            <v>1.023241295022367E-2</v>
          </cell>
          <cell r="AW168" t="str">
            <v>UP</v>
          </cell>
          <cell r="AX168" t="str">
            <v>UP</v>
          </cell>
          <cell r="AY168" t="str">
            <v>POSITIVE</v>
          </cell>
          <cell r="AZ168">
            <v>86.622925391596425</v>
          </cell>
          <cell r="BA168">
            <v>74.34838720506238</v>
          </cell>
          <cell r="BB168">
            <v>63.948332782422206</v>
          </cell>
          <cell r="BC168">
            <v>8.2471362533068193E-2</v>
          </cell>
          <cell r="BD168">
            <v>0.11618785426321843</v>
          </cell>
          <cell r="BE168">
            <v>0.25851600031270783</v>
          </cell>
          <cell r="BF168">
            <v>46062</v>
          </cell>
          <cell r="BG168">
            <v>45978</v>
          </cell>
          <cell r="BH168">
            <v>46062</v>
          </cell>
          <cell r="BI168">
            <v>46035</v>
          </cell>
          <cell r="BJ168">
            <v>3.9165537774301669</v>
          </cell>
        </row>
        <row r="169">
          <cell r="B169" t="str">
            <v>EWY US Equity</v>
          </cell>
          <cell r="C169" t="str">
            <v>MSCI South Korea ETF</v>
          </cell>
          <cell r="D169" t="str">
            <v>ETF</v>
          </cell>
          <cell r="E169" t="str">
            <v>N/A</v>
          </cell>
          <cell r="F169">
            <v>66.637883513595796</v>
          </cell>
          <cell r="G169">
            <v>52.558294930935155</v>
          </cell>
          <cell r="H169">
            <v>1</v>
          </cell>
          <cell r="I169">
            <v>124.45</v>
          </cell>
          <cell r="J169">
            <v>6941.81</v>
          </cell>
          <cell r="K169">
            <v>126.05</v>
          </cell>
          <cell r="L169">
            <v>6964.82</v>
          </cell>
          <cell r="M169">
            <v>1.7927601014720945E-2</v>
          </cell>
          <cell r="N169">
            <v>1.8098098730476884E-2</v>
          </cell>
          <cell r="O169">
            <v>104.90770584616484</v>
          </cell>
          <cell r="P169">
            <v>6892.2477999999992</v>
          </cell>
          <cell r="Q169">
            <v>104.20948249920001</v>
          </cell>
          <cell r="R169">
            <v>6889.6637999999994</v>
          </cell>
          <cell r="S169">
            <v>1.5221116374568666E-2</v>
          </cell>
          <cell r="T169">
            <v>1.5125481521928547E-2</v>
          </cell>
          <cell r="U169" t="str">
            <v>POSITIVE</v>
          </cell>
          <cell r="V169" t="str">
            <v/>
          </cell>
          <cell r="W169" t="str">
            <v>UP</v>
          </cell>
          <cell r="X169" t="str">
            <v>POSITIVE</v>
          </cell>
          <cell r="Y169">
            <v>101.53708785704987</v>
          </cell>
          <cell r="Z169">
            <v>6852.6203076923057</v>
          </cell>
          <cell r="AA169">
            <v>101.07627947076922</v>
          </cell>
          <cell r="AB169">
            <v>6850.3815384615364</v>
          </cell>
          <cell r="AC169">
            <v>1.4817264535008739E-2</v>
          </cell>
          <cell r="AD169">
            <v>1.4754839406137516E-2</v>
          </cell>
          <cell r="AE169" t="str">
            <v>UP</v>
          </cell>
          <cell r="AF169" t="str">
            <v>UP</v>
          </cell>
          <cell r="AG169" t="str">
            <v>POSITIVE</v>
          </cell>
          <cell r="AH169">
            <v>84.608609226365175</v>
          </cell>
          <cell r="AI169">
            <v>6560.7823076923087</v>
          </cell>
          <cell r="AJ169">
            <v>84.649634945640997</v>
          </cell>
          <cell r="AK169">
            <v>6561.3723076923088</v>
          </cell>
          <cell r="AL169">
            <v>1.2896115929218421E-2</v>
          </cell>
          <cell r="AM169">
            <v>1.2901208920335295E-2</v>
          </cell>
          <cell r="AN169" t="str">
            <v>DOWN</v>
          </cell>
          <cell r="AO169" t="str">
            <v>DOWN</v>
          </cell>
          <cell r="AP169" t="str">
            <v>POSITIVE</v>
          </cell>
          <cell r="AQ169">
            <v>98.174014415603992</v>
          </cell>
          <cell r="AR169">
            <v>6769.6039787132295</v>
          </cell>
          <cell r="AS169">
            <v>97.643256746065006</v>
          </cell>
          <cell r="AT169">
            <v>6766.1256231941452</v>
          </cell>
          <cell r="AU169">
            <v>1.4502179850447466E-2</v>
          </cell>
          <cell r="AV169">
            <v>1.4431191819931018E-2</v>
          </cell>
          <cell r="AW169" t="str">
            <v>UP</v>
          </cell>
          <cell r="AX169" t="str">
            <v>UP</v>
          </cell>
          <cell r="AY169" t="str">
            <v>POSITIVE</v>
          </cell>
          <cell r="AZ169">
            <v>93.171874573771191</v>
          </cell>
          <cell r="BA169">
            <v>113.25677409510456</v>
          </cell>
          <cell r="BB169">
            <v>81.360546365541197</v>
          </cell>
          <cell r="BC169">
            <v>9.8830520243285536E-2</v>
          </cell>
          <cell r="BD169">
            <v>0.186280826524714</v>
          </cell>
          <cell r="BE169">
            <v>0.5296111636328511</v>
          </cell>
          <cell r="BF169">
            <v>46062</v>
          </cell>
          <cell r="BG169">
            <v>45981</v>
          </cell>
          <cell r="BH169">
            <v>46062</v>
          </cell>
          <cell r="BI169">
            <v>46035</v>
          </cell>
          <cell r="BJ169">
            <v>1.9176839286348581</v>
          </cell>
        </row>
        <row r="170">
          <cell r="B170" t="str">
            <v>EWZ US Equity</v>
          </cell>
          <cell r="C170" t="str">
            <v>MSCI Brazil ETF</v>
          </cell>
          <cell r="D170" t="str">
            <v>ETF</v>
          </cell>
          <cell r="E170" t="str">
            <v>N/A</v>
          </cell>
          <cell r="F170">
            <v>68.748422615263053</v>
          </cell>
          <cell r="G170">
            <v>52.558294930935155</v>
          </cell>
          <cell r="H170">
            <v>1</v>
          </cell>
          <cell r="I170">
            <v>38.32</v>
          </cell>
          <cell r="J170">
            <v>6941.81</v>
          </cell>
          <cell r="K170">
            <v>38.42</v>
          </cell>
          <cell r="L170">
            <v>6964.82</v>
          </cell>
          <cell r="M170">
            <v>5.5201741332591928E-3</v>
          </cell>
          <cell r="N170">
            <v>5.5162947499002137E-3</v>
          </cell>
          <cell r="O170">
            <v>33.742941590850698</v>
          </cell>
          <cell r="P170">
            <v>6892.2477999999992</v>
          </cell>
          <cell r="Q170">
            <v>33.623279963818263</v>
          </cell>
          <cell r="R170">
            <v>6889.6637999999994</v>
          </cell>
          <cell r="S170">
            <v>4.89578183634818E-3</v>
          </cell>
          <cell r="T170">
            <v>4.880249739300525E-3</v>
          </cell>
          <cell r="U170" t="str">
            <v>POSITIVE</v>
          </cell>
          <cell r="V170" t="str">
            <v/>
          </cell>
          <cell r="W170" t="str">
            <v>UP</v>
          </cell>
          <cell r="X170" t="str">
            <v>POSITIVE</v>
          </cell>
          <cell r="Y170">
            <v>33.240257845399242</v>
          </cell>
          <cell r="Z170">
            <v>6852.6203076923057</v>
          </cell>
          <cell r="AA170">
            <v>33.127847047684192</v>
          </cell>
          <cell r="AB170">
            <v>6850.3815384615364</v>
          </cell>
          <cell r="AC170">
            <v>4.8507368499734168E-3</v>
          </cell>
          <cell r="AD170">
            <v>4.8359126950356796E-3</v>
          </cell>
          <cell r="AE170" t="str">
            <v>UP</v>
          </cell>
          <cell r="AF170" t="str">
            <v>UP</v>
          </cell>
          <cell r="AG170" t="str">
            <v>POSITIVE</v>
          </cell>
          <cell r="AH170">
            <v>29.880793029466425</v>
          </cell>
          <cell r="AI170">
            <v>6560.7823076923087</v>
          </cell>
          <cell r="AJ170">
            <v>29.883357139855544</v>
          </cell>
          <cell r="AK170">
            <v>6561.3723076923088</v>
          </cell>
          <cell r="AL170">
            <v>4.5544557993384641E-3</v>
          </cell>
          <cell r="AM170">
            <v>4.5544370504355331E-3</v>
          </cell>
          <cell r="AN170" t="str">
            <v>DOWN</v>
          </cell>
          <cell r="AO170" t="str">
            <v>UP</v>
          </cell>
          <cell r="AP170" t="str">
            <v>POSITIVE</v>
          </cell>
          <cell r="AQ170">
            <v>32.403726636230203</v>
          </cell>
          <cell r="AR170">
            <v>6769.6039787132295</v>
          </cell>
          <cell r="AS170">
            <v>32.284230481035806</v>
          </cell>
          <cell r="AT170">
            <v>6766.1256231941452</v>
          </cell>
          <cell r="AU170">
            <v>4.786650258733381E-3</v>
          </cell>
          <cell r="AV170">
            <v>4.7714500556073182E-3</v>
          </cell>
          <cell r="AW170" t="str">
            <v>UP</v>
          </cell>
          <cell r="AX170" t="str">
            <v>UP</v>
          </cell>
          <cell r="AY170" t="str">
            <v>POSITIVE</v>
          </cell>
          <cell r="AZ170">
            <v>91.048719241495618</v>
          </cell>
          <cell r="BA170">
            <v>34.888275893381426</v>
          </cell>
          <cell r="BB170">
            <v>29.385607701195624</v>
          </cell>
          <cell r="BC170">
            <v>9.8363247215366156E-2</v>
          </cell>
          <cell r="BD170">
            <v>0.13564491396892198</v>
          </cell>
          <cell r="BE170">
            <v>0.30403973229523706</v>
          </cell>
          <cell r="BF170">
            <v>46062</v>
          </cell>
          <cell r="BG170">
            <v>45981</v>
          </cell>
          <cell r="BH170">
            <v>46062</v>
          </cell>
          <cell r="BI170">
            <v>46035</v>
          </cell>
          <cell r="BJ170">
            <v>4.0282230303021151</v>
          </cell>
        </row>
        <row r="171">
          <cell r="B171" t="str">
            <v>EZA US Equity</v>
          </cell>
          <cell r="C171" t="str">
            <v>MSCI South Africa ETF</v>
          </cell>
          <cell r="D171" t="str">
            <v>ETF</v>
          </cell>
          <cell r="E171" t="str">
            <v>N/A</v>
          </cell>
          <cell r="F171">
            <v>55.561897995554851</v>
          </cell>
          <cell r="G171">
            <v>52.558294930935155</v>
          </cell>
          <cell r="H171">
            <v>0</v>
          </cell>
          <cell r="I171">
            <v>75.41</v>
          </cell>
          <cell r="J171">
            <v>6941.81</v>
          </cell>
          <cell r="K171">
            <v>75.72</v>
          </cell>
          <cell r="L171">
            <v>6964.82</v>
          </cell>
          <cell r="M171">
            <v>1.0863161048775462E-2</v>
          </cell>
          <cell r="N171">
            <v>1.0871781323853309E-2</v>
          </cell>
          <cell r="O171">
            <v>70.404501662042193</v>
          </cell>
          <cell r="P171">
            <v>6892.2477999999992</v>
          </cell>
          <cell r="Q171">
            <v>70.182519824199986</v>
          </cell>
          <cell r="R171">
            <v>6889.6637999999994</v>
          </cell>
          <cell r="S171">
            <v>1.0215027623069821E-2</v>
          </cell>
          <cell r="T171">
            <v>1.0186639270293566E-2</v>
          </cell>
          <cell r="U171" t="str">
            <v>NEGATIVE</v>
          </cell>
          <cell r="V171" t="str">
            <v/>
          </cell>
          <cell r="W171" t="str">
            <v>UP</v>
          </cell>
          <cell r="X171" t="str">
            <v>POSITIVE</v>
          </cell>
          <cell r="Y171">
            <v>68.636690609878613</v>
          </cell>
          <cell r="Z171">
            <v>6852.6203076923057</v>
          </cell>
          <cell r="AA171">
            <v>68.401317393538449</v>
          </cell>
          <cell r="AB171">
            <v>6850.3815384615364</v>
          </cell>
          <cell r="AC171">
            <v>1.0016123399224605E-2</v>
          </cell>
          <cell r="AD171">
            <v>9.9850376230139239E-3</v>
          </cell>
          <cell r="AE171" t="str">
            <v>UP</v>
          </cell>
          <cell r="AF171" t="str">
            <v>UP</v>
          </cell>
          <cell r="AG171" t="str">
            <v>POSITIVE</v>
          </cell>
          <cell r="AH171">
            <v>59.990328305971822</v>
          </cell>
          <cell r="AI171">
            <v>6560.7823076923087</v>
          </cell>
          <cell r="AJ171">
            <v>59.998276930020296</v>
          </cell>
          <cell r="AK171">
            <v>6561.3723076923088</v>
          </cell>
          <cell r="AL171">
            <v>9.1437766858435566E-3</v>
          </cell>
          <cell r="AM171">
            <v>9.1441659025628744E-3</v>
          </cell>
          <cell r="AN171" t="str">
            <v>DOWN</v>
          </cell>
          <cell r="AO171" t="str">
            <v>DOWN</v>
          </cell>
          <cell r="AP171" t="str">
            <v>POSITIVE</v>
          </cell>
          <cell r="AQ171">
            <v>66.577799429826058</v>
          </cell>
          <cell r="AR171">
            <v>6769.6039787132295</v>
          </cell>
          <cell r="AS171">
            <v>66.399414334423938</v>
          </cell>
          <cell r="AT171">
            <v>6766.1256231941452</v>
          </cell>
          <cell r="AU171">
            <v>9.8348145089694316E-3</v>
          </cell>
          <cell r="AV171">
            <v>9.8135059903126914E-3</v>
          </cell>
          <cell r="AW171" t="str">
            <v>UP</v>
          </cell>
          <cell r="AX171" t="str">
            <v>UP</v>
          </cell>
          <cell r="AY171" t="str">
            <v>POSITIVE</v>
          </cell>
          <cell r="AZ171">
            <v>72.842950480939564</v>
          </cell>
          <cell r="BA171">
            <v>73.383225924584181</v>
          </cell>
          <cell r="BB171">
            <v>58.619199762315141</v>
          </cell>
          <cell r="BC171">
            <v>2.7619037591761542E-2</v>
          </cell>
          <cell r="BD171">
            <v>7.1096282479000461E-2</v>
          </cell>
          <cell r="BE171">
            <v>0.28643857824342489</v>
          </cell>
          <cell r="BF171">
            <v>46050</v>
          </cell>
          <cell r="BG171">
            <v>45982</v>
          </cell>
          <cell r="BH171">
            <v>46050</v>
          </cell>
          <cell r="BI171">
            <v>46058</v>
          </cell>
          <cell r="BJ171">
            <v>-9.1583015894060864</v>
          </cell>
        </row>
        <row r="172">
          <cell r="B172" t="str">
            <v>EZU US Equity</v>
          </cell>
          <cell r="C172" t="str">
            <v>MSCI Eurozone ETF</v>
          </cell>
          <cell r="D172" t="str">
            <v>ETF</v>
          </cell>
          <cell r="E172" t="str">
            <v>N/A</v>
          </cell>
          <cell r="F172">
            <v>63.974126359295241</v>
          </cell>
          <cell r="G172">
            <v>52.558294930935155</v>
          </cell>
          <cell r="H172">
            <v>1</v>
          </cell>
          <cell r="I172">
            <v>68.2</v>
          </cell>
          <cell r="J172">
            <v>6941.81</v>
          </cell>
          <cell r="K172">
            <v>68.39</v>
          </cell>
          <cell r="L172">
            <v>6964.82</v>
          </cell>
          <cell r="M172">
            <v>9.8245270325750776E-3</v>
          </cell>
          <cell r="N172">
            <v>9.8193492437708366E-3</v>
          </cell>
          <cell r="O172">
            <v>65.023790918364838</v>
          </cell>
          <cell r="P172">
            <v>6892.2477999999992</v>
          </cell>
          <cell r="Q172">
            <v>64.896352402199994</v>
          </cell>
          <cell r="R172">
            <v>6889.6637999999994</v>
          </cell>
          <cell r="S172">
            <v>9.434337360645223E-3</v>
          </cell>
          <cell r="T172">
            <v>9.4193786933696247E-3</v>
          </cell>
          <cell r="U172" t="str">
            <v>POSITIVE</v>
          </cell>
          <cell r="V172" t="str">
            <v/>
          </cell>
          <cell r="W172" t="str">
            <v>UP</v>
          </cell>
          <cell r="X172" t="str">
            <v>POSITIVE</v>
          </cell>
          <cell r="Y172">
            <v>64.16654075997296</v>
          </cell>
          <cell r="Z172">
            <v>6852.6203076923057</v>
          </cell>
          <cell r="AA172">
            <v>64.061044157846169</v>
          </cell>
          <cell r="AB172">
            <v>6850.3815384615364</v>
          </cell>
          <cell r="AC172">
            <v>9.3637963113093799E-3</v>
          </cell>
          <cell r="AD172">
            <v>9.3514563821262778E-3</v>
          </cell>
          <cell r="AE172" t="str">
            <v>UP</v>
          </cell>
          <cell r="AF172" t="str">
            <v>UP</v>
          </cell>
          <cell r="AG172" t="str">
            <v>POSITIVE</v>
          </cell>
          <cell r="AH172">
            <v>61.332032928695227</v>
          </cell>
          <cell r="AI172">
            <v>6560.7823076923087</v>
          </cell>
          <cell r="AJ172">
            <v>61.336904801817219</v>
          </cell>
          <cell r="AK172">
            <v>6561.3723076923088</v>
          </cell>
          <cell r="AL172">
            <v>9.3482804416152275E-3</v>
          </cell>
          <cell r="AM172">
            <v>9.3481823504982502E-3</v>
          </cell>
          <cell r="AN172" t="str">
            <v>DOWN</v>
          </cell>
          <cell r="AO172" t="str">
            <v>UP</v>
          </cell>
          <cell r="AP172" t="str">
            <v>POSITIVE</v>
          </cell>
          <cell r="AQ172">
            <v>63.492185731149149</v>
          </cell>
          <cell r="AR172">
            <v>6769.6039787132295</v>
          </cell>
          <cell r="AS172">
            <v>63.397102753706555</v>
          </cell>
          <cell r="AT172">
            <v>6766.1256231941452</v>
          </cell>
          <cell r="AU172">
            <v>9.3790103425249079E-3</v>
          </cell>
          <cell r="AV172">
            <v>9.3697791445642893E-3</v>
          </cell>
          <cell r="AW172" t="str">
            <v>UP</v>
          </cell>
          <cell r="AX172" t="str">
            <v>UP</v>
          </cell>
          <cell r="AY172" t="str">
            <v>POSITIVE</v>
          </cell>
          <cell r="AZ172">
            <v>92.863254791008742</v>
          </cell>
          <cell r="BA172">
            <v>66.157741837040064</v>
          </cell>
          <cell r="BB172">
            <v>60.656679748218252</v>
          </cell>
          <cell r="BC172">
            <v>3.0869526471904551E-2</v>
          </cell>
          <cell r="BD172">
            <v>4.8846876455154398E-2</v>
          </cell>
          <cell r="BE172">
            <v>0.12436091594682663</v>
          </cell>
          <cell r="BF172">
            <v>46062</v>
          </cell>
          <cell r="BG172">
            <v>45981</v>
          </cell>
          <cell r="BH172">
            <v>46062</v>
          </cell>
          <cell r="BI172">
            <v>46042</v>
          </cell>
          <cell r="BJ172">
            <v>-0.74607322566569678</v>
          </cell>
        </row>
        <row r="173">
          <cell r="B173" t="str">
            <v>FAN US Equity</v>
          </cell>
          <cell r="C173" t="str">
            <v>Global Wind Energy ETF</v>
          </cell>
          <cell r="D173" t="str">
            <v>ETF</v>
          </cell>
          <cell r="E173" t="str">
            <v>N/A</v>
          </cell>
          <cell r="F173">
            <v>63.325177126147771</v>
          </cell>
          <cell r="G173">
            <v>52.558294930935155</v>
          </cell>
          <cell r="H173">
            <v>1</v>
          </cell>
          <cell r="I173">
            <v>23.03</v>
          </cell>
          <cell r="J173">
            <v>6941.81</v>
          </cell>
          <cell r="K173">
            <v>23.16</v>
          </cell>
          <cell r="L173">
            <v>6964.82</v>
          </cell>
          <cell r="M173">
            <v>3.3175785566012324E-3</v>
          </cell>
          <cell r="N173">
            <v>3.3252833526207426E-3</v>
          </cell>
          <cell r="O173">
            <v>21.257051466914909</v>
          </cell>
          <cell r="P173">
            <v>6892.2477999999992</v>
          </cell>
          <cell r="Q173">
            <v>21.191363436138001</v>
          </cell>
          <cell r="R173">
            <v>6889.6637999999994</v>
          </cell>
          <cell r="S173">
            <v>3.0841972145741643E-3</v>
          </cell>
          <cell r="T173">
            <v>3.0758196700596627E-3</v>
          </cell>
          <cell r="U173" t="str">
            <v>POSITIVE</v>
          </cell>
          <cell r="V173" t="str">
            <v/>
          </cell>
          <cell r="W173" t="str">
            <v>UP</v>
          </cell>
          <cell r="X173" t="str">
            <v>POSITIVE</v>
          </cell>
          <cell r="Y173">
            <v>20.943570752489933</v>
          </cell>
          <cell r="Z173">
            <v>6852.6203076923057</v>
          </cell>
          <cell r="AA173">
            <v>20.905951460695388</v>
          </cell>
          <cell r="AB173">
            <v>6850.3815384615364</v>
          </cell>
          <cell r="AC173">
            <v>3.0562864732166821E-3</v>
          </cell>
          <cell r="AD173">
            <v>3.0517937348918029E-3</v>
          </cell>
          <cell r="AE173" t="str">
            <v>UP</v>
          </cell>
          <cell r="AF173" t="str">
            <v>UP</v>
          </cell>
          <cell r="AG173" t="str">
            <v>POSITIVE</v>
          </cell>
          <cell r="AH173">
            <v>19.557826652335628</v>
          </cell>
          <cell r="AI173">
            <v>6560.7823076923087</v>
          </cell>
          <cell r="AJ173">
            <v>19.561159968062665</v>
          </cell>
          <cell r="AK173">
            <v>6561.3723076923088</v>
          </cell>
          <cell r="AL173">
            <v>2.981020514795118E-3</v>
          </cell>
          <cell r="AM173">
            <v>2.9812604819162429E-3</v>
          </cell>
          <cell r="AN173" t="str">
            <v>DOWN</v>
          </cell>
          <cell r="AO173" t="str">
            <v>DOWN</v>
          </cell>
          <cell r="AP173" t="str">
            <v>POSITIVE</v>
          </cell>
          <cell r="AQ173">
            <v>20.652289861123013</v>
          </cell>
          <cell r="AR173">
            <v>6769.6039787132295</v>
          </cell>
          <cell r="AS173">
            <v>20.604270381243179</v>
          </cell>
          <cell r="AT173">
            <v>6766.1256231941452</v>
          </cell>
          <cell r="AU173">
            <v>3.0507382597362237E-3</v>
          </cell>
          <cell r="AV173">
            <v>3.0452095525114321E-3</v>
          </cell>
          <cell r="AW173" t="str">
            <v>UP</v>
          </cell>
          <cell r="AX173" t="str">
            <v>UP</v>
          </cell>
          <cell r="AY173" t="str">
            <v>POSITIVE</v>
          </cell>
          <cell r="AZ173">
            <v>94.17875083416736</v>
          </cell>
          <cell r="BA173">
            <v>21.927845183440176</v>
          </cell>
          <cell r="BB173">
            <v>19.175881647447309</v>
          </cell>
          <cell r="BC173">
            <v>5.0262796336785875E-2</v>
          </cell>
          <cell r="BD173">
            <v>8.3405195487462613E-2</v>
          </cell>
          <cell r="BE173">
            <v>0.20098780454591259</v>
          </cell>
          <cell r="BF173">
            <v>46062</v>
          </cell>
          <cell r="BG173">
            <v>45982</v>
          </cell>
          <cell r="BH173">
            <v>46062</v>
          </cell>
          <cell r="BI173">
            <v>46034</v>
          </cell>
          <cell r="BJ173">
            <v>-1.3950224588131661</v>
          </cell>
        </row>
        <row r="174">
          <cell r="B174" t="str">
            <v>FENY US Equity</v>
          </cell>
          <cell r="C174" t="str">
            <v>MSCI Energy Index ETF</v>
          </cell>
          <cell r="D174" t="str">
            <v>ETF</v>
          </cell>
          <cell r="E174" t="str">
            <v>N/A</v>
          </cell>
          <cell r="F174">
            <v>74.689666279126243</v>
          </cell>
          <cell r="G174">
            <v>52.558294930935155</v>
          </cell>
          <cell r="H174">
            <v>1</v>
          </cell>
          <cell r="I174">
            <v>29.66</v>
          </cell>
          <cell r="J174">
            <v>6941.81</v>
          </cell>
          <cell r="K174">
            <v>29.73</v>
          </cell>
          <cell r="L174">
            <v>6964.82</v>
          </cell>
          <cell r="M174">
            <v>4.2726608766301584E-3</v>
          </cell>
          <cell r="N174">
            <v>4.2685955990248133E-3</v>
          </cell>
          <cell r="O174">
            <v>26.109972577348241</v>
          </cell>
          <cell r="P174">
            <v>6892.2477999999992</v>
          </cell>
          <cell r="Q174">
            <v>26.008019490399992</v>
          </cell>
          <cell r="R174">
            <v>6889.6637999999994</v>
          </cell>
          <cell r="S174">
            <v>3.7883101906678752E-3</v>
          </cell>
          <cell r="T174">
            <v>3.7749330367034739E-3</v>
          </cell>
          <cell r="U174" t="str">
            <v>POSITIVE</v>
          </cell>
          <cell r="V174" t="str">
            <v/>
          </cell>
          <cell r="W174" t="str">
            <v>UP</v>
          </cell>
          <cell r="X174" t="str">
            <v>POSITIVE</v>
          </cell>
          <cell r="Y174">
            <v>25.785959360421725</v>
          </cell>
          <cell r="Z174">
            <v>6852.6203076923057</v>
          </cell>
          <cell r="AA174">
            <v>25.699594564923071</v>
          </cell>
          <cell r="AB174">
            <v>6850.3815384615364</v>
          </cell>
          <cell r="AC174">
            <v>3.7629342065656382E-3</v>
          </cell>
          <cell r="AD174">
            <v>3.751556671790095E-3</v>
          </cell>
          <cell r="AE174" t="str">
            <v>UP</v>
          </cell>
          <cell r="AF174" t="str">
            <v>UP</v>
          </cell>
          <cell r="AG174" t="str">
            <v>POSITIVE</v>
          </cell>
          <cell r="AH174">
            <v>24.584181270976757</v>
          </cell>
          <cell r="AI174">
            <v>6560.7823076923087</v>
          </cell>
          <cell r="AJ174">
            <v>24.585976146684139</v>
          </cell>
          <cell r="AK174">
            <v>6561.3723076923088</v>
          </cell>
          <cell r="AL174">
            <v>3.7471417459092621E-3</v>
          </cell>
          <cell r="AM174">
            <v>3.7470783539992778E-3</v>
          </cell>
          <cell r="AN174" t="str">
            <v>DOWN</v>
          </cell>
          <cell r="AO174" t="str">
            <v>UP</v>
          </cell>
          <cell r="AP174" t="str">
            <v>POSITIVE</v>
          </cell>
          <cell r="AQ174">
            <v>25.628173422401886</v>
          </cell>
          <cell r="AR174">
            <v>6769.6039787132295</v>
          </cell>
          <cell r="AS174">
            <v>25.546737846047602</v>
          </cell>
          <cell r="AT174">
            <v>6766.1256231941452</v>
          </cell>
          <cell r="AU174">
            <v>3.7857714429069609E-3</v>
          </cell>
          <cell r="AV174">
            <v>3.775681870060746E-3</v>
          </cell>
          <cell r="AW174" t="str">
            <v>UP</v>
          </cell>
          <cell r="AX174" t="str">
            <v>UP</v>
          </cell>
          <cell r="AY174" t="str">
            <v>POSITIVE</v>
          </cell>
          <cell r="AZ174">
            <v>92.369125698866767</v>
          </cell>
          <cell r="BA174">
            <v>26.869354833787483</v>
          </cell>
          <cell r="BB174">
            <v>24.23393114046203</v>
          </cell>
          <cell r="BC174">
            <v>0.10385977569894456</v>
          </cell>
          <cell r="BD174">
            <v>0.13596442555177535</v>
          </cell>
          <cell r="BE174">
            <v>0.22390378300936775</v>
          </cell>
          <cell r="BF174">
            <v>46062</v>
          </cell>
          <cell r="BG174">
            <v>46007</v>
          </cell>
          <cell r="BH174">
            <v>46062</v>
          </cell>
          <cell r="BI174">
            <v>46034</v>
          </cell>
          <cell r="BJ174">
            <v>9.9694666941653054</v>
          </cell>
        </row>
        <row r="175">
          <cell r="B175" t="str">
            <v>FEZ US Equity</v>
          </cell>
          <cell r="C175" t="str">
            <v>SPDR EURO STOXX 50 ETF</v>
          </cell>
          <cell r="D175" t="str">
            <v>ETF</v>
          </cell>
          <cell r="E175" t="str">
            <v>N/A</v>
          </cell>
          <cell r="F175">
            <v>61.043374442610691</v>
          </cell>
          <cell r="G175">
            <v>52.558294930935155</v>
          </cell>
          <cell r="H175">
            <v>0</v>
          </cell>
          <cell r="I175">
            <v>68.180000000000007</v>
          </cell>
          <cell r="J175">
            <v>6941.81</v>
          </cell>
          <cell r="K175">
            <v>68.48</v>
          </cell>
          <cell r="L175">
            <v>6964.82</v>
          </cell>
          <cell r="M175">
            <v>9.8216459396036487E-3</v>
          </cell>
          <cell r="N175">
            <v>9.832271329338017E-3</v>
          </cell>
          <cell r="O175">
            <v>65.381297116503518</v>
          </cell>
          <cell r="P175">
            <v>6892.2477999999992</v>
          </cell>
          <cell r="Q175">
            <v>65.262319276599996</v>
          </cell>
          <cell r="R175">
            <v>6889.6637999999994</v>
          </cell>
          <cell r="S175">
            <v>9.486208130314689E-3</v>
          </cell>
          <cell r="T175">
            <v>9.4724969419552815E-3</v>
          </cell>
          <cell r="U175" t="str">
            <v>NEGATIVE</v>
          </cell>
          <cell r="V175" t="str">
            <v/>
          </cell>
          <cell r="W175" t="str">
            <v>UP</v>
          </cell>
          <cell r="X175" t="str">
            <v>POSITIVE</v>
          </cell>
          <cell r="Y175">
            <v>64.548562996387318</v>
          </cell>
          <cell r="Z175">
            <v>6852.6203076923057</v>
          </cell>
          <cell r="AA175">
            <v>64.451852412153841</v>
          </cell>
          <cell r="AB175">
            <v>6850.3815384615364</v>
          </cell>
          <cell r="AC175">
            <v>9.419544655630387E-3</v>
          </cell>
          <cell r="AD175">
            <v>9.4085055044435505E-3</v>
          </cell>
          <cell r="AE175" t="str">
            <v>UP</v>
          </cell>
          <cell r="AF175" t="str">
            <v>UP</v>
          </cell>
          <cell r="AG175" t="str">
            <v>POSITIVE</v>
          </cell>
          <cell r="AH175">
            <v>61.606821567939832</v>
          </cell>
          <cell r="AI175">
            <v>6560.7823076923087</v>
          </cell>
          <cell r="AJ175">
            <v>61.614513867807126</v>
          </cell>
          <cell r="AK175">
            <v>6561.3723076923088</v>
          </cell>
          <cell r="AL175">
            <v>9.390163958908954E-3</v>
          </cell>
          <cell r="AM175">
            <v>9.3904919547961891E-3</v>
          </cell>
          <cell r="AN175" t="str">
            <v>DOWN</v>
          </cell>
          <cell r="AO175" t="str">
            <v>DOWN</v>
          </cell>
          <cell r="AP175" t="str">
            <v>POSITIVE</v>
          </cell>
          <cell r="AQ175">
            <v>63.829518234302661</v>
          </cell>
          <cell r="AR175">
            <v>6769.6039787132295</v>
          </cell>
          <cell r="AS175">
            <v>63.741654892835363</v>
          </cell>
          <cell r="AT175">
            <v>6766.1256231941452</v>
          </cell>
          <cell r="AU175">
            <v>9.4288408059041897E-3</v>
          </cell>
          <cell r="AV175">
            <v>9.4207022515707117E-3</v>
          </cell>
          <cell r="AW175" t="str">
            <v>UP</v>
          </cell>
          <cell r="AX175" t="str">
            <v>UP</v>
          </cell>
          <cell r="AY175" t="str">
            <v>POSITIVE</v>
          </cell>
          <cell r="AZ175">
            <v>91.637355385302897</v>
          </cell>
          <cell r="BA175">
            <v>66.448387106618583</v>
          </cell>
          <cell r="BB175">
            <v>60.994960423219091</v>
          </cell>
          <cell r="BC175">
            <v>2.605951730029199E-2</v>
          </cell>
          <cell r="BD175">
            <v>4.2805863556200974E-2</v>
          </cell>
          <cell r="BE175">
            <v>0.11779726598602358</v>
          </cell>
          <cell r="BF175">
            <v>46062</v>
          </cell>
          <cell r="BG175">
            <v>45981</v>
          </cell>
          <cell r="BH175">
            <v>46062</v>
          </cell>
          <cell r="BI175">
            <v>46042</v>
          </cell>
          <cell r="BJ175">
            <v>-3.6768251423502463</v>
          </cell>
        </row>
        <row r="176">
          <cell r="B176" t="str">
            <v>FFTY US Equity</v>
          </cell>
          <cell r="C176" t="str">
            <v>Innovator ETFs Trust - Innovator IBD R 50 ETF</v>
          </cell>
          <cell r="D176" t="str">
            <v>ETF</v>
          </cell>
          <cell r="E176" t="str">
            <v>N/A</v>
          </cell>
          <cell r="F176">
            <v>55.028954394415244</v>
          </cell>
          <cell r="G176">
            <v>52.558294930935155</v>
          </cell>
          <cell r="H176">
            <v>0</v>
          </cell>
          <cell r="I176">
            <v>37.9</v>
          </cell>
          <cell r="J176">
            <v>6941.81</v>
          </cell>
          <cell r="K176">
            <v>38.03</v>
          </cell>
          <cell r="L176">
            <v>6964.82</v>
          </cell>
          <cell r="M176">
            <v>5.4596711808591698E-3</v>
          </cell>
          <cell r="N176">
            <v>5.4602990457757704E-3</v>
          </cell>
          <cell r="O176">
            <v>36.019256657517566</v>
          </cell>
          <cell r="P176">
            <v>6892.2477999999992</v>
          </cell>
          <cell r="Q176">
            <v>35.964669763799989</v>
          </cell>
          <cell r="R176">
            <v>6889.6637999999994</v>
          </cell>
          <cell r="S176">
            <v>5.226053633404993E-3</v>
          </cell>
          <cell r="T176">
            <v>5.2200906760936569E-3</v>
          </cell>
          <cell r="U176" t="str">
            <v>NEGATIVE</v>
          </cell>
          <cell r="V176" t="str">
            <v/>
          </cell>
          <cell r="W176" t="str">
            <v>UP</v>
          </cell>
          <cell r="X176" t="str">
            <v>POSITIVE</v>
          </cell>
          <cell r="Y176">
            <v>35.705461670859677</v>
          </cell>
          <cell r="Z176">
            <v>6852.6203076923057</v>
          </cell>
          <cell r="AA176">
            <v>35.7144833243077</v>
          </cell>
          <cell r="AB176">
            <v>6850.3815384615364</v>
          </cell>
          <cell r="AC176">
            <v>5.2104830076137518E-3</v>
          </cell>
          <cell r="AD176">
            <v>5.2135027989008162E-3</v>
          </cell>
          <cell r="AE176" t="str">
            <v>DOWN</v>
          </cell>
          <cell r="AF176" t="str">
            <v>DOWN</v>
          </cell>
          <cell r="AG176" t="str">
            <v>POSITIVE</v>
          </cell>
          <cell r="AH176">
            <v>34.675709612971247</v>
          </cell>
          <cell r="AI176">
            <v>6560.7823076923087</v>
          </cell>
          <cell r="AJ176">
            <v>34.679042907179479</v>
          </cell>
          <cell r="AK176">
            <v>6561.3723076923088</v>
          </cell>
          <cell r="AL176">
            <v>5.2853010489793389E-3</v>
          </cell>
          <cell r="AM176">
            <v>5.2853338114228115E-3</v>
          </cell>
          <cell r="AN176" t="str">
            <v>DOWN</v>
          </cell>
          <cell r="AO176" t="str">
            <v>DOWN</v>
          </cell>
          <cell r="AP176" t="str">
            <v>POSITIVE</v>
          </cell>
          <cell r="AQ176">
            <v>35.9056513470574</v>
          </cell>
          <cell r="AR176">
            <v>6769.6039787132295</v>
          </cell>
          <cell r="AS176">
            <v>35.865357801528177</v>
          </cell>
          <cell r="AT176">
            <v>6766.1256231941452</v>
          </cell>
          <cell r="AU176">
            <v>5.3039515250761192E-3</v>
          </cell>
          <cell r="AV176">
            <v>5.3007230132681013E-3</v>
          </cell>
          <cell r="AW176" t="str">
            <v>UP</v>
          </cell>
          <cell r="AX176" t="str">
            <v>UP</v>
          </cell>
          <cell r="AY176" t="str">
            <v>POSITIVE</v>
          </cell>
          <cell r="AZ176">
            <v>62.629696733999083</v>
          </cell>
          <cell r="BA176">
            <v>36.827775541157372</v>
          </cell>
          <cell r="BB176">
            <v>34.140332289674404</v>
          </cell>
          <cell r="BC176">
            <v>2.9114559407595664E-2</v>
          </cell>
          <cell r="BD176">
            <v>5.2214940479342165E-2</v>
          </cell>
          <cell r="BE176">
            <v>0.11012393430812306</v>
          </cell>
          <cell r="BF176">
            <v>46050</v>
          </cell>
          <cell r="BG176">
            <v>45981</v>
          </cell>
          <cell r="BH176">
            <v>46050</v>
          </cell>
          <cell r="BI176">
            <v>46058</v>
          </cell>
          <cell r="BJ176">
            <v>-9.6912451905456933</v>
          </cell>
        </row>
        <row r="177">
          <cell r="B177" t="str">
            <v>FHLC US Equity</v>
          </cell>
          <cell r="C177" t="str">
            <v>MSCI Health Care Index ETF</v>
          </cell>
          <cell r="D177" t="str">
            <v>ETF</v>
          </cell>
          <cell r="E177" t="str">
            <v>N/A</v>
          </cell>
          <cell r="F177">
            <v>47.268285817199946</v>
          </cell>
          <cell r="G177">
            <v>52.558294930935155</v>
          </cell>
          <cell r="H177">
            <v>0</v>
          </cell>
          <cell r="I177">
            <v>74.23</v>
          </cell>
          <cell r="J177">
            <v>6941.81</v>
          </cell>
          <cell r="K177">
            <v>74.61</v>
          </cell>
          <cell r="L177">
            <v>6964.82</v>
          </cell>
          <cell r="M177">
            <v>1.0693176563461115E-2</v>
          </cell>
          <cell r="N177">
            <v>1.0712408935191434E-2</v>
          </cell>
          <cell r="O177">
            <v>74.611126378738689</v>
          </cell>
          <cell r="P177">
            <v>6892.2477999999992</v>
          </cell>
          <cell r="Q177">
            <v>74.644914943600014</v>
          </cell>
          <cell r="R177">
            <v>6889.6637999999994</v>
          </cell>
          <cell r="S177">
            <v>1.0825369102187343E-2</v>
          </cell>
          <cell r="T177">
            <v>1.0834333446517378E-2</v>
          </cell>
          <cell r="U177" t="str">
            <v>NEGATIVE</v>
          </cell>
          <cell r="V177" t="str">
            <v/>
          </cell>
          <cell r="W177" t="str">
            <v>DOWN</v>
          </cell>
          <cell r="X177" t="str">
            <v>NEGATIVE</v>
          </cell>
          <cell r="Y177">
            <v>74.186497226722054</v>
          </cell>
          <cell r="Z177">
            <v>6852.6203076923057</v>
          </cell>
          <cell r="AA177">
            <v>74.118681258769243</v>
          </cell>
          <cell r="AB177">
            <v>6850.3815384615364</v>
          </cell>
          <cell r="AC177">
            <v>1.0826004345147376E-2</v>
          </cell>
          <cell r="AD177">
            <v>1.0819642795460247E-2</v>
          </cell>
          <cell r="AE177" t="str">
            <v>UP</v>
          </cell>
          <cell r="AF177" t="str">
            <v>UP</v>
          </cell>
          <cell r="AG177" t="str">
            <v>NEGATIVE</v>
          </cell>
          <cell r="AH177">
            <v>68.411013591401201</v>
          </cell>
          <cell r="AI177">
            <v>6560.7823076923087</v>
          </cell>
          <cell r="AJ177">
            <v>68.420757095069561</v>
          </cell>
          <cell r="AK177">
            <v>6561.3723076923088</v>
          </cell>
          <cell r="AL177">
            <v>1.0427264674090993E-2</v>
          </cell>
          <cell r="AM177">
            <v>1.0427812031768966E-2</v>
          </cell>
          <cell r="AN177" t="str">
            <v>DOWN</v>
          </cell>
          <cell r="AO177" t="str">
            <v>DOWN</v>
          </cell>
          <cell r="AP177" t="str">
            <v>POSITIVE</v>
          </cell>
          <cell r="AQ177">
            <v>72.241341512904825</v>
          </cell>
          <cell r="AR177">
            <v>6769.6039787132295</v>
          </cell>
          <cell r="AS177">
            <v>72.201176769956987</v>
          </cell>
          <cell r="AT177">
            <v>6766.1256231941452</v>
          </cell>
          <cell r="AU177">
            <v>1.0671428009683442E-2</v>
          </cell>
          <cell r="AV177">
            <v>1.0670977866927681E-2</v>
          </cell>
          <cell r="AW177" t="str">
            <v>UP</v>
          </cell>
          <cell r="AX177" t="str">
            <v>UP</v>
          </cell>
          <cell r="AY177" t="str">
            <v>POSITIVE</v>
          </cell>
          <cell r="AZ177">
            <v>47.839637342547434</v>
          </cell>
          <cell r="BA177">
            <v>74.972580753449478</v>
          </cell>
          <cell r="BB177">
            <v>67.751258355480118</v>
          </cell>
          <cell r="BC177">
            <v>-9.904697770662052E-3</v>
          </cell>
          <cell r="BD177">
            <v>-5.1081708216549337E-3</v>
          </cell>
          <cell r="BE177">
            <v>9.5625406845242011E-2</v>
          </cell>
          <cell r="BF177">
            <v>46029</v>
          </cell>
          <cell r="BG177">
            <v>45971</v>
          </cell>
          <cell r="BH177">
            <v>46044</v>
          </cell>
          <cell r="BI177">
            <v>46058</v>
          </cell>
          <cell r="BJ177">
            <v>-17.451913767760992</v>
          </cell>
        </row>
        <row r="178">
          <cell r="B178" t="str">
            <v>FINX US Equity</v>
          </cell>
          <cell r="C178" t="str">
            <v>FinTech ETF</v>
          </cell>
          <cell r="D178" t="str">
            <v>ETF</v>
          </cell>
          <cell r="E178" t="str">
            <v>N/A</v>
          </cell>
          <cell r="F178">
            <v>30.878495141041313</v>
          </cell>
          <cell r="G178">
            <v>52.558294930935155</v>
          </cell>
          <cell r="H178">
            <v>0</v>
          </cell>
          <cell r="I178">
            <v>25.12</v>
          </cell>
          <cell r="J178">
            <v>6941.81</v>
          </cell>
          <cell r="K178">
            <v>25.04</v>
          </cell>
          <cell r="L178">
            <v>6964.82</v>
          </cell>
          <cell r="M178">
            <v>3.6186527721156297E-3</v>
          </cell>
          <cell r="N178">
            <v>3.5952113622462604E-3</v>
          </cell>
          <cell r="O178">
            <v>29.030332289292669</v>
          </cell>
          <cell r="P178">
            <v>6892.2477999999992</v>
          </cell>
          <cell r="Q178">
            <v>29.124734540308005</v>
          </cell>
          <cell r="R178">
            <v>6889.6637999999994</v>
          </cell>
          <cell r="S178">
            <v>4.2120267772863115E-3</v>
          </cell>
          <cell r="T178">
            <v>4.2273085285102017E-3</v>
          </cell>
          <cell r="U178" t="str">
            <v>NEGATIVE</v>
          </cell>
          <cell r="V178" t="str">
            <v/>
          </cell>
          <cell r="W178" t="str">
            <v>DOWN</v>
          </cell>
          <cell r="X178" t="str">
            <v>NEGATIVE</v>
          </cell>
          <cell r="Y178">
            <v>29.257454163962056</v>
          </cell>
          <cell r="Z178">
            <v>6852.6203076923057</v>
          </cell>
          <cell r="AA178">
            <v>29.371813631347699</v>
          </cell>
          <cell r="AB178">
            <v>6850.3815384615364</v>
          </cell>
          <cell r="AC178">
            <v>4.2695279834955311E-3</v>
          </cell>
          <cell r="AD178">
            <v>4.2876171883915303E-3</v>
          </cell>
          <cell r="AE178" t="str">
            <v>DOWN</v>
          </cell>
          <cell r="AF178" t="str">
            <v>DOWN</v>
          </cell>
          <cell r="AG178" t="str">
            <v>NEGATIVE</v>
          </cell>
          <cell r="AH178">
            <v>31.592596340041876</v>
          </cell>
          <cell r="AI178">
            <v>6560.7823076923087</v>
          </cell>
          <cell r="AJ178">
            <v>31.590545036471788</v>
          </cell>
          <cell r="AK178">
            <v>6561.3723076923088</v>
          </cell>
          <cell r="AL178">
            <v>4.8153703107936627E-3</v>
          </cell>
          <cell r="AM178">
            <v>4.8146246783521505E-3</v>
          </cell>
          <cell r="AN178" t="str">
            <v>UP</v>
          </cell>
          <cell r="AO178" t="str">
            <v>UP</v>
          </cell>
          <cell r="AP178" t="str">
            <v>NEGATIVE</v>
          </cell>
          <cell r="AQ178">
            <v>29.959982111737656</v>
          </cell>
          <cell r="AR178">
            <v>6769.6039787132295</v>
          </cell>
          <cell r="AS178">
            <v>30.057768393465757</v>
          </cell>
          <cell r="AT178">
            <v>6766.1256231941452</v>
          </cell>
          <cell r="AU178">
            <v>4.425662447307954E-3</v>
          </cell>
          <cell r="AV178">
            <v>4.4423899388489506E-3</v>
          </cell>
          <cell r="AW178" t="str">
            <v>DOWN</v>
          </cell>
          <cell r="AX178" t="str">
            <v>DOWN</v>
          </cell>
          <cell r="AY178" t="str">
            <v>NEGATIVE</v>
          </cell>
          <cell r="AZ178">
            <v>18.686070617733577</v>
          </cell>
          <cell r="BA178">
            <v>28.35156325660753</v>
          </cell>
          <cell r="BB178">
            <v>31.612288150041159</v>
          </cell>
          <cell r="BC178">
            <v>-0.11398183681650753</v>
          </cell>
          <cell r="BD178">
            <v>-0.134698158130795</v>
          </cell>
          <cell r="BE178">
            <v>-0.20537229444533911</v>
          </cell>
          <cell r="BF178">
            <v>45971</v>
          </cell>
          <cell r="BG178">
            <v>46058</v>
          </cell>
          <cell r="BH178">
            <v>46034</v>
          </cell>
          <cell r="BI178">
            <v>46058</v>
          </cell>
          <cell r="BJ178">
            <v>-33.841704443919625</v>
          </cell>
        </row>
        <row r="179">
          <cell r="B179" t="str">
            <v>FXI US Equity</v>
          </cell>
          <cell r="C179" t="str">
            <v>China Large-Cap ETF</v>
          </cell>
          <cell r="D179" t="str">
            <v>ETF</v>
          </cell>
          <cell r="E179" t="str">
            <v>N/A</v>
          </cell>
          <cell r="F179">
            <v>52.070573577165391</v>
          </cell>
          <cell r="G179">
            <v>52.558294930935155</v>
          </cell>
          <cell r="H179">
            <v>0</v>
          </cell>
          <cell r="I179">
            <v>39.53</v>
          </cell>
          <cell r="J179">
            <v>6941.81</v>
          </cell>
          <cell r="K179">
            <v>39.4</v>
          </cell>
          <cell r="L179">
            <v>6964.82</v>
          </cell>
          <cell r="M179">
            <v>5.6944802580306863E-3</v>
          </cell>
          <cell r="N179">
            <v>5.6570019038539405E-3</v>
          </cell>
          <cell r="O179">
            <v>39.138539796785935</v>
          </cell>
          <cell r="P179">
            <v>6892.2477999999992</v>
          </cell>
          <cell r="Q179">
            <v>39.126883932599988</v>
          </cell>
          <cell r="R179">
            <v>6889.6637999999994</v>
          </cell>
          <cell r="S179">
            <v>5.6786321288079542E-3</v>
          </cell>
          <cell r="T179">
            <v>5.6790701358461048E-3</v>
          </cell>
          <cell r="U179" t="str">
            <v>NEGATIVE</v>
          </cell>
          <cell r="V179" t="str">
            <v/>
          </cell>
          <cell r="W179" t="str">
            <v>DOWN</v>
          </cell>
          <cell r="X179" t="str">
            <v>BUY</v>
          </cell>
          <cell r="Y179">
            <v>39.195442560450729</v>
          </cell>
          <cell r="Z179">
            <v>6852.6203076923057</v>
          </cell>
          <cell r="AA179">
            <v>39.192564271076925</v>
          </cell>
          <cell r="AB179">
            <v>6850.3815384615364</v>
          </cell>
          <cell r="AC179">
            <v>5.7197744513076956E-3</v>
          </cell>
          <cell r="AD179">
            <v>5.7212235626628791E-3</v>
          </cell>
          <cell r="AE179" t="str">
            <v>UP</v>
          </cell>
          <cell r="AF179" t="str">
            <v>DOWN</v>
          </cell>
          <cell r="AG179" t="str">
            <v>NEGATIVE</v>
          </cell>
          <cell r="AH179">
            <v>38.314734461309385</v>
          </cell>
          <cell r="AI179">
            <v>6560.7823076923087</v>
          </cell>
          <cell r="AJ179">
            <v>38.31140115927613</v>
          </cell>
          <cell r="AK179">
            <v>6561.3723076923088</v>
          </cell>
          <cell r="AL179">
            <v>5.8399643006576485E-3</v>
          </cell>
          <cell r="AM179">
            <v>5.8389311507840011E-3</v>
          </cell>
          <cell r="AN179" t="str">
            <v>UP</v>
          </cell>
          <cell r="AO179" t="str">
            <v>UP</v>
          </cell>
          <cell r="AP179" t="str">
            <v>NEGATIVE</v>
          </cell>
          <cell r="AQ179">
            <v>39.002449662594806</v>
          </cell>
          <cell r="AR179">
            <v>6769.6039787132295</v>
          </cell>
          <cell r="AS179">
            <v>38.991813216640992</v>
          </cell>
          <cell r="AT179">
            <v>6766.1256231941452</v>
          </cell>
          <cell r="AU179">
            <v>5.7614078733758392E-3</v>
          </cell>
          <cell r="AV179">
            <v>5.7627977055255703E-3</v>
          </cell>
          <cell r="AW179" t="str">
            <v>UP</v>
          </cell>
          <cell r="AX179" t="str">
            <v>DOWN</v>
          </cell>
          <cell r="AY179" t="str">
            <v>NEGATIVE</v>
          </cell>
          <cell r="AZ179">
            <v>56.042260150244779</v>
          </cell>
          <cell r="BA179">
            <v>39.425806412235382</v>
          </cell>
          <cell r="BB179">
            <v>38.043961940228336</v>
          </cell>
          <cell r="BC179">
            <v>2.6427763246026359E-3</v>
          </cell>
          <cell r="BD179">
            <v>1.0001911293742616E-2</v>
          </cell>
          <cell r="BE179">
            <v>3.9061075239913423E-2</v>
          </cell>
          <cell r="BF179">
            <v>46051</v>
          </cell>
          <cell r="BG179">
            <v>46008</v>
          </cell>
          <cell r="BH179">
            <v>46051</v>
          </cell>
          <cell r="BI179">
            <v>46058</v>
          </cell>
          <cell r="BJ179">
            <v>-12.649626007795547</v>
          </cell>
        </row>
        <row r="180">
          <cell r="B180" t="str">
            <v>GDX US Equity</v>
          </cell>
          <cell r="C180" t="str">
            <v>Gold Miners ETF/USA</v>
          </cell>
          <cell r="D180" t="str">
            <v>ETF</v>
          </cell>
          <cell r="E180" t="str">
            <v>N/A</v>
          </cell>
          <cell r="F180">
            <v>57.001424825099612</v>
          </cell>
          <cell r="G180">
            <v>52.558294930935155</v>
          </cell>
          <cell r="H180">
            <v>0</v>
          </cell>
          <cell r="I180">
            <v>103.01</v>
          </cell>
          <cell r="J180">
            <v>6941.81</v>
          </cell>
          <cell r="K180">
            <v>102.89</v>
          </cell>
          <cell r="L180">
            <v>6964.82</v>
          </cell>
          <cell r="M180">
            <v>1.4839069349348368E-2</v>
          </cell>
          <cell r="N180">
            <v>1.477281537785614E-2</v>
          </cell>
          <cell r="O180">
            <v>92.116030494724598</v>
          </cell>
          <cell r="P180">
            <v>6892.2477999999992</v>
          </cell>
          <cell r="Q180">
            <v>91.675067680000012</v>
          </cell>
          <cell r="R180">
            <v>6889.6637999999994</v>
          </cell>
          <cell r="S180">
            <v>1.3365165207020649E-2</v>
          </cell>
          <cell r="T180">
            <v>1.3306174341917819E-2</v>
          </cell>
          <cell r="U180" t="str">
            <v>NEGATIVE</v>
          </cell>
          <cell r="V180" t="str">
            <v/>
          </cell>
          <cell r="W180" t="str">
            <v>UP</v>
          </cell>
          <cell r="X180" t="str">
            <v>POSITIVE</v>
          </cell>
          <cell r="Y180">
            <v>88.260684006403551</v>
          </cell>
          <cell r="Z180">
            <v>6852.6203076923057</v>
          </cell>
          <cell r="AA180">
            <v>87.755304403692321</v>
          </cell>
          <cell r="AB180">
            <v>6850.3815384615364</v>
          </cell>
          <cell r="AC180">
            <v>1.287984450376272E-2</v>
          </cell>
          <cell r="AD180">
            <v>1.2810279823246234E-2</v>
          </cell>
          <cell r="AE180" t="str">
            <v>UP</v>
          </cell>
          <cell r="AF180" t="str">
            <v>UP</v>
          </cell>
          <cell r="AG180" t="str">
            <v>POSITIVE</v>
          </cell>
          <cell r="AH180">
            <v>71.442863698877687</v>
          </cell>
          <cell r="AI180">
            <v>6560.7823076923087</v>
          </cell>
          <cell r="AJ180">
            <v>71.439786721025627</v>
          </cell>
          <cell r="AK180">
            <v>6561.3723076923088</v>
          </cell>
          <cell r="AL180">
            <v>1.0889381837149695E-2</v>
          </cell>
          <cell r="AM180">
            <v>1.0887933708208003E-2</v>
          </cell>
          <cell r="AN180" t="str">
            <v>UP</v>
          </cell>
          <cell r="AO180" t="str">
            <v>UP</v>
          </cell>
          <cell r="AP180" t="str">
            <v>POSITIVE</v>
          </cell>
          <cell r="AQ180">
            <v>84.422629723148447</v>
          </cell>
          <cell r="AR180">
            <v>6769.6039787132295</v>
          </cell>
          <cell r="AS180">
            <v>84.047167146986652</v>
          </cell>
          <cell r="AT180">
            <v>6766.1256231941452</v>
          </cell>
          <cell r="AU180">
            <v>1.2470837288061797E-2</v>
          </cell>
          <cell r="AV180">
            <v>1.2421756826221882E-2</v>
          </cell>
          <cell r="AW180" t="str">
            <v>UP</v>
          </cell>
          <cell r="AX180" t="str">
            <v>UP</v>
          </cell>
          <cell r="AY180" t="str">
            <v>POSITIVE</v>
          </cell>
          <cell r="AZ180">
            <v>66.52033654065815</v>
          </cell>
          <cell r="BA180">
            <v>97.059354907620317</v>
          </cell>
          <cell r="BB180">
            <v>68.810383816281174</v>
          </cell>
          <cell r="BC180">
            <v>6.1309341052631305E-2</v>
          </cell>
          <cell r="BD180">
            <v>0.11826355789288256</v>
          </cell>
          <cell r="BE180">
            <v>0.49701243165609088</v>
          </cell>
          <cell r="BF180">
            <v>46050</v>
          </cell>
          <cell r="BG180">
            <v>45981</v>
          </cell>
          <cell r="BH180">
            <v>46050</v>
          </cell>
          <cell r="BI180">
            <v>46058</v>
          </cell>
          <cell r="BJ180">
            <v>-7.7187747598613257</v>
          </cell>
        </row>
        <row r="181">
          <cell r="B181" t="str">
            <v>GDXJ US Equity</v>
          </cell>
          <cell r="C181" t="str">
            <v>Junior Gold Miners ETF</v>
          </cell>
          <cell r="D181" t="str">
            <v>ETF</v>
          </cell>
          <cell r="E181" t="str">
            <v>N/A</v>
          </cell>
          <cell r="F181">
            <v>56.226968878255654</v>
          </cell>
          <cell r="G181">
            <v>52.558294930935155</v>
          </cell>
          <cell r="H181">
            <v>0</v>
          </cell>
          <cell r="I181">
            <v>136.33000000000001</v>
          </cell>
          <cell r="J181">
            <v>6941.81</v>
          </cell>
          <cell r="K181">
            <v>136.9</v>
          </cell>
          <cell r="L181">
            <v>6964.82</v>
          </cell>
          <cell r="M181">
            <v>1.9638970239750152E-2</v>
          </cell>
          <cell r="N181">
            <v>1.9655927934964582E-2</v>
          </cell>
          <cell r="O181">
            <v>121.5860488904211</v>
          </cell>
          <cell r="P181">
            <v>6892.2477999999992</v>
          </cell>
          <cell r="Q181">
            <v>120.91860190199999</v>
          </cell>
          <cell r="R181">
            <v>6889.6637999999994</v>
          </cell>
          <cell r="S181">
            <v>1.7640986281778945E-2</v>
          </cell>
          <cell r="T181">
            <v>1.7550726045877596E-2</v>
          </cell>
          <cell r="U181" t="str">
            <v>NEGATIVE</v>
          </cell>
          <cell r="V181" t="str">
            <v/>
          </cell>
          <cell r="W181" t="str">
            <v>UP</v>
          </cell>
          <cell r="X181" t="str">
            <v>POSITIVE</v>
          </cell>
          <cell r="Y181">
            <v>115.48396867078547</v>
          </cell>
          <cell r="Z181">
            <v>6852.6203076923057</v>
          </cell>
          <cell r="AA181">
            <v>114.74016410061536</v>
          </cell>
          <cell r="AB181">
            <v>6850.3815384615364</v>
          </cell>
          <cell r="AC181">
            <v>1.6852526987545288E-2</v>
          </cell>
          <cell r="AD181">
            <v>1.6749455991086855E-2</v>
          </cell>
          <cell r="AE181" t="str">
            <v>UP</v>
          </cell>
          <cell r="AF181" t="str">
            <v>UP</v>
          </cell>
          <cell r="AG181" t="str">
            <v>POSITIVE</v>
          </cell>
          <cell r="AH181">
            <v>92.000532663103982</v>
          </cell>
          <cell r="AI181">
            <v>6560.7823076923087</v>
          </cell>
          <cell r="AJ181">
            <v>92.015148000769258</v>
          </cell>
          <cell r="AK181">
            <v>6561.3723076923088</v>
          </cell>
          <cell r="AL181">
            <v>1.4022799164550282E-2</v>
          </cell>
          <cell r="AM181">
            <v>1.4023765713293562E-2</v>
          </cell>
          <cell r="AN181" t="str">
            <v>DOWN</v>
          </cell>
          <cell r="AO181" t="str">
            <v>DOWN</v>
          </cell>
          <cell r="AP181" t="str">
            <v>POSITIVE</v>
          </cell>
          <cell r="AQ181">
            <v>110.26623136152628</v>
          </cell>
          <cell r="AR181">
            <v>6769.6039787132295</v>
          </cell>
          <cell r="AS181">
            <v>109.73974082235605</v>
          </cell>
          <cell r="AT181">
            <v>6766.1256231941452</v>
          </cell>
          <cell r="AU181">
            <v>1.628843159928622E-2</v>
          </cell>
          <cell r="AV181">
            <v>1.6218992512667868E-2</v>
          </cell>
          <cell r="AW181" t="str">
            <v>UP</v>
          </cell>
          <cell r="AX181" t="str">
            <v>UP</v>
          </cell>
          <cell r="AY181" t="str">
            <v>POSITIVE</v>
          </cell>
          <cell r="AZ181">
            <v>64.760439242297707</v>
          </cell>
          <cell r="BA181">
            <v>128.68548393003402</v>
          </cell>
          <cell r="BB181">
            <v>88.34125103490527</v>
          </cell>
          <cell r="BC181">
            <v>5.9404649510602869E-2</v>
          </cell>
          <cell r="BD181">
            <v>0.12126351044491002</v>
          </cell>
          <cell r="BE181">
            <v>0.54322016501819181</v>
          </cell>
          <cell r="BF181">
            <v>46050</v>
          </cell>
          <cell r="BG181">
            <v>45981</v>
          </cell>
          <cell r="BH181">
            <v>46050</v>
          </cell>
          <cell r="BI181">
            <v>46058</v>
          </cell>
          <cell r="BJ181">
            <v>-8.4932307067052832</v>
          </cell>
        </row>
        <row r="182">
          <cell r="B182" t="str">
            <v>GLD US Equity</v>
          </cell>
          <cell r="C182" t="str">
            <v>SPDR Gold Shares</v>
          </cell>
          <cell r="D182" t="str">
            <v>ETF</v>
          </cell>
          <cell r="E182" t="str">
            <v>N/A</v>
          </cell>
          <cell r="F182">
            <v>57.36226780531242</v>
          </cell>
          <cell r="G182">
            <v>52.558294930935155</v>
          </cell>
          <cell r="H182">
            <v>0</v>
          </cell>
          <cell r="I182">
            <v>462.4</v>
          </cell>
          <cell r="J182">
            <v>6941.81</v>
          </cell>
          <cell r="K182">
            <v>467.03</v>
          </cell>
          <cell r="L182">
            <v>6964.82</v>
          </cell>
          <cell r="M182">
            <v>6.6610869499453301E-2</v>
          </cell>
          <cell r="N182">
            <v>6.7055573582662578E-2</v>
          </cell>
          <cell r="O182">
            <v>420.15199987792971</v>
          </cell>
          <cell r="P182">
            <v>6892.2477999999992</v>
          </cell>
          <cell r="Q182">
            <v>418.56639999999999</v>
          </cell>
          <cell r="R182">
            <v>6889.6637999999994</v>
          </cell>
          <cell r="S182">
            <v>6.0960083280512604E-2</v>
          </cell>
          <cell r="T182">
            <v>6.0752804803044243E-2</v>
          </cell>
          <cell r="U182" t="str">
            <v>NEGATIVE</v>
          </cell>
          <cell r="V182" t="str">
            <v/>
          </cell>
          <cell r="W182" t="str">
            <v>UP</v>
          </cell>
          <cell r="X182" t="str">
            <v>POSITIVE</v>
          </cell>
          <cell r="Y182">
            <v>410.13123067533058</v>
          </cell>
          <cell r="Z182">
            <v>6852.6203076923057</v>
          </cell>
          <cell r="AA182">
            <v>408.65600000000001</v>
          </cell>
          <cell r="AB182">
            <v>6850.3815384615364</v>
          </cell>
          <cell r="AC182">
            <v>5.9850278033782775E-2</v>
          </cell>
          <cell r="AD182">
            <v>5.9654487520964604E-2</v>
          </cell>
          <cell r="AE182" t="str">
            <v>UP</v>
          </cell>
          <cell r="AF182" t="str">
            <v>UP</v>
          </cell>
          <cell r="AG182" t="str">
            <v>POSITIVE</v>
          </cell>
          <cell r="AH182">
            <v>359.20948702298671</v>
          </cell>
          <cell r="AI182">
            <v>6560.7823076923087</v>
          </cell>
          <cell r="AJ182">
            <v>359.32820512820501</v>
          </cell>
          <cell r="AK182">
            <v>6561.3723076923088</v>
          </cell>
          <cell r="AL182">
            <v>5.4751014463903944E-2</v>
          </cell>
          <cell r="AM182">
            <v>5.4764184728085308E-2</v>
          </cell>
          <cell r="AN182" t="str">
            <v>DOWN</v>
          </cell>
          <cell r="AO182" t="str">
            <v>DOWN</v>
          </cell>
          <cell r="AP182" t="str">
            <v>POSITIVE</v>
          </cell>
          <cell r="AQ182">
            <v>398.47958583032766</v>
          </cell>
          <cell r="AR182">
            <v>6769.6039787132295</v>
          </cell>
          <cell r="AS182">
            <v>397.1883203209876</v>
          </cell>
          <cell r="AT182">
            <v>6766.1256231941452</v>
          </cell>
          <cell r="AU182">
            <v>5.8863057142387064E-2</v>
          </cell>
          <cell r="AV182">
            <v>5.8702475011612833E-2</v>
          </cell>
          <cell r="AW182" t="str">
            <v>UP</v>
          </cell>
          <cell r="AX182" t="str">
            <v>UP</v>
          </cell>
          <cell r="AY182" t="str">
            <v>POSITIVE</v>
          </cell>
          <cell r="AZ182">
            <v>78.109683141140607</v>
          </cell>
          <cell r="BA182">
            <v>435.78580625472523</v>
          </cell>
          <cell r="BB182">
            <v>352.48644996948269</v>
          </cell>
          <cell r="BC182">
            <v>6.1071731486633585E-2</v>
          </cell>
          <cell r="BD182">
            <v>0.10055408550797074</v>
          </cell>
          <cell r="BE182">
            <v>0.31182347588122417</v>
          </cell>
          <cell r="BF182">
            <v>46051</v>
          </cell>
          <cell r="BG182">
            <v>45978</v>
          </cell>
          <cell r="BH182">
            <v>46051</v>
          </cell>
          <cell r="BI182">
            <v>46038</v>
          </cell>
          <cell r="BJ182">
            <v>-7.3579317796485171</v>
          </cell>
        </row>
        <row r="183">
          <cell r="B183" t="str">
            <v>GLDM US Equity</v>
          </cell>
          <cell r="C183" t="str">
            <v>SPDR Gold Min Trust</v>
          </cell>
          <cell r="D183" t="str">
            <v>ETF</v>
          </cell>
          <cell r="E183" t="str">
            <v>N/A</v>
          </cell>
          <cell r="F183">
            <v>57.386700181358847</v>
          </cell>
          <cell r="G183">
            <v>52.558294930935155</v>
          </cell>
          <cell r="H183">
            <v>0</v>
          </cell>
          <cell r="I183">
            <v>99.58</v>
          </cell>
          <cell r="J183">
            <v>6941.81</v>
          </cell>
          <cell r="K183">
            <v>100.58</v>
          </cell>
          <cell r="L183">
            <v>6964.82</v>
          </cell>
          <cell r="M183">
            <v>1.4344961904748184E-2</v>
          </cell>
          <cell r="N183">
            <v>1.4441148514965212E-2</v>
          </cell>
          <cell r="O183">
            <v>90.457600036621088</v>
          </cell>
          <cell r="P183">
            <v>6892.2477999999992</v>
          </cell>
          <cell r="Q183">
            <v>90.114599999999996</v>
          </cell>
          <cell r="R183">
            <v>6889.6637999999994</v>
          </cell>
          <cell r="S183">
            <v>1.3124542625501813E-2</v>
          </cell>
          <cell r="T183">
            <v>1.307968031763756E-2</v>
          </cell>
          <cell r="U183" t="str">
            <v>NEGATIVE</v>
          </cell>
          <cell r="V183" t="str">
            <v/>
          </cell>
          <cell r="W183" t="str">
            <v>UP</v>
          </cell>
          <cell r="X183" t="str">
            <v>POSITIVE</v>
          </cell>
          <cell r="Y183">
            <v>88.292000028170051</v>
          </cell>
          <cell r="Z183">
            <v>6852.6203076923057</v>
          </cell>
          <cell r="AA183">
            <v>87.973384615384603</v>
          </cell>
          <cell r="AB183">
            <v>6850.3815384615364</v>
          </cell>
          <cell r="AC183">
            <v>1.2884414437650834E-2</v>
          </cell>
          <cell r="AD183">
            <v>1.2842114577335167E-2</v>
          </cell>
          <cell r="AE183" t="str">
            <v>UP</v>
          </cell>
          <cell r="AF183" t="str">
            <v>UP</v>
          </cell>
          <cell r="AG183" t="str">
            <v>POSITIVE</v>
          </cell>
          <cell r="AH183">
            <v>77.285897482847574</v>
          </cell>
          <cell r="AI183">
            <v>6560.7823076923087</v>
          </cell>
          <cell r="AJ183">
            <v>77.311538461538476</v>
          </cell>
          <cell r="AK183">
            <v>6561.3723076923088</v>
          </cell>
          <cell r="AL183">
            <v>1.1779981998828451E-2</v>
          </cell>
          <cell r="AM183">
            <v>1.1782830608606267E-2</v>
          </cell>
          <cell r="AN183" t="str">
            <v>DOWN</v>
          </cell>
          <cell r="AO183" t="str">
            <v>DOWN</v>
          </cell>
          <cell r="AP183" t="str">
            <v>POSITIVE</v>
          </cell>
          <cell r="AQ183">
            <v>85.772955481567507</v>
          </cell>
          <cell r="AR183">
            <v>6769.6039787132295</v>
          </cell>
          <cell r="AS183">
            <v>85.494037356527244</v>
          </cell>
          <cell r="AT183">
            <v>6766.1256231941452</v>
          </cell>
          <cell r="AU183">
            <v>1.2670306232281447E-2</v>
          </cell>
          <cell r="AV183">
            <v>1.2635597107960184E-2</v>
          </cell>
          <cell r="AW183" t="str">
            <v>UP</v>
          </cell>
          <cell r="AX183" t="str">
            <v>UP</v>
          </cell>
          <cell r="AY183" t="str">
            <v>POSITIVE</v>
          </cell>
          <cell r="AZ183">
            <v>78.681634672637728</v>
          </cell>
          <cell r="BA183">
            <v>93.839677478421109</v>
          </cell>
          <cell r="BB183">
            <v>75.829050009155225</v>
          </cell>
          <cell r="BC183">
            <v>6.1171592612292436E-2</v>
          </cell>
          <cell r="BD183">
            <v>0.10084724732566164</v>
          </cell>
          <cell r="BE183">
            <v>0.31321703210019392</v>
          </cell>
          <cell r="BF183">
            <v>46051</v>
          </cell>
          <cell r="BG183">
            <v>45978</v>
          </cell>
          <cell r="BH183">
            <v>46051</v>
          </cell>
          <cell r="BI183">
            <v>46038</v>
          </cell>
          <cell r="BJ183">
            <v>-7.3334994036020902</v>
          </cell>
        </row>
        <row r="184">
          <cell r="B184" t="str">
            <v>GOVT US Equity</v>
          </cell>
          <cell r="C184" t="str">
            <v>U.S. Treasury Bond ETF</v>
          </cell>
          <cell r="D184" t="str">
            <v>ETF</v>
          </cell>
          <cell r="E184" t="str">
            <v>N/A</v>
          </cell>
          <cell r="F184">
            <v>66.847900683891254</v>
          </cell>
          <cell r="G184">
            <v>52.558294930935155</v>
          </cell>
          <cell r="H184">
            <v>1</v>
          </cell>
          <cell r="I184">
            <v>23.13</v>
          </cell>
          <cell r="J184">
            <v>6941.81</v>
          </cell>
          <cell r="K184">
            <v>23.05</v>
          </cell>
          <cell r="L184">
            <v>6964.82</v>
          </cell>
          <cell r="M184">
            <v>3.3319840214583803E-3</v>
          </cell>
          <cell r="N184">
            <v>3.3094896924830797E-3</v>
          </cell>
          <cell r="O184">
            <v>22.96839682182172</v>
          </cell>
          <cell r="P184">
            <v>6892.2477999999992</v>
          </cell>
          <cell r="Q184">
            <v>22.967513059102117</v>
          </cell>
          <cell r="R184">
            <v>6889.6637999999994</v>
          </cell>
          <cell r="S184">
            <v>3.3324972473888306E-3</v>
          </cell>
          <cell r="T184">
            <v>3.3336188420546907E-3</v>
          </cell>
          <cell r="U184" t="str">
            <v>POSITIVE</v>
          </cell>
          <cell r="V184" t="str">
            <v/>
          </cell>
          <cell r="W184" t="str">
            <v>DOWN</v>
          </cell>
          <cell r="X184" t="str">
            <v>NEGATIVE</v>
          </cell>
          <cell r="Y184">
            <v>22.966142968501128</v>
          </cell>
          <cell r="Z184">
            <v>6852.6203076923057</v>
          </cell>
          <cell r="AA184">
            <v>22.961727767927396</v>
          </cell>
          <cell r="AB184">
            <v>6850.3815384615364</v>
          </cell>
          <cell r="AC184">
            <v>3.3514395862150469E-3</v>
          </cell>
          <cell r="AD184">
            <v>3.3518903493197486E-3</v>
          </cell>
          <cell r="AE184" t="str">
            <v>UP</v>
          </cell>
          <cell r="AF184" t="str">
            <v>DOWN</v>
          </cell>
          <cell r="AG184" t="str">
            <v>NEGATIVE</v>
          </cell>
          <cell r="AH184">
            <v>22.697738723271051</v>
          </cell>
          <cell r="AI184">
            <v>6560.7823076923087</v>
          </cell>
          <cell r="AJ184">
            <v>22.695687462738572</v>
          </cell>
          <cell r="AK184">
            <v>6561.3723076923088</v>
          </cell>
          <cell r="AL184">
            <v>3.4596085739133082E-3</v>
          </cell>
          <cell r="AM184">
            <v>3.4589848584161264E-3</v>
          </cell>
          <cell r="AN184" t="str">
            <v>UP</v>
          </cell>
          <cell r="AO184" t="str">
            <v>UP</v>
          </cell>
          <cell r="AP184" t="str">
            <v>NEGATIVE</v>
          </cell>
          <cell r="AQ184">
            <v>22.88569409013872</v>
          </cell>
          <cell r="AR184">
            <v>6769.6039787132295</v>
          </cell>
          <cell r="AS184">
            <v>22.880762976074536</v>
          </cell>
          <cell r="AT184">
            <v>6766.1256231941452</v>
          </cell>
          <cell r="AU184">
            <v>3.3806547860261759E-3</v>
          </cell>
          <cell r="AV184">
            <v>3.3816639315178737E-3</v>
          </cell>
          <cell r="AW184" t="str">
            <v>UP</v>
          </cell>
          <cell r="AX184" t="str">
            <v>DOWN</v>
          </cell>
          <cell r="AY184" t="str">
            <v>NEGATIVE</v>
          </cell>
          <cell r="AZ184">
            <v>78.794706710218449</v>
          </cell>
          <cell r="BA184">
            <v>22.982179137605371</v>
          </cell>
          <cell r="BB184">
            <v>22.643377624271672</v>
          </cell>
          <cell r="BC184">
            <v>6.4319776427446129E-3</v>
          </cell>
          <cell r="BD184">
            <v>7.0358928153289035E-3</v>
          </cell>
          <cell r="BE184">
            <v>2.1490715025072493E-2</v>
          </cell>
          <cell r="BF184">
            <v>46063</v>
          </cell>
          <cell r="BG184">
            <v>46000</v>
          </cell>
          <cell r="BH184">
            <v>46063</v>
          </cell>
          <cell r="BI184">
            <v>46042</v>
          </cell>
          <cell r="BJ184">
            <v>2.1277010989303164</v>
          </cell>
        </row>
        <row r="185">
          <cell r="B185" t="str">
            <v>GREK US Equity</v>
          </cell>
          <cell r="C185" t="str">
            <v>MSCI Greece ETF</v>
          </cell>
          <cell r="D185" t="str">
            <v>ETF</v>
          </cell>
          <cell r="E185" t="str">
            <v>N/A</v>
          </cell>
          <cell r="F185">
            <v>60.581585893302581</v>
          </cell>
          <cell r="G185">
            <v>52.558294930935155</v>
          </cell>
          <cell r="H185">
            <v>0</v>
          </cell>
          <cell r="I185">
            <v>74.540000000000006</v>
          </cell>
          <cell r="J185">
            <v>6941.81</v>
          </cell>
          <cell r="K185">
            <v>74.77</v>
          </cell>
          <cell r="L185">
            <v>6964.82</v>
          </cell>
          <cell r="M185">
            <v>1.0737833504518275E-2</v>
          </cell>
          <cell r="N185">
            <v>1.0735381531755307E-2</v>
          </cell>
          <cell r="O185">
            <v>69.066704670310557</v>
          </cell>
          <cell r="P185">
            <v>6892.2477999999992</v>
          </cell>
          <cell r="Q185">
            <v>68.871644237000012</v>
          </cell>
          <cell r="R185">
            <v>6889.6637999999994</v>
          </cell>
          <cell r="S185">
            <v>1.0020925926417006E-2</v>
          </cell>
          <cell r="T185">
            <v>9.9963722811844628E-3</v>
          </cell>
          <cell r="U185" t="str">
            <v>NEGATIVE</v>
          </cell>
          <cell r="V185" t="str">
            <v/>
          </cell>
          <cell r="W185" t="str">
            <v>UP</v>
          </cell>
          <cell r="X185" t="str">
            <v>POSITIVE</v>
          </cell>
          <cell r="Y185">
            <v>67.596007977931208</v>
          </cell>
          <cell r="Z185">
            <v>6852.6203076923057</v>
          </cell>
          <cell r="AA185">
            <v>67.39367686538462</v>
          </cell>
          <cell r="AB185">
            <v>6850.3815384615364</v>
          </cell>
          <cell r="AC185">
            <v>9.8642570203477248E-3</v>
          </cell>
          <cell r="AD185">
            <v>9.8379450089023709E-3</v>
          </cell>
          <cell r="AE185" t="str">
            <v>UP</v>
          </cell>
          <cell r="AF185" t="str">
            <v>UP</v>
          </cell>
          <cell r="AG185" t="str">
            <v>POSITIVE</v>
          </cell>
          <cell r="AH185">
            <v>63.03061055828428</v>
          </cell>
          <cell r="AI185">
            <v>6560.7823076923087</v>
          </cell>
          <cell r="AJ185">
            <v>63.036507970706666</v>
          </cell>
          <cell r="AK185">
            <v>6561.3723076923088</v>
          </cell>
          <cell r="AL185">
            <v>9.6071790835649123E-3</v>
          </cell>
          <cell r="AM185">
            <v>9.6072140117403493E-3</v>
          </cell>
          <cell r="AN185" t="str">
            <v>DOWN</v>
          </cell>
          <cell r="AO185" t="str">
            <v>DOWN</v>
          </cell>
          <cell r="AP185" t="str">
            <v>POSITIVE</v>
          </cell>
          <cell r="AQ185">
            <v>66.711658801718571</v>
          </cell>
          <cell r="AR185">
            <v>6769.6039787132295</v>
          </cell>
          <cell r="AS185">
            <v>66.553539956903847</v>
          </cell>
          <cell r="AT185">
            <v>6766.1256231941452</v>
          </cell>
          <cell r="AU185">
            <v>9.8545880987264429E-3</v>
          </cell>
          <cell r="AV185">
            <v>9.8362849972456357E-3</v>
          </cell>
          <cell r="AW185" t="str">
            <v>UP</v>
          </cell>
          <cell r="AX185" t="str">
            <v>UP</v>
          </cell>
          <cell r="AY185" t="str">
            <v>POSITIVE</v>
          </cell>
          <cell r="AZ185">
            <v>86.321841100139935</v>
          </cell>
          <cell r="BA185">
            <v>71.234185544049268</v>
          </cell>
          <cell r="BB185">
            <v>61.659136455681221</v>
          </cell>
          <cell r="BC185">
            <v>4.6407696398894194E-2</v>
          </cell>
          <cell r="BD185">
            <v>7.9246510396234981E-2</v>
          </cell>
          <cell r="BE185">
            <v>0.20890437791935623</v>
          </cell>
          <cell r="BF185">
            <v>46050</v>
          </cell>
          <cell r="BG185">
            <v>45981</v>
          </cell>
          <cell r="BH185">
            <v>46050</v>
          </cell>
          <cell r="BI185">
            <v>46035</v>
          </cell>
          <cell r="BJ185">
            <v>-4.1386136916583567</v>
          </cell>
        </row>
        <row r="186">
          <cell r="B186" t="str">
            <v>GSG US Equity</v>
          </cell>
          <cell r="C186" t="str">
            <v>S&amp;P GSCI Commodity-Indexed Trust</v>
          </cell>
          <cell r="D186" t="str">
            <v>ETF</v>
          </cell>
          <cell r="E186" t="str">
            <v>N/A</v>
          </cell>
          <cell r="F186">
            <v>56.613872827958552</v>
          </cell>
          <cell r="G186">
            <v>52.558294930935155</v>
          </cell>
          <cell r="H186">
            <v>0</v>
          </cell>
          <cell r="I186">
            <v>24.98</v>
          </cell>
          <cell r="J186">
            <v>6941.81</v>
          </cell>
          <cell r="K186">
            <v>25.1</v>
          </cell>
          <cell r="L186">
            <v>6964.82</v>
          </cell>
          <cell r="M186">
            <v>3.5984851213156223E-3</v>
          </cell>
          <cell r="N186">
            <v>3.6038260859577137E-3</v>
          </cell>
          <cell r="O186">
            <v>23.810999990844731</v>
          </cell>
          <cell r="P186">
            <v>6892.2477999999992</v>
          </cell>
          <cell r="Q186">
            <v>23.771000000000004</v>
          </cell>
          <cell r="R186">
            <v>6889.6637999999994</v>
          </cell>
          <cell r="S186">
            <v>3.4547510016753511E-3</v>
          </cell>
          <cell r="T186">
            <v>3.4502409246732774E-3</v>
          </cell>
          <cell r="U186" t="str">
            <v>NEGATIVE</v>
          </cell>
          <cell r="V186" t="str">
            <v/>
          </cell>
          <cell r="W186" t="str">
            <v>UP</v>
          </cell>
          <cell r="X186" t="str">
            <v>POSITIVE</v>
          </cell>
          <cell r="Y186">
            <v>23.653230762188262</v>
          </cell>
          <cell r="Z186">
            <v>6852.6203076923057</v>
          </cell>
          <cell r="AA186">
            <v>23.623538461538473</v>
          </cell>
          <cell r="AB186">
            <v>6850.3815384615364</v>
          </cell>
          <cell r="AC186">
            <v>3.4517060190299297E-3</v>
          </cell>
          <cell r="AD186">
            <v>3.4484996680701472E-3</v>
          </cell>
          <cell r="AE186" t="str">
            <v>UP</v>
          </cell>
          <cell r="AF186" t="str">
            <v>UP</v>
          </cell>
          <cell r="AG186" t="str">
            <v>POSITIVE</v>
          </cell>
          <cell r="AH186">
            <v>22.998461526724004</v>
          </cell>
          <cell r="AI186">
            <v>6560.7823076923087</v>
          </cell>
          <cell r="AJ186">
            <v>23.001538461538452</v>
          </cell>
          <cell r="AK186">
            <v>6561.3723076923088</v>
          </cell>
          <cell r="AL186">
            <v>3.5054449984964504E-3</v>
          </cell>
          <cell r="AM186">
            <v>3.5055987349738261E-3</v>
          </cell>
          <cell r="AN186" t="str">
            <v>DOWN</v>
          </cell>
          <cell r="AO186" t="str">
            <v>DOWN</v>
          </cell>
          <cell r="AP186" t="str">
            <v>POSITIVE</v>
          </cell>
          <cell r="AQ186">
            <v>23.565195560002582</v>
          </cell>
          <cell r="AR186">
            <v>6769.6039787132295</v>
          </cell>
          <cell r="AS186">
            <v>23.536618316849431</v>
          </cell>
          <cell r="AT186">
            <v>6766.1256231941452</v>
          </cell>
          <cell r="AU186">
            <v>3.4810301509663596E-3</v>
          </cell>
          <cell r="AV186">
            <v>3.4785961165377079E-3</v>
          </cell>
          <cell r="AW186" t="str">
            <v>UP</v>
          </cell>
          <cell r="AX186" t="str">
            <v>UP</v>
          </cell>
          <cell r="AY186" t="str">
            <v>POSITIVE</v>
          </cell>
          <cell r="AZ186">
            <v>69.186080555298147</v>
          </cell>
          <cell r="BA186">
            <v>24.238064501362462</v>
          </cell>
          <cell r="BB186">
            <v>22.802749997711203</v>
          </cell>
          <cell r="BC186">
            <v>3.0610344262258726E-2</v>
          </cell>
          <cell r="BD186">
            <v>4.9094956516095412E-2</v>
          </cell>
          <cell r="BE186">
            <v>9.5481904704798115E-2</v>
          </cell>
          <cell r="BF186">
            <v>46051</v>
          </cell>
          <cell r="BG186">
            <v>46007</v>
          </cell>
          <cell r="BH186">
            <v>46051</v>
          </cell>
          <cell r="BI186">
            <v>46034</v>
          </cell>
          <cell r="BJ186">
            <v>-8.1063267570023854</v>
          </cell>
        </row>
        <row r="187">
          <cell r="B187" t="str">
            <v>GSIE US Equity</v>
          </cell>
          <cell r="C187" t="str">
            <v>ActiveBeta International Equity ETF</v>
          </cell>
          <cell r="D187" t="str">
            <v>ETF</v>
          </cell>
          <cell r="E187" t="str">
            <v>N/A</v>
          </cell>
          <cell r="F187">
            <v>69.595378468289567</v>
          </cell>
          <cell r="G187">
            <v>52.558294930935155</v>
          </cell>
          <cell r="H187">
            <v>1</v>
          </cell>
          <cell r="I187">
            <v>46.25</v>
          </cell>
          <cell r="J187">
            <v>6941.81</v>
          </cell>
          <cell r="K187">
            <v>46.16</v>
          </cell>
          <cell r="L187">
            <v>6964.82</v>
          </cell>
          <cell r="M187">
            <v>6.6625274964310461E-3</v>
          </cell>
          <cell r="N187">
            <v>6.6275941086776109E-3</v>
          </cell>
          <cell r="O187">
            <v>43.499895813120013</v>
          </cell>
          <cell r="P187">
            <v>6892.2477999999992</v>
          </cell>
          <cell r="Q187">
            <v>43.404764423820019</v>
          </cell>
          <cell r="R187">
            <v>6889.6637999999994</v>
          </cell>
          <cell r="S187">
            <v>6.3114236567524485E-3</v>
          </cell>
          <cell r="T187">
            <v>6.2999829431183603E-3</v>
          </cell>
          <cell r="U187" t="str">
            <v>POSITIVE</v>
          </cell>
          <cell r="V187" t="str">
            <v/>
          </cell>
          <cell r="W187" t="str">
            <v>UP</v>
          </cell>
          <cell r="X187" t="str">
            <v>POSITIVE</v>
          </cell>
          <cell r="Y187">
            <v>42.934770547553853</v>
          </cell>
          <cell r="Z187">
            <v>6852.6203076923057</v>
          </cell>
          <cell r="AA187">
            <v>42.853709672630792</v>
          </cell>
          <cell r="AB187">
            <v>6850.3815384615364</v>
          </cell>
          <cell r="AC187">
            <v>6.2654530120920425E-3</v>
          </cell>
          <cell r="AD187">
            <v>6.2556675758902195E-3</v>
          </cell>
          <cell r="AE187" t="str">
            <v>UP</v>
          </cell>
          <cell r="AF187" t="str">
            <v>UP</v>
          </cell>
          <cell r="AG187" t="str">
            <v>POSITIVE</v>
          </cell>
          <cell r="AH187">
            <v>41.072212286806739</v>
          </cell>
          <cell r="AI187">
            <v>6560.7823076923087</v>
          </cell>
          <cell r="AJ187">
            <v>41.069904594499043</v>
          </cell>
          <cell r="AK187">
            <v>6561.3723076923088</v>
          </cell>
          <cell r="AL187">
            <v>6.2602614079499139E-3</v>
          </cell>
          <cell r="AM187">
            <v>6.2593467751174883E-3</v>
          </cell>
          <cell r="AN187" t="str">
            <v>UP</v>
          </cell>
          <cell r="AO187" t="str">
            <v>UP</v>
          </cell>
          <cell r="AP187" t="str">
            <v>POSITIVE</v>
          </cell>
          <cell r="AQ187">
            <v>42.50639475277351</v>
          </cell>
          <cell r="AR187">
            <v>6769.6039787132295</v>
          </cell>
          <cell r="AS187">
            <v>42.43078070133128</v>
          </cell>
          <cell r="AT187">
            <v>6766.1256231941452</v>
          </cell>
          <cell r="AU187">
            <v>6.279007588395614E-3</v>
          </cell>
          <cell r="AV187">
            <v>6.2710601405151865E-3</v>
          </cell>
          <cell r="AW187" t="str">
            <v>UP</v>
          </cell>
          <cell r="AX187" t="str">
            <v>UP</v>
          </cell>
          <cell r="AY187" t="str">
            <v>POSITIVE</v>
          </cell>
          <cell r="AZ187">
            <v>95.701413398059969</v>
          </cell>
          <cell r="BA187">
            <v>44.266129032258064</v>
          </cell>
          <cell r="BB187">
            <v>40.591417633252256</v>
          </cell>
          <cell r="BC187">
            <v>4.4816906540353418E-2</v>
          </cell>
          <cell r="BD187">
            <v>6.3220937325797699E-2</v>
          </cell>
          <cell r="BE187">
            <v>0.13940341817754764</v>
          </cell>
          <cell r="BF187">
            <v>46063</v>
          </cell>
          <cell r="BG187">
            <v>45981</v>
          </cell>
          <cell r="BH187">
            <v>46063</v>
          </cell>
          <cell r="BI187">
            <v>46042</v>
          </cell>
          <cell r="BJ187">
            <v>4.8751788833286298</v>
          </cell>
        </row>
        <row r="188">
          <cell r="B188" t="str">
            <v>HACK US Equity</v>
          </cell>
          <cell r="C188" t="str">
            <v>Cybersecurity ETF</v>
          </cell>
          <cell r="D188" t="str">
            <v>ETF</v>
          </cell>
          <cell r="E188" t="str">
            <v>N/A</v>
          </cell>
          <cell r="F188">
            <v>47.154493931546412</v>
          </cell>
          <cell r="G188">
            <v>52.558294930935155</v>
          </cell>
          <cell r="H188">
            <v>0</v>
          </cell>
          <cell r="I188">
            <v>77.53</v>
          </cell>
          <cell r="J188">
            <v>6941.81</v>
          </cell>
          <cell r="K188">
            <v>76.73</v>
          </cell>
          <cell r="L188">
            <v>6964.82</v>
          </cell>
          <cell r="M188">
            <v>1.1168556903747006E-2</v>
          </cell>
          <cell r="N188">
            <v>1.1016795839662764E-2</v>
          </cell>
          <cell r="O188">
            <v>80.503407891185915</v>
          </cell>
          <cell r="P188">
            <v>6892.2477999999992</v>
          </cell>
          <cell r="Q188">
            <v>80.611389622399983</v>
          </cell>
          <cell r="R188">
            <v>6889.6637999999994</v>
          </cell>
          <cell r="S188">
            <v>1.1680283447032465E-2</v>
          </cell>
          <cell r="T188">
            <v>1.1700337195321488E-2</v>
          </cell>
          <cell r="U188" t="str">
            <v>NEGATIVE</v>
          </cell>
          <cell r="V188" t="str">
            <v/>
          </cell>
          <cell r="W188" t="str">
            <v>DOWN</v>
          </cell>
          <cell r="X188" t="str">
            <v>NEGATIVE</v>
          </cell>
          <cell r="Y188">
            <v>81.262725343681495</v>
          </cell>
          <cell r="Z188">
            <v>6852.6203076923057</v>
          </cell>
          <cell r="AA188">
            <v>81.380070724307686</v>
          </cell>
          <cell r="AB188">
            <v>6850.3815384615364</v>
          </cell>
          <cell r="AC188">
            <v>1.1858635338727471E-2</v>
          </cell>
          <cell r="AD188">
            <v>1.1879640610876702E-2</v>
          </cell>
          <cell r="AE188" t="str">
            <v>DOWN</v>
          </cell>
          <cell r="AF188" t="str">
            <v>DOWN</v>
          </cell>
          <cell r="AG188" t="str">
            <v>NEGATIVE</v>
          </cell>
          <cell r="AH188">
            <v>83.223800721520433</v>
          </cell>
          <cell r="AI188">
            <v>6560.7823076923087</v>
          </cell>
          <cell r="AJ188">
            <v>83.203287932307703</v>
          </cell>
          <cell r="AK188">
            <v>6561.3723076923088</v>
          </cell>
          <cell r="AL188">
            <v>1.2685042243200658E-2</v>
          </cell>
          <cell r="AM188">
            <v>1.2680775305916304E-2</v>
          </cell>
          <cell r="AN188" t="str">
            <v>UP</v>
          </cell>
          <cell r="AO188" t="str">
            <v>UP</v>
          </cell>
          <cell r="AP188" t="str">
            <v>NEGATIVE</v>
          </cell>
          <cell r="AQ188">
            <v>81.486522467301626</v>
          </cell>
          <cell r="AR188">
            <v>6769.6039787132295</v>
          </cell>
          <cell r="AS188">
            <v>81.566460600232318</v>
          </cell>
          <cell r="AT188">
            <v>6766.1256231941452</v>
          </cell>
          <cell r="AU188">
            <v>1.2037118083056703E-2</v>
          </cell>
          <cell r="AV188">
            <v>1.2055120632201108E-2</v>
          </cell>
          <cell r="AW188" t="str">
            <v>DOWN</v>
          </cell>
          <cell r="AX188" t="str">
            <v>DOWN</v>
          </cell>
          <cell r="AY188" t="str">
            <v>NEGATIVE</v>
          </cell>
          <cell r="AZ188">
            <v>39.306799078663587</v>
          </cell>
          <cell r="BA188">
            <v>78.916775758041823</v>
          </cell>
          <cell r="BB188">
            <v>83.065070652496473</v>
          </cell>
          <cell r="BC188">
            <v>-1.7572635789045221E-2</v>
          </cell>
          <cell r="BD188">
            <v>-3.6935180374040644E-2</v>
          </cell>
          <cell r="BE188">
            <v>-6.6635357184640198E-2</v>
          </cell>
          <cell r="BF188">
            <v>45972</v>
          </cell>
          <cell r="BG188">
            <v>46058</v>
          </cell>
          <cell r="BH188">
            <v>46049</v>
          </cell>
          <cell r="BI188">
            <v>46058</v>
          </cell>
          <cell r="BJ188">
            <v>-17.565705653414526</v>
          </cell>
        </row>
        <row r="189">
          <cell r="B189" t="str">
            <v>HYG US Equity</v>
          </cell>
          <cell r="C189" t="str">
            <v>iBoxx $ High Yield Corporate Bond ETF</v>
          </cell>
          <cell r="D189" t="str">
            <v>ETF</v>
          </cell>
          <cell r="E189" t="str">
            <v>N/A</v>
          </cell>
          <cell r="F189">
            <v>60.621792691801453</v>
          </cell>
          <cell r="G189">
            <v>52.558294930935155</v>
          </cell>
          <cell r="H189">
            <v>0</v>
          </cell>
          <cell r="I189">
            <v>80.84</v>
          </cell>
          <cell r="J189">
            <v>6941.81</v>
          </cell>
          <cell r="K189">
            <v>80.92</v>
          </cell>
          <cell r="L189">
            <v>6964.82</v>
          </cell>
          <cell r="M189">
            <v>1.1645377790518611E-2</v>
          </cell>
          <cell r="N189">
            <v>1.1618390712179211E-2</v>
          </cell>
          <cell r="O189">
            <v>80.337344716490904</v>
          </cell>
          <cell r="P189">
            <v>6892.2477999999992</v>
          </cell>
          <cell r="Q189">
            <v>80.31657700238577</v>
          </cell>
          <cell r="R189">
            <v>6889.6637999999994</v>
          </cell>
          <cell r="S189">
            <v>1.1656189250260404E-2</v>
          </cell>
          <cell r="T189">
            <v>1.1657546628383489E-2</v>
          </cell>
          <cell r="U189" t="str">
            <v>NEGATIVE</v>
          </cell>
          <cell r="V189" t="str">
            <v/>
          </cell>
          <cell r="W189" t="str">
            <v>DOWN</v>
          </cell>
          <cell r="X189" t="str">
            <v>NEGATIVE</v>
          </cell>
          <cell r="Y189">
            <v>80.089501260909756</v>
          </cell>
          <cell r="Z189">
            <v>6852.6203076923057</v>
          </cell>
          <cell r="AA189">
            <v>80.062606314837453</v>
          </cell>
          <cell r="AB189">
            <v>6850.3815384615364</v>
          </cell>
          <cell r="AC189">
            <v>1.1687427241664987E-2</v>
          </cell>
          <cell r="AD189">
            <v>1.1687320752183676E-2</v>
          </cell>
          <cell r="AE189" t="str">
            <v>UP</v>
          </cell>
          <cell r="AF189" t="str">
            <v>UP</v>
          </cell>
          <cell r="AG189" t="str">
            <v>NEGATIVE</v>
          </cell>
          <cell r="AH189">
            <v>78.820001079056581</v>
          </cell>
          <cell r="AI189">
            <v>6560.7823076923087</v>
          </cell>
          <cell r="AJ189">
            <v>78.822052455008105</v>
          </cell>
          <cell r="AK189">
            <v>6561.3723076923088</v>
          </cell>
          <cell r="AL189">
            <v>1.2013811369208613E-2</v>
          </cell>
          <cell r="AM189">
            <v>1.2013043729068699E-2</v>
          </cell>
          <cell r="AN189" t="str">
            <v>DOWN</v>
          </cell>
          <cell r="AO189" t="str">
            <v>UP</v>
          </cell>
          <cell r="AP189" t="str">
            <v>NEGATIVE</v>
          </cell>
          <cell r="AQ189">
            <v>79.737449318514763</v>
          </cell>
          <cell r="AR189">
            <v>6769.6039787132295</v>
          </cell>
          <cell r="AS189">
            <v>79.715189089022417</v>
          </cell>
          <cell r="AT189">
            <v>6766.1256231941452</v>
          </cell>
          <cell r="AU189">
            <v>1.1778746521841785E-2</v>
          </cell>
          <cell r="AV189">
            <v>1.1781511832378683E-2</v>
          </cell>
          <cell r="AW189" t="str">
            <v>UP</v>
          </cell>
          <cell r="AX189" t="str">
            <v>DOWN</v>
          </cell>
          <cell r="AY189" t="str">
            <v>NEGATIVE</v>
          </cell>
          <cell r="AZ189">
            <v>86.828583995304001</v>
          </cell>
          <cell r="BA189">
            <v>80.600335389931971</v>
          </cell>
          <cell r="BB189">
            <v>78.48649829126812</v>
          </cell>
          <cell r="BC189">
            <v>2.9734939551873119E-3</v>
          </cell>
          <cell r="BD189">
            <v>6.2568072828765864E-3</v>
          </cell>
          <cell r="BE189">
            <v>2.9986070979977963E-2</v>
          </cell>
          <cell r="BF189">
            <v>46062</v>
          </cell>
          <cell r="BG189">
            <v>45978</v>
          </cell>
          <cell r="BH189">
            <v>46062</v>
          </cell>
          <cell r="BI189">
            <v>46042</v>
          </cell>
          <cell r="BJ189">
            <v>-4.0984068931594848</v>
          </cell>
        </row>
        <row r="190">
          <cell r="B190" t="str">
            <v>IAU US Equity</v>
          </cell>
          <cell r="C190" t="str">
            <v>Gold Trust</v>
          </cell>
          <cell r="D190" t="str">
            <v>ETF</v>
          </cell>
          <cell r="E190" t="str">
            <v>N/A</v>
          </cell>
          <cell r="F190">
            <v>57.429587305004738</v>
          </cell>
          <cell r="G190">
            <v>52.558294930935155</v>
          </cell>
          <cell r="H190">
            <v>0</v>
          </cell>
          <cell r="I190">
            <v>94.71</v>
          </cell>
          <cell r="J190">
            <v>6941.81</v>
          </cell>
          <cell r="K190">
            <v>95.63</v>
          </cell>
          <cell r="L190">
            <v>6964.82</v>
          </cell>
          <cell r="M190">
            <v>1.3643415766205065E-2</v>
          </cell>
          <cell r="N190">
            <v>1.3730433808770363E-2</v>
          </cell>
          <cell r="O190">
            <v>86.047199981689488</v>
          </cell>
          <cell r="P190">
            <v>6892.2477999999992</v>
          </cell>
          <cell r="Q190">
            <v>85.721800000000002</v>
          </cell>
          <cell r="R190">
            <v>6889.6637999999994</v>
          </cell>
          <cell r="S190">
            <v>1.2484635271194037E-2</v>
          </cell>
          <cell r="T190">
            <v>1.2442087522470982E-2</v>
          </cell>
          <cell r="U190" t="str">
            <v>NEGATIVE</v>
          </cell>
          <cell r="V190" t="str">
            <v/>
          </cell>
          <cell r="W190" t="str">
            <v>UP</v>
          </cell>
          <cell r="X190" t="str">
            <v>POSITIVE</v>
          </cell>
          <cell r="Y190">
            <v>83.992923062838045</v>
          </cell>
          <cell r="Z190">
            <v>6852.6203076923057</v>
          </cell>
          <cell r="AA190">
            <v>83.690461538461534</v>
          </cell>
          <cell r="AB190">
            <v>6850.3815384615364</v>
          </cell>
          <cell r="AC190">
            <v>1.2257051943845926E-2</v>
          </cell>
          <cell r="AD190">
            <v>1.2216905156096866E-2</v>
          </cell>
          <cell r="AE190" t="str">
            <v>UP</v>
          </cell>
          <cell r="AF190" t="str">
            <v>UP</v>
          </cell>
          <cell r="AG190" t="str">
            <v>POSITIVE</v>
          </cell>
          <cell r="AH190">
            <v>73.546153822678775</v>
          </cell>
          <cell r="AI190">
            <v>6560.7823076923087</v>
          </cell>
          <cell r="AJ190">
            <v>73.569743589743567</v>
          </cell>
          <cell r="AK190">
            <v>6561.3723076923088</v>
          </cell>
          <cell r="AL190">
            <v>1.12099671004856E-2</v>
          </cell>
          <cell r="AM190">
            <v>1.1212554346823627E-2</v>
          </cell>
          <cell r="AN190" t="str">
            <v>DOWN</v>
          </cell>
          <cell r="AO190" t="str">
            <v>DOWN</v>
          </cell>
          <cell r="AP190" t="str">
            <v>POSITIVE</v>
          </cell>
          <cell r="AQ190">
            <v>81.602074794348965</v>
          </cell>
          <cell r="AR190">
            <v>6769.6039787132295</v>
          </cell>
          <cell r="AS190">
            <v>81.337279416180095</v>
          </cell>
          <cell r="AT190">
            <v>6766.1256231941452</v>
          </cell>
          <cell r="AU190">
            <v>1.2054187372103847E-2</v>
          </cell>
          <cell r="AV190">
            <v>1.202124878340383E-2</v>
          </cell>
          <cell r="AW190" t="str">
            <v>UP</v>
          </cell>
          <cell r="AX190" t="str">
            <v>UP</v>
          </cell>
          <cell r="AY190" t="str">
            <v>POSITIVE</v>
          </cell>
          <cell r="AZ190">
            <v>78.364708668825244</v>
          </cell>
          <cell r="BA190">
            <v>89.252903196273323</v>
          </cell>
          <cell r="BB190">
            <v>72.167049995422403</v>
          </cell>
          <cell r="BC190">
            <v>6.1141952903494223E-2</v>
          </cell>
          <cell r="BD190">
            <v>0.10067497861817598</v>
          </cell>
          <cell r="BE190">
            <v>0.31237178194213988</v>
          </cell>
          <cell r="BF190">
            <v>46051</v>
          </cell>
          <cell r="BG190">
            <v>45978</v>
          </cell>
          <cell r="BH190">
            <v>46051</v>
          </cell>
          <cell r="BI190">
            <v>46038</v>
          </cell>
          <cell r="BJ190">
            <v>-7.2906122799561999</v>
          </cell>
        </row>
        <row r="191">
          <cell r="B191" t="str">
            <v>IBB US Equity</v>
          </cell>
          <cell r="C191" t="str">
            <v>Biotechnology ETF</v>
          </cell>
          <cell r="D191" t="str">
            <v>ETF</v>
          </cell>
          <cell r="E191" t="str">
            <v>N/A</v>
          </cell>
          <cell r="F191">
            <v>48.590553001760107</v>
          </cell>
          <cell r="G191">
            <v>52.558294930935155</v>
          </cell>
          <cell r="H191">
            <v>0</v>
          </cell>
          <cell r="I191">
            <v>172.06</v>
          </cell>
          <cell r="J191">
            <v>6941.81</v>
          </cell>
          <cell r="K191">
            <v>174.37</v>
          </cell>
          <cell r="L191">
            <v>6964.82</v>
          </cell>
          <cell r="M191">
            <v>2.4786042833209204E-2</v>
          </cell>
          <cell r="N191">
            <v>2.5035822892766794E-2</v>
          </cell>
          <cell r="O191">
            <v>171.65781494097192</v>
          </cell>
          <cell r="P191">
            <v>6892.2477999999992</v>
          </cell>
          <cell r="Q191">
            <v>171.68606046060003</v>
          </cell>
          <cell r="R191">
            <v>6889.6637999999994</v>
          </cell>
          <cell r="S191">
            <v>2.490592618288796E-2</v>
          </cell>
          <cell r="T191">
            <v>2.491936695961856E-2</v>
          </cell>
          <cell r="U191" t="str">
            <v>NEGATIVE</v>
          </cell>
          <cell r="V191" t="str">
            <v/>
          </cell>
          <cell r="W191" t="str">
            <v>DOWN</v>
          </cell>
          <cell r="X191" t="str">
            <v>SELL</v>
          </cell>
          <cell r="Y191">
            <v>170.10651420828609</v>
          </cell>
          <cell r="Z191">
            <v>6852.6203076923057</v>
          </cell>
          <cell r="AA191">
            <v>169.8923429672308</v>
          </cell>
          <cell r="AB191">
            <v>6850.3815384615364</v>
          </cell>
          <cell r="AC191">
            <v>2.482357208925403E-2</v>
          </cell>
          <cell r="AD191">
            <v>2.4800420533275195E-2</v>
          </cell>
          <cell r="AE191" t="str">
            <v>UP</v>
          </cell>
          <cell r="AF191" t="str">
            <v>UP</v>
          </cell>
          <cell r="AG191" t="str">
            <v>SELL</v>
          </cell>
          <cell r="AH191">
            <v>149.80364700576843</v>
          </cell>
          <cell r="AI191">
            <v>6560.7823076923087</v>
          </cell>
          <cell r="AJ191">
            <v>149.86287783759934</v>
          </cell>
          <cell r="AK191">
            <v>6561.3723076923088</v>
          </cell>
          <cell r="AL191">
            <v>2.2833198844309833E-2</v>
          </cell>
          <cell r="AM191">
            <v>2.2840172879979036E-2</v>
          </cell>
          <cell r="AN191" t="str">
            <v>DOWN</v>
          </cell>
          <cell r="AO191" t="str">
            <v>DOWN</v>
          </cell>
          <cell r="AP191" t="str">
            <v>POSITIVE</v>
          </cell>
          <cell r="AQ191">
            <v>163.44555470428986</v>
          </cell>
          <cell r="AR191">
            <v>6769.6039787132295</v>
          </cell>
          <cell r="AS191">
            <v>163.27156260186879</v>
          </cell>
          <cell r="AT191">
            <v>6766.1256231941452</v>
          </cell>
          <cell r="AU191">
            <v>2.414403489749746E-2</v>
          </cell>
          <cell r="AV191">
            <v>2.4130731779820506E-2</v>
          </cell>
          <cell r="AW191" t="str">
            <v>UP</v>
          </cell>
          <cell r="AX191" t="str">
            <v>UP</v>
          </cell>
          <cell r="AY191" t="str">
            <v>POSITIVE</v>
          </cell>
          <cell r="AZ191">
            <v>52.745804160134796</v>
          </cell>
          <cell r="BA191">
            <v>172.62064508253528</v>
          </cell>
          <cell r="BB191">
            <v>146.75651489657798</v>
          </cell>
          <cell r="BC191">
            <v>-3.2478449044562874E-3</v>
          </cell>
          <cell r="BD191">
            <v>2.3429463969721898E-3</v>
          </cell>
          <cell r="BE191">
            <v>0.17241813844689524</v>
          </cell>
          <cell r="BF191">
            <v>46044</v>
          </cell>
          <cell r="BG191">
            <v>45971</v>
          </cell>
          <cell r="BH191">
            <v>46044</v>
          </cell>
          <cell r="BI191">
            <v>46038</v>
          </cell>
          <cell r="BJ191">
            <v>-16.129646583200831</v>
          </cell>
        </row>
        <row r="192">
          <cell r="B192" t="str">
            <v>IBIT US Equity</v>
          </cell>
          <cell r="C192" t="str">
            <v>Bitcoin Trust ETF</v>
          </cell>
          <cell r="D192" t="str">
            <v>ETF</v>
          </cell>
          <cell r="E192" t="str">
            <v>N/A</v>
          </cell>
          <cell r="F192">
            <v>30.678143315316959</v>
          </cell>
          <cell r="G192">
            <v>52.558294930935155</v>
          </cell>
          <cell r="H192">
            <v>0</v>
          </cell>
          <cell r="I192">
            <v>38.97</v>
          </cell>
          <cell r="J192">
            <v>6941.81</v>
          </cell>
          <cell r="K192">
            <v>40.11</v>
          </cell>
          <cell r="L192">
            <v>6964.82</v>
          </cell>
          <cell r="M192">
            <v>5.6138096548306558E-3</v>
          </cell>
          <cell r="N192">
            <v>5.7589428011061306E-3</v>
          </cell>
          <cell r="O192">
            <v>49.474000024414075</v>
          </cell>
          <cell r="P192">
            <v>6892.2477999999992</v>
          </cell>
          <cell r="Q192">
            <v>49.715200000000024</v>
          </cell>
          <cell r="R192">
            <v>6889.6637999999994</v>
          </cell>
          <cell r="S192">
            <v>7.178209701690366E-3</v>
          </cell>
          <cell r="T192">
            <v>7.2159108837792675E-3</v>
          </cell>
          <cell r="U192" t="str">
            <v>NEGATIVE</v>
          </cell>
          <cell r="V192" t="str">
            <v/>
          </cell>
          <cell r="W192" t="str">
            <v>DOWN</v>
          </cell>
          <cell r="X192" t="str">
            <v>NEGATIVE</v>
          </cell>
          <cell r="Y192">
            <v>50.440230788010837</v>
          </cell>
          <cell r="Z192">
            <v>6852.6203076923057</v>
          </cell>
          <cell r="AA192">
            <v>50.747153846153871</v>
          </cell>
          <cell r="AB192">
            <v>6850.3815384615364</v>
          </cell>
          <cell r="AC192">
            <v>7.36072166896361E-3</v>
          </cell>
          <cell r="AD192">
            <v>7.4079310124893719E-3</v>
          </cell>
          <cell r="AE192" t="str">
            <v>DOWN</v>
          </cell>
          <cell r="AF192" t="str">
            <v>DOWN</v>
          </cell>
          <cell r="AG192" t="str">
            <v>NEGATIVE</v>
          </cell>
          <cell r="AH192">
            <v>58.250897467197525</v>
          </cell>
          <cell r="AI192">
            <v>6560.7823076923087</v>
          </cell>
          <cell r="AJ192">
            <v>58.280128205128221</v>
          </cell>
          <cell r="AK192">
            <v>6561.3723076923088</v>
          </cell>
          <cell r="AL192">
            <v>8.878651163124281E-3</v>
          </cell>
          <cell r="AM192">
            <v>8.8823077661364779E-3</v>
          </cell>
          <cell r="AN192" t="str">
            <v>DOWN</v>
          </cell>
          <cell r="AO192" t="str">
            <v>DOWN</v>
          </cell>
          <cell r="AP192" t="str">
            <v>NEGATIVE</v>
          </cell>
          <cell r="AQ192">
            <v>53.042252295335103</v>
          </cell>
          <cell r="AR192">
            <v>6769.6039787132295</v>
          </cell>
          <cell r="AS192">
            <v>53.326547954962443</v>
          </cell>
          <cell r="AT192">
            <v>6766.1256231941452</v>
          </cell>
          <cell r="AU192">
            <v>7.8353552825430432E-3</v>
          </cell>
          <cell r="AV192">
            <v>7.8814008081907454E-3</v>
          </cell>
          <cell r="AW192" t="str">
            <v>DOWN</v>
          </cell>
          <cell r="AX192" t="str">
            <v>DOWN</v>
          </cell>
          <cell r="AY192" t="str">
            <v>NEGATIVE</v>
          </cell>
          <cell r="AZ192">
            <v>15.661258926098085</v>
          </cell>
          <cell r="BA192">
            <v>48.765483910345267</v>
          </cell>
          <cell r="BB192">
            <v>58.830450006103511</v>
          </cell>
          <cell r="BC192">
            <v>-0.20086920347912762</v>
          </cell>
          <cell r="BD192">
            <v>-0.2123135388129247</v>
          </cell>
          <cell r="BE192">
            <v>-0.33758793284843203</v>
          </cell>
          <cell r="BF192">
            <v>45971</v>
          </cell>
          <cell r="BG192">
            <v>46058</v>
          </cell>
          <cell r="BH192">
            <v>46036</v>
          </cell>
          <cell r="BI192">
            <v>46058</v>
          </cell>
          <cell r="BJ192">
            <v>-34.042056269643979</v>
          </cell>
        </row>
        <row r="193">
          <cell r="B193" t="str">
            <v>IBUY US Equity</v>
          </cell>
          <cell r="C193" t="str">
            <v>Online Retail ETF</v>
          </cell>
          <cell r="D193" t="str">
            <v>ETF</v>
          </cell>
          <cell r="E193" t="str">
            <v>N/A</v>
          </cell>
          <cell r="F193">
            <v>30.339168132899147</v>
          </cell>
          <cell r="G193">
            <v>52.558294930935155</v>
          </cell>
          <cell r="H193">
            <v>0</v>
          </cell>
          <cell r="I193">
            <v>68.175799999999995</v>
          </cell>
          <cell r="J193">
            <v>6941.81</v>
          </cell>
          <cell r="K193">
            <v>68.56</v>
          </cell>
          <cell r="L193">
            <v>6964.82</v>
          </cell>
          <cell r="M193">
            <v>9.8210409100796467E-3</v>
          </cell>
          <cell r="N193">
            <v>9.8437576276199541E-3</v>
          </cell>
          <cell r="O193">
            <v>74.124280820687758</v>
          </cell>
          <cell r="P193">
            <v>6892.2477999999992</v>
          </cell>
          <cell r="Q193">
            <v>74.219835642312006</v>
          </cell>
          <cell r="R193">
            <v>6889.6637999999994</v>
          </cell>
          <cell r="S193">
            <v>1.0754732414102663E-2</v>
          </cell>
          <cell r="T193">
            <v>1.0772635326895343E-2</v>
          </cell>
          <cell r="U193" t="str">
            <v>NEGATIVE</v>
          </cell>
          <cell r="V193" t="str">
            <v/>
          </cell>
          <cell r="W193" t="str">
            <v>DOWN</v>
          </cell>
          <cell r="X193" t="str">
            <v>NEGATIVE</v>
          </cell>
          <cell r="Y193">
            <v>73.551220608910555</v>
          </cell>
          <cell r="Z193">
            <v>6852.6203076923057</v>
          </cell>
          <cell r="AA193">
            <v>73.614120047544603</v>
          </cell>
          <cell r="AB193">
            <v>6850.3815384615364</v>
          </cell>
          <cell r="AC193">
            <v>1.0733298695441616E-2</v>
          </cell>
          <cell r="AD193">
            <v>1.0745988326962138E-2</v>
          </cell>
          <cell r="AE193" t="str">
            <v>DOWN</v>
          </cell>
          <cell r="AF193" t="str">
            <v>DOWN</v>
          </cell>
          <cell r="AG193" t="str">
            <v>NEGATIVE</v>
          </cell>
          <cell r="AH193">
            <v>72.349219233199733</v>
          </cell>
          <cell r="AI193">
            <v>6560.7823076923087</v>
          </cell>
          <cell r="AJ193">
            <v>72.359070604769244</v>
          </cell>
          <cell r="AK193">
            <v>6561.3723076923088</v>
          </cell>
          <cell r="AL193">
            <v>1.1027529315882433E-2</v>
          </cell>
          <cell r="AM193">
            <v>1.1028039137474056E-2</v>
          </cell>
          <cell r="AN193" t="str">
            <v>DOWN</v>
          </cell>
          <cell r="AO193" t="str">
            <v>DOWN</v>
          </cell>
          <cell r="AP193" t="str">
            <v>NEGATIVE</v>
          </cell>
          <cell r="AQ193">
            <v>73.223909161950232</v>
          </cell>
          <cell r="AR193">
            <v>6769.6039787132295</v>
          </cell>
          <cell r="AS193">
            <v>73.325912898262729</v>
          </cell>
          <cell r="AT193">
            <v>6766.1256231941452</v>
          </cell>
          <cell r="AU193">
            <v>1.0816572046489E-2</v>
          </cell>
          <cell r="AV193">
            <v>1.0837208320061771E-2</v>
          </cell>
          <cell r="AW193" t="str">
            <v>DOWN</v>
          </cell>
          <cell r="AX193" t="str">
            <v>DOWN</v>
          </cell>
          <cell r="AY193" t="str">
            <v>NEGATIVE</v>
          </cell>
          <cell r="AZ193">
            <v>19.086497472851775</v>
          </cell>
          <cell r="BA193">
            <v>73.776446526438349</v>
          </cell>
          <cell r="BB193">
            <v>71.900553790431928</v>
          </cell>
          <cell r="BC193">
            <v>-7.5913747410310983E-2</v>
          </cell>
          <cell r="BD193">
            <v>-8.0250098278559889E-2</v>
          </cell>
          <cell r="BE193">
            <v>-5.1804243417769014E-2</v>
          </cell>
          <cell r="BF193">
            <v>46035</v>
          </cell>
          <cell r="BG193">
            <v>46058</v>
          </cell>
          <cell r="BH193">
            <v>46035</v>
          </cell>
          <cell r="BI193">
            <v>46058</v>
          </cell>
          <cell r="BJ193">
            <v>-34.381031452061791</v>
          </cell>
        </row>
        <row r="194">
          <cell r="B194" t="str">
            <v>ICLN US Equity</v>
          </cell>
          <cell r="C194" t="str">
            <v>Global Clean Energy ETF</v>
          </cell>
          <cell r="D194" t="str">
            <v>ETF</v>
          </cell>
          <cell r="E194" t="str">
            <v>N/A</v>
          </cell>
          <cell r="F194">
            <v>61.022312106046705</v>
          </cell>
          <cell r="G194">
            <v>52.558294930935155</v>
          </cell>
          <cell r="H194">
            <v>0</v>
          </cell>
          <cell r="I194">
            <v>18.850000000000001</v>
          </cell>
          <cell r="J194">
            <v>6941.81</v>
          </cell>
          <cell r="K194">
            <v>19.04</v>
          </cell>
          <cell r="L194">
            <v>6964.82</v>
          </cell>
          <cell r="M194">
            <v>2.715430125572437E-3</v>
          </cell>
          <cell r="N194">
            <v>2.7337389911009902E-3</v>
          </cell>
          <cell r="O194">
            <v>17.304300974829395</v>
          </cell>
          <cell r="P194">
            <v>6892.2477999999992</v>
          </cell>
          <cell r="Q194">
            <v>17.260702679199998</v>
          </cell>
          <cell r="R194">
            <v>6889.6637999999994</v>
          </cell>
          <cell r="S194">
            <v>2.5106904854508274E-3</v>
          </cell>
          <cell r="T194">
            <v>2.5053040584070299E-3</v>
          </cell>
          <cell r="U194" t="str">
            <v>NEGATIVE</v>
          </cell>
          <cell r="V194" t="str">
            <v/>
          </cell>
          <cell r="W194" t="str">
            <v>UP</v>
          </cell>
          <cell r="X194" t="str">
            <v>POSITIVE</v>
          </cell>
          <cell r="Y194">
            <v>17.194275818484151</v>
          </cell>
          <cell r="Z194">
            <v>6852.6203076923057</v>
          </cell>
          <cell r="AA194">
            <v>17.180584008000004</v>
          </cell>
          <cell r="AB194">
            <v>6850.3815384615364</v>
          </cell>
          <cell r="AC194">
            <v>2.509153440061895E-3</v>
          </cell>
          <cell r="AD194">
            <v>2.5079747619223018E-3</v>
          </cell>
          <cell r="AE194" t="str">
            <v>UP</v>
          </cell>
          <cell r="AF194" t="str">
            <v>UP</v>
          </cell>
          <cell r="AG194" t="str">
            <v>POSITIVE</v>
          </cell>
          <cell r="AH194">
            <v>15.397927103726278</v>
          </cell>
          <cell r="AI194">
            <v>6560.7823076923087</v>
          </cell>
          <cell r="AJ194">
            <v>15.402798888816797</v>
          </cell>
          <cell r="AK194">
            <v>6561.3723076923088</v>
          </cell>
          <cell r="AL194">
            <v>2.3469650998285217E-3</v>
          </cell>
          <cell r="AM194">
            <v>2.3474965550665567E-3</v>
          </cell>
          <cell r="AN194" t="str">
            <v>DOWN</v>
          </cell>
          <cell r="AO194" t="str">
            <v>DOWN</v>
          </cell>
          <cell r="AP194" t="str">
            <v>POSITIVE</v>
          </cell>
          <cell r="AQ194">
            <v>16.721929874918281</v>
          </cell>
          <cell r="AR194">
            <v>6769.6039787132295</v>
          </cell>
          <cell r="AS194">
            <v>16.678953842765001</v>
          </cell>
          <cell r="AT194">
            <v>6766.1256231941452</v>
          </cell>
          <cell r="AU194">
            <v>2.4701489078976812E-3</v>
          </cell>
          <cell r="AV194">
            <v>2.46506712579942E-3</v>
          </cell>
          <cell r="AW194" t="str">
            <v>UP</v>
          </cell>
          <cell r="AX194" t="str">
            <v>UP</v>
          </cell>
          <cell r="AY194" t="str">
            <v>POSITIVE</v>
          </cell>
          <cell r="AZ194">
            <v>85.942390258636365</v>
          </cell>
          <cell r="BA194">
            <v>17.774516141337735</v>
          </cell>
          <cell r="BB194">
            <v>15.016211103636325</v>
          </cell>
          <cell r="BC194">
            <v>6.050706810302664E-2</v>
          </cell>
          <cell r="BD194">
            <v>8.9324557369809821E-2</v>
          </cell>
          <cell r="BE194">
            <v>0.25531000263011006</v>
          </cell>
          <cell r="BF194">
            <v>46062</v>
          </cell>
          <cell r="BG194">
            <v>45982</v>
          </cell>
          <cell r="BH194">
            <v>46062</v>
          </cell>
          <cell r="BI194">
            <v>46036</v>
          </cell>
          <cell r="BJ194">
            <v>-3.6978874789142324</v>
          </cell>
        </row>
        <row r="195">
          <cell r="B195" t="str">
            <v>IDRV US Equity</v>
          </cell>
          <cell r="C195" t="str">
            <v>Self-Driving EV and Tech ETF</v>
          </cell>
          <cell r="D195" t="str">
            <v>ETF</v>
          </cell>
          <cell r="E195" t="str">
            <v>N/A</v>
          </cell>
          <cell r="F195">
            <v>54.947822907943724</v>
          </cell>
          <cell r="G195">
            <v>52.558294930935155</v>
          </cell>
          <cell r="H195">
            <v>0</v>
          </cell>
          <cell r="I195">
            <v>39.5</v>
          </cell>
          <cell r="J195">
            <v>6941.81</v>
          </cell>
          <cell r="K195">
            <v>39.22</v>
          </cell>
          <cell r="L195">
            <v>6964.82</v>
          </cell>
          <cell r="M195">
            <v>5.6901586185735421E-3</v>
          </cell>
          <cell r="N195">
            <v>5.6311577327195824E-3</v>
          </cell>
          <cell r="O195">
            <v>38.697012785020014</v>
          </cell>
          <cell r="P195">
            <v>6892.2477999999992</v>
          </cell>
          <cell r="Q195">
            <v>38.656350157020015</v>
          </cell>
          <cell r="R195">
            <v>6889.6637999999994</v>
          </cell>
          <cell r="S195">
            <v>5.6145707333709067E-3</v>
          </cell>
          <cell r="T195">
            <v>5.6107745282171851E-3</v>
          </cell>
          <cell r="U195" t="str">
            <v>NEGATIVE</v>
          </cell>
          <cell r="V195" t="str">
            <v/>
          </cell>
          <cell r="W195" t="str">
            <v>UP</v>
          </cell>
          <cell r="X195" t="str">
            <v>POSITIVE</v>
          </cell>
          <cell r="Y195">
            <v>38.405909891832316</v>
          </cell>
          <cell r="Z195">
            <v>6852.6203076923057</v>
          </cell>
          <cell r="AA195">
            <v>38.38393285598616</v>
          </cell>
          <cell r="AB195">
            <v>6850.3815384615364</v>
          </cell>
          <cell r="AC195">
            <v>5.6045582809717822E-3</v>
          </cell>
          <cell r="AD195">
            <v>5.6031817557137776E-3</v>
          </cell>
          <cell r="AE195" t="str">
            <v>UP</v>
          </cell>
          <cell r="AF195" t="str">
            <v>UP</v>
          </cell>
          <cell r="AG195" t="str">
            <v>POSITIVE</v>
          </cell>
          <cell r="AH195">
            <v>35.518527358030475</v>
          </cell>
          <cell r="AI195">
            <v>6560.7823076923087</v>
          </cell>
          <cell r="AJ195">
            <v>35.51134787085099</v>
          </cell>
          <cell r="AK195">
            <v>6561.3723076923088</v>
          </cell>
          <cell r="AL195">
            <v>5.4137640440205023E-3</v>
          </cell>
          <cell r="AM195">
            <v>5.4121830320798606E-3</v>
          </cell>
          <cell r="AN195" t="str">
            <v>UP</v>
          </cell>
          <cell r="AO195" t="str">
            <v>UP</v>
          </cell>
          <cell r="AP195" t="str">
            <v>POSITIVE</v>
          </cell>
          <cell r="AQ195">
            <v>37.607932342437408</v>
          </cell>
          <cell r="AR195">
            <v>6769.6039787132295</v>
          </cell>
          <cell r="AS195">
            <v>37.569741098442535</v>
          </cell>
          <cell r="AT195">
            <v>6766.1256231941452</v>
          </cell>
          <cell r="AU195">
            <v>5.5554109901693165E-3</v>
          </cell>
          <cell r="AV195">
            <v>5.5526224593959953E-3</v>
          </cell>
          <cell r="AW195" t="str">
            <v>UP</v>
          </cell>
          <cell r="AX195" t="str">
            <v>UP</v>
          </cell>
          <cell r="AY195" t="str">
            <v>POSITIVE</v>
          </cell>
          <cell r="AZ195">
            <v>59.464882770870524</v>
          </cell>
          <cell r="BA195">
            <v>39.100093548387107</v>
          </cell>
          <cell r="BB195">
            <v>34.961595757237539</v>
          </cell>
          <cell r="BC195">
            <v>1.0227762015914355E-2</v>
          </cell>
          <cell r="BD195">
            <v>2.0750625363279429E-2</v>
          </cell>
          <cell r="BE195">
            <v>0.12981112974006481</v>
          </cell>
          <cell r="BF195">
            <v>46044</v>
          </cell>
          <cell r="BG195">
            <v>45981</v>
          </cell>
          <cell r="BH195">
            <v>46044</v>
          </cell>
          <cell r="BI195">
            <v>46058</v>
          </cell>
          <cell r="BJ195">
            <v>-9.7723766770172134</v>
          </cell>
        </row>
        <row r="196">
          <cell r="B196" t="str">
            <v>IFRA US Equity</v>
          </cell>
          <cell r="C196" t="str">
            <v>U.S. Infrastructure ETF</v>
          </cell>
          <cell r="D196" t="str">
            <v>ETF</v>
          </cell>
          <cell r="E196" t="str">
            <v>N/A</v>
          </cell>
          <cell r="F196">
            <v>74.904456835933416</v>
          </cell>
          <cell r="G196">
            <v>52.558294930935155</v>
          </cell>
          <cell r="H196">
            <v>1</v>
          </cell>
          <cell r="I196">
            <v>59.36</v>
          </cell>
          <cell r="J196">
            <v>6941.81</v>
          </cell>
          <cell r="K196">
            <v>58.85</v>
          </cell>
          <cell r="L196">
            <v>6964.82</v>
          </cell>
          <cell r="M196">
            <v>8.5510839392031763E-3</v>
          </cell>
          <cell r="N196">
            <v>8.4496081736498575E-3</v>
          </cell>
          <cell r="O196">
            <v>54.696855534507002</v>
          </cell>
          <cell r="P196">
            <v>6892.2477999999992</v>
          </cell>
          <cell r="Q196">
            <v>54.570074084699975</v>
          </cell>
          <cell r="R196">
            <v>6889.6637999999994</v>
          </cell>
          <cell r="S196">
            <v>7.9359966620043774E-3</v>
          </cell>
          <cell r="T196">
            <v>7.9205714050517208E-3</v>
          </cell>
          <cell r="U196" t="str">
            <v>POSITIVE</v>
          </cell>
          <cell r="V196" t="str">
            <v/>
          </cell>
          <cell r="W196" t="str">
            <v>UP</v>
          </cell>
          <cell r="X196" t="str">
            <v>POSITIVE</v>
          </cell>
          <cell r="Y196">
            <v>54.02552364835924</v>
          </cell>
          <cell r="Z196">
            <v>6852.6203076923057</v>
          </cell>
          <cell r="AA196">
            <v>53.914995881584602</v>
          </cell>
          <cell r="AB196">
            <v>6850.3815384615364</v>
          </cell>
          <cell r="AC196">
            <v>7.8839219484718431E-3</v>
          </cell>
          <cell r="AD196">
            <v>7.870363946720093E-3</v>
          </cell>
          <cell r="AE196" t="str">
            <v>UP</v>
          </cell>
          <cell r="AF196" t="str">
            <v>UP</v>
          </cell>
          <cell r="AG196" t="str">
            <v>POSITIVE</v>
          </cell>
          <cell r="AH196">
            <v>51.960602309718176</v>
          </cell>
          <cell r="AI196">
            <v>6560.7823076923087</v>
          </cell>
          <cell r="AJ196">
            <v>51.947525370991215</v>
          </cell>
          <cell r="AK196">
            <v>6561.3723076923088</v>
          </cell>
          <cell r="AL196">
            <v>7.9198790438140317E-3</v>
          </cell>
          <cell r="AM196">
            <v>7.9171738677425562E-3</v>
          </cell>
          <cell r="AN196" t="str">
            <v>UP</v>
          </cell>
          <cell r="AO196" t="str">
            <v>UP</v>
          </cell>
          <cell r="AP196" t="str">
            <v>POSITIVE</v>
          </cell>
          <cell r="AQ196">
            <v>53.751465380932068</v>
          </cell>
          <cell r="AR196">
            <v>6769.6039787132295</v>
          </cell>
          <cell r="AS196">
            <v>53.638174795660952</v>
          </cell>
          <cell r="AT196">
            <v>6766.1256231941452</v>
          </cell>
          <cell r="AU196">
            <v>7.9401196214655342E-3</v>
          </cell>
          <cell r="AV196">
            <v>7.9274577184600802E-3</v>
          </cell>
          <cell r="AW196" t="str">
            <v>UP</v>
          </cell>
          <cell r="AX196" t="str">
            <v>UP</v>
          </cell>
          <cell r="AY196" t="str">
            <v>POSITIVE</v>
          </cell>
          <cell r="AZ196">
            <v>86.934199684557413</v>
          </cell>
          <cell r="BA196">
            <v>55.793064535817791</v>
          </cell>
          <cell r="BB196">
            <v>51.268314439357219</v>
          </cell>
          <cell r="BC196">
            <v>6.3931520769796135E-2</v>
          </cell>
          <cell r="BD196">
            <v>8.525434268430887E-2</v>
          </cell>
          <cell r="BE196">
            <v>0.15783014614638913</v>
          </cell>
          <cell r="BF196">
            <v>46063</v>
          </cell>
          <cell r="BG196">
            <v>45981</v>
          </cell>
          <cell r="BH196">
            <v>46063</v>
          </cell>
          <cell r="BI196">
            <v>46034</v>
          </cell>
          <cell r="BJ196">
            <v>10.184257250972479</v>
          </cell>
        </row>
        <row r="197">
          <cell r="B197" t="str">
            <v>IGV US Equity</v>
          </cell>
          <cell r="C197" t="str">
            <v>Expanded Tech-Software Sector ETF</v>
          </cell>
          <cell r="D197" t="str">
            <v>ETF</v>
          </cell>
          <cell r="E197" t="str">
            <v>N/A</v>
          </cell>
          <cell r="F197">
            <v>32.147897635988798</v>
          </cell>
          <cell r="G197">
            <v>52.558294930935155</v>
          </cell>
          <cell r="H197">
            <v>0</v>
          </cell>
          <cell r="I197">
            <v>85.41</v>
          </cell>
          <cell r="J197">
            <v>6941.81</v>
          </cell>
          <cell r="K197">
            <v>85.06</v>
          </cell>
          <cell r="L197">
            <v>6964.82</v>
          </cell>
          <cell r="M197">
            <v>1.2303707534490282E-2</v>
          </cell>
          <cell r="N197">
            <v>1.2212806648269446E-2</v>
          </cell>
          <cell r="O197">
            <v>101.13320007324216</v>
          </cell>
          <cell r="P197">
            <v>6892.2477999999992</v>
          </cell>
          <cell r="Q197">
            <v>101.48439999999999</v>
          </cell>
          <cell r="R197">
            <v>6889.6637999999994</v>
          </cell>
          <cell r="S197">
            <v>1.4673471269161589E-2</v>
          </cell>
          <cell r="T197">
            <v>1.4729949522355503E-2</v>
          </cell>
          <cell r="U197" t="str">
            <v>NEGATIVE</v>
          </cell>
          <cell r="V197" t="str">
            <v/>
          </cell>
          <cell r="W197" t="str">
            <v>DOWN</v>
          </cell>
          <cell r="X197" t="str">
            <v>NEGATIVE</v>
          </cell>
          <cell r="Y197">
            <v>102.25061544095551</v>
          </cell>
          <cell r="Z197">
            <v>6852.6203076923057</v>
          </cell>
          <cell r="AA197">
            <v>102.65584615384613</v>
          </cell>
          <cell r="AB197">
            <v>6850.3815384615364</v>
          </cell>
          <cell r="AC197">
            <v>1.4921389315292374E-2</v>
          </cell>
          <cell r="AD197">
            <v>1.4985420239366791E-2</v>
          </cell>
          <cell r="AE197" t="str">
            <v>DOWN</v>
          </cell>
          <cell r="AF197" t="str">
            <v>DOWN</v>
          </cell>
          <cell r="AG197" t="str">
            <v>NEGATIVE</v>
          </cell>
          <cell r="AH197">
            <v>106.57089752979769</v>
          </cell>
          <cell r="AI197">
            <v>6560.7823076923087</v>
          </cell>
          <cell r="AJ197">
            <v>106.56192307692309</v>
          </cell>
          <cell r="AK197">
            <v>6561.3723076923088</v>
          </cell>
          <cell r="AL197">
            <v>1.6243626526801034E-2</v>
          </cell>
          <cell r="AM197">
            <v>1.6240798125720417E-2</v>
          </cell>
          <cell r="AN197" t="str">
            <v>UP</v>
          </cell>
          <cell r="AO197" t="str">
            <v>UP</v>
          </cell>
          <cell r="AP197" t="str">
            <v>NEGATIVE</v>
          </cell>
          <cell r="AQ197">
            <v>102.83032282995593</v>
          </cell>
          <cell r="AR197">
            <v>6769.6039787132295</v>
          </cell>
          <cell r="AS197">
            <v>103.18224921458686</v>
          </cell>
          <cell r="AT197">
            <v>6766.1256231941452</v>
          </cell>
          <cell r="AU197">
            <v>1.5190005671425108E-2</v>
          </cell>
          <cell r="AV197">
            <v>1.5249827591270275E-2</v>
          </cell>
          <cell r="AW197" t="str">
            <v>DOWN</v>
          </cell>
          <cell r="AX197" t="str">
            <v>DOWN</v>
          </cell>
          <cell r="AY197" t="str">
            <v>NEGATIVE</v>
          </cell>
          <cell r="AZ197">
            <v>22.547837911263287</v>
          </cell>
          <cell r="BA197">
            <v>97.303871085874476</v>
          </cell>
          <cell r="BB197">
            <v>106.81097501831047</v>
          </cell>
          <cell r="BC197">
            <v>-0.12223430530711021</v>
          </cell>
          <cell r="BD197">
            <v>-0.15547021217419399</v>
          </cell>
          <cell r="BE197">
            <v>-0.20036307144131704</v>
          </cell>
          <cell r="BF197">
            <v>45971</v>
          </cell>
          <cell r="BG197">
            <v>46058</v>
          </cell>
          <cell r="BH197">
            <v>46034</v>
          </cell>
          <cell r="BI197">
            <v>46058</v>
          </cell>
          <cell r="BJ197">
            <v>-32.572301948972139</v>
          </cell>
        </row>
        <row r="198">
          <cell r="B198" t="str">
            <v>IJR US Equity</v>
          </cell>
          <cell r="C198" t="str">
            <v>Core S&amp;P Small-Cap ETF</v>
          </cell>
          <cell r="D198" t="str">
            <v>ETF</v>
          </cell>
          <cell r="E198" t="str">
            <v>N/A</v>
          </cell>
          <cell r="F198">
            <v>67.009632216899888</v>
          </cell>
          <cell r="G198">
            <v>52.558294930935155</v>
          </cell>
          <cell r="H198">
            <v>1</v>
          </cell>
          <cell r="I198">
            <v>132.07</v>
          </cell>
          <cell r="J198">
            <v>6941.81</v>
          </cell>
          <cell r="K198">
            <v>131.99</v>
          </cell>
          <cell r="L198">
            <v>6964.82</v>
          </cell>
          <cell r="M198">
            <v>1.9025297436835637E-2</v>
          </cell>
          <cell r="N198">
            <v>1.8950956377910701E-2</v>
          </cell>
          <cell r="O198">
            <v>125.03422185488436</v>
          </cell>
          <cell r="P198">
            <v>6892.2477999999992</v>
          </cell>
          <cell r="Q198">
            <v>124.79725922079997</v>
          </cell>
          <cell r="R198">
            <v>6889.6637999999994</v>
          </cell>
          <cell r="S198">
            <v>1.8141283581661758E-2</v>
          </cell>
          <cell r="T198">
            <v>1.8113693620405685E-2</v>
          </cell>
          <cell r="U198" t="str">
            <v>POSITIVE</v>
          </cell>
          <cell r="V198" t="str">
            <v/>
          </cell>
          <cell r="W198" t="str">
            <v>UP</v>
          </cell>
          <cell r="X198" t="str">
            <v>POSITIVE</v>
          </cell>
          <cell r="Y198">
            <v>123.05678187468028</v>
          </cell>
          <cell r="Z198">
            <v>6852.6203076923057</v>
          </cell>
          <cell r="AA198">
            <v>122.84035376892307</v>
          </cell>
          <cell r="AB198">
            <v>6850.3815384615364</v>
          </cell>
          <cell r="AC198">
            <v>1.7957624434049666E-2</v>
          </cell>
          <cell r="AD198">
            <v>1.7931899570736997E-2</v>
          </cell>
          <cell r="AE198" t="str">
            <v>UP</v>
          </cell>
          <cell r="AF198" t="str">
            <v>UP</v>
          </cell>
          <cell r="AG198" t="str">
            <v>POSITIVE</v>
          </cell>
          <cell r="AH198">
            <v>116.91614805492134</v>
          </cell>
          <cell r="AI198">
            <v>6560.7823076923087</v>
          </cell>
          <cell r="AJ198">
            <v>116.91409658506957</v>
          </cell>
          <cell r="AK198">
            <v>6561.3723076923088</v>
          </cell>
          <cell r="AL198">
            <v>1.782045838006862E-2</v>
          </cell>
          <cell r="AM198">
            <v>1.7818543301986359E-2</v>
          </cell>
          <cell r="AN198" t="str">
            <v>UP</v>
          </cell>
          <cell r="AO198" t="str">
            <v>UP</v>
          </cell>
          <cell r="AP198" t="str">
            <v>POSITIVE</v>
          </cell>
          <cell r="AQ198">
            <v>122.01081885582424</v>
          </cell>
          <cell r="AR198">
            <v>6769.6039787132295</v>
          </cell>
          <cell r="AS198">
            <v>121.80763378213152</v>
          </cell>
          <cell r="AT198">
            <v>6766.1256231941452</v>
          </cell>
          <cell r="AU198">
            <v>1.8023331828491411E-2</v>
          </cell>
          <cell r="AV198">
            <v>1.8002567579380634E-2</v>
          </cell>
          <cell r="AW198" t="str">
            <v>UP</v>
          </cell>
          <cell r="AX198" t="str">
            <v>UP</v>
          </cell>
          <cell r="AY198" t="str">
            <v>POSITIVE</v>
          </cell>
          <cell r="AZ198">
            <v>79.758844449308668</v>
          </cell>
          <cell r="BA198">
            <v>126.89354862336187</v>
          </cell>
          <cell r="BB198">
            <v>115.40485252746771</v>
          </cell>
          <cell r="BC198">
            <v>4.0793652890916965E-2</v>
          </cell>
          <cell r="BD198">
            <v>5.6270819626337287E-2</v>
          </cell>
          <cell r="BE198">
            <v>0.14440595094184427</v>
          </cell>
          <cell r="BF198">
            <v>46063</v>
          </cell>
          <cell r="BG198">
            <v>45981</v>
          </cell>
          <cell r="BH198">
            <v>46063</v>
          </cell>
          <cell r="BI198">
            <v>46035</v>
          </cell>
          <cell r="BJ198">
            <v>2.2894326319389506</v>
          </cell>
        </row>
        <row r="199">
          <cell r="B199" t="str">
            <v>INDA US Equity</v>
          </cell>
          <cell r="C199" t="str">
            <v>MSCI India ETF</v>
          </cell>
          <cell r="D199" t="str">
            <v>ETF</v>
          </cell>
          <cell r="E199" t="str">
            <v>N/A</v>
          </cell>
          <cell r="F199">
            <v>58.992940237705454</v>
          </cell>
          <cell r="G199">
            <v>52.558294930935155</v>
          </cell>
          <cell r="H199">
            <v>0</v>
          </cell>
          <cell r="I199">
            <v>53.74</v>
          </cell>
          <cell r="J199">
            <v>6941.81</v>
          </cell>
          <cell r="K199">
            <v>53.44</v>
          </cell>
          <cell r="L199">
            <v>6964.82</v>
          </cell>
          <cell r="M199">
            <v>7.7414968142314466E-3</v>
          </cell>
          <cell r="N199">
            <v>7.6728472523338725E-3</v>
          </cell>
          <cell r="O199">
            <v>53.23900003356934</v>
          </cell>
          <cell r="P199">
            <v>6892.2477999999992</v>
          </cell>
          <cell r="Q199">
            <v>53.257600000000004</v>
          </cell>
          <cell r="R199">
            <v>6889.6637999999994</v>
          </cell>
          <cell r="S199">
            <v>7.7244756106374102E-3</v>
          </cell>
          <cell r="T199">
            <v>7.730072402081508E-3</v>
          </cell>
          <cell r="U199" t="str">
            <v>NEGATIVE</v>
          </cell>
          <cell r="V199" t="str">
            <v/>
          </cell>
          <cell r="W199" t="str">
            <v>DOWN</v>
          </cell>
          <cell r="X199" t="str">
            <v>BUY</v>
          </cell>
          <cell r="Y199">
            <v>53.504307718130256</v>
          </cell>
          <cell r="Z199">
            <v>6852.6203076923057</v>
          </cell>
          <cell r="AA199">
            <v>53.512923076923073</v>
          </cell>
          <cell r="AB199">
            <v>6850.3815384615364</v>
          </cell>
          <cell r="AC199">
            <v>7.8078611269429016E-3</v>
          </cell>
          <cell r="AD199">
            <v>7.8116704560868945E-3</v>
          </cell>
          <cell r="AE199" t="str">
            <v>DOWN</v>
          </cell>
          <cell r="AF199" t="str">
            <v>DOWN</v>
          </cell>
          <cell r="AG199" t="str">
            <v>NEGATIVE</v>
          </cell>
          <cell r="AH199">
            <v>53.657051325088894</v>
          </cell>
          <cell r="AI199">
            <v>6560.7823076923087</v>
          </cell>
          <cell r="AJ199">
            <v>53.649358974358982</v>
          </cell>
          <cell r="AK199">
            <v>6561.3723076923088</v>
          </cell>
          <cell r="AL199">
            <v>8.1784532405804276E-3</v>
          </cell>
          <cell r="AM199">
            <v>8.1765454631285706E-3</v>
          </cell>
          <cell r="AN199" t="str">
            <v>UP</v>
          </cell>
          <cell r="AO199" t="str">
            <v>UP</v>
          </cell>
          <cell r="AP199" t="str">
            <v>NEGATIVE</v>
          </cell>
          <cell r="AQ199">
            <v>53.337412689460436</v>
          </cell>
          <cell r="AR199">
            <v>6769.6039787132295</v>
          </cell>
          <cell r="AS199">
            <v>53.329296834073922</v>
          </cell>
          <cell r="AT199">
            <v>6766.1256231941452</v>
          </cell>
          <cell r="AU199">
            <v>7.8789561187298345E-3</v>
          </cell>
          <cell r="AV199">
            <v>7.8818070789673407E-3</v>
          </cell>
          <cell r="AW199" t="str">
            <v>UP</v>
          </cell>
          <cell r="AX199" t="str">
            <v>DOWN</v>
          </cell>
          <cell r="AY199" t="str">
            <v>NEGATIVE</v>
          </cell>
          <cell r="AZ199">
            <v>59.018359151043335</v>
          </cell>
          <cell r="BA199">
            <v>52.979032312208602</v>
          </cell>
          <cell r="BB199">
            <v>53.69347500839234</v>
          </cell>
          <cell r="BC199">
            <v>1.4363563367993715E-2</v>
          </cell>
          <cell r="BD199">
            <v>9.4103939990375363E-3</v>
          </cell>
          <cell r="BE199">
            <v>8.6649246673631275E-4</v>
          </cell>
          <cell r="BF199">
            <v>45980</v>
          </cell>
          <cell r="BG199">
            <v>46045</v>
          </cell>
          <cell r="BH199">
            <v>46063</v>
          </cell>
          <cell r="BI199">
            <v>46045</v>
          </cell>
          <cell r="BJ199">
            <v>-5.7272593472554831</v>
          </cell>
        </row>
        <row r="200">
          <cell r="B200" t="str">
            <v>ITA US Equity</v>
          </cell>
          <cell r="C200" t="str">
            <v>U.S. Aerospace &amp; Defense ETF</v>
          </cell>
          <cell r="D200" t="str">
            <v>ETF</v>
          </cell>
          <cell r="E200" t="str">
            <v>N/A</v>
          </cell>
          <cell r="F200">
            <v>53.84722714681368</v>
          </cell>
          <cell r="G200">
            <v>52.558294930935155</v>
          </cell>
          <cell r="H200">
            <v>0</v>
          </cell>
          <cell r="I200">
            <v>233.21</v>
          </cell>
          <cell r="J200">
            <v>6941.81</v>
          </cell>
          <cell r="K200">
            <v>234.84</v>
          </cell>
          <cell r="L200">
            <v>6964.82</v>
          </cell>
          <cell r="M200">
            <v>3.3594984593355331E-2</v>
          </cell>
          <cell r="N200">
            <v>3.3718028606625872E-2</v>
          </cell>
          <cell r="O200">
            <v>222.34420013427734</v>
          </cell>
          <cell r="P200">
            <v>6892.2477999999992</v>
          </cell>
          <cell r="Q200">
            <v>221.75400000000002</v>
          </cell>
          <cell r="R200">
            <v>6889.6637999999994</v>
          </cell>
          <cell r="S200">
            <v>3.2260041511316145E-2</v>
          </cell>
          <cell r="T200">
            <v>3.2186476210929196E-2</v>
          </cell>
          <cell r="U200" t="str">
            <v>NEGATIVE</v>
          </cell>
          <cell r="V200" t="str">
            <v/>
          </cell>
          <cell r="W200" t="str">
            <v>UP</v>
          </cell>
          <cell r="X200" t="str">
            <v>POSITIVE</v>
          </cell>
          <cell r="Y200">
            <v>218.29861548790566</v>
          </cell>
          <cell r="Z200">
            <v>6852.6203076923057</v>
          </cell>
          <cell r="AA200">
            <v>217.93338461538463</v>
          </cell>
          <cell r="AB200">
            <v>6850.3815384615364</v>
          </cell>
          <cell r="AC200">
            <v>3.1856225164388262E-2</v>
          </cell>
          <cell r="AD200">
            <v>3.1813320672986672E-2</v>
          </cell>
          <cell r="AE200" t="str">
            <v>UP</v>
          </cell>
          <cell r="AF200" t="str">
            <v>UP</v>
          </cell>
          <cell r="AG200" t="str">
            <v>POSITIVE</v>
          </cell>
          <cell r="AH200">
            <v>204.47736848398682</v>
          </cell>
          <cell r="AI200">
            <v>6560.7823076923087</v>
          </cell>
          <cell r="AJ200">
            <v>204.51916318363126</v>
          </cell>
          <cell r="AK200">
            <v>6561.3723076923088</v>
          </cell>
          <cell r="AL200">
            <v>3.1166613811319972E-2</v>
          </cell>
          <cell r="AM200">
            <v>3.1170181113463202E-2</v>
          </cell>
          <cell r="AN200" t="str">
            <v>DOWN</v>
          </cell>
          <cell r="AO200" t="str">
            <v>DOWN</v>
          </cell>
          <cell r="AP200" t="str">
            <v>POSITIVE</v>
          </cell>
          <cell r="AQ200">
            <v>216.09877175081161</v>
          </cell>
          <cell r="AR200">
            <v>6769.6039787132295</v>
          </cell>
          <cell r="AS200">
            <v>215.75318317996008</v>
          </cell>
          <cell r="AT200">
            <v>6766.1256231941452</v>
          </cell>
          <cell r="AU200">
            <v>3.1921922232131486E-2</v>
          </cell>
          <cell r="AV200">
            <v>3.1887256488464008E-2</v>
          </cell>
          <cell r="AW200" t="str">
            <v>UP</v>
          </cell>
          <cell r="AX200" t="str">
            <v>UP</v>
          </cell>
          <cell r="AY200" t="str">
            <v>POSITIVE</v>
          </cell>
          <cell r="AZ200">
            <v>62.667581305756194</v>
          </cell>
          <cell r="BA200">
            <v>231.28903247464086</v>
          </cell>
          <cell r="BB200">
            <v>200.10379636441806</v>
          </cell>
          <cell r="BC200">
            <v>8.3054847210266569E-3</v>
          </cell>
          <cell r="BD200">
            <v>4.8869275021163672E-2</v>
          </cell>
          <cell r="BE200">
            <v>0.16544515514983416</v>
          </cell>
          <cell r="BF200">
            <v>46038</v>
          </cell>
          <cell r="BG200">
            <v>45982</v>
          </cell>
          <cell r="BH200">
            <v>46038</v>
          </cell>
          <cell r="BI200">
            <v>46058</v>
          </cell>
          <cell r="BJ200">
            <v>-10.872972438147258</v>
          </cell>
        </row>
        <row r="201">
          <cell r="B201" t="str">
            <v>ITB US Equity</v>
          </cell>
          <cell r="C201" t="str">
            <v>U.S. Home Construction ETF</v>
          </cell>
          <cell r="D201" t="str">
            <v>ETF</v>
          </cell>
          <cell r="E201" t="str">
            <v>N/A</v>
          </cell>
          <cell r="F201">
            <v>67.340010854677146</v>
          </cell>
          <cell r="G201">
            <v>52.558294930935155</v>
          </cell>
          <cell r="H201">
            <v>1</v>
          </cell>
          <cell r="I201">
            <v>112.47</v>
          </cell>
          <cell r="J201">
            <v>6941.81</v>
          </cell>
          <cell r="K201">
            <v>108.42</v>
          </cell>
          <cell r="L201">
            <v>6964.82</v>
          </cell>
          <cell r="M201">
            <v>1.6201826324834589E-2</v>
          </cell>
          <cell r="N201">
            <v>1.5566805746595032E-2</v>
          </cell>
          <cell r="O201">
            <v>102.99192027361407</v>
          </cell>
          <cell r="P201">
            <v>6892.2477999999992</v>
          </cell>
          <cell r="Q201">
            <v>102.81687317900001</v>
          </cell>
          <cell r="R201">
            <v>6889.6637999999994</v>
          </cell>
          <cell r="S201">
            <v>1.4943153998846949E-2</v>
          </cell>
          <cell r="T201">
            <v>1.4923351293135672E-2</v>
          </cell>
          <cell r="U201" t="str">
            <v>POSITIVE</v>
          </cell>
          <cell r="V201" t="str">
            <v/>
          </cell>
          <cell r="W201" t="str">
            <v>UP</v>
          </cell>
          <cell r="X201" t="str">
            <v>POSITIVE</v>
          </cell>
          <cell r="Y201">
            <v>101.76801538216469</v>
          </cell>
          <cell r="Z201">
            <v>6852.6203076923057</v>
          </cell>
          <cell r="AA201">
            <v>101.54727605853849</v>
          </cell>
          <cell r="AB201">
            <v>6850.3815384615364</v>
          </cell>
          <cell r="AC201">
            <v>1.4850963691644573E-2</v>
          </cell>
          <cell r="AD201">
            <v>1.4823594202512703E-2</v>
          </cell>
          <cell r="AE201" t="str">
            <v>UP</v>
          </cell>
          <cell r="AF201" t="str">
            <v>UP</v>
          </cell>
          <cell r="AG201" t="str">
            <v>POSITIVE</v>
          </cell>
          <cell r="AH201">
            <v>101.67120755213583</v>
          </cell>
          <cell r="AI201">
            <v>6560.7823076923087</v>
          </cell>
          <cell r="AJ201">
            <v>101.56736136698959</v>
          </cell>
          <cell r="AK201">
            <v>6561.3723076923088</v>
          </cell>
          <cell r="AL201">
            <v>1.5496811627620927E-2</v>
          </cell>
          <cell r="AM201">
            <v>1.5479591250738171E-2</v>
          </cell>
          <cell r="AN201" t="str">
            <v>UP</v>
          </cell>
          <cell r="AO201" t="str">
            <v>UP</v>
          </cell>
          <cell r="AP201" t="str">
            <v>POSITIVE</v>
          </cell>
          <cell r="AQ201">
            <v>102.92990936606583</v>
          </cell>
          <cell r="AR201">
            <v>6769.6039787132295</v>
          </cell>
          <cell r="AS201">
            <v>102.73719877377702</v>
          </cell>
          <cell r="AT201">
            <v>6766.1256231941452</v>
          </cell>
          <cell r="AU201">
            <v>1.5204716507749218E-2</v>
          </cell>
          <cell r="AV201">
            <v>1.5184051330882171E-2</v>
          </cell>
          <cell r="AW201" t="str">
            <v>UP</v>
          </cell>
          <cell r="AX201" t="str">
            <v>UP</v>
          </cell>
          <cell r="AY201" t="str">
            <v>POSITIVE</v>
          </cell>
          <cell r="AZ201">
            <v>72.595751484266657</v>
          </cell>
          <cell r="BA201">
            <v>104.11806455550656</v>
          </cell>
          <cell r="BB201">
            <v>100.54766444751644</v>
          </cell>
          <cell r="BC201">
            <v>8.0216007473332462E-2</v>
          </cell>
          <cell r="BD201">
            <v>9.202741051148422E-2</v>
          </cell>
          <cell r="BE201">
            <v>0.11857396805777376</v>
          </cell>
          <cell r="BF201">
            <v>46063</v>
          </cell>
          <cell r="BG201">
            <v>45981</v>
          </cell>
          <cell r="BH201">
            <v>46063</v>
          </cell>
          <cell r="BI201">
            <v>46052</v>
          </cell>
          <cell r="BJ201">
            <v>2.6198112697162088</v>
          </cell>
        </row>
        <row r="202">
          <cell r="B202" t="str">
            <v>IVW US Equity</v>
          </cell>
          <cell r="C202" t="str">
            <v>S&amp;P 500 Growth ETF</v>
          </cell>
          <cell r="D202" t="str">
            <v>ETF</v>
          </cell>
          <cell r="E202" t="str">
            <v>N/A</v>
          </cell>
          <cell r="F202">
            <v>46.692091407235161</v>
          </cell>
          <cell r="G202">
            <v>52.558294930935155</v>
          </cell>
          <cell r="H202">
            <v>0</v>
          </cell>
          <cell r="I202">
            <v>121.89</v>
          </cell>
          <cell r="J202">
            <v>6941.81</v>
          </cell>
          <cell r="K202">
            <v>122.55</v>
          </cell>
          <cell r="L202">
            <v>6964.82</v>
          </cell>
          <cell r="M202">
            <v>1.755882111437795E-2</v>
          </cell>
          <cell r="N202">
            <v>1.7595573180642143E-2</v>
          </cell>
          <cell r="O202">
            <v>123.363079336993</v>
          </cell>
          <cell r="P202">
            <v>6892.2477999999992</v>
          </cell>
          <cell r="Q202">
            <v>123.38464747120003</v>
          </cell>
          <cell r="R202">
            <v>6889.6637999999994</v>
          </cell>
          <cell r="S202">
            <v>1.7898816600441007E-2</v>
          </cell>
          <cell r="T202">
            <v>1.7908660139729901E-2</v>
          </cell>
          <cell r="U202" t="str">
            <v>NEGATIVE</v>
          </cell>
          <cell r="V202" t="str">
            <v/>
          </cell>
          <cell r="W202" t="str">
            <v>DOWN</v>
          </cell>
          <cell r="X202" t="str">
            <v>NEGATIVE</v>
          </cell>
          <cell r="Y202">
            <v>122.84246056768694</v>
          </cell>
          <cell r="Z202">
            <v>6852.6203076923057</v>
          </cell>
          <cell r="AA202">
            <v>122.86627447969235</v>
          </cell>
          <cell r="AB202">
            <v>6850.3815384615364</v>
          </cell>
          <cell r="AC202">
            <v>1.7926348615841445E-2</v>
          </cell>
          <cell r="AD202">
            <v>1.7935683405348797E-2</v>
          </cell>
          <cell r="AE202" t="str">
            <v>DOWN</v>
          </cell>
          <cell r="AF202" t="str">
            <v>DOWN</v>
          </cell>
          <cell r="AG202" t="str">
            <v>NEGATIVE</v>
          </cell>
          <cell r="AH202">
            <v>117.11084001693243</v>
          </cell>
          <cell r="AI202">
            <v>6560.7823076923087</v>
          </cell>
          <cell r="AJ202">
            <v>117.12776310950555</v>
          </cell>
          <cell r="AK202">
            <v>6561.3723076923088</v>
          </cell>
          <cell r="AL202">
            <v>1.7850133493931615E-2</v>
          </cell>
          <cell r="AM202">
            <v>1.7851107606283723E-2</v>
          </cell>
          <cell r="AN202" t="str">
            <v>DOWN</v>
          </cell>
          <cell r="AO202" t="str">
            <v>DOWN</v>
          </cell>
          <cell r="AP202" t="str">
            <v>NEGATIVE</v>
          </cell>
          <cell r="AQ202">
            <v>121.04683539639048</v>
          </cell>
          <cell r="AR202">
            <v>6769.6039787132295</v>
          </cell>
          <cell r="AS202">
            <v>121.02980362571795</v>
          </cell>
          <cell r="AT202">
            <v>6766.1256231941452</v>
          </cell>
          <cell r="AU202">
            <v>1.7880933031979095E-2</v>
          </cell>
          <cell r="AV202">
            <v>1.7887608118127479E-2</v>
          </cell>
          <cell r="AW202" t="str">
            <v>UP</v>
          </cell>
          <cell r="AX202" t="str">
            <v>DOWN</v>
          </cell>
          <cell r="AY202" t="str">
            <v>NEGATIVE</v>
          </cell>
          <cell r="AZ202">
            <v>41.680245113329164</v>
          </cell>
          <cell r="BA202">
            <v>123.44967739966607</v>
          </cell>
          <cell r="BB202">
            <v>115.54706829254539</v>
          </cell>
          <cell r="BC202">
            <v>-1.2634114827345E-2</v>
          </cell>
          <cell r="BD202">
            <v>-1.1941006538665921E-2</v>
          </cell>
          <cell r="BE202">
            <v>5.4894787043799242E-2</v>
          </cell>
          <cell r="BF202">
            <v>46050</v>
          </cell>
          <cell r="BG202">
            <v>45981</v>
          </cell>
          <cell r="BH202">
            <v>46050</v>
          </cell>
          <cell r="BI202">
            <v>46058</v>
          </cell>
          <cell r="BJ202">
            <v>-18.028108177725777</v>
          </cell>
        </row>
        <row r="203">
          <cell r="B203" t="str">
            <v>IWC US Equity</v>
          </cell>
          <cell r="C203" t="str">
            <v>Micro-Cap ETF</v>
          </cell>
          <cell r="D203" t="str">
            <v>ETF</v>
          </cell>
          <cell r="E203" t="str">
            <v>N/A</v>
          </cell>
          <cell r="F203">
            <v>53.601170861136779</v>
          </cell>
          <cell r="G203">
            <v>52.558294930935155</v>
          </cell>
          <cell r="H203">
            <v>0</v>
          </cell>
          <cell r="I203">
            <v>169.95</v>
          </cell>
          <cell r="J203">
            <v>6941.81</v>
          </cell>
          <cell r="K203">
            <v>171.12</v>
          </cell>
          <cell r="L203">
            <v>6964.82</v>
          </cell>
          <cell r="M203">
            <v>2.4482087524723375E-2</v>
          </cell>
          <cell r="N203">
            <v>2.4569192025063104E-2</v>
          </cell>
          <cell r="O203">
            <v>164.54178505336489</v>
          </cell>
          <cell r="P203">
            <v>6892.2477999999992</v>
          </cell>
          <cell r="Q203">
            <v>164.25456806640003</v>
          </cell>
          <cell r="R203">
            <v>6889.6637999999994</v>
          </cell>
          <cell r="S203">
            <v>2.38734575174974E-2</v>
          </cell>
          <cell r="T203">
            <v>2.384072326815135E-2</v>
          </cell>
          <cell r="U203" t="str">
            <v>NEGATIVE</v>
          </cell>
          <cell r="V203" t="str">
            <v/>
          </cell>
          <cell r="W203" t="str">
            <v>UP</v>
          </cell>
          <cell r="X203" t="str">
            <v>POSITIVE</v>
          </cell>
          <cell r="Y203">
            <v>160.93605727058841</v>
          </cell>
          <cell r="Z203">
            <v>6852.6203076923057</v>
          </cell>
          <cell r="AA203">
            <v>160.66841145600009</v>
          </cell>
          <cell r="AB203">
            <v>6850.3815384615364</v>
          </cell>
          <cell r="AC203">
            <v>2.3485331164479092E-2</v>
          </cell>
          <cell r="AD203">
            <v>2.345393618646285E-2</v>
          </cell>
          <cell r="AE203" t="str">
            <v>UP</v>
          </cell>
          <cell r="AF203" t="str">
            <v>UP</v>
          </cell>
          <cell r="AG203" t="str">
            <v>POSITIVE</v>
          </cell>
          <cell r="AH203">
            <v>146.28586061412369</v>
          </cell>
          <cell r="AI203">
            <v>6560.7823076923087</v>
          </cell>
          <cell r="AJ203">
            <v>146.31586069237392</v>
          </cell>
          <cell r="AK203">
            <v>6561.3723076923088</v>
          </cell>
          <cell r="AL203">
            <v>2.2297014860957691E-2</v>
          </cell>
          <cell r="AM203">
            <v>2.2299582134798029E-2</v>
          </cell>
          <cell r="AN203" t="str">
            <v>DOWN</v>
          </cell>
          <cell r="AO203" t="str">
            <v>DOWN</v>
          </cell>
          <cell r="AP203" t="str">
            <v>POSITIVE</v>
          </cell>
          <cell r="AQ203">
            <v>157.73859048515158</v>
          </cell>
          <cell r="AR203">
            <v>6769.6039787132295</v>
          </cell>
          <cell r="AS203">
            <v>157.49194391275637</v>
          </cell>
          <cell r="AT203">
            <v>6766.1256231941452</v>
          </cell>
          <cell r="AU203">
            <v>2.3301007116687294E-2</v>
          </cell>
          <cell r="AV203">
            <v>2.3276532639724734E-2</v>
          </cell>
          <cell r="AW203" t="str">
            <v>UP</v>
          </cell>
          <cell r="AX203" t="str">
            <v>UP</v>
          </cell>
          <cell r="AY203" t="str">
            <v>POSITIVE</v>
          </cell>
          <cell r="AZ203">
            <v>66.374122125693447</v>
          </cell>
          <cell r="BA203">
            <v>167.15155796607232</v>
          </cell>
          <cell r="BB203">
            <v>143.1270839962134</v>
          </cell>
          <cell r="BC203">
            <v>1.674194406549101E-2</v>
          </cell>
          <cell r="BD203">
            <v>3.2868337637646849E-2</v>
          </cell>
          <cell r="BE203">
            <v>0.18740629135220988</v>
          </cell>
          <cell r="BF203">
            <v>46044</v>
          </cell>
          <cell r="BG203">
            <v>45981</v>
          </cell>
          <cell r="BH203">
            <v>46044</v>
          </cell>
          <cell r="BI203">
            <v>46058</v>
          </cell>
          <cell r="BJ203">
            <v>-11.119028723824158</v>
          </cell>
        </row>
        <row r="204">
          <cell r="B204" t="str">
            <v>IWD US Equity</v>
          </cell>
          <cell r="C204" t="str">
            <v>Russell 1000 Value ETF</v>
          </cell>
          <cell r="D204" t="str">
            <v>ETF</v>
          </cell>
          <cell r="E204" t="str">
            <v>N/A</v>
          </cell>
          <cell r="F204">
            <v>68.598804362077573</v>
          </cell>
          <cell r="G204">
            <v>52.558294930935155</v>
          </cell>
          <cell r="H204">
            <v>1</v>
          </cell>
          <cell r="I204">
            <v>224.34</v>
          </cell>
          <cell r="J204">
            <v>6941.81</v>
          </cell>
          <cell r="K204">
            <v>224.62</v>
          </cell>
          <cell r="L204">
            <v>6964.82</v>
          </cell>
          <cell r="M204">
            <v>3.231721986052629E-2</v>
          </cell>
          <cell r="N204">
            <v>3.2250654001108429E-2</v>
          </cell>
          <cell r="O204">
            <v>214.91769400675781</v>
          </cell>
          <cell r="P204">
            <v>6892.2477999999992</v>
          </cell>
          <cell r="Q204">
            <v>214.58046332160001</v>
          </cell>
          <cell r="R204">
            <v>6889.6637999999994</v>
          </cell>
          <cell r="S204">
            <v>3.1182525678597604E-2</v>
          </cell>
          <cell r="T204">
            <v>3.1145273492387254E-2</v>
          </cell>
          <cell r="U204" t="str">
            <v>POSITIVE</v>
          </cell>
          <cell r="V204" t="str">
            <v/>
          </cell>
          <cell r="W204" t="str">
            <v>UP</v>
          </cell>
          <cell r="X204" t="str">
            <v>POSITIVE</v>
          </cell>
          <cell r="Y204">
            <v>212.3110898464291</v>
          </cell>
          <cell r="Z204">
            <v>6852.6203076923057</v>
          </cell>
          <cell r="AA204">
            <v>211.98599869107693</v>
          </cell>
          <cell r="AB204">
            <v>6850.3815384615364</v>
          </cell>
          <cell r="AC204">
            <v>3.0982468065260012E-2</v>
          </cell>
          <cell r="AD204">
            <v>3.0945137508163509E-2</v>
          </cell>
          <cell r="AE204" t="str">
            <v>UP</v>
          </cell>
          <cell r="AF204" t="str">
            <v>UP</v>
          </cell>
          <cell r="AG204" t="str">
            <v>POSITIVE</v>
          </cell>
          <cell r="AH204">
            <v>202.59464610342329</v>
          </cell>
          <cell r="AI204">
            <v>6560.7823076923087</v>
          </cell>
          <cell r="AJ204">
            <v>202.60182568450301</v>
          </cell>
          <cell r="AK204">
            <v>6561.3723076923088</v>
          </cell>
          <cell r="AL204">
            <v>3.0879647670352894E-2</v>
          </cell>
          <cell r="AM204">
            <v>3.0877965185267749E-2</v>
          </cell>
          <cell r="AN204" t="str">
            <v>DOWN</v>
          </cell>
          <cell r="AO204" t="str">
            <v>UP</v>
          </cell>
          <cell r="AP204" t="str">
            <v>POSITIVE</v>
          </cell>
          <cell r="AQ204">
            <v>210.15059264667778</v>
          </cell>
          <cell r="AR204">
            <v>6769.6039787132295</v>
          </cell>
          <cell r="AS204">
            <v>209.86397332470113</v>
          </cell>
          <cell r="AT204">
            <v>6766.1256231941452</v>
          </cell>
          <cell r="AU204">
            <v>3.1043262398729465E-2</v>
          </cell>
          <cell r="AV204">
            <v>3.1016860314459958E-2</v>
          </cell>
          <cell r="AW204" t="str">
            <v>UP</v>
          </cell>
          <cell r="AX204" t="str">
            <v>UP</v>
          </cell>
          <cell r="AY204" t="str">
            <v>POSITIVE</v>
          </cell>
          <cell r="AZ204">
            <v>89.537086803630132</v>
          </cell>
          <cell r="BA204">
            <v>218.11161278509323</v>
          </cell>
          <cell r="BB204">
            <v>200.35675631287924</v>
          </cell>
          <cell r="BC204">
            <v>2.8555963322519862E-2</v>
          </cell>
          <cell r="BD204">
            <v>4.3841462364405892E-2</v>
          </cell>
          <cell r="BE204">
            <v>0.11970269497509878</v>
          </cell>
          <cell r="BF204">
            <v>46062</v>
          </cell>
          <cell r="BG204">
            <v>45981</v>
          </cell>
          <cell r="BH204">
            <v>46062</v>
          </cell>
          <cell r="BI204">
            <v>46042</v>
          </cell>
          <cell r="BJ204">
            <v>3.8786047771166352</v>
          </cell>
        </row>
        <row r="205">
          <cell r="B205" t="str">
            <v>IWM US Equity</v>
          </cell>
          <cell r="C205" t="str">
            <v>Russell 2000 ETF</v>
          </cell>
          <cell r="D205" t="str">
            <v>ETF</v>
          </cell>
          <cell r="E205" t="str">
            <v>N/A</v>
          </cell>
          <cell r="F205">
            <v>58.065102949868695</v>
          </cell>
          <cell r="G205">
            <v>52.558294930935155</v>
          </cell>
          <cell r="H205">
            <v>0</v>
          </cell>
          <cell r="I205">
            <v>266.16000000000003</v>
          </cell>
          <cell r="J205">
            <v>6941.81</v>
          </cell>
          <cell r="K205">
            <v>266.88</v>
          </cell>
          <cell r="L205">
            <v>6964.82</v>
          </cell>
          <cell r="M205">
            <v>3.8341585263785671E-2</v>
          </cell>
          <cell r="N205">
            <v>3.8318291068541614E-2</v>
          </cell>
          <cell r="O205">
            <v>256.42173009244215</v>
          </cell>
          <cell r="P205">
            <v>6892.2477999999992</v>
          </cell>
          <cell r="Q205">
            <v>256.02799059519998</v>
          </cell>
          <cell r="R205">
            <v>6889.6637999999994</v>
          </cell>
          <cell r="S205">
            <v>3.7204368956734575E-2</v>
          </cell>
          <cell r="T205">
            <v>3.7161173320997172E-2</v>
          </cell>
          <cell r="U205" t="str">
            <v>NEGATIVE</v>
          </cell>
          <cell r="V205" t="str">
            <v/>
          </cell>
          <cell r="W205" t="str">
            <v>UP</v>
          </cell>
          <cell r="X205" t="str">
            <v>POSITIVE</v>
          </cell>
          <cell r="Y205">
            <v>252.2144430717247</v>
          </cell>
          <cell r="Z205">
            <v>6852.6203076923057</v>
          </cell>
          <cell r="AA205">
            <v>251.87139363199995</v>
          </cell>
          <cell r="AB205">
            <v>6850.3815384615364</v>
          </cell>
          <cell r="AC205">
            <v>3.6805547622214697E-2</v>
          </cell>
          <cell r="AD205">
            <v>3.6767498601043676E-2</v>
          </cell>
          <cell r="AE205" t="str">
            <v>UP</v>
          </cell>
          <cell r="AF205" t="str">
            <v>UP</v>
          </cell>
          <cell r="AG205" t="str">
            <v>POSITIVE</v>
          </cell>
          <cell r="AH205">
            <v>236.53217939509554</v>
          </cell>
          <cell r="AI205">
            <v>6560.7823076923087</v>
          </cell>
          <cell r="AJ205">
            <v>236.55064083965684</v>
          </cell>
          <cell r="AK205">
            <v>6561.3723076923088</v>
          </cell>
          <cell r="AL205">
            <v>3.6052435258790566E-2</v>
          </cell>
          <cell r="AM205">
            <v>3.6052007072108018E-2</v>
          </cell>
          <cell r="AN205" t="str">
            <v>DOWN</v>
          </cell>
          <cell r="AO205" t="str">
            <v>UP</v>
          </cell>
          <cell r="AP205" t="str">
            <v>POSITIVE</v>
          </cell>
          <cell r="AQ205">
            <v>249.22027566533097</v>
          </cell>
          <cell r="AR205">
            <v>6769.6039787132295</v>
          </cell>
          <cell r="AS205">
            <v>248.87813143755287</v>
          </cell>
          <cell r="AT205">
            <v>6766.1256231941452</v>
          </cell>
          <cell r="AU205">
            <v>3.6814601924868122E-2</v>
          </cell>
          <cell r="AV205">
            <v>3.6782960485451752E-2</v>
          </cell>
          <cell r="AW205" t="str">
            <v>UP</v>
          </cell>
          <cell r="AX205" t="str">
            <v>UP</v>
          </cell>
          <cell r="AY205" t="str">
            <v>POSITIVE</v>
          </cell>
          <cell r="AZ205">
            <v>70.815362317498639</v>
          </cell>
          <cell r="BA205">
            <v>260.12064527942283</v>
          </cell>
          <cell r="BB205">
            <v>232.89295960989784</v>
          </cell>
          <cell r="BC205">
            <v>2.3217513988901928E-2</v>
          </cell>
          <cell r="BD205">
            <v>3.7977553244208817E-2</v>
          </cell>
          <cell r="BE205">
            <v>0.14284261939830811</v>
          </cell>
          <cell r="BF205">
            <v>46044</v>
          </cell>
          <cell r="BG205">
            <v>45981</v>
          </cell>
          <cell r="BH205">
            <v>46044</v>
          </cell>
          <cell r="BI205">
            <v>46058</v>
          </cell>
          <cell r="BJ205">
            <v>-6.6550966350922423</v>
          </cell>
        </row>
        <row r="206">
          <cell r="B206" t="str">
            <v>IWN US Equity</v>
          </cell>
          <cell r="C206" t="str">
            <v>Russell 2000 Value ETF</v>
          </cell>
          <cell r="D206" t="str">
            <v>ETF</v>
          </cell>
          <cell r="E206" t="str">
            <v>N/A</v>
          </cell>
          <cell r="F206">
            <v>65.19113164565303</v>
          </cell>
          <cell r="G206">
            <v>52.558294930935155</v>
          </cell>
          <cell r="H206">
            <v>1</v>
          </cell>
          <cell r="I206">
            <v>200.82</v>
          </cell>
          <cell r="J206">
            <v>6941.81</v>
          </cell>
          <cell r="K206">
            <v>200.95</v>
          </cell>
          <cell r="L206">
            <v>6964.82</v>
          </cell>
          <cell r="M206">
            <v>2.8929054526125028E-2</v>
          </cell>
          <cell r="N206">
            <v>2.8852145496940335E-2</v>
          </cell>
          <cell r="O206">
            <v>189.32247502168434</v>
          </cell>
          <cell r="P206">
            <v>6892.2477999999992</v>
          </cell>
          <cell r="Q206">
            <v>188.91595141039994</v>
          </cell>
          <cell r="R206">
            <v>6889.6637999999994</v>
          </cell>
          <cell r="S206">
            <v>2.746890136795203E-2</v>
          </cell>
          <cell r="T206">
            <v>2.7420198850689921E-2</v>
          </cell>
          <cell r="U206" t="str">
            <v>POSITIVE</v>
          </cell>
          <cell r="V206" t="str">
            <v/>
          </cell>
          <cell r="W206" t="str">
            <v>UP</v>
          </cell>
          <cell r="X206" t="str">
            <v>POSITIVE</v>
          </cell>
          <cell r="Y206">
            <v>185.80543518960332</v>
          </cell>
          <cell r="Z206">
            <v>6852.6203076923057</v>
          </cell>
          <cell r="AA206">
            <v>185.42266537538458</v>
          </cell>
          <cell r="AB206">
            <v>6850.3815384615364</v>
          </cell>
          <cell r="AC206">
            <v>2.7114509026719344E-2</v>
          </cell>
          <cell r="AD206">
            <v>2.7067494610968332E-2</v>
          </cell>
          <cell r="AE206" t="str">
            <v>UP</v>
          </cell>
          <cell r="AF206" t="str">
            <v>UP</v>
          </cell>
          <cell r="AG206" t="str">
            <v>POSITIVE</v>
          </cell>
          <cell r="AH206">
            <v>173.44129509297014</v>
          </cell>
          <cell r="AI206">
            <v>6560.7823076923087</v>
          </cell>
          <cell r="AJ206">
            <v>173.44462823850299</v>
          </cell>
          <cell r="AK206">
            <v>6561.3723076923088</v>
          </cell>
          <cell r="AL206">
            <v>2.6436069200103732E-2</v>
          </cell>
          <cell r="AM206">
            <v>2.6434200058296182E-2</v>
          </cell>
          <cell r="AN206" t="str">
            <v>DOWN</v>
          </cell>
          <cell r="AO206" t="str">
            <v>UP</v>
          </cell>
          <cell r="AP206" t="str">
            <v>POSITIVE</v>
          </cell>
          <cell r="AQ206">
            <v>183.52829798287399</v>
          </cell>
          <cell r="AR206">
            <v>6769.6039787132295</v>
          </cell>
          <cell r="AS206">
            <v>183.17904295310601</v>
          </cell>
          <cell r="AT206">
            <v>6766.1256231941452</v>
          </cell>
          <cell r="AU206">
            <v>2.7110640232423044E-2</v>
          </cell>
          <cell r="AV206">
            <v>2.7072959202112928E-2</v>
          </cell>
          <cell r="AW206" t="str">
            <v>UP</v>
          </cell>
          <cell r="AX206" t="str">
            <v>UP</v>
          </cell>
          <cell r="AY206" t="str">
            <v>POSITIVE</v>
          </cell>
          <cell r="AZ206">
            <v>83.606522557626505</v>
          </cell>
          <cell r="BA206">
            <v>192.66354862336186</v>
          </cell>
          <cell r="BB206">
            <v>170.66668990825914</v>
          </cell>
          <cell r="BC206">
            <v>4.2335207852852275E-2</v>
          </cell>
          <cell r="BD206">
            <v>6.0729847193254693E-2</v>
          </cell>
          <cell r="BE206">
            <v>0.176679527258363</v>
          </cell>
          <cell r="BF206">
            <v>46062</v>
          </cell>
          <cell r="BG206">
            <v>45981</v>
          </cell>
          <cell r="BH206">
            <v>46062</v>
          </cell>
          <cell r="BI206">
            <v>46034</v>
          </cell>
          <cell r="BJ206">
            <v>0.47093206069209259</v>
          </cell>
        </row>
        <row r="207">
          <cell r="B207" t="str">
            <v>IWO US Equity</v>
          </cell>
          <cell r="C207" t="str">
            <v>Russell 2000 Growth ETF</v>
          </cell>
          <cell r="D207" t="str">
            <v>ETF</v>
          </cell>
          <cell r="E207" t="str">
            <v>N/A</v>
          </cell>
          <cell r="F207">
            <v>52.293715937594143</v>
          </cell>
          <cell r="G207">
            <v>52.558294930935155</v>
          </cell>
          <cell r="H207">
            <v>0</v>
          </cell>
          <cell r="I207">
            <v>341.28</v>
          </cell>
          <cell r="J207">
            <v>6941.81</v>
          </cell>
          <cell r="K207">
            <v>342.76</v>
          </cell>
          <cell r="L207">
            <v>6964.82</v>
          </cell>
          <cell r="M207">
            <v>4.9162970464475396E-2</v>
          </cell>
          <cell r="N207">
            <v>4.9213044988958794E-2</v>
          </cell>
          <cell r="O207">
            <v>335.72692500918595</v>
          </cell>
          <cell r="P207">
            <v>6892.2477999999992</v>
          </cell>
          <cell r="Q207">
            <v>335.40130866639998</v>
          </cell>
          <cell r="R207">
            <v>6889.6637999999994</v>
          </cell>
          <cell r="S207">
            <v>4.8710803028467142E-2</v>
          </cell>
          <cell r="T207">
            <v>4.8681810666349211E-2</v>
          </cell>
          <cell r="U207" t="str">
            <v>NEGATIVE</v>
          </cell>
          <cell r="V207" t="str">
            <v/>
          </cell>
          <cell r="W207" t="str">
            <v>UP</v>
          </cell>
          <cell r="X207" t="str">
            <v>POSITIVE</v>
          </cell>
          <cell r="Y207">
            <v>330.87072564768147</v>
          </cell>
          <cell r="Z207">
            <v>6852.6203076923057</v>
          </cell>
          <cell r="AA207">
            <v>330.63836520953845</v>
          </cell>
          <cell r="AB207">
            <v>6850.3815384615364</v>
          </cell>
          <cell r="AC207">
            <v>4.8283825863847663E-2</v>
          </cell>
          <cell r="AD207">
            <v>4.8265686130497407E-2</v>
          </cell>
          <cell r="AE207" t="str">
            <v>UP</v>
          </cell>
          <cell r="AF207" t="str">
            <v>UP</v>
          </cell>
          <cell r="AG207" t="str">
            <v>POSITIVE</v>
          </cell>
          <cell r="AH207">
            <v>311.67754434081149</v>
          </cell>
          <cell r="AI207">
            <v>6560.7823076923087</v>
          </cell>
          <cell r="AJ207">
            <v>311.71549309006031</v>
          </cell>
          <cell r="AK207">
            <v>6561.3723076923088</v>
          </cell>
          <cell r="AL207">
            <v>4.7506155474078063E-2</v>
          </cell>
          <cell r="AM207">
            <v>4.7507667370835921E-2</v>
          </cell>
          <cell r="AN207" t="str">
            <v>DOWN</v>
          </cell>
          <cell r="AO207" t="str">
            <v>DOWN</v>
          </cell>
          <cell r="AP207" t="str">
            <v>POSITIVE</v>
          </cell>
          <cell r="AQ207">
            <v>327.08380691707498</v>
          </cell>
          <cell r="AR207">
            <v>6769.6039787132295</v>
          </cell>
          <cell r="AS207">
            <v>326.79707453335482</v>
          </cell>
          <cell r="AT207">
            <v>6766.1256231941452</v>
          </cell>
          <cell r="AU207">
            <v>4.8316534903013228E-2</v>
          </cell>
          <cell r="AV207">
            <v>4.8298996018208841E-2</v>
          </cell>
          <cell r="AW207" t="str">
            <v>UP</v>
          </cell>
          <cell r="AX207" t="str">
            <v>UP</v>
          </cell>
          <cell r="AY207" t="str">
            <v>POSITIVE</v>
          </cell>
          <cell r="AZ207">
            <v>58.568205186330474</v>
          </cell>
          <cell r="BA207">
            <v>339.59451608965486</v>
          </cell>
          <cell r="BB207">
            <v>307.02077954397214</v>
          </cell>
          <cell r="BC207">
            <v>4.9632247592010792E-3</v>
          </cell>
          <cell r="BD207">
            <v>1.6540451709859294E-2</v>
          </cell>
          <cell r="BE207">
            <v>0.11158599918518264</v>
          </cell>
          <cell r="BF207">
            <v>46044</v>
          </cell>
          <cell r="BG207">
            <v>45981</v>
          </cell>
          <cell r="BH207">
            <v>46044</v>
          </cell>
          <cell r="BI207">
            <v>46058</v>
          </cell>
          <cell r="BJ207">
            <v>-12.426483647366794</v>
          </cell>
        </row>
        <row r="208">
          <cell r="B208" t="str">
            <v>IWS US Equity</v>
          </cell>
          <cell r="C208" t="str">
            <v>Russell Mid-Cap Value ETF</v>
          </cell>
          <cell r="D208" t="str">
            <v>ETF</v>
          </cell>
          <cell r="E208" t="str">
            <v>N/A</v>
          </cell>
          <cell r="F208">
            <v>69.253910996393273</v>
          </cell>
          <cell r="G208">
            <v>52.558294930935155</v>
          </cell>
          <cell r="H208">
            <v>1</v>
          </cell>
          <cell r="I208">
            <v>152.57</v>
          </cell>
          <cell r="J208">
            <v>6941.81</v>
          </cell>
          <cell r="K208">
            <v>152.26</v>
          </cell>
          <cell r="L208">
            <v>6964.82</v>
          </cell>
          <cell r="M208">
            <v>2.197841773255102E-2</v>
          </cell>
          <cell r="N208">
            <v>2.1861297205096469E-2</v>
          </cell>
          <cell r="O208">
            <v>145.03579063848437</v>
          </cell>
          <cell r="P208">
            <v>6892.2477999999992</v>
          </cell>
          <cell r="Q208">
            <v>144.78946150799999</v>
          </cell>
          <cell r="R208">
            <v>6889.6637999999994</v>
          </cell>
          <cell r="S208">
            <v>2.104332212757707E-2</v>
          </cell>
          <cell r="T208">
            <v>2.1015461089407585E-2</v>
          </cell>
          <cell r="U208" t="str">
            <v>POSITIVE</v>
          </cell>
          <cell r="V208" t="str">
            <v/>
          </cell>
          <cell r="W208" t="str">
            <v>UP</v>
          </cell>
          <cell r="X208" t="str">
            <v>POSITIVE</v>
          </cell>
          <cell r="Y208">
            <v>143.22468860806492</v>
          </cell>
          <cell r="Z208">
            <v>6852.6203076923057</v>
          </cell>
          <cell r="AA208">
            <v>142.99018141107695</v>
          </cell>
          <cell r="AB208">
            <v>6850.3815384615364</v>
          </cell>
          <cell r="AC208">
            <v>2.0900718583122167E-2</v>
          </cell>
          <cell r="AD208">
            <v>2.0873316414313149E-2</v>
          </cell>
          <cell r="AE208" t="str">
            <v>UP</v>
          </cell>
          <cell r="AF208" t="str">
            <v>UP</v>
          </cell>
          <cell r="AG208" t="str">
            <v>POSITIVE</v>
          </cell>
          <cell r="AH208">
            <v>137.90010754597813</v>
          </cell>
          <cell r="AI208">
            <v>6560.7823076923087</v>
          </cell>
          <cell r="AJ208">
            <v>137.89215864022893</v>
          </cell>
          <cell r="AK208">
            <v>6561.3723076923088</v>
          </cell>
          <cell r="AL208">
            <v>2.1018851270875827E-2</v>
          </cell>
          <cell r="AM208">
            <v>2.101574978127202E-2</v>
          </cell>
          <cell r="AN208" t="str">
            <v>UP</v>
          </cell>
          <cell r="AO208" t="str">
            <v>UP</v>
          </cell>
          <cell r="AP208" t="str">
            <v>POSITIVE</v>
          </cell>
          <cell r="AQ208">
            <v>142.25818567242922</v>
          </cell>
          <cell r="AR208">
            <v>6769.6039787132295</v>
          </cell>
          <cell r="AS208">
            <v>142.04989251841081</v>
          </cell>
          <cell r="AT208">
            <v>6766.1256231941452</v>
          </cell>
          <cell r="AU208">
            <v>2.1014255208983399E-2</v>
          </cell>
          <cell r="AV208">
            <v>2.0994273596024671E-2</v>
          </cell>
          <cell r="AW208" t="str">
            <v>UP</v>
          </cell>
          <cell r="AX208" t="str">
            <v>UP</v>
          </cell>
          <cell r="AY208" t="str">
            <v>POSITIVE</v>
          </cell>
          <cell r="AZ208">
            <v>85.425319954332522</v>
          </cell>
          <cell r="BA208">
            <v>147.13354862336189</v>
          </cell>
          <cell r="BB208">
            <v>136.40290472617122</v>
          </cell>
          <cell r="BC208">
            <v>3.6949094394199244E-2</v>
          </cell>
          <cell r="BD208">
            <v>5.1947242321003007E-2</v>
          </cell>
          <cell r="BE208">
            <v>0.11852456739307882</v>
          </cell>
          <cell r="BF208">
            <v>46063</v>
          </cell>
          <cell r="BG208">
            <v>45981</v>
          </cell>
          <cell r="BH208">
            <v>46063</v>
          </cell>
          <cell r="BI208">
            <v>46042</v>
          </cell>
          <cell r="BJ208">
            <v>4.5337114114323356</v>
          </cell>
        </row>
        <row r="209">
          <cell r="B209" t="str">
            <v>IXJ US Equity</v>
          </cell>
          <cell r="C209" t="str">
            <v>Global Healthcare ETF</v>
          </cell>
          <cell r="D209" t="str">
            <v>ETF</v>
          </cell>
          <cell r="E209" t="str">
            <v>N/A</v>
          </cell>
          <cell r="F209">
            <v>53.375064906796425</v>
          </cell>
          <cell r="G209">
            <v>52.558294930935155</v>
          </cell>
          <cell r="H209">
            <v>0</v>
          </cell>
          <cell r="I209">
            <v>99.57</v>
          </cell>
          <cell r="J209">
            <v>6941.81</v>
          </cell>
          <cell r="K209">
            <v>99.83</v>
          </cell>
          <cell r="L209">
            <v>6964.82</v>
          </cell>
          <cell r="M209">
            <v>1.4343521358262468E-2</v>
          </cell>
          <cell r="N209">
            <v>1.4333464468572053E-2</v>
          </cell>
          <cell r="O209">
            <v>98.144628817896447</v>
          </cell>
          <cell r="P209">
            <v>6892.2477999999992</v>
          </cell>
          <cell r="Q209">
            <v>98.124361051999983</v>
          </cell>
          <cell r="R209">
            <v>6889.6637999999994</v>
          </cell>
          <cell r="S209">
            <v>1.4239857832432614E-2</v>
          </cell>
          <cell r="T209">
            <v>1.4242256792269021E-2</v>
          </cell>
          <cell r="U209" t="str">
            <v>NEGATIVE</v>
          </cell>
          <cell r="V209" t="str">
            <v/>
          </cell>
          <cell r="W209" t="str">
            <v>DOWN</v>
          </cell>
          <cell r="X209" t="str">
            <v>POSITIVE</v>
          </cell>
          <cell r="Y209">
            <v>97.426373431458799</v>
          </cell>
          <cell r="Z209">
            <v>6852.6203076923057</v>
          </cell>
          <cell r="AA209">
            <v>97.295947432307671</v>
          </cell>
          <cell r="AB209">
            <v>6850.3815384615364</v>
          </cell>
          <cell r="AC209">
            <v>1.4217389707422472E-2</v>
          </cell>
          <cell r="AD209">
            <v>1.4202996852954626E-2</v>
          </cell>
          <cell r="AE209" t="str">
            <v>UP</v>
          </cell>
          <cell r="AF209" t="str">
            <v>UP</v>
          </cell>
          <cell r="AG209" t="str">
            <v>POSITIVE</v>
          </cell>
          <cell r="AH209">
            <v>90.916842929152338</v>
          </cell>
          <cell r="AI209">
            <v>6560.7823076923087</v>
          </cell>
          <cell r="AJ209">
            <v>90.923509603644021</v>
          </cell>
          <cell r="AK209">
            <v>6561.3723076923088</v>
          </cell>
          <cell r="AL209">
            <v>1.3857622256808495E-2</v>
          </cell>
          <cell r="AM209">
            <v>1.3857392225258836E-2</v>
          </cell>
          <cell r="AN209" t="str">
            <v>DOWN</v>
          </cell>
          <cell r="AO209" t="str">
            <v>UP</v>
          </cell>
          <cell r="AP209" t="str">
            <v>POSITIVE</v>
          </cell>
          <cell r="AQ209">
            <v>95.384543599357457</v>
          </cell>
          <cell r="AR209">
            <v>6769.6039787132295</v>
          </cell>
          <cell r="AS209">
            <v>95.300014557181328</v>
          </cell>
          <cell r="AT209">
            <v>6766.1256231941452</v>
          </cell>
          <cell r="AU209">
            <v>1.4090121652505914E-2</v>
          </cell>
          <cell r="AV209">
            <v>1.4084872180098868E-2</v>
          </cell>
          <cell r="AW209" t="str">
            <v>UP</v>
          </cell>
          <cell r="AX209" t="str">
            <v>UP</v>
          </cell>
          <cell r="AY209" t="str">
            <v>POSITIVE</v>
          </cell>
          <cell r="AZ209">
            <v>60.349608508583884</v>
          </cell>
          <cell r="BA209">
            <v>99.109354828865307</v>
          </cell>
          <cell r="BB209">
            <v>90.130421683014035</v>
          </cell>
          <cell r="BC209">
            <v>4.6478475410327569E-3</v>
          </cell>
          <cell r="BD209">
            <v>1.4523170541999475E-2</v>
          </cell>
          <cell r="BE209">
            <v>0.10473243263173315</v>
          </cell>
          <cell r="BF209">
            <v>46048</v>
          </cell>
          <cell r="BG209">
            <v>45971</v>
          </cell>
          <cell r="BH209">
            <v>46048</v>
          </cell>
          <cell r="BI209">
            <v>46056</v>
          </cell>
          <cell r="BJ209">
            <v>-11.345134678164513</v>
          </cell>
        </row>
        <row r="210">
          <cell r="B210" t="str">
            <v>IYC US Equity</v>
          </cell>
          <cell r="C210" t="str">
            <v>U.S. Consumer Discretionary ETF</v>
          </cell>
          <cell r="D210" t="str">
            <v>ETF</v>
          </cell>
          <cell r="E210" t="str">
            <v>N/A</v>
          </cell>
          <cell r="F210">
            <v>44.699116212180691</v>
          </cell>
          <cell r="G210">
            <v>52.558294930935155</v>
          </cell>
          <cell r="H210">
            <v>0</v>
          </cell>
          <cell r="I210">
            <v>103.18</v>
          </cell>
          <cell r="J210">
            <v>6941.81</v>
          </cell>
          <cell r="K210">
            <v>102.66</v>
          </cell>
          <cell r="L210">
            <v>6964.82</v>
          </cell>
          <cell r="M210">
            <v>1.486355863960552E-2</v>
          </cell>
          <cell r="N210">
            <v>1.473979227029557E-2</v>
          </cell>
          <cell r="O210">
            <v>104.26111883390351</v>
          </cell>
          <cell r="P210">
            <v>6892.2477999999992</v>
          </cell>
          <cell r="Q210">
            <v>104.23439622880002</v>
          </cell>
          <cell r="R210">
            <v>6889.6637999999994</v>
          </cell>
          <cell r="S210">
            <v>1.5127302711591932E-2</v>
          </cell>
          <cell r="T210">
            <v>1.5129097624299176E-2</v>
          </cell>
          <cell r="U210" t="str">
            <v>NEGATIVE</v>
          </cell>
          <cell r="V210" t="str">
            <v/>
          </cell>
          <cell r="W210" t="str">
            <v>DOWN</v>
          </cell>
          <cell r="X210" t="str">
            <v>NEGATIVE</v>
          </cell>
          <cell r="Y210">
            <v>103.41712885946427</v>
          </cell>
          <cell r="Z210">
            <v>6852.6203076923057</v>
          </cell>
          <cell r="AA210">
            <v>103.41347846938466</v>
          </cell>
          <cell r="AB210">
            <v>6850.3815384615364</v>
          </cell>
          <cell r="AC210">
            <v>1.5091618127940772E-2</v>
          </cell>
          <cell r="AD210">
            <v>1.5096017336956874E-2</v>
          </cell>
          <cell r="AE210" t="str">
            <v>UP</v>
          </cell>
          <cell r="AF210" t="str">
            <v>DOWN</v>
          </cell>
          <cell r="AG210" t="str">
            <v>NEGATIVE</v>
          </cell>
          <cell r="AH210">
            <v>101.89073337076842</v>
          </cell>
          <cell r="AI210">
            <v>6560.7823076923087</v>
          </cell>
          <cell r="AJ210">
            <v>101.87740002961006</v>
          </cell>
          <cell r="AK210">
            <v>6561.3723076923088</v>
          </cell>
          <cell r="AL210">
            <v>1.5530271938958373E-2</v>
          </cell>
          <cell r="AM210">
            <v>1.5526843357169777E-2</v>
          </cell>
          <cell r="AN210" t="str">
            <v>UP</v>
          </cell>
          <cell r="AO210" t="str">
            <v>UP</v>
          </cell>
          <cell r="AP210" t="str">
            <v>NEGATIVE</v>
          </cell>
          <cell r="AQ210">
            <v>103.20025687324802</v>
          </cell>
          <cell r="AR210">
            <v>6769.6039787132295</v>
          </cell>
          <cell r="AS210">
            <v>103.20067023025842</v>
          </cell>
          <cell r="AT210">
            <v>6766.1256231941452</v>
          </cell>
          <cell r="AU210">
            <v>1.5244652005901296E-2</v>
          </cell>
          <cell r="AV210">
            <v>1.5252550126543404E-2</v>
          </cell>
          <cell r="AW210" t="str">
            <v>DOWN</v>
          </cell>
          <cell r="AX210" t="str">
            <v>DOWN</v>
          </cell>
          <cell r="AY210" t="str">
            <v>NEGATIVE</v>
          </cell>
          <cell r="AZ210">
            <v>40.635203624002344</v>
          </cell>
          <cell r="BA210">
            <v>104.64216130016693</v>
          </cell>
          <cell r="BB210">
            <v>101.18115782561172</v>
          </cell>
          <cell r="BC210">
            <v>-1.3972965408968419E-2</v>
          </cell>
          <cell r="BD210">
            <v>-1.0369338503127046E-2</v>
          </cell>
          <cell r="BE210">
            <v>1.975508303466289E-2</v>
          </cell>
          <cell r="BF210">
            <v>46035</v>
          </cell>
          <cell r="BG210">
            <v>45981</v>
          </cell>
          <cell r="BH210">
            <v>46035</v>
          </cell>
          <cell r="BI210">
            <v>46058</v>
          </cell>
          <cell r="BJ210">
            <v>-20.021083372780247</v>
          </cell>
        </row>
        <row r="211">
          <cell r="B211" t="str">
            <v>IYE US Equity</v>
          </cell>
          <cell r="C211" t="str">
            <v>U.S. Energy ETF</v>
          </cell>
          <cell r="D211" t="str">
            <v>ETF</v>
          </cell>
          <cell r="E211" t="str">
            <v>N/A</v>
          </cell>
          <cell r="F211">
            <v>75.273297066484929</v>
          </cell>
          <cell r="G211">
            <v>52.558294930935155</v>
          </cell>
          <cell r="H211">
            <v>1</v>
          </cell>
          <cell r="I211">
            <v>56.64</v>
          </cell>
          <cell r="J211">
            <v>6941.81</v>
          </cell>
          <cell r="K211">
            <v>56.69</v>
          </cell>
          <cell r="L211">
            <v>6964.82</v>
          </cell>
          <cell r="M211">
            <v>8.159255295088744E-3</v>
          </cell>
          <cell r="N211">
            <v>8.1394781200375601E-3</v>
          </cell>
          <cell r="O211">
            <v>49.979241543792952</v>
          </cell>
          <cell r="P211">
            <v>6892.2477999999992</v>
          </cell>
          <cell r="Q211">
            <v>49.790086112799997</v>
          </cell>
          <cell r="R211">
            <v>6889.6637999999994</v>
          </cell>
          <cell r="S211">
            <v>7.2515154698577378E-3</v>
          </cell>
          <cell r="T211">
            <v>7.2267802258798178E-3</v>
          </cell>
          <cell r="U211" t="str">
            <v>POSITIVE</v>
          </cell>
          <cell r="V211" t="str">
            <v/>
          </cell>
          <cell r="W211" t="str">
            <v>UP</v>
          </cell>
          <cell r="X211" t="str">
            <v>POSITIVE</v>
          </cell>
          <cell r="Y211">
            <v>49.393808620763799</v>
          </cell>
          <cell r="Z211">
            <v>6852.6203076923057</v>
          </cell>
          <cell r="AA211">
            <v>49.232418171076908</v>
          </cell>
          <cell r="AB211">
            <v>6850.3815384615364</v>
          </cell>
          <cell r="AC211">
            <v>7.2080177221139075E-3</v>
          </cell>
          <cell r="AD211">
            <v>7.1868140328624035E-3</v>
          </cell>
          <cell r="AE211" t="str">
            <v>UP</v>
          </cell>
          <cell r="AF211" t="str">
            <v>UP</v>
          </cell>
          <cell r="AG211" t="str">
            <v>POSITIVE</v>
          </cell>
          <cell r="AH211">
            <v>47.223165293601284</v>
          </cell>
          <cell r="AI211">
            <v>6560.7823076923087</v>
          </cell>
          <cell r="AJ211">
            <v>47.224447360533368</v>
          </cell>
          <cell r="AK211">
            <v>6561.3723076923088</v>
          </cell>
          <cell r="AL211">
            <v>7.1977948785518497E-3</v>
          </cell>
          <cell r="AM211">
            <v>7.1973430474550548E-3</v>
          </cell>
          <cell r="AN211" t="str">
            <v>DOWN</v>
          </cell>
          <cell r="AO211" t="str">
            <v>UP</v>
          </cell>
          <cell r="AP211" t="str">
            <v>POSITIVE</v>
          </cell>
          <cell r="AQ211">
            <v>49.109850394665074</v>
          </cell>
          <cell r="AR211">
            <v>6769.6039787132295</v>
          </cell>
          <cell r="AS211">
            <v>48.957757601651387</v>
          </cell>
          <cell r="AT211">
            <v>6766.1256231941452</v>
          </cell>
          <cell r="AU211">
            <v>7.254464300879223E-3</v>
          </cell>
          <cell r="AV211">
            <v>7.2357151386349024E-3</v>
          </cell>
          <cell r="AW211" t="str">
            <v>UP</v>
          </cell>
          <cell r="AX211" t="str">
            <v>UP</v>
          </cell>
          <cell r="AY211" t="str">
            <v>POSITIVE</v>
          </cell>
          <cell r="AZ211">
            <v>92.528693745433316</v>
          </cell>
          <cell r="BA211">
            <v>51.383225786762843</v>
          </cell>
          <cell r="BB211">
            <v>46.583387366623036</v>
          </cell>
          <cell r="BC211">
            <v>0.10230525882225527</v>
          </cell>
          <cell r="BD211">
            <v>0.13327049892045162</v>
          </cell>
          <cell r="BE211">
            <v>0.21588409950158582</v>
          </cell>
          <cell r="BF211">
            <v>46062</v>
          </cell>
          <cell r="BG211">
            <v>46007</v>
          </cell>
          <cell r="BH211">
            <v>46062</v>
          </cell>
          <cell r="BI211">
            <v>46034</v>
          </cell>
          <cell r="BJ211">
            <v>10.553097481523992</v>
          </cell>
        </row>
        <row r="212">
          <cell r="B212" t="str">
            <v>IYF US Equity</v>
          </cell>
          <cell r="C212" t="str">
            <v>U.S. Financials ETF</v>
          </cell>
          <cell r="D212" t="str">
            <v>ETF</v>
          </cell>
          <cell r="E212" t="str">
            <v>N/A</v>
          </cell>
          <cell r="F212">
            <v>47.527090332988401</v>
          </cell>
          <cell r="G212">
            <v>52.558294930935155</v>
          </cell>
          <cell r="H212">
            <v>0</v>
          </cell>
          <cell r="I212">
            <v>127.7</v>
          </cell>
          <cell r="J212">
            <v>6941.81</v>
          </cell>
          <cell r="K212">
            <v>129.16999999999999</v>
          </cell>
          <cell r="L212">
            <v>6964.82</v>
          </cell>
          <cell r="M212">
            <v>1.8395778622578261E-2</v>
          </cell>
          <cell r="N212">
            <v>1.8546064363472423E-2</v>
          </cell>
          <cell r="O212">
            <v>128.56032416916483</v>
          </cell>
          <cell r="P212">
            <v>6892.2477999999992</v>
          </cell>
          <cell r="Q212">
            <v>128.49688967259996</v>
          </cell>
          <cell r="R212">
            <v>6889.6637999999994</v>
          </cell>
          <cell r="S212">
            <v>1.8652887693498897E-2</v>
          </cell>
          <cell r="T212">
            <v>1.8650676346877764E-2</v>
          </cell>
          <cell r="U212" t="str">
            <v>NEGATIVE</v>
          </cell>
          <cell r="V212" t="str">
            <v/>
          </cell>
          <cell r="W212" t="str">
            <v>UP</v>
          </cell>
          <cell r="X212" t="str">
            <v>NEGATIVE</v>
          </cell>
          <cell r="Y212">
            <v>127.21645143304987</v>
          </cell>
          <cell r="Z212">
            <v>6852.6203076923057</v>
          </cell>
          <cell r="AA212">
            <v>127.1390133367692</v>
          </cell>
          <cell r="AB212">
            <v>6850.3815384615364</v>
          </cell>
          <cell r="AC212">
            <v>1.8564643263576847E-2</v>
          </cell>
          <cell r="AD212">
            <v>1.8559406161970091E-2</v>
          </cell>
          <cell r="AE212" t="str">
            <v>UP</v>
          </cell>
          <cell r="AF212" t="str">
            <v>UP</v>
          </cell>
          <cell r="AG212" t="str">
            <v>NEGATIVE</v>
          </cell>
          <cell r="AH212">
            <v>123.41356467031721</v>
          </cell>
          <cell r="AI212">
            <v>6560.7823076923087</v>
          </cell>
          <cell r="AJ212">
            <v>123.45125705625971</v>
          </cell>
          <cell r="AK212">
            <v>6561.3723076923088</v>
          </cell>
          <cell r="AL212">
            <v>1.8810800127542524E-2</v>
          </cell>
          <cell r="AM212">
            <v>1.8814853245186232E-2</v>
          </cell>
          <cell r="AN212" t="str">
            <v>DOWN</v>
          </cell>
          <cell r="AO212" t="str">
            <v>DOWN</v>
          </cell>
          <cell r="AP212" t="str">
            <v>NEGATIVE</v>
          </cell>
          <cell r="AQ212">
            <v>126.07755694028231</v>
          </cell>
          <cell r="AR212">
            <v>6769.6039787132295</v>
          </cell>
          <cell r="AS212">
            <v>126.0447990843832</v>
          </cell>
          <cell r="AT212">
            <v>6766.1256231941452</v>
          </cell>
          <cell r="AU212">
            <v>1.8624066834149907E-2</v>
          </cell>
          <cell r="AV212">
            <v>1.8628799715498055E-2</v>
          </cell>
          <cell r="AW212" t="str">
            <v>UP</v>
          </cell>
          <cell r="AX212" t="str">
            <v>DOWN</v>
          </cell>
          <cell r="AY212" t="str">
            <v>NEGATIVE</v>
          </cell>
          <cell r="AZ212">
            <v>46.398326191316329</v>
          </cell>
          <cell r="BA212">
            <v>129.13193538542717</v>
          </cell>
          <cell r="BB212">
            <v>122.29365539234252</v>
          </cell>
          <cell r="BC212">
            <v>-1.1088933044743676E-2</v>
          </cell>
          <cell r="BD212">
            <v>-6.6919881753936261E-3</v>
          </cell>
          <cell r="BE212">
            <v>4.4207891164205204E-2</v>
          </cell>
          <cell r="BF212">
            <v>46028</v>
          </cell>
          <cell r="BG212">
            <v>45981</v>
          </cell>
          <cell r="BH212">
            <v>46034</v>
          </cell>
          <cell r="BI212">
            <v>46045</v>
          </cell>
          <cell r="BJ212">
            <v>-17.193109251972537</v>
          </cell>
        </row>
        <row r="213">
          <cell r="B213" t="str">
            <v>IYH US Equity</v>
          </cell>
          <cell r="C213" t="str">
            <v>U.S. Healthcare ETF</v>
          </cell>
          <cell r="D213" t="str">
            <v>ETF</v>
          </cell>
          <cell r="E213" t="str">
            <v>N/A</v>
          </cell>
          <cell r="F213">
            <v>46.66098819745725</v>
          </cell>
          <cell r="G213">
            <v>52.558294930935155</v>
          </cell>
          <cell r="H213">
            <v>0</v>
          </cell>
          <cell r="I213">
            <v>64.91</v>
          </cell>
          <cell r="J213">
            <v>6941.81</v>
          </cell>
          <cell r="K213">
            <v>65.25</v>
          </cell>
          <cell r="L213">
            <v>6964.82</v>
          </cell>
          <cell r="M213">
            <v>9.3505872387749014E-3</v>
          </cell>
          <cell r="N213">
            <v>9.3685120362048124E-3</v>
          </cell>
          <cell r="O213">
            <v>65.353342861642176</v>
          </cell>
          <cell r="P213">
            <v>6892.2477999999992</v>
          </cell>
          <cell r="Q213">
            <v>65.384668639199987</v>
          </cell>
          <cell r="R213">
            <v>6889.6637999999994</v>
          </cell>
          <cell r="S213">
            <v>9.4821522321995137E-3</v>
          </cell>
          <cell r="T213">
            <v>9.4902553357102837E-3</v>
          </cell>
          <cell r="U213" t="str">
            <v>NEGATIVE</v>
          </cell>
          <cell r="V213" t="str">
            <v/>
          </cell>
          <cell r="W213" t="str">
            <v>DOWN</v>
          </cell>
          <cell r="X213" t="str">
            <v>NEGATIVE</v>
          </cell>
          <cell r="Y213">
            <v>64.993309722801683</v>
          </cell>
          <cell r="Z213">
            <v>6852.6203076923057</v>
          </cell>
          <cell r="AA213">
            <v>64.934645410153834</v>
          </cell>
          <cell r="AB213">
            <v>6850.3815384615364</v>
          </cell>
          <cell r="AC213">
            <v>9.4844463584016787E-3</v>
          </cell>
          <cell r="AD213">
            <v>9.4789823085878657E-3</v>
          </cell>
          <cell r="AE213" t="str">
            <v>UP</v>
          </cell>
          <cell r="AF213" t="str">
            <v>UP</v>
          </cell>
          <cell r="AG213" t="str">
            <v>NEGATIVE</v>
          </cell>
          <cell r="AH213">
            <v>60.138336899817823</v>
          </cell>
          <cell r="AI213">
            <v>6560.7823076923087</v>
          </cell>
          <cell r="AJ213">
            <v>60.147054754635526</v>
          </cell>
          <cell r="AK213">
            <v>6561.3723076923088</v>
          </cell>
          <cell r="AL213">
            <v>9.1663362811638376E-3</v>
          </cell>
          <cell r="AM213">
            <v>9.1668407055824821E-3</v>
          </cell>
          <cell r="AN213" t="str">
            <v>DOWN</v>
          </cell>
          <cell r="AO213" t="str">
            <v>DOWN</v>
          </cell>
          <cell r="AP213" t="str">
            <v>POSITIVE</v>
          </cell>
          <cell r="AQ213">
            <v>63.363551354609278</v>
          </cell>
          <cell r="AR213">
            <v>6769.6039787132295</v>
          </cell>
          <cell r="AS213">
            <v>63.332321583924063</v>
          </cell>
          <cell r="AT213">
            <v>6766.1256231941452</v>
          </cell>
          <cell r="AU213">
            <v>9.3600085845277851E-3</v>
          </cell>
          <cell r="AV213">
            <v>9.3602048071383878E-3</v>
          </cell>
          <cell r="AW213" t="str">
            <v>UP</v>
          </cell>
          <cell r="AX213" t="str">
            <v>DOWN</v>
          </cell>
          <cell r="AY213" t="str">
            <v>SELL</v>
          </cell>
          <cell r="AZ213">
            <v>46.462866528537681</v>
          </cell>
          <cell r="BA213">
            <v>65.687096892326082</v>
          </cell>
          <cell r="BB213">
            <v>59.614627871857209</v>
          </cell>
          <cell r="BC213">
            <v>-1.1830282187685892E-2</v>
          </cell>
          <cell r="BD213">
            <v>-6.7837824697164484E-3</v>
          </cell>
          <cell r="BE213">
            <v>8.8826724533537238E-2</v>
          </cell>
          <cell r="BF213">
            <v>46029</v>
          </cell>
          <cell r="BG213">
            <v>45971</v>
          </cell>
          <cell r="BH213">
            <v>46044</v>
          </cell>
          <cell r="BI213">
            <v>46056</v>
          </cell>
          <cell r="BJ213">
            <v>-18.059211387503687</v>
          </cell>
        </row>
        <row r="214">
          <cell r="B214" t="str">
            <v>IYK US Equity</v>
          </cell>
          <cell r="C214" t="str">
            <v>U.S. Consumer Staples ETF</v>
          </cell>
          <cell r="D214" t="str">
            <v>ETF</v>
          </cell>
          <cell r="E214" t="str">
            <v>N/A</v>
          </cell>
          <cell r="F214">
            <v>78.127927111098941</v>
          </cell>
          <cell r="G214">
            <v>52.558294930935155</v>
          </cell>
          <cell r="H214">
            <v>1</v>
          </cell>
          <cell r="I214">
            <v>74.52</v>
          </cell>
          <cell r="J214">
            <v>6941.81</v>
          </cell>
          <cell r="K214">
            <v>74.59</v>
          </cell>
          <cell r="L214">
            <v>6964.82</v>
          </cell>
          <cell r="M214">
            <v>1.0734952411546842E-2</v>
          </cell>
          <cell r="N214">
            <v>1.070953736062095E-2</v>
          </cell>
          <cell r="O214">
            <v>68.735279942861354</v>
          </cell>
          <cell r="P214">
            <v>6892.2477999999992</v>
          </cell>
          <cell r="Q214">
            <v>68.615221428000027</v>
          </cell>
          <cell r="R214">
            <v>6889.6637999999994</v>
          </cell>
          <cell r="S214">
            <v>9.9728393315837195E-3</v>
          </cell>
          <cell r="T214">
            <v>9.9591538019605588E-3</v>
          </cell>
          <cell r="U214" t="str">
            <v>POSITIVE</v>
          </cell>
          <cell r="V214" t="str">
            <v/>
          </cell>
          <cell r="W214" t="str">
            <v>UP</v>
          </cell>
          <cell r="X214" t="str">
            <v>POSITIVE</v>
          </cell>
          <cell r="Y214">
            <v>68.398325811431846</v>
          </cell>
          <cell r="Z214">
            <v>6852.6203076923057</v>
          </cell>
          <cell r="AA214">
            <v>68.265770172307739</v>
          </cell>
          <cell r="AB214">
            <v>6850.3815384615364</v>
          </cell>
          <cell r="AC214">
            <v>9.9813389244187856E-3</v>
          </cell>
          <cell r="AD214">
            <v>9.9652508096124102E-3</v>
          </cell>
          <cell r="AE214" t="str">
            <v>UP</v>
          </cell>
          <cell r="AF214" t="str">
            <v>UP</v>
          </cell>
          <cell r="AG214" t="str">
            <v>POSITIVE</v>
          </cell>
          <cell r="AH214">
            <v>68.749698941962123</v>
          </cell>
          <cell r="AI214">
            <v>6560.7823076923087</v>
          </cell>
          <cell r="AJ214">
            <v>68.751493899832212</v>
          </cell>
          <cell r="AK214">
            <v>6561.3723076923088</v>
          </cell>
          <cell r="AL214">
            <v>1.0478887382279898E-2</v>
          </cell>
          <cell r="AM214">
            <v>1.0478218682885974E-2</v>
          </cell>
          <cell r="AN214" t="str">
            <v>DOWN</v>
          </cell>
          <cell r="AO214" t="str">
            <v>UP</v>
          </cell>
          <cell r="AP214" t="str">
            <v>POSITIVE</v>
          </cell>
          <cell r="AQ214">
            <v>68.805233140166507</v>
          </cell>
          <cell r="AR214">
            <v>6769.6039787132295</v>
          </cell>
          <cell r="AS214">
            <v>68.689793390727019</v>
          </cell>
          <cell r="AT214">
            <v>6766.1256231941452</v>
          </cell>
          <cell r="AU214">
            <v>1.0163849075444004E-2</v>
          </cell>
          <cell r="AV214">
            <v>1.0152012719843652E-2</v>
          </cell>
          <cell r="AW214" t="str">
            <v>UP</v>
          </cell>
          <cell r="AX214" t="str">
            <v>UP</v>
          </cell>
          <cell r="AY214" t="str">
            <v>POSITIVE</v>
          </cell>
          <cell r="AZ214">
            <v>82.870666305464468</v>
          </cell>
          <cell r="BA214">
            <v>69.712870859453758</v>
          </cell>
          <cell r="BB214">
            <v>68.496435366457959</v>
          </cell>
          <cell r="BC214">
            <v>6.8956120746164196E-2</v>
          </cell>
          <cell r="BD214">
            <v>8.4159402012291107E-2</v>
          </cell>
          <cell r="BE214">
            <v>8.7939826376595809E-2</v>
          </cell>
          <cell r="BF214">
            <v>46059</v>
          </cell>
          <cell r="BG214">
            <v>46029</v>
          </cell>
          <cell r="BH214">
            <v>46059</v>
          </cell>
          <cell r="BI214">
            <v>46034</v>
          </cell>
          <cell r="BJ214">
            <v>13.407727526138004</v>
          </cell>
        </row>
        <row r="215">
          <cell r="B215" t="str">
            <v>IYR US Equity</v>
          </cell>
          <cell r="C215" t="str">
            <v>U.S. Real Estate ETF</v>
          </cell>
          <cell r="D215" t="str">
            <v>ETF</v>
          </cell>
          <cell r="E215" t="str">
            <v>N/A</v>
          </cell>
          <cell r="F215">
            <v>67.865911246225323</v>
          </cell>
          <cell r="G215">
            <v>52.558294930935155</v>
          </cell>
          <cell r="H215">
            <v>1</v>
          </cell>
          <cell r="I215">
            <v>99.32</v>
          </cell>
          <cell r="J215">
            <v>6941.81</v>
          </cell>
          <cell r="K215">
            <v>98.06</v>
          </cell>
          <cell r="L215">
            <v>6964.82</v>
          </cell>
          <cell r="M215">
            <v>1.4307507696119598E-2</v>
          </cell>
          <cell r="N215">
            <v>1.4079330119084198E-2</v>
          </cell>
          <cell r="O215">
            <v>95.1045283738965</v>
          </cell>
          <cell r="P215">
            <v>6892.2477999999992</v>
          </cell>
          <cell r="Q215">
            <v>95.031025443200022</v>
          </cell>
          <cell r="R215">
            <v>6889.6637999999994</v>
          </cell>
          <cell r="S215">
            <v>1.3798767997560463E-2</v>
          </cell>
          <cell r="T215">
            <v>1.3793274708585931E-2</v>
          </cell>
          <cell r="U215" t="str">
            <v>POSITIVE</v>
          </cell>
          <cell r="V215" t="str">
            <v/>
          </cell>
          <cell r="W215" t="str">
            <v>UP</v>
          </cell>
          <cell r="X215" t="str">
            <v>POSITIVE</v>
          </cell>
          <cell r="Y215">
            <v>94.90891867330501</v>
          </cell>
          <cell r="Z215">
            <v>6852.6203076923057</v>
          </cell>
          <cell r="AA215">
            <v>94.825546540769238</v>
          </cell>
          <cell r="AB215">
            <v>6850.3815384615364</v>
          </cell>
          <cell r="AC215">
            <v>1.3850018593145521E-2</v>
          </cell>
          <cell r="AD215">
            <v>1.3842374473358929E-2</v>
          </cell>
          <cell r="AE215" t="str">
            <v>UP</v>
          </cell>
          <cell r="AF215" t="str">
            <v>UP</v>
          </cell>
          <cell r="AG215" t="str">
            <v>POSITIVE</v>
          </cell>
          <cell r="AH215">
            <v>94.812475936778242</v>
          </cell>
          <cell r="AI215">
            <v>6560.7823076923087</v>
          </cell>
          <cell r="AJ215">
            <v>94.780168252295567</v>
          </cell>
          <cell r="AK215">
            <v>6561.3723076923088</v>
          </cell>
          <cell r="AL215">
            <v>1.4451397941616448E-2</v>
          </cell>
          <cell r="AM215">
            <v>1.4445174546973782E-2</v>
          </cell>
          <cell r="AN215" t="str">
            <v>UP</v>
          </cell>
          <cell r="AO215" t="str">
            <v>UP</v>
          </cell>
          <cell r="AP215" t="str">
            <v>NEGATIVE</v>
          </cell>
          <cell r="AQ215">
            <v>95.087551934427523</v>
          </cell>
          <cell r="AR215">
            <v>6769.6039787132295</v>
          </cell>
          <cell r="AS215">
            <v>95.002066545180824</v>
          </cell>
          <cell r="AT215">
            <v>6766.1256231941452</v>
          </cell>
          <cell r="AU215">
            <v>1.4046250302591825E-2</v>
          </cell>
          <cell r="AV215">
            <v>1.4040836933254034E-2</v>
          </cell>
          <cell r="AW215" t="str">
            <v>UP</v>
          </cell>
          <cell r="AX215" t="str">
            <v>UP</v>
          </cell>
          <cell r="AY215" t="str">
            <v>POSITIVE</v>
          </cell>
          <cell r="AZ215">
            <v>73.59242231579799</v>
          </cell>
          <cell r="BA215">
            <v>95.729032248220136</v>
          </cell>
          <cell r="BB215">
            <v>94.385778385036119</v>
          </cell>
          <cell r="BC215">
            <v>3.7511794149017064E-2</v>
          </cell>
          <cell r="BD215">
            <v>4.4324615222638863E-2</v>
          </cell>
          <cell r="BE215">
            <v>5.2277172465911903E-2</v>
          </cell>
          <cell r="BF215">
            <v>46063</v>
          </cell>
          <cell r="BG215">
            <v>45981</v>
          </cell>
          <cell r="BH215">
            <v>46063</v>
          </cell>
          <cell r="BI215">
            <v>46034</v>
          </cell>
          <cell r="BJ215">
            <v>3.1457116612643858</v>
          </cell>
        </row>
        <row r="216">
          <cell r="B216" t="str">
            <v>IYT US Equity</v>
          </cell>
          <cell r="C216" t="str">
            <v>U.S. Transportation ETF</v>
          </cell>
          <cell r="D216" t="str">
            <v>ETF</v>
          </cell>
          <cell r="E216" t="str">
            <v>N/A</v>
          </cell>
          <cell r="F216">
            <v>68.683739901481573</v>
          </cell>
          <cell r="G216">
            <v>52.558294930935155</v>
          </cell>
          <cell r="H216">
            <v>1</v>
          </cell>
          <cell r="I216">
            <v>82.12</v>
          </cell>
          <cell r="J216">
            <v>6941.81</v>
          </cell>
          <cell r="K216">
            <v>81.93</v>
          </cell>
          <cell r="L216">
            <v>6964.82</v>
          </cell>
          <cell r="M216">
            <v>1.1829767740690108E-2</v>
          </cell>
          <cell r="N216">
            <v>1.1763405227988664E-2</v>
          </cell>
          <cell r="O216">
            <v>76.683690754931661</v>
          </cell>
          <cell r="P216">
            <v>6892.2477999999992</v>
          </cell>
          <cell r="Q216">
            <v>76.487243808000017</v>
          </cell>
          <cell r="R216">
            <v>6889.6637999999994</v>
          </cell>
          <cell r="S216">
            <v>1.1126078600211047E-2</v>
          </cell>
          <cell r="T216">
            <v>1.11017382020876E-2</v>
          </cell>
          <cell r="U216" t="str">
            <v>POSITIVE</v>
          </cell>
          <cell r="V216" t="str">
            <v/>
          </cell>
          <cell r="W216" t="str">
            <v>UP</v>
          </cell>
          <cell r="X216" t="str">
            <v>POSITIVE</v>
          </cell>
          <cell r="Y216">
            <v>75.361370180716648</v>
          </cell>
          <cell r="Z216">
            <v>6852.6203076923057</v>
          </cell>
          <cell r="AA216">
            <v>75.19613111076923</v>
          </cell>
          <cell r="AB216">
            <v>6850.3815384615364</v>
          </cell>
          <cell r="AC216">
            <v>1.0997453061294068E-2</v>
          </cell>
          <cell r="AD216">
            <v>1.0976925984133846E-2</v>
          </cell>
          <cell r="AE216" t="str">
            <v>UP</v>
          </cell>
          <cell r="AF216" t="str">
            <v>UP</v>
          </cell>
          <cell r="AG216" t="str">
            <v>POSITIVE</v>
          </cell>
          <cell r="AH216">
            <v>71.748462550874805</v>
          </cell>
          <cell r="AI216">
            <v>6560.7823076923087</v>
          </cell>
          <cell r="AJ216">
            <v>71.743590685577843</v>
          </cell>
          <cell r="AK216">
            <v>6561.3723076923088</v>
          </cell>
          <cell r="AL216">
            <v>1.0935961473184687E-2</v>
          </cell>
          <cell r="AM216">
            <v>1.0934235602126757E-2</v>
          </cell>
          <cell r="AN216" t="str">
            <v>UP</v>
          </cell>
          <cell r="AO216" t="str">
            <v>UP</v>
          </cell>
          <cell r="AP216" t="str">
            <v>POSITIVE</v>
          </cell>
          <cell r="AQ216">
            <v>74.61539529564692</v>
          </cell>
          <cell r="AR216">
            <v>6769.6039787132295</v>
          </cell>
          <cell r="AS216">
            <v>74.463803313784169</v>
          </cell>
          <cell r="AT216">
            <v>6766.1256231941452</v>
          </cell>
          <cell r="AU216">
            <v>1.1022121165473237E-2</v>
          </cell>
          <cell r="AV216">
            <v>1.1005382911976053E-2</v>
          </cell>
          <cell r="AW216" t="str">
            <v>UP</v>
          </cell>
          <cell r="AX216" t="str">
            <v>UP</v>
          </cell>
          <cell r="AY216" t="str">
            <v>POSITIVE</v>
          </cell>
          <cell r="AZ216">
            <v>82.306693741915694</v>
          </cell>
          <cell r="BA216">
            <v>77.686935572470389</v>
          </cell>
          <cell r="BB216">
            <v>70.836624638297153</v>
          </cell>
          <cell r="BC216">
            <v>5.7063190803738451E-2</v>
          </cell>
          <cell r="BD216">
            <v>7.0892639511077826E-2</v>
          </cell>
          <cell r="BE216">
            <v>0.15928730962715298</v>
          </cell>
          <cell r="BF216">
            <v>46059</v>
          </cell>
          <cell r="BG216">
            <v>45981</v>
          </cell>
          <cell r="BH216">
            <v>46059</v>
          </cell>
          <cell r="BI216">
            <v>46050</v>
          </cell>
          <cell r="BJ216">
            <v>3.9635403165206355</v>
          </cell>
        </row>
        <row r="217">
          <cell r="B217" t="str">
            <v>IYW US Equity</v>
          </cell>
          <cell r="C217" t="str">
            <v>U.S. Technology ETF</v>
          </cell>
          <cell r="D217" t="str">
            <v>ETF</v>
          </cell>
          <cell r="E217" t="str">
            <v>N/A</v>
          </cell>
          <cell r="F217">
            <v>46.258361448698984</v>
          </cell>
          <cell r="G217">
            <v>52.558294930935155</v>
          </cell>
          <cell r="H217">
            <v>0</v>
          </cell>
          <cell r="I217">
            <v>195.31</v>
          </cell>
          <cell r="J217">
            <v>6941.81</v>
          </cell>
          <cell r="K217">
            <v>196.32</v>
          </cell>
          <cell r="L217">
            <v>6964.82</v>
          </cell>
          <cell r="M217">
            <v>2.8135313412496164E-2</v>
          </cell>
          <cell r="N217">
            <v>2.8187375983873237E-2</v>
          </cell>
          <cell r="O217">
            <v>199.61217337277188</v>
          </cell>
          <cell r="P217">
            <v>6892.2477999999992</v>
          </cell>
          <cell r="Q217">
            <v>199.65006087520001</v>
          </cell>
          <cell r="R217">
            <v>6889.6637999999994</v>
          </cell>
          <cell r="S217">
            <v>2.8961839325157737E-2</v>
          </cell>
          <cell r="T217">
            <v>2.8978200775950785E-2</v>
          </cell>
          <cell r="U217" t="str">
            <v>NEGATIVE</v>
          </cell>
          <cell r="V217" t="str">
            <v/>
          </cell>
          <cell r="W217" t="str">
            <v>DOWN</v>
          </cell>
          <cell r="X217" t="str">
            <v>NEGATIVE</v>
          </cell>
          <cell r="Y217">
            <v>199.06452480305526</v>
          </cell>
          <cell r="Z217">
            <v>6852.6203076923057</v>
          </cell>
          <cell r="AA217">
            <v>199.20040815753842</v>
          </cell>
          <cell r="AB217">
            <v>6850.3815384615364</v>
          </cell>
          <cell r="AC217">
            <v>2.9049402398612159E-2</v>
          </cell>
          <cell r="AD217">
            <v>2.9078731898234532E-2</v>
          </cell>
          <cell r="AE217" t="str">
            <v>DOWN</v>
          </cell>
          <cell r="AF217" t="str">
            <v>DOWN</v>
          </cell>
          <cell r="AG217" t="str">
            <v>NEGATIVE</v>
          </cell>
          <cell r="AH217">
            <v>187.92297632332756</v>
          </cell>
          <cell r="AI217">
            <v>6560.7823076923087</v>
          </cell>
          <cell r="AJ217">
            <v>187.94887382182517</v>
          </cell>
          <cell r="AK217">
            <v>6561.3723076923088</v>
          </cell>
          <cell r="AL217">
            <v>2.864337932733934E-2</v>
          </cell>
          <cell r="AM217">
            <v>2.8644750672276426E-2</v>
          </cell>
          <cell r="AN217" t="str">
            <v>DOWN</v>
          </cell>
          <cell r="AO217" t="str">
            <v>DOWN</v>
          </cell>
          <cell r="AP217" t="str">
            <v>NEGATIVE</v>
          </cell>
          <cell r="AQ217">
            <v>195.56522794160074</v>
          </cell>
          <cell r="AR217">
            <v>6769.6039787132295</v>
          </cell>
          <cell r="AS217">
            <v>195.57037730934138</v>
          </cell>
          <cell r="AT217">
            <v>6766.1256231941452</v>
          </cell>
          <cell r="AU217">
            <v>2.8888725035696092E-2</v>
          </cell>
          <cell r="AV217">
            <v>2.8904337312173158E-2</v>
          </cell>
          <cell r="AW217" t="str">
            <v>DOWN</v>
          </cell>
          <cell r="AX217" t="str">
            <v>DOWN</v>
          </cell>
          <cell r="AY217" t="str">
            <v>NEGATIVE</v>
          </cell>
          <cell r="AZ217">
            <v>38.740153175787171</v>
          </cell>
          <cell r="BA217">
            <v>199.14451605027719</v>
          </cell>
          <cell r="BB217">
            <v>184.94875947211008</v>
          </cell>
          <cell r="BC217">
            <v>-1.9254941719354712E-2</v>
          </cell>
          <cell r="BD217">
            <v>-2.1552660341700003E-2</v>
          </cell>
          <cell r="BE217">
            <v>5.6022222357497764E-2</v>
          </cell>
          <cell r="BF217">
            <v>45971</v>
          </cell>
          <cell r="BG217">
            <v>46058</v>
          </cell>
          <cell r="BH217">
            <v>46050</v>
          </cell>
          <cell r="BI217">
            <v>46058</v>
          </cell>
          <cell r="BJ217">
            <v>-18.461838136261953</v>
          </cell>
        </row>
        <row r="218">
          <cell r="B218" t="str">
            <v>IYZ US Equity</v>
          </cell>
          <cell r="C218" t="str">
            <v>U.S. Telecommunications ETF</v>
          </cell>
          <cell r="D218" t="str">
            <v>ETF</v>
          </cell>
          <cell r="E218" t="str">
            <v>N/A</v>
          </cell>
          <cell r="F218">
            <v>88.039911789610741</v>
          </cell>
          <cell r="G218">
            <v>52.558294930935155</v>
          </cell>
          <cell r="H218">
            <v>1</v>
          </cell>
          <cell r="I218">
            <v>38.880000000000003</v>
          </cell>
          <cell r="J218">
            <v>6941.81</v>
          </cell>
          <cell r="K218">
            <v>38.770000000000003</v>
          </cell>
          <cell r="L218">
            <v>6964.82</v>
          </cell>
          <cell r="M218">
            <v>5.6008447364592233E-3</v>
          </cell>
          <cell r="N218">
            <v>5.5665473048836876E-3</v>
          </cell>
          <cell r="O218">
            <v>34.220345719462294</v>
          </cell>
          <cell r="P218">
            <v>6892.2477999999992</v>
          </cell>
          <cell r="Q218">
            <v>34.087598735899988</v>
          </cell>
          <cell r="R218">
            <v>6889.6637999999994</v>
          </cell>
          <cell r="S218">
            <v>4.9650486622756507E-3</v>
          </cell>
          <cell r="T218">
            <v>4.9476432704742418E-3</v>
          </cell>
          <cell r="U218" t="str">
            <v>POSITIVE</v>
          </cell>
          <cell r="V218" t="str">
            <v/>
          </cell>
          <cell r="W218" t="str">
            <v>UP</v>
          </cell>
          <cell r="X218" t="str">
            <v>POSITIVE</v>
          </cell>
          <cell r="Y218">
            <v>33.679292923355611</v>
          </cell>
          <cell r="Z218">
            <v>6852.6203076923057</v>
          </cell>
          <cell r="AA218">
            <v>33.576720986923078</v>
          </cell>
          <cell r="AB218">
            <v>6850.3815384615364</v>
          </cell>
          <cell r="AC218">
            <v>4.9148050542869607E-3</v>
          </cell>
          <cell r="AD218">
            <v>4.9014380875585161E-3</v>
          </cell>
          <cell r="AE218" t="str">
            <v>UP</v>
          </cell>
          <cell r="AF218" t="str">
            <v>UP</v>
          </cell>
          <cell r="AG218" t="str">
            <v>POSITIVE</v>
          </cell>
          <cell r="AH218">
            <v>31.679488886101645</v>
          </cell>
          <cell r="AI218">
            <v>6560.7823076923087</v>
          </cell>
          <cell r="AJ218">
            <v>31.67666834589356</v>
          </cell>
          <cell r="AK218">
            <v>6561.3723076923088</v>
          </cell>
          <cell r="AL218">
            <v>4.8286145463108041E-3</v>
          </cell>
          <cell r="AM218">
            <v>4.8277504857874038E-3</v>
          </cell>
          <cell r="AN218" t="str">
            <v>UP</v>
          </cell>
          <cell r="AO218" t="str">
            <v>UP</v>
          </cell>
          <cell r="AP218" t="str">
            <v>POSITIVE</v>
          </cell>
          <cell r="AQ218">
            <v>33.32314178733882</v>
          </cell>
          <cell r="AR218">
            <v>6769.6039787132295</v>
          </cell>
          <cell r="AS218">
            <v>33.21087963043702</v>
          </cell>
          <cell r="AT218">
            <v>6766.1256231941452</v>
          </cell>
          <cell r="AU218">
            <v>4.9224654635813573E-3</v>
          </cell>
          <cell r="AV218">
            <v>4.9084042301240725E-3</v>
          </cell>
          <cell r="AW218" t="str">
            <v>UP</v>
          </cell>
          <cell r="AX218" t="str">
            <v>UP</v>
          </cell>
          <cell r="AY218" t="str">
            <v>POSITIVE</v>
          </cell>
          <cell r="AZ218">
            <v>94.934636545016104</v>
          </cell>
          <cell r="BA218">
            <v>34.885161324777904</v>
          </cell>
          <cell r="BB218">
            <v>31.130824305934702</v>
          </cell>
          <cell r="BC218">
            <v>0.11451398025740755</v>
          </cell>
          <cell r="BD218">
            <v>0.13616619536042851</v>
          </cell>
          <cell r="BE218">
            <v>0.24892292018711548</v>
          </cell>
          <cell r="BF218">
            <v>46063</v>
          </cell>
          <cell r="BG218">
            <v>45981</v>
          </cell>
          <cell r="BH218">
            <v>46063</v>
          </cell>
          <cell r="BI218">
            <v>46042</v>
          </cell>
          <cell r="BJ218">
            <v>23.319712204649804</v>
          </cell>
        </row>
        <row r="219">
          <cell r="B219" t="str">
            <v>JETS US Equity</v>
          </cell>
          <cell r="C219" t="str">
            <v>US Global Jets ETF</v>
          </cell>
          <cell r="D219" t="str">
            <v>ETF</v>
          </cell>
          <cell r="E219" t="str">
            <v>N/A</v>
          </cell>
          <cell r="F219">
            <v>65.737300275890703</v>
          </cell>
          <cell r="G219">
            <v>52.558294930935155</v>
          </cell>
          <cell r="H219">
            <v>1</v>
          </cell>
          <cell r="I219">
            <v>30.88</v>
          </cell>
          <cell r="J219">
            <v>6941.81</v>
          </cell>
          <cell r="K219">
            <v>30.99</v>
          </cell>
          <cell r="L219">
            <v>6964.82</v>
          </cell>
          <cell r="M219">
            <v>4.4484075478873663E-3</v>
          </cell>
          <cell r="N219">
            <v>4.4495047969653201E-3</v>
          </cell>
          <cell r="O219">
            <v>28.43686519121534</v>
          </cell>
          <cell r="P219">
            <v>6892.2477999999992</v>
          </cell>
          <cell r="Q219">
            <v>28.340200584000009</v>
          </cell>
          <cell r="R219">
            <v>6889.6637999999994</v>
          </cell>
          <cell r="S219">
            <v>4.1259203116892204E-3</v>
          </cell>
          <cell r="T219">
            <v>4.1134373761459904E-3</v>
          </cell>
          <cell r="U219" t="str">
            <v>POSITIVE</v>
          </cell>
          <cell r="V219" t="str">
            <v/>
          </cell>
          <cell r="W219" t="str">
            <v>UP</v>
          </cell>
          <cell r="X219" t="str">
            <v>POSITIVE</v>
          </cell>
          <cell r="Y219">
            <v>27.568055482473337</v>
          </cell>
          <cell r="Z219">
            <v>6852.6203076923057</v>
          </cell>
          <cell r="AA219">
            <v>27.475539058461543</v>
          </cell>
          <cell r="AB219">
            <v>6850.3815384615364</v>
          </cell>
          <cell r="AC219">
            <v>4.0229947442917907E-3</v>
          </cell>
          <cell r="AD219">
            <v>4.0108042018097605E-3</v>
          </cell>
          <cell r="AE219" t="str">
            <v>UP</v>
          </cell>
          <cell r="AF219" t="str">
            <v>UP</v>
          </cell>
          <cell r="AG219" t="str">
            <v>POSITIVE</v>
          </cell>
          <cell r="AH219">
            <v>25.580163619506823</v>
          </cell>
          <cell r="AI219">
            <v>6560.7823076923087</v>
          </cell>
          <cell r="AJ219">
            <v>25.582984153846141</v>
          </cell>
          <cell r="AK219">
            <v>6561.3723076923088</v>
          </cell>
          <cell r="AL219">
            <v>3.8989502196277561E-3</v>
          </cell>
          <cell r="AM219">
            <v>3.8990294947679775E-3</v>
          </cell>
          <cell r="AN219" t="str">
            <v>DOWN</v>
          </cell>
          <cell r="AO219" t="str">
            <v>DOWN</v>
          </cell>
          <cell r="AP219" t="str">
            <v>POSITIVE</v>
          </cell>
          <cell r="AQ219">
            <v>27.125956612415557</v>
          </cell>
          <cell r="AR219">
            <v>6769.6039787132295</v>
          </cell>
          <cell r="AS219">
            <v>27.050125372985111</v>
          </cell>
          <cell r="AT219">
            <v>6766.1256231941452</v>
          </cell>
          <cell r="AU219">
            <v>4.0070226704120547E-3</v>
          </cell>
          <cell r="AV219">
            <v>3.9978751325955011E-3</v>
          </cell>
          <cell r="AW219" t="str">
            <v>UP</v>
          </cell>
          <cell r="AX219" t="str">
            <v>UP</v>
          </cell>
          <cell r="AY219" t="str">
            <v>POSITIVE</v>
          </cell>
          <cell r="AZ219">
            <v>73.644067590052614</v>
          </cell>
          <cell r="BA219">
            <v>28.920645134218272</v>
          </cell>
          <cell r="BB219">
            <v>25.056888145803832</v>
          </cell>
          <cell r="BC219">
            <v>6.7749348490966366E-2</v>
          </cell>
          <cell r="BD219">
            <v>8.5914350697818387E-2</v>
          </cell>
          <cell r="BE219">
            <v>0.23239565185876199</v>
          </cell>
          <cell r="BF219">
            <v>46059</v>
          </cell>
          <cell r="BG219">
            <v>45981</v>
          </cell>
          <cell r="BH219">
            <v>46059</v>
          </cell>
          <cell r="BI219">
            <v>46050</v>
          </cell>
          <cell r="BJ219">
            <v>1.017100690929766</v>
          </cell>
        </row>
        <row r="220">
          <cell r="B220" t="str">
            <v>JNK US Equity</v>
          </cell>
          <cell r="C220" t="str">
            <v>SPDR Bloomberg High Yield Bond ETF</v>
          </cell>
          <cell r="D220" t="str">
            <v>ETF</v>
          </cell>
          <cell r="E220" t="str">
            <v>N/A</v>
          </cell>
          <cell r="F220">
            <v>63.306342841781046</v>
          </cell>
          <cell r="G220">
            <v>52.558294930935155</v>
          </cell>
          <cell r="H220">
            <v>1</v>
          </cell>
          <cell r="I220">
            <v>97.49</v>
          </cell>
          <cell r="J220">
            <v>6941.81</v>
          </cell>
          <cell r="K220">
            <v>97.54</v>
          </cell>
          <cell r="L220">
            <v>6964.82</v>
          </cell>
          <cell r="M220">
            <v>1.4043887689233786E-2</v>
          </cell>
          <cell r="N220">
            <v>1.400466918025161E-2</v>
          </cell>
          <cell r="O220">
            <v>96.76695372528863</v>
          </cell>
          <cell r="P220">
            <v>6892.2477999999992</v>
          </cell>
          <cell r="Q220">
            <v>96.737138295401863</v>
          </cell>
          <cell r="R220">
            <v>6889.6637999999994</v>
          </cell>
          <cell r="S220">
            <v>1.4039970200329802E-2</v>
          </cell>
          <cell r="T220">
            <v>1.4040908396052921E-2</v>
          </cell>
          <cell r="U220" t="str">
            <v>POSITIVE</v>
          </cell>
          <cell r="V220" t="str">
            <v/>
          </cell>
          <cell r="W220" t="str">
            <v>DOWN</v>
          </cell>
          <cell r="X220" t="str">
            <v>BUY</v>
          </cell>
          <cell r="Y220">
            <v>96.425398712313608</v>
          </cell>
          <cell r="Z220">
            <v>6852.6203076923057</v>
          </cell>
          <cell r="AA220">
            <v>96.388537782020961</v>
          </cell>
          <cell r="AB220">
            <v>6850.3815384615364</v>
          </cell>
          <cell r="AC220">
            <v>1.4071317887563788E-2</v>
          </cell>
          <cell r="AD220">
            <v>1.4070535668830493E-2</v>
          </cell>
          <cell r="AE220" t="str">
            <v>UP</v>
          </cell>
          <cell r="AF220" t="str">
            <v>UP</v>
          </cell>
          <cell r="AG220" t="str">
            <v>NEGATIVE</v>
          </cell>
          <cell r="AH220">
            <v>94.752210071965123</v>
          </cell>
          <cell r="AI220">
            <v>6560.7823076923087</v>
          </cell>
          <cell r="AJ220">
            <v>94.753492178022313</v>
          </cell>
          <cell r="AK220">
            <v>6561.3723076923088</v>
          </cell>
          <cell r="AL220">
            <v>1.4442212167422652E-2</v>
          </cell>
          <cell r="AM220">
            <v>1.4441108922738135E-2</v>
          </cell>
          <cell r="AN220" t="str">
            <v>DOWN</v>
          </cell>
          <cell r="AO220" t="str">
            <v>UP</v>
          </cell>
          <cell r="AP220" t="str">
            <v>NEGATIVE</v>
          </cell>
          <cell r="AQ220">
            <v>95.975439131437227</v>
          </cell>
          <cell r="AR220">
            <v>6769.6039787132295</v>
          </cell>
          <cell r="AS220">
            <v>95.944859287061647</v>
          </cell>
          <cell r="AT220">
            <v>6766.1256231941452</v>
          </cell>
          <cell r="AU220">
            <v>1.4177408225537043E-2</v>
          </cell>
          <cell r="AV220">
            <v>1.4180177051127245E-2</v>
          </cell>
          <cell r="AW220" t="str">
            <v>UP</v>
          </cell>
          <cell r="AX220" t="str">
            <v>DOWN</v>
          </cell>
          <cell r="AY220" t="str">
            <v>NEGATIVE</v>
          </cell>
          <cell r="AZ220">
            <v>86.821802790341863</v>
          </cell>
          <cell r="BA220">
            <v>97.124963398186111</v>
          </cell>
          <cell r="BB220">
            <v>94.316589013284982</v>
          </cell>
          <cell r="BC220">
            <v>3.7584220270676649E-3</v>
          </cell>
          <cell r="BD220">
            <v>7.472037166365908E-3</v>
          </cell>
          <cell r="BE220">
            <v>3.3646371438093681E-2</v>
          </cell>
          <cell r="BF220">
            <v>46062</v>
          </cell>
          <cell r="BG220">
            <v>45979</v>
          </cell>
          <cell r="BH220">
            <v>46062</v>
          </cell>
          <cell r="BI220">
            <v>46042</v>
          </cell>
          <cell r="BJ220">
            <v>-1.4138567431798919</v>
          </cell>
        </row>
        <row r="221">
          <cell r="B221" t="str">
            <v>KBE US Equity</v>
          </cell>
          <cell r="C221" t="str">
            <v>SPDR S&amp;P Bank ETF</v>
          </cell>
          <cell r="D221" t="str">
            <v>ETF</v>
          </cell>
          <cell r="E221" t="str">
            <v>N/A</v>
          </cell>
          <cell r="F221">
            <v>64.258356853248131</v>
          </cell>
          <cell r="G221">
            <v>52.558294930935155</v>
          </cell>
          <cell r="H221">
            <v>1</v>
          </cell>
          <cell r="I221">
            <v>66.67</v>
          </cell>
          <cell r="J221">
            <v>6941.81</v>
          </cell>
          <cell r="K221">
            <v>67.25</v>
          </cell>
          <cell r="L221">
            <v>6964.82</v>
          </cell>
          <cell r="M221">
            <v>9.604123420260709E-3</v>
          </cell>
          <cell r="N221">
            <v>9.6556694932532355E-3</v>
          </cell>
          <cell r="O221">
            <v>62.626695608378895</v>
          </cell>
          <cell r="P221">
            <v>6892.2477999999992</v>
          </cell>
          <cell r="Q221">
            <v>62.468775264999998</v>
          </cell>
          <cell r="R221">
            <v>6889.6637999999994</v>
          </cell>
          <cell r="S221">
            <v>9.0865414920773598E-3</v>
          </cell>
          <cell r="T221">
            <v>9.0670280986715202E-3</v>
          </cell>
          <cell r="U221" t="str">
            <v>POSITIVE</v>
          </cell>
          <cell r="V221" t="str">
            <v/>
          </cell>
          <cell r="W221" t="str">
            <v>UP</v>
          </cell>
          <cell r="X221" t="str">
            <v>POSITIVE</v>
          </cell>
          <cell r="Y221">
            <v>61.302924098752996</v>
          </cell>
          <cell r="Z221">
            <v>6852.6203076923057</v>
          </cell>
          <cell r="AA221">
            <v>61.150725607692301</v>
          </cell>
          <cell r="AB221">
            <v>6850.3815384615364</v>
          </cell>
          <cell r="AC221">
            <v>8.9459099360777831E-3</v>
          </cell>
          <cell r="AD221">
            <v>8.9266160234084679E-3</v>
          </cell>
          <cell r="AE221" t="str">
            <v>UP</v>
          </cell>
          <cell r="AF221" t="str">
            <v>UP</v>
          </cell>
          <cell r="AG221" t="str">
            <v>POSITIVE</v>
          </cell>
          <cell r="AH221">
            <v>58.550965921427576</v>
          </cell>
          <cell r="AI221">
            <v>6560.7823076923087</v>
          </cell>
          <cell r="AJ221">
            <v>58.56583776324949</v>
          </cell>
          <cell r="AK221">
            <v>6561.3723076923088</v>
          </cell>
          <cell r="AL221">
            <v>8.9243878512442684E-3</v>
          </cell>
          <cell r="AM221">
            <v>8.9258519432877E-3</v>
          </cell>
          <cell r="AN221" t="str">
            <v>DOWN</v>
          </cell>
          <cell r="AO221" t="str">
            <v>DOWN</v>
          </cell>
          <cell r="AP221" t="str">
            <v>POSITIVE</v>
          </cell>
          <cell r="AQ221">
            <v>60.8754865807173</v>
          </cell>
          <cell r="AR221">
            <v>6769.6039787132295</v>
          </cell>
          <cell r="AS221">
            <v>60.758445164406339</v>
          </cell>
          <cell r="AT221">
            <v>6766.1256231941452</v>
          </cell>
          <cell r="AU221">
            <v>8.9924738244863411E-3</v>
          </cell>
          <cell r="AV221">
            <v>8.9797985653898571E-3</v>
          </cell>
          <cell r="AW221" t="str">
            <v>UP</v>
          </cell>
          <cell r="AX221" t="str">
            <v>UP</v>
          </cell>
          <cell r="AY221" t="str">
            <v>POSITIVE</v>
          </cell>
          <cell r="AZ221">
            <v>78.049812342303809</v>
          </cell>
          <cell r="BA221">
            <v>63.562903166740178</v>
          </cell>
          <cell r="BB221">
            <v>57.801203660698214</v>
          </cell>
          <cell r="BC221">
            <v>4.8882235997137924E-2</v>
          </cell>
          <cell r="BD221">
            <v>6.4561994726736849E-2</v>
          </cell>
          <cell r="BE221">
            <v>0.15343618778880397</v>
          </cell>
          <cell r="BF221">
            <v>46059</v>
          </cell>
          <cell r="BG221">
            <v>45978</v>
          </cell>
          <cell r="BH221">
            <v>46059</v>
          </cell>
          <cell r="BI221">
            <v>46035</v>
          </cell>
          <cell r="BJ221">
            <v>-0.46184273171280665</v>
          </cell>
        </row>
        <row r="222">
          <cell r="B222" t="str">
            <v>KBWB US Equity</v>
          </cell>
          <cell r="C222" t="str">
            <v>KBW Bank ETF</v>
          </cell>
          <cell r="D222" t="str">
            <v>ETF</v>
          </cell>
          <cell r="E222" t="str">
            <v>N/A</v>
          </cell>
          <cell r="F222">
            <v>62.541241256784332</v>
          </cell>
          <cell r="G222">
            <v>52.558294930935155</v>
          </cell>
          <cell r="H222">
            <v>0</v>
          </cell>
          <cell r="I222">
            <v>89.79</v>
          </cell>
          <cell r="J222">
            <v>6941.81</v>
          </cell>
          <cell r="K222">
            <v>90.7</v>
          </cell>
          <cell r="L222">
            <v>6964.82</v>
          </cell>
          <cell r="M222">
            <v>1.2934666895233376E-2</v>
          </cell>
          <cell r="N222">
            <v>1.3022590677146001E-2</v>
          </cell>
          <cell r="O222">
            <v>85.337090212310542</v>
          </cell>
          <cell r="P222">
            <v>6892.2477999999992</v>
          </cell>
          <cell r="Q222">
            <v>85.109079234000006</v>
          </cell>
          <cell r="R222">
            <v>6889.6637999999994</v>
          </cell>
          <cell r="S222">
            <v>1.2381605056671142E-2</v>
          </cell>
          <cell r="T222">
            <v>1.2353154189323435E-2</v>
          </cell>
          <cell r="U222" t="str">
            <v>NEGATIVE</v>
          </cell>
          <cell r="V222" t="str">
            <v/>
          </cell>
          <cell r="W222" t="str">
            <v>UP</v>
          </cell>
          <cell r="X222" t="str">
            <v>POSITIVE</v>
          </cell>
          <cell r="Y222">
            <v>83.337862666392752</v>
          </cell>
          <cell r="Z222">
            <v>6852.6203076923057</v>
          </cell>
          <cell r="AA222">
            <v>83.1372172446154</v>
          </cell>
          <cell r="AB222">
            <v>6850.3815384615364</v>
          </cell>
          <cell r="AC222">
            <v>1.2161459255643143E-2</v>
          </cell>
          <cell r="AD222">
            <v>1.2136144064070103E-2</v>
          </cell>
          <cell r="AE222" t="str">
            <v>UP</v>
          </cell>
          <cell r="AF222" t="str">
            <v>UP</v>
          </cell>
          <cell r="AG222" t="str">
            <v>POSITIVE</v>
          </cell>
          <cell r="AH222">
            <v>76.948008455455138</v>
          </cell>
          <cell r="AI222">
            <v>6560.7823076923087</v>
          </cell>
          <cell r="AJ222">
            <v>76.971341765313412</v>
          </cell>
          <cell r="AK222">
            <v>6561.3723076923088</v>
          </cell>
          <cell r="AL222">
            <v>1.1728480666891819E-2</v>
          </cell>
          <cell r="AM222">
            <v>1.1730982202469303E-2</v>
          </cell>
          <cell r="AN222" t="str">
            <v>DOWN</v>
          </cell>
          <cell r="AO222" t="str">
            <v>DOWN</v>
          </cell>
          <cell r="AP222" t="str">
            <v>POSITIVE</v>
          </cell>
          <cell r="AQ222">
            <v>81.706040800476089</v>
          </cell>
          <cell r="AR222">
            <v>6769.6039787132295</v>
          </cell>
          <cell r="AS222">
            <v>81.542747621648189</v>
          </cell>
          <cell r="AT222">
            <v>6766.1256231941452</v>
          </cell>
          <cell r="AU222">
            <v>1.2069545139922177E-2</v>
          </cell>
          <cell r="AV222">
            <v>1.2051615970906785E-2</v>
          </cell>
          <cell r="AW222" t="str">
            <v>UP</v>
          </cell>
          <cell r="AX222" t="str">
            <v>UP</v>
          </cell>
          <cell r="AY222" t="str">
            <v>POSITIVE</v>
          </cell>
          <cell r="AZ222">
            <v>71.868049113566428</v>
          </cell>
          <cell r="BA222">
            <v>86.783870997275073</v>
          </cell>
          <cell r="BB222">
            <v>75.371115035512489</v>
          </cell>
          <cell r="BC222">
            <v>3.4639259210035966E-2</v>
          </cell>
          <cell r="BD222">
            <v>5.2180239291157671E-2</v>
          </cell>
          <cell r="BE222">
            <v>0.19130518312875955</v>
          </cell>
          <cell r="BF222">
            <v>46062</v>
          </cell>
          <cell r="BG222">
            <v>45978</v>
          </cell>
          <cell r="BH222">
            <v>46062</v>
          </cell>
          <cell r="BI222">
            <v>46045</v>
          </cell>
          <cell r="BJ222">
            <v>-2.1789583281766056</v>
          </cell>
        </row>
        <row r="223">
          <cell r="B223" t="str">
            <v>KIE US Equity</v>
          </cell>
          <cell r="C223" t="str">
            <v>SPDR S&amp;P Insurance ETF</v>
          </cell>
          <cell r="D223" t="str">
            <v>ETF</v>
          </cell>
          <cell r="E223" t="str">
            <v>N/A</v>
          </cell>
          <cell r="F223">
            <v>42.839106438764084</v>
          </cell>
          <cell r="G223">
            <v>52.558294930935155</v>
          </cell>
          <cell r="H223">
            <v>0</v>
          </cell>
          <cell r="I223">
            <v>57.87</v>
          </cell>
          <cell r="J223">
            <v>6941.81</v>
          </cell>
          <cell r="K223">
            <v>57.55</v>
          </cell>
          <cell r="L223">
            <v>6964.82</v>
          </cell>
          <cell r="M223">
            <v>8.3364425128316672E-3</v>
          </cell>
          <cell r="N223">
            <v>8.2629558265683821E-3</v>
          </cell>
          <cell r="O223">
            <v>59.286971380837713</v>
          </cell>
          <cell r="P223">
            <v>6892.2477999999992</v>
          </cell>
          <cell r="Q223">
            <v>59.323752129799999</v>
          </cell>
          <cell r="R223">
            <v>6889.6637999999994</v>
          </cell>
          <cell r="S223">
            <v>8.6019790787031369E-3</v>
          </cell>
          <cell r="T223">
            <v>8.6105438308615306E-3</v>
          </cell>
          <cell r="U223" t="str">
            <v>NEGATIVE</v>
          </cell>
          <cell r="V223" t="str">
            <v/>
          </cell>
          <cell r="W223" t="str">
            <v>DOWN</v>
          </cell>
          <cell r="X223" t="str">
            <v>NEGATIVE</v>
          </cell>
          <cell r="Y223">
            <v>59.112861933567473</v>
          </cell>
          <cell r="Z223">
            <v>6852.6203076923057</v>
          </cell>
          <cell r="AA223">
            <v>59.101209008307691</v>
          </cell>
          <cell r="AB223">
            <v>6850.3815384615364</v>
          </cell>
          <cell r="AC223">
            <v>8.6263150852253136E-3</v>
          </cell>
          <cell r="AD223">
            <v>8.6274331840472465E-3</v>
          </cell>
          <cell r="AE223" t="str">
            <v>UP</v>
          </cell>
          <cell r="AF223" t="str">
            <v>DOWN</v>
          </cell>
          <cell r="AG223" t="str">
            <v>NEGATIVE</v>
          </cell>
          <cell r="AH223">
            <v>58.295382261233307</v>
          </cell>
          <cell r="AI223">
            <v>6560.7823076923087</v>
          </cell>
          <cell r="AJ223">
            <v>58.287177160415744</v>
          </cell>
          <cell r="AK223">
            <v>6561.3723076923088</v>
          </cell>
          <cell r="AL223">
            <v>8.8854315731347801E-3</v>
          </cell>
          <cell r="AM223">
            <v>8.8833820772648477E-3</v>
          </cell>
          <cell r="AN223" t="str">
            <v>UP</v>
          </cell>
          <cell r="AO223" t="str">
            <v>UP</v>
          </cell>
          <cell r="AP223" t="str">
            <v>NEGATIVE</v>
          </cell>
          <cell r="AQ223">
            <v>58.672503173674841</v>
          </cell>
          <cell r="AR223">
            <v>6769.6039787132295</v>
          </cell>
          <cell r="AS223">
            <v>58.688719591204368</v>
          </cell>
          <cell r="AT223">
            <v>6766.1256231941452</v>
          </cell>
          <cell r="AU223">
            <v>8.6670510355064141E-3</v>
          </cell>
          <cell r="AV223">
            <v>8.6739033325099069E-3</v>
          </cell>
          <cell r="AW223" t="str">
            <v>DOWN</v>
          </cell>
          <cell r="AX223" t="str">
            <v>DOWN</v>
          </cell>
          <cell r="AY223" t="str">
            <v>NEGATIVE</v>
          </cell>
          <cell r="AZ223">
            <v>38.568875814038549</v>
          </cell>
          <cell r="BA223">
            <v>59.057096739738228</v>
          </cell>
          <cell r="BB223">
            <v>58.166227889064388</v>
          </cell>
          <cell r="BC223">
            <v>-2.0100831318710211E-2</v>
          </cell>
          <cell r="BD223">
            <v>-2.3900215305916239E-2</v>
          </cell>
          <cell r="BE223">
            <v>-5.0927814956363004E-3</v>
          </cell>
          <cell r="BF223">
            <v>46015</v>
          </cell>
          <cell r="BG223">
            <v>46062</v>
          </cell>
          <cell r="BH223">
            <v>46034</v>
          </cell>
          <cell r="BI223">
            <v>46062</v>
          </cell>
          <cell r="BJ223">
            <v>-21.881093146196854</v>
          </cell>
        </row>
        <row r="224">
          <cell r="B224" t="str">
            <v>KRE US Equity</v>
          </cell>
          <cell r="C224" t="str">
            <v>SPDR S&amp;P Regional Banking ETF</v>
          </cell>
          <cell r="D224" t="str">
            <v>ETF</v>
          </cell>
          <cell r="E224" t="str">
            <v>N/A</v>
          </cell>
          <cell r="F224">
            <v>65.940562556094235</v>
          </cell>
          <cell r="G224">
            <v>52.558294930935155</v>
          </cell>
          <cell r="H224">
            <v>1</v>
          </cell>
          <cell r="I224">
            <v>72.64</v>
          </cell>
          <cell r="J224">
            <v>6941.81</v>
          </cell>
          <cell r="K224">
            <v>73.42</v>
          </cell>
          <cell r="L224">
            <v>6964.82</v>
          </cell>
          <cell r="M224">
            <v>1.0464129672232458E-2</v>
          </cell>
          <cell r="N224">
            <v>1.0541550248247622E-2</v>
          </cell>
          <cell r="O224">
            <v>67.356957311792954</v>
          </cell>
          <cell r="P224">
            <v>6892.2477999999992</v>
          </cell>
          <cell r="Q224">
            <v>67.159698975999987</v>
          </cell>
          <cell r="R224">
            <v>6889.6637999999994</v>
          </cell>
          <cell r="S224">
            <v>9.7728577477717744E-3</v>
          </cell>
          <cell r="T224">
            <v>9.7478920489560018E-3</v>
          </cell>
          <cell r="U224" t="str">
            <v>POSITIVE</v>
          </cell>
          <cell r="V224" t="str">
            <v/>
          </cell>
          <cell r="W224" t="str">
            <v>UP</v>
          </cell>
          <cell r="X224" t="str">
            <v>POSITIVE</v>
          </cell>
          <cell r="Y224">
            <v>65.790330452148439</v>
          </cell>
          <cell r="Z224">
            <v>6852.6203076923057</v>
          </cell>
          <cell r="AA224">
            <v>65.598689181538447</v>
          </cell>
          <cell r="AB224">
            <v>6850.3815384615364</v>
          </cell>
          <cell r="AC224">
            <v>9.6007552582909779E-3</v>
          </cell>
          <cell r="AD224">
            <v>9.5759176059368283E-3</v>
          </cell>
          <cell r="AE224" t="str">
            <v>UP</v>
          </cell>
          <cell r="AF224" t="str">
            <v>UP</v>
          </cell>
          <cell r="AG224" t="str">
            <v>POSITIVE</v>
          </cell>
          <cell r="AH224">
            <v>62.67402395436914</v>
          </cell>
          <cell r="AI224">
            <v>6560.7823076923087</v>
          </cell>
          <cell r="AJ224">
            <v>62.694023970019188</v>
          </cell>
          <cell r="AK224">
            <v>6561.3723076923088</v>
          </cell>
          <cell r="AL224">
            <v>9.5528278511673587E-3</v>
          </cell>
          <cell r="AM224">
            <v>9.5550170040677382E-3</v>
          </cell>
          <cell r="AN224" t="str">
            <v>DOWN</v>
          </cell>
          <cell r="AO224" t="str">
            <v>DOWN</v>
          </cell>
          <cell r="AP224" t="str">
            <v>POSITIVE</v>
          </cell>
          <cell r="AQ224">
            <v>65.345069713334524</v>
          </cell>
          <cell r="AR224">
            <v>6769.6039787132295</v>
          </cell>
          <cell r="AS224">
            <v>65.197722349698012</v>
          </cell>
          <cell r="AT224">
            <v>6766.1256231941452</v>
          </cell>
          <cell r="AU224">
            <v>9.652716749577921E-3</v>
          </cell>
          <cell r="AV224">
            <v>9.6359018411070439E-3</v>
          </cell>
          <cell r="AW224" t="str">
            <v>UP</v>
          </cell>
          <cell r="AX224" t="str">
            <v>UP</v>
          </cell>
          <cell r="AY224" t="str">
            <v>POSITIVE</v>
          </cell>
          <cell r="AZ224">
            <v>79.090500840313339</v>
          </cell>
          <cell r="BA224">
            <v>68.453225786762843</v>
          </cell>
          <cell r="BB224">
            <v>61.873439489457269</v>
          </cell>
          <cell r="BC224">
            <v>6.1162555381674588E-2</v>
          </cell>
          <cell r="BD224">
            <v>7.8433511533961164E-2</v>
          </cell>
          <cell r="BE224">
            <v>0.17400940693425104</v>
          </cell>
          <cell r="BF224">
            <v>46059</v>
          </cell>
          <cell r="BG224">
            <v>45978</v>
          </cell>
          <cell r="BH224">
            <v>46059</v>
          </cell>
          <cell r="BI224">
            <v>46035</v>
          </cell>
          <cell r="BJ224">
            <v>1.2203629711332979</v>
          </cell>
        </row>
        <row r="225">
          <cell r="B225" t="str">
            <v>KSA US Equity</v>
          </cell>
          <cell r="C225" t="str">
            <v>MSCI Saudi Arabia ETF</v>
          </cell>
          <cell r="D225" t="str">
            <v>ETF</v>
          </cell>
          <cell r="E225" t="str">
            <v>N/A</v>
          </cell>
          <cell r="F225">
            <v>56.082304533265727</v>
          </cell>
          <cell r="G225">
            <v>52.558294930935155</v>
          </cell>
          <cell r="H225">
            <v>0</v>
          </cell>
          <cell r="I225">
            <v>39.229999999999997</v>
          </cell>
          <cell r="J225">
            <v>6941.81</v>
          </cell>
          <cell r="K225">
            <v>39.46</v>
          </cell>
          <cell r="L225">
            <v>6964.82</v>
          </cell>
          <cell r="M225">
            <v>5.6512638634592409E-3</v>
          </cell>
          <cell r="N225">
            <v>5.6656166275653929E-3</v>
          </cell>
          <cell r="O225">
            <v>37.637456390844726</v>
          </cell>
          <cell r="P225">
            <v>6892.2477999999992</v>
          </cell>
          <cell r="Q225">
            <v>37.591530055999996</v>
          </cell>
          <cell r="R225">
            <v>6889.6637999999994</v>
          </cell>
          <cell r="S225">
            <v>5.4608391170794428E-3</v>
          </cell>
          <cell r="T225">
            <v>5.4562212536408529E-3</v>
          </cell>
          <cell r="U225" t="str">
            <v>NEGATIVE</v>
          </cell>
          <cell r="V225" t="str">
            <v/>
          </cell>
          <cell r="W225" t="str">
            <v>UP</v>
          </cell>
          <cell r="X225" t="str">
            <v>POSITIVE</v>
          </cell>
          <cell r="Y225">
            <v>37.757632260649792</v>
          </cell>
          <cell r="Z225">
            <v>6852.6203076923057</v>
          </cell>
          <cell r="AA225">
            <v>37.752250129230767</v>
          </cell>
          <cell r="AB225">
            <v>6850.3815384615364</v>
          </cell>
          <cell r="AC225">
            <v>5.5099553988516674E-3</v>
          </cell>
          <cell r="AD225">
            <v>5.5109704353356638E-3</v>
          </cell>
          <cell r="AE225" t="str">
            <v>UP</v>
          </cell>
          <cell r="AF225" t="str">
            <v>DOWN</v>
          </cell>
          <cell r="AG225" t="str">
            <v>POSITIVE</v>
          </cell>
          <cell r="AH225">
            <v>37.895231995690999</v>
          </cell>
          <cell r="AI225">
            <v>6560.7823076923087</v>
          </cell>
          <cell r="AJ225">
            <v>37.901129443325971</v>
          </cell>
          <cell r="AK225">
            <v>6561.3723076923088</v>
          </cell>
          <cell r="AL225">
            <v>5.7760233792942713E-3</v>
          </cell>
          <cell r="AM225">
            <v>5.7764028111759631E-3</v>
          </cell>
          <cell r="AN225" t="str">
            <v>DOWN</v>
          </cell>
          <cell r="AO225" t="str">
            <v>DOWN</v>
          </cell>
          <cell r="AP225" t="str">
            <v>NEGATIVE</v>
          </cell>
          <cell r="AQ225">
            <v>38.188063609518551</v>
          </cell>
          <cell r="AR225">
            <v>6769.6039787132295</v>
          </cell>
          <cell r="AS225">
            <v>38.167024887685002</v>
          </cell>
          <cell r="AT225">
            <v>6766.1256231941452</v>
          </cell>
          <cell r="AU225">
            <v>5.6411074753559458E-3</v>
          </cell>
          <cell r="AV225">
            <v>5.6408980579445928E-3</v>
          </cell>
          <cell r="AW225" t="str">
            <v>UP</v>
          </cell>
          <cell r="AX225" t="str">
            <v>UP</v>
          </cell>
          <cell r="AY225" t="str">
            <v>POSITIVE</v>
          </cell>
          <cell r="AZ225">
            <v>64.994306319431956</v>
          </cell>
          <cell r="BA225">
            <v>38.249032243297961</v>
          </cell>
          <cell r="BB225">
            <v>38.019679198528891</v>
          </cell>
          <cell r="BC225">
            <v>2.5646864748425591E-2</v>
          </cell>
          <cell r="BD225">
            <v>4.2312732099044181E-2</v>
          </cell>
          <cell r="BE225">
            <v>3.1834061385713541E-2</v>
          </cell>
          <cell r="BF225">
            <v>46050</v>
          </cell>
          <cell r="BG225">
            <v>46008</v>
          </cell>
          <cell r="BH225">
            <v>46050</v>
          </cell>
          <cell r="BI225">
            <v>46034</v>
          </cell>
          <cell r="BJ225">
            <v>-8.6378950516952102</v>
          </cell>
        </row>
        <row r="226">
          <cell r="B226" t="str">
            <v>KURE US Equity</v>
          </cell>
          <cell r="C226" t="str">
            <v>MSCI All China Health Care Index ETF</v>
          </cell>
          <cell r="D226" t="str">
            <v>ETF</v>
          </cell>
          <cell r="E226" t="str">
            <v>N/A</v>
          </cell>
          <cell r="F226">
            <v>56.844205260323349</v>
          </cell>
          <cell r="G226">
            <v>52.558294930935155</v>
          </cell>
          <cell r="H226">
            <v>0</v>
          </cell>
          <cell r="I226">
            <v>18.440000000000001</v>
          </cell>
          <cell r="J226">
            <v>6941.81</v>
          </cell>
          <cell r="K226">
            <v>18.149999999999999</v>
          </cell>
          <cell r="L226">
            <v>6964.82</v>
          </cell>
          <cell r="M226">
            <v>2.6563677196581297E-3</v>
          </cell>
          <cell r="N226">
            <v>2.605953922714442E-3</v>
          </cell>
          <cell r="O226">
            <v>18.041596875801151</v>
          </cell>
          <cell r="P226">
            <v>6892.2477999999992</v>
          </cell>
          <cell r="Q226">
            <v>18.041242371640003</v>
          </cell>
          <cell r="R226">
            <v>6889.6637999999994</v>
          </cell>
          <cell r="S226">
            <v>2.6176651506640771E-3</v>
          </cell>
          <cell r="T226">
            <v>2.618595463488364E-3</v>
          </cell>
          <cell r="U226" t="str">
            <v>NEGATIVE</v>
          </cell>
          <cell r="V226" t="str">
            <v/>
          </cell>
          <cell r="W226" t="str">
            <v>DOWN</v>
          </cell>
          <cell r="X226" t="str">
            <v>BUY</v>
          </cell>
          <cell r="Y226">
            <v>18.129712037323962</v>
          </cell>
          <cell r="Z226">
            <v>6852.6203076923057</v>
          </cell>
          <cell r="AA226">
            <v>18.127101921415388</v>
          </cell>
          <cell r="AB226">
            <v>6850.3815384615364</v>
          </cell>
          <cell r="AC226">
            <v>2.6456612541297126E-3</v>
          </cell>
          <cell r="AD226">
            <v>2.6461448635584153E-3</v>
          </cell>
          <cell r="AE226" t="str">
            <v>UP</v>
          </cell>
          <cell r="AF226" t="str">
            <v>DOWN</v>
          </cell>
          <cell r="AG226" t="str">
            <v>BUY</v>
          </cell>
          <cell r="AH226">
            <v>18.212131944398916</v>
          </cell>
          <cell r="AI226">
            <v>6560.7823076923087</v>
          </cell>
          <cell r="AJ226">
            <v>18.204696033269236</v>
          </cell>
          <cell r="AK226">
            <v>6561.3723076923088</v>
          </cell>
          <cell r="AL226">
            <v>2.7759085868533954E-3</v>
          </cell>
          <cell r="AM226">
            <v>2.7745256905977928E-3</v>
          </cell>
          <cell r="AN226" t="str">
            <v>UP</v>
          </cell>
          <cell r="AO226" t="str">
            <v>UP</v>
          </cell>
          <cell r="AP226" t="str">
            <v>NEGATIVE</v>
          </cell>
          <cell r="AQ226">
            <v>18.21157261434066</v>
          </cell>
          <cell r="AR226">
            <v>6769.6039787132295</v>
          </cell>
          <cell r="AS226">
            <v>18.20696144537585</v>
          </cell>
          <cell r="AT226">
            <v>6766.1256231941452</v>
          </cell>
          <cell r="AU226">
            <v>2.6901976351358632E-3</v>
          </cell>
          <cell r="AV226">
            <v>2.6908991141049382E-3</v>
          </cell>
          <cell r="AW226" t="str">
            <v>UP</v>
          </cell>
          <cell r="AX226" t="str">
            <v>DOWN</v>
          </cell>
          <cell r="AY226" t="str">
            <v>NEGATIVE</v>
          </cell>
          <cell r="AZ226">
            <v>56.086766776851285</v>
          </cell>
          <cell r="BA226">
            <v>18.151938726905083</v>
          </cell>
          <cell r="BB226">
            <v>17.946778233599783</v>
          </cell>
          <cell r="BC226">
            <v>1.5869449397597934E-2</v>
          </cell>
          <cell r="BD226">
            <v>2.2082475677816626E-2</v>
          </cell>
          <cell r="BE226">
            <v>2.7482468439756769E-2</v>
          </cell>
          <cell r="BF226">
            <v>46035</v>
          </cell>
          <cell r="BG226">
            <v>46022</v>
          </cell>
          <cell r="BH226">
            <v>46035</v>
          </cell>
          <cell r="BI226">
            <v>46055</v>
          </cell>
          <cell r="BJ226">
            <v>-7.8759943246375883</v>
          </cell>
        </row>
        <row r="227">
          <cell r="B227" t="str">
            <v>KWEB US Equity</v>
          </cell>
          <cell r="C227" t="str">
            <v>CSI China Internet ETF</v>
          </cell>
          <cell r="D227" t="str">
            <v>ETF</v>
          </cell>
          <cell r="E227" t="str">
            <v>N/A</v>
          </cell>
          <cell r="F227">
            <v>42.655871543900453</v>
          </cell>
          <cell r="G227">
            <v>52.558294930935155</v>
          </cell>
          <cell r="H227">
            <v>0</v>
          </cell>
          <cell r="I227">
            <v>34.31</v>
          </cell>
          <cell r="J227">
            <v>6941.81</v>
          </cell>
          <cell r="K227">
            <v>34.340000000000003</v>
          </cell>
          <cell r="L227">
            <v>6964.82</v>
          </cell>
          <cell r="M227">
            <v>4.9425149924875499E-3</v>
          </cell>
          <cell r="N227">
            <v>4.9304935375214295E-3</v>
          </cell>
          <cell r="O227">
            <v>35.190019004465825</v>
          </cell>
          <cell r="P227">
            <v>6892.2477999999992</v>
          </cell>
          <cell r="Q227">
            <v>35.210745727000003</v>
          </cell>
          <cell r="R227">
            <v>6889.6637999999994</v>
          </cell>
          <cell r="S227">
            <v>5.1057390891351626E-3</v>
          </cell>
          <cell r="T227">
            <v>5.110662399375715E-3</v>
          </cell>
          <cell r="U227" t="str">
            <v>NEGATIVE</v>
          </cell>
          <cell r="V227" t="str">
            <v/>
          </cell>
          <cell r="W227" t="str">
            <v>DOWN</v>
          </cell>
          <cell r="X227" t="str">
            <v>NEGATIVE</v>
          </cell>
          <cell r="Y227">
            <v>35.375163416050626</v>
          </cell>
          <cell r="Z227">
            <v>6852.6203076923057</v>
          </cell>
          <cell r="AA227">
            <v>35.417934012615383</v>
          </cell>
          <cell r="AB227">
            <v>6850.3815384615364</v>
          </cell>
          <cell r="AC227">
            <v>5.162282722178663E-3</v>
          </cell>
          <cell r="AD227">
            <v>5.1702133397623232E-3</v>
          </cell>
          <cell r="AE227" t="str">
            <v>DOWN</v>
          </cell>
          <cell r="AF227" t="str">
            <v>DOWN</v>
          </cell>
          <cell r="AG227" t="str">
            <v>NEGATIVE</v>
          </cell>
          <cell r="AH227">
            <v>35.066134683161323</v>
          </cell>
          <cell r="AI227">
            <v>6560.7823076923087</v>
          </cell>
          <cell r="AJ227">
            <v>35.066903878717966</v>
          </cell>
          <cell r="AK227">
            <v>6561.3723076923088</v>
          </cell>
          <cell r="AL227">
            <v>5.3448099690866736E-3</v>
          </cell>
          <cell r="AM227">
            <v>5.3444465935284348E-3</v>
          </cell>
          <cell r="AN227" t="str">
            <v>DOWN</v>
          </cell>
          <cell r="AO227" t="str">
            <v>UP</v>
          </cell>
          <cell r="AP227" t="str">
            <v>NEGATIVE</v>
          </cell>
          <cell r="AQ227">
            <v>35.535627158907353</v>
          </cell>
          <cell r="AR227">
            <v>6769.6039787132295</v>
          </cell>
          <cell r="AS227">
            <v>35.560414993215673</v>
          </cell>
          <cell r="AT227">
            <v>6766.1256231941452</v>
          </cell>
          <cell r="AU227">
            <v>5.2492918744800766E-3</v>
          </cell>
          <cell r="AV227">
            <v>5.2556539700231502E-3</v>
          </cell>
          <cell r="AW227" t="str">
            <v>DOWN</v>
          </cell>
          <cell r="AX227" t="str">
            <v>DOWN</v>
          </cell>
          <cell r="AY227" t="str">
            <v>NEGATIVE</v>
          </cell>
          <cell r="AZ227">
            <v>28.386440900735636</v>
          </cell>
          <cell r="BA227">
            <v>35.418709721719068</v>
          </cell>
          <cell r="BB227">
            <v>34.956103795166428</v>
          </cell>
          <cell r="BC227">
            <v>-3.1302939334325708E-2</v>
          </cell>
          <cell r="BD227">
            <v>-2.5007630838566497E-2</v>
          </cell>
          <cell r="BE227">
            <v>-1.8483289755415022E-2</v>
          </cell>
          <cell r="BF227">
            <v>46034</v>
          </cell>
          <cell r="BG227">
            <v>46058</v>
          </cell>
          <cell r="BH227">
            <v>46034</v>
          </cell>
          <cell r="BI227">
            <v>46058</v>
          </cell>
          <cell r="BJ227">
            <v>-22.064328041060485</v>
          </cell>
        </row>
        <row r="228">
          <cell r="B228" t="str">
            <v>LIT US Equity</v>
          </cell>
          <cell r="C228" t="str">
            <v>Lithium &amp; Battery Tech ETF</v>
          </cell>
          <cell r="D228" t="str">
            <v>ETF</v>
          </cell>
          <cell r="E228" t="str">
            <v>N/A</v>
          </cell>
          <cell r="F228">
            <v>54.662251996147148</v>
          </cell>
          <cell r="G228">
            <v>52.558294930935155</v>
          </cell>
          <cell r="H228">
            <v>0</v>
          </cell>
          <cell r="I228">
            <v>71.91</v>
          </cell>
          <cell r="J228">
            <v>6941.81</v>
          </cell>
          <cell r="K228">
            <v>72.290000000000006</v>
          </cell>
          <cell r="L228">
            <v>6964.82</v>
          </cell>
          <cell r="M228">
            <v>1.0358969778775274E-2</v>
          </cell>
          <cell r="N228">
            <v>1.0379306285015264E-2</v>
          </cell>
          <cell r="O228">
            <v>67.852942860442184</v>
          </cell>
          <cell r="P228">
            <v>6892.2477999999992</v>
          </cell>
          <cell r="Q228">
            <v>67.667546022399989</v>
          </cell>
          <cell r="R228">
            <v>6889.6637999999994</v>
          </cell>
          <cell r="S228">
            <v>9.8448205620874796E-3</v>
          </cell>
          <cell r="T228">
            <v>9.821603489911946E-3</v>
          </cell>
          <cell r="U228" t="str">
            <v>NEGATIVE</v>
          </cell>
          <cell r="V228" t="str">
            <v/>
          </cell>
          <cell r="W228" t="str">
            <v>UP</v>
          </cell>
          <cell r="X228" t="str">
            <v>POSITIVE</v>
          </cell>
          <cell r="Y228">
            <v>66.471093816340144</v>
          </cell>
          <cell r="Z228">
            <v>6852.6203076923057</v>
          </cell>
          <cell r="AA228">
            <v>66.297334542769235</v>
          </cell>
          <cell r="AB228">
            <v>6850.3815384615364</v>
          </cell>
          <cell r="AC228">
            <v>9.7000987697689924E-3</v>
          </cell>
          <cell r="AD228">
            <v>9.6779039489322139E-3</v>
          </cell>
          <cell r="AE228" t="str">
            <v>UP</v>
          </cell>
          <cell r="AF228" t="str">
            <v>UP</v>
          </cell>
          <cell r="AG228" t="str">
            <v>POSITIVE</v>
          </cell>
          <cell r="AH228">
            <v>54.099801033614717</v>
          </cell>
          <cell r="AI228">
            <v>6560.7823076923087</v>
          </cell>
          <cell r="AJ228">
            <v>54.10954452945807</v>
          </cell>
          <cell r="AK228">
            <v>6561.3723076923088</v>
          </cell>
          <cell r="AL228">
            <v>8.2459375264112064E-3</v>
          </cell>
          <cell r="AM228">
            <v>8.2466810282998352E-3</v>
          </cell>
          <cell r="AN228" t="str">
            <v>DOWN</v>
          </cell>
          <cell r="AO228" t="str">
            <v>DOWN</v>
          </cell>
          <cell r="AP228" t="str">
            <v>POSITIVE</v>
          </cell>
          <cell r="AQ228">
            <v>63.201120318843039</v>
          </cell>
          <cell r="AR228">
            <v>6769.6039787132295</v>
          </cell>
          <cell r="AS228">
            <v>63.025208948960803</v>
          </cell>
          <cell r="AT228">
            <v>6766.1256231941452</v>
          </cell>
          <cell r="AU228">
            <v>9.3360144134836589E-3</v>
          </cell>
          <cell r="AV228">
            <v>9.3148150742149438E-3</v>
          </cell>
          <cell r="AW228" t="str">
            <v>UP</v>
          </cell>
          <cell r="AX228" t="str">
            <v>UP</v>
          </cell>
          <cell r="AY228" t="str">
            <v>POSITIVE</v>
          </cell>
          <cell r="AZ228">
            <v>65.226085491340783</v>
          </cell>
          <cell r="BA228">
            <v>70.278990167164821</v>
          </cell>
          <cell r="BB228">
            <v>52.295348158792798</v>
          </cell>
          <cell r="BC228">
            <v>2.3207644688059359E-2</v>
          </cell>
          <cell r="BD228">
            <v>5.9791911279400756E-2</v>
          </cell>
          <cell r="BE228">
            <v>0.37507450532020692</v>
          </cell>
          <cell r="BF228">
            <v>46049</v>
          </cell>
          <cell r="BG228">
            <v>45982</v>
          </cell>
          <cell r="BH228">
            <v>46049</v>
          </cell>
          <cell r="BI228">
            <v>46058</v>
          </cell>
          <cell r="BJ228">
            <v>-10.057947588813789</v>
          </cell>
        </row>
        <row r="229">
          <cell r="B229" t="str">
            <v>LQD US Equity</v>
          </cell>
          <cell r="C229" t="str">
            <v>iBoxx $ Investment Grade Corporate Bond ETF</v>
          </cell>
          <cell r="D229" t="str">
            <v>ETF</v>
          </cell>
          <cell r="E229" t="str">
            <v>N/A</v>
          </cell>
          <cell r="F229">
            <v>61.013372428564324</v>
          </cell>
          <cell r="G229">
            <v>52.558294930935155</v>
          </cell>
          <cell r="H229">
            <v>0</v>
          </cell>
          <cell r="I229">
            <v>110.82</v>
          </cell>
          <cell r="J229">
            <v>6941.81</v>
          </cell>
          <cell r="K229">
            <v>110.56</v>
          </cell>
          <cell r="L229">
            <v>6964.82</v>
          </cell>
          <cell r="M229">
            <v>1.5964136154691642E-2</v>
          </cell>
          <cell r="N229">
            <v>1.5874064225636843E-2</v>
          </cell>
          <cell r="O229">
            <v>110.1074283727239</v>
          </cell>
          <cell r="P229">
            <v>6892.2477999999992</v>
          </cell>
          <cell r="Q229">
            <v>110.10675136804898</v>
          </cell>
          <cell r="R229">
            <v>6889.6637999999994</v>
          </cell>
          <cell r="S229">
            <v>1.5975546957659289E-2</v>
          </cell>
          <cell r="T229">
            <v>1.598144039598115E-2</v>
          </cell>
          <cell r="U229" t="str">
            <v>NEGATIVE</v>
          </cell>
          <cell r="V229" t="str">
            <v/>
          </cell>
          <cell r="W229" t="str">
            <v>DOWN</v>
          </cell>
          <cell r="X229" t="str">
            <v>NEGATIVE</v>
          </cell>
          <cell r="Y229">
            <v>109.99588485221484</v>
          </cell>
          <cell r="Z229">
            <v>6852.6203076923057</v>
          </cell>
          <cell r="AA229">
            <v>109.96950523147203</v>
          </cell>
          <cell r="AB229">
            <v>6850.3815384615364</v>
          </cell>
          <cell r="AC229">
            <v>1.6051653223620257E-2</v>
          </cell>
          <cell r="AD229">
            <v>1.6053048230094503E-2</v>
          </cell>
          <cell r="AE229" t="str">
            <v>UP</v>
          </cell>
          <cell r="AF229" t="str">
            <v>DOWN</v>
          </cell>
          <cell r="AG229" t="str">
            <v>NEGATIVE</v>
          </cell>
          <cell r="AH229">
            <v>108.33060060480194</v>
          </cell>
          <cell r="AI229">
            <v>6560.7823076923087</v>
          </cell>
          <cell r="AJ229">
            <v>108.32393394596031</v>
          </cell>
          <cell r="AK229">
            <v>6561.3723076923088</v>
          </cell>
          <cell r="AL229">
            <v>1.6511841960948431E-2</v>
          </cell>
          <cell r="AM229">
            <v>1.6509341166171192E-2</v>
          </cell>
          <cell r="AN229" t="str">
            <v>UP</v>
          </cell>
          <cell r="AO229" t="str">
            <v>UP</v>
          </cell>
          <cell r="AP229" t="str">
            <v>NEGATIVE</v>
          </cell>
          <cell r="AQ229">
            <v>109.57481441584744</v>
          </cell>
          <cell r="AR229">
            <v>6769.6039787132295</v>
          </cell>
          <cell r="AS229">
            <v>109.54969084701339</v>
          </cell>
          <cell r="AT229">
            <v>6766.1256231941452</v>
          </cell>
          <cell r="AU229">
            <v>1.6186296090643031E-2</v>
          </cell>
          <cell r="AV229">
            <v>1.6190904063542542E-2</v>
          </cell>
          <cell r="AW229" t="str">
            <v>UP</v>
          </cell>
          <cell r="AX229" t="str">
            <v>DOWN</v>
          </cell>
          <cell r="AY229" t="str">
            <v>NEGATIVE</v>
          </cell>
          <cell r="AZ229">
            <v>68.177296218270413</v>
          </cell>
          <cell r="BA229">
            <v>110.22769024725238</v>
          </cell>
          <cell r="BB229">
            <v>107.89162495078482</v>
          </cell>
          <cell r="BC229">
            <v>5.3735114236630466E-3</v>
          </cell>
          <cell r="BD229">
            <v>6.4716035766811952E-3</v>
          </cell>
          <cell r="BE229">
            <v>2.7141819863691685E-2</v>
          </cell>
          <cell r="BF229">
            <v>46063</v>
          </cell>
          <cell r="BG229">
            <v>45975</v>
          </cell>
          <cell r="BH229">
            <v>46063</v>
          </cell>
          <cell r="BI229">
            <v>46042</v>
          </cell>
          <cell r="BJ229">
            <v>-3.7068271563966135</v>
          </cell>
        </row>
        <row r="230">
          <cell r="B230" t="str">
            <v>MDY US Equity</v>
          </cell>
          <cell r="C230" t="str">
            <v>SPDR S&amp;P MidCap 400 ETF Trust</v>
          </cell>
          <cell r="D230" t="str">
            <v>ETF</v>
          </cell>
          <cell r="E230" t="str">
            <v>N/A</v>
          </cell>
          <cell r="F230">
            <v>68.901540325777702</v>
          </cell>
          <cell r="G230">
            <v>52.558294930935155</v>
          </cell>
          <cell r="H230">
            <v>1</v>
          </cell>
          <cell r="I230">
            <v>655.36</v>
          </cell>
          <cell r="J230">
            <v>6941.81</v>
          </cell>
          <cell r="K230">
            <v>655.67</v>
          </cell>
          <cell r="L230">
            <v>6964.82</v>
          </cell>
          <cell r="M230">
            <v>9.4407654487806497E-2</v>
          </cell>
          <cell r="N230">
            <v>9.4140264931469875E-2</v>
          </cell>
          <cell r="O230">
            <v>622.58354925623132</v>
          </cell>
          <cell r="P230">
            <v>6892.2477999999992</v>
          </cell>
          <cell r="Q230">
            <v>621.48307799920008</v>
          </cell>
          <cell r="R230">
            <v>6889.6637999999994</v>
          </cell>
          <cell r="S230">
            <v>9.0330987411136238E-2</v>
          </cell>
          <cell r="T230">
            <v>9.0205138601857485E-2</v>
          </cell>
          <cell r="U230" t="str">
            <v>POSITIVE</v>
          </cell>
          <cell r="V230" t="str">
            <v/>
          </cell>
          <cell r="W230" t="str">
            <v>UP</v>
          </cell>
          <cell r="X230" t="str">
            <v>POSITIVE</v>
          </cell>
          <cell r="Y230">
            <v>614.03237393894722</v>
          </cell>
          <cell r="Z230">
            <v>6852.6203076923057</v>
          </cell>
          <cell r="AA230">
            <v>613.01616146999993</v>
          </cell>
          <cell r="AB230">
            <v>6850.3815384615364</v>
          </cell>
          <cell r="AC230">
            <v>8.960548613056446E-2</v>
          </cell>
          <cell r="AD230">
            <v>8.9486426125058069E-2</v>
          </cell>
          <cell r="AE230" t="str">
            <v>UP</v>
          </cell>
          <cell r="AF230" t="str">
            <v>UP</v>
          </cell>
          <cell r="AG230" t="str">
            <v>POSITIVE</v>
          </cell>
          <cell r="AH230">
            <v>592.21038786366194</v>
          </cell>
          <cell r="AI230">
            <v>6560.7823076923087</v>
          </cell>
          <cell r="AJ230">
            <v>592.21833695721159</v>
          </cell>
          <cell r="AK230">
            <v>6561.3723076923088</v>
          </cell>
          <cell r="AL230">
            <v>9.0265209252456693E-2</v>
          </cell>
          <cell r="AM230">
            <v>9.0258304084180202E-2</v>
          </cell>
          <cell r="AN230" t="str">
            <v>DOWN</v>
          </cell>
          <cell r="AO230" t="str">
            <v>UP</v>
          </cell>
          <cell r="AP230" t="str">
            <v>POSITIVE</v>
          </cell>
          <cell r="AQ230">
            <v>610.59038616943667</v>
          </cell>
          <cell r="AR230">
            <v>6769.6039787132295</v>
          </cell>
          <cell r="AS230">
            <v>609.68604828529965</v>
          </cell>
          <cell r="AT230">
            <v>6766.1256231941452</v>
          </cell>
          <cell r="AU230">
            <v>9.0195879713114047E-2</v>
          </cell>
          <cell r="AV230">
            <v>9.0108591273462005E-2</v>
          </cell>
          <cell r="AW230" t="str">
            <v>UP</v>
          </cell>
          <cell r="AX230" t="str">
            <v>UP</v>
          </cell>
          <cell r="AY230" t="str">
            <v>POSITIVE</v>
          </cell>
          <cell r="AZ230">
            <v>78.864172127431729</v>
          </cell>
          <cell r="BA230">
            <v>631.83354791456657</v>
          </cell>
          <cell r="BB230">
            <v>585.84280030958439</v>
          </cell>
          <cell r="BC230">
            <v>3.7235205637758506E-2</v>
          </cell>
          <cell r="BD230">
            <v>5.2645867021261727E-2</v>
          </cell>
          <cell r="BE230">
            <v>0.11866186569789661</v>
          </cell>
          <cell r="BF230">
            <v>46062</v>
          </cell>
          <cell r="BG230">
            <v>45981</v>
          </cell>
          <cell r="BH230">
            <v>46062</v>
          </cell>
          <cell r="BI230">
            <v>46052</v>
          </cell>
          <cell r="BJ230">
            <v>4.1813407408167649</v>
          </cell>
        </row>
        <row r="231">
          <cell r="B231" t="str">
            <v>METV US Equity</v>
          </cell>
          <cell r="C231" t="str">
            <v>Roundhill Ball Metaverse ETF</v>
          </cell>
          <cell r="D231" t="str">
            <v>ETF</v>
          </cell>
          <cell r="E231" t="str">
            <v>N/A</v>
          </cell>
          <cell r="F231">
            <v>35.077342904261073</v>
          </cell>
          <cell r="G231">
            <v>52.558294930935155</v>
          </cell>
          <cell r="H231">
            <v>0</v>
          </cell>
          <cell r="I231">
            <v>17.12</v>
          </cell>
          <cell r="J231">
            <v>6941.81</v>
          </cell>
          <cell r="K231">
            <v>17.21</v>
          </cell>
          <cell r="L231">
            <v>6964.82</v>
          </cell>
          <cell r="M231">
            <v>2.4662155835437731E-3</v>
          </cell>
          <cell r="N231">
            <v>2.4709899179016833E-3</v>
          </cell>
          <cell r="O231">
            <v>18.804647176896665</v>
          </cell>
          <cell r="P231">
            <v>6892.2477999999992</v>
          </cell>
          <cell r="Q231">
            <v>18.844963174511999</v>
          </cell>
          <cell r="R231">
            <v>6889.6637999999994</v>
          </cell>
          <cell r="S231">
            <v>2.7283765358663784E-3</v>
          </cell>
          <cell r="T231">
            <v>2.735251489994621E-3</v>
          </cell>
          <cell r="U231" t="str">
            <v>NEGATIVE</v>
          </cell>
          <cell r="V231" t="str">
            <v/>
          </cell>
          <cell r="W231" t="str">
            <v>DOWN</v>
          </cell>
          <cell r="X231" t="str">
            <v>NEGATIVE</v>
          </cell>
          <cell r="Y231">
            <v>18.903642264074357</v>
          </cell>
          <cell r="Z231">
            <v>6852.6203076923057</v>
          </cell>
          <cell r="AA231">
            <v>18.949397452393843</v>
          </cell>
          <cell r="AB231">
            <v>6850.3815384615364</v>
          </cell>
          <cell r="AC231">
            <v>2.7586005666845946E-3</v>
          </cell>
          <cell r="AD231">
            <v>2.7661813208508545E-3</v>
          </cell>
          <cell r="AE231" t="str">
            <v>DOWN</v>
          </cell>
          <cell r="AF231" t="str">
            <v>DOWN</v>
          </cell>
          <cell r="AG231" t="str">
            <v>NEGATIVE</v>
          </cell>
          <cell r="AH231">
            <v>18.597199963877774</v>
          </cell>
          <cell r="AI231">
            <v>6560.7823076923087</v>
          </cell>
          <cell r="AJ231">
            <v>18.599507634666661</v>
          </cell>
          <cell r="AK231">
            <v>6561.3723076923088</v>
          </cell>
          <cell r="AL231">
            <v>2.8346009807509003E-3</v>
          </cell>
          <cell r="AM231">
            <v>2.8346977983342435E-3</v>
          </cell>
          <cell r="AN231" t="str">
            <v>DOWN</v>
          </cell>
          <cell r="AO231" t="str">
            <v>DOWN</v>
          </cell>
          <cell r="AP231" t="str">
            <v>NEGATIVE</v>
          </cell>
          <cell r="AQ231">
            <v>18.823749793772748</v>
          </cell>
          <cell r="AR231">
            <v>6769.6039787132295</v>
          </cell>
          <cell r="AS231">
            <v>18.858172682309476</v>
          </cell>
          <cell r="AT231">
            <v>6766.1256231941452</v>
          </cell>
          <cell r="AU231">
            <v>2.7806279145668397E-3</v>
          </cell>
          <cell r="AV231">
            <v>2.7871449234794033E-3</v>
          </cell>
          <cell r="AW231" t="str">
            <v>DOWN</v>
          </cell>
          <cell r="AX231" t="str">
            <v>DOWN</v>
          </cell>
          <cell r="AY231" t="str">
            <v>NEGATIVE</v>
          </cell>
          <cell r="AZ231">
            <v>22.490101825158575</v>
          </cell>
          <cell r="BA231">
            <v>18.613625273523652</v>
          </cell>
          <cell r="BB231">
            <v>18.354919956784176</v>
          </cell>
          <cell r="BC231">
            <v>-8.0243652248023434E-2</v>
          </cell>
          <cell r="BD231">
            <v>-8.9586747416692702E-2</v>
          </cell>
          <cell r="BE231">
            <v>-6.7280051326387591E-2</v>
          </cell>
          <cell r="BF231">
            <v>45971</v>
          </cell>
          <cell r="BG231">
            <v>46058</v>
          </cell>
          <cell r="BH231">
            <v>46035</v>
          </cell>
          <cell r="BI231">
            <v>46058</v>
          </cell>
          <cell r="BJ231">
            <v>-29.642856680699865</v>
          </cell>
        </row>
        <row r="232">
          <cell r="B232" t="str">
            <v>MGC US Equity</v>
          </cell>
          <cell r="C232" t="str">
            <v>Mega Cap ETF</v>
          </cell>
          <cell r="D232" t="str">
            <v>ETF</v>
          </cell>
          <cell r="E232" t="str">
            <v>N/A</v>
          </cell>
          <cell r="F232">
            <v>50.13563130563012</v>
          </cell>
          <cell r="G232">
            <v>52.558294930935155</v>
          </cell>
          <cell r="H232">
            <v>0</v>
          </cell>
          <cell r="I232">
            <v>252.31</v>
          </cell>
          <cell r="J232">
            <v>6941.81</v>
          </cell>
          <cell r="K232">
            <v>253.37</v>
          </cell>
          <cell r="L232">
            <v>6964.82</v>
          </cell>
          <cell r="M232">
            <v>3.634642838107064E-2</v>
          </cell>
          <cell r="N232">
            <v>3.6378542446179517E-2</v>
          </cell>
          <cell r="O232">
            <v>251.9780200165718</v>
          </cell>
          <cell r="P232">
            <v>6892.2477999999992</v>
          </cell>
          <cell r="Q232">
            <v>251.92511269459993</v>
          </cell>
          <cell r="R232">
            <v>6889.6637999999994</v>
          </cell>
          <cell r="S232">
            <v>3.6559628633284463E-2</v>
          </cell>
          <cell r="T232">
            <v>3.656566125833309E-2</v>
          </cell>
          <cell r="U232" t="str">
            <v>NEGATIVE</v>
          </cell>
          <cell r="V232" t="str">
            <v/>
          </cell>
          <cell r="W232" t="str">
            <v>DOWN</v>
          </cell>
          <cell r="X232" t="str">
            <v>NEGATIVE</v>
          </cell>
          <cell r="Y232">
            <v>250.67829515120908</v>
          </cell>
          <cell r="Z232">
            <v>6852.6203076923057</v>
          </cell>
          <cell r="AA232">
            <v>250.63145800507687</v>
          </cell>
          <cell r="AB232">
            <v>6850.3815384615364</v>
          </cell>
          <cell r="AC232">
            <v>3.6581378202118382E-2</v>
          </cell>
          <cell r="AD232">
            <v>3.6586496182424877E-2</v>
          </cell>
          <cell r="AE232" t="str">
            <v>UP</v>
          </cell>
          <cell r="AF232" t="str">
            <v>DOWN</v>
          </cell>
          <cell r="AG232" t="str">
            <v>NEGATIVE</v>
          </cell>
          <cell r="AH232">
            <v>238.54303426395842</v>
          </cell>
          <cell r="AI232">
            <v>6560.7823076923087</v>
          </cell>
          <cell r="AJ232">
            <v>238.57021381373804</v>
          </cell>
          <cell r="AK232">
            <v>6561.3723076923088</v>
          </cell>
          <cell r="AL232">
            <v>3.6358931462224298E-2</v>
          </cell>
          <cell r="AM232">
            <v>3.6359804416836276E-2</v>
          </cell>
          <cell r="AN232" t="str">
            <v>DOWN</v>
          </cell>
          <cell r="AO232" t="str">
            <v>DOWN</v>
          </cell>
          <cell r="AP232" t="str">
            <v>SELL</v>
          </cell>
          <cell r="AQ232">
            <v>247.03150383488071</v>
          </cell>
          <cell r="AR232">
            <v>6769.6039787132295</v>
          </cell>
          <cell r="AS232">
            <v>246.92488580945187</v>
          </cell>
          <cell r="AT232">
            <v>6766.1256231941452</v>
          </cell>
          <cell r="AU232">
            <v>3.6491278457596955E-2</v>
          </cell>
          <cell r="AV232">
            <v>3.6494280414037572E-2</v>
          </cell>
          <cell r="AW232" t="str">
            <v>UP</v>
          </cell>
          <cell r="AX232" t="str">
            <v>DOWN</v>
          </cell>
          <cell r="AY232" t="str">
            <v>NEGATIVE</v>
          </cell>
          <cell r="AZ232">
            <v>52.958514409684035</v>
          </cell>
          <cell r="BA232">
            <v>252.75580637285782</v>
          </cell>
          <cell r="BB232">
            <v>235.53559200315092</v>
          </cell>
          <cell r="BC232">
            <v>-1.7637829146451844E-3</v>
          </cell>
          <cell r="BD232">
            <v>1.3174958014448013E-3</v>
          </cell>
          <cell r="BE232">
            <v>7.121814522462766E-2</v>
          </cell>
          <cell r="BF232">
            <v>46034</v>
          </cell>
          <cell r="BG232">
            <v>45981</v>
          </cell>
          <cell r="BH232">
            <v>46034</v>
          </cell>
          <cell r="BI232">
            <v>46058</v>
          </cell>
          <cell r="BJ232">
            <v>-14.584568279330817</v>
          </cell>
        </row>
        <row r="233">
          <cell r="B233" t="str">
            <v>MGK US Equity</v>
          </cell>
          <cell r="C233" t="str">
            <v>Mega Cap Growth ETF</v>
          </cell>
          <cell r="D233" t="str">
            <v>ETF</v>
          </cell>
          <cell r="E233" t="str">
            <v>N/A</v>
          </cell>
          <cell r="F233">
            <v>41.537790251473844</v>
          </cell>
          <cell r="G233">
            <v>52.558294930935155</v>
          </cell>
          <cell r="H233">
            <v>0</v>
          </cell>
          <cell r="I233">
            <v>395.76</v>
          </cell>
          <cell r="J233">
            <v>6941.81</v>
          </cell>
          <cell r="K233">
            <v>397.48</v>
          </cell>
          <cell r="L233">
            <v>6964.82</v>
          </cell>
          <cell r="M233">
            <v>5.7011067718649742E-2</v>
          </cell>
          <cell r="N233">
            <v>5.7069673013803661E-2</v>
          </cell>
          <cell r="O233">
            <v>409.65159510891243</v>
          </cell>
          <cell r="P233">
            <v>6892.2477999999992</v>
          </cell>
          <cell r="Q233">
            <v>409.98293672479986</v>
          </cell>
          <cell r="R233">
            <v>6889.6637999999994</v>
          </cell>
          <cell r="S233">
            <v>5.9436573813975824E-2</v>
          </cell>
          <cell r="T233">
            <v>5.9506958340231335E-2</v>
          </cell>
          <cell r="U233" t="str">
            <v>NEGATIVE</v>
          </cell>
          <cell r="V233" t="str">
            <v/>
          </cell>
          <cell r="W233" t="str">
            <v>DOWN</v>
          </cell>
          <cell r="X233" t="str">
            <v>NEGATIVE</v>
          </cell>
          <cell r="Y233">
            <v>409.10981405670191</v>
          </cell>
          <cell r="Z233">
            <v>6852.6203076923057</v>
          </cell>
          <cell r="AA233">
            <v>409.42248330707685</v>
          </cell>
          <cell r="AB233">
            <v>6850.3815384615364</v>
          </cell>
          <cell r="AC233">
            <v>5.9701223136128211E-2</v>
          </cell>
          <cell r="AD233">
            <v>5.9766376662142129E-2</v>
          </cell>
          <cell r="AE233" t="str">
            <v>DOWN</v>
          </cell>
          <cell r="AF233" t="str">
            <v>DOWN</v>
          </cell>
          <cell r="AG233" t="str">
            <v>NEGATIVE</v>
          </cell>
          <cell r="AH233">
            <v>390.33537798533354</v>
          </cell>
          <cell r="AI233">
            <v>6560.7823076923087</v>
          </cell>
          <cell r="AJ233">
            <v>390.37948029903544</v>
          </cell>
          <cell r="AK233">
            <v>6561.3723076923088</v>
          </cell>
          <cell r="AL233">
            <v>5.9495249145468172E-2</v>
          </cell>
          <cell r="AM233">
            <v>5.949662082753162E-2</v>
          </cell>
          <cell r="AN233" t="str">
            <v>DOWN</v>
          </cell>
          <cell r="AO233" t="str">
            <v>DOWN</v>
          </cell>
          <cell r="AP233" t="str">
            <v>NEGATIVE</v>
          </cell>
          <cell r="AQ233">
            <v>402.41807827839938</v>
          </cell>
          <cell r="AR233">
            <v>6769.6039787132295</v>
          </cell>
          <cell r="AS233">
            <v>402.55259025230299</v>
          </cell>
          <cell r="AT233">
            <v>6766.1256231941452</v>
          </cell>
          <cell r="AU233">
            <v>5.9444847814405129E-2</v>
          </cell>
          <cell r="AV233">
            <v>5.9495287653596123E-2</v>
          </cell>
          <cell r="AW233" t="str">
            <v>DOWN</v>
          </cell>
          <cell r="AX233" t="str">
            <v>DOWN</v>
          </cell>
          <cell r="AY233" t="str">
            <v>NEGATIVE</v>
          </cell>
          <cell r="AZ233">
            <v>30.805929652154063</v>
          </cell>
          <cell r="BA233">
            <v>407.40483902469759</v>
          </cell>
          <cell r="BB233">
            <v>385.52812793400147</v>
          </cell>
          <cell r="BC233">
            <v>-2.8582966890070893E-2</v>
          </cell>
          <cell r="BD233">
            <v>-3.3910755565883077E-2</v>
          </cell>
          <cell r="BE233">
            <v>2.653988470524804E-2</v>
          </cell>
          <cell r="BF233">
            <v>46017</v>
          </cell>
          <cell r="BG233">
            <v>46058</v>
          </cell>
          <cell r="BH233">
            <v>46034</v>
          </cell>
          <cell r="BI233">
            <v>46058</v>
          </cell>
          <cell r="BJ233">
            <v>-23.182409333487094</v>
          </cell>
        </row>
        <row r="234">
          <cell r="B234" t="str">
            <v>MGV US Equity</v>
          </cell>
          <cell r="C234" t="str">
            <v>Mega Cap Value ETF</v>
          </cell>
          <cell r="D234" t="str">
            <v>ETF</v>
          </cell>
          <cell r="E234" t="str">
            <v>N/A</v>
          </cell>
          <cell r="F234">
            <v>72.893868163923059</v>
          </cell>
          <cell r="G234">
            <v>52.558294930935155</v>
          </cell>
          <cell r="H234">
            <v>1</v>
          </cell>
          <cell r="I234">
            <v>152.44999999999999</v>
          </cell>
          <cell r="J234">
            <v>6941.81</v>
          </cell>
          <cell r="K234">
            <v>152.78</v>
          </cell>
          <cell r="L234">
            <v>6964.82</v>
          </cell>
          <cell r="M234">
            <v>2.196113117472244E-2</v>
          </cell>
          <cell r="N234">
            <v>2.1935958143929062E-2</v>
          </cell>
          <cell r="O234">
            <v>144.23832534376487</v>
          </cell>
          <cell r="P234">
            <v>6892.2477999999992</v>
          </cell>
          <cell r="Q234">
            <v>143.96935218400003</v>
          </cell>
          <cell r="R234">
            <v>6889.6637999999994</v>
          </cell>
          <cell r="S234">
            <v>2.092761745214165E-2</v>
          </cell>
          <cell r="T234">
            <v>2.0896426351602243E-2</v>
          </cell>
          <cell r="U234" t="str">
            <v>POSITIVE</v>
          </cell>
          <cell r="V234" t="str">
            <v/>
          </cell>
          <cell r="W234" t="str">
            <v>UP</v>
          </cell>
          <cell r="X234" t="str">
            <v>POSITIVE</v>
          </cell>
          <cell r="Y234">
            <v>142.59585297951142</v>
          </cell>
          <cell r="Z234">
            <v>6852.6203076923057</v>
          </cell>
          <cell r="AA234">
            <v>142.34428730707694</v>
          </cell>
          <cell r="AB234">
            <v>6850.3815384615364</v>
          </cell>
          <cell r="AC234">
            <v>2.0808952864270414E-2</v>
          </cell>
          <cell r="AD234">
            <v>2.0779030555872473E-2</v>
          </cell>
          <cell r="AE234" t="str">
            <v>UP</v>
          </cell>
          <cell r="AF234" t="str">
            <v>UP</v>
          </cell>
          <cell r="AG234" t="str">
            <v>POSITIVE</v>
          </cell>
          <cell r="AH234">
            <v>136.18201454582348</v>
          </cell>
          <cell r="AI234">
            <v>6560.7823076923087</v>
          </cell>
          <cell r="AJ234">
            <v>136.19047616253522</v>
          </cell>
          <cell r="AK234">
            <v>6561.3723076923088</v>
          </cell>
          <cell r="AL234">
            <v>2.0756978079604072E-2</v>
          </cell>
          <cell r="AM234">
            <v>2.0756401218518048E-2</v>
          </cell>
          <cell r="AN234" t="str">
            <v>DOWN</v>
          </cell>
          <cell r="AO234" t="str">
            <v>UP</v>
          </cell>
          <cell r="AP234" t="str">
            <v>POSITIVE</v>
          </cell>
          <cell r="AQ234">
            <v>141.26295536510764</v>
          </cell>
          <cell r="AR234">
            <v>6769.6039787132295</v>
          </cell>
          <cell r="AS234">
            <v>141.03697410807328</v>
          </cell>
          <cell r="AT234">
            <v>6766.1256231941452</v>
          </cell>
          <cell r="AU234">
            <v>2.0867240655332839E-2</v>
          </cell>
          <cell r="AV234">
            <v>2.0844569250177875E-2</v>
          </cell>
          <cell r="AW234" t="str">
            <v>UP</v>
          </cell>
          <cell r="AX234" t="str">
            <v>UP</v>
          </cell>
          <cell r="AY234" t="str">
            <v>POSITIVE</v>
          </cell>
          <cell r="AZ234">
            <v>84.69449672949743</v>
          </cell>
          <cell r="BA234">
            <v>146.58580635316909</v>
          </cell>
          <cell r="BB234">
            <v>134.61281466718091</v>
          </cell>
          <cell r="BC234">
            <v>4.0005194177547443E-2</v>
          </cell>
          <cell r="BD234">
            <v>5.6931295040095087E-2</v>
          </cell>
          <cell r="BE234">
            <v>0.13250733503284984</v>
          </cell>
          <cell r="BF234">
            <v>46059</v>
          </cell>
          <cell r="BG234">
            <v>45981</v>
          </cell>
          <cell r="BH234">
            <v>46059</v>
          </cell>
          <cell r="BI234">
            <v>46042</v>
          </cell>
          <cell r="BJ234">
            <v>8.173668578962122</v>
          </cell>
        </row>
        <row r="235">
          <cell r="B235" t="str">
            <v>MSOS US Equity</v>
          </cell>
          <cell r="C235" t="str">
            <v>AdvisorShares Pure US Cannabis ETF</v>
          </cell>
          <cell r="D235" t="str">
            <v>ETF</v>
          </cell>
          <cell r="E235" t="str">
            <v>N/A</v>
          </cell>
          <cell r="F235">
            <v>42.890492269269082</v>
          </cell>
          <cell r="G235">
            <v>52.558294930935155</v>
          </cell>
          <cell r="H235">
            <v>0</v>
          </cell>
          <cell r="I235">
            <v>4.0599999999999996</v>
          </cell>
          <cell r="J235">
            <v>6941.81</v>
          </cell>
          <cell r="K235">
            <v>4.21</v>
          </cell>
          <cell r="L235">
            <v>6964.82</v>
          </cell>
          <cell r="M235">
            <v>5.848618732002171E-4</v>
          </cell>
          <cell r="N235">
            <v>6.0446644708693118E-4</v>
          </cell>
          <cell r="O235">
            <v>4.5043999988555887</v>
          </cell>
          <cell r="P235">
            <v>6892.2477999999992</v>
          </cell>
          <cell r="Q235">
            <v>4.4917999999999987</v>
          </cell>
          <cell r="R235">
            <v>6889.6637999999994</v>
          </cell>
          <cell r="S235">
            <v>6.5354585754383201E-4</v>
          </cell>
          <cell r="T235">
            <v>6.5196214654189642E-4</v>
          </cell>
          <cell r="U235" t="str">
            <v>NEGATIVE</v>
          </cell>
          <cell r="V235" t="str">
            <v/>
          </cell>
          <cell r="W235" t="str">
            <v>UP</v>
          </cell>
          <cell r="X235" t="str">
            <v>NEGATIVE</v>
          </cell>
          <cell r="Y235">
            <v>4.3093846145042995</v>
          </cell>
          <cell r="Z235">
            <v>6852.6203076923057</v>
          </cell>
          <cell r="AA235">
            <v>4.3127692307692289</v>
          </cell>
          <cell r="AB235">
            <v>6850.3815384615364</v>
          </cell>
          <cell r="AC235">
            <v>6.2886668471429314E-4</v>
          </cell>
          <cell r="AD235">
            <v>6.2956628131661608E-4</v>
          </cell>
          <cell r="AE235" t="str">
            <v>DOWN</v>
          </cell>
          <cell r="AF235" t="str">
            <v>DOWN</v>
          </cell>
          <cell r="AG235" t="str">
            <v>NEGATIVE</v>
          </cell>
          <cell r="AH235">
            <v>3.9397435882763991</v>
          </cell>
          <cell r="AI235">
            <v>6560.7823076923087</v>
          </cell>
          <cell r="AJ235">
            <v>3.9435897435897438</v>
          </cell>
          <cell r="AK235">
            <v>6561.3723076923088</v>
          </cell>
          <cell r="AL235">
            <v>6.0049905689709825E-4</v>
          </cell>
          <cell r="AM235">
            <v>6.0103124143198305E-4</v>
          </cell>
          <cell r="AN235" t="str">
            <v>DOWN</v>
          </cell>
          <cell r="AO235" t="str">
            <v>DOWN</v>
          </cell>
          <cell r="AP235" t="str">
            <v>SELL</v>
          </cell>
          <cell r="AQ235">
            <v>4.3369988459189353</v>
          </cell>
          <cell r="AR235">
            <v>6769.6039787132295</v>
          </cell>
          <cell r="AS235">
            <v>4.3425783340011259</v>
          </cell>
          <cell r="AT235">
            <v>6766.1256231941452</v>
          </cell>
          <cell r="AU235">
            <v>6.4065768980821748E-4</v>
          </cell>
          <cell r="AV235">
            <v>6.4181166236625185E-4</v>
          </cell>
          <cell r="AW235" t="str">
            <v>DOWN</v>
          </cell>
          <cell r="AX235" t="str">
            <v>DOWN</v>
          </cell>
          <cell r="AY235" t="str">
            <v>NEGATIVE</v>
          </cell>
          <cell r="AZ235">
            <v>35.232057579017848</v>
          </cell>
          <cell r="BA235">
            <v>4.5109677400896615</v>
          </cell>
          <cell r="BB235">
            <v>3.8561499997138964</v>
          </cell>
          <cell r="BC235">
            <v>-9.9971395512728378E-2</v>
          </cell>
          <cell r="BD235">
            <v>-9.8659088661863015E-2</v>
          </cell>
          <cell r="BE235">
            <v>5.2863607562264825E-2</v>
          </cell>
          <cell r="BF235">
            <v>46008</v>
          </cell>
          <cell r="BG235">
            <v>45980</v>
          </cell>
          <cell r="BH235">
            <v>46034</v>
          </cell>
          <cell r="BI235">
            <v>46058</v>
          </cell>
          <cell r="BJ235">
            <v>-21.829707315691856</v>
          </cell>
        </row>
        <row r="236">
          <cell r="B236" t="str">
            <v>MTUM US Equity</v>
          </cell>
          <cell r="C236" t="str">
            <v>MSCI USA Momentum Factor ETF</v>
          </cell>
          <cell r="D236" t="str">
            <v>ETF</v>
          </cell>
          <cell r="E236" t="str">
            <v>N/A</v>
          </cell>
          <cell r="F236">
            <v>50.474025381161795</v>
          </cell>
          <cell r="G236">
            <v>52.558294930935155</v>
          </cell>
          <cell r="H236">
            <v>0</v>
          </cell>
          <cell r="I236">
            <v>255.06</v>
          </cell>
          <cell r="J236">
            <v>6941.81</v>
          </cell>
          <cell r="K236">
            <v>257.43</v>
          </cell>
          <cell r="L236">
            <v>6964.82</v>
          </cell>
          <cell r="M236">
            <v>3.6742578664642214E-2</v>
          </cell>
          <cell r="N236">
            <v>3.6961472083987819E-2</v>
          </cell>
          <cell r="O236">
            <v>253.58159135997184</v>
          </cell>
          <cell r="P236">
            <v>6892.2477999999992</v>
          </cell>
          <cell r="Q236">
            <v>253.42061173519994</v>
          </cell>
          <cell r="R236">
            <v>6889.6637999999994</v>
          </cell>
          <cell r="S236">
            <v>3.6792291675869788E-2</v>
          </cell>
          <cell r="T236">
            <v>3.6782725411826332E-2</v>
          </cell>
          <cell r="U236" t="str">
            <v>NEGATIVE</v>
          </cell>
          <cell r="V236" t="str">
            <v/>
          </cell>
          <cell r="W236" t="str">
            <v>UP</v>
          </cell>
          <cell r="X236" t="str">
            <v>SELL</v>
          </cell>
          <cell r="Y236">
            <v>251.54578874859376</v>
          </cell>
          <cell r="Z236">
            <v>6852.6203076923057</v>
          </cell>
          <cell r="AA236">
            <v>251.45985562999999</v>
          </cell>
          <cell r="AB236">
            <v>6850.3815384615364</v>
          </cell>
          <cell r="AC236">
            <v>3.6707971178006879E-2</v>
          </cell>
          <cell r="AD236">
            <v>3.6707423406736703E-2</v>
          </cell>
          <cell r="AE236" t="str">
            <v>UP</v>
          </cell>
          <cell r="AF236" t="str">
            <v>UP</v>
          </cell>
          <cell r="AG236" t="str">
            <v>POSITIVE</v>
          </cell>
          <cell r="AH236">
            <v>245.76022271665107</v>
          </cell>
          <cell r="AI236">
            <v>6560.7823076923087</v>
          </cell>
          <cell r="AJ236">
            <v>245.82099201002043</v>
          </cell>
          <cell r="AK236">
            <v>6561.3723076923088</v>
          </cell>
          <cell r="AL236">
            <v>3.7458981443189335E-2</v>
          </cell>
          <cell r="AM236">
            <v>3.7464874797887793E-2</v>
          </cell>
          <cell r="AN236" t="str">
            <v>DOWN</v>
          </cell>
          <cell r="AO236" t="str">
            <v>DOWN</v>
          </cell>
          <cell r="AP236" t="str">
            <v>NEGATIVE</v>
          </cell>
          <cell r="AQ236">
            <v>250.54028996683476</v>
          </cell>
          <cell r="AR236">
            <v>6769.6039787132295</v>
          </cell>
          <cell r="AS236">
            <v>250.44897054045424</v>
          </cell>
          <cell r="AT236">
            <v>6766.1256231941452</v>
          </cell>
          <cell r="AU236">
            <v>3.7009593287088798E-2</v>
          </cell>
          <cell r="AV236">
            <v>3.7015122758276925E-2</v>
          </cell>
          <cell r="AW236" t="str">
            <v>UP</v>
          </cell>
          <cell r="AX236" t="str">
            <v>DOWN</v>
          </cell>
          <cell r="AY236" t="str">
            <v>NEGATIVE</v>
          </cell>
          <cell r="AZ236">
            <v>54.319068693019936</v>
          </cell>
          <cell r="BA236">
            <v>255.47048379221266</v>
          </cell>
          <cell r="BB236">
            <v>243.41692931719442</v>
          </cell>
          <cell r="BC236">
            <v>-1.6067758048579073E-3</v>
          </cell>
          <cell r="BD236">
            <v>5.8301102698321561E-3</v>
          </cell>
          <cell r="BE236">
            <v>4.7831803299242193E-2</v>
          </cell>
          <cell r="BF236">
            <v>46051</v>
          </cell>
          <cell r="BG236">
            <v>45982</v>
          </cell>
          <cell r="BH236">
            <v>46051</v>
          </cell>
          <cell r="BI236">
            <v>46058</v>
          </cell>
          <cell r="BJ236">
            <v>-14.246174203799143</v>
          </cell>
        </row>
        <row r="237">
          <cell r="B237" t="str">
            <v>OIH US Equity</v>
          </cell>
          <cell r="C237" t="str">
            <v>Oil Services ETF</v>
          </cell>
          <cell r="D237" t="str">
            <v>ETF</v>
          </cell>
          <cell r="E237" t="str">
            <v>N/A</v>
          </cell>
          <cell r="F237">
            <v>68.883869822159653</v>
          </cell>
          <cell r="G237">
            <v>52.558294930935155</v>
          </cell>
          <cell r="H237">
            <v>1</v>
          </cell>
          <cell r="I237">
            <v>368.4</v>
          </cell>
          <cell r="J237">
            <v>6941.81</v>
          </cell>
          <cell r="K237">
            <v>374.04</v>
          </cell>
          <cell r="L237">
            <v>6964.82</v>
          </cell>
          <cell r="M237">
            <v>5.3069732533733989E-2</v>
          </cell>
          <cell r="N237">
            <v>5.3704187617196142E-2</v>
          </cell>
          <cell r="O237">
            <v>314.82706233812974</v>
          </cell>
          <cell r="P237">
            <v>6892.2477999999992</v>
          </cell>
          <cell r="Q237">
            <v>313.07852472320002</v>
          </cell>
          <cell r="R237">
            <v>6889.6637999999994</v>
          </cell>
          <cell r="S237">
            <v>4.5678430531492176E-2</v>
          </cell>
          <cell r="T237">
            <v>4.544177100821669E-2</v>
          </cell>
          <cell r="U237" t="str">
            <v>POSITIVE</v>
          </cell>
          <cell r="V237" t="str">
            <v/>
          </cell>
          <cell r="W237" t="str">
            <v>UP</v>
          </cell>
          <cell r="X237" t="str">
            <v>POSITIVE</v>
          </cell>
          <cell r="Y237">
            <v>306.64850555333055</v>
          </cell>
          <cell r="Z237">
            <v>6852.6203076923057</v>
          </cell>
          <cell r="AA237">
            <v>305.26778837200004</v>
          </cell>
          <cell r="AB237">
            <v>6850.3815384615364</v>
          </cell>
          <cell r="AC237">
            <v>4.474908747083315E-2</v>
          </cell>
          <cell r="AD237">
            <v>4.4562158568551398E-2</v>
          </cell>
          <cell r="AE237" t="str">
            <v>UP</v>
          </cell>
          <cell r="AF237" t="str">
            <v>UP</v>
          </cell>
          <cell r="AG237" t="str">
            <v>POSITIVE</v>
          </cell>
          <cell r="AH237">
            <v>268.67771062273044</v>
          </cell>
          <cell r="AI237">
            <v>6560.7823076923087</v>
          </cell>
          <cell r="AJ237">
            <v>268.82232616384618</v>
          </cell>
          <cell r="AK237">
            <v>6561.3723076923088</v>
          </cell>
          <cell r="AL237">
            <v>4.0952084373797062E-2</v>
          </cell>
          <cell r="AM237">
            <v>4.0970442394907068E-2</v>
          </cell>
          <cell r="AN237" t="str">
            <v>DOWN</v>
          </cell>
          <cell r="AO237" t="str">
            <v>DOWN</v>
          </cell>
          <cell r="AP237" t="str">
            <v>POSITIVE</v>
          </cell>
          <cell r="AQ237">
            <v>298.98266910919858</v>
          </cell>
          <cell r="AR237">
            <v>6769.6039787132295</v>
          </cell>
          <cell r="AS237">
            <v>297.58052928975957</v>
          </cell>
          <cell r="AT237">
            <v>6766.1256231941452</v>
          </cell>
          <cell r="AU237">
            <v>4.4165459316281803E-2</v>
          </cell>
          <cell r="AV237">
            <v>4.3980934712423814E-2</v>
          </cell>
          <cell r="AW237" t="str">
            <v>UP</v>
          </cell>
          <cell r="AX237" t="str">
            <v>UP</v>
          </cell>
          <cell r="AY237" t="str">
            <v>POSITIVE</v>
          </cell>
          <cell r="AZ237">
            <v>91.894415248844425</v>
          </cell>
          <cell r="BA237">
            <v>329.6706449644027</v>
          </cell>
          <cell r="BB237">
            <v>261.95264306803233</v>
          </cell>
          <cell r="BC237">
            <v>0.11747893125206588</v>
          </cell>
          <cell r="BD237">
            <v>0.17016624067829333</v>
          </cell>
          <cell r="BE237">
            <v>0.40636107231153984</v>
          </cell>
          <cell r="BF237">
            <v>46062</v>
          </cell>
          <cell r="BG237">
            <v>45981</v>
          </cell>
          <cell r="BH237">
            <v>46062</v>
          </cell>
          <cell r="BI237">
            <v>46034</v>
          </cell>
          <cell r="BJ237">
            <v>4.1636702371987155</v>
          </cell>
        </row>
        <row r="238">
          <cell r="B238" t="str">
            <v>PAVE US Equity</v>
          </cell>
          <cell r="C238" t="str">
            <v>US Infrastructure Development ETF</v>
          </cell>
          <cell r="D238" t="str">
            <v>ETF</v>
          </cell>
          <cell r="E238" t="str">
            <v>N/A</v>
          </cell>
          <cell r="F238">
            <v>76.756704298874908</v>
          </cell>
          <cell r="G238">
            <v>52.558294930935155</v>
          </cell>
          <cell r="H238">
            <v>1</v>
          </cell>
          <cell r="I238">
            <v>55.26</v>
          </cell>
          <cell r="J238">
            <v>6941.81</v>
          </cell>
          <cell r="K238">
            <v>54.89</v>
          </cell>
          <cell r="L238">
            <v>6964.82</v>
          </cell>
          <cell r="M238">
            <v>7.960459880060099E-3</v>
          </cell>
          <cell r="N238">
            <v>7.881036408693979E-3</v>
          </cell>
          <cell r="O238">
            <v>49.963180661302665</v>
          </cell>
          <cell r="P238">
            <v>6892.2477999999992</v>
          </cell>
          <cell r="Q238">
            <v>49.817514058742198</v>
          </cell>
          <cell r="R238">
            <v>6889.6637999999994</v>
          </cell>
          <cell r="S238">
            <v>7.2491851876397527E-3</v>
          </cell>
          <cell r="T238">
            <v>7.2307612540893802E-3</v>
          </cell>
          <cell r="U238" t="str">
            <v>POSITIVE</v>
          </cell>
          <cell r="V238" t="str">
            <v/>
          </cell>
          <cell r="W238" t="str">
            <v>UP</v>
          </cell>
          <cell r="X238" t="str">
            <v>POSITIVE</v>
          </cell>
          <cell r="Y238">
            <v>49.248176188652614</v>
          </cell>
          <cell r="Z238">
            <v>6852.6203076923057</v>
          </cell>
          <cell r="AA238">
            <v>49.130012305084875</v>
          </cell>
          <cell r="AB238">
            <v>6850.3815384615364</v>
          </cell>
          <cell r="AC238">
            <v>7.1867656425338225E-3</v>
          </cell>
          <cell r="AD238">
            <v>7.1718651040447784E-3</v>
          </cell>
          <cell r="AE238" t="str">
            <v>UP</v>
          </cell>
          <cell r="AF238" t="str">
            <v>UP</v>
          </cell>
          <cell r="AG238" t="str">
            <v>POSITIVE</v>
          </cell>
          <cell r="AH238">
            <v>46.856260576662258</v>
          </cell>
          <cell r="AI238">
            <v>6560.7823076923087</v>
          </cell>
          <cell r="AJ238">
            <v>46.846773440212687</v>
          </cell>
          <cell r="AK238">
            <v>6561.3723076923088</v>
          </cell>
          <cell r="AL238">
            <v>7.1418709506219681E-3</v>
          </cell>
          <cell r="AM238">
            <v>7.1397828447093718E-3</v>
          </cell>
          <cell r="AN238" t="str">
            <v>UP</v>
          </cell>
          <cell r="AO238" t="str">
            <v>UP</v>
          </cell>
          <cell r="AP238" t="str">
            <v>POSITIVE</v>
          </cell>
          <cell r="AQ238">
            <v>48.819589737828338</v>
          </cell>
          <cell r="AR238">
            <v>6769.6039787132295</v>
          </cell>
          <cell r="AS238">
            <v>48.689487506715423</v>
          </cell>
          <cell r="AT238">
            <v>6766.1256231941452</v>
          </cell>
          <cell r="AU238">
            <v>7.2115872496145627E-3</v>
          </cell>
          <cell r="AV238">
            <v>7.1960661415757373E-3</v>
          </cell>
          <cell r="AW238" t="str">
            <v>UP</v>
          </cell>
          <cell r="AX238" t="str">
            <v>UP</v>
          </cell>
          <cell r="AY238" t="str">
            <v>POSITIVE</v>
          </cell>
          <cell r="AZ238">
            <v>87.934539005043149</v>
          </cell>
          <cell r="BA238">
            <v>50.964916874092388</v>
          </cell>
          <cell r="BB238">
            <v>46.04570265032509</v>
          </cell>
          <cell r="BC238">
            <v>8.4275289539243348E-2</v>
          </cell>
          <cell r="BD238">
            <v>0.10601445441602575</v>
          </cell>
          <cell r="BE238">
            <v>0.20011199350456321</v>
          </cell>
          <cell r="BF238">
            <v>46063</v>
          </cell>
          <cell r="BG238">
            <v>45981</v>
          </cell>
          <cell r="BH238">
            <v>46063</v>
          </cell>
          <cell r="BI238">
            <v>46034</v>
          </cell>
          <cell r="BJ238">
            <v>12.03650471391397</v>
          </cell>
        </row>
        <row r="239">
          <cell r="B239" t="str">
            <v>PBW US Equity</v>
          </cell>
          <cell r="C239" t="str">
            <v>WilderHill Clean Energy ETF</v>
          </cell>
          <cell r="D239" t="str">
            <v>ETF</v>
          </cell>
          <cell r="E239" t="str">
            <v>N/A</v>
          </cell>
          <cell r="F239">
            <v>51.902376482044332</v>
          </cell>
          <cell r="G239">
            <v>52.558294930935155</v>
          </cell>
          <cell r="H239">
            <v>0</v>
          </cell>
          <cell r="I239">
            <v>34.44</v>
          </cell>
          <cell r="J239">
            <v>6941.81</v>
          </cell>
          <cell r="K239">
            <v>34.82</v>
          </cell>
          <cell r="L239">
            <v>6964.82</v>
          </cell>
          <cell r="M239">
            <v>4.961242096801842E-3</v>
          </cell>
          <cell r="N239">
            <v>4.9994113272130514E-3</v>
          </cell>
          <cell r="O239">
            <v>33.078344819334177</v>
          </cell>
          <cell r="P239">
            <v>6892.2477999999992</v>
          </cell>
          <cell r="Q239">
            <v>33.006549626999998</v>
          </cell>
          <cell r="R239">
            <v>6889.6637999999994</v>
          </cell>
          <cell r="S239">
            <v>4.7993551275585565E-3</v>
          </cell>
          <cell r="T239">
            <v>4.7907344371433628E-3</v>
          </cell>
          <cell r="U239" t="str">
            <v>NEGATIVE</v>
          </cell>
          <cell r="V239" t="str">
            <v/>
          </cell>
          <cell r="W239" t="str">
            <v>UP</v>
          </cell>
          <cell r="X239" t="str">
            <v>POSITIVE</v>
          </cell>
          <cell r="Y239">
            <v>32.478958871333987</v>
          </cell>
          <cell r="Z239">
            <v>6852.6203076923057</v>
          </cell>
          <cell r="AA239">
            <v>32.454075544000005</v>
          </cell>
          <cell r="AB239">
            <v>6850.3815384615364</v>
          </cell>
          <cell r="AC239">
            <v>4.739640810811482E-3</v>
          </cell>
          <cell r="AD239">
            <v>4.7375573698758633E-3</v>
          </cell>
          <cell r="AE239" t="str">
            <v>UP</v>
          </cell>
          <cell r="AF239" t="str">
            <v>UP</v>
          </cell>
          <cell r="AG239" t="str">
            <v>POSITIVE</v>
          </cell>
          <cell r="AH239">
            <v>27.770608753643664</v>
          </cell>
          <cell r="AI239">
            <v>6560.7823076923087</v>
          </cell>
          <cell r="AJ239">
            <v>27.78035237859984</v>
          </cell>
          <cell r="AK239">
            <v>6561.3723076923088</v>
          </cell>
          <cell r="AL239">
            <v>4.2328197235082026E-3</v>
          </cell>
          <cell r="AM239">
            <v>4.2339241054849437E-3</v>
          </cell>
          <cell r="AN239" t="str">
            <v>DOWN</v>
          </cell>
          <cell r="AO239" t="str">
            <v>DOWN</v>
          </cell>
          <cell r="AP239" t="str">
            <v>POSITIVE</v>
          </cell>
          <cell r="AQ239">
            <v>31.412671159292408</v>
          </cell>
          <cell r="AR239">
            <v>6769.6039787132295</v>
          </cell>
          <cell r="AS239">
            <v>31.35154624329023</v>
          </cell>
          <cell r="AT239">
            <v>6766.1256231941452</v>
          </cell>
          <cell r="AU239">
            <v>4.6402524073887331E-3</v>
          </cell>
          <cell r="AV239">
            <v>4.633603924795269E-3</v>
          </cell>
          <cell r="AW239" t="str">
            <v>UP</v>
          </cell>
          <cell r="AX239" t="str">
            <v>UP</v>
          </cell>
          <cell r="AY239" t="str">
            <v>POSITIVE</v>
          </cell>
          <cell r="AZ239">
            <v>60.556802060635611</v>
          </cell>
          <cell r="BA239">
            <v>34.002258020216416</v>
          </cell>
          <cell r="BB239">
            <v>26.692017957057857</v>
          </cell>
          <cell r="BC239">
            <v>1.2873909124603289E-2</v>
          </cell>
          <cell r="BD239">
            <v>4.1164550043324422E-2</v>
          </cell>
          <cell r="BE239">
            <v>0.29027337144037224</v>
          </cell>
          <cell r="BF239">
            <v>46044</v>
          </cell>
          <cell r="BG239">
            <v>45981</v>
          </cell>
          <cell r="BH239">
            <v>46044</v>
          </cell>
          <cell r="BI239">
            <v>46058</v>
          </cell>
          <cell r="BJ239">
            <v>-12.817823102916606</v>
          </cell>
        </row>
        <row r="240">
          <cell r="B240" t="str">
            <v>PPA US Equity</v>
          </cell>
          <cell r="C240" t="str">
            <v>Aerospace &amp; Defense ETF</v>
          </cell>
          <cell r="D240" t="str">
            <v>ETF</v>
          </cell>
          <cell r="E240" t="str">
            <v>N/A</v>
          </cell>
          <cell r="F240">
            <v>56.315939806471967</v>
          </cell>
          <cell r="G240">
            <v>52.558294930935155</v>
          </cell>
          <cell r="H240">
            <v>0</v>
          </cell>
          <cell r="I240">
            <v>175.5</v>
          </cell>
          <cell r="J240">
            <v>6941.81</v>
          </cell>
          <cell r="K240">
            <v>176.87</v>
          </cell>
          <cell r="L240">
            <v>6964.82</v>
          </cell>
          <cell r="M240">
            <v>2.5281590824295104E-2</v>
          </cell>
          <cell r="N240">
            <v>2.5394769714077323E-2</v>
          </cell>
          <cell r="O240">
            <v>164.72820000000004</v>
          </cell>
          <cell r="P240">
            <v>6892.2477999999992</v>
          </cell>
          <cell r="Q240">
            <v>164.22120000000004</v>
          </cell>
          <cell r="R240">
            <v>6889.6637999999994</v>
          </cell>
          <cell r="S240">
            <v>2.3900504563982749E-2</v>
          </cell>
          <cell r="T240">
            <v>2.3835880061375426E-2</v>
          </cell>
          <cell r="U240" t="str">
            <v>NEGATIVE</v>
          </cell>
          <cell r="V240" t="str">
            <v/>
          </cell>
          <cell r="W240" t="str">
            <v>UP</v>
          </cell>
          <cell r="X240" t="str">
            <v>POSITIVE</v>
          </cell>
          <cell r="Y240">
            <v>161.45523076923087</v>
          </cell>
          <cell r="Z240">
            <v>6852.6203076923057</v>
          </cell>
          <cell r="AA240">
            <v>161.12430769230778</v>
          </cell>
          <cell r="AB240">
            <v>6850.3815384615364</v>
          </cell>
          <cell r="AC240">
            <v>2.3561093934825444E-2</v>
          </cell>
          <cell r="AD240">
            <v>2.3520486674745593E-2</v>
          </cell>
          <cell r="AE240" t="str">
            <v>UP</v>
          </cell>
          <cell r="AF240" t="str">
            <v>UP</v>
          </cell>
          <cell r="AG240" t="str">
            <v>POSITIVE</v>
          </cell>
          <cell r="AH240">
            <v>152.08416196955352</v>
          </cell>
          <cell r="AI240">
            <v>6560.7823076923087</v>
          </cell>
          <cell r="AJ240">
            <v>152.11929017468171</v>
          </cell>
          <cell r="AK240">
            <v>6561.3723076923088</v>
          </cell>
          <cell r="AL240">
            <v>2.3180796867964919E-2</v>
          </cell>
          <cell r="AM240">
            <v>2.3184066235098826E-2</v>
          </cell>
          <cell r="AN240" t="str">
            <v>DOWN</v>
          </cell>
          <cell r="AO240" t="str">
            <v>DOWN</v>
          </cell>
          <cell r="AP240" t="str">
            <v>POSITIVE</v>
          </cell>
          <cell r="AQ240">
            <v>160.40740010414942</v>
          </cell>
          <cell r="AR240">
            <v>6769.6039787132295</v>
          </cell>
          <cell r="AS240">
            <v>160.10254299578048</v>
          </cell>
          <cell r="AT240">
            <v>6766.1256231941452</v>
          </cell>
          <cell r="AU240">
            <v>2.369524134772796E-2</v>
          </cell>
          <cell r="AV240">
            <v>2.3662366310041913E-2</v>
          </cell>
          <cell r="AW240" t="str">
            <v>UP</v>
          </cell>
          <cell r="AX240" t="str">
            <v>UP</v>
          </cell>
          <cell r="AY240" t="str">
            <v>POSITIVE</v>
          </cell>
          <cell r="AZ240">
            <v>71.194072917117666</v>
          </cell>
          <cell r="BA240">
            <v>171.76483870967741</v>
          </cell>
          <cell r="BB240">
            <v>149.23650891450228</v>
          </cell>
          <cell r="BC240">
            <v>2.1745785216471969E-2</v>
          </cell>
          <cell r="BD240">
            <v>6.5391353757279891E-2</v>
          </cell>
          <cell r="BE240">
            <v>0.17598569731046232</v>
          </cell>
          <cell r="BF240">
            <v>46038</v>
          </cell>
          <cell r="BG240">
            <v>45981</v>
          </cell>
          <cell r="BH240">
            <v>46038</v>
          </cell>
          <cell r="BI240">
            <v>46058</v>
          </cell>
          <cell r="BJ240">
            <v>-8.4042597784889708</v>
          </cell>
        </row>
        <row r="241">
          <cell r="B241" t="str">
            <v>PPH US Equity</v>
          </cell>
          <cell r="C241" t="str">
            <v>Pharmaceutical ETF</v>
          </cell>
          <cell r="D241" t="str">
            <v>ETF</v>
          </cell>
          <cell r="E241" t="str">
            <v>N/A</v>
          </cell>
          <cell r="F241">
            <v>62.377331438188051</v>
          </cell>
          <cell r="G241">
            <v>52.558294930935155</v>
          </cell>
          <cell r="H241">
            <v>0</v>
          </cell>
          <cell r="I241">
            <v>109.65</v>
          </cell>
          <cell r="J241">
            <v>6941.81</v>
          </cell>
          <cell r="K241">
            <v>109.86</v>
          </cell>
          <cell r="L241">
            <v>6964.82</v>
          </cell>
          <cell r="M241">
            <v>1.5795592215863009E-2</v>
          </cell>
          <cell r="N241">
            <v>1.5773559115669897E-2</v>
          </cell>
          <cell r="O241">
            <v>104.04106948722153</v>
          </cell>
          <cell r="P241">
            <v>6892.2477999999992</v>
          </cell>
          <cell r="Q241">
            <v>103.90513349990398</v>
          </cell>
          <cell r="R241">
            <v>6889.6637999999994</v>
          </cell>
          <cell r="S241">
            <v>1.5095375631622176E-2</v>
          </cell>
          <cell r="T241">
            <v>1.5081306797568843E-2</v>
          </cell>
          <cell r="U241" t="str">
            <v>NEGATIVE</v>
          </cell>
          <cell r="V241" t="str">
            <v/>
          </cell>
          <cell r="W241" t="str">
            <v>UP</v>
          </cell>
          <cell r="X241" t="str">
            <v>POSITIVE</v>
          </cell>
          <cell r="Y241">
            <v>102.76746604001657</v>
          </cell>
          <cell r="Z241">
            <v>6852.6203076923057</v>
          </cell>
          <cell r="AA241">
            <v>102.51748748854152</v>
          </cell>
          <cell r="AB241">
            <v>6850.3815384615364</v>
          </cell>
          <cell r="AC241">
            <v>1.4996813105879586E-2</v>
          </cell>
          <cell r="AD241">
            <v>1.4965223019032742E-2</v>
          </cell>
          <cell r="AE241" t="str">
            <v>UP</v>
          </cell>
          <cell r="AF241" t="str">
            <v>UP</v>
          </cell>
          <cell r="AG241" t="str">
            <v>POSITIVE</v>
          </cell>
          <cell r="AH241">
            <v>93.879613544756921</v>
          </cell>
          <cell r="AI241">
            <v>6560.7823076923087</v>
          </cell>
          <cell r="AJ241">
            <v>93.884998121016437</v>
          </cell>
          <cell r="AK241">
            <v>6561.3723076923088</v>
          </cell>
          <cell r="AL241">
            <v>1.4309210265167014E-2</v>
          </cell>
          <cell r="AM241">
            <v>1.4308744225800014E-2</v>
          </cell>
          <cell r="AN241" t="str">
            <v>DOWN</v>
          </cell>
          <cell r="AO241" t="str">
            <v>UP</v>
          </cell>
          <cell r="AP241" t="str">
            <v>POSITIVE</v>
          </cell>
          <cell r="AQ241">
            <v>100.00549205324171</v>
          </cell>
          <cell r="AR241">
            <v>6769.6039787132295</v>
          </cell>
          <cell r="AS241">
            <v>99.810677958857454</v>
          </cell>
          <cell r="AT241">
            <v>6766.1256231941452</v>
          </cell>
          <cell r="AU241">
            <v>1.4772724130939609E-2</v>
          </cell>
          <cell r="AV241">
            <v>1.4751525986556976E-2</v>
          </cell>
          <cell r="AW241" t="str">
            <v>UP</v>
          </cell>
          <cell r="AX241" t="str">
            <v>UP</v>
          </cell>
          <cell r="AY241" t="str">
            <v>POSITIVE</v>
          </cell>
          <cell r="AZ241">
            <v>81.948445813765034</v>
          </cell>
          <cell r="BA241">
            <v>106.05301331380896</v>
          </cell>
          <cell r="BB241">
            <v>92.66809899618805</v>
          </cell>
          <cell r="BC241">
            <v>3.3916873965170957E-2</v>
          </cell>
          <cell r="BD241">
            <v>5.3910734870592281E-2</v>
          </cell>
          <cell r="BE241">
            <v>0.18325509196547252</v>
          </cell>
          <cell r="BF241">
            <v>46059</v>
          </cell>
          <cell r="BG241">
            <v>45971</v>
          </cell>
          <cell r="BH241">
            <v>46059</v>
          </cell>
          <cell r="BI241">
            <v>46042</v>
          </cell>
          <cell r="BJ241">
            <v>-2.3428681467728865</v>
          </cell>
        </row>
        <row r="242">
          <cell r="B242" t="str">
            <v>QQQ US Equity</v>
          </cell>
          <cell r="C242" t="str">
            <v>QQQ Trust Series 1</v>
          </cell>
          <cell r="D242" t="str">
            <v>ETF</v>
          </cell>
          <cell r="E242" t="str">
            <v>N/A</v>
          </cell>
          <cell r="F242">
            <v>45.866718251317828</v>
          </cell>
          <cell r="G242">
            <v>52.558294930935155</v>
          </cell>
          <cell r="H242">
            <v>0</v>
          </cell>
          <cell r="I242">
            <v>611.47</v>
          </cell>
          <cell r="J242">
            <v>6941.81</v>
          </cell>
          <cell r="K242">
            <v>614.32000000000005</v>
          </cell>
          <cell r="L242">
            <v>6964.82</v>
          </cell>
          <cell r="M242">
            <v>8.8085095962004145E-2</v>
          </cell>
          <cell r="N242">
            <v>8.8203284506993732E-2</v>
          </cell>
          <cell r="O242">
            <v>619.15709284766262</v>
          </cell>
          <cell r="P242">
            <v>6892.2477999999992</v>
          </cell>
          <cell r="Q242">
            <v>619.19728212380016</v>
          </cell>
          <cell r="R242">
            <v>6889.6637999999994</v>
          </cell>
          <cell r="S242">
            <v>8.983384097821652E-2</v>
          </cell>
          <cell r="T242">
            <v>8.9873366843212329E-2</v>
          </cell>
          <cell r="U242" t="str">
            <v>NEGATIVE</v>
          </cell>
          <cell r="V242" t="str">
            <v/>
          </cell>
          <cell r="W242" t="str">
            <v>DOWN</v>
          </cell>
          <cell r="X242" t="str">
            <v>NEGATIVE</v>
          </cell>
          <cell r="Y242">
            <v>616.22433949589447</v>
          </cell>
          <cell r="Z242">
            <v>6852.6203076923057</v>
          </cell>
          <cell r="AA242">
            <v>616.39369131030799</v>
          </cell>
          <cell r="AB242">
            <v>6850.3815384615364</v>
          </cell>
          <cell r="AC242">
            <v>8.9925358742576345E-2</v>
          </cell>
          <cell r="AD242">
            <v>8.9979468712736571E-2</v>
          </cell>
          <cell r="AE242" t="str">
            <v>DOWN</v>
          </cell>
          <cell r="AF242" t="str">
            <v>DOWN</v>
          </cell>
          <cell r="AG242" t="str">
            <v>NEGATIVE</v>
          </cell>
          <cell r="AH242">
            <v>585.75087397069774</v>
          </cell>
          <cell r="AI242">
            <v>6560.7823076923087</v>
          </cell>
          <cell r="AJ242">
            <v>585.82395164497655</v>
          </cell>
          <cell r="AK242">
            <v>6561.3723076923088</v>
          </cell>
          <cell r="AL242">
            <v>8.928064467006068E-2</v>
          </cell>
          <cell r="AM242">
            <v>8.9283754094883219E-2</v>
          </cell>
          <cell r="AN242" t="str">
            <v>DOWN</v>
          </cell>
          <cell r="AO242" t="str">
            <v>DOWN</v>
          </cell>
          <cell r="AP242" t="str">
            <v>NEGATIVE</v>
          </cell>
          <cell r="AQ242">
            <v>606.91073381780143</v>
          </cell>
          <cell r="AR242">
            <v>6769.6039787132295</v>
          </cell>
          <cell r="AS242">
            <v>606.81862925003918</v>
          </cell>
          <cell r="AT242">
            <v>6766.1256231941452</v>
          </cell>
          <cell r="AU242">
            <v>8.9652324674561454E-2</v>
          </cell>
          <cell r="AV242">
            <v>8.9684800880710361E-2</v>
          </cell>
          <cell r="AW242" t="str">
            <v>UP</v>
          </cell>
          <cell r="AX242" t="str">
            <v>DOWN</v>
          </cell>
          <cell r="AY242" t="str">
            <v>NEGATIVE</v>
          </cell>
          <cell r="AZ242">
            <v>41.672837512520665</v>
          </cell>
          <cell r="BA242">
            <v>619.67677324848785</v>
          </cell>
          <cell r="BB242">
            <v>578.2353722380484</v>
          </cell>
          <cell r="BC242">
            <v>-1.3243635396347098E-2</v>
          </cell>
          <cell r="BD242">
            <v>-1.2415415952529374E-2</v>
          </cell>
          <cell r="BE242">
            <v>5.747595072455991E-2</v>
          </cell>
          <cell r="BF242">
            <v>46050</v>
          </cell>
          <cell r="BG242">
            <v>45981</v>
          </cell>
          <cell r="BH242">
            <v>46050</v>
          </cell>
          <cell r="BI242">
            <v>46058</v>
          </cell>
          <cell r="BJ242">
            <v>-18.85348133364311</v>
          </cell>
        </row>
        <row r="243">
          <cell r="B243" t="str">
            <v>QQQE US Equity</v>
          </cell>
          <cell r="C243" t="str">
            <v>NASDAQ-100 Equal Weighted Index Shares</v>
          </cell>
          <cell r="D243" t="str">
            <v>ETF</v>
          </cell>
          <cell r="E243" t="str">
            <v>N/A</v>
          </cell>
          <cell r="F243">
            <v>46.727422980122363</v>
          </cell>
          <cell r="G243">
            <v>52.558294930935155</v>
          </cell>
          <cell r="H243">
            <v>0</v>
          </cell>
          <cell r="I243">
            <v>102.91</v>
          </cell>
          <cell r="J243">
            <v>6941.81</v>
          </cell>
          <cell r="K243">
            <v>103.04</v>
          </cell>
          <cell r="L243">
            <v>6964.82</v>
          </cell>
          <cell r="M243">
            <v>1.482466388449122E-2</v>
          </cell>
          <cell r="N243">
            <v>1.4794352187134773E-2</v>
          </cell>
          <cell r="O243">
            <v>103.64333607604222</v>
          </cell>
          <cell r="P243">
            <v>6892.2477999999992</v>
          </cell>
          <cell r="Q243">
            <v>103.60600140040002</v>
          </cell>
          <cell r="R243">
            <v>6889.6637999999994</v>
          </cell>
          <cell r="S243">
            <v>1.5037668273627978E-2</v>
          </cell>
          <cell r="T243">
            <v>1.5037889279938453E-2</v>
          </cell>
          <cell r="U243" t="str">
            <v>NEGATIVE</v>
          </cell>
          <cell r="V243" t="str">
            <v/>
          </cell>
          <cell r="W243" t="str">
            <v>DOWN</v>
          </cell>
          <cell r="X243" t="str">
            <v>NEGATIVE</v>
          </cell>
          <cell r="Y243">
            <v>102.83860194126324</v>
          </cell>
          <cell r="Z243">
            <v>6852.6203076923057</v>
          </cell>
          <cell r="AA243">
            <v>102.83184454800001</v>
          </cell>
          <cell r="AB243">
            <v>6850.3815384615364</v>
          </cell>
          <cell r="AC243">
            <v>1.5007193938036128E-2</v>
          </cell>
          <cell r="AD243">
            <v>1.5011112004586836E-2</v>
          </cell>
          <cell r="AE243" t="str">
            <v>UP</v>
          </cell>
          <cell r="AF243" t="str">
            <v>DOWN</v>
          </cell>
          <cell r="AG243" t="str">
            <v>NEGATIVE</v>
          </cell>
          <cell r="AH243">
            <v>100.03790192132415</v>
          </cell>
          <cell r="AI243">
            <v>6560.7823076923087</v>
          </cell>
          <cell r="AJ243">
            <v>100.04123516075724</v>
          </cell>
          <cell r="AK243">
            <v>6561.3723076923088</v>
          </cell>
          <cell r="AL243">
            <v>1.5247861799046874E-2</v>
          </cell>
          <cell r="AM243">
            <v>1.5246998717550688E-2</v>
          </cell>
          <cell r="AN243" t="str">
            <v>DOWN</v>
          </cell>
          <cell r="AO243" t="str">
            <v>UP</v>
          </cell>
          <cell r="AP243" t="str">
            <v>NEGATIVE</v>
          </cell>
          <cell r="AQ243">
            <v>102.14403073301389</v>
          </cell>
          <cell r="AR243">
            <v>6769.6039787132295</v>
          </cell>
          <cell r="AS243">
            <v>102.12856540795367</v>
          </cell>
          <cell r="AT243">
            <v>6766.1256231941452</v>
          </cell>
          <cell r="AU243">
            <v>1.5088627200970994E-2</v>
          </cell>
          <cell r="AV243">
            <v>1.5094098320885289E-2</v>
          </cell>
          <cell r="AW243" t="str">
            <v>UP</v>
          </cell>
          <cell r="AX243" t="str">
            <v>DOWN</v>
          </cell>
          <cell r="AY243" t="str">
            <v>NEGATIVE</v>
          </cell>
          <cell r="AZ243">
            <v>45.49757029797491</v>
          </cell>
          <cell r="BA243">
            <v>103.98677431168097</v>
          </cell>
          <cell r="BB243">
            <v>99.296033853644246</v>
          </cell>
          <cell r="BC243">
            <v>-1.0354915986272917E-2</v>
          </cell>
          <cell r="BD243">
            <v>-7.0755738266102819E-3</v>
          </cell>
          <cell r="BE243">
            <v>3.6395876110041803E-2</v>
          </cell>
          <cell r="BF243">
            <v>46050</v>
          </cell>
          <cell r="BG243">
            <v>45981</v>
          </cell>
          <cell r="BH243">
            <v>46050</v>
          </cell>
          <cell r="BI243">
            <v>46058</v>
          </cell>
          <cell r="BJ243">
            <v>-17.992776604838575</v>
          </cell>
        </row>
        <row r="244">
          <cell r="B244" t="str">
            <v>QTUM US Equity</v>
          </cell>
          <cell r="C244" t="str">
            <v>Quantum ETF</v>
          </cell>
          <cell r="D244" t="str">
            <v>ETF</v>
          </cell>
          <cell r="E244" t="str">
            <v>N/A</v>
          </cell>
          <cell r="F244">
            <v>55.172840711326501</v>
          </cell>
          <cell r="G244">
            <v>52.558294930935155</v>
          </cell>
          <cell r="H244">
            <v>0</v>
          </cell>
          <cell r="I244">
            <v>118.08</v>
          </cell>
          <cell r="J244">
            <v>6941.81</v>
          </cell>
          <cell r="K244">
            <v>118.05500000000001</v>
          </cell>
          <cell r="L244">
            <v>6964.82</v>
          </cell>
          <cell r="M244">
            <v>1.7009972903320604E-2</v>
          </cell>
          <cell r="N244">
            <v>1.695018679592581E-2</v>
          </cell>
          <cell r="O244">
            <v>114.08567961867928</v>
          </cell>
          <cell r="P244">
            <v>6892.2477999999992</v>
          </cell>
          <cell r="Q244">
            <v>113.85314775735542</v>
          </cell>
          <cell r="R244">
            <v>6889.6637999999994</v>
          </cell>
          <cell r="S244">
            <v>1.6552753605098076E-2</v>
          </cell>
          <cell r="T244">
            <v>1.6525210962740362E-2</v>
          </cell>
          <cell r="U244" t="str">
            <v>NEGATIVE</v>
          </cell>
          <cell r="V244" t="str">
            <v/>
          </cell>
          <cell r="W244" t="str">
            <v>UP</v>
          </cell>
          <cell r="X244" t="str">
            <v>POSITIVE</v>
          </cell>
          <cell r="Y244">
            <v>112.29634486930121</v>
          </cell>
          <cell r="Z244">
            <v>6852.6203076923057</v>
          </cell>
          <cell r="AA244">
            <v>112.19286440295627</v>
          </cell>
          <cell r="AB244">
            <v>6850.3815384615364</v>
          </cell>
          <cell r="AC244">
            <v>1.6387358386578729E-2</v>
          </cell>
          <cell r="AD244">
            <v>1.6377608133656251E-2</v>
          </cell>
          <cell r="AE244" t="str">
            <v>UP</v>
          </cell>
          <cell r="AF244" t="str">
            <v>UP</v>
          </cell>
          <cell r="AG244" t="str">
            <v>POSITIVE</v>
          </cell>
          <cell r="AH244">
            <v>102.45138858356302</v>
          </cell>
          <cell r="AI244">
            <v>6560.7823076923087</v>
          </cell>
          <cell r="AJ244">
            <v>102.45074751097188</v>
          </cell>
          <cell r="AK244">
            <v>6561.3723076923088</v>
          </cell>
          <cell r="AL244">
            <v>1.5615727481681874E-2</v>
          </cell>
          <cell r="AM244">
            <v>1.5614225608088485E-2</v>
          </cell>
          <cell r="AN244" t="str">
            <v>UP</v>
          </cell>
          <cell r="AO244" t="str">
            <v>UP</v>
          </cell>
          <cell r="AP244" t="str">
            <v>POSITIVE</v>
          </cell>
          <cell r="AQ244">
            <v>109.85634072678917</v>
          </cell>
          <cell r="AR244">
            <v>6769.6039787132295</v>
          </cell>
          <cell r="AS244">
            <v>109.69021144636065</v>
          </cell>
          <cell r="AT244">
            <v>6766.1256231941452</v>
          </cell>
          <cell r="AU244">
            <v>1.6227882911944096E-2</v>
          </cell>
          <cell r="AV244">
            <v>1.621167231514957E-2</v>
          </cell>
          <cell r="AW244" t="str">
            <v>UP</v>
          </cell>
          <cell r="AX244" t="str">
            <v>UP</v>
          </cell>
          <cell r="AY244" t="str">
            <v>POSITIVE</v>
          </cell>
          <cell r="AZ244">
            <v>68.458805876678227</v>
          </cell>
          <cell r="BA244">
            <v>115.94032034934354</v>
          </cell>
          <cell r="BB244">
            <v>100.26352404759406</v>
          </cell>
          <cell r="BC244">
            <v>1.8455008958137453E-2</v>
          </cell>
          <cell r="BD244">
            <v>3.5011584229250881E-2</v>
          </cell>
          <cell r="BE244">
            <v>0.17769648655026971</v>
          </cell>
          <cell r="BF244">
            <v>46050</v>
          </cell>
          <cell r="BG244">
            <v>45981</v>
          </cell>
          <cell r="BH244">
            <v>46050</v>
          </cell>
          <cell r="BI244">
            <v>46058</v>
          </cell>
          <cell r="BJ244">
            <v>-9.5473588736344368</v>
          </cell>
        </row>
        <row r="245">
          <cell r="B245" t="str">
            <v>QUAL US Equity</v>
          </cell>
          <cell r="C245" t="str">
            <v>MSCI USA Quality Factor ETF</v>
          </cell>
          <cell r="D245" t="str">
            <v>ETF</v>
          </cell>
          <cell r="E245" t="str">
            <v>N/A</v>
          </cell>
          <cell r="F245">
            <v>54.425074085357885</v>
          </cell>
          <cell r="G245">
            <v>52.558294930935155</v>
          </cell>
          <cell r="H245">
            <v>0</v>
          </cell>
          <cell r="I245">
            <v>203.62</v>
          </cell>
          <cell r="J245">
            <v>6941.81</v>
          </cell>
          <cell r="K245">
            <v>204.03</v>
          </cell>
          <cell r="L245">
            <v>6964.82</v>
          </cell>
          <cell r="M245">
            <v>2.9332407542125179E-2</v>
          </cell>
          <cell r="N245">
            <v>2.9294367980794912E-2</v>
          </cell>
          <cell r="O245">
            <v>200.92360258834373</v>
          </cell>
          <cell r="P245">
            <v>6892.2477999999992</v>
          </cell>
          <cell r="Q245">
            <v>200.78592547799997</v>
          </cell>
          <cell r="R245">
            <v>6889.6637999999994</v>
          </cell>
          <cell r="S245">
            <v>2.9152115306757216E-2</v>
          </cell>
          <cell r="T245">
            <v>2.9143065802136818E-2</v>
          </cell>
          <cell r="U245" t="str">
            <v>NEGATIVE</v>
          </cell>
          <cell r="V245" t="str">
            <v/>
          </cell>
          <cell r="W245" t="str">
            <v>UP</v>
          </cell>
          <cell r="X245" t="str">
            <v>POSITIVE</v>
          </cell>
          <cell r="Y245">
            <v>199.16891549872597</v>
          </cell>
          <cell r="Z245">
            <v>6852.6203076923057</v>
          </cell>
          <cell r="AA245">
            <v>199.0315680753846</v>
          </cell>
          <cell r="AB245">
            <v>6850.3815384615364</v>
          </cell>
          <cell r="AC245">
            <v>2.9064636088935482E-2</v>
          </cell>
          <cell r="AD245">
            <v>2.9054085083862827E-2</v>
          </cell>
          <cell r="AE245" t="str">
            <v>UP</v>
          </cell>
          <cell r="AF245" t="str">
            <v>UP</v>
          </cell>
          <cell r="AG245" t="str">
            <v>POSITIVE</v>
          </cell>
          <cell r="AH245">
            <v>191.02097007970409</v>
          </cell>
          <cell r="AI245">
            <v>6560.7823076923087</v>
          </cell>
          <cell r="AJ245">
            <v>191.0314830254172</v>
          </cell>
          <cell r="AK245">
            <v>6561.3723076923088</v>
          </cell>
          <cell r="AL245">
            <v>2.9115578161424144E-2</v>
          </cell>
          <cell r="AM245">
            <v>2.9114562330422707E-2</v>
          </cell>
          <cell r="AN245" t="str">
            <v>DOWN</v>
          </cell>
          <cell r="AO245" t="str">
            <v>UP</v>
          </cell>
          <cell r="AP245" t="str">
            <v>POSITIVE</v>
          </cell>
          <cell r="AQ245">
            <v>197.14341040648003</v>
          </cell>
          <cell r="AR245">
            <v>6769.6039787132295</v>
          </cell>
          <cell r="AS245">
            <v>197.01258977557652</v>
          </cell>
          <cell r="AT245">
            <v>6766.1256231941452</v>
          </cell>
          <cell r="AU245">
            <v>2.9121852774016063E-2</v>
          </cell>
          <cell r="AV245">
            <v>2.9117489202420545E-2</v>
          </cell>
          <cell r="AW245" t="str">
            <v>UP</v>
          </cell>
          <cell r="AX245" t="str">
            <v>UP</v>
          </cell>
          <cell r="AY245" t="str">
            <v>POSITIVE</v>
          </cell>
          <cell r="AZ245">
            <v>69.599803773628011</v>
          </cell>
          <cell r="BA245">
            <v>202.33758048765119</v>
          </cell>
          <cell r="BB245">
            <v>189.21674960859403</v>
          </cell>
          <cell r="BC245">
            <v>6.3380194092370612E-3</v>
          </cell>
          <cell r="BD245">
            <v>1.3420013263353292E-2</v>
          </cell>
          <cell r="BE245">
            <v>7.6120377404220063E-2</v>
          </cell>
          <cell r="BF245">
            <v>46051</v>
          </cell>
          <cell r="BG245">
            <v>45981</v>
          </cell>
          <cell r="BH245">
            <v>46051</v>
          </cell>
          <cell r="BI245">
            <v>46058</v>
          </cell>
          <cell r="BJ245">
            <v>-10.295125499603053</v>
          </cell>
        </row>
        <row r="246">
          <cell r="B246" t="str">
            <v>REMX US Equity</v>
          </cell>
          <cell r="C246" t="str">
            <v>Rare Earth and Strategic Metals ETF</v>
          </cell>
          <cell r="D246" t="str">
            <v>ETF</v>
          </cell>
          <cell r="E246" t="str">
            <v>N/A</v>
          </cell>
          <cell r="F246">
            <v>52.722519571265806</v>
          </cell>
          <cell r="G246">
            <v>52.558294930935155</v>
          </cell>
          <cell r="H246">
            <v>0</v>
          </cell>
          <cell r="I246">
            <v>88.74</v>
          </cell>
          <cell r="J246">
            <v>6941.81</v>
          </cell>
          <cell r="K246">
            <v>88.74</v>
          </cell>
          <cell r="L246">
            <v>6964.82</v>
          </cell>
          <cell r="M246">
            <v>1.2783409514233318E-2</v>
          </cell>
          <cell r="N246">
            <v>1.2741176369238544E-2</v>
          </cell>
          <cell r="O246">
            <v>81.285054654075395</v>
          </cell>
          <cell r="P246">
            <v>6892.2477999999992</v>
          </cell>
          <cell r="Q246">
            <v>80.954498603600001</v>
          </cell>
          <cell r="R246">
            <v>6889.6637999999994</v>
          </cell>
          <cell r="S246">
            <v>1.1793693003039648E-2</v>
          </cell>
          <cell r="T246">
            <v>1.1750137735835529E-2</v>
          </cell>
          <cell r="U246" t="str">
            <v>NEGATIVE</v>
          </cell>
          <cell r="V246" t="str">
            <v/>
          </cell>
          <cell r="W246" t="str">
            <v>UP</v>
          </cell>
          <cell r="X246" t="str">
            <v>POSITIVE</v>
          </cell>
          <cell r="Y246">
            <v>78.318628269596459</v>
          </cell>
          <cell r="Z246">
            <v>6852.6203076923057</v>
          </cell>
          <cell r="AA246">
            <v>77.917042684615382</v>
          </cell>
          <cell r="AB246">
            <v>6850.3815384615364</v>
          </cell>
          <cell r="AC246">
            <v>1.1429004490688191E-2</v>
          </cell>
          <cell r="AD246">
            <v>1.1374117229405305E-2</v>
          </cell>
          <cell r="AE246" t="str">
            <v>UP</v>
          </cell>
          <cell r="AF246" t="str">
            <v>UP</v>
          </cell>
          <cell r="AG246" t="str">
            <v>POSITIVE</v>
          </cell>
          <cell r="AH246">
            <v>63.282579525737681</v>
          </cell>
          <cell r="AI246">
            <v>6560.7823076923087</v>
          </cell>
          <cell r="AJ246">
            <v>63.282579580512831</v>
          </cell>
          <cell r="AK246">
            <v>6561.3723076923088</v>
          </cell>
          <cell r="AL246">
            <v>9.6455844071431651E-3</v>
          </cell>
          <cell r="AM246">
            <v>9.6447170824802437E-3</v>
          </cell>
          <cell r="AN246" t="str">
            <v>DOWN</v>
          </cell>
          <cell r="AO246" t="str">
            <v>UP</v>
          </cell>
          <cell r="AP246" t="str">
            <v>POSITIVE</v>
          </cell>
          <cell r="AQ246">
            <v>75.377935780263371</v>
          </cell>
          <cell r="AR246">
            <v>6769.6039787132295</v>
          </cell>
          <cell r="AS246">
            <v>75.108056965587778</v>
          </cell>
          <cell r="AT246">
            <v>6766.1256231941452</v>
          </cell>
          <cell r="AU246">
            <v>1.1134762981303857E-2</v>
          </cell>
          <cell r="AV246">
            <v>1.1100600424579591E-2</v>
          </cell>
          <cell r="AW246" t="str">
            <v>UP</v>
          </cell>
          <cell r="AX246" t="str">
            <v>UP</v>
          </cell>
          <cell r="AY246" t="str">
            <v>POSITIVE</v>
          </cell>
          <cell r="AZ246">
            <v>61.483739872164733</v>
          </cell>
          <cell r="BA246">
            <v>86.96774186657322</v>
          </cell>
          <cell r="BB246">
            <v>60.551642088028807</v>
          </cell>
          <cell r="BC246">
            <v>2.0378339087449016E-2</v>
          </cell>
          <cell r="BD246">
            <v>9.1713604396904014E-2</v>
          </cell>
          <cell r="BE246">
            <v>0.4655259038390982</v>
          </cell>
          <cell r="BF246">
            <v>46045</v>
          </cell>
          <cell r="BG246">
            <v>45972</v>
          </cell>
          <cell r="BH246">
            <v>46045</v>
          </cell>
          <cell r="BI246">
            <v>46058</v>
          </cell>
          <cell r="BJ246">
            <v>-11.997680013695131</v>
          </cell>
        </row>
        <row r="247">
          <cell r="B247" t="str">
            <v>ROBO US Equity</v>
          </cell>
          <cell r="C247" t="str">
            <v>Global Robotics and Automation Index ETF</v>
          </cell>
          <cell r="D247" t="str">
            <v>ETF</v>
          </cell>
          <cell r="E247" t="str">
            <v>N/A</v>
          </cell>
          <cell r="F247">
            <v>65.566979690621025</v>
          </cell>
          <cell r="G247">
            <v>52.558294930935155</v>
          </cell>
          <cell r="H247">
            <v>1</v>
          </cell>
          <cell r="I247">
            <v>76.16</v>
          </cell>
          <cell r="J247">
            <v>6941.81</v>
          </cell>
          <cell r="K247">
            <v>75.36</v>
          </cell>
          <cell r="L247">
            <v>6964.82</v>
          </cell>
          <cell r="M247">
            <v>1.0971202035204073E-2</v>
          </cell>
          <cell r="N247">
            <v>1.0820092981584593E-2</v>
          </cell>
          <cell r="O247">
            <v>71.565706784042192</v>
          </cell>
          <cell r="P247">
            <v>6892.2477999999992</v>
          </cell>
          <cell r="Q247">
            <v>71.383276066000008</v>
          </cell>
          <cell r="R247">
            <v>6889.6637999999994</v>
          </cell>
          <cell r="S247">
            <v>1.0383507508833649E-2</v>
          </cell>
          <cell r="T247">
            <v>1.0360922991046387E-2</v>
          </cell>
          <cell r="U247" t="str">
            <v>POSITIVE</v>
          </cell>
          <cell r="V247" t="str">
            <v/>
          </cell>
          <cell r="W247" t="str">
            <v>UP</v>
          </cell>
          <cell r="X247" t="str">
            <v>POSITIVE</v>
          </cell>
          <cell r="Y247">
            <v>70.33129428864784</v>
          </cell>
          <cell r="Z247">
            <v>6852.6203076923057</v>
          </cell>
          <cell r="AA247">
            <v>70.21654782953847</v>
          </cell>
          <cell r="AB247">
            <v>6850.3815384615364</v>
          </cell>
          <cell r="AC247">
            <v>1.0263416201492808E-2</v>
          </cell>
          <cell r="AD247">
            <v>1.0250020007689637E-2</v>
          </cell>
          <cell r="AE247" t="str">
            <v>UP</v>
          </cell>
          <cell r="AF247" t="str">
            <v>UP</v>
          </cell>
          <cell r="AG247" t="str">
            <v>POSITIVE</v>
          </cell>
          <cell r="AH247">
            <v>65.572838212320747</v>
          </cell>
          <cell r="AI247">
            <v>6560.7823076923087</v>
          </cell>
          <cell r="AJ247">
            <v>65.552325297907672</v>
          </cell>
          <cell r="AK247">
            <v>6561.3723076923088</v>
          </cell>
          <cell r="AL247">
            <v>9.9946675772855133E-3</v>
          </cell>
          <cell r="AM247">
            <v>9.9906425399845945E-3</v>
          </cell>
          <cell r="AN247" t="str">
            <v>UP</v>
          </cell>
          <cell r="AO247" t="str">
            <v>UP</v>
          </cell>
          <cell r="AP247" t="str">
            <v>POSITIVE</v>
          </cell>
          <cell r="AQ247">
            <v>69.318768975543591</v>
          </cell>
          <cell r="AR247">
            <v>6769.6039787132295</v>
          </cell>
          <cell r="AS247">
            <v>69.180584039717928</v>
          </cell>
          <cell r="AT247">
            <v>6766.1256231941452</v>
          </cell>
          <cell r="AU247">
            <v>1.0239708141497481E-2</v>
          </cell>
          <cell r="AV247">
            <v>1.0224549157433354E-2</v>
          </cell>
          <cell r="AW247" t="str">
            <v>UP</v>
          </cell>
          <cell r="AX247" t="str">
            <v>UP</v>
          </cell>
          <cell r="AY247" t="str">
            <v>POSITIVE</v>
          </cell>
          <cell r="AZ247">
            <v>77.245993548553912</v>
          </cell>
          <cell r="BA247">
            <v>72.873080178132568</v>
          </cell>
          <cell r="BB247">
            <v>64.327608544793534</v>
          </cell>
          <cell r="BC247">
            <v>4.5104719243825198E-2</v>
          </cell>
          <cell r="BD247">
            <v>6.4196853806273602E-2</v>
          </cell>
          <cell r="BE247">
            <v>0.18393955135091278</v>
          </cell>
          <cell r="BF247">
            <v>46063</v>
          </cell>
          <cell r="BG247">
            <v>45981</v>
          </cell>
          <cell r="BH247">
            <v>46063</v>
          </cell>
          <cell r="BI247">
            <v>46058</v>
          </cell>
          <cell r="BJ247">
            <v>0.84678010566008766</v>
          </cell>
        </row>
        <row r="248">
          <cell r="B248" t="str">
            <v>RSP US Equity</v>
          </cell>
          <cell r="C248" t="str">
            <v>S&amp;P 500 Equal Weight ETF</v>
          </cell>
          <cell r="D248" t="str">
            <v>ETF</v>
          </cell>
          <cell r="E248" t="str">
            <v>N/A</v>
          </cell>
          <cell r="F248">
            <v>66.492900347275622</v>
          </cell>
          <cell r="G248">
            <v>52.558294930935155</v>
          </cell>
          <cell r="H248">
            <v>1</v>
          </cell>
          <cell r="I248">
            <v>203.1</v>
          </cell>
          <cell r="J248">
            <v>6941.81</v>
          </cell>
          <cell r="K248">
            <v>202.38</v>
          </cell>
          <cell r="L248">
            <v>6964.82</v>
          </cell>
          <cell r="M248">
            <v>2.9257499124868008E-2</v>
          </cell>
          <cell r="N248">
            <v>2.9057463078729962E-2</v>
          </cell>
          <cell r="O248">
            <v>195.40113936707036</v>
          </cell>
          <cell r="P248">
            <v>6892.2477999999992</v>
          </cell>
          <cell r="Q248">
            <v>195.13405545500007</v>
          </cell>
          <cell r="R248">
            <v>6889.6637999999994</v>
          </cell>
          <cell r="S248">
            <v>2.8350858099888746E-2</v>
          </cell>
          <cell r="T248">
            <v>2.83227253345802E-2</v>
          </cell>
          <cell r="U248" t="str">
            <v>POSITIVE</v>
          </cell>
          <cell r="V248" t="str">
            <v/>
          </cell>
          <cell r="W248" t="str">
            <v>UP</v>
          </cell>
          <cell r="X248" t="str">
            <v>POSITIVE</v>
          </cell>
          <cell r="Y248">
            <v>193.30581986897724</v>
          </cell>
          <cell r="Z248">
            <v>6852.6203076923057</v>
          </cell>
          <cell r="AA248">
            <v>193.0516413153847</v>
          </cell>
          <cell r="AB248">
            <v>6850.3815384615364</v>
          </cell>
          <cell r="AC248">
            <v>2.8209037009096317E-2</v>
          </cell>
          <cell r="AD248">
            <v>2.8181151696660151E-2</v>
          </cell>
          <cell r="AE248" t="str">
            <v>UP</v>
          </cell>
          <cell r="AF248" t="str">
            <v>UP</v>
          </cell>
          <cell r="AG248" t="str">
            <v>POSITIVE</v>
          </cell>
          <cell r="AH248">
            <v>187.42590208017901</v>
          </cell>
          <cell r="AI248">
            <v>6560.7823076923087</v>
          </cell>
          <cell r="AJ248">
            <v>187.40744038521709</v>
          </cell>
          <cell r="AK248">
            <v>6561.3723076923088</v>
          </cell>
          <cell r="AL248">
            <v>2.8567614849898022E-2</v>
          </cell>
          <cell r="AM248">
            <v>2.8562232349703367E-2</v>
          </cell>
          <cell r="AN248" t="str">
            <v>UP</v>
          </cell>
          <cell r="AO248" t="str">
            <v>UP</v>
          </cell>
          <cell r="AP248" t="str">
            <v>POSITIVE</v>
          </cell>
          <cell r="AQ248">
            <v>192.23613888167898</v>
          </cell>
          <cell r="AR248">
            <v>6769.6039787132295</v>
          </cell>
          <cell r="AS248">
            <v>192.01669655221318</v>
          </cell>
          <cell r="AT248">
            <v>6766.1256231941452</v>
          </cell>
          <cell r="AU248">
            <v>2.8396954901078179E-2</v>
          </cell>
          <cell r="AV248">
            <v>2.8379120821225033E-2</v>
          </cell>
          <cell r="AW248" t="str">
            <v>UP</v>
          </cell>
          <cell r="AX248" t="str">
            <v>UP</v>
          </cell>
          <cell r="AY248" t="str">
            <v>POSITIVE</v>
          </cell>
          <cell r="AZ248">
            <v>85.370568848576895</v>
          </cell>
          <cell r="BA248">
            <v>197.72741955172634</v>
          </cell>
          <cell r="BB248">
            <v>185.65057595829637</v>
          </cell>
          <cell r="BC248">
            <v>2.717165105605468E-2</v>
          </cell>
          <cell r="BD248">
            <v>3.940028526889483E-2</v>
          </cell>
          <cell r="BE248">
            <v>9.3990680888721645E-2</v>
          </cell>
          <cell r="BF248">
            <v>46063</v>
          </cell>
          <cell r="BG248">
            <v>45981</v>
          </cell>
          <cell r="BH248">
            <v>46063</v>
          </cell>
          <cell r="BI248">
            <v>46042</v>
          </cell>
          <cell r="BJ248">
            <v>1.7727007623146847</v>
          </cell>
        </row>
        <row r="249">
          <cell r="B249" t="str">
            <v>SCHD US Equity</v>
          </cell>
          <cell r="C249" t="str">
            <v>US Dividend Equity ETF</v>
          </cell>
          <cell r="D249" t="str">
            <v>ETF</v>
          </cell>
          <cell r="E249" t="str">
            <v>N/A</v>
          </cell>
          <cell r="F249">
            <v>82.155962396245812</v>
          </cell>
          <cell r="G249">
            <v>52.558294930935155</v>
          </cell>
          <cell r="H249">
            <v>1</v>
          </cell>
          <cell r="I249">
            <v>31.3</v>
          </cell>
          <cell r="J249">
            <v>6941.81</v>
          </cell>
          <cell r="K249">
            <v>31.35</v>
          </cell>
          <cell r="L249">
            <v>6964.82</v>
          </cell>
          <cell r="M249">
            <v>4.5089105002873893E-3</v>
          </cell>
          <cell r="N249">
            <v>4.5011931392340363E-3</v>
          </cell>
          <cell r="O249">
            <v>28.498257436341202</v>
          </cell>
          <cell r="P249">
            <v>6892.2477999999992</v>
          </cell>
          <cell r="Q249">
            <v>28.41569553259999</v>
          </cell>
          <cell r="R249">
            <v>6889.6637999999994</v>
          </cell>
          <cell r="S249">
            <v>4.1348277460861466E-3</v>
          </cell>
          <cell r="T249">
            <v>4.1243950876964407E-3</v>
          </cell>
          <cell r="U249" t="str">
            <v>POSITIVE</v>
          </cell>
          <cell r="V249" t="str">
            <v/>
          </cell>
          <cell r="W249" t="str">
            <v>UP</v>
          </cell>
          <cell r="X249" t="str">
            <v>POSITIVE</v>
          </cell>
          <cell r="Y249">
            <v>28.095016436108608</v>
          </cell>
          <cell r="Z249">
            <v>6852.6203076923057</v>
          </cell>
          <cell r="AA249">
            <v>28.018105975999987</v>
          </cell>
          <cell r="AB249">
            <v>6850.3815384615364</v>
          </cell>
          <cell r="AC249">
            <v>4.0998939346706502E-3</v>
          </cell>
          <cell r="AD249">
            <v>4.0900066395852626E-3</v>
          </cell>
          <cell r="AE249" t="str">
            <v>UP</v>
          </cell>
          <cell r="AF249" t="str">
            <v>UP</v>
          </cell>
          <cell r="AG249" t="str">
            <v>POSITIVE</v>
          </cell>
          <cell r="AH249">
            <v>27.192635153493878</v>
          </cell>
          <cell r="AI249">
            <v>6560.7823076923087</v>
          </cell>
          <cell r="AJ249">
            <v>27.193917224338477</v>
          </cell>
          <cell r="AK249">
            <v>6561.3723076923088</v>
          </cell>
          <cell r="AL249">
            <v>4.1447244975056372E-3</v>
          </cell>
          <cell r="AM249">
            <v>4.1445471997462085E-3</v>
          </cell>
          <cell r="AN249" t="str">
            <v>DOWN</v>
          </cell>
          <cell r="AO249" t="str">
            <v>UP</v>
          </cell>
          <cell r="AP249" t="str">
            <v>POSITIVE</v>
          </cell>
          <cell r="AQ249">
            <v>28.023163607897093</v>
          </cell>
          <cell r="AR249">
            <v>6769.6039787132295</v>
          </cell>
          <cell r="AS249">
            <v>27.956970283390511</v>
          </cell>
          <cell r="AT249">
            <v>6766.1256231941452</v>
          </cell>
          <cell r="AU249">
            <v>4.1395573058652909E-3</v>
          </cell>
          <cell r="AV249">
            <v>4.1319023382531605E-3</v>
          </cell>
          <cell r="AW249" t="str">
            <v>UP</v>
          </cell>
          <cell r="AX249" t="str">
            <v>UP</v>
          </cell>
          <cell r="AY249" t="str">
            <v>POSITIVE</v>
          </cell>
          <cell r="AZ249">
            <v>90.883118582851125</v>
          </cell>
          <cell r="BA249">
            <v>29.122903201195491</v>
          </cell>
          <cell r="BB249">
            <v>26.909227082399621</v>
          </cell>
          <cell r="BC249">
            <v>7.4755486558604423E-2</v>
          </cell>
          <cell r="BD249">
            <v>9.8312767716316474E-2</v>
          </cell>
          <cell r="BE249">
            <v>0.16316978946125982</v>
          </cell>
          <cell r="BF249">
            <v>46059</v>
          </cell>
          <cell r="BG249">
            <v>45981</v>
          </cell>
          <cell r="BH249">
            <v>46059</v>
          </cell>
          <cell r="BI249">
            <v>46034</v>
          </cell>
          <cell r="BJ249">
            <v>17.435762811284874</v>
          </cell>
        </row>
        <row r="250">
          <cell r="B250" t="str">
            <v>SCHG US Equity</v>
          </cell>
          <cell r="C250" t="str">
            <v>U.S. Large-Cap Growth ETF</v>
          </cell>
          <cell r="D250" t="str">
            <v>ETF</v>
          </cell>
          <cell r="E250" t="str">
            <v>N/A</v>
          </cell>
          <cell r="F250">
            <v>40.684635004062365</v>
          </cell>
          <cell r="G250">
            <v>52.558294930935155</v>
          </cell>
          <cell r="H250">
            <v>0</v>
          </cell>
          <cell r="I250">
            <v>31.28</v>
          </cell>
          <cell r="J250">
            <v>6941.81</v>
          </cell>
          <cell r="K250">
            <v>31.42</v>
          </cell>
          <cell r="L250">
            <v>6964.82</v>
          </cell>
          <cell r="M250">
            <v>4.5060294073159595E-3</v>
          </cell>
          <cell r="N250">
            <v>4.5112436502307311E-3</v>
          </cell>
          <cell r="O250">
            <v>32.419522910932905</v>
          </cell>
          <cell r="P250">
            <v>6892.2477999999992</v>
          </cell>
          <cell r="Q250">
            <v>32.445892485599998</v>
          </cell>
          <cell r="R250">
            <v>6889.6637999999994</v>
          </cell>
          <cell r="S250">
            <v>4.7037662968143585E-3</v>
          </cell>
          <cell r="T250">
            <v>4.7093578768821788E-3</v>
          </cell>
          <cell r="U250" t="str">
            <v>NEGATIVE</v>
          </cell>
          <cell r="V250" t="str">
            <v/>
          </cell>
          <cell r="W250" t="str">
            <v>DOWN</v>
          </cell>
          <cell r="X250" t="str">
            <v>NEGATIVE</v>
          </cell>
          <cell r="Y250">
            <v>32.368755741333004</v>
          </cell>
          <cell r="Z250">
            <v>6852.6203076923057</v>
          </cell>
          <cell r="AA250">
            <v>32.394726838461537</v>
          </cell>
          <cell r="AB250">
            <v>6850.3815384615364</v>
          </cell>
          <cell r="AC250">
            <v>4.723558914390448E-3</v>
          </cell>
          <cell r="AD250">
            <v>4.7288938078238439E-3</v>
          </cell>
          <cell r="AE250" t="str">
            <v>DOWN</v>
          </cell>
          <cell r="AF250" t="str">
            <v>DOWN</v>
          </cell>
          <cell r="AG250" t="str">
            <v>NEGATIVE</v>
          </cell>
          <cell r="AH250">
            <v>30.973899370837039</v>
          </cell>
          <cell r="AI250">
            <v>6560.7823076923087</v>
          </cell>
          <cell r="AJ250">
            <v>30.977489096820484</v>
          </cell>
          <cell r="AK250">
            <v>6561.3723076923088</v>
          </cell>
          <cell r="AL250">
            <v>4.7210679943641976E-3</v>
          </cell>
          <cell r="AM250">
            <v>4.7211905747984503E-3</v>
          </cell>
          <cell r="AN250" t="str">
            <v>DOWN</v>
          </cell>
          <cell r="AO250" t="str">
            <v>DOWN</v>
          </cell>
          <cell r="AP250" t="str">
            <v>NEGATIVE</v>
          </cell>
          <cell r="AQ250">
            <v>31.882058671204824</v>
          </cell>
          <cell r="AR250">
            <v>6769.6039787132295</v>
          </cell>
          <cell r="AS250">
            <v>31.894222074436435</v>
          </cell>
          <cell r="AT250">
            <v>6766.1256231941452</v>
          </cell>
          <cell r="AU250">
            <v>4.7095899215754402E-3</v>
          </cell>
          <cell r="AV250">
            <v>4.7138087364360587E-3</v>
          </cell>
          <cell r="AW250" t="str">
            <v>DOWN</v>
          </cell>
          <cell r="AX250" t="str">
            <v>DOWN</v>
          </cell>
          <cell r="AY250" t="str">
            <v>NEGATIVE</v>
          </cell>
          <cell r="AZ250">
            <v>29.794187626059724</v>
          </cell>
          <cell r="BA250">
            <v>32.244838731827265</v>
          </cell>
          <cell r="BB250">
            <v>30.615783750925981</v>
          </cell>
          <cell r="BC250">
            <v>-2.9922268796305662E-2</v>
          </cell>
          <cell r="BD250">
            <v>-3.5149280699273366E-2</v>
          </cell>
          <cell r="BE250">
            <v>2.1695222780437007E-2</v>
          </cell>
          <cell r="BF250">
            <v>46015</v>
          </cell>
          <cell r="BG250">
            <v>46058</v>
          </cell>
          <cell r="BH250">
            <v>46034</v>
          </cell>
          <cell r="BI250">
            <v>46058</v>
          </cell>
          <cell r="BJ250">
            <v>-24.035564580898573</v>
          </cell>
        </row>
        <row r="251">
          <cell r="B251" t="str">
            <v>SCHV US Equity</v>
          </cell>
          <cell r="C251" t="str">
            <v>U.S. Large-Cap Value ETF</v>
          </cell>
          <cell r="D251" t="str">
            <v>ETF</v>
          </cell>
          <cell r="E251" t="str">
            <v>N/A</v>
          </cell>
          <cell r="F251">
            <v>74.455091110546576</v>
          </cell>
          <cell r="G251">
            <v>52.558294930935155</v>
          </cell>
          <cell r="H251">
            <v>1</v>
          </cell>
          <cell r="I251">
            <v>32.07</v>
          </cell>
          <cell r="J251">
            <v>6941.81</v>
          </cell>
          <cell r="K251">
            <v>32.08</v>
          </cell>
          <cell r="L251">
            <v>6964.82</v>
          </cell>
          <cell r="M251">
            <v>4.6198325796874299E-3</v>
          </cell>
          <cell r="N251">
            <v>4.6060056110567103E-3</v>
          </cell>
          <cell r="O251">
            <v>30.332682594896486</v>
          </cell>
          <cell r="P251">
            <v>6892.2477999999992</v>
          </cell>
          <cell r="Q251">
            <v>30.275583227000002</v>
          </cell>
          <cell r="R251">
            <v>6889.6637999999994</v>
          </cell>
          <cell r="S251">
            <v>4.4009854948767937E-3</v>
          </cell>
          <cell r="T251">
            <v>4.3943484190041328E-3</v>
          </cell>
          <cell r="U251" t="str">
            <v>POSITIVE</v>
          </cell>
          <cell r="V251" t="str">
            <v/>
          </cell>
          <cell r="W251" t="str">
            <v>UP</v>
          </cell>
          <cell r="X251" t="str">
            <v>POSITIVE</v>
          </cell>
          <cell r="Y251">
            <v>29.969970184535761</v>
          </cell>
          <cell r="Z251">
            <v>6852.6203076923057</v>
          </cell>
          <cell r="AA251">
            <v>29.917939531538465</v>
          </cell>
          <cell r="AB251">
            <v>6850.3815384615364</v>
          </cell>
          <cell r="AC251">
            <v>4.3735051467674963E-3</v>
          </cell>
          <cell r="AD251">
            <v>4.3673391567409627E-3</v>
          </cell>
          <cell r="AE251" t="str">
            <v>UP</v>
          </cell>
          <cell r="AF251" t="str">
            <v>UP</v>
          </cell>
          <cell r="AG251" t="str">
            <v>POSITIVE</v>
          </cell>
          <cell r="AH251">
            <v>28.753497809218345</v>
          </cell>
          <cell r="AI251">
            <v>6560.7823076923087</v>
          </cell>
          <cell r="AJ251">
            <v>28.75375422729978</v>
          </cell>
          <cell r="AK251">
            <v>6561.3723076923088</v>
          </cell>
          <cell r="AL251">
            <v>4.382632506417075E-3</v>
          </cell>
          <cell r="AM251">
            <v>4.382277499112487E-3</v>
          </cell>
          <cell r="AN251" t="str">
            <v>DOWN</v>
          </cell>
          <cell r="AO251" t="str">
            <v>UP</v>
          </cell>
          <cell r="AP251" t="str">
            <v>POSITIVE</v>
          </cell>
          <cell r="AQ251">
            <v>29.734670074188635</v>
          </cell>
          <cell r="AR251">
            <v>6769.6039787132295</v>
          </cell>
          <cell r="AS251">
            <v>29.687496747289408</v>
          </cell>
          <cell r="AT251">
            <v>6766.1256231941452</v>
          </cell>
          <cell r="AU251">
            <v>4.3923795494815072E-3</v>
          </cell>
          <cell r="AV251">
            <v>4.3876656155364974E-3</v>
          </cell>
          <cell r="AW251" t="str">
            <v>UP</v>
          </cell>
          <cell r="AX251" t="str">
            <v>UP</v>
          </cell>
          <cell r="AY251" t="str">
            <v>POSITIVE</v>
          </cell>
          <cell r="AZ251">
            <v>89.45861440027889</v>
          </cell>
          <cell r="BA251">
            <v>30.81935482886529</v>
          </cell>
          <cell r="BB251">
            <v>28.420653441733474</v>
          </cell>
          <cell r="BC251">
            <v>4.0579862170357917E-2</v>
          </cell>
          <cell r="BD251">
            <v>5.7275428893184044E-2</v>
          </cell>
          <cell r="BE251">
            <v>0.12840473797508656</v>
          </cell>
          <cell r="BF251">
            <v>46059</v>
          </cell>
          <cell r="BG251">
            <v>45981</v>
          </cell>
          <cell r="BH251">
            <v>46059</v>
          </cell>
          <cell r="BI251">
            <v>46042</v>
          </cell>
          <cell r="BJ251">
            <v>9.7348915255856383</v>
          </cell>
        </row>
        <row r="252">
          <cell r="B252" t="str">
            <v>SGOV US Equity</v>
          </cell>
          <cell r="C252" t="str">
            <v>0-3 Month Treasury Bond ETF</v>
          </cell>
          <cell r="D252" t="str">
            <v>ETF</v>
          </cell>
          <cell r="E252" t="str">
            <v>N/A</v>
          </cell>
          <cell r="F252">
            <v>99.988779767376428</v>
          </cell>
          <cell r="G252">
            <v>52.558294930935155</v>
          </cell>
          <cell r="H252">
            <v>1</v>
          </cell>
          <cell r="I252">
            <v>100.46</v>
          </cell>
          <cell r="J252">
            <v>6941.81</v>
          </cell>
          <cell r="K252">
            <v>100.45</v>
          </cell>
          <cell r="L252">
            <v>6964.82</v>
          </cell>
          <cell r="M252">
            <v>1.4471729995491088E-2</v>
          </cell>
          <cell r="N252">
            <v>1.4422483280257064E-2</v>
          </cell>
          <cell r="O252">
            <v>100.1033836805799</v>
          </cell>
          <cell r="P252">
            <v>6892.2477999999992</v>
          </cell>
          <cell r="Q252">
            <v>100.08813859172857</v>
          </cell>
          <cell r="R252">
            <v>6889.6637999999994</v>
          </cell>
          <cell r="S252">
            <v>1.4524054645942926E-2</v>
          </cell>
          <cell r="T252">
            <v>1.4527289211373213E-2</v>
          </cell>
          <cell r="U252" t="str">
            <v>POSITIVE</v>
          </cell>
          <cell r="V252" t="str">
            <v/>
          </cell>
          <cell r="W252" t="str">
            <v>DOWN</v>
          </cell>
          <cell r="X252" t="str">
            <v>NEGATIVE</v>
          </cell>
          <cell r="Y252">
            <v>99.986304186338373</v>
          </cell>
          <cell r="Z252">
            <v>6852.6203076923057</v>
          </cell>
          <cell r="AA252">
            <v>99.971224268440452</v>
          </cell>
          <cell r="AB252">
            <v>6850.3815384615364</v>
          </cell>
          <cell r="AC252">
            <v>1.4590959326040617E-2</v>
          </cell>
          <cell r="AD252">
            <v>1.4593526463767164E-2</v>
          </cell>
          <cell r="AE252" t="str">
            <v>UP</v>
          </cell>
          <cell r="AF252" t="str">
            <v>DOWN</v>
          </cell>
          <cell r="AG252" t="str">
            <v>NEGATIVE</v>
          </cell>
          <cell r="AH252">
            <v>99.10523537904065</v>
          </cell>
          <cell r="AI252">
            <v>6560.7823076923087</v>
          </cell>
          <cell r="AJ252">
            <v>99.104978992259291</v>
          </cell>
          <cell r="AK252">
            <v>6561.3723076923088</v>
          </cell>
          <cell r="AL252">
            <v>1.5105703974180474E-2</v>
          </cell>
          <cell r="AM252">
            <v>1.5104306590874641E-2</v>
          </cell>
          <cell r="AN252" t="str">
            <v>UP</v>
          </cell>
          <cell r="AO252" t="str">
            <v>UP</v>
          </cell>
          <cell r="AP252" t="str">
            <v>NEGATIVE</v>
          </cell>
          <cell r="AQ252">
            <v>99.707084403866133</v>
          </cell>
          <cell r="AR252">
            <v>6769.6039787132295</v>
          </cell>
          <cell r="AS252">
            <v>99.691873724019516</v>
          </cell>
          <cell r="AT252">
            <v>6766.1256231941452</v>
          </cell>
          <cell r="AU252">
            <v>1.4728643613037246E-2</v>
          </cell>
          <cell r="AV252">
            <v>1.4733967306530303E-2</v>
          </cell>
          <cell r="AW252" t="str">
            <v>UP</v>
          </cell>
          <cell r="AX252" t="str">
            <v>DOWN</v>
          </cell>
          <cell r="AY252" t="str">
            <v>NEGATIVE</v>
          </cell>
          <cell r="AZ252">
            <v>0</v>
          </cell>
          <cell r="BA252">
            <v>100.24676914724105</v>
          </cell>
          <cell r="BB252">
            <v>98.914095183868781</v>
          </cell>
          <cell r="BC252">
            <v>2.1270596007512133E-3</v>
          </cell>
          <cell r="BD252">
            <v>3.5624801710802956E-3</v>
          </cell>
          <cell r="BE252">
            <v>1.5628761636625965E-2</v>
          </cell>
          <cell r="BF252">
            <v>46063</v>
          </cell>
          <cell r="BG252">
            <v>45971</v>
          </cell>
          <cell r="BH252">
            <v>46063</v>
          </cell>
          <cell r="BI252">
            <v>46034</v>
          </cell>
          <cell r="BJ252">
            <v>35.268580182415491</v>
          </cell>
        </row>
        <row r="253">
          <cell r="B253" t="str">
            <v>SHLD US Equity</v>
          </cell>
          <cell r="C253" t="str">
            <v>Defense Tech ETF</v>
          </cell>
          <cell r="D253" t="str">
            <v>ETF</v>
          </cell>
          <cell r="E253" t="str">
            <v>N/A</v>
          </cell>
          <cell r="F253">
            <v>48.704247855229731</v>
          </cell>
          <cell r="G253">
            <v>52.558294930935155</v>
          </cell>
          <cell r="H253">
            <v>0</v>
          </cell>
          <cell r="I253">
            <v>72.92</v>
          </cell>
          <cell r="J253">
            <v>6941.81</v>
          </cell>
          <cell r="K253">
            <v>74.37</v>
          </cell>
          <cell r="L253">
            <v>6964.82</v>
          </cell>
          <cell r="M253">
            <v>1.0504464973832473E-2</v>
          </cell>
          <cell r="N253">
            <v>1.0677950040345623E-2</v>
          </cell>
          <cell r="O253">
            <v>69.744027246392903</v>
          </cell>
          <cell r="P253">
            <v>6892.2477999999992</v>
          </cell>
          <cell r="Q253">
            <v>69.525933947274609</v>
          </cell>
          <cell r="R253">
            <v>6889.6637999999994</v>
          </cell>
          <cell r="S253">
            <v>1.0119199029145893E-2</v>
          </cell>
          <cell r="T253">
            <v>1.0091339137226785E-2</v>
          </cell>
          <cell r="U253" t="str">
            <v>NEGATIVE</v>
          </cell>
          <cell r="V253" t="str">
            <v/>
          </cell>
          <cell r="W253" t="str">
            <v>UP</v>
          </cell>
          <cell r="X253" t="str">
            <v>POSITIVE</v>
          </cell>
          <cell r="Y253">
            <v>68.358425432240125</v>
          </cell>
          <cell r="Z253">
            <v>6852.6203076923057</v>
          </cell>
          <cell r="AA253">
            <v>68.252437555532694</v>
          </cell>
          <cell r="AB253">
            <v>6850.3815384615364</v>
          </cell>
          <cell r="AC253">
            <v>9.9755162788613006E-3</v>
          </cell>
          <cell r="AD253">
            <v>9.9633045506047641E-3</v>
          </cell>
          <cell r="AE253" t="str">
            <v>UP</v>
          </cell>
          <cell r="AF253" t="str">
            <v>UP</v>
          </cell>
          <cell r="AG253" t="str">
            <v>POSITIVE</v>
          </cell>
          <cell r="AH253">
            <v>64.733147000240493</v>
          </cell>
          <cell r="AI253">
            <v>6560.7823076923087</v>
          </cell>
          <cell r="AJ253">
            <v>64.770326534370099</v>
          </cell>
          <cell r="AK253">
            <v>6561.3723076923088</v>
          </cell>
          <cell r="AL253">
            <v>9.8666811310509327E-3</v>
          </cell>
          <cell r="AM253">
            <v>9.8714603435070703E-3</v>
          </cell>
          <cell r="AN253" t="str">
            <v>DOWN</v>
          </cell>
          <cell r="AO253" t="str">
            <v>DOWN</v>
          </cell>
          <cell r="AP253" t="str">
            <v>POSITIVE</v>
          </cell>
          <cell r="AQ253">
            <v>68.256908086034912</v>
          </cell>
          <cell r="AR253">
            <v>6769.6039787132295</v>
          </cell>
          <cell r="AS253">
            <v>68.162715946890117</v>
          </cell>
          <cell r="AT253">
            <v>6766.1256231941452</v>
          </cell>
          <cell r="AU253">
            <v>1.0082850976315047E-2</v>
          </cell>
          <cell r="AV253">
            <v>1.0074113272923823E-2</v>
          </cell>
          <cell r="AW253" t="str">
            <v>UP</v>
          </cell>
          <cell r="AX253" t="str">
            <v>UP</v>
          </cell>
          <cell r="AY253" t="str">
            <v>POSITIVE</v>
          </cell>
          <cell r="AZ253">
            <v>55.827250822303746</v>
          </cell>
          <cell r="BA253">
            <v>73.459829385829536</v>
          </cell>
          <cell r="BB253">
            <v>63.579801143532684</v>
          </cell>
          <cell r="BC253">
            <v>-7.3486338090198444E-3</v>
          </cell>
          <cell r="BD253">
            <v>4.5537558970992098E-2</v>
          </cell>
          <cell r="BE253">
            <v>0.14690512849169868</v>
          </cell>
          <cell r="BF253">
            <v>46038</v>
          </cell>
          <cell r="BG253">
            <v>45992</v>
          </cell>
          <cell r="BH253">
            <v>46038</v>
          </cell>
          <cell r="BI253">
            <v>46058</v>
          </cell>
          <cell r="BJ253">
            <v>-16.015951729731206</v>
          </cell>
        </row>
        <row r="254">
          <cell r="B254" t="str">
            <v>SIL US Equity</v>
          </cell>
          <cell r="C254" t="str">
            <v>Silver Miners ETF</v>
          </cell>
          <cell r="D254" t="str">
            <v>ETF</v>
          </cell>
          <cell r="E254" t="str">
            <v>N/A</v>
          </cell>
          <cell r="F254">
            <v>55.546740542715263</v>
          </cell>
          <cell r="G254">
            <v>52.558294930935155</v>
          </cell>
          <cell r="H254">
            <v>0</v>
          </cell>
          <cell r="I254">
            <v>102.52</v>
          </cell>
          <cell r="J254">
            <v>6941.81</v>
          </cell>
          <cell r="K254">
            <v>103.05</v>
          </cell>
          <cell r="L254">
            <v>6964.82</v>
          </cell>
          <cell r="M254">
            <v>1.4768482571548341E-2</v>
          </cell>
          <cell r="N254">
            <v>1.4795787974420015E-2</v>
          </cell>
          <cell r="O254">
            <v>90.454000455061347</v>
          </cell>
          <cell r="P254">
            <v>6892.2477999999992</v>
          </cell>
          <cell r="Q254">
            <v>89.855961918200023</v>
          </cell>
          <cell r="R254">
            <v>6889.6637999999994</v>
          </cell>
          <cell r="S254">
            <v>1.3124020360246095E-2</v>
          </cell>
          <cell r="T254">
            <v>1.3042140302724211E-2</v>
          </cell>
          <cell r="U254" t="str">
            <v>NEGATIVE</v>
          </cell>
          <cell r="V254" t="str">
            <v/>
          </cell>
          <cell r="W254" t="str">
            <v>UP</v>
          </cell>
          <cell r="X254" t="str">
            <v>POSITIVE</v>
          </cell>
          <cell r="Y254">
            <v>85.029034273124125</v>
          </cell>
          <cell r="Z254">
            <v>6852.6203076923057</v>
          </cell>
          <cell r="AA254">
            <v>84.402794333384662</v>
          </cell>
          <cell r="AB254">
            <v>6850.3815384615364</v>
          </cell>
          <cell r="AC254">
            <v>1.2408251217082035E-2</v>
          </cell>
          <cell r="AD254">
            <v>1.232088955330507E-2</v>
          </cell>
          <cell r="AE254" t="str">
            <v>UP</v>
          </cell>
          <cell r="AF254" t="str">
            <v>UP</v>
          </cell>
          <cell r="AG254" t="str">
            <v>POSITIVE</v>
          </cell>
          <cell r="AH254">
            <v>67.262573075038702</v>
          </cell>
          <cell r="AI254">
            <v>6560.7823076923087</v>
          </cell>
          <cell r="AJ254">
            <v>67.276162904703668</v>
          </cell>
          <cell r="AK254">
            <v>6561.3723076923088</v>
          </cell>
          <cell r="AL254">
            <v>1.0252218397213922E-2</v>
          </cell>
          <cell r="AM254">
            <v>1.0253367702642265E-2</v>
          </cell>
          <cell r="AN254" t="str">
            <v>DOWN</v>
          </cell>
          <cell r="AO254" t="str">
            <v>DOWN</v>
          </cell>
          <cell r="AP254" t="str">
            <v>POSITIVE</v>
          </cell>
          <cell r="AQ254">
            <v>81.538842575218283</v>
          </cell>
          <cell r="AR254">
            <v>6769.6039787132295</v>
          </cell>
          <cell r="AS254">
            <v>81.115011425162024</v>
          </cell>
          <cell r="AT254">
            <v>6766.1256231941452</v>
          </cell>
          <cell r="AU254">
            <v>1.204484676380098E-2</v>
          </cell>
          <cell r="AV254">
            <v>1.1988398670444628E-2</v>
          </cell>
          <cell r="AW254" t="str">
            <v>UP</v>
          </cell>
          <cell r="AX254" t="str">
            <v>UP</v>
          </cell>
          <cell r="AY254" t="str">
            <v>POSITIVE</v>
          </cell>
          <cell r="AZ254">
            <v>64.213719547972715</v>
          </cell>
          <cell r="BA254">
            <v>96.813321027840857</v>
          </cell>
          <cell r="BB254">
            <v>64.18949107154242</v>
          </cell>
          <cell r="BC254">
            <v>5.894518348893385E-2</v>
          </cell>
          <cell r="BD254">
            <v>0.13339376350671395</v>
          </cell>
          <cell r="BE254">
            <v>0.59714617281723403</v>
          </cell>
          <cell r="BF254">
            <v>46050</v>
          </cell>
          <cell r="BG254">
            <v>45981</v>
          </cell>
          <cell r="BH254">
            <v>46050</v>
          </cell>
          <cell r="BI254">
            <v>46058</v>
          </cell>
          <cell r="BJ254">
            <v>-9.1734590422456748</v>
          </cell>
        </row>
        <row r="255">
          <cell r="B255" t="str">
            <v>SILJ US Equity</v>
          </cell>
          <cell r="C255" t="str">
            <v>Amplify Junior Silver Miners ETF</v>
          </cell>
          <cell r="D255" t="str">
            <v>ETF</v>
          </cell>
          <cell r="E255" t="str">
            <v>N/A</v>
          </cell>
          <cell r="F255">
            <v>54.184132438160454</v>
          </cell>
          <cell r="G255">
            <v>52.558294930935155</v>
          </cell>
          <cell r="H255">
            <v>0</v>
          </cell>
          <cell r="I255">
            <v>34.380000000000003</v>
          </cell>
          <cell r="J255">
            <v>6941.81</v>
          </cell>
          <cell r="K255">
            <v>34.71</v>
          </cell>
          <cell r="L255">
            <v>6964.82</v>
          </cell>
          <cell r="M255">
            <v>4.9525988178875536E-3</v>
          </cell>
          <cell r="N255">
            <v>4.9836176670753881E-3</v>
          </cell>
          <cell r="O255">
            <v>30.436503927362313</v>
          </cell>
          <cell r="P255">
            <v>6892.2477999999992</v>
          </cell>
          <cell r="Q255">
            <v>30.23083513600001</v>
          </cell>
          <cell r="R255">
            <v>6889.6637999999994</v>
          </cell>
          <cell r="S255">
            <v>4.416048988743892E-3</v>
          </cell>
          <cell r="T255">
            <v>4.3878534589742993E-3</v>
          </cell>
          <cell r="U255" t="str">
            <v>NEGATIVE</v>
          </cell>
          <cell r="V255" t="str">
            <v/>
          </cell>
          <cell r="W255" t="str">
            <v>UP</v>
          </cell>
          <cell r="X255" t="str">
            <v>POSITIVE</v>
          </cell>
          <cell r="Y255">
            <v>28.543681154894092</v>
          </cell>
          <cell r="Z255">
            <v>6852.6203076923057</v>
          </cell>
          <cell r="AA255">
            <v>28.328243643076934</v>
          </cell>
          <cell r="AB255">
            <v>6850.3815384615364</v>
          </cell>
          <cell r="AC255">
            <v>4.1653673884211578E-3</v>
          </cell>
          <cell r="AD255">
            <v>4.1352796897556323E-3</v>
          </cell>
          <cell r="AE255" t="str">
            <v>UP</v>
          </cell>
          <cell r="AF255" t="str">
            <v>UP</v>
          </cell>
          <cell r="AG255" t="str">
            <v>POSITIVE</v>
          </cell>
          <cell r="AH255">
            <v>21.820242070977319</v>
          </cell>
          <cell r="AI255">
            <v>6560.7823076923087</v>
          </cell>
          <cell r="AJ255">
            <v>21.82870358205129</v>
          </cell>
          <cell r="AK255">
            <v>6561.3723076923088</v>
          </cell>
          <cell r="AL255">
            <v>3.3258597904389812E-3</v>
          </cell>
          <cell r="AM255">
            <v>3.3268503231344043E-3</v>
          </cell>
          <cell r="AN255" t="str">
            <v>DOWN</v>
          </cell>
          <cell r="AO255" t="str">
            <v>DOWN</v>
          </cell>
          <cell r="AP255" t="str">
            <v>POSITIVE</v>
          </cell>
          <cell r="AQ255">
            <v>27.183905197066782</v>
          </cell>
          <cell r="AR255">
            <v>6769.6039787132295</v>
          </cell>
          <cell r="AS255">
            <v>27.038541464541826</v>
          </cell>
          <cell r="AT255">
            <v>6766.1256231941452</v>
          </cell>
          <cell r="AU255">
            <v>4.0155827848343227E-3</v>
          </cell>
          <cell r="AV255">
            <v>3.9961630880535589E-3</v>
          </cell>
          <cell r="AW255" t="str">
            <v>UP</v>
          </cell>
          <cell r="AX255" t="str">
            <v>UP</v>
          </cell>
          <cell r="AY255" t="str">
            <v>POSITIVE</v>
          </cell>
          <cell r="AZ255">
            <v>62.158851694204536</v>
          </cell>
          <cell r="BA255">
            <v>32.753093582842425</v>
          </cell>
          <cell r="BB255">
            <v>20.724624300840585</v>
          </cell>
          <cell r="BC255">
            <v>4.9671839792557071E-2</v>
          </cell>
          <cell r="BD255">
            <v>0.12956468594582904</v>
          </cell>
          <cell r="BE255">
            <v>0.65889617591791816</v>
          </cell>
          <cell r="BF255">
            <v>46050</v>
          </cell>
          <cell r="BG255">
            <v>45981</v>
          </cell>
          <cell r="BH255">
            <v>46050</v>
          </cell>
          <cell r="BI255">
            <v>46058</v>
          </cell>
          <cell r="BJ255">
            <v>-10.536067146800484</v>
          </cell>
        </row>
        <row r="256">
          <cell r="B256" t="str">
            <v>SKYY US Equity</v>
          </cell>
          <cell r="C256" t="str">
            <v>First Trust Cloud Computing ETF</v>
          </cell>
          <cell r="D256" t="str">
            <v>ETF</v>
          </cell>
          <cell r="E256" t="str">
            <v>N/A</v>
          </cell>
          <cell r="F256">
            <v>40.037963082372151</v>
          </cell>
          <cell r="G256">
            <v>52.558294930935155</v>
          </cell>
          <cell r="H256">
            <v>0</v>
          </cell>
          <cell r="I256">
            <v>115.78</v>
          </cell>
          <cell r="J256">
            <v>6941.81</v>
          </cell>
          <cell r="K256">
            <v>114.72</v>
          </cell>
          <cell r="L256">
            <v>6964.82</v>
          </cell>
          <cell r="M256">
            <v>1.6678647211606196E-2</v>
          </cell>
          <cell r="N256">
            <v>1.6471351736297563E-2</v>
          </cell>
          <cell r="O256">
            <v>126.81919997558593</v>
          </cell>
          <cell r="P256">
            <v>6892.2477999999992</v>
          </cell>
          <cell r="Q256">
            <v>127.05999999999999</v>
          </cell>
          <cell r="R256">
            <v>6889.6637999999994</v>
          </cell>
          <cell r="S256">
            <v>1.8400267032706797E-2</v>
          </cell>
          <cell r="T256">
            <v>1.8442119047957027E-2</v>
          </cell>
          <cell r="U256" t="str">
            <v>NEGATIVE</v>
          </cell>
          <cell r="V256" t="str">
            <v/>
          </cell>
          <cell r="W256" t="str">
            <v>DOWN</v>
          </cell>
          <cell r="X256" t="str">
            <v>NEGATIVE</v>
          </cell>
          <cell r="Y256">
            <v>127.7922307504507</v>
          </cell>
          <cell r="Z256">
            <v>6852.6203076923057</v>
          </cell>
          <cell r="AA256">
            <v>128.14161538461536</v>
          </cell>
          <cell r="AB256">
            <v>6850.3815384615364</v>
          </cell>
          <cell r="AC256">
            <v>1.8648666497252074E-2</v>
          </cell>
          <cell r="AD256">
            <v>1.8705763272478033E-2</v>
          </cell>
          <cell r="AE256" t="str">
            <v>DOWN</v>
          </cell>
          <cell r="AF256" t="str">
            <v>DOWN</v>
          </cell>
          <cell r="AG256" t="str">
            <v>NEGATIVE</v>
          </cell>
          <cell r="AH256">
            <v>126.07102560972555</v>
          </cell>
          <cell r="AI256">
            <v>6560.7823076923087</v>
          </cell>
          <cell r="AJ256">
            <v>126.04384615384615</v>
          </cell>
          <cell r="AK256">
            <v>6561.3723076923088</v>
          </cell>
          <cell r="AL256">
            <v>1.9215852576286715E-2</v>
          </cell>
          <cell r="AM256">
            <v>1.9209982339529343E-2</v>
          </cell>
          <cell r="AN256" t="str">
            <v>UP</v>
          </cell>
          <cell r="AO256" t="str">
            <v>UP</v>
          </cell>
          <cell r="AP256" t="str">
            <v>NEGATIVE</v>
          </cell>
          <cell r="AQ256">
            <v>126.78933113017645</v>
          </cell>
          <cell r="AR256">
            <v>6769.6039787132295</v>
          </cell>
          <cell r="AS256">
            <v>127.01175026459981</v>
          </cell>
          <cell r="AT256">
            <v>6766.1256231941452</v>
          </cell>
          <cell r="AU256">
            <v>1.8729209497167165E-2</v>
          </cell>
          <cell r="AV256">
            <v>1.8771710331420104E-2</v>
          </cell>
          <cell r="AW256" t="str">
            <v>DOWN</v>
          </cell>
          <cell r="AX256" t="str">
            <v>DOWN</v>
          </cell>
          <cell r="AY256" t="str">
            <v>NEGATIVE</v>
          </cell>
          <cell r="AZ256">
            <v>27.506886997679544</v>
          </cell>
          <cell r="BA256">
            <v>123.89774189610634</v>
          </cell>
          <cell r="BB256">
            <v>125.28197499389657</v>
          </cell>
          <cell r="BC256">
            <v>-6.5519692061162926E-2</v>
          </cell>
          <cell r="BD256">
            <v>-8.7046756151364257E-2</v>
          </cell>
          <cell r="BE256">
            <v>-7.5844709459277571E-2</v>
          </cell>
          <cell r="BF256">
            <v>45971</v>
          </cell>
          <cell r="BG256">
            <v>46058</v>
          </cell>
          <cell r="BH256">
            <v>46034</v>
          </cell>
          <cell r="BI256">
            <v>46058</v>
          </cell>
          <cell r="BJ256">
            <v>-24.682236502588786</v>
          </cell>
        </row>
        <row r="257">
          <cell r="B257" t="str">
            <v>SLV US Equity</v>
          </cell>
          <cell r="C257" t="str">
            <v>Silver Trust</v>
          </cell>
          <cell r="D257" t="str">
            <v>ETF</v>
          </cell>
          <cell r="E257" t="str">
            <v>N/A</v>
          </cell>
          <cell r="F257">
            <v>46.607427625497841</v>
          </cell>
          <cell r="G257">
            <v>52.558294930935155</v>
          </cell>
          <cell r="H257">
            <v>0</v>
          </cell>
          <cell r="I257">
            <v>73.41</v>
          </cell>
          <cell r="J257">
            <v>6941.81</v>
          </cell>
          <cell r="K257">
            <v>76.040000000000006</v>
          </cell>
          <cell r="L257">
            <v>6964.82</v>
          </cell>
          <cell r="M257">
            <v>1.0575051751632498E-2</v>
          </cell>
          <cell r="N257">
            <v>1.0917726516981058E-2</v>
          </cell>
          <cell r="O257">
            <v>70.577600073242209</v>
          </cell>
          <cell r="P257">
            <v>6892.2477999999992</v>
          </cell>
          <cell r="Q257">
            <v>70.077400000000011</v>
          </cell>
          <cell r="R257">
            <v>6889.6637999999994</v>
          </cell>
          <cell r="S257">
            <v>1.0240142566151238E-2</v>
          </cell>
          <cell r="T257">
            <v>1.0171381657258808E-2</v>
          </cell>
          <cell r="U257" t="str">
            <v>NEGATIVE</v>
          </cell>
          <cell r="V257" t="str">
            <v/>
          </cell>
          <cell r="W257" t="str">
            <v>UP</v>
          </cell>
          <cell r="X257" t="str">
            <v>POSITIVE</v>
          </cell>
          <cell r="Y257">
            <v>64.939846210186317</v>
          </cell>
          <cell r="Z257">
            <v>6852.6203076923057</v>
          </cell>
          <cell r="AA257">
            <v>64.482000000000014</v>
          </cell>
          <cell r="AB257">
            <v>6850.3815384615364</v>
          </cell>
          <cell r="AC257">
            <v>9.4766444504869284E-3</v>
          </cell>
          <cell r="AD257">
            <v>9.4129063670344744E-3</v>
          </cell>
          <cell r="AE257" t="str">
            <v>UP</v>
          </cell>
          <cell r="AF257" t="str">
            <v>UP</v>
          </cell>
          <cell r="AG257" t="str">
            <v>POSITIVE</v>
          </cell>
          <cell r="AH257">
            <v>47.249743683643821</v>
          </cell>
          <cell r="AI257">
            <v>6560.7823076923087</v>
          </cell>
          <cell r="AJ257">
            <v>47.31717948717948</v>
          </cell>
          <cell r="AK257">
            <v>6561.3723076923088</v>
          </cell>
          <cell r="AL257">
            <v>7.2018459792889331E-3</v>
          </cell>
          <cell r="AM257">
            <v>7.2114760858344494E-3</v>
          </cell>
          <cell r="AN257" t="str">
            <v>DOWN</v>
          </cell>
          <cell r="AO257" t="str">
            <v>DOWN</v>
          </cell>
          <cell r="AP257" t="str">
            <v>POSITIVE</v>
          </cell>
          <cell r="AQ257">
            <v>61.530056549179164</v>
          </cell>
          <cell r="AR257">
            <v>6769.6039787132295</v>
          </cell>
          <cell r="AS257">
            <v>61.290064756004142</v>
          </cell>
          <cell r="AT257">
            <v>6766.1256231941452</v>
          </cell>
          <cell r="AU257">
            <v>9.0891663297673186E-3</v>
          </cell>
          <cell r="AV257">
            <v>9.0583693193491722E-3</v>
          </cell>
          <cell r="AW257" t="str">
            <v>UP</v>
          </cell>
          <cell r="AX257" t="str">
            <v>UP</v>
          </cell>
          <cell r="AY257" t="str">
            <v>POSITIVE</v>
          </cell>
          <cell r="AZ257">
            <v>53.349781613443447</v>
          </cell>
          <cell r="BA257">
            <v>78.957742053616442</v>
          </cell>
          <cell r="BB257">
            <v>45.400000018310557</v>
          </cell>
          <cell r="BC257">
            <v>-7.0262166943036886E-2</v>
          </cell>
          <cell r="BD257">
            <v>4.0131712098717687E-2</v>
          </cell>
          <cell r="BE257">
            <v>0.61696035177076114</v>
          </cell>
          <cell r="BF257">
            <v>46050</v>
          </cell>
          <cell r="BG257">
            <v>45982</v>
          </cell>
          <cell r="BH257">
            <v>46050</v>
          </cell>
          <cell r="BI257">
            <v>46058</v>
          </cell>
          <cell r="BJ257">
            <v>-18.112771959463096</v>
          </cell>
        </row>
        <row r="258">
          <cell r="B258" t="str">
            <v>SMH US Equity</v>
          </cell>
          <cell r="C258" t="str">
            <v>Semiconductor ETF</v>
          </cell>
          <cell r="D258" t="str">
            <v>ETF</v>
          </cell>
          <cell r="E258" t="str">
            <v>N/A</v>
          </cell>
          <cell r="F258">
            <v>56.740858179338673</v>
          </cell>
          <cell r="G258">
            <v>52.558294930935155</v>
          </cell>
          <cell r="H258">
            <v>0</v>
          </cell>
          <cell r="I258">
            <v>404.76</v>
          </cell>
          <cell r="J258">
            <v>6941.81</v>
          </cell>
          <cell r="K258">
            <v>406.65</v>
          </cell>
          <cell r="L258">
            <v>6964.82</v>
          </cell>
          <cell r="M258">
            <v>5.830755955579308E-2</v>
          </cell>
          <cell r="N258">
            <v>5.8386289954370681E-2</v>
          </cell>
          <cell r="O258">
            <v>378.83605004971253</v>
          </cell>
          <cell r="P258">
            <v>6892.2477999999992</v>
          </cell>
          <cell r="Q258">
            <v>377.67348488019991</v>
          </cell>
          <cell r="R258">
            <v>6889.6637999999994</v>
          </cell>
          <cell r="S258">
            <v>5.4965529540262986E-2</v>
          </cell>
          <cell r="T258">
            <v>5.4817404135191608E-2</v>
          </cell>
          <cell r="U258" t="str">
            <v>NEGATIVE</v>
          </cell>
          <cell r="V258" t="str">
            <v/>
          </cell>
          <cell r="W258" t="str">
            <v>UP</v>
          </cell>
          <cell r="X258" t="str">
            <v>POSITIVE</v>
          </cell>
          <cell r="Y258">
            <v>370.32809798470203</v>
          </cell>
          <cell r="Z258">
            <v>6852.6203076923057</v>
          </cell>
          <cell r="AA258">
            <v>369.61463922676927</v>
          </cell>
          <cell r="AB258">
            <v>6850.3815384615364</v>
          </cell>
          <cell r="AC258">
            <v>5.4041823617309685E-2</v>
          </cell>
          <cell r="AD258">
            <v>5.3955336232232344E-2</v>
          </cell>
          <cell r="AE258" t="str">
            <v>UP</v>
          </cell>
          <cell r="AF258" t="str">
            <v>UP</v>
          </cell>
          <cell r="AG258" t="str">
            <v>POSITIVE</v>
          </cell>
          <cell r="AH258">
            <v>324.13234125065702</v>
          </cell>
          <cell r="AI258">
            <v>6560.7823076923087</v>
          </cell>
          <cell r="AJ258">
            <v>324.18080253871796</v>
          </cell>
          <cell r="AK258">
            <v>6561.3723076923088</v>
          </cell>
          <cell r="AL258">
            <v>4.9404526175273668E-2</v>
          </cell>
          <cell r="AM258">
            <v>4.9407469556126307E-2</v>
          </cell>
          <cell r="AN258" t="str">
            <v>DOWN</v>
          </cell>
          <cell r="AO258" t="str">
            <v>DOWN</v>
          </cell>
          <cell r="AP258" t="str">
            <v>POSITIVE</v>
          </cell>
          <cell r="AQ258">
            <v>359.39028683247074</v>
          </cell>
          <cell r="AR258">
            <v>6769.6039787132295</v>
          </cell>
          <cell r="AS258">
            <v>358.47364206302836</v>
          </cell>
          <cell r="AT258">
            <v>6766.1256231941452</v>
          </cell>
          <cell r="AU258">
            <v>5.3088819960895831E-2</v>
          </cell>
          <cell r="AV258">
            <v>5.2980636486291033E-2</v>
          </cell>
          <cell r="AW258" t="str">
            <v>UP</v>
          </cell>
          <cell r="AX258" t="str">
            <v>UP</v>
          </cell>
          <cell r="AY258" t="str">
            <v>POSITIVE</v>
          </cell>
          <cell r="AZ258">
            <v>82.254828672530721</v>
          </cell>
          <cell r="BA258">
            <v>391.39645192792335</v>
          </cell>
          <cell r="BB258">
            <v>314.74854738842822</v>
          </cell>
          <cell r="BC258">
            <v>3.4143252975981531E-2</v>
          </cell>
          <cell r="BD258">
            <v>6.8430525413000209E-2</v>
          </cell>
          <cell r="BE258">
            <v>0.28597892939753433</v>
          </cell>
          <cell r="BF258">
            <v>46051</v>
          </cell>
          <cell r="BG258">
            <v>45981</v>
          </cell>
          <cell r="BH258">
            <v>46051</v>
          </cell>
          <cell r="BI258">
            <v>46058</v>
          </cell>
          <cell r="BJ258">
            <v>-7.9793414056222645</v>
          </cell>
        </row>
        <row r="259">
          <cell r="B259" t="str">
            <v>SPHB US Equity</v>
          </cell>
          <cell r="C259" t="str">
            <v>S&amp;P 500 High Beta ETF</v>
          </cell>
          <cell r="D259" t="str">
            <v>ETF</v>
          </cell>
          <cell r="E259" t="str">
            <v>N/A</v>
          </cell>
          <cell r="F259">
            <v>57.911582165234357</v>
          </cell>
          <cell r="G259">
            <v>52.558294930935155</v>
          </cell>
          <cell r="H259">
            <v>0</v>
          </cell>
          <cell r="I259">
            <v>124.51</v>
          </cell>
          <cell r="J259">
            <v>6941.81</v>
          </cell>
          <cell r="K259">
            <v>124.24</v>
          </cell>
          <cell r="L259">
            <v>6964.82</v>
          </cell>
          <cell r="M259">
            <v>1.7936244293635235E-2</v>
          </cell>
          <cell r="N259">
            <v>1.7838221231848059E-2</v>
          </cell>
          <cell r="O259">
            <v>120.05313044252463</v>
          </cell>
          <cell r="P259">
            <v>6892.2477999999992</v>
          </cell>
          <cell r="Q259">
            <v>119.80032463080002</v>
          </cell>
          <cell r="R259">
            <v>6889.6637999999994</v>
          </cell>
          <cell r="S259">
            <v>1.7418574306414903E-2</v>
          </cell>
          <cell r="T259">
            <v>1.7388413732292718E-2</v>
          </cell>
          <cell r="U259" t="str">
            <v>NEGATIVE</v>
          </cell>
          <cell r="V259" t="str">
            <v/>
          </cell>
          <cell r="W259" t="str">
            <v>UP</v>
          </cell>
          <cell r="X259" t="str">
            <v>POSITIVE</v>
          </cell>
          <cell r="Y259">
            <v>117.7336514448651</v>
          </cell>
          <cell r="Z259">
            <v>6852.6203076923057</v>
          </cell>
          <cell r="AA259">
            <v>117.5617644323077</v>
          </cell>
          <cell r="AB259">
            <v>6850.3815384615364</v>
          </cell>
          <cell r="AC259">
            <v>1.7180822248783426E-2</v>
          </cell>
          <cell r="AD259">
            <v>1.7161345506415369E-2</v>
          </cell>
          <cell r="AE259" t="str">
            <v>UP</v>
          </cell>
          <cell r="AF259" t="str">
            <v>UP</v>
          </cell>
          <cell r="AG259" t="str">
            <v>POSITIVE</v>
          </cell>
          <cell r="AH259">
            <v>108.34970020670852</v>
          </cell>
          <cell r="AI259">
            <v>6560.7823076923087</v>
          </cell>
          <cell r="AJ259">
            <v>108.34277707501032</v>
          </cell>
          <cell r="AK259">
            <v>6561.3723076923088</v>
          </cell>
          <cell r="AL259">
            <v>1.6514753138459105E-2</v>
          </cell>
          <cell r="AM259">
            <v>1.6512212993613131E-2</v>
          </cell>
          <cell r="AN259" t="str">
            <v>UP</v>
          </cell>
          <cell r="AO259" t="str">
            <v>UP</v>
          </cell>
          <cell r="AP259" t="str">
            <v>POSITIVE</v>
          </cell>
          <cell r="AQ259">
            <v>115.40965083516028</v>
          </cell>
          <cell r="AR259">
            <v>6769.6039787132295</v>
          </cell>
          <cell r="AS259">
            <v>115.22581788594567</v>
          </cell>
          <cell r="AT259">
            <v>6766.1256231941452</v>
          </cell>
          <cell r="AU259">
            <v>1.7048213041421872E-2</v>
          </cell>
          <cell r="AV259">
            <v>1.7029807648110146E-2</v>
          </cell>
          <cell r="AW259" t="str">
            <v>UP</v>
          </cell>
          <cell r="AX259" t="str">
            <v>UP</v>
          </cell>
          <cell r="AY259" t="str">
            <v>POSITIVE</v>
          </cell>
          <cell r="AZ259">
            <v>77.018828935786161</v>
          </cell>
          <cell r="BA259">
            <v>121.72193555278166</v>
          </cell>
          <cell r="BB259">
            <v>105.9921790593872</v>
          </cell>
          <cell r="BC259">
            <v>2.290519317292139E-2</v>
          </cell>
          <cell r="BD259">
            <v>3.7124142794503046E-2</v>
          </cell>
          <cell r="BE259">
            <v>0.17470931445080784</v>
          </cell>
          <cell r="BF259">
            <v>46063</v>
          </cell>
          <cell r="BG259">
            <v>45981</v>
          </cell>
          <cell r="BH259">
            <v>46063</v>
          </cell>
          <cell r="BI259">
            <v>46058</v>
          </cell>
          <cell r="BJ259">
            <v>-6.8086174197265805</v>
          </cell>
        </row>
        <row r="260">
          <cell r="B260" t="str">
            <v>SPHQ US Equity</v>
          </cell>
          <cell r="C260" t="str">
            <v>S&amp;P 500 Quality ETF</v>
          </cell>
          <cell r="D260" t="str">
            <v>ETF</v>
          </cell>
          <cell r="E260" t="str">
            <v>N/A</v>
          </cell>
          <cell r="F260">
            <v>63.548219183576691</v>
          </cell>
          <cell r="G260">
            <v>52.558294930935155</v>
          </cell>
          <cell r="H260">
            <v>1</v>
          </cell>
          <cell r="I260">
            <v>79.53</v>
          </cell>
          <cell r="J260">
            <v>6941.81</v>
          </cell>
          <cell r="K260">
            <v>79.78</v>
          </cell>
          <cell r="L260">
            <v>6964.82</v>
          </cell>
          <cell r="M260">
            <v>1.1456666200889969E-2</v>
          </cell>
          <cell r="N260">
            <v>1.1454710961661608E-2</v>
          </cell>
          <cell r="O260">
            <v>76.489097604585936</v>
          </cell>
          <cell r="P260">
            <v>6892.2477999999992</v>
          </cell>
          <cell r="Q260">
            <v>76.381660118200003</v>
          </cell>
          <cell r="R260">
            <v>6889.6637999999994</v>
          </cell>
          <cell r="S260">
            <v>1.1097844973679841E-2</v>
          </cell>
          <cell r="T260">
            <v>1.1086413261297308E-2</v>
          </cell>
          <cell r="U260" t="str">
            <v>POSITIVE</v>
          </cell>
          <cell r="V260" t="str">
            <v/>
          </cell>
          <cell r="W260" t="str">
            <v>UP</v>
          </cell>
          <cell r="X260" t="str">
            <v>POSITIVE</v>
          </cell>
          <cell r="Y260">
            <v>75.703306960143024</v>
          </cell>
          <cell r="Z260">
            <v>6852.6203076923057</v>
          </cell>
          <cell r="AA260">
            <v>75.610539182615398</v>
          </cell>
          <cell r="AB260">
            <v>6850.3815384615364</v>
          </cell>
          <cell r="AC260">
            <v>1.1047351751732605E-2</v>
          </cell>
          <cell r="AD260">
            <v>1.1037420143403585E-2</v>
          </cell>
          <cell r="AE260" t="str">
            <v>UP</v>
          </cell>
          <cell r="AF260" t="str">
            <v>UP</v>
          </cell>
          <cell r="AG260" t="str">
            <v>POSITIVE</v>
          </cell>
          <cell r="AH260">
            <v>73.258021020527195</v>
          </cell>
          <cell r="AI260">
            <v>6560.7823076923087</v>
          </cell>
          <cell r="AJ260">
            <v>73.264431308237519</v>
          </cell>
          <cell r="AK260">
            <v>6561.3723076923088</v>
          </cell>
          <cell r="AL260">
            <v>1.1166049654571604E-2</v>
          </cell>
          <cell r="AM260">
            <v>1.1166022574628943E-2</v>
          </cell>
          <cell r="AN260" t="str">
            <v>DOWN</v>
          </cell>
          <cell r="AO260" t="str">
            <v>UP</v>
          </cell>
          <cell r="AP260" t="str">
            <v>POSITIVE</v>
          </cell>
          <cell r="AQ260">
            <v>75.177416097576611</v>
          </cell>
          <cell r="AR260">
            <v>6769.6039787132295</v>
          </cell>
          <cell r="AS260">
            <v>75.089489682002224</v>
          </cell>
          <cell r="AT260">
            <v>6766.1256231941452</v>
          </cell>
          <cell r="AU260">
            <v>1.1105142388531032E-2</v>
          </cell>
          <cell r="AV260">
            <v>1.1097856271630095E-2</v>
          </cell>
          <cell r="AW260" t="str">
            <v>UP</v>
          </cell>
          <cell r="AX260" t="str">
            <v>UP</v>
          </cell>
          <cell r="AY260" t="str">
            <v>POSITIVE</v>
          </cell>
          <cell r="AZ260">
            <v>76.9811461620789</v>
          </cell>
          <cell r="BA260">
            <v>77.353225767074093</v>
          </cell>
          <cell r="BB260">
            <v>72.616041406784717</v>
          </cell>
          <cell r="BC260">
            <v>2.8140704040974462E-2</v>
          </cell>
          <cell r="BD260">
            <v>3.9756023938655405E-2</v>
          </cell>
          <cell r="BE260">
            <v>9.5212551652110511E-2</v>
          </cell>
          <cell r="BF260">
            <v>46059</v>
          </cell>
          <cell r="BG260">
            <v>45981</v>
          </cell>
          <cell r="BH260">
            <v>46059</v>
          </cell>
          <cell r="BI260">
            <v>46042</v>
          </cell>
          <cell r="BJ260">
            <v>-1.1719804013842463</v>
          </cell>
        </row>
        <row r="261">
          <cell r="B261" t="str">
            <v>SPLV US Equity</v>
          </cell>
          <cell r="C261" t="str">
            <v>S&amp;P 500 Low Volatility ETF</v>
          </cell>
          <cell r="D261" t="str">
            <v>ETF</v>
          </cell>
          <cell r="E261" t="str">
            <v>N/A</v>
          </cell>
          <cell r="F261">
            <v>71.681772281981821</v>
          </cell>
          <cell r="G261">
            <v>52.558294930935155</v>
          </cell>
          <cell r="H261">
            <v>1</v>
          </cell>
          <cell r="I261">
            <v>75.13</v>
          </cell>
          <cell r="J261">
            <v>6941.81</v>
          </cell>
          <cell r="K261">
            <v>74.5</v>
          </cell>
          <cell r="L261">
            <v>6964.82</v>
          </cell>
          <cell r="M261">
            <v>1.0822825747175448E-2</v>
          </cell>
          <cell r="N261">
            <v>1.0696615275053771E-2</v>
          </cell>
          <cell r="O261">
            <v>72.204817883428362</v>
          </cell>
          <cell r="P261">
            <v>6892.2477999999992</v>
          </cell>
          <cell r="Q261">
            <v>72.155802786910002</v>
          </cell>
          <cell r="R261">
            <v>6889.6637999999994</v>
          </cell>
          <cell r="S261">
            <v>1.0476236487525648E-2</v>
          </cell>
          <cell r="T261">
            <v>1.0473051353668376E-2</v>
          </cell>
          <cell r="U261" t="str">
            <v>POSITIVE</v>
          </cell>
          <cell r="V261" t="str">
            <v/>
          </cell>
          <cell r="W261" t="str">
            <v>UP</v>
          </cell>
          <cell r="X261" t="str">
            <v>POSITIVE</v>
          </cell>
          <cell r="Y261">
            <v>72.053270362370569</v>
          </cell>
          <cell r="Z261">
            <v>6852.6203076923057</v>
          </cell>
          <cell r="AA261">
            <v>71.980748996541095</v>
          </cell>
          <cell r="AB261">
            <v>6850.3815384615364</v>
          </cell>
          <cell r="AC261">
            <v>1.0514703445846584E-2</v>
          </cell>
          <cell r="AD261">
            <v>1.050755327895307E-2</v>
          </cell>
          <cell r="AE261" t="str">
            <v>UP</v>
          </cell>
          <cell r="AF261" t="str">
            <v>UP</v>
          </cell>
          <cell r="AG261" t="str">
            <v>POSITIVE</v>
          </cell>
          <cell r="AH261">
            <v>72.167025324630558</v>
          </cell>
          <cell r="AI261">
            <v>6560.7823076923087</v>
          </cell>
          <cell r="AJ261">
            <v>72.15087154890189</v>
          </cell>
          <cell r="AK261">
            <v>6561.3723076923088</v>
          </cell>
          <cell r="AL261">
            <v>1.0999759165917914E-2</v>
          </cell>
          <cell r="AM261">
            <v>1.0996308114434368E-2</v>
          </cell>
          <cell r="AN261" t="str">
            <v>UP</v>
          </cell>
          <cell r="AO261" t="str">
            <v>UP</v>
          </cell>
          <cell r="AP261" t="str">
            <v>NEGATIVE</v>
          </cell>
          <cell r="AQ261">
            <v>72.242614995177817</v>
          </cell>
          <cell r="AR261">
            <v>6769.6039787132295</v>
          </cell>
          <cell r="AS261">
            <v>72.184292079068243</v>
          </cell>
          <cell r="AT261">
            <v>6766.1256231941452</v>
          </cell>
          <cell r="AU261">
            <v>1.0671616127374963E-2</v>
          </cell>
          <cell r="AV261">
            <v>1.0668482392881077E-2</v>
          </cell>
          <cell r="AW261" t="str">
            <v>UP</v>
          </cell>
          <cell r="AX261" t="str">
            <v>UP</v>
          </cell>
          <cell r="AY261" t="str">
            <v>POSITIVE</v>
          </cell>
          <cell r="AZ261">
            <v>80.907858487011865</v>
          </cell>
          <cell r="BA261">
            <v>72.754330672690884</v>
          </cell>
          <cell r="BB261">
            <v>71.993449896559767</v>
          </cell>
          <cell r="BC261">
            <v>3.2653304694628238E-2</v>
          </cell>
          <cell r="BD261">
            <v>4.0512284392077769E-2</v>
          </cell>
          <cell r="BE261">
            <v>4.3567159345007545E-2</v>
          </cell>
          <cell r="BF261">
            <v>46063</v>
          </cell>
          <cell r="BG261">
            <v>46000</v>
          </cell>
          <cell r="BH261">
            <v>46063</v>
          </cell>
          <cell r="BI261">
            <v>46034</v>
          </cell>
          <cell r="BJ261">
            <v>6.961572697020884</v>
          </cell>
        </row>
        <row r="262">
          <cell r="B262" t="str">
            <v>SPMO US Equity</v>
          </cell>
          <cell r="C262" t="str">
            <v>S&amp;P 500 Momentum ETF</v>
          </cell>
          <cell r="D262" t="str">
            <v>ETF</v>
          </cell>
          <cell r="E262" t="str">
            <v>N/A</v>
          </cell>
          <cell r="F262">
            <v>54.847821159729307</v>
          </cell>
          <cell r="G262">
            <v>52.558294930935155</v>
          </cell>
          <cell r="H262">
            <v>0</v>
          </cell>
          <cell r="I262">
            <v>120.78</v>
          </cell>
          <cell r="J262">
            <v>6941.81</v>
          </cell>
          <cell r="K262">
            <v>121.49</v>
          </cell>
          <cell r="L262">
            <v>6964.82</v>
          </cell>
          <cell r="M262">
            <v>1.7398920454463604E-2</v>
          </cell>
          <cell r="N262">
            <v>1.7443379728406476E-2</v>
          </cell>
          <cell r="O262">
            <v>119.54061233838593</v>
          </cell>
          <cell r="P262">
            <v>6892.2477999999992</v>
          </cell>
          <cell r="Q262">
            <v>119.50480581240001</v>
          </cell>
          <cell r="R262">
            <v>6889.6637999999994</v>
          </cell>
          <cell r="S262">
            <v>1.7344212774587985E-2</v>
          </cell>
          <cell r="T262">
            <v>1.7345520664215866E-2</v>
          </cell>
          <cell r="U262" t="str">
            <v>NEGATIVE</v>
          </cell>
          <cell r="V262" t="str">
            <v/>
          </cell>
          <cell r="W262" t="str">
            <v>DOWN</v>
          </cell>
          <cell r="X262" t="str">
            <v>POSITIVE</v>
          </cell>
          <cell r="Y262">
            <v>119.04943751691226</v>
          </cell>
          <cell r="Z262">
            <v>6852.6203076923057</v>
          </cell>
          <cell r="AA262">
            <v>119.02941414830771</v>
          </cell>
          <cell r="AB262">
            <v>6850.3815384615364</v>
          </cell>
          <cell r="AC262">
            <v>1.7372834356994084E-2</v>
          </cell>
          <cell r="AD262">
            <v>1.7375589006249633E-2</v>
          </cell>
          <cell r="AE262" t="str">
            <v>UP</v>
          </cell>
          <cell r="AF262" t="str">
            <v>DOWN</v>
          </cell>
          <cell r="AG262" t="str">
            <v>POSITIVE</v>
          </cell>
          <cell r="AH262">
            <v>116.24461258045096</v>
          </cell>
          <cell r="AI262">
            <v>6560.7823076923087</v>
          </cell>
          <cell r="AJ262">
            <v>116.26281773995616</v>
          </cell>
          <cell r="AK262">
            <v>6561.3723076923088</v>
          </cell>
          <cell r="AL262">
            <v>1.7718102373882737E-2</v>
          </cell>
          <cell r="AM262">
            <v>1.7719283754658147E-2</v>
          </cell>
          <cell r="AN262" t="str">
            <v>DOWN</v>
          </cell>
          <cell r="AO262" t="str">
            <v>DOWN</v>
          </cell>
          <cell r="AP262" t="str">
            <v>NEGATIVE</v>
          </cell>
          <cell r="AQ262">
            <v>118.26043071563082</v>
          </cell>
          <cell r="AR262">
            <v>6769.6039787132295</v>
          </cell>
          <cell r="AS262">
            <v>118.20953694908792</v>
          </cell>
          <cell r="AT262">
            <v>6766.1256231941452</v>
          </cell>
          <cell r="AU262">
            <v>1.7469327760899513E-2</v>
          </cell>
          <cell r="AV262">
            <v>1.747078661144983E-2</v>
          </cell>
          <cell r="AW262" t="str">
            <v>UP</v>
          </cell>
          <cell r="AX262" t="str">
            <v>DOWN</v>
          </cell>
          <cell r="AY262" t="str">
            <v>NEGATIVE</v>
          </cell>
          <cell r="AZ262">
            <v>61.06820097444033</v>
          </cell>
          <cell r="BA262">
            <v>119.50774189610637</v>
          </cell>
          <cell r="BB262">
            <v>114.78235246956299</v>
          </cell>
          <cell r="BC262">
            <v>1.0645821632205843E-2</v>
          </cell>
          <cell r="BD262">
            <v>1.0367921306155825E-2</v>
          </cell>
          <cell r="BE262">
            <v>5.225234891424102E-2</v>
          </cell>
          <cell r="BF262">
            <v>46062</v>
          </cell>
          <cell r="BG262">
            <v>45982</v>
          </cell>
          <cell r="BH262">
            <v>46062</v>
          </cell>
          <cell r="BI262">
            <v>46058</v>
          </cell>
          <cell r="BJ262">
            <v>-9.8723784252316307</v>
          </cell>
        </row>
        <row r="263">
          <cell r="B263" t="str">
            <v>SPY US Equity</v>
          </cell>
          <cell r="C263" t="str">
            <v>SPDR S&amp;P 500 ETF Trust</v>
          </cell>
          <cell r="D263" t="str">
            <v>ETF</v>
          </cell>
          <cell r="E263" t="str">
            <v>N/A</v>
          </cell>
          <cell r="F263">
            <v>52.97848148795358</v>
          </cell>
          <cell r="G263">
            <v>52.558294930935155</v>
          </cell>
          <cell r="H263">
            <v>0</v>
          </cell>
          <cell r="I263">
            <v>692.12</v>
          </cell>
          <cell r="J263">
            <v>6941.81</v>
          </cell>
          <cell r="K263">
            <v>693.95</v>
          </cell>
          <cell r="L263">
            <v>6964.82</v>
          </cell>
          <cell r="M263">
            <v>9.9703103369294166E-2</v>
          </cell>
          <cell r="N263">
            <v>9.9636458659376703E-2</v>
          </cell>
          <cell r="O263">
            <v>686.55653761034364</v>
          </cell>
          <cell r="P263">
            <v>6892.2477999999992</v>
          </cell>
          <cell r="Q263">
            <v>686.26767736879981</v>
          </cell>
          <cell r="R263">
            <v>6889.6637999999994</v>
          </cell>
          <cell r="S263">
            <v>9.9612863253457556E-2</v>
          </cell>
          <cell r="T263">
            <v>9.9608296905401961E-2</v>
          </cell>
          <cell r="U263" t="str">
            <v>NEGATIVE</v>
          </cell>
          <cell r="V263" t="str">
            <v/>
          </cell>
          <cell r="W263" t="str">
            <v>UP</v>
          </cell>
          <cell r="X263" t="str">
            <v>POSITIVE</v>
          </cell>
          <cell r="Y263">
            <v>682.3789315667259</v>
          </cell>
          <cell r="Z263">
            <v>6852.6203076923057</v>
          </cell>
          <cell r="AA263">
            <v>682.12451889938438</v>
          </cell>
          <cell r="AB263">
            <v>6850.3815384615364</v>
          </cell>
          <cell r="AC263">
            <v>9.9579270545711057E-2</v>
          </cell>
          <cell r="AD263">
            <v>9.9574675522755826E-2</v>
          </cell>
          <cell r="AE263" t="str">
            <v>UP</v>
          </cell>
          <cell r="AF263" t="str">
            <v>UP</v>
          </cell>
          <cell r="AG263" t="str">
            <v>POSITIVE</v>
          </cell>
          <cell r="AH263">
            <v>651.78882767846937</v>
          </cell>
          <cell r="AI263">
            <v>6560.7823076923087</v>
          </cell>
          <cell r="AJ263">
            <v>651.83575088059263</v>
          </cell>
          <cell r="AK263">
            <v>6561.3723076923088</v>
          </cell>
          <cell r="AL263">
            <v>9.9346205545376459E-2</v>
          </cell>
          <cell r="AM263">
            <v>9.9344423744466476E-2</v>
          </cell>
          <cell r="AN263" t="str">
            <v>DOWN</v>
          </cell>
          <cell r="AO263" t="str">
            <v>UP</v>
          </cell>
          <cell r="AP263" t="str">
            <v>POSITIVE</v>
          </cell>
          <cell r="AQ263">
            <v>673.63327101047844</v>
          </cell>
          <cell r="AR263">
            <v>6769.6039787132295</v>
          </cell>
          <cell r="AS263">
            <v>673.25985484026592</v>
          </cell>
          <cell r="AT263">
            <v>6766.1256231941452</v>
          </cell>
          <cell r="AU263">
            <v>9.9508519719719718E-2</v>
          </cell>
          <cell r="AV263">
            <v>9.9504486368438741E-2</v>
          </cell>
          <cell r="AW263" t="str">
            <v>UP</v>
          </cell>
          <cell r="AX263" t="str">
            <v>UP</v>
          </cell>
          <cell r="AY263" t="str">
            <v>POSITIVE</v>
          </cell>
          <cell r="AZ263">
            <v>62.82845250426999</v>
          </cell>
          <cell r="BA263">
            <v>689.75548371345747</v>
          </cell>
          <cell r="BB263">
            <v>643.92731690925893</v>
          </cell>
          <cell r="BC263">
            <v>3.4280500008678771E-3</v>
          </cell>
          <cell r="BD263">
            <v>8.1034293388579925E-3</v>
          </cell>
          <cell r="BE263">
            <v>7.4841805628091285E-2</v>
          </cell>
          <cell r="BF263">
            <v>46049</v>
          </cell>
          <cell r="BG263">
            <v>45981</v>
          </cell>
          <cell r="BH263">
            <v>46049</v>
          </cell>
          <cell r="BI263">
            <v>46042</v>
          </cell>
          <cell r="BJ263">
            <v>-11.741718097007357</v>
          </cell>
        </row>
        <row r="264">
          <cell r="B264" t="str">
            <v>TAN US Equity</v>
          </cell>
          <cell r="C264" t="str">
            <v>Solar ETF</v>
          </cell>
          <cell r="D264" t="str">
            <v>ETF</v>
          </cell>
          <cell r="E264" t="str">
            <v>N/A</v>
          </cell>
          <cell r="F264">
            <v>64.768812792680677</v>
          </cell>
          <cell r="G264">
            <v>52.558294930935155</v>
          </cell>
          <cell r="H264">
            <v>1</v>
          </cell>
          <cell r="I264">
            <v>58.59</v>
          </cell>
          <cell r="J264">
            <v>6941.81</v>
          </cell>
          <cell r="K264">
            <v>58.72</v>
          </cell>
          <cell r="L264">
            <v>6964.82</v>
          </cell>
          <cell r="M264">
            <v>8.4401618598031348E-3</v>
          </cell>
          <cell r="N264">
            <v>8.4309429389417094E-3</v>
          </cell>
          <cell r="O264">
            <v>51.497200003051759</v>
          </cell>
          <cell r="P264">
            <v>6892.2477999999992</v>
          </cell>
          <cell r="Q264">
            <v>51.2834</v>
          </cell>
          <cell r="R264">
            <v>6889.6637999999994</v>
          </cell>
          <cell r="S264">
            <v>7.4717568922945234E-3</v>
          </cell>
          <cell r="T264">
            <v>7.4435272153628171E-3</v>
          </cell>
          <cell r="U264" t="str">
            <v>POSITIVE</v>
          </cell>
          <cell r="V264" t="str">
            <v/>
          </cell>
          <cell r="W264" t="str">
            <v>UP</v>
          </cell>
          <cell r="X264" t="str">
            <v>POSITIVE</v>
          </cell>
          <cell r="Y264">
            <v>50.867692310039814</v>
          </cell>
          <cell r="Z264">
            <v>6852.6203076923057</v>
          </cell>
          <cell r="AA264">
            <v>50.755230769230778</v>
          </cell>
          <cell r="AB264">
            <v>6850.3815384615364</v>
          </cell>
          <cell r="AC264">
            <v>7.4231009491273073E-3</v>
          </cell>
          <cell r="AD264">
            <v>7.4091100596755119E-3</v>
          </cell>
          <cell r="AE264" t="str">
            <v>UP</v>
          </cell>
          <cell r="AF264" t="str">
            <v>UP</v>
          </cell>
          <cell r="AG264" t="str">
            <v>POSITIVE</v>
          </cell>
          <cell r="AH264">
            <v>44.247692311604816</v>
          </cell>
          <cell r="AI264">
            <v>6560.7823076923087</v>
          </cell>
          <cell r="AJ264">
            <v>44.251025641025642</v>
          </cell>
          <cell r="AK264">
            <v>6561.3723076923088</v>
          </cell>
          <cell r="AL264">
            <v>6.7442707647418516E-3</v>
          </cell>
          <cell r="AM264">
            <v>6.7441723416833679E-3</v>
          </cell>
          <cell r="AN264" t="str">
            <v>DOWN</v>
          </cell>
          <cell r="AO264" t="str">
            <v>UP</v>
          </cell>
          <cell r="AP264" t="str">
            <v>POSITIVE</v>
          </cell>
          <cell r="AQ264">
            <v>49.249018010640107</v>
          </cell>
          <cell r="AR264">
            <v>6769.6039787132295</v>
          </cell>
          <cell r="AS264">
            <v>49.06037862749514</v>
          </cell>
          <cell r="AT264">
            <v>6766.1256231941452</v>
          </cell>
          <cell r="AU264">
            <v>7.2750220198259498E-3</v>
          </cell>
          <cell r="AV264">
            <v>7.2508820201796324E-3</v>
          </cell>
          <cell r="AW264" t="str">
            <v>UP</v>
          </cell>
          <cell r="AX264" t="str">
            <v>UP</v>
          </cell>
          <cell r="AY264" t="str">
            <v>POSITIVE</v>
          </cell>
          <cell r="AZ264">
            <v>81.12292754982974</v>
          </cell>
          <cell r="BA264">
            <v>53.356774198470575</v>
          </cell>
          <cell r="BB264">
            <v>42.79115000076294</v>
          </cell>
          <cell r="BC264">
            <v>9.8079876082153294E-2</v>
          </cell>
          <cell r="BD264">
            <v>0.13773176010594601</v>
          </cell>
          <cell r="BE264">
            <v>0.3692083526372949</v>
          </cell>
          <cell r="BF264">
            <v>46062</v>
          </cell>
          <cell r="BG264">
            <v>45981</v>
          </cell>
          <cell r="BH264">
            <v>46062</v>
          </cell>
          <cell r="BI264">
            <v>46036</v>
          </cell>
          <cell r="BJ264">
            <v>4.8613207719739648E-2</v>
          </cell>
        </row>
        <row r="265">
          <cell r="B265" t="str">
            <v>TBT US Equity</v>
          </cell>
          <cell r="C265" t="str">
            <v>UltraShort 20+ Year Treasury ETF</v>
          </cell>
          <cell r="D265" t="str">
            <v>ETF</v>
          </cell>
          <cell r="E265" t="str">
            <v>N/A</v>
          </cell>
          <cell r="F265">
            <v>40.312004320609759</v>
          </cell>
          <cell r="G265">
            <v>52.558294930935155</v>
          </cell>
          <cell r="H265">
            <v>0</v>
          </cell>
          <cell r="I265">
            <v>33.82</v>
          </cell>
          <cell r="J265">
            <v>6941.81</v>
          </cell>
          <cell r="K265">
            <v>34.61</v>
          </cell>
          <cell r="L265">
            <v>6964.82</v>
          </cell>
          <cell r="M265">
            <v>4.871928214687524E-3</v>
          </cell>
          <cell r="N265">
            <v>4.9692597942229662E-3</v>
          </cell>
          <cell r="O265">
            <v>34.455718347496493</v>
          </cell>
          <cell r="P265">
            <v>6892.2477999999992</v>
          </cell>
          <cell r="Q265">
            <v>34.429114982400009</v>
          </cell>
          <cell r="R265">
            <v>6889.6637999999994</v>
          </cell>
          <cell r="S265">
            <v>4.999199005511162E-3</v>
          </cell>
          <cell r="T265">
            <v>4.9972126335685657E-3</v>
          </cell>
          <cell r="U265" t="str">
            <v>NEGATIVE</v>
          </cell>
          <cell r="V265" t="str">
            <v/>
          </cell>
          <cell r="W265" t="str">
            <v>UP</v>
          </cell>
          <cell r="X265" t="str">
            <v>NEGATIVE</v>
          </cell>
          <cell r="Y265">
            <v>34.166277737458842</v>
          </cell>
          <cell r="Z265">
            <v>6852.6203076923057</v>
          </cell>
          <cell r="AA265">
            <v>34.161824462769239</v>
          </cell>
          <cell r="AB265">
            <v>6850.3815384615364</v>
          </cell>
          <cell r="AC265">
            <v>4.9858705434337285E-3</v>
          </cell>
          <cell r="AD265">
            <v>4.9868498960192699E-3</v>
          </cell>
          <cell r="AE265" t="str">
            <v>UP</v>
          </cell>
          <cell r="AF265" t="str">
            <v>DOWN</v>
          </cell>
          <cell r="AG265" t="str">
            <v>NEGATIVE</v>
          </cell>
          <cell r="AH265">
            <v>34.564496239147623</v>
          </cell>
          <cell r="AI265">
            <v>6560.7823076923087</v>
          </cell>
          <cell r="AJ265">
            <v>34.584752657229053</v>
          </cell>
          <cell r="AK265">
            <v>6561.3723076923088</v>
          </cell>
          <cell r="AL265">
            <v>5.2683498122810517E-3</v>
          </cell>
          <cell r="AM265">
            <v>5.2709633039239633E-3</v>
          </cell>
          <cell r="AN265" t="str">
            <v>DOWN</v>
          </cell>
          <cell r="AO265" t="str">
            <v>DOWN</v>
          </cell>
          <cell r="AP265" t="str">
            <v>NEGATIVE</v>
          </cell>
          <cell r="AQ265">
            <v>34.209794261667334</v>
          </cell>
          <cell r="AR265">
            <v>6769.6039787132295</v>
          </cell>
          <cell r="AS265">
            <v>34.217634649107779</v>
          </cell>
          <cell r="AT265">
            <v>6766.1256231941452</v>
          </cell>
          <cell r="AU265">
            <v>5.0534409943681748E-3</v>
          </cell>
          <cell r="AV265">
            <v>5.0571976570772496E-3</v>
          </cell>
          <cell r="AW265" t="str">
            <v>DOWN</v>
          </cell>
          <cell r="AX265" t="str">
            <v>DOWN</v>
          </cell>
          <cell r="AY265" t="str">
            <v>NEGATIVE</v>
          </cell>
          <cell r="AZ265">
            <v>37.441613090026458</v>
          </cell>
          <cell r="BA265">
            <v>34.627741925639484</v>
          </cell>
          <cell r="BB265">
            <v>34.574765272248051</v>
          </cell>
          <cell r="BC265">
            <v>-2.3326439459265047E-2</v>
          </cell>
          <cell r="BD265">
            <v>-1.8450300210986148E-2</v>
          </cell>
          <cell r="BE265">
            <v>-2.182994638734026E-2</v>
          </cell>
          <cell r="BF265">
            <v>46042</v>
          </cell>
          <cell r="BG265">
            <v>45987</v>
          </cell>
          <cell r="BH265">
            <v>46042</v>
          </cell>
          <cell r="BI265">
            <v>46063</v>
          </cell>
          <cell r="BJ265">
            <v>-24.408195264351178</v>
          </cell>
        </row>
        <row r="266">
          <cell r="B266" t="str">
            <v>TIGR US Equity</v>
          </cell>
          <cell r="C266" t="str">
            <v>Up Fintech Holding Ltd ETF</v>
          </cell>
          <cell r="D266" t="str">
            <v>ETF</v>
          </cell>
          <cell r="E266" t="str">
            <v>N/A</v>
          </cell>
          <cell r="F266">
            <v>44.057671179456683</v>
          </cell>
          <cell r="G266">
            <v>52.558294930935155</v>
          </cell>
          <cell r="H266">
            <v>0</v>
          </cell>
          <cell r="I266">
            <v>8.42</v>
          </cell>
          <cell r="J266">
            <v>6941.81</v>
          </cell>
          <cell r="K266">
            <v>8.52</v>
          </cell>
          <cell r="L266">
            <v>6964.82</v>
          </cell>
          <cell r="M266">
            <v>1.2129401409718789E-3</v>
          </cell>
          <cell r="N266">
            <v>1.2232907670262836E-3</v>
          </cell>
          <cell r="O266">
            <v>9.0784000015258766</v>
          </cell>
          <cell r="P266">
            <v>6892.2477999999992</v>
          </cell>
          <cell r="Q266">
            <v>9.0813999999999986</v>
          </cell>
          <cell r="R266">
            <v>6889.6637999999994</v>
          </cell>
          <cell r="S266">
            <v>1.3171900176783948E-3</v>
          </cell>
          <cell r="T266">
            <v>1.3181194705030454E-3</v>
          </cell>
          <cell r="U266" t="str">
            <v>NEGATIVE</v>
          </cell>
          <cell r="V266" t="str">
            <v/>
          </cell>
          <cell r="W266" t="str">
            <v>DOWN</v>
          </cell>
          <cell r="X266" t="str">
            <v>NEGATIVE</v>
          </cell>
          <cell r="Y266">
            <v>9.1366153857891348</v>
          </cell>
          <cell r="Z266">
            <v>6852.6203076923057</v>
          </cell>
          <cell r="AA266">
            <v>9.1679999999999975</v>
          </cell>
          <cell r="AB266">
            <v>6850.3815384615364</v>
          </cell>
          <cell r="AC266">
            <v>1.3333024413351728E-3</v>
          </cell>
          <cell r="AD266">
            <v>1.3383196174587019E-3</v>
          </cell>
          <cell r="AE266" t="str">
            <v>DOWN</v>
          </cell>
          <cell r="AF266" t="str">
            <v>DOWN</v>
          </cell>
          <cell r="AG266" t="str">
            <v>NEGATIVE</v>
          </cell>
          <cell r="AH266">
            <v>9.7028205147767661</v>
          </cell>
          <cell r="AI266">
            <v>6560.7823076923087</v>
          </cell>
          <cell r="AJ266">
            <v>9.7053846153846148</v>
          </cell>
          <cell r="AK266">
            <v>6561.3723076923088</v>
          </cell>
          <cell r="AL266">
            <v>1.4789121265920556E-3</v>
          </cell>
          <cell r="AM266">
            <v>1.479169929742652E-3</v>
          </cell>
          <cell r="AN266" t="str">
            <v>DOWN</v>
          </cell>
          <cell r="AO266" t="str">
            <v>DOWN</v>
          </cell>
          <cell r="AP266" t="str">
            <v>NEGATIVE</v>
          </cell>
          <cell r="AQ266">
            <v>9.3406665026918159</v>
          </cell>
          <cell r="AR266">
            <v>6769.6039787132295</v>
          </cell>
          <cell r="AS266">
            <v>9.3592738939321123</v>
          </cell>
          <cell r="AT266">
            <v>6766.1256231941452</v>
          </cell>
          <cell r="AU266">
            <v>1.379795115351385E-3</v>
          </cell>
          <cell r="AV266">
            <v>1.383254526319864E-3</v>
          </cell>
          <cell r="AW266" t="str">
            <v>DOWN</v>
          </cell>
          <cell r="AX266" t="str">
            <v>DOWN</v>
          </cell>
          <cell r="AY266" t="str">
            <v>NEGATIVE</v>
          </cell>
          <cell r="AZ266">
            <v>37.481825994118381</v>
          </cell>
          <cell r="BA266">
            <v>9.1319354863320612</v>
          </cell>
          <cell r="BB266">
            <v>9.690025000381473</v>
          </cell>
          <cell r="BC266">
            <v>-7.7961072698950695E-2</v>
          </cell>
          <cell r="BD266">
            <v>-7.2523792894696681E-2</v>
          </cell>
          <cell r="BE266">
            <v>-0.13106519336446243</v>
          </cell>
          <cell r="BF266">
            <v>46027</v>
          </cell>
          <cell r="BG266">
            <v>46058</v>
          </cell>
          <cell r="BH266">
            <v>46034</v>
          </cell>
          <cell r="BI266">
            <v>46058</v>
          </cell>
          <cell r="BJ266">
            <v>-20.662528405504254</v>
          </cell>
        </row>
        <row r="267">
          <cell r="B267" t="str">
            <v>TIP US Equity</v>
          </cell>
          <cell r="C267" t="str">
            <v>TIPS Bond ETF</v>
          </cell>
          <cell r="D267" t="str">
            <v>ETF</v>
          </cell>
          <cell r="E267" t="str">
            <v>N/A</v>
          </cell>
          <cell r="F267">
            <v>65.226560994787945</v>
          </cell>
          <cell r="G267">
            <v>52.558294930935155</v>
          </cell>
          <cell r="H267">
            <v>1</v>
          </cell>
          <cell r="I267">
            <v>110.99</v>
          </cell>
          <cell r="J267">
            <v>6941.81</v>
          </cell>
          <cell r="K267">
            <v>110.76</v>
          </cell>
          <cell r="L267">
            <v>6964.82</v>
          </cell>
          <cell r="M267">
            <v>1.5988625444948792E-2</v>
          </cell>
          <cell r="N267">
            <v>1.5902779971341686E-2</v>
          </cell>
          <cell r="O267">
            <v>110.175624032184</v>
          </cell>
          <cell r="P267">
            <v>6892.2477999999992</v>
          </cell>
          <cell r="Q267">
            <v>110.17267848966378</v>
          </cell>
          <cell r="R267">
            <v>6889.6637999999994</v>
          </cell>
          <cell r="S267">
            <v>1.5985441503160117E-2</v>
          </cell>
          <cell r="T267">
            <v>1.5991009385634143E-2</v>
          </cell>
          <cell r="U267" t="str">
            <v>POSITIVE</v>
          </cell>
          <cell r="V267" t="str">
            <v/>
          </cell>
          <cell r="W267" t="str">
            <v>DOWN</v>
          </cell>
          <cell r="X267" t="str">
            <v>BUY</v>
          </cell>
          <cell r="Y267">
            <v>110.2093699562584</v>
          </cell>
          <cell r="Z267">
            <v>6852.6203076923057</v>
          </cell>
          <cell r="AA267">
            <v>110.19288207968195</v>
          </cell>
          <cell r="AB267">
            <v>6850.3815384615364</v>
          </cell>
          <cell r="AC267">
            <v>1.6082807015083637E-2</v>
          </cell>
          <cell r="AD267">
            <v>1.6085656172725987E-2</v>
          </cell>
          <cell r="AE267" t="str">
            <v>UP</v>
          </cell>
          <cell r="AF267" t="str">
            <v>DOWN</v>
          </cell>
          <cell r="AG267" t="str">
            <v>NEGATIVE</v>
          </cell>
          <cell r="AH267">
            <v>109.27918578656357</v>
          </cell>
          <cell r="AI267">
            <v>6560.7823076923087</v>
          </cell>
          <cell r="AJ267">
            <v>109.27328840544128</v>
          </cell>
          <cell r="AK267">
            <v>6561.3723076923088</v>
          </cell>
          <cell r="AL267">
            <v>1.6656426118336103E-2</v>
          </cell>
          <cell r="AM267">
            <v>1.6654029565939026E-2</v>
          </cell>
          <cell r="AN267" t="str">
            <v>UP</v>
          </cell>
          <cell r="AO267" t="str">
            <v>UP</v>
          </cell>
          <cell r="AP267" t="str">
            <v>NEGATIVE</v>
          </cell>
          <cell r="AQ267">
            <v>109.9631890650208</v>
          </cell>
          <cell r="AR267">
            <v>6769.6039787132295</v>
          </cell>
          <cell r="AS267">
            <v>109.94246153544418</v>
          </cell>
          <cell r="AT267">
            <v>6766.1256231941452</v>
          </cell>
          <cell r="AU267">
            <v>1.6243666455348939E-2</v>
          </cell>
          <cell r="AV267">
            <v>1.6248953634346308E-2</v>
          </cell>
          <cell r="AW267" t="str">
            <v>UP</v>
          </cell>
          <cell r="AX267" t="str">
            <v>DOWN</v>
          </cell>
          <cell r="AY267" t="str">
            <v>NEGATIVE</v>
          </cell>
          <cell r="AZ267">
            <v>79.953193289354587</v>
          </cell>
          <cell r="BA267">
            <v>110.25677412463774</v>
          </cell>
          <cell r="BB267">
            <v>109.01249909154934</v>
          </cell>
          <cell r="BC267">
            <v>6.6501662250102456E-3</v>
          </cell>
          <cell r="BD267">
            <v>7.3916165664567046E-3</v>
          </cell>
          <cell r="BE267">
            <v>1.8140130030318113E-2</v>
          </cell>
          <cell r="BF267">
            <v>46063</v>
          </cell>
          <cell r="BG267">
            <v>46042</v>
          </cell>
          <cell r="BH267">
            <v>46063</v>
          </cell>
          <cell r="BI267">
            <v>46042</v>
          </cell>
          <cell r="BJ267">
            <v>0.50636140982700795</v>
          </cell>
        </row>
        <row r="268">
          <cell r="B268" t="str">
            <v>TLT US Equity</v>
          </cell>
          <cell r="C268" t="str">
            <v>20+ Year Treasury Bond ETF</v>
          </cell>
          <cell r="D268" t="str">
            <v>ETF</v>
          </cell>
          <cell r="E268" t="str">
            <v>N/A</v>
          </cell>
          <cell r="F268">
            <v>61.316608531920956</v>
          </cell>
          <cell r="G268">
            <v>52.558294930935155</v>
          </cell>
          <cell r="H268">
            <v>0</v>
          </cell>
          <cell r="I268">
            <v>88.53</v>
          </cell>
          <cell r="J268">
            <v>6941.81</v>
          </cell>
          <cell r="K268">
            <v>87.52</v>
          </cell>
          <cell r="L268">
            <v>6964.82</v>
          </cell>
          <cell r="M268">
            <v>1.2753158038033308E-2</v>
          </cell>
          <cell r="N268">
            <v>1.2566010320439006E-2</v>
          </cell>
          <cell r="O268">
            <v>87.395925496247372</v>
          </cell>
          <cell r="P268">
            <v>6892.2477999999992</v>
          </cell>
          <cell r="Q268">
            <v>87.417816845170435</v>
          </cell>
          <cell r="R268">
            <v>6889.6637999999994</v>
          </cell>
          <cell r="S268">
            <v>1.2680322593196285E-2</v>
          </cell>
          <cell r="T268">
            <v>1.2688255825367045E-2</v>
          </cell>
          <cell r="U268" t="str">
            <v>NEGATIVE</v>
          </cell>
          <cell r="V268" t="str">
            <v/>
          </cell>
          <cell r="W268" t="str">
            <v>DOWN</v>
          </cell>
          <cell r="X268" t="str">
            <v>BUY</v>
          </cell>
          <cell r="Y268">
            <v>87.670786189952963</v>
          </cell>
          <cell r="Z268">
            <v>6852.6203076923057</v>
          </cell>
          <cell r="AA268">
            <v>87.662069087987561</v>
          </cell>
          <cell r="AB268">
            <v>6850.3815384615364</v>
          </cell>
          <cell r="AC268">
            <v>1.2793760963457941E-2</v>
          </cell>
          <cell r="AD268">
            <v>1.2796669586330044E-2</v>
          </cell>
          <cell r="AE268" t="str">
            <v>UP</v>
          </cell>
          <cell r="AF268" t="str">
            <v>DOWN</v>
          </cell>
          <cell r="AG268" t="str">
            <v>NEGATIVE</v>
          </cell>
          <cell r="AH268">
            <v>86.494008042286637</v>
          </cell>
          <cell r="AI268">
            <v>6560.7823076923087</v>
          </cell>
          <cell r="AJ268">
            <v>86.468110637689279</v>
          </cell>
          <cell r="AK268">
            <v>6561.3723076923088</v>
          </cell>
          <cell r="AL268">
            <v>1.3183490014731195E-2</v>
          </cell>
          <cell r="AM268">
            <v>1.3178357603076004E-2</v>
          </cell>
          <cell r="AN268" t="str">
            <v>UP</v>
          </cell>
          <cell r="AO268" t="str">
            <v>UP</v>
          </cell>
          <cell r="AP268" t="str">
            <v>NEGATIVE</v>
          </cell>
          <cell r="AQ268">
            <v>87.414867611831056</v>
          </cell>
          <cell r="AR268">
            <v>6769.6039787132295</v>
          </cell>
          <cell r="AS268">
            <v>87.392388045802733</v>
          </cell>
          <cell r="AT268">
            <v>6766.1256231941452</v>
          </cell>
          <cell r="AU268">
            <v>1.2912848061231335E-2</v>
          </cell>
          <cell r="AV268">
            <v>1.2916163978130018E-2</v>
          </cell>
          <cell r="AW268" t="str">
            <v>UP</v>
          </cell>
          <cell r="AX268" t="str">
            <v>DOWN</v>
          </cell>
          <cell r="AY268" t="str">
            <v>NEGATIVE</v>
          </cell>
          <cell r="AZ268">
            <v>66.178424897522149</v>
          </cell>
          <cell r="BA268">
            <v>87.309260698686984</v>
          </cell>
          <cell r="BB268">
            <v>86.339562745931303</v>
          </cell>
          <cell r="BC268">
            <v>1.3981784882200587E-2</v>
          </cell>
          <cell r="BD268">
            <v>1.2976285762902329E-2</v>
          </cell>
          <cell r="BE268">
            <v>2.5370029502169489E-2</v>
          </cell>
          <cell r="BF268">
            <v>45987</v>
          </cell>
          <cell r="BG268">
            <v>46042</v>
          </cell>
          <cell r="BH268">
            <v>46063</v>
          </cell>
          <cell r="BI268">
            <v>46042</v>
          </cell>
          <cell r="BJ268">
            <v>-3.4035910530399818</v>
          </cell>
        </row>
        <row r="269">
          <cell r="B269" t="str">
            <v>TUR US Equity</v>
          </cell>
          <cell r="C269" t="str">
            <v>MSCI Turkey ETF</v>
          </cell>
          <cell r="D269" t="str">
            <v>ETF</v>
          </cell>
          <cell r="E269" t="str">
            <v>N/A</v>
          </cell>
          <cell r="F269">
            <v>66.191939944343147</v>
          </cell>
          <cell r="G269">
            <v>52.558294930935155</v>
          </cell>
          <cell r="H269">
            <v>1</v>
          </cell>
          <cell r="I269">
            <v>40.97</v>
          </cell>
          <cell r="J269">
            <v>6941.81</v>
          </cell>
          <cell r="K269">
            <v>41.54</v>
          </cell>
          <cell r="L269">
            <v>6964.82</v>
          </cell>
          <cell r="M269">
            <v>5.9019189519736205E-3</v>
          </cell>
          <cell r="N269">
            <v>5.9642603828957532E-3</v>
          </cell>
          <cell r="O269">
            <v>36.856383923814057</v>
          </cell>
          <cell r="P269">
            <v>6892.2477999999992</v>
          </cell>
          <cell r="Q269">
            <v>36.701944303599994</v>
          </cell>
          <cell r="R269">
            <v>6889.6637999999994</v>
          </cell>
          <cell r="S269">
            <v>5.3475128859722752E-3</v>
          </cell>
          <cell r="T269">
            <v>5.3271023621791237E-3</v>
          </cell>
          <cell r="U269" t="str">
            <v>POSITIVE</v>
          </cell>
          <cell r="V269" t="str">
            <v/>
          </cell>
          <cell r="W269" t="str">
            <v>UP</v>
          </cell>
          <cell r="X269" t="str">
            <v>POSITIVE</v>
          </cell>
          <cell r="Y269">
            <v>35.9872897220108</v>
          </cell>
          <cell r="Z269">
            <v>6852.6203076923057</v>
          </cell>
          <cell r="AA269">
            <v>35.87671312584613</v>
          </cell>
          <cell r="AB269">
            <v>6850.3815384615364</v>
          </cell>
          <cell r="AC269">
            <v>5.2516100566105802E-3</v>
          </cell>
          <cell r="AD269">
            <v>5.2371846625499565E-3</v>
          </cell>
          <cell r="AE269" t="str">
            <v>UP</v>
          </cell>
          <cell r="AF269" t="str">
            <v>UP</v>
          </cell>
          <cell r="AG269" t="str">
            <v>POSITIVE</v>
          </cell>
          <cell r="AH269">
            <v>34.013610703435631</v>
          </cell>
          <cell r="AI269">
            <v>6560.7823076923087</v>
          </cell>
          <cell r="AJ269">
            <v>34.028226056750938</v>
          </cell>
          <cell r="AK269">
            <v>6561.3723076923088</v>
          </cell>
          <cell r="AL269">
            <v>5.1843833720188756E-3</v>
          </cell>
          <cell r="AM269">
            <v>5.1861446753840674E-3</v>
          </cell>
          <cell r="AN269" t="str">
            <v>DOWN</v>
          </cell>
          <cell r="AO269" t="str">
            <v>DOWN</v>
          </cell>
          <cell r="AP269" t="str">
            <v>POSITIVE</v>
          </cell>
          <cell r="AQ269">
            <v>35.995186025636883</v>
          </cell>
          <cell r="AR269">
            <v>6769.6039787132295</v>
          </cell>
          <cell r="AS269">
            <v>35.894679052951346</v>
          </cell>
          <cell r="AT269">
            <v>6766.1256231941452</v>
          </cell>
          <cell r="AU269">
            <v>5.317177509766069E-3</v>
          </cell>
          <cell r="AV269">
            <v>5.3050565496308693E-3</v>
          </cell>
          <cell r="AW269" t="str">
            <v>UP</v>
          </cell>
          <cell r="AX269" t="str">
            <v>UP</v>
          </cell>
          <cell r="AY269" t="str">
            <v>POSITIVE</v>
          </cell>
          <cell r="AZ269">
            <v>87.013427378335976</v>
          </cell>
          <cell r="BA269">
            <v>38.450322620022689</v>
          </cell>
          <cell r="BB269">
            <v>33.640490066645754</v>
          </cell>
          <cell r="BC269">
            <v>6.5530721416241278E-2</v>
          </cell>
          <cell r="BD269">
            <v>0.11161203672854092</v>
          </cell>
          <cell r="BE269">
            <v>0.21787762065396876</v>
          </cell>
          <cell r="BF269">
            <v>46051</v>
          </cell>
          <cell r="BG269">
            <v>45974</v>
          </cell>
          <cell r="BH269">
            <v>46051</v>
          </cell>
          <cell r="BI269">
            <v>46034</v>
          </cell>
          <cell r="BJ269">
            <v>1.4717403593822098</v>
          </cell>
        </row>
        <row r="270">
          <cell r="B270" t="str">
            <v>UAE US Equity</v>
          </cell>
          <cell r="C270" t="str">
            <v>MSCI UAE ETF</v>
          </cell>
          <cell r="D270" t="str">
            <v>ETF</v>
          </cell>
          <cell r="E270" t="str">
            <v>N/A</v>
          </cell>
          <cell r="F270">
            <v>80.261912478580641</v>
          </cell>
          <cell r="G270">
            <v>52.558294930935155</v>
          </cell>
          <cell r="H270">
            <v>1</v>
          </cell>
          <cell r="I270">
            <v>21.9</v>
          </cell>
          <cell r="J270">
            <v>6941.81</v>
          </cell>
          <cell r="K270">
            <v>21.89</v>
          </cell>
          <cell r="L270">
            <v>6964.82</v>
          </cell>
          <cell r="M270">
            <v>3.1547968037154571E-3</v>
          </cell>
          <cell r="N270">
            <v>3.1429383673949938E-3</v>
          </cell>
          <cell r="O270">
            <v>19.784461946458602</v>
          </cell>
          <cell r="P270">
            <v>6892.2477999999992</v>
          </cell>
          <cell r="Q270">
            <v>19.713460463287994</v>
          </cell>
          <cell r="R270">
            <v>6889.6637999999994</v>
          </cell>
          <cell r="S270">
            <v>2.870538396262915E-3</v>
          </cell>
          <cell r="T270">
            <v>2.8613094971757544E-3</v>
          </cell>
          <cell r="U270" t="str">
            <v>POSITIVE</v>
          </cell>
          <cell r="V270" t="str">
            <v/>
          </cell>
          <cell r="W270" t="str">
            <v>UP</v>
          </cell>
          <cell r="X270" t="str">
            <v>POSITIVE</v>
          </cell>
          <cell r="Y270">
            <v>19.57420204577431</v>
          </cell>
          <cell r="Z270">
            <v>6852.6203076923057</v>
          </cell>
          <cell r="AA270">
            <v>19.532078308566152</v>
          </cell>
          <cell r="AB270">
            <v>6850.3815384615364</v>
          </cell>
          <cell r="AC270">
            <v>2.8564550736601565E-3</v>
          </cell>
          <cell r="AD270">
            <v>2.8512394819037597E-3</v>
          </cell>
          <cell r="AE270" t="str">
            <v>UP</v>
          </cell>
          <cell r="AF270" t="str">
            <v>UP</v>
          </cell>
          <cell r="AG270" t="str">
            <v>POSITIVE</v>
          </cell>
          <cell r="AH270">
            <v>19.220174350015196</v>
          </cell>
          <cell r="AI270">
            <v>6560.7823076923087</v>
          </cell>
          <cell r="AJ270">
            <v>19.219917949540061</v>
          </cell>
          <cell r="AK270">
            <v>6561.3723076923088</v>
          </cell>
          <cell r="AL270">
            <v>2.9295552646946008E-3</v>
          </cell>
          <cell r="AM270">
            <v>2.9292527611956029E-3</v>
          </cell>
          <cell r="AN270" t="str">
            <v>UP</v>
          </cell>
          <cell r="AO270" t="str">
            <v>UP</v>
          </cell>
          <cell r="AP270" t="str">
            <v>POSITIVE</v>
          </cell>
          <cell r="AQ270">
            <v>19.611901823107353</v>
          </cell>
          <cell r="AR270">
            <v>6769.6039787132295</v>
          </cell>
          <cell r="AS270">
            <v>19.565684478134873</v>
          </cell>
          <cell r="AT270">
            <v>6766.1256231941452</v>
          </cell>
          <cell r="AU270">
            <v>2.8970530454626676E-3</v>
          </cell>
          <cell r="AV270">
            <v>2.8917116778122021E-3</v>
          </cell>
          <cell r="AW270" t="str">
            <v>UP</v>
          </cell>
          <cell r="AX270" t="str">
            <v>UP</v>
          </cell>
          <cell r="AY270" t="str">
            <v>POSITIVE</v>
          </cell>
          <cell r="AZ270">
            <v>91.634588807154927</v>
          </cell>
          <cell r="BA270">
            <v>20.230325794146136</v>
          </cell>
          <cell r="BB270">
            <v>19.021545253670109</v>
          </cell>
          <cell r="BC270">
            <v>8.2533233663345085E-2</v>
          </cell>
          <cell r="BD270">
            <v>0.10692926900243926</v>
          </cell>
          <cell r="BE270">
            <v>0.15132602046484678</v>
          </cell>
          <cell r="BF270">
            <v>46063</v>
          </cell>
          <cell r="BG270">
            <v>45992</v>
          </cell>
          <cell r="BH270">
            <v>46063</v>
          </cell>
          <cell r="BI270">
            <v>46034</v>
          </cell>
          <cell r="BJ270">
            <v>15.541712893619703</v>
          </cell>
        </row>
        <row r="271">
          <cell r="B271" t="str">
            <v>UFO US Equity</v>
          </cell>
          <cell r="C271" t="str">
            <v>Procure Space ETF</v>
          </cell>
          <cell r="D271" t="str">
            <v>ETF</v>
          </cell>
          <cell r="E271" t="str">
            <v>N/A</v>
          </cell>
          <cell r="F271">
            <v>51.796636611008232</v>
          </cell>
          <cell r="G271">
            <v>52.558294930935155</v>
          </cell>
          <cell r="H271">
            <v>0</v>
          </cell>
          <cell r="I271">
            <v>44.54</v>
          </cell>
          <cell r="J271">
            <v>6941.81</v>
          </cell>
          <cell r="K271">
            <v>45.53</v>
          </cell>
          <cell r="L271">
            <v>6964.82</v>
          </cell>
          <cell r="M271">
            <v>6.4161940473738115E-3</v>
          </cell>
          <cell r="N271">
            <v>6.5371395097073579E-3</v>
          </cell>
          <cell r="O271">
            <v>41.233059076062553</v>
          </cell>
          <cell r="P271">
            <v>6892.2477999999992</v>
          </cell>
          <cell r="Q271">
            <v>40.997049017347997</v>
          </cell>
          <cell r="R271">
            <v>6889.6637999999994</v>
          </cell>
          <cell r="S271">
            <v>5.9825270757186879E-3</v>
          </cell>
          <cell r="T271">
            <v>5.9505151785995717E-3</v>
          </cell>
          <cell r="U271" t="str">
            <v>NEGATIVE</v>
          </cell>
          <cell r="V271" t="str">
            <v/>
          </cell>
          <cell r="W271" t="str">
            <v>UP</v>
          </cell>
          <cell r="X271" t="str">
            <v>POSITIVE</v>
          </cell>
          <cell r="Y271">
            <v>39.366152108609661</v>
          </cell>
          <cell r="Z271">
            <v>6852.6203076923057</v>
          </cell>
          <cell r="AA271">
            <v>39.231790365086162</v>
          </cell>
          <cell r="AB271">
            <v>6850.3815384615364</v>
          </cell>
          <cell r="AC271">
            <v>5.7446860238877934E-3</v>
          </cell>
          <cell r="AD271">
            <v>5.726949680805205E-3</v>
          </cell>
          <cell r="AE271" t="str">
            <v>UP</v>
          </cell>
          <cell r="AF271" t="str">
            <v>UP</v>
          </cell>
          <cell r="AG271" t="str">
            <v>POSITIVE</v>
          </cell>
          <cell r="AH271">
            <v>34.740717558513779</v>
          </cell>
          <cell r="AI271">
            <v>6560.7823076923087</v>
          </cell>
          <cell r="AJ271">
            <v>34.766102150423336</v>
          </cell>
          <cell r="AK271">
            <v>6561.3723076923088</v>
          </cell>
          <cell r="AL271">
            <v>5.2952096151371144E-3</v>
          </cell>
          <cell r="AM271">
            <v>5.2986022618568456E-3</v>
          </cell>
          <cell r="AN271" t="str">
            <v>DOWN</v>
          </cell>
          <cell r="AO271" t="str">
            <v>DOWN</v>
          </cell>
          <cell r="AP271" t="str">
            <v>POSITIVE</v>
          </cell>
          <cell r="AQ271">
            <v>38.999577036519561</v>
          </cell>
          <cell r="AR271">
            <v>6769.6039787132295</v>
          </cell>
          <cell r="AS271">
            <v>38.887651998581582</v>
          </cell>
          <cell r="AT271">
            <v>6766.1256231941452</v>
          </cell>
          <cell r="AU271">
            <v>5.7609835315555087E-3</v>
          </cell>
          <cell r="AV271">
            <v>5.7474031911668149E-3</v>
          </cell>
          <cell r="AW271" t="str">
            <v>UP</v>
          </cell>
          <cell r="AX271" t="str">
            <v>UP</v>
          </cell>
          <cell r="AY271" t="str">
            <v>POSITIVE</v>
          </cell>
          <cell r="AZ271">
            <v>62.445138089422727</v>
          </cell>
          <cell r="BA271">
            <v>44.077419422113785</v>
          </cell>
          <cell r="BB271">
            <v>33.515977976271884</v>
          </cell>
          <cell r="BC271">
            <v>1.0494729136845349E-2</v>
          </cell>
          <cell r="BD271">
            <v>8.0201202579637254E-2</v>
          </cell>
          <cell r="BE271">
            <v>0.32891840517178794</v>
          </cell>
          <cell r="BF271">
            <v>46050</v>
          </cell>
          <cell r="BG271">
            <v>45981</v>
          </cell>
          <cell r="BH271">
            <v>46050</v>
          </cell>
          <cell r="BI271">
            <v>46058</v>
          </cell>
          <cell r="BJ271">
            <v>-12.923562973952706</v>
          </cell>
        </row>
        <row r="272">
          <cell r="B272" t="str">
            <v>UNG US Equity</v>
          </cell>
          <cell r="C272" t="str">
            <v>United States Natural Gas Fund LP</v>
          </cell>
          <cell r="D272" t="str">
            <v>ETF</v>
          </cell>
          <cell r="E272" t="str">
            <v>N/A</v>
          </cell>
          <cell r="F272">
            <v>44.797025040237095</v>
          </cell>
          <cell r="G272">
            <v>52.558294930935155</v>
          </cell>
          <cell r="H272">
            <v>0</v>
          </cell>
          <cell r="I272">
            <v>12.13</v>
          </cell>
          <cell r="J272">
            <v>6941.81</v>
          </cell>
          <cell r="K272">
            <v>12.17</v>
          </cell>
          <cell r="L272">
            <v>6964.82</v>
          </cell>
          <cell r="M272">
            <v>1.7473828871720776E-3</v>
          </cell>
          <cell r="N272">
            <v>1.7473531261396561E-3</v>
          </cell>
          <cell r="O272">
            <v>13.05780000228882</v>
          </cell>
          <cell r="P272">
            <v>6892.2477999999992</v>
          </cell>
          <cell r="Q272">
            <v>13.100200000000003</v>
          </cell>
          <cell r="R272">
            <v>6889.6637999999994</v>
          </cell>
          <cell r="S272">
            <v>1.8945633385800233E-3</v>
          </cell>
          <cell r="T272">
            <v>1.9014280493628737E-3</v>
          </cell>
          <cell r="U272" t="str">
            <v>NEGATIVE</v>
          </cell>
          <cell r="V272" t="str">
            <v/>
          </cell>
          <cell r="W272" t="str">
            <v>DOWN</v>
          </cell>
          <cell r="X272" t="str">
            <v>NEGATIVE</v>
          </cell>
          <cell r="Y272">
            <v>13.358307694068323</v>
          </cell>
          <cell r="Z272">
            <v>6852.6203076923057</v>
          </cell>
          <cell r="AA272">
            <v>13.381384615384615</v>
          </cell>
          <cell r="AB272">
            <v>6850.3815384615364</v>
          </cell>
          <cell r="AC272">
            <v>1.9493722246763264E-3</v>
          </cell>
          <cell r="AD272">
            <v>1.9533780038753601E-3</v>
          </cell>
          <cell r="AE272" t="str">
            <v>DOWN</v>
          </cell>
          <cell r="AF272" t="str">
            <v>DOWN</v>
          </cell>
          <cell r="AG272" t="str">
            <v>NEGATIVE</v>
          </cell>
          <cell r="AH272">
            <v>13.834102567036949</v>
          </cell>
          <cell r="AI272">
            <v>6560.7823076923087</v>
          </cell>
          <cell r="AJ272">
            <v>13.835128205128209</v>
          </cell>
          <cell r="AK272">
            <v>6561.3723076923088</v>
          </cell>
          <cell r="AL272">
            <v>2.1086056385100451E-3</v>
          </cell>
          <cell r="AM272">
            <v>2.1085723468105017E-3</v>
          </cell>
          <cell r="AN272" t="str">
            <v>DOWN</v>
          </cell>
          <cell r="AO272" t="str">
            <v>UP</v>
          </cell>
          <cell r="AP272" t="str">
            <v>NEGATIVE</v>
          </cell>
          <cell r="AQ272">
            <v>13.326857009526051</v>
          </cell>
          <cell r="AR272">
            <v>6769.6039787132295</v>
          </cell>
          <cell r="AS272">
            <v>13.351165048617732</v>
          </cell>
          <cell r="AT272">
            <v>6766.1256231941452</v>
          </cell>
          <cell r="AU272">
            <v>1.9686317030408076E-3</v>
          </cell>
          <cell r="AV272">
            <v>1.973236352995014E-3</v>
          </cell>
          <cell r="AW272" t="str">
            <v>DOWN</v>
          </cell>
          <cell r="AX272" t="str">
            <v>DOWN</v>
          </cell>
          <cell r="AY272" t="str">
            <v>NEGATIVE</v>
          </cell>
          <cell r="AZ272">
            <v>43.483688013133111</v>
          </cell>
          <cell r="BA272">
            <v>12.667419358530353</v>
          </cell>
          <cell r="BB272">
            <v>14.1004500005722</v>
          </cell>
          <cell r="BC272">
            <v>-4.2425323052753372E-2</v>
          </cell>
          <cell r="BD272">
            <v>-7.1053316954325485E-2</v>
          </cell>
          <cell r="BE272">
            <v>-0.13974376707780523</v>
          </cell>
          <cell r="BF272">
            <v>46052</v>
          </cell>
          <cell r="BG272">
            <v>46036</v>
          </cell>
          <cell r="BH272">
            <v>46052</v>
          </cell>
          <cell r="BI272">
            <v>46036</v>
          </cell>
          <cell r="BJ272">
            <v>-19.923174544723842</v>
          </cell>
        </row>
        <row r="273">
          <cell r="B273" t="str">
            <v>URA US Equity</v>
          </cell>
          <cell r="C273" t="str">
            <v>Uranium ETF</v>
          </cell>
          <cell r="D273" t="str">
            <v>ETF</v>
          </cell>
          <cell r="E273" t="str">
            <v>N/A</v>
          </cell>
          <cell r="F273">
            <v>51.528448871234538</v>
          </cell>
          <cell r="G273">
            <v>52.558294930935155</v>
          </cell>
          <cell r="H273">
            <v>0</v>
          </cell>
          <cell r="I273">
            <v>53.5</v>
          </cell>
          <cell r="J273">
            <v>6941.81</v>
          </cell>
          <cell r="K273">
            <v>54.9</v>
          </cell>
          <cell r="L273">
            <v>6964.82</v>
          </cell>
          <cell r="M273">
            <v>7.7069236985742905E-3</v>
          </cell>
          <cell r="N273">
            <v>7.8824721959792222E-3</v>
          </cell>
          <cell r="O273">
            <v>49.025180634799995</v>
          </cell>
          <cell r="P273">
            <v>6892.2477999999992</v>
          </cell>
          <cell r="Q273">
            <v>48.810159924599994</v>
          </cell>
          <cell r="R273">
            <v>6889.6637999999994</v>
          </cell>
          <cell r="S273">
            <v>7.1130902511659551E-3</v>
          </cell>
          <cell r="T273">
            <v>7.0845488751715285E-3</v>
          </cell>
          <cell r="U273" t="str">
            <v>NEGATIVE</v>
          </cell>
          <cell r="V273" t="str">
            <v/>
          </cell>
          <cell r="W273" t="str">
            <v>UP</v>
          </cell>
          <cell r="X273" t="str">
            <v>POSITIVE</v>
          </cell>
          <cell r="Y273">
            <v>47.65699526692309</v>
          </cell>
          <cell r="Z273">
            <v>6852.6203076923057</v>
          </cell>
          <cell r="AA273">
            <v>47.568683378307703</v>
          </cell>
          <cell r="AB273">
            <v>6850.3815384615364</v>
          </cell>
          <cell r="AC273">
            <v>6.9545652797115354E-3</v>
          </cell>
          <cell r="AD273">
            <v>6.943946568703196E-3</v>
          </cell>
          <cell r="AE273" t="str">
            <v>UP</v>
          </cell>
          <cell r="AF273" t="str">
            <v>UP</v>
          </cell>
          <cell r="AG273" t="str">
            <v>POSITIVE</v>
          </cell>
          <cell r="AH273">
            <v>43.001279189999998</v>
          </cell>
          <cell r="AI273">
            <v>6560.7823076923087</v>
          </cell>
          <cell r="AJ273">
            <v>43.037176625897438</v>
          </cell>
          <cell r="AK273">
            <v>6561.3723076923088</v>
          </cell>
          <cell r="AL273">
            <v>6.5542914203360119E-3</v>
          </cell>
          <cell r="AM273">
            <v>6.5591730826556286E-3</v>
          </cell>
          <cell r="AN273" t="str">
            <v>DOWN</v>
          </cell>
          <cell r="AO273" t="str">
            <v>DOWN</v>
          </cell>
          <cell r="AP273" t="str">
            <v>POSITIVE</v>
          </cell>
          <cell r="AQ273">
            <v>47.442156381404963</v>
          </cell>
          <cell r="AR273">
            <v>6769.6039787132295</v>
          </cell>
          <cell r="AS273">
            <v>47.319782906228113</v>
          </cell>
          <cell r="AT273">
            <v>6766.1256231941452</v>
          </cell>
          <cell r="AU273">
            <v>7.0081139946420908E-3</v>
          </cell>
          <cell r="AV273">
            <v>6.9936305563137683E-3</v>
          </cell>
          <cell r="AW273" t="str">
            <v>UP</v>
          </cell>
          <cell r="AX273" t="str">
            <v>UP</v>
          </cell>
          <cell r="AY273" t="str">
            <v>POSITIVE</v>
          </cell>
          <cell r="AZ273">
            <v>61.247105758437726</v>
          </cell>
          <cell r="BA273">
            <v>52.043386071612886</v>
          </cell>
          <cell r="BB273">
            <v>41.365056733750009</v>
          </cell>
          <cell r="BC273">
            <v>2.7988454217463543E-2</v>
          </cell>
          <cell r="BD273">
            <v>9.1275938349600017E-2</v>
          </cell>
          <cell r="BE273">
            <v>0.29336218113654877</v>
          </cell>
          <cell r="BF273">
            <v>46050</v>
          </cell>
          <cell r="BG273">
            <v>45982</v>
          </cell>
          <cell r="BH273">
            <v>46050</v>
          </cell>
          <cell r="BI273">
            <v>46058</v>
          </cell>
          <cell r="BJ273">
            <v>-13.1917507137264</v>
          </cell>
        </row>
        <row r="274">
          <cell r="B274" t="str">
            <v>URNM US Equity</v>
          </cell>
          <cell r="C274" t="str">
            <v>Sprott Uranium Miners ETF</v>
          </cell>
          <cell r="D274" t="str">
            <v>ETF</v>
          </cell>
          <cell r="E274" t="str">
            <v>N/A</v>
          </cell>
          <cell r="F274">
            <v>51.965923697059793</v>
          </cell>
          <cell r="G274">
            <v>52.558294930935155</v>
          </cell>
          <cell r="H274">
            <v>0</v>
          </cell>
          <cell r="I274">
            <v>70.88</v>
          </cell>
          <cell r="J274">
            <v>6941.81</v>
          </cell>
          <cell r="K274">
            <v>72.569999999999993</v>
          </cell>
          <cell r="L274">
            <v>6964.82</v>
          </cell>
          <cell r="M274">
            <v>1.0210593490746649E-2</v>
          </cell>
          <cell r="N274">
            <v>1.0419508329002042E-2</v>
          </cell>
          <cell r="O274">
            <v>63.236634865068353</v>
          </cell>
          <cell r="P274">
            <v>6892.2477999999992</v>
          </cell>
          <cell r="Q274">
            <v>62.883385816000001</v>
          </cell>
          <cell r="R274">
            <v>6889.6637999999994</v>
          </cell>
          <cell r="S274">
            <v>9.1750379121697222E-3</v>
          </cell>
          <cell r="T274">
            <v>9.1272067319162955E-3</v>
          </cell>
          <cell r="U274" t="str">
            <v>NEGATIVE</v>
          </cell>
          <cell r="V274" t="str">
            <v/>
          </cell>
          <cell r="W274" t="str">
            <v>UP</v>
          </cell>
          <cell r="X274" t="str">
            <v>POSITIVE</v>
          </cell>
          <cell r="Y274">
            <v>60.805492234667952</v>
          </cell>
          <cell r="Z274">
            <v>6852.6203076923057</v>
          </cell>
          <cell r="AA274">
            <v>60.568582836923071</v>
          </cell>
          <cell r="AB274">
            <v>6850.3815384615364</v>
          </cell>
          <cell r="AC274">
            <v>8.873319913320115E-3</v>
          </cell>
          <cell r="AD274">
            <v>8.8416364105940882E-3</v>
          </cell>
          <cell r="AE274" t="str">
            <v>UP</v>
          </cell>
          <cell r="AF274" t="str">
            <v>UP</v>
          </cell>
          <cell r="AG274" t="str">
            <v>POSITIVE</v>
          </cell>
          <cell r="AH274">
            <v>53.651264801369692</v>
          </cell>
          <cell r="AI274">
            <v>6560.7823076923087</v>
          </cell>
          <cell r="AJ274">
            <v>53.694598205128209</v>
          </cell>
          <cell r="AK274">
            <v>6561.3723076923088</v>
          </cell>
          <cell r="AL274">
            <v>8.1775712537307151E-3</v>
          </cell>
          <cell r="AM274">
            <v>8.1834402449893987E-3</v>
          </cell>
          <cell r="AN274" t="str">
            <v>DOWN</v>
          </cell>
          <cell r="AO274" t="str">
            <v>DOWN</v>
          </cell>
          <cell r="AP274" t="str">
            <v>POSITIVE</v>
          </cell>
          <cell r="AQ274">
            <v>60.45567357120575</v>
          </cell>
          <cell r="AR274">
            <v>6769.6039787132295</v>
          </cell>
          <cell r="AS274">
            <v>60.245083801051493</v>
          </cell>
          <cell r="AT274">
            <v>6766.1256231941452</v>
          </cell>
          <cell r="AU274">
            <v>8.9304594125899223E-3</v>
          </cell>
          <cell r="AV274">
            <v>8.9039262875245072E-3</v>
          </cell>
          <cell r="AW274" t="str">
            <v>UP</v>
          </cell>
          <cell r="AX274" t="str">
            <v>UP</v>
          </cell>
          <cell r="AY274" t="str">
            <v>POSITIVE</v>
          </cell>
          <cell r="AZ274">
            <v>63.355596076898422</v>
          </cell>
          <cell r="BA274">
            <v>68.184516040432825</v>
          </cell>
          <cell r="BB274">
            <v>51.831642778267089</v>
          </cell>
          <cell r="BC274">
            <v>3.9532200506765758E-2</v>
          </cell>
          <cell r="BD274">
            <v>0.12086925800591275</v>
          </cell>
          <cell r="BE274">
            <v>0.3675044085177992</v>
          </cell>
          <cell r="BF274">
            <v>46050</v>
          </cell>
          <cell r="BG274">
            <v>45982</v>
          </cell>
          <cell r="BH274">
            <v>46050</v>
          </cell>
          <cell r="BI274">
            <v>46035</v>
          </cell>
          <cell r="BJ274">
            <v>-12.754275887901144</v>
          </cell>
        </row>
        <row r="275">
          <cell r="B275" t="str">
            <v>USMV US Equity</v>
          </cell>
          <cell r="C275" t="str">
            <v>MSCI USA Min Vol Factor ETF</v>
          </cell>
          <cell r="D275" t="str">
            <v>ETF</v>
          </cell>
          <cell r="E275" t="str">
            <v>N/A</v>
          </cell>
          <cell r="F275">
            <v>60.378848654228101</v>
          </cell>
          <cell r="G275">
            <v>52.558294930935155</v>
          </cell>
          <cell r="H275">
            <v>0</v>
          </cell>
          <cell r="I275">
            <v>95.93</v>
          </cell>
          <cell r="J275">
            <v>6941.81</v>
          </cell>
          <cell r="K275">
            <v>95.9</v>
          </cell>
          <cell r="L275">
            <v>6964.82</v>
          </cell>
          <cell r="M275">
            <v>1.3819162437462276E-2</v>
          </cell>
          <cell r="N275">
            <v>1.3769200065471901E-2</v>
          </cell>
          <cell r="O275">
            <v>94.553391771703488</v>
          </cell>
          <cell r="P275">
            <v>6892.2477999999992</v>
          </cell>
          <cell r="Q275">
            <v>94.525368459199981</v>
          </cell>
          <cell r="R275">
            <v>6889.6637999999994</v>
          </cell>
          <cell r="S275">
            <v>1.3718803286745363E-2</v>
          </cell>
          <cell r="T275">
            <v>1.3719881144156844E-2</v>
          </cell>
          <cell r="U275" t="str">
            <v>NEGATIVE</v>
          </cell>
          <cell r="V275" t="str">
            <v/>
          </cell>
          <cell r="W275" t="str">
            <v>DOWN</v>
          </cell>
          <cell r="X275" t="str">
            <v>POSITIVE</v>
          </cell>
          <cell r="Y275">
            <v>94.27439426807959</v>
          </cell>
          <cell r="Z275">
            <v>6852.6203076923057</v>
          </cell>
          <cell r="AA275">
            <v>94.222655079538427</v>
          </cell>
          <cell r="AB275">
            <v>6850.3815384615364</v>
          </cell>
          <cell r="AC275">
            <v>1.3757422713506145E-2</v>
          </cell>
          <cell r="AD275">
            <v>1.3754366023341092E-2</v>
          </cell>
          <cell r="AE275" t="str">
            <v>UP</v>
          </cell>
          <cell r="AF275" t="str">
            <v>UP</v>
          </cell>
          <cell r="AG275" t="str">
            <v>POSITIVE</v>
          </cell>
          <cell r="AH275">
            <v>93.505599700328233</v>
          </cell>
          <cell r="AI275">
            <v>6560.7823076923087</v>
          </cell>
          <cell r="AJ275">
            <v>93.504830461734002</v>
          </cell>
          <cell r="AK275">
            <v>6561.3723076923088</v>
          </cell>
          <cell r="AL275">
            <v>1.4252202757999741E-2</v>
          </cell>
          <cell r="AM275">
            <v>1.4250803959426661E-2</v>
          </cell>
          <cell r="AN275" t="str">
            <v>UP</v>
          </cell>
          <cell r="AO275" t="str">
            <v>UP</v>
          </cell>
          <cell r="AP275" t="str">
            <v>NEGATIVE</v>
          </cell>
          <cell r="AQ275">
            <v>94.111055989330453</v>
          </cell>
          <cell r="AR275">
            <v>6769.6039787132295</v>
          </cell>
          <cell r="AS275">
            <v>94.074316553077111</v>
          </cell>
          <cell r="AT275">
            <v>6766.1256231941452</v>
          </cell>
          <cell r="AU275">
            <v>1.3902003172602002E-2</v>
          </cell>
          <cell r="AV275">
            <v>1.390372005961465E-2</v>
          </cell>
          <cell r="AW275" t="str">
            <v>UP</v>
          </cell>
          <cell r="AX275" t="str">
            <v>DOWN</v>
          </cell>
          <cell r="AY275" t="str">
            <v>NEGATIVE</v>
          </cell>
          <cell r="AZ275">
            <v>70.864873948254271</v>
          </cell>
          <cell r="BA275">
            <v>94.807419364683071</v>
          </cell>
          <cell r="BB275">
            <v>93.25165479586515</v>
          </cell>
          <cell r="BC275">
            <v>1.1840641194956092E-2</v>
          </cell>
          <cell r="BD275">
            <v>1.455905708406835E-2</v>
          </cell>
          <cell r="BE275">
            <v>2.8721690891147844E-2</v>
          </cell>
          <cell r="BF275">
            <v>46059</v>
          </cell>
          <cell r="BG275">
            <v>45981</v>
          </cell>
          <cell r="BH275">
            <v>46059</v>
          </cell>
          <cell r="BI275">
            <v>46042</v>
          </cell>
          <cell r="BJ275">
            <v>-4.3413509307328368</v>
          </cell>
        </row>
        <row r="276">
          <cell r="B276" t="str">
            <v>USO US Equity</v>
          </cell>
          <cell r="C276" t="str">
            <v>United States Oil Fund LP</v>
          </cell>
          <cell r="D276" t="str">
            <v>ETF</v>
          </cell>
          <cell r="E276" t="str">
            <v>N/A</v>
          </cell>
          <cell r="F276">
            <v>61.037163627246684</v>
          </cell>
          <cell r="G276">
            <v>52.558294930935155</v>
          </cell>
          <cell r="H276">
            <v>0</v>
          </cell>
          <cell r="I276">
            <v>78.03</v>
          </cell>
          <cell r="J276">
            <v>6941.81</v>
          </cell>
          <cell r="K276">
            <v>78.02</v>
          </cell>
          <cell r="L276">
            <v>6964.82</v>
          </cell>
          <cell r="M276">
            <v>1.1240584228032747E-2</v>
          </cell>
          <cell r="N276">
            <v>1.1202012399458994E-2</v>
          </cell>
          <cell r="O276">
            <v>71.856999975585921</v>
          </cell>
          <cell r="P276">
            <v>6892.2477999999992</v>
          </cell>
          <cell r="Q276">
            <v>71.697199999999995</v>
          </cell>
          <cell r="R276">
            <v>6889.6637999999994</v>
          </cell>
          <cell r="S276">
            <v>1.0425771397190033E-2</v>
          </cell>
          <cell r="T276">
            <v>1.0406487468953131E-2</v>
          </cell>
          <cell r="U276" t="str">
            <v>NEGATIVE</v>
          </cell>
          <cell r="V276" t="str">
            <v/>
          </cell>
          <cell r="W276" t="str">
            <v>UP</v>
          </cell>
          <cell r="X276" t="str">
            <v>POSITIVE</v>
          </cell>
          <cell r="Y276">
            <v>71.603846135066121</v>
          </cell>
          <cell r="Z276">
            <v>6852.6203076923057</v>
          </cell>
          <cell r="AA276">
            <v>71.496153846153859</v>
          </cell>
          <cell r="AB276">
            <v>6850.3815384615364</v>
          </cell>
          <cell r="AC276">
            <v>1.0449119157337275E-2</v>
          </cell>
          <cell r="AD276">
            <v>1.0436813401521942E-2</v>
          </cell>
          <cell r="AE276" t="str">
            <v>UP</v>
          </cell>
          <cell r="AF276" t="str">
            <v>UP</v>
          </cell>
          <cell r="AG276" t="str">
            <v>POSITIVE</v>
          </cell>
          <cell r="AH276">
            <v>73.099230737930682</v>
          </cell>
          <cell r="AI276">
            <v>6560.7823076923087</v>
          </cell>
          <cell r="AJ276">
            <v>73.098974358974345</v>
          </cell>
          <cell r="AK276">
            <v>6561.3723076923088</v>
          </cell>
          <cell r="AL276">
            <v>1.1141846705113834E-2</v>
          </cell>
          <cell r="AM276">
            <v>1.1140805753893255E-2</v>
          </cell>
          <cell r="AN276" t="str">
            <v>UP</v>
          </cell>
          <cell r="AO276" t="str">
            <v>UP</v>
          </cell>
          <cell r="AP276" t="str">
            <v>POSITIVE</v>
          </cell>
          <cell r="AQ276">
            <v>72.542723790949253</v>
          </cell>
          <cell r="AR276">
            <v>6769.6039787132295</v>
          </cell>
          <cell r="AS276">
            <v>72.431893648900086</v>
          </cell>
          <cell r="AT276">
            <v>6766.1256231941452</v>
          </cell>
          <cell r="AU276">
            <v>1.0715947937140367E-2</v>
          </cell>
          <cell r="AV276">
            <v>1.0705076683856561E-2</v>
          </cell>
          <cell r="AW276" t="str">
            <v>UP</v>
          </cell>
          <cell r="AX276" t="str">
            <v>UP</v>
          </cell>
          <cell r="AY276" t="str">
            <v>POSITIVE</v>
          </cell>
          <cell r="AZ276">
            <v>71.355333586523486</v>
          </cell>
          <cell r="BA276">
            <v>73.229354799332143</v>
          </cell>
          <cell r="BB276">
            <v>72.354699993896517</v>
          </cell>
          <cell r="BC276">
            <v>6.5556295201874892E-2</v>
          </cell>
          <cell r="BD276">
            <v>8.5906731793860214E-2</v>
          </cell>
          <cell r="BE276">
            <v>7.8437199056622831E-2</v>
          </cell>
          <cell r="BF276">
            <v>46052</v>
          </cell>
          <cell r="BG276">
            <v>46007</v>
          </cell>
          <cell r="BH276">
            <v>46052</v>
          </cell>
          <cell r="BI276">
            <v>46037</v>
          </cell>
          <cell r="BJ276">
            <v>-3.6830359577142531</v>
          </cell>
        </row>
        <row r="277">
          <cell r="B277" t="str">
            <v>UUP US Equity</v>
          </cell>
          <cell r="C277" t="str">
            <v>US Dollar Index Bullish Fund</v>
          </cell>
          <cell r="D277" t="str">
            <v>ETF</v>
          </cell>
          <cell r="E277" t="str">
            <v>N/A</v>
          </cell>
          <cell r="F277">
            <v>43.204566242547735</v>
          </cell>
          <cell r="G277">
            <v>52.558294930935155</v>
          </cell>
          <cell r="H277">
            <v>0</v>
          </cell>
          <cell r="I277">
            <v>26.8</v>
          </cell>
          <cell r="J277">
            <v>6941.81</v>
          </cell>
          <cell r="K277">
            <v>26.79</v>
          </cell>
          <cell r="L277">
            <v>6964.82</v>
          </cell>
          <cell r="M277">
            <v>3.8606645817157196E-3</v>
          </cell>
          <cell r="N277">
            <v>3.846474137163631E-3</v>
          </cell>
          <cell r="O277">
            <v>27.067792652741211</v>
          </cell>
          <cell r="P277">
            <v>6892.2477999999992</v>
          </cell>
          <cell r="Q277">
            <v>27.077749575999999</v>
          </cell>
          <cell r="R277">
            <v>6889.6637999999994</v>
          </cell>
          <cell r="S277">
            <v>3.9272808288670661E-3</v>
          </cell>
          <cell r="T277">
            <v>3.9301989708118998E-3</v>
          </cell>
          <cell r="U277" t="str">
            <v>NEGATIVE</v>
          </cell>
          <cell r="V277" t="str">
            <v/>
          </cell>
          <cell r="W277" t="str">
            <v>DOWN</v>
          </cell>
          <cell r="X277" t="str">
            <v>NEGATIVE</v>
          </cell>
          <cell r="Y277">
            <v>27.121625579031704</v>
          </cell>
          <cell r="Z277">
            <v>6852.6203076923057</v>
          </cell>
          <cell r="AA277">
            <v>27.130772412307696</v>
          </cell>
          <cell r="AB277">
            <v>6850.3815384615364</v>
          </cell>
          <cell r="AC277">
            <v>3.9578474162046788E-3</v>
          </cell>
          <cell r="AD277">
            <v>3.9604761077878222E-3</v>
          </cell>
          <cell r="AE277" t="str">
            <v>DOWN</v>
          </cell>
          <cell r="AF277" t="str">
            <v>DOWN</v>
          </cell>
          <cell r="AG277" t="str">
            <v>NEGATIVE</v>
          </cell>
          <cell r="AH277">
            <v>26.766499088129759</v>
          </cell>
          <cell r="AI277">
            <v>6560.7823076923087</v>
          </cell>
          <cell r="AJ277">
            <v>26.766242697435899</v>
          </cell>
          <cell r="AK277">
            <v>6561.3723076923088</v>
          </cell>
          <cell r="AL277">
            <v>4.0797724772466369E-3</v>
          </cell>
          <cell r="AM277">
            <v>4.0793665474608337E-3</v>
          </cell>
          <cell r="AN277" t="str">
            <v>UP</v>
          </cell>
          <cell r="AO277" t="str">
            <v>UP</v>
          </cell>
          <cell r="AP277" t="str">
            <v>NEGATIVE</v>
          </cell>
          <cell r="AQ277">
            <v>26.994271083248101</v>
          </cell>
          <cell r="AR277">
            <v>6769.6039787132295</v>
          </cell>
          <cell r="AS277">
            <v>26.998188875241944</v>
          </cell>
          <cell r="AT277">
            <v>6766.1256231941452</v>
          </cell>
          <cell r="AU277">
            <v>3.9875701988078757E-3</v>
          </cell>
          <cell r="AV277">
            <v>3.9901991743535896E-3</v>
          </cell>
          <cell r="AW277" t="str">
            <v>DOWN</v>
          </cell>
          <cell r="AX277" t="str">
            <v>DOWN</v>
          </cell>
          <cell r="AY277" t="str">
            <v>NEGATIVE</v>
          </cell>
          <cell r="AZ277">
            <v>35.985541292740209</v>
          </cell>
          <cell r="BA277">
            <v>27.0470967495826</v>
          </cell>
          <cell r="BB277">
            <v>26.760081596185305</v>
          </cell>
          <cell r="BC277">
            <v>-9.1357956778267413E-3</v>
          </cell>
          <cell r="BD277">
            <v>-9.8934056491706279E-3</v>
          </cell>
          <cell r="BE277">
            <v>1.491714577596337E-3</v>
          </cell>
          <cell r="BF277">
            <v>45981</v>
          </cell>
          <cell r="BG277">
            <v>46049</v>
          </cell>
          <cell r="BH277">
            <v>46037</v>
          </cell>
          <cell r="BI277">
            <v>46049</v>
          </cell>
          <cell r="BJ277">
            <v>-21.515633342413203</v>
          </cell>
        </row>
        <row r="278">
          <cell r="B278" t="str">
            <v>VIS US Equity</v>
          </cell>
          <cell r="C278" t="str">
            <v>Industrials ETF</v>
          </cell>
          <cell r="D278" t="str">
            <v>ETF</v>
          </cell>
          <cell r="E278" t="str">
            <v>N/A</v>
          </cell>
          <cell r="F278">
            <v>72.923433022945758</v>
          </cell>
          <cell r="G278">
            <v>52.558294930935155</v>
          </cell>
          <cell r="H278">
            <v>1</v>
          </cell>
          <cell r="I278">
            <v>337.23</v>
          </cell>
          <cell r="J278">
            <v>6941.81</v>
          </cell>
          <cell r="K278">
            <v>337.12</v>
          </cell>
          <cell r="L278">
            <v>6964.82</v>
          </cell>
          <cell r="M278">
            <v>4.85795491377609E-2</v>
          </cell>
          <cell r="N278">
            <v>4.8403260960082246E-2</v>
          </cell>
          <cell r="O278">
            <v>310.96340880852654</v>
          </cell>
          <cell r="P278">
            <v>6892.2477999999992</v>
          </cell>
          <cell r="Q278">
            <v>310.10502543119998</v>
          </cell>
          <cell r="R278">
            <v>6889.6637999999994</v>
          </cell>
          <cell r="S278">
            <v>4.5117850929347982E-2</v>
          </cell>
          <cell r="T278">
            <v>4.5010182562347963E-2</v>
          </cell>
          <cell r="U278" t="str">
            <v>POSITIVE</v>
          </cell>
          <cell r="V278" t="str">
            <v/>
          </cell>
          <cell r="W278" t="str">
            <v>UP</v>
          </cell>
          <cell r="X278" t="str">
            <v>POSITIVE</v>
          </cell>
          <cell r="Y278">
            <v>306.39524737517428</v>
          </cell>
          <cell r="Z278">
            <v>6852.6203076923057</v>
          </cell>
          <cell r="AA278">
            <v>305.76134235015383</v>
          </cell>
          <cell r="AB278">
            <v>6850.3815384615364</v>
          </cell>
          <cell r="AC278">
            <v>4.4712129611388936E-2</v>
          </cell>
          <cell r="AD278">
            <v>4.4634206231208243E-2</v>
          </cell>
          <cell r="AE278" t="str">
            <v>UP</v>
          </cell>
          <cell r="AF278" t="str">
            <v>UP</v>
          </cell>
          <cell r="AG278" t="str">
            <v>POSITIVE</v>
          </cell>
          <cell r="AH278">
            <v>294.14903814210027</v>
          </cell>
          <cell r="AI278">
            <v>6560.7823076923087</v>
          </cell>
          <cell r="AJ278">
            <v>294.14621734757907</v>
          </cell>
          <cell r="AK278">
            <v>6561.3723076923088</v>
          </cell>
          <cell r="AL278">
            <v>4.4834445702796731E-2</v>
          </cell>
          <cell r="AM278">
            <v>4.4829984270627808E-2</v>
          </cell>
          <cell r="AN278" t="str">
            <v>UP</v>
          </cell>
          <cell r="AO278" t="str">
            <v>UP</v>
          </cell>
          <cell r="AP278" t="str">
            <v>POSITIVE</v>
          </cell>
          <cell r="AQ278">
            <v>304.74557103714</v>
          </cell>
          <cell r="AR278">
            <v>6769.6039787132295</v>
          </cell>
          <cell r="AS278">
            <v>304.08938188772379</v>
          </cell>
          <cell r="AT278">
            <v>6766.1256231941452</v>
          </cell>
          <cell r="AU278">
            <v>4.5016750166686444E-2</v>
          </cell>
          <cell r="AV278">
            <v>4.4942911028035215E-2</v>
          </cell>
          <cell r="AW278" t="str">
            <v>UP</v>
          </cell>
          <cell r="AX278" t="str">
            <v>UP</v>
          </cell>
          <cell r="AY278" t="str">
            <v>POSITIVE</v>
          </cell>
          <cell r="AZ278">
            <v>87.303063343416568</v>
          </cell>
          <cell r="BA278">
            <v>318.32290358020407</v>
          </cell>
          <cell r="BB278">
            <v>289.90011221281952</v>
          </cell>
          <cell r="BC278">
            <v>5.9395966193906524E-2</v>
          </cell>
          <cell r="BD278">
            <v>8.4468430842443487E-2</v>
          </cell>
          <cell r="BE278">
            <v>0.16326274393586648</v>
          </cell>
          <cell r="BF278">
            <v>46063</v>
          </cell>
          <cell r="BG278">
            <v>45981</v>
          </cell>
          <cell r="BH278">
            <v>46063</v>
          </cell>
          <cell r="BI278">
            <v>46034</v>
          </cell>
          <cell r="BJ278">
            <v>8.2032334379848209</v>
          </cell>
        </row>
        <row r="279">
          <cell r="B279" t="str">
            <v>VLUE US Equity</v>
          </cell>
          <cell r="C279" t="str">
            <v>MSCI USA Value Factor ETF</v>
          </cell>
          <cell r="D279" t="str">
            <v>ETF</v>
          </cell>
          <cell r="E279" t="str">
            <v>N/A</v>
          </cell>
          <cell r="F279">
            <v>66.096900798479425</v>
          </cell>
          <cell r="G279">
            <v>52.558294930935155</v>
          </cell>
          <cell r="H279">
            <v>1</v>
          </cell>
          <cell r="I279">
            <v>150.81</v>
          </cell>
          <cell r="J279">
            <v>6941.81</v>
          </cell>
          <cell r="K279">
            <v>151.33000000000001</v>
          </cell>
          <cell r="L279">
            <v>6964.82</v>
          </cell>
          <cell r="M279">
            <v>2.1724881551065212E-2</v>
          </cell>
          <cell r="N279">
            <v>2.1727768987568955E-2</v>
          </cell>
          <cell r="O279">
            <v>141.22339077417189</v>
          </cell>
          <cell r="P279">
            <v>6892.2477999999992</v>
          </cell>
          <cell r="Q279">
            <v>140.83251648799998</v>
          </cell>
          <cell r="R279">
            <v>6889.6637999999994</v>
          </cell>
          <cell r="S279">
            <v>2.0490178947740665E-2</v>
          </cell>
          <cell r="T279">
            <v>2.0441130449355163E-2</v>
          </cell>
          <cell r="U279" t="str">
            <v>POSITIVE</v>
          </cell>
          <cell r="V279" t="str">
            <v/>
          </cell>
          <cell r="W279" t="str">
            <v>UP</v>
          </cell>
          <cell r="X279" t="str">
            <v>POSITIVE</v>
          </cell>
          <cell r="Y279">
            <v>138.37671991705531</v>
          </cell>
          <cell r="Z279">
            <v>6852.6203076923057</v>
          </cell>
          <cell r="AA279">
            <v>138.04744890384615</v>
          </cell>
          <cell r="AB279">
            <v>6850.3815384615364</v>
          </cell>
          <cell r="AC279">
            <v>2.0193256550596072E-2</v>
          </cell>
          <cell r="AD279">
            <v>2.0151789813279357E-2</v>
          </cell>
          <cell r="AE279" t="str">
            <v>UP</v>
          </cell>
          <cell r="AF279" t="str">
            <v>UP</v>
          </cell>
          <cell r="AG279" t="str">
            <v>POSITIVE</v>
          </cell>
          <cell r="AH279">
            <v>125.1101299184228</v>
          </cell>
          <cell r="AI279">
            <v>6560.7823076923087</v>
          </cell>
          <cell r="AJ279">
            <v>125.1234633143563</v>
          </cell>
          <cell r="AK279">
            <v>6561.3723076923088</v>
          </cell>
          <cell r="AL279">
            <v>1.9069392040600881E-2</v>
          </cell>
          <cell r="AM279">
            <v>1.9069709421558993E-2</v>
          </cell>
          <cell r="AN279" t="str">
            <v>DOWN</v>
          </cell>
          <cell r="AO279" t="str">
            <v>DOWN</v>
          </cell>
          <cell r="AP279" t="str">
            <v>POSITIVE</v>
          </cell>
          <cell r="AQ279">
            <v>135.1357934907019</v>
          </cell>
          <cell r="AR279">
            <v>6769.6039787132295</v>
          </cell>
          <cell r="AS279">
            <v>134.81915852978079</v>
          </cell>
          <cell r="AT279">
            <v>6766.1256231941452</v>
          </cell>
          <cell r="AU279">
            <v>1.9962141643090413E-2</v>
          </cell>
          <cell r="AV279">
            <v>1.9925606770826627E-2</v>
          </cell>
          <cell r="AW279" t="str">
            <v>UP</v>
          </cell>
          <cell r="AX279" t="str">
            <v>UP</v>
          </cell>
          <cell r="AY279" t="str">
            <v>POSITIVE</v>
          </cell>
          <cell r="AZ279">
            <v>86.675371110611508</v>
          </cell>
          <cell r="BA279">
            <v>144.81096766318049</v>
          </cell>
          <cell r="BB279">
            <v>122.59878055216022</v>
          </cell>
          <cell r="BC279">
            <v>4.1426643531398799E-2</v>
          </cell>
          <cell r="BD279">
            <v>6.7882587815483841E-2</v>
          </cell>
          <cell r="BE279">
            <v>0.23011011464210429</v>
          </cell>
          <cell r="BF279">
            <v>46059</v>
          </cell>
          <cell r="BG279">
            <v>45981</v>
          </cell>
          <cell r="BH279">
            <v>46059</v>
          </cell>
          <cell r="BI279">
            <v>46042</v>
          </cell>
          <cell r="BJ279">
            <v>1.3767012135184871</v>
          </cell>
        </row>
        <row r="280">
          <cell r="B280" t="str">
            <v>VNM US Equity</v>
          </cell>
          <cell r="C280" t="str">
            <v>Vietnam ETF</v>
          </cell>
          <cell r="D280" t="str">
            <v>ETF</v>
          </cell>
          <cell r="E280" t="str">
            <v>N/A</v>
          </cell>
          <cell r="F280">
            <v>38.512004299454368</v>
          </cell>
          <cell r="G280">
            <v>52.558294930935155</v>
          </cell>
          <cell r="H280">
            <v>0</v>
          </cell>
          <cell r="I280">
            <v>18.079999999999998</v>
          </cell>
          <cell r="J280">
            <v>6941.81</v>
          </cell>
          <cell r="K280">
            <v>18.045000000000002</v>
          </cell>
          <cell r="L280">
            <v>6964.82</v>
          </cell>
          <cell r="M280">
            <v>2.6045080461723955E-3</v>
          </cell>
          <cell r="N280">
            <v>2.5908781562194003E-3</v>
          </cell>
          <cell r="O280">
            <v>18.748143235674121</v>
          </cell>
          <cell r="P280">
            <v>6892.2477999999992</v>
          </cell>
          <cell r="Q280">
            <v>18.750589560400002</v>
          </cell>
          <cell r="R280">
            <v>6889.6637999999994</v>
          </cell>
          <cell r="S280">
            <v>2.720178348154302E-3</v>
          </cell>
          <cell r="T280">
            <v>2.7215536352296326E-3</v>
          </cell>
          <cell r="U280" t="str">
            <v>NEGATIVE</v>
          </cell>
          <cell r="V280" t="str">
            <v/>
          </cell>
          <cell r="W280" t="str">
            <v>DOWN</v>
          </cell>
          <cell r="X280" t="str">
            <v>NEGATIVE</v>
          </cell>
          <cell r="Y280">
            <v>18.450999078210863</v>
          </cell>
          <cell r="Z280">
            <v>6852.6203076923057</v>
          </cell>
          <cell r="AA280">
            <v>18.442594469846156</v>
          </cell>
          <cell r="AB280">
            <v>6850.3815384615364</v>
          </cell>
          <cell r="AC280">
            <v>2.6925465369063237E-3</v>
          </cell>
          <cell r="AD280">
            <v>2.6921996046935523E-3</v>
          </cell>
          <cell r="AE280" t="str">
            <v>UP</v>
          </cell>
          <cell r="AF280" t="str">
            <v>UP</v>
          </cell>
          <cell r="AG280" t="str">
            <v>NEGATIVE</v>
          </cell>
          <cell r="AH280">
            <v>17.072165122146309</v>
          </cell>
          <cell r="AI280">
            <v>6560.7823076923087</v>
          </cell>
          <cell r="AJ280">
            <v>17.071267688205129</v>
          </cell>
          <cell r="AK280">
            <v>6561.3723076923088</v>
          </cell>
          <cell r="AL280">
            <v>2.6021538776145243E-3</v>
          </cell>
          <cell r="AM280">
            <v>2.6017831160398274E-3</v>
          </cell>
          <cell r="AN280" t="str">
            <v>UP</v>
          </cell>
          <cell r="AO280" t="str">
            <v>UP</v>
          </cell>
          <cell r="AP280" t="str">
            <v>BUY</v>
          </cell>
          <cell r="AQ280">
            <v>18.132292374511906</v>
          </cell>
          <cell r="AR280">
            <v>6769.6039787132295</v>
          </cell>
          <cell r="AS280">
            <v>18.133348168211537</v>
          </cell>
          <cell r="AT280">
            <v>6766.1256231941452</v>
          </cell>
          <cell r="AU280">
            <v>2.6784864272013892E-3</v>
          </cell>
          <cell r="AV280">
            <v>2.6800194347634896E-3</v>
          </cell>
          <cell r="AW280" t="str">
            <v>DOWN</v>
          </cell>
          <cell r="AX280" t="str">
            <v>DOWN</v>
          </cell>
          <cell r="AY280" t="str">
            <v>NEGATIVE</v>
          </cell>
          <cell r="AZ280">
            <v>35.852788919480659</v>
          </cell>
          <cell r="BA280">
            <v>19.01677419108729</v>
          </cell>
          <cell r="BB280">
            <v>16.681828263668539</v>
          </cell>
          <cell r="BC280">
            <v>-4.926041513004531E-2</v>
          </cell>
          <cell r="BD280">
            <v>-3.5637835025858711E-2</v>
          </cell>
          <cell r="BE280">
            <v>8.3814058880856912E-2</v>
          </cell>
          <cell r="BF280">
            <v>46035</v>
          </cell>
          <cell r="BG280">
            <v>45971</v>
          </cell>
          <cell r="BH280">
            <v>46035</v>
          </cell>
          <cell r="BI280">
            <v>46059</v>
          </cell>
          <cell r="BJ280">
            <v>-26.208195285506569</v>
          </cell>
        </row>
        <row r="281">
          <cell r="B281" t="str">
            <v>VXX US Equity</v>
          </cell>
          <cell r="C281" t="str">
            <v>VIX Short-Term Futures ETN</v>
          </cell>
          <cell r="D281" t="str">
            <v>ETF</v>
          </cell>
          <cell r="E281" t="str">
            <v>N/A</v>
          </cell>
          <cell r="F281">
            <v>48.81601464015084</v>
          </cell>
          <cell r="G281">
            <v>52.558294930935155</v>
          </cell>
          <cell r="H281">
            <v>0</v>
          </cell>
          <cell r="I281">
            <v>27.17</v>
          </cell>
          <cell r="J281">
            <v>6941.81</v>
          </cell>
          <cell r="K281">
            <v>26.6</v>
          </cell>
          <cell r="L281">
            <v>6964.82</v>
          </cell>
          <cell r="M281">
            <v>3.9139648016871679E-3</v>
          </cell>
          <cell r="N281">
            <v>3.819194178744031E-3</v>
          </cell>
          <cell r="O281">
            <v>27.972000001525878</v>
          </cell>
          <cell r="P281">
            <v>6892.2477999999992</v>
          </cell>
          <cell r="Q281">
            <v>28.083999999999996</v>
          </cell>
          <cell r="R281">
            <v>6889.6637999999994</v>
          </cell>
          <cell r="S281">
            <v>4.0584727672626454E-3</v>
          </cell>
          <cell r="T281">
            <v>4.0762511517615707E-3</v>
          </cell>
          <cell r="U281" t="str">
            <v>NEGATIVE</v>
          </cell>
          <cell r="V281" t="str">
            <v/>
          </cell>
          <cell r="W281" t="str">
            <v>DOWN</v>
          </cell>
          <cell r="X281" t="str">
            <v>NEGATIVE</v>
          </cell>
          <cell r="Y281">
            <v>29.622615385789132</v>
          </cell>
          <cell r="Z281">
            <v>6852.6203076923057</v>
          </cell>
          <cell r="AA281">
            <v>29.722461538461534</v>
          </cell>
          <cell r="AB281">
            <v>6850.3815384615364</v>
          </cell>
          <cell r="AC281">
            <v>4.3228158070478112E-3</v>
          </cell>
          <cell r="AD281">
            <v>4.3388038128364783E-3</v>
          </cell>
          <cell r="AE281" t="str">
            <v>DOWN</v>
          </cell>
          <cell r="AF281" t="str">
            <v>DOWN</v>
          </cell>
          <cell r="AG281" t="str">
            <v>NEGATIVE</v>
          </cell>
          <cell r="AH281">
            <v>37.162051284007532</v>
          </cell>
          <cell r="AI281">
            <v>6560.7823076923087</v>
          </cell>
          <cell r="AJ281">
            <v>37.147435897435898</v>
          </cell>
          <cell r="AK281">
            <v>6561.3723076923088</v>
          </cell>
          <cell r="AL281">
            <v>5.6642713538042873E-3</v>
          </cell>
          <cell r="AM281">
            <v>5.6615345320194105E-3</v>
          </cell>
          <cell r="AN281" t="str">
            <v>UP</v>
          </cell>
          <cell r="AO281" t="str">
            <v>UP</v>
          </cell>
          <cell r="AP281" t="str">
            <v>NEGATIVE</v>
          </cell>
          <cell r="AQ281">
            <v>31.466303285526408</v>
          </cell>
          <cell r="AR281">
            <v>6769.6039787132295</v>
          </cell>
          <cell r="AS281">
            <v>31.553032733794197</v>
          </cell>
          <cell r="AT281">
            <v>6766.1256231941452</v>
          </cell>
          <cell r="AU281">
            <v>4.6481748983354179E-3</v>
          </cell>
          <cell r="AV281">
            <v>4.6633826344623314E-3</v>
          </cell>
          <cell r="AW281" t="str">
            <v>DOWN</v>
          </cell>
          <cell r="AX281" t="str">
            <v>DOWN</v>
          </cell>
          <cell r="AY281" t="str">
            <v>NEGATIVE</v>
          </cell>
          <cell r="AZ281">
            <v>38.641804359602439</v>
          </cell>
          <cell r="BA281">
            <v>26.810645163751417</v>
          </cell>
          <cell r="BB281">
            <v>39.063400000381471</v>
          </cell>
          <cell r="BC281">
            <v>1.3403438598875717E-2</v>
          </cell>
          <cell r="BD281">
            <v>-2.8671528724514728E-2</v>
          </cell>
          <cell r="BE281">
            <v>-0.30446402515565274</v>
          </cell>
          <cell r="BF281">
            <v>45981</v>
          </cell>
          <cell r="BG281">
            <v>46031</v>
          </cell>
          <cell r="BH281">
            <v>46042</v>
          </cell>
          <cell r="BI281">
            <v>46034</v>
          </cell>
          <cell r="BJ281">
            <v>-15.904184944810098</v>
          </cell>
        </row>
        <row r="282">
          <cell r="B282" t="str">
            <v>WCLD US Equity</v>
          </cell>
          <cell r="C282" t="str">
            <v>WisdomTree Cloud Computing Fund</v>
          </cell>
          <cell r="D282" t="str">
            <v>ETF</v>
          </cell>
          <cell r="E282" t="str">
            <v>N/A</v>
          </cell>
          <cell r="F282">
            <v>33.552764596392123</v>
          </cell>
          <cell r="G282">
            <v>52.558294930935155</v>
          </cell>
          <cell r="H282">
            <v>0</v>
          </cell>
          <cell r="I282">
            <v>28.6</v>
          </cell>
          <cell r="J282">
            <v>6941.81</v>
          </cell>
          <cell r="K282">
            <v>28.12</v>
          </cell>
          <cell r="L282">
            <v>6964.82</v>
          </cell>
          <cell r="M282">
            <v>4.1199629491443877E-3</v>
          </cell>
          <cell r="N282">
            <v>4.0374338461008326E-3</v>
          </cell>
          <cell r="O282">
            <v>33.379026007629399</v>
          </cell>
          <cell r="P282">
            <v>6892.2477999999992</v>
          </cell>
          <cell r="Q282">
            <v>33.479626000000003</v>
          </cell>
          <cell r="R282">
            <v>6889.6637999999994</v>
          </cell>
          <cell r="S282">
            <v>4.8429811254942692E-3</v>
          </cell>
          <cell r="T282">
            <v>4.8593990899817212E-3</v>
          </cell>
          <cell r="U282" t="str">
            <v>NEGATIVE</v>
          </cell>
          <cell r="V282" t="str">
            <v/>
          </cell>
          <cell r="W282" t="str">
            <v>DOWN</v>
          </cell>
          <cell r="X282" t="str">
            <v>NEGATIVE</v>
          </cell>
          <cell r="Y282">
            <v>33.608333852022618</v>
          </cell>
          <cell r="Z282">
            <v>6852.6203076923057</v>
          </cell>
          <cell r="AA282">
            <v>33.705147692307698</v>
          </cell>
          <cell r="AB282">
            <v>6850.3815384615364</v>
          </cell>
          <cell r="AC282">
            <v>4.9044500268453648E-3</v>
          </cell>
          <cell r="AD282">
            <v>4.9201854674910889E-3</v>
          </cell>
          <cell r="AE282" t="str">
            <v>DOWN</v>
          </cell>
          <cell r="AF282" t="str">
            <v>DOWN</v>
          </cell>
          <cell r="AG282" t="str">
            <v>NEGATIVE</v>
          </cell>
          <cell r="AH282">
            <v>34.517000009781285</v>
          </cell>
          <cell r="AI282">
            <v>6560.7823076923087</v>
          </cell>
          <cell r="AJ282">
            <v>34.504692307692309</v>
          </cell>
          <cell r="AK282">
            <v>6561.3723076923088</v>
          </cell>
          <cell r="AL282">
            <v>5.2611103967450954E-3</v>
          </cell>
          <cell r="AM282">
            <v>5.2587615348759116E-3</v>
          </cell>
          <cell r="AN282" t="str">
            <v>UP</v>
          </cell>
          <cell r="AO282" t="str">
            <v>UP</v>
          </cell>
          <cell r="AP282" t="str">
            <v>NEGATIVE</v>
          </cell>
          <cell r="AQ282">
            <v>33.575671262698485</v>
          </cell>
          <cell r="AR282">
            <v>6769.6039787132295</v>
          </cell>
          <cell r="AS282">
            <v>33.676194832202675</v>
          </cell>
          <cell r="AT282">
            <v>6766.1256231941452</v>
          </cell>
          <cell r="AU282">
            <v>4.9597688976010931E-3</v>
          </cell>
          <cell r="AV282">
            <v>4.9771755222458988E-3</v>
          </cell>
          <cell r="AW282" t="str">
            <v>DOWN</v>
          </cell>
          <cell r="AX282" t="str">
            <v>DOWN</v>
          </cell>
          <cell r="AY282" t="str">
            <v>NEGATIVE</v>
          </cell>
          <cell r="AZ282">
            <v>23.103284794646314</v>
          </cell>
          <cell r="BA282">
            <v>32.270712915531277</v>
          </cell>
          <cell r="BB282">
            <v>34.738878001907352</v>
          </cell>
          <cell r="BC282">
            <v>-0.11374749994335054</v>
          </cell>
          <cell r="BD282">
            <v>-0.1431745194283699</v>
          </cell>
          <cell r="BE282">
            <v>-0.17671491870204592</v>
          </cell>
          <cell r="BF282">
            <v>46001</v>
          </cell>
          <cell r="BG282">
            <v>46058</v>
          </cell>
          <cell r="BH282">
            <v>46034</v>
          </cell>
          <cell r="BI282">
            <v>46058</v>
          </cell>
          <cell r="BJ282">
            <v>-31.167434988568814</v>
          </cell>
        </row>
        <row r="283">
          <cell r="B283" t="str">
            <v>XAR US Equity</v>
          </cell>
          <cell r="C283" t="str">
            <v>SPDR S&amp;P Aerospace &amp; Defense ETF</v>
          </cell>
          <cell r="D283" t="str">
            <v>ETF</v>
          </cell>
          <cell r="E283" t="str">
            <v>N/A</v>
          </cell>
          <cell r="F283">
            <v>51.097400911157273</v>
          </cell>
          <cell r="G283">
            <v>52.558294930935155</v>
          </cell>
          <cell r="H283">
            <v>0</v>
          </cell>
          <cell r="I283">
            <v>271.85000000000002</v>
          </cell>
          <cell r="J283">
            <v>6941.81</v>
          </cell>
          <cell r="K283">
            <v>276.42</v>
          </cell>
          <cell r="L283">
            <v>6964.82</v>
          </cell>
          <cell r="M283">
            <v>3.9161256214157406E-2</v>
          </cell>
          <cell r="N283">
            <v>3.9688032138662593E-2</v>
          </cell>
          <cell r="O283">
            <v>257.71938790907024</v>
          </cell>
          <cell r="P283">
            <v>6892.2477999999992</v>
          </cell>
          <cell r="Q283">
            <v>256.86619109299994</v>
          </cell>
          <cell r="R283">
            <v>6889.6637999999994</v>
          </cell>
          <cell r="S283">
            <v>3.7392646838535069E-2</v>
          </cell>
          <cell r="T283">
            <v>3.7282833901561348E-2</v>
          </cell>
          <cell r="U283" t="str">
            <v>NEGATIVE</v>
          </cell>
          <cell r="V283" t="str">
            <v/>
          </cell>
          <cell r="W283" t="str">
            <v>UP</v>
          </cell>
          <cell r="X283" t="str">
            <v>POSITIVE</v>
          </cell>
          <cell r="Y283">
            <v>250.86677311790021</v>
          </cell>
          <cell r="Z283">
            <v>6852.6203076923057</v>
          </cell>
          <cell r="AA283">
            <v>250.35239985676918</v>
          </cell>
          <cell r="AB283">
            <v>6850.3815384615364</v>
          </cell>
          <cell r="AC283">
            <v>3.6608882712543332E-2</v>
          </cell>
          <cell r="AD283">
            <v>3.654576003557803E-2</v>
          </cell>
          <cell r="AE283" t="str">
            <v>UP</v>
          </cell>
          <cell r="AF283" t="str">
            <v>UP</v>
          </cell>
          <cell r="AG283" t="str">
            <v>POSITIVE</v>
          </cell>
          <cell r="AH283">
            <v>230.96759160244591</v>
          </cell>
          <cell r="AI283">
            <v>6560.7823076923087</v>
          </cell>
          <cell r="AJ283">
            <v>231.08477093312499</v>
          </cell>
          <cell r="AK283">
            <v>6561.3723076923088</v>
          </cell>
          <cell r="AL283">
            <v>3.5204276071108737E-2</v>
          </cell>
          <cell r="AM283">
            <v>3.5218969461953832E-2</v>
          </cell>
          <cell r="AN283" t="str">
            <v>DOWN</v>
          </cell>
          <cell r="AO283" t="str">
            <v>DOWN</v>
          </cell>
          <cell r="AP283" t="str">
            <v>POSITIVE</v>
          </cell>
          <cell r="AQ283">
            <v>248.55042127786734</v>
          </cell>
          <cell r="AR283">
            <v>6769.6039787132295</v>
          </cell>
          <cell r="AS283">
            <v>248.07981339913476</v>
          </cell>
          <cell r="AT283">
            <v>6766.1256231941452</v>
          </cell>
          <cell r="AU283">
            <v>3.6715651618532637E-2</v>
          </cell>
          <cell r="AV283">
            <v>3.6664973016274194E-2</v>
          </cell>
          <cell r="AW283" t="str">
            <v>UP</v>
          </cell>
          <cell r="AX283" t="str">
            <v>UP</v>
          </cell>
          <cell r="AY283" t="str">
            <v>POSITIVE</v>
          </cell>
          <cell r="AZ283">
            <v>59.320799054489818</v>
          </cell>
          <cell r="BA283">
            <v>271.61064535817786</v>
          </cell>
          <cell r="BB283">
            <v>225.40196909571506</v>
          </cell>
          <cell r="BC283">
            <v>8.8124175511050673E-4</v>
          </cell>
          <cell r="BD283">
            <v>5.4829449214412351E-2</v>
          </cell>
          <cell r="BE283">
            <v>0.2060675471941471</v>
          </cell>
          <cell r="BF283">
            <v>46038</v>
          </cell>
          <cell r="BG283">
            <v>45981</v>
          </cell>
          <cell r="BH283">
            <v>46038</v>
          </cell>
          <cell r="BI283">
            <v>46058</v>
          </cell>
          <cell r="BJ283">
            <v>-13.622798673803665</v>
          </cell>
        </row>
        <row r="284">
          <cell r="B284" t="str">
            <v>XBI US Equity</v>
          </cell>
          <cell r="C284" t="str">
            <v>SPDR S&amp;P Biotech ETF</v>
          </cell>
          <cell r="D284" t="str">
            <v>ETF</v>
          </cell>
          <cell r="E284" t="str">
            <v>N/A</v>
          </cell>
          <cell r="F284">
            <v>50.531641497620207</v>
          </cell>
          <cell r="G284">
            <v>52.558294930935155</v>
          </cell>
          <cell r="H284">
            <v>0</v>
          </cell>
          <cell r="I284">
            <v>125.34</v>
          </cell>
          <cell r="J284">
            <v>6941.81</v>
          </cell>
          <cell r="K284">
            <v>126.11</v>
          </cell>
          <cell r="L284">
            <v>6964.82</v>
          </cell>
          <cell r="M284">
            <v>1.8055809651949563E-2</v>
          </cell>
          <cell r="N284">
            <v>1.8106713454188336E-2</v>
          </cell>
          <cell r="O284">
            <v>124.02558635555781</v>
          </cell>
          <cell r="P284">
            <v>6892.2477999999992</v>
          </cell>
          <cell r="Q284">
            <v>123.96769307080004</v>
          </cell>
          <cell r="R284">
            <v>6889.6637999999994</v>
          </cell>
          <cell r="S284">
            <v>1.7994940105832791E-2</v>
          </cell>
          <cell r="T284">
            <v>1.7993286271936818E-2</v>
          </cell>
          <cell r="U284" t="str">
            <v>NEGATIVE</v>
          </cell>
          <cell r="V284" t="str">
            <v/>
          </cell>
          <cell r="W284" t="str">
            <v>UP</v>
          </cell>
          <cell r="X284" t="str">
            <v>POSITIVE</v>
          </cell>
          <cell r="Y284">
            <v>121.79661205842909</v>
          </cell>
          <cell r="Z284">
            <v>6852.6203076923057</v>
          </cell>
          <cell r="AA284">
            <v>121.54292384184619</v>
          </cell>
          <cell r="AB284">
            <v>6850.3815384615364</v>
          </cell>
          <cell r="AC284">
            <v>1.7773728382660885E-2</v>
          </cell>
          <cell r="AD284">
            <v>1.7742504291102943E-2</v>
          </cell>
          <cell r="AE284" t="str">
            <v>UP</v>
          </cell>
          <cell r="AF284" t="str">
            <v>UP</v>
          </cell>
          <cell r="AG284" t="str">
            <v>POSITIVE</v>
          </cell>
          <cell r="AH284">
            <v>103.13243674595385</v>
          </cell>
          <cell r="AI284">
            <v>6560.7823076923087</v>
          </cell>
          <cell r="AJ284">
            <v>103.15218042959768</v>
          </cell>
          <cell r="AK284">
            <v>6561.3723076923088</v>
          </cell>
          <cell r="AL284">
            <v>1.5719533419823174E-2</v>
          </cell>
          <cell r="AM284">
            <v>1.5721128994412633E-2</v>
          </cell>
          <cell r="AN284" t="str">
            <v>DOWN</v>
          </cell>
          <cell r="AO284" t="str">
            <v>DOWN</v>
          </cell>
          <cell r="AP284" t="str">
            <v>POSITIVE</v>
          </cell>
          <cell r="AQ284">
            <v>115.95352239673201</v>
          </cell>
          <cell r="AR284">
            <v>6769.6039787132295</v>
          </cell>
          <cell r="AS284">
            <v>115.76393865342243</v>
          </cell>
          <cell r="AT284">
            <v>6766.1256231941452</v>
          </cell>
          <cell r="AU284">
            <v>1.7128553274511123E-2</v>
          </cell>
          <cell r="AV284">
            <v>1.710933924380386E-2</v>
          </cell>
          <cell r="AW284" t="str">
            <v>UP</v>
          </cell>
          <cell r="AX284" t="str">
            <v>UP</v>
          </cell>
          <cell r="AY284" t="str">
            <v>POSITIVE</v>
          </cell>
          <cell r="AZ284">
            <v>60.85111518432408</v>
          </cell>
          <cell r="BA284">
            <v>125.10870955928677</v>
          </cell>
          <cell r="BB284">
            <v>100.44357625626375</v>
          </cell>
          <cell r="BC284">
            <v>1.8487157411182231E-3</v>
          </cell>
          <cell r="BD284">
            <v>1.0597923243628404E-2</v>
          </cell>
          <cell r="BE284">
            <v>0.24786476817808123</v>
          </cell>
          <cell r="BF284">
            <v>46044</v>
          </cell>
          <cell r="BG284">
            <v>45971</v>
          </cell>
          <cell r="BH284">
            <v>46044</v>
          </cell>
          <cell r="BI284">
            <v>46058</v>
          </cell>
          <cell r="BJ284">
            <v>-14.188558087340731</v>
          </cell>
        </row>
        <row r="285">
          <cell r="B285" t="str">
            <v>XHB US Equity</v>
          </cell>
          <cell r="C285" t="str">
            <v>SPDR S&amp;P Homebuilders ETF</v>
          </cell>
          <cell r="D285" t="str">
            <v>ETF</v>
          </cell>
          <cell r="E285" t="str">
            <v>N/A</v>
          </cell>
          <cell r="F285">
            <v>70.172172503834815</v>
          </cell>
          <cell r="G285">
            <v>52.558294930935155</v>
          </cell>
          <cell r="H285">
            <v>1</v>
          </cell>
          <cell r="I285">
            <v>120.35</v>
          </cell>
          <cell r="J285">
            <v>6941.81</v>
          </cell>
          <cell r="K285">
            <v>117.05</v>
          </cell>
          <cell r="L285">
            <v>6964.82</v>
          </cell>
          <cell r="M285">
            <v>1.7336976955577867E-2</v>
          </cell>
          <cell r="N285">
            <v>1.6805890173758976E-2</v>
          </cell>
          <cell r="O285">
            <v>109.29137931808246</v>
          </cell>
          <cell r="P285">
            <v>6892.2477999999992</v>
          </cell>
          <cell r="Q285">
            <v>109.06423884180002</v>
          </cell>
          <cell r="R285">
            <v>6889.6637999999994</v>
          </cell>
          <cell r="S285">
            <v>1.5857145954340537E-2</v>
          </cell>
          <cell r="T285">
            <v>1.5830124953528216E-2</v>
          </cell>
          <cell r="U285" t="str">
            <v>POSITIVE</v>
          </cell>
          <cell r="V285" t="str">
            <v/>
          </cell>
          <cell r="W285" t="str">
            <v>UP</v>
          </cell>
          <cell r="X285" t="str">
            <v>POSITIVE</v>
          </cell>
          <cell r="Y285">
            <v>108.02718320914035</v>
          </cell>
          <cell r="Z285">
            <v>6852.6203076923057</v>
          </cell>
          <cell r="AA285">
            <v>107.77551487553848</v>
          </cell>
          <cell r="AB285">
            <v>6850.3815384615364</v>
          </cell>
          <cell r="AC285">
            <v>1.576436142067817E-2</v>
          </cell>
          <cell r="AD285">
            <v>1.5732775506069517E-2</v>
          </cell>
          <cell r="AE285" t="str">
            <v>UP</v>
          </cell>
          <cell r="AF285" t="str">
            <v>UP</v>
          </cell>
          <cell r="AG285" t="str">
            <v>POSITIVE</v>
          </cell>
          <cell r="AH285">
            <v>106.8692998672236</v>
          </cell>
          <cell r="AI285">
            <v>6560.7823076923087</v>
          </cell>
          <cell r="AJ285">
            <v>106.78468452173333</v>
          </cell>
          <cell r="AK285">
            <v>6561.3723076923088</v>
          </cell>
          <cell r="AL285">
            <v>1.62891092639856E-2</v>
          </cell>
          <cell r="AM285">
            <v>1.627474856083733E-2</v>
          </cell>
          <cell r="AN285" t="str">
            <v>UP</v>
          </cell>
          <cell r="AO285" t="str">
            <v>UP</v>
          </cell>
          <cell r="AP285" t="str">
            <v>POSITIVE</v>
          </cell>
          <cell r="AQ285">
            <v>108.71830052328039</v>
          </cell>
          <cell r="AR285">
            <v>6769.6039787132295</v>
          </cell>
          <cell r="AS285">
            <v>108.48333846286339</v>
          </cell>
          <cell r="AT285">
            <v>6766.1256231941452</v>
          </cell>
          <cell r="AU285">
            <v>1.6059772604888126E-2</v>
          </cell>
          <cell r="AV285">
            <v>1.6033302439875583E-2</v>
          </cell>
          <cell r="AW285" t="str">
            <v>UP</v>
          </cell>
          <cell r="AX285" t="str">
            <v>UP</v>
          </cell>
          <cell r="AY285" t="str">
            <v>POSITIVE</v>
          </cell>
          <cell r="AZ285">
            <v>74.837366187778798</v>
          </cell>
          <cell r="BA285">
            <v>110.87612898303618</v>
          </cell>
          <cell r="BB285">
            <v>105.60652515934783</v>
          </cell>
          <cell r="BC285">
            <v>8.5445542731865221E-2</v>
          </cell>
          <cell r="BD285">
            <v>0.10118474806446032</v>
          </cell>
          <cell r="BE285">
            <v>0.13960761248801634</v>
          </cell>
          <cell r="BF285">
            <v>46063</v>
          </cell>
          <cell r="BG285">
            <v>45981</v>
          </cell>
          <cell r="BH285">
            <v>46063</v>
          </cell>
          <cell r="BI285">
            <v>46052</v>
          </cell>
          <cell r="BJ285">
            <v>5.4519729188738779</v>
          </cell>
        </row>
        <row r="286">
          <cell r="B286" t="str">
            <v>XLB US Equity</v>
          </cell>
          <cell r="C286" t="str">
            <v>Materials Select Sector SPDR Fund</v>
          </cell>
          <cell r="D286" t="str">
            <v>ETF</v>
          </cell>
          <cell r="E286" t="str">
            <v>N/A</v>
          </cell>
          <cell r="F286">
            <v>72.91821451453086</v>
          </cell>
          <cell r="G286">
            <v>52.558294930935155</v>
          </cell>
          <cell r="H286">
            <v>1</v>
          </cell>
          <cell r="I286">
            <v>52.91</v>
          </cell>
          <cell r="J286">
            <v>6941.81</v>
          </cell>
          <cell r="K286">
            <v>52.18</v>
          </cell>
          <cell r="L286">
            <v>6964.82</v>
          </cell>
          <cell r="M286">
            <v>7.6219314559171159E-3</v>
          </cell>
          <cell r="N286">
            <v>7.4919380543933657E-3</v>
          </cell>
          <cell r="O286">
            <v>47.236463790948235</v>
          </cell>
          <cell r="P286">
            <v>6892.2477999999992</v>
          </cell>
          <cell r="Q286">
            <v>47.062601959199995</v>
          </cell>
          <cell r="R286">
            <v>6889.6637999999994</v>
          </cell>
          <cell r="S286">
            <v>6.8535643467357984E-3</v>
          </cell>
          <cell r="T286">
            <v>6.8308996382668193E-3</v>
          </cell>
          <cell r="U286" t="str">
            <v>POSITIVE</v>
          </cell>
          <cell r="V286" t="str">
            <v/>
          </cell>
          <cell r="W286" t="str">
            <v>UP</v>
          </cell>
          <cell r="X286" t="str">
            <v>POSITIVE</v>
          </cell>
          <cell r="Y286">
            <v>46.269192244421724</v>
          </cell>
          <cell r="Z286">
            <v>6852.6203076923057</v>
          </cell>
          <cell r="AA286">
            <v>46.107366484923077</v>
          </cell>
          <cell r="AB286">
            <v>6850.3815384615364</v>
          </cell>
          <cell r="AC286">
            <v>6.752043768203958E-3</v>
          </cell>
          <cell r="AD286">
            <v>6.7306275170299348E-3</v>
          </cell>
          <cell r="AE286" t="str">
            <v>UP</v>
          </cell>
          <cell r="AF286" t="str">
            <v>UP</v>
          </cell>
          <cell r="AG286" t="str">
            <v>POSITIVE</v>
          </cell>
          <cell r="AH286">
            <v>45.108447634219203</v>
          </cell>
          <cell r="AI286">
            <v>6560.7823076923087</v>
          </cell>
          <cell r="AJ286">
            <v>45.089729689413758</v>
          </cell>
          <cell r="AK286">
            <v>6561.3723076923088</v>
          </cell>
          <cell r="AL286">
            <v>6.8754678205571584E-3</v>
          </cell>
          <cell r="AM286">
            <v>6.8719968285525018E-3</v>
          </cell>
          <cell r="AN286" t="str">
            <v>UP</v>
          </cell>
          <cell r="AO286" t="str">
            <v>UP</v>
          </cell>
          <cell r="AP286" t="str">
            <v>POSITIVE</v>
          </cell>
          <cell r="AQ286">
            <v>46.421169959275574</v>
          </cell>
          <cell r="AR286">
            <v>6769.6039787132295</v>
          </cell>
          <cell r="AS286">
            <v>46.290096832895344</v>
          </cell>
          <cell r="AT286">
            <v>6766.1256231941452</v>
          </cell>
          <cell r="AU286">
            <v>6.8572947701586728E-3</v>
          </cell>
          <cell r="AV286">
            <v>6.8414480325659048E-3</v>
          </cell>
          <cell r="AW286" t="str">
            <v>UP</v>
          </cell>
          <cell r="AX286" t="str">
            <v>UP</v>
          </cell>
          <cell r="AY286" t="str">
            <v>POSITIVE</v>
          </cell>
          <cell r="AZ286">
            <v>89.338707302085751</v>
          </cell>
          <cell r="BA286">
            <v>48.861290317658444</v>
          </cell>
          <cell r="BB286">
            <v>44.639295608896859</v>
          </cell>
          <cell r="BC286">
            <v>8.2861292774299766E-2</v>
          </cell>
          <cell r="BD286">
            <v>0.12010924937482215</v>
          </cell>
          <cell r="BE286">
            <v>0.18527855958046846</v>
          </cell>
          <cell r="BF286">
            <v>46063</v>
          </cell>
          <cell r="BG286">
            <v>45981</v>
          </cell>
          <cell r="BH286">
            <v>46063</v>
          </cell>
          <cell r="BI286">
            <v>46042</v>
          </cell>
          <cell r="BJ286">
            <v>8.1980149295699221</v>
          </cell>
        </row>
        <row r="287">
          <cell r="B287" t="str">
            <v>XLC US Equity</v>
          </cell>
          <cell r="C287" t="str">
            <v>Communication Services Select SPDR Fund</v>
          </cell>
          <cell r="D287" t="str">
            <v>ETF</v>
          </cell>
          <cell r="E287" t="str">
            <v>N/A</v>
          </cell>
          <cell r="F287">
            <v>52.623510767136345</v>
          </cell>
          <cell r="G287">
            <v>52.558294930935155</v>
          </cell>
          <cell r="H287">
            <v>0</v>
          </cell>
          <cell r="I287">
            <v>117.58</v>
          </cell>
          <cell r="J287">
            <v>6941.81</v>
          </cell>
          <cell r="K287">
            <v>116.88</v>
          </cell>
          <cell r="L287">
            <v>6964.82</v>
          </cell>
          <cell r="M287">
            <v>1.6937945579034861E-2</v>
          </cell>
          <cell r="N287">
            <v>1.6781481789909861E-2</v>
          </cell>
          <cell r="O287">
            <v>116.73591904662109</v>
          </cell>
          <cell r="P287">
            <v>6892.2477999999992</v>
          </cell>
          <cell r="Q287">
            <v>116.66613633999999</v>
          </cell>
          <cell r="R287">
            <v>6889.6637999999994</v>
          </cell>
          <cell r="S287">
            <v>1.6937278292086525E-2</v>
          </cell>
          <cell r="T287">
            <v>1.6933502087576466E-2</v>
          </cell>
          <cell r="U287" t="str">
            <v>NEGATIVE</v>
          </cell>
          <cell r="V287" t="str">
            <v/>
          </cell>
          <cell r="W287" t="str">
            <v>UP</v>
          </cell>
          <cell r="X287" t="str">
            <v>BUY</v>
          </cell>
          <cell r="Y287">
            <v>115.66102515509316</v>
          </cell>
          <cell r="Z287">
            <v>6852.6203076923057</v>
          </cell>
          <cell r="AA287">
            <v>115.59139775000001</v>
          </cell>
          <cell r="AB287">
            <v>6850.3815384615364</v>
          </cell>
          <cell r="AC287">
            <v>1.6878364765848711E-2</v>
          </cell>
          <cell r="AD287">
            <v>1.6873716755922419E-2</v>
          </cell>
          <cell r="AE287" t="str">
            <v>UP</v>
          </cell>
          <cell r="AF287" t="str">
            <v>UP</v>
          </cell>
          <cell r="AG287" t="str">
            <v>BUY</v>
          </cell>
          <cell r="AH287">
            <v>111.75656150666627</v>
          </cell>
          <cell r="AI287">
            <v>6560.7823076923087</v>
          </cell>
          <cell r="AJ287">
            <v>111.73861274176744</v>
          </cell>
          <cell r="AK287">
            <v>6561.3723076923088</v>
          </cell>
          <cell r="AL287">
            <v>1.7034029825320565E-2</v>
          </cell>
          <cell r="AM287">
            <v>1.7029762601760801E-2</v>
          </cell>
          <cell r="AN287" t="str">
            <v>UP</v>
          </cell>
          <cell r="AO287" t="str">
            <v>UP</v>
          </cell>
          <cell r="AP287" t="str">
            <v>NEGATIVE</v>
          </cell>
          <cell r="AQ287">
            <v>114.79859629377182</v>
          </cell>
          <cell r="AR287">
            <v>6769.6039787132295</v>
          </cell>
          <cell r="AS287">
            <v>114.74241902102789</v>
          </cell>
          <cell r="AT287">
            <v>6766.1256231941452</v>
          </cell>
          <cell r="AU287">
            <v>1.6957948597104318E-2</v>
          </cell>
          <cell r="AV287">
            <v>1.695836367975391E-2</v>
          </cell>
          <cell r="AW287" t="str">
            <v>UP</v>
          </cell>
          <cell r="AX287" t="str">
            <v>DOWN</v>
          </cell>
          <cell r="AY287" t="str">
            <v>NEGATIVE</v>
          </cell>
          <cell r="AZ287">
            <v>53.890931151609387</v>
          </cell>
          <cell r="BA287">
            <v>117.16225812358239</v>
          </cell>
          <cell r="BB287">
            <v>110.45617210250151</v>
          </cell>
          <cell r="BC287">
            <v>3.5654986777138298E-3</v>
          </cell>
          <cell r="BD287">
            <v>7.2306875233645318E-3</v>
          </cell>
          <cell r="BE287">
            <v>6.4494611409199321E-2</v>
          </cell>
          <cell r="BF287">
            <v>46052</v>
          </cell>
          <cell r="BG287">
            <v>45981</v>
          </cell>
          <cell r="BH287">
            <v>46052</v>
          </cell>
          <cell r="BI287">
            <v>46042</v>
          </cell>
          <cell r="BJ287">
            <v>-12.096688817824592</v>
          </cell>
        </row>
        <row r="288">
          <cell r="B288" t="str">
            <v>XLE US Equity</v>
          </cell>
          <cell r="C288" t="str">
            <v>Energy Select SPDR Fund</v>
          </cell>
          <cell r="D288" t="str">
            <v>ETF</v>
          </cell>
          <cell r="E288" t="str">
            <v>N/A</v>
          </cell>
          <cell r="F288">
            <v>75.011323399227635</v>
          </cell>
          <cell r="G288">
            <v>52.558294930935155</v>
          </cell>
          <cell r="H288">
            <v>1</v>
          </cell>
          <cell r="I288">
            <v>53.58</v>
          </cell>
          <cell r="J288">
            <v>6941.81</v>
          </cell>
          <cell r="K288">
            <v>53.64</v>
          </cell>
          <cell r="L288">
            <v>6964.82</v>
          </cell>
          <cell r="M288">
            <v>7.7184480704600086E-3</v>
          </cell>
          <cell r="N288">
            <v>7.7015629980387154E-3</v>
          </cell>
          <cell r="O288">
            <v>47.111280564021108</v>
          </cell>
          <cell r="P288">
            <v>6892.2477999999992</v>
          </cell>
          <cell r="Q288">
            <v>46.924933689000021</v>
          </cell>
          <cell r="R288">
            <v>6889.6637999999994</v>
          </cell>
          <cell r="S288">
            <v>6.8354014439267717E-3</v>
          </cell>
          <cell r="T288">
            <v>6.8109177822290876E-3</v>
          </cell>
          <cell r="U288" t="str">
            <v>POSITIVE</v>
          </cell>
          <cell r="V288" t="str">
            <v/>
          </cell>
          <cell r="W288" t="str">
            <v>UP</v>
          </cell>
          <cell r="X288" t="str">
            <v>POSITIVE</v>
          </cell>
          <cell r="Y288">
            <v>46.529111170939302</v>
          </cell>
          <cell r="Z288">
            <v>6852.6203076923057</v>
          </cell>
          <cell r="AA288">
            <v>46.37158067153846</v>
          </cell>
          <cell r="AB288">
            <v>6850.3815384615364</v>
          </cell>
          <cell r="AC288">
            <v>6.7899736278557192E-3</v>
          </cell>
          <cell r="AD288">
            <v>6.7691967828630789E-3</v>
          </cell>
          <cell r="AE288" t="str">
            <v>UP</v>
          </cell>
          <cell r="AF288" t="str">
            <v>UP</v>
          </cell>
          <cell r="AG288" t="str">
            <v>POSITIVE</v>
          </cell>
          <cell r="AH288">
            <v>44.379779690863487</v>
          </cell>
          <cell r="AI288">
            <v>6560.7823076923087</v>
          </cell>
          <cell r="AJ288">
            <v>44.381318105451832</v>
          </cell>
          <cell r="AK288">
            <v>6561.3723076923088</v>
          </cell>
          <cell r="AL288">
            <v>6.7644036350405353E-3</v>
          </cell>
          <cell r="AM288">
            <v>6.7640298437905777E-3</v>
          </cell>
          <cell r="AN288" t="str">
            <v>DOWN</v>
          </cell>
          <cell r="AO288" t="str">
            <v>UP</v>
          </cell>
          <cell r="AP288" t="str">
            <v>POSITIVE</v>
          </cell>
          <cell r="AQ288">
            <v>46.251207503421902</v>
          </cell>
          <cell r="AR288">
            <v>6769.6039787132295</v>
          </cell>
          <cell r="AS288">
            <v>46.103179685429083</v>
          </cell>
          <cell r="AT288">
            <v>6766.1256231941452</v>
          </cell>
          <cell r="AU288">
            <v>6.8321880643028932E-3</v>
          </cell>
          <cell r="AV288">
            <v>6.8138225999511883E-3</v>
          </cell>
          <cell r="AW288" t="str">
            <v>UP</v>
          </cell>
          <cell r="AX288" t="str">
            <v>UP</v>
          </cell>
          <cell r="AY288" t="str">
            <v>POSITIVE</v>
          </cell>
          <cell r="AZ288">
            <v>92.640507703111069</v>
          </cell>
          <cell r="BA288">
            <v>48.512903284872742</v>
          </cell>
          <cell r="BB288">
            <v>43.76603668434322</v>
          </cell>
          <cell r="BC288">
            <v>0.10444843272670656</v>
          </cell>
          <cell r="BD288">
            <v>0.13730722999958211</v>
          </cell>
          <cell r="BE288">
            <v>0.22423696681604266</v>
          </cell>
          <cell r="BF288">
            <v>46062</v>
          </cell>
          <cell r="BG288">
            <v>46007</v>
          </cell>
          <cell r="BH288">
            <v>46062</v>
          </cell>
          <cell r="BI288">
            <v>46034</v>
          </cell>
          <cell r="BJ288">
            <v>10.291123814266697</v>
          </cell>
        </row>
        <row r="289">
          <cell r="B289" t="str">
            <v>XLF US Equity</v>
          </cell>
          <cell r="C289" t="str">
            <v>Financial Select SPDR Fund</v>
          </cell>
          <cell r="D289" t="str">
            <v>ETF</v>
          </cell>
          <cell r="E289" t="str">
            <v>N/A</v>
          </cell>
          <cell r="F289">
            <v>46.748142960249098</v>
          </cell>
          <cell r="G289">
            <v>52.558294930935155</v>
          </cell>
          <cell r="H289">
            <v>0</v>
          </cell>
          <cell r="I289">
            <v>53.55</v>
          </cell>
          <cell r="J289">
            <v>6941.81</v>
          </cell>
          <cell r="K289">
            <v>53.94</v>
          </cell>
          <cell r="L289">
            <v>6964.82</v>
          </cell>
          <cell r="M289">
            <v>7.7141264310028644E-3</v>
          </cell>
          <cell r="N289">
            <v>7.7446366165959783E-3</v>
          </cell>
          <cell r="O289">
            <v>54.241878689941217</v>
          </cell>
          <cell r="P289">
            <v>6892.2477999999992</v>
          </cell>
          <cell r="Q289">
            <v>54.226194444200004</v>
          </cell>
          <cell r="R289">
            <v>6889.6637999999994</v>
          </cell>
          <cell r="S289">
            <v>7.869983822975898E-3</v>
          </cell>
          <cell r="T289">
            <v>7.8706590072218051E-3</v>
          </cell>
          <cell r="U289" t="str">
            <v>NEGATIVE</v>
          </cell>
          <cell r="V289" t="str">
            <v/>
          </cell>
          <cell r="W289" t="str">
            <v>DOWN</v>
          </cell>
          <cell r="X289" t="str">
            <v>NEGATIVE</v>
          </cell>
          <cell r="Y289">
            <v>53.759582841647074</v>
          </cell>
          <cell r="Z289">
            <v>6852.6203076923057</v>
          </cell>
          <cell r="AA289">
            <v>53.742152154923069</v>
          </cell>
          <cell r="AB289">
            <v>6850.3815384615364</v>
          </cell>
          <cell r="AC289">
            <v>7.8451133183754639E-3</v>
          </cell>
          <cell r="AD289">
            <v>7.8451326912504383E-3</v>
          </cell>
          <cell r="AE289" t="str">
            <v>UP</v>
          </cell>
          <cell r="AF289" t="str">
            <v>DOWN</v>
          </cell>
          <cell r="AG289" t="str">
            <v>NEGATIVE</v>
          </cell>
          <cell r="AH289">
            <v>52.738534018910848</v>
          </cell>
          <cell r="AI289">
            <v>6560.7823076923087</v>
          </cell>
          <cell r="AJ289">
            <v>52.748534038473395</v>
          </cell>
          <cell r="AK289">
            <v>6561.3723076923088</v>
          </cell>
          <cell r="AL289">
            <v>8.0384520542735576E-3</v>
          </cell>
          <cell r="AM289">
            <v>8.0392533093470355E-3</v>
          </cell>
          <cell r="AN289" t="str">
            <v>DOWN</v>
          </cell>
          <cell r="AO289" t="str">
            <v>DOWN</v>
          </cell>
          <cell r="AP289" t="str">
            <v>NEGATIVE</v>
          </cell>
          <cell r="AQ289">
            <v>53.446300621239445</v>
          </cell>
          <cell r="AR289">
            <v>6769.6039787132295</v>
          </cell>
          <cell r="AS289">
            <v>53.444213535450004</v>
          </cell>
          <cell r="AT289">
            <v>6766.1256231941452</v>
          </cell>
          <cell r="AU289">
            <v>7.8950409491159845E-3</v>
          </cell>
          <cell r="AV289">
            <v>7.8987912007196983E-3</v>
          </cell>
          <cell r="AW289" t="str">
            <v>UP</v>
          </cell>
          <cell r="AX289" t="str">
            <v>DOWN</v>
          </cell>
          <cell r="AY289" t="str">
            <v>NEGATIVE</v>
          </cell>
          <cell r="AZ289">
            <v>43.785297730155172</v>
          </cell>
          <cell r="BA289">
            <v>54.340645136679377</v>
          </cell>
          <cell r="BB289">
            <v>52.416812071515253</v>
          </cell>
          <cell r="BC289">
            <v>-1.4549792971554232E-2</v>
          </cell>
          <cell r="BD289">
            <v>-1.2755433746979072E-2</v>
          </cell>
          <cell r="BE289">
            <v>2.1618787631316971E-2</v>
          </cell>
          <cell r="BF289">
            <v>46028</v>
          </cell>
          <cell r="BG289">
            <v>45981</v>
          </cell>
          <cell r="BH289">
            <v>46034</v>
          </cell>
          <cell r="BI289">
            <v>46050</v>
          </cell>
          <cell r="BJ289">
            <v>-17.97205662471184</v>
          </cell>
        </row>
        <row r="290">
          <cell r="B290" t="str">
            <v>XLI US Equity</v>
          </cell>
          <cell r="C290" t="str">
            <v>Industrial Select SPDR Fund</v>
          </cell>
          <cell r="D290" t="str">
            <v>ETF</v>
          </cell>
          <cell r="E290" t="str">
            <v>N/A</v>
          </cell>
          <cell r="F290">
            <v>73.529657522211977</v>
          </cell>
          <cell r="G290">
            <v>52.558294930935155</v>
          </cell>
          <cell r="H290">
            <v>1</v>
          </cell>
          <cell r="I290">
            <v>173.91</v>
          </cell>
          <cell r="J290">
            <v>6941.81</v>
          </cell>
          <cell r="K290">
            <v>173.7</v>
          </cell>
          <cell r="L290">
            <v>6964.82</v>
          </cell>
          <cell r="M290">
            <v>2.5052543933066447E-2</v>
          </cell>
          <cell r="N290">
            <v>2.4939625144655569E-2</v>
          </cell>
          <cell r="O290">
            <v>160.60223004844218</v>
          </cell>
          <cell r="P290">
            <v>6892.2477999999992</v>
          </cell>
          <cell r="Q290">
            <v>160.16960595919997</v>
          </cell>
          <cell r="R290">
            <v>6889.6637999999994</v>
          </cell>
          <cell r="S290">
            <v>2.3301865328818009E-2</v>
          </cell>
          <cell r="T290">
            <v>2.3247811592664359E-2</v>
          </cell>
          <cell r="U290" t="str">
            <v>POSITIVE</v>
          </cell>
          <cell r="V290" t="str">
            <v/>
          </cell>
          <cell r="W290" t="str">
            <v>UP</v>
          </cell>
          <cell r="X290" t="str">
            <v>POSITIVE</v>
          </cell>
          <cell r="Y290">
            <v>158.43091117172477</v>
          </cell>
          <cell r="Z290">
            <v>6852.6203076923057</v>
          </cell>
          <cell r="AA290">
            <v>158.10425626615387</v>
          </cell>
          <cell r="AB290">
            <v>6850.3815384615364</v>
          </cell>
          <cell r="AC290">
            <v>2.3119756247676607E-2</v>
          </cell>
          <cell r="AD290">
            <v>2.3079627810287051E-2</v>
          </cell>
          <cell r="AE290" t="str">
            <v>UP</v>
          </cell>
          <cell r="AF290" t="str">
            <v>UP</v>
          </cell>
          <cell r="AG290" t="str">
            <v>POSITIVE</v>
          </cell>
          <cell r="AH290">
            <v>152.93297533139673</v>
          </cell>
          <cell r="AI290">
            <v>6560.7823076923087</v>
          </cell>
          <cell r="AJ290">
            <v>152.92759062211186</v>
          </cell>
          <cell r="AK290">
            <v>6561.3723076923088</v>
          </cell>
          <cell r="AL290">
            <v>2.3310173719997947E-2</v>
          </cell>
          <cell r="AM290">
            <v>2.3307256996044141E-2</v>
          </cell>
          <cell r="AN290" t="str">
            <v>UP</v>
          </cell>
          <cell r="AO290" t="str">
            <v>UP</v>
          </cell>
          <cell r="AP290" t="str">
            <v>POSITIVE</v>
          </cell>
          <cell r="AQ290">
            <v>157.6833752877192</v>
          </cell>
          <cell r="AR290">
            <v>6769.6039787132295</v>
          </cell>
          <cell r="AS290">
            <v>157.35559870202334</v>
          </cell>
          <cell r="AT290">
            <v>6766.1256231941452</v>
          </cell>
          <cell r="AU290">
            <v>2.3292850775842838E-2</v>
          </cell>
          <cell r="AV290">
            <v>2.3256381489963982E-2</v>
          </cell>
          <cell r="AW290" t="str">
            <v>UP</v>
          </cell>
          <cell r="AX290" t="str">
            <v>UP</v>
          </cell>
          <cell r="AY290" t="str">
            <v>POSITIVE</v>
          </cell>
          <cell r="AZ290">
            <v>86.651651292085447</v>
          </cell>
          <cell r="BA290">
            <v>164.19935495684226</v>
          </cell>
          <cell r="BB290">
            <v>150.89545344400022</v>
          </cell>
          <cell r="BC290">
            <v>5.9139361696701309E-2</v>
          </cell>
          <cell r="BD290">
            <v>8.2861676002530027E-2</v>
          </cell>
          <cell r="BE290">
            <v>0.15251981441933138</v>
          </cell>
          <cell r="BF290">
            <v>46063</v>
          </cell>
          <cell r="BG290">
            <v>45981</v>
          </cell>
          <cell r="BH290">
            <v>46063</v>
          </cell>
          <cell r="BI290">
            <v>46034</v>
          </cell>
          <cell r="BJ290">
            <v>8.8094579372510395</v>
          </cell>
        </row>
        <row r="291">
          <cell r="B291" t="str">
            <v>XLK US Equity</v>
          </cell>
          <cell r="C291" t="str">
            <v>Technology Select SPDR Fund</v>
          </cell>
          <cell r="D291" t="str">
            <v>ETF</v>
          </cell>
          <cell r="E291" t="str">
            <v>N/A</v>
          </cell>
          <cell r="F291">
            <v>47.80468362582603</v>
          </cell>
          <cell r="G291">
            <v>52.558294930935155</v>
          </cell>
          <cell r="H291">
            <v>0</v>
          </cell>
          <cell r="I291">
            <v>142.55000000000001</v>
          </cell>
          <cell r="J291">
            <v>6941.81</v>
          </cell>
          <cell r="K291">
            <v>143.35</v>
          </cell>
          <cell r="L291">
            <v>6964.82</v>
          </cell>
          <cell r="M291">
            <v>2.0534990153864771E-2</v>
          </cell>
          <cell r="N291">
            <v>2.0582010733945746E-2</v>
          </cell>
          <cell r="O291">
            <v>144.59146344233517</v>
          </cell>
          <cell r="P291">
            <v>6892.2477999999992</v>
          </cell>
          <cell r="Q291">
            <v>144.57396978990002</v>
          </cell>
          <cell r="R291">
            <v>6889.6637999999994</v>
          </cell>
          <cell r="S291">
            <v>2.0978854451857518E-2</v>
          </cell>
          <cell r="T291">
            <v>2.0984183551873755E-2</v>
          </cell>
          <cell r="U291" t="str">
            <v>NEGATIVE</v>
          </cell>
          <cell r="V291" t="str">
            <v/>
          </cell>
          <cell r="W291" t="str">
            <v>DOWN</v>
          </cell>
          <cell r="X291" t="str">
            <v>NEGATIVE</v>
          </cell>
          <cell r="Y291">
            <v>144.00115136348865</v>
          </cell>
          <cell r="Z291">
            <v>6852.6203076923057</v>
          </cell>
          <cell r="AA291">
            <v>144.07456307676927</v>
          </cell>
          <cell r="AB291">
            <v>6850.3815384615364</v>
          </cell>
          <cell r="AC291">
            <v>2.101402746652143E-2</v>
          </cell>
          <cell r="AD291">
            <v>2.1031611490230313E-2</v>
          </cell>
          <cell r="AE291" t="str">
            <v>DOWN</v>
          </cell>
          <cell r="AF291" t="str">
            <v>DOWN</v>
          </cell>
          <cell r="AG291" t="str">
            <v>NEGATIVE</v>
          </cell>
          <cell r="AH291">
            <v>135.96543629037396</v>
          </cell>
          <cell r="AI291">
            <v>6560.7823076923087</v>
          </cell>
          <cell r="AJ291">
            <v>135.9859490326366</v>
          </cell>
          <cell r="AK291">
            <v>6561.3723076923088</v>
          </cell>
          <cell r="AL291">
            <v>2.0723967038345229E-2</v>
          </cell>
          <cell r="AM291">
            <v>2.0725229823220323E-2</v>
          </cell>
          <cell r="AN291" t="str">
            <v>DOWN</v>
          </cell>
          <cell r="AO291" t="str">
            <v>DOWN</v>
          </cell>
          <cell r="AP291" t="str">
            <v>NEGATIVE</v>
          </cell>
          <cell r="AQ291">
            <v>141.55969457159009</v>
          </cell>
          <cell r="AR291">
            <v>6769.6039787132295</v>
          </cell>
          <cell r="AS291">
            <v>141.53968098739497</v>
          </cell>
          <cell r="AT291">
            <v>6766.1256231941452</v>
          </cell>
          <cell r="AU291">
            <v>2.0911074712305081E-2</v>
          </cell>
          <cell r="AV291">
            <v>2.0918866847845646E-2</v>
          </cell>
          <cell r="AW291" t="str">
            <v>UP</v>
          </cell>
          <cell r="AX291" t="str">
            <v>DOWN</v>
          </cell>
          <cell r="AY291" t="str">
            <v>NEGATIVE</v>
          </cell>
          <cell r="AZ291">
            <v>43.143658069569639</v>
          </cell>
          <cell r="BA291">
            <v>144.55387106618574</v>
          </cell>
          <cell r="BB291">
            <v>133.88826623112652</v>
          </cell>
          <cell r="BC291">
            <v>-1.3862451772517548E-2</v>
          </cell>
          <cell r="BD291">
            <v>-1.4118837957189045E-2</v>
          </cell>
          <cell r="BE291">
            <v>6.4693748098291426E-2</v>
          </cell>
          <cell r="BF291">
            <v>46050</v>
          </cell>
          <cell r="BG291">
            <v>46058</v>
          </cell>
          <cell r="BH291">
            <v>46050</v>
          </cell>
          <cell r="BI291">
            <v>46058</v>
          </cell>
          <cell r="BJ291">
            <v>-16.915515959134908</v>
          </cell>
        </row>
        <row r="292">
          <cell r="B292" t="str">
            <v>XLP US Equity</v>
          </cell>
          <cell r="C292" t="str">
            <v>Consumer Staples Select SPDR Fund</v>
          </cell>
          <cell r="D292" t="str">
            <v>ETF</v>
          </cell>
          <cell r="E292" t="str">
            <v>N/A</v>
          </cell>
          <cell r="F292">
            <v>74.891347733701863</v>
          </cell>
          <cell r="G292">
            <v>52.558294930935155</v>
          </cell>
          <cell r="H292">
            <v>1</v>
          </cell>
          <cell r="I292">
            <v>87.15</v>
          </cell>
          <cell r="J292">
            <v>6941.81</v>
          </cell>
          <cell r="K292">
            <v>87.43</v>
          </cell>
          <cell r="L292">
            <v>6964.82</v>
          </cell>
          <cell r="M292">
            <v>1.2554362623004663E-2</v>
          </cell>
          <cell r="N292">
            <v>1.2553088234871829E-2</v>
          </cell>
          <cell r="O292">
            <v>80.465122829517554</v>
          </cell>
          <cell r="P292">
            <v>6892.2477999999992</v>
          </cell>
          <cell r="Q292">
            <v>80.2877619052</v>
          </cell>
          <cell r="R292">
            <v>6889.6637999999994</v>
          </cell>
          <cell r="S292">
            <v>1.1674728646511747E-2</v>
          </cell>
          <cell r="T292">
            <v>1.1653364262157467E-2</v>
          </cell>
          <cell r="U292" t="str">
            <v>POSITIVE</v>
          </cell>
          <cell r="V292" t="str">
            <v/>
          </cell>
          <cell r="W292" t="str">
            <v>UP</v>
          </cell>
          <cell r="X292" t="str">
            <v>POSITIVE</v>
          </cell>
          <cell r="Y292">
            <v>79.560377754705826</v>
          </cell>
          <cell r="Z292">
            <v>6852.6203076923057</v>
          </cell>
          <cell r="AA292">
            <v>79.37861763184614</v>
          </cell>
          <cell r="AB292">
            <v>6850.3815384615364</v>
          </cell>
          <cell r="AC292">
            <v>1.1610212470899127E-2</v>
          </cell>
          <cell r="AD292">
            <v>1.1587473951074709E-2</v>
          </cell>
          <cell r="AE292" t="str">
            <v>UP</v>
          </cell>
          <cell r="AF292" t="str">
            <v>UP</v>
          </cell>
          <cell r="AG292" t="str">
            <v>POSITIVE</v>
          </cell>
          <cell r="AH292">
            <v>79.641583986539928</v>
          </cell>
          <cell r="AI292">
            <v>6560.7823076923087</v>
          </cell>
          <cell r="AJ292">
            <v>79.648763434594315</v>
          </cell>
          <cell r="AK292">
            <v>6561.3723076923088</v>
          </cell>
          <cell r="AL292">
            <v>1.2139037732308646E-2</v>
          </cell>
          <cell r="AM292">
            <v>1.2139040386599777E-2</v>
          </cell>
          <cell r="AN292" t="str">
            <v>DOWN</v>
          </cell>
          <cell r="AO292" t="str">
            <v>DOWN</v>
          </cell>
          <cell r="AP292" t="str">
            <v>POSITIVE</v>
          </cell>
          <cell r="AQ292">
            <v>80.087925441724622</v>
          </cell>
          <cell r="AR292">
            <v>6769.6039787132295</v>
          </cell>
          <cell r="AS292">
            <v>79.945268992017333</v>
          </cell>
          <cell r="AT292">
            <v>6766.1256231941452</v>
          </cell>
          <cell r="AU292">
            <v>1.1830518549321076E-2</v>
          </cell>
          <cell r="AV292">
            <v>1.1815516507403666E-2</v>
          </cell>
          <cell r="AW292" t="str">
            <v>UP</v>
          </cell>
          <cell r="AX292" t="str">
            <v>UP</v>
          </cell>
          <cell r="AY292" t="str">
            <v>POSITIVE</v>
          </cell>
          <cell r="AZ292">
            <v>83.317489343750395</v>
          </cell>
          <cell r="BA292">
            <v>81.865806500834793</v>
          </cell>
          <cell r="BB292">
            <v>79.354218337943919</v>
          </cell>
          <cell r="BC292">
            <v>6.4547015720309631E-2</v>
          </cell>
          <cell r="BD292">
            <v>8.3077946511630696E-2</v>
          </cell>
          <cell r="BE292">
            <v>9.8240293022059388E-2</v>
          </cell>
          <cell r="BF292">
            <v>46059</v>
          </cell>
          <cell r="BG292">
            <v>45971</v>
          </cell>
          <cell r="BH292">
            <v>46059</v>
          </cell>
          <cell r="BI292">
            <v>46034</v>
          </cell>
          <cell r="BJ292">
            <v>10.171148148740926</v>
          </cell>
        </row>
        <row r="293">
          <cell r="B293" t="str">
            <v>XLRE US Equity</v>
          </cell>
          <cell r="C293" t="str">
            <v>Real Estate Select SPDR Fund</v>
          </cell>
          <cell r="D293" t="str">
            <v>ETF</v>
          </cell>
          <cell r="E293" t="str">
            <v>N/A</v>
          </cell>
          <cell r="F293">
            <v>67.610626171056964</v>
          </cell>
          <cell r="G293">
            <v>52.558294930935155</v>
          </cell>
          <cell r="H293">
            <v>1</v>
          </cell>
          <cell r="I293">
            <v>42.84</v>
          </cell>
          <cell r="J293">
            <v>6941.81</v>
          </cell>
          <cell r="K293">
            <v>42.25</v>
          </cell>
          <cell r="L293">
            <v>6964.82</v>
          </cell>
          <cell r="M293">
            <v>6.1713011448022922E-3</v>
          </cell>
          <cell r="N293">
            <v>6.0662012801479441E-3</v>
          </cell>
          <cell r="O293">
            <v>40.831743296251766</v>
          </cell>
          <cell r="P293">
            <v>6892.2477999999992</v>
          </cell>
          <cell r="Q293">
            <v>40.79537499100001</v>
          </cell>
          <cell r="R293">
            <v>6889.6637999999994</v>
          </cell>
          <cell r="S293">
            <v>5.9242999499019419E-3</v>
          </cell>
          <cell r="T293">
            <v>5.9212432094291759E-3</v>
          </cell>
          <cell r="U293" t="str">
            <v>POSITIVE</v>
          </cell>
          <cell r="V293" t="str">
            <v/>
          </cell>
          <cell r="W293" t="str">
            <v>UP</v>
          </cell>
          <cell r="X293" t="str">
            <v>POSITIVE</v>
          </cell>
          <cell r="Y293">
            <v>40.769785977116747</v>
          </cell>
          <cell r="Z293">
            <v>6852.6203076923057</v>
          </cell>
          <cell r="AA293">
            <v>40.733592496461547</v>
          </cell>
          <cell r="AB293">
            <v>6850.3815384615364</v>
          </cell>
          <cell r="AC293">
            <v>5.9495177240961733E-3</v>
          </cell>
          <cell r="AD293">
            <v>5.9461786570225881E-3</v>
          </cell>
          <cell r="AE293" t="str">
            <v>UP</v>
          </cell>
          <cell r="AF293" t="str">
            <v>UP</v>
          </cell>
          <cell r="AG293" t="str">
            <v>POSITIVE</v>
          </cell>
          <cell r="AH293">
            <v>40.994877605462783</v>
          </cell>
          <cell r="AI293">
            <v>6560.7823076923087</v>
          </cell>
          <cell r="AJ293">
            <v>40.979749396422065</v>
          </cell>
          <cell r="AK293">
            <v>6561.3723076923088</v>
          </cell>
          <cell r="AL293">
            <v>6.2484739902736279E-3</v>
          </cell>
          <cell r="AM293">
            <v>6.2456064790560551E-3</v>
          </cell>
          <cell r="AN293" t="str">
            <v>UP</v>
          </cell>
          <cell r="AO293" t="str">
            <v>UP</v>
          </cell>
          <cell r="AP293" t="str">
            <v>NEGATIVE</v>
          </cell>
          <cell r="AQ293">
            <v>40.941581026363814</v>
          </cell>
          <cell r="AR293">
            <v>6769.6039787132295</v>
          </cell>
          <cell r="AS293">
            <v>40.903236080984044</v>
          </cell>
          <cell r="AT293">
            <v>6766.1256231941452</v>
          </cell>
          <cell r="AU293">
            <v>6.0478546684714658E-3</v>
          </cell>
          <cell r="AV293">
            <v>6.0452965787050356E-3</v>
          </cell>
          <cell r="AW293" t="str">
            <v>UP</v>
          </cell>
          <cell r="AX293" t="str">
            <v>UP</v>
          </cell>
          <cell r="AY293" t="str">
            <v>POSITIVE</v>
          </cell>
          <cell r="AZ293">
            <v>74.800984830264781</v>
          </cell>
          <cell r="BA293">
            <v>41.118064521051224</v>
          </cell>
          <cell r="BB293">
            <v>40.862130066166117</v>
          </cell>
          <cell r="BC293">
            <v>4.1877833964368616E-2</v>
          </cell>
          <cell r="BD293">
            <v>4.9183712024673421E-2</v>
          </cell>
          <cell r="BE293">
            <v>4.8403495623728254E-2</v>
          </cell>
          <cell r="BF293">
            <v>46063</v>
          </cell>
          <cell r="BG293">
            <v>46010</v>
          </cell>
          <cell r="BH293">
            <v>46063</v>
          </cell>
          <cell r="BI293">
            <v>46034</v>
          </cell>
          <cell r="BJ293">
            <v>2.8904265860960265</v>
          </cell>
        </row>
        <row r="294">
          <cell r="B294" t="str">
            <v>XLU US Equity</v>
          </cell>
          <cell r="C294" t="str">
            <v>Utilities Select SPDR Fund</v>
          </cell>
          <cell r="D294" t="str">
            <v>ETF</v>
          </cell>
          <cell r="E294" t="str">
            <v>N/A</v>
          </cell>
          <cell r="F294">
            <v>63.463925036231991</v>
          </cell>
          <cell r="G294">
            <v>52.558294930935155</v>
          </cell>
          <cell r="H294">
            <v>1</v>
          </cell>
          <cell r="I294">
            <v>44.2</v>
          </cell>
          <cell r="J294">
            <v>6941.81</v>
          </cell>
          <cell r="K294">
            <v>43.48</v>
          </cell>
          <cell r="L294">
            <v>6964.82</v>
          </cell>
          <cell r="M294">
            <v>6.3672154668595075E-3</v>
          </cell>
          <cell r="N294">
            <v>6.2428031162327239E-3</v>
          </cell>
          <cell r="O294">
            <v>42.970835014858793</v>
          </cell>
          <cell r="P294">
            <v>6892.2477999999992</v>
          </cell>
          <cell r="Q294">
            <v>42.980038843700008</v>
          </cell>
          <cell r="R294">
            <v>6889.6637999999994</v>
          </cell>
          <cell r="S294">
            <v>6.2346619363945095E-3</v>
          </cell>
          <cell r="T294">
            <v>6.2383361643423025E-3</v>
          </cell>
          <cell r="U294" t="str">
            <v>POSITIVE</v>
          </cell>
          <cell r="V294" t="str">
            <v/>
          </cell>
          <cell r="W294" t="str">
            <v>DOWN</v>
          </cell>
          <cell r="X294" t="str">
            <v>POSITIVE</v>
          </cell>
          <cell r="Y294">
            <v>43.256849732583689</v>
          </cell>
          <cell r="Z294">
            <v>6852.6203076923057</v>
          </cell>
          <cell r="AA294">
            <v>43.255225622000005</v>
          </cell>
          <cell r="AB294">
            <v>6850.3815384615364</v>
          </cell>
          <cell r="AC294">
            <v>6.3124538921303375E-3</v>
          </cell>
          <cell r="AD294">
            <v>6.3142797783076908E-3</v>
          </cell>
          <cell r="AE294" t="str">
            <v>UP</v>
          </cell>
          <cell r="AF294" t="str">
            <v>DOWN</v>
          </cell>
          <cell r="AG294" t="str">
            <v>BUY</v>
          </cell>
          <cell r="AH294">
            <v>42.472115812511198</v>
          </cell>
          <cell r="AI294">
            <v>6560.7823076923087</v>
          </cell>
          <cell r="AJ294">
            <v>42.453654254487112</v>
          </cell>
          <cell r="AK294">
            <v>6561.3723076923088</v>
          </cell>
          <cell r="AL294">
            <v>6.4736358898410621E-3</v>
          </cell>
          <cell r="AM294">
            <v>6.4702401058260367E-3</v>
          </cell>
          <cell r="AN294" t="str">
            <v>UP</v>
          </cell>
          <cell r="AO294" t="str">
            <v>UP</v>
          </cell>
          <cell r="AP294" t="str">
            <v>NEGATIVE</v>
          </cell>
          <cell r="AQ294">
            <v>42.996109104175197</v>
          </cell>
          <cell r="AR294">
            <v>6769.6039787132295</v>
          </cell>
          <cell r="AS294">
            <v>42.971798150312701</v>
          </cell>
          <cell r="AT294">
            <v>6766.1256231941452</v>
          </cell>
          <cell r="AU294">
            <v>6.351347765596759E-3</v>
          </cell>
          <cell r="AV294">
            <v>6.3510198514503229E-3</v>
          </cell>
          <cell r="AW294" t="str">
            <v>UP</v>
          </cell>
          <cell r="AX294" t="str">
            <v>UP</v>
          </cell>
          <cell r="AY294" t="str">
            <v>BUY</v>
          </cell>
          <cell r="AZ294">
            <v>66.808906059794239</v>
          </cell>
          <cell r="BA294">
            <v>42.986451637514179</v>
          </cell>
          <cell r="BB294">
            <v>42.140072511260172</v>
          </cell>
          <cell r="BC294">
            <v>2.823094989833419E-2</v>
          </cell>
          <cell r="BD294">
            <v>2.8604633461653206E-2</v>
          </cell>
          <cell r="BE294">
            <v>4.8882865310433399E-2</v>
          </cell>
          <cell r="BF294">
            <v>45989</v>
          </cell>
          <cell r="BG294">
            <v>46029</v>
          </cell>
          <cell r="BH294">
            <v>46063</v>
          </cell>
          <cell r="BI294">
            <v>46045</v>
          </cell>
          <cell r="BJ294">
            <v>-1.2562745487289462</v>
          </cell>
        </row>
        <row r="295">
          <cell r="B295" t="str">
            <v>XLV US Equity</v>
          </cell>
          <cell r="C295" t="str">
            <v>Health Care Select SPDR Fund</v>
          </cell>
          <cell r="D295" t="str">
            <v>ETF</v>
          </cell>
          <cell r="E295" t="str">
            <v>N/A</v>
          </cell>
          <cell r="F295">
            <v>48.715494655211302</v>
          </cell>
          <cell r="G295">
            <v>52.558294930935155</v>
          </cell>
          <cell r="H295">
            <v>0</v>
          </cell>
          <cell r="I295">
            <v>155.33000000000001</v>
          </cell>
          <cell r="J295">
            <v>6941.81</v>
          </cell>
          <cell r="K295">
            <v>156.32</v>
          </cell>
          <cell r="L295">
            <v>6964.82</v>
          </cell>
          <cell r="M295">
            <v>2.237600856260831E-2</v>
          </cell>
          <cell r="N295">
            <v>2.2444226842904771E-2</v>
          </cell>
          <cell r="O295">
            <v>155.3157428110211</v>
          </cell>
          <cell r="P295">
            <v>6892.2477999999992</v>
          </cell>
          <cell r="Q295">
            <v>155.36411192680001</v>
          </cell>
          <cell r="R295">
            <v>6889.6637999999994</v>
          </cell>
          <cell r="S295">
            <v>2.2534846006410435E-2</v>
          </cell>
          <cell r="T295">
            <v>2.2550318337275038E-2</v>
          </cell>
          <cell r="U295" t="str">
            <v>NEGATIVE</v>
          </cell>
          <cell r="V295" t="str">
            <v/>
          </cell>
          <cell r="W295" t="str">
            <v>DOWN</v>
          </cell>
          <cell r="X295" t="str">
            <v>NEGATIVE</v>
          </cell>
          <cell r="Y295">
            <v>154.44063839817011</v>
          </cell>
          <cell r="Z295">
            <v>6852.6203076923057</v>
          </cell>
          <cell r="AA295">
            <v>154.2823698663077</v>
          </cell>
          <cell r="AB295">
            <v>6850.3815384615364</v>
          </cell>
          <cell r="AC295">
            <v>2.2537457419726743E-2</v>
          </cell>
          <cell r="AD295">
            <v>2.2521719264844999E-2</v>
          </cell>
          <cell r="AE295" t="str">
            <v>UP</v>
          </cell>
          <cell r="AF295" t="str">
            <v>UP</v>
          </cell>
          <cell r="AG295" t="str">
            <v>NEGATIVE</v>
          </cell>
          <cell r="AH295">
            <v>142.85086307271405</v>
          </cell>
          <cell r="AI295">
            <v>6560.7823076923087</v>
          </cell>
          <cell r="AJ295">
            <v>142.87624764114855</v>
          </cell>
          <cell r="AK295">
            <v>6561.3723076923088</v>
          </cell>
          <cell r="AL295">
            <v>2.1773449624326958E-2</v>
          </cell>
          <cell r="AM295">
            <v>2.1775360540606078E-2</v>
          </cell>
          <cell r="AN295" t="str">
            <v>DOWN</v>
          </cell>
          <cell r="AO295" t="str">
            <v>DOWN</v>
          </cell>
          <cell r="AP295" t="str">
            <v>POSITIVE</v>
          </cell>
          <cell r="AQ295">
            <v>150.57863914161558</v>
          </cell>
          <cell r="AR295">
            <v>6769.6039787132295</v>
          </cell>
          <cell r="AS295">
            <v>150.48267723631005</v>
          </cell>
          <cell r="AT295">
            <v>6766.1256231941452</v>
          </cell>
          <cell r="AU295">
            <v>2.224334534414488E-2</v>
          </cell>
          <cell r="AV295">
            <v>2.2240597591102713E-2</v>
          </cell>
          <cell r="AW295" t="str">
            <v>UP</v>
          </cell>
          <cell r="AX295" t="str">
            <v>UP</v>
          </cell>
          <cell r="AY295" t="str">
            <v>POSITIVE</v>
          </cell>
          <cell r="AZ295">
            <v>50.272928538724763</v>
          </cell>
          <cell r="BA295">
            <v>156.34258070422763</v>
          </cell>
          <cell r="BB295">
            <v>141.61922434777941</v>
          </cell>
          <cell r="BC295">
            <v>-6.4766789678574188E-3</v>
          </cell>
          <cell r="BD295">
            <v>9.1794873596784399E-5</v>
          </cell>
          <cell r="BE295">
            <v>9.6814367649342259E-2</v>
          </cell>
          <cell r="BF295">
            <v>46029</v>
          </cell>
          <cell r="BG295">
            <v>45971</v>
          </cell>
          <cell r="BH295">
            <v>46044</v>
          </cell>
          <cell r="BI295">
            <v>46051</v>
          </cell>
          <cell r="BJ295">
            <v>-16.004704929749636</v>
          </cell>
        </row>
        <row r="296">
          <cell r="B296" t="str">
            <v>XLY US Equity</v>
          </cell>
          <cell r="C296" t="str">
            <v>Consumer Discretionary SPDR Fund</v>
          </cell>
          <cell r="D296" t="str">
            <v>ETF</v>
          </cell>
          <cell r="E296" t="str">
            <v>N/A</v>
          </cell>
          <cell r="F296">
            <v>41.203581640158703</v>
          </cell>
          <cell r="G296">
            <v>52.558294930935155</v>
          </cell>
          <cell r="H296">
            <v>0</v>
          </cell>
          <cell r="I296">
            <v>118.33</v>
          </cell>
          <cell r="J296">
            <v>6941.81</v>
          </cell>
          <cell r="K296">
            <v>117.55</v>
          </cell>
          <cell r="L296">
            <v>6964.82</v>
          </cell>
          <cell r="M296">
            <v>1.7045986565463474E-2</v>
          </cell>
          <cell r="N296">
            <v>1.6877679538021082E-2</v>
          </cell>
          <cell r="O296">
            <v>120.7546633051211</v>
          </cell>
          <cell r="P296">
            <v>6892.2477999999992</v>
          </cell>
          <cell r="Q296">
            <v>120.73341731850002</v>
          </cell>
          <cell r="R296">
            <v>6889.6637999999994</v>
          </cell>
          <cell r="S296">
            <v>1.7520360092845345E-2</v>
          </cell>
          <cell r="T296">
            <v>1.7523847436285649E-2</v>
          </cell>
          <cell r="U296" t="str">
            <v>NEGATIVE</v>
          </cell>
          <cell r="V296" t="str">
            <v/>
          </cell>
          <cell r="W296" t="str">
            <v>DOWN</v>
          </cell>
          <cell r="X296" t="str">
            <v>NEGATIVE</v>
          </cell>
          <cell r="Y296">
            <v>119.54301697140087</v>
          </cell>
          <cell r="Z296">
            <v>6852.6203076923057</v>
          </cell>
          <cell r="AA296">
            <v>119.57319713076926</v>
          </cell>
          <cell r="AB296">
            <v>6850.3815384615364</v>
          </cell>
          <cell r="AC296">
            <v>1.7444862199239269E-2</v>
          </cell>
          <cell r="AD296">
            <v>1.7454968961863559E-2</v>
          </cell>
          <cell r="AE296" t="str">
            <v>DOWN</v>
          </cell>
          <cell r="AF296" t="str">
            <v>DOWN</v>
          </cell>
          <cell r="AG296" t="str">
            <v>NEGATIVE</v>
          </cell>
          <cell r="AH296">
            <v>115.38379510548573</v>
          </cell>
          <cell r="AI296">
            <v>6560.7823076923087</v>
          </cell>
          <cell r="AJ296">
            <v>115.36379505853559</v>
          </cell>
          <cell r="AK296">
            <v>6561.3723076923088</v>
          </cell>
          <cell r="AL296">
            <v>1.7586895844753439E-2</v>
          </cell>
          <cell r="AM296">
            <v>1.7582266277328503E-2</v>
          </cell>
          <cell r="AN296" t="str">
            <v>UP</v>
          </cell>
          <cell r="AO296" t="str">
            <v>UP</v>
          </cell>
          <cell r="AP296" t="str">
            <v>NEGATIVE</v>
          </cell>
          <cell r="AQ296">
            <v>118.64585395852372</v>
          </cell>
          <cell r="AR296">
            <v>6769.6039787132295</v>
          </cell>
          <cell r="AS296">
            <v>118.65223786124255</v>
          </cell>
          <cell r="AT296">
            <v>6766.1256231941452</v>
          </cell>
          <cell r="AU296">
            <v>1.7526262146441835E-2</v>
          </cell>
          <cell r="AV296">
            <v>1.7536215623089383E-2</v>
          </cell>
          <cell r="AW296" t="str">
            <v>DOWN</v>
          </cell>
          <cell r="AX296" t="str">
            <v>DOWN</v>
          </cell>
          <cell r="AY296" t="str">
            <v>NEGATIVE</v>
          </cell>
          <cell r="AZ296">
            <v>39.460173211049565</v>
          </cell>
          <cell r="BA296">
            <v>121.17580651067919</v>
          </cell>
          <cell r="BB296">
            <v>114.28458851674243</v>
          </cell>
          <cell r="BC296">
            <v>-2.3484939713839581E-2</v>
          </cell>
          <cell r="BD296">
            <v>-2.0079251920851249E-2</v>
          </cell>
          <cell r="BE296">
            <v>3.5397699162778462E-2</v>
          </cell>
          <cell r="BF296">
            <v>46034</v>
          </cell>
          <cell r="BG296">
            <v>45981</v>
          </cell>
          <cell r="BH296">
            <v>46034</v>
          </cell>
          <cell r="BI296">
            <v>46058</v>
          </cell>
          <cell r="BJ296">
            <v>-23.516617944802235</v>
          </cell>
        </row>
        <row r="297">
          <cell r="B297" t="str">
            <v>XME US Equity</v>
          </cell>
          <cell r="C297" t="str">
            <v>SPDR S&amp;P Metals &amp; Mining ETF</v>
          </cell>
          <cell r="D297" t="str">
            <v>ETF</v>
          </cell>
          <cell r="E297" t="str">
            <v>N/A</v>
          </cell>
          <cell r="F297">
            <v>54.050559813847634</v>
          </cell>
          <cell r="G297">
            <v>52.558294930935155</v>
          </cell>
          <cell r="H297">
            <v>0</v>
          </cell>
          <cell r="I297">
            <v>123.1</v>
          </cell>
          <cell r="J297">
            <v>6941.81</v>
          </cell>
          <cell r="K297">
            <v>125.47</v>
          </cell>
          <cell r="L297">
            <v>6964.82</v>
          </cell>
          <cell r="M297">
            <v>1.7733127239149441E-2</v>
          </cell>
          <cell r="N297">
            <v>1.8014823067932839E-2</v>
          </cell>
          <cell r="O297">
            <v>112.66814558308248</v>
          </cell>
          <cell r="P297">
            <v>6892.2477999999992</v>
          </cell>
          <cell r="Q297">
            <v>112.11061359720004</v>
          </cell>
          <cell r="R297">
            <v>6889.6637999999994</v>
          </cell>
          <cell r="S297">
            <v>1.6347082817173592E-2</v>
          </cell>
          <cell r="T297">
            <v>1.6272290905863948E-2</v>
          </cell>
          <cell r="U297" t="str">
            <v>NEGATIVE</v>
          </cell>
          <cell r="V297" t="str">
            <v/>
          </cell>
          <cell r="W297" t="str">
            <v>UP</v>
          </cell>
          <cell r="X297" t="str">
            <v>POSITIVE</v>
          </cell>
          <cell r="Y297">
            <v>107.90963987267881</v>
          </cell>
          <cell r="Z297">
            <v>6852.6203076923057</v>
          </cell>
          <cell r="AA297">
            <v>107.41162301430771</v>
          </cell>
          <cell r="AB297">
            <v>6850.3815384615364</v>
          </cell>
          <cell r="AC297">
            <v>1.5747208371014877E-2</v>
          </cell>
          <cell r="AD297">
            <v>1.5679655565349764E-2</v>
          </cell>
          <cell r="AE297" t="str">
            <v>UP</v>
          </cell>
          <cell r="AF297" t="str">
            <v>UP</v>
          </cell>
          <cell r="AG297" t="str">
            <v>POSITIVE</v>
          </cell>
          <cell r="AH297">
            <v>90.924478271370887</v>
          </cell>
          <cell r="AI297">
            <v>6560.7823076923087</v>
          </cell>
          <cell r="AJ297">
            <v>90.98524754126521</v>
          </cell>
          <cell r="AK297">
            <v>6561.3723076923088</v>
          </cell>
          <cell r="AL297">
            <v>1.3858786042140863E-2</v>
          </cell>
          <cell r="AM297">
            <v>1.386680152787512E-2</v>
          </cell>
          <cell r="AN297" t="str">
            <v>DOWN</v>
          </cell>
          <cell r="AO297" t="str">
            <v>DOWN</v>
          </cell>
          <cell r="AP297" t="str">
            <v>POSITIVE</v>
          </cell>
          <cell r="AQ297">
            <v>105.02999741685429</v>
          </cell>
          <cell r="AR297">
            <v>6769.6039787132295</v>
          </cell>
          <cell r="AS297">
            <v>104.66499292408521</v>
          </cell>
          <cell r="AT297">
            <v>6766.1256231941452</v>
          </cell>
          <cell r="AU297">
            <v>1.5514939684376996E-2</v>
          </cell>
          <cell r="AV297">
            <v>1.5468969799392385E-2</v>
          </cell>
          <cell r="AW297" t="str">
            <v>UP</v>
          </cell>
          <cell r="AX297" t="str">
            <v>UP</v>
          </cell>
          <cell r="AY297" t="str">
            <v>POSITIVE</v>
          </cell>
          <cell r="AZ297">
            <v>64.535201829416451</v>
          </cell>
          <cell r="BA297">
            <v>119.59645156368136</v>
          </cell>
          <cell r="BB297">
            <v>87.303932769177479</v>
          </cell>
          <cell r="BC297">
            <v>2.9294752398678847E-2</v>
          </cell>
          <cell r="BD297">
            <v>9.2589208448673466E-2</v>
          </cell>
          <cell r="BE297">
            <v>0.4100166635730329</v>
          </cell>
          <cell r="BF297">
            <v>46045</v>
          </cell>
          <cell r="BG297">
            <v>45981</v>
          </cell>
          <cell r="BH297">
            <v>46045</v>
          </cell>
          <cell r="BI297">
            <v>46058</v>
          </cell>
          <cell r="BJ297">
            <v>-10.669639771113303</v>
          </cell>
        </row>
        <row r="298">
          <cell r="B298" t="str">
            <v>XOP US Equity</v>
          </cell>
          <cell r="C298" t="str">
            <v>SPDR S&amp;P Oil &amp; Gas Exploration &amp; Production ETF</v>
          </cell>
          <cell r="D298" t="str">
            <v>ETF</v>
          </cell>
          <cell r="E298" t="str">
            <v>N/A</v>
          </cell>
          <cell r="F298">
            <v>67.281221446874497</v>
          </cell>
          <cell r="G298">
            <v>52.558294930935155</v>
          </cell>
          <cell r="H298">
            <v>1</v>
          </cell>
          <cell r="I298">
            <v>145.62</v>
          </cell>
          <cell r="J298">
            <v>6941.81</v>
          </cell>
          <cell r="K298">
            <v>146.49</v>
          </cell>
          <cell r="L298">
            <v>6964.82</v>
          </cell>
          <cell r="M298">
            <v>2.0977237924979221E-2</v>
          </cell>
          <cell r="N298">
            <v>2.1032847941511772E-2</v>
          </cell>
          <cell r="O298">
            <v>132.25729455234375</v>
          </cell>
          <cell r="P298">
            <v>6892.2477999999992</v>
          </cell>
          <cell r="Q298">
            <v>131.95940105000003</v>
          </cell>
          <cell r="R298">
            <v>6889.6637999999994</v>
          </cell>
          <cell r="S298">
            <v>1.9189283146834008E-2</v>
          </cell>
          <cell r="T298">
            <v>1.9153242433977698E-2</v>
          </cell>
          <cell r="U298" t="str">
            <v>POSITIVE</v>
          </cell>
          <cell r="V298" t="str">
            <v/>
          </cell>
          <cell r="W298" t="str">
            <v>UP</v>
          </cell>
          <cell r="X298" t="str">
            <v>POSITIVE</v>
          </cell>
          <cell r="Y298">
            <v>131.78890842487982</v>
          </cell>
          <cell r="Z298">
            <v>6852.6203076923057</v>
          </cell>
          <cell r="AA298">
            <v>131.45376442307693</v>
          </cell>
          <cell r="AB298">
            <v>6850.3815384615364</v>
          </cell>
          <cell r="AC298">
            <v>1.923189998969331E-2</v>
          </cell>
          <cell r="AD298">
            <v>1.9189261749149072E-2</v>
          </cell>
          <cell r="AE298" t="str">
            <v>UP</v>
          </cell>
          <cell r="AF298" t="str">
            <v>UP</v>
          </cell>
          <cell r="AG298" t="str">
            <v>POSITIVE</v>
          </cell>
          <cell r="AH298">
            <v>128.87677414977449</v>
          </cell>
          <cell r="AI298">
            <v>6560.7823076923087</v>
          </cell>
          <cell r="AJ298">
            <v>128.89908196728254</v>
          </cell>
          <cell r="AK298">
            <v>6561.3723076923088</v>
          </cell>
          <cell r="AL298">
            <v>1.9643507146803296E-2</v>
          </cell>
          <cell r="AM298">
            <v>1.9645140669150272E-2</v>
          </cell>
          <cell r="AN298" t="str">
            <v>DOWN</v>
          </cell>
          <cell r="AO298" t="str">
            <v>DOWN</v>
          </cell>
          <cell r="AP298" t="str">
            <v>POSITIVE</v>
          </cell>
          <cell r="AQ298">
            <v>131.21995779709462</v>
          </cell>
          <cell r="AR298">
            <v>6769.6039787132295</v>
          </cell>
          <cell r="AS298">
            <v>130.92916939535905</v>
          </cell>
          <cell r="AT298">
            <v>6766.1256231941452</v>
          </cell>
          <cell r="AU298">
            <v>1.9383697807096392E-2</v>
          </cell>
          <cell r="AV298">
            <v>1.9350685560217275E-2</v>
          </cell>
          <cell r="AW298" t="str">
            <v>UP</v>
          </cell>
          <cell r="AX298" t="str">
            <v>UP</v>
          </cell>
          <cell r="AY298" t="str">
            <v>POSITIVE</v>
          </cell>
          <cell r="AZ298">
            <v>79.804871502472139</v>
          </cell>
          <cell r="BA298">
            <v>133.44225790700605</v>
          </cell>
          <cell r="BB298">
            <v>127.2391320328225</v>
          </cell>
          <cell r="BC298">
            <v>9.125851348738756E-2</v>
          </cell>
          <cell r="BD298">
            <v>0.10103567816720815</v>
          </cell>
          <cell r="BE298">
            <v>0.14445923729215626</v>
          </cell>
          <cell r="BF298">
            <v>46062</v>
          </cell>
          <cell r="BG298">
            <v>46029</v>
          </cell>
          <cell r="BH298">
            <v>46062</v>
          </cell>
          <cell r="BI298">
            <v>46034</v>
          </cell>
          <cell r="BJ298">
            <v>2.5610218619135594</v>
          </cell>
        </row>
        <row r="299">
          <cell r="B299" t="str">
            <v>XRT US Equity</v>
          </cell>
          <cell r="C299" t="str">
            <v>SPDR S&amp;P Retail ETF</v>
          </cell>
          <cell r="D299" t="str">
            <v>ETF</v>
          </cell>
          <cell r="E299" t="str">
            <v>N/A</v>
          </cell>
          <cell r="F299">
            <v>47.47783336563041</v>
          </cell>
          <cell r="G299">
            <v>52.558294930935155</v>
          </cell>
          <cell r="H299">
            <v>0</v>
          </cell>
          <cell r="I299">
            <v>87.47</v>
          </cell>
          <cell r="J299">
            <v>6941.81</v>
          </cell>
          <cell r="K299">
            <v>89.04</v>
          </cell>
          <cell r="L299">
            <v>6964.82</v>
          </cell>
          <cell r="M299">
            <v>1.2600460110547537E-2</v>
          </cell>
          <cell r="N299">
            <v>1.278424998779581E-2</v>
          </cell>
          <cell r="O299">
            <v>87.65651819941408</v>
          </cell>
          <cell r="P299">
            <v>6892.2477999999992</v>
          </cell>
          <cell r="Q299">
            <v>87.592183585000029</v>
          </cell>
          <cell r="R299">
            <v>6889.6637999999994</v>
          </cell>
          <cell r="S299">
            <v>1.2718132130915851E-2</v>
          </cell>
          <cell r="T299">
            <v>1.2713564279435527E-2</v>
          </cell>
          <cell r="U299" t="str">
            <v>NEGATIVE</v>
          </cell>
          <cell r="V299" t="str">
            <v/>
          </cell>
          <cell r="W299" t="str">
            <v>UP</v>
          </cell>
          <cell r="X299" t="str">
            <v>SELL</v>
          </cell>
          <cell r="Y299">
            <v>85.88479756108778</v>
          </cell>
          <cell r="Z299">
            <v>6852.6203076923057</v>
          </cell>
          <cell r="AA299">
            <v>85.78586877307697</v>
          </cell>
          <cell r="AB299">
            <v>6850.3815384615364</v>
          </cell>
          <cell r="AC299">
            <v>1.2533132393849268E-2</v>
          </cell>
          <cell r="AD299">
            <v>1.2522786985138177E-2</v>
          </cell>
          <cell r="AE299" t="str">
            <v>UP</v>
          </cell>
          <cell r="AF299" t="str">
            <v>UP</v>
          </cell>
          <cell r="AG299" t="str">
            <v>POSITIVE</v>
          </cell>
          <cell r="AH299">
            <v>83.130540701254475</v>
          </cell>
          <cell r="AI299">
            <v>6560.7823076923087</v>
          </cell>
          <cell r="AJ299">
            <v>83.170797080210804</v>
          </cell>
          <cell r="AK299">
            <v>6561.3723076923088</v>
          </cell>
          <cell r="AL299">
            <v>1.2670827471868188E-2</v>
          </cell>
          <cell r="AM299">
            <v>1.2675823468012088E-2</v>
          </cell>
          <cell r="AN299" t="str">
            <v>DOWN</v>
          </cell>
          <cell r="AO299" t="str">
            <v>DOWN</v>
          </cell>
          <cell r="AP299" t="str">
            <v>SELL</v>
          </cell>
          <cell r="AQ299">
            <v>85.620197570924034</v>
          </cell>
          <cell r="AR299">
            <v>6769.6039787132295</v>
          </cell>
          <cell r="AS299">
            <v>85.582833557517489</v>
          </cell>
          <cell r="AT299">
            <v>6766.1256231941452</v>
          </cell>
          <cell r="AU299">
            <v>1.264774096685029E-2</v>
          </cell>
          <cell r="AV299">
            <v>1.2648720748568609E-2</v>
          </cell>
          <cell r="AW299" t="str">
            <v>UP</v>
          </cell>
          <cell r="AX299" t="str">
            <v>DOWN</v>
          </cell>
          <cell r="AY299" t="str">
            <v>SELL</v>
          </cell>
          <cell r="AZ299">
            <v>48.840778802599203</v>
          </cell>
          <cell r="BA299">
            <v>88.400322620022678</v>
          </cell>
          <cell r="BB299">
            <v>82.142177525418717</v>
          </cell>
          <cell r="BC299">
            <v>-1.0523973130975417E-2</v>
          </cell>
          <cell r="BD299">
            <v>-2.1278303455969372E-3</v>
          </cell>
          <cell r="BE299">
            <v>6.4860984150713508E-2</v>
          </cell>
          <cell r="BF299">
            <v>46037</v>
          </cell>
          <cell r="BG299">
            <v>45981</v>
          </cell>
          <cell r="BH299">
            <v>46037</v>
          </cell>
          <cell r="BI299">
            <v>46052</v>
          </cell>
          <cell r="BJ299">
            <v>-17.242366219330528</v>
          </cell>
        </row>
        <row r="300">
          <cell r="B300" t="str">
            <v>AS51 Index</v>
          </cell>
          <cell r="C300" t="str">
            <v>S&amp;P/ASX 200 INDEX</v>
          </cell>
          <cell r="D300" t="str">
            <v>INDEX</v>
          </cell>
          <cell r="E300" t="str">
            <v>STOCKS</v>
          </cell>
          <cell r="F300">
            <v>53.206035945740133</v>
          </cell>
          <cell r="G300">
            <v>52.558294930935155</v>
          </cell>
          <cell r="H300">
            <v>0</v>
          </cell>
          <cell r="I300">
            <v>8867.3590000000004</v>
          </cell>
          <cell r="J300">
            <v>6941.81</v>
          </cell>
          <cell r="K300">
            <v>8870.098</v>
          </cell>
          <cell r="L300">
            <v>6964.82</v>
          </cell>
          <cell r="M300">
            <v>1.2773842845021688</v>
          </cell>
          <cell r="N300">
            <v>1.2735573927251531</v>
          </cell>
          <cell r="O300">
            <v>8738.5653000000002</v>
          </cell>
          <cell r="P300">
            <v>6892.2477999999992</v>
          </cell>
          <cell r="Q300">
            <v>8733.3488600000019</v>
          </cell>
          <cell r="R300">
            <v>6889.6637999999994</v>
          </cell>
          <cell r="S300">
            <v>1.2678832151101707</v>
          </cell>
          <cell r="T300">
            <v>1.267601600530929</v>
          </cell>
          <cell r="U300" t="str">
            <v>NEGATIVE</v>
          </cell>
          <cell r="V300" t="str">
            <v/>
          </cell>
          <cell r="W300" t="str">
            <v>UP</v>
          </cell>
          <cell r="X300" t="str">
            <v>POSITIVE</v>
          </cell>
          <cell r="Y300">
            <v>8716.3009230769221</v>
          </cell>
          <cell r="Z300">
            <v>6852.6203076923057</v>
          </cell>
          <cell r="AA300">
            <v>8715.2946461538468</v>
          </cell>
          <cell r="AB300">
            <v>6850.3815384615364</v>
          </cell>
          <cell r="AC300">
            <v>1.2719661285322594</v>
          </cell>
          <cell r="AD300">
            <v>1.27223492548871</v>
          </cell>
          <cell r="AE300" t="str">
            <v>UP</v>
          </cell>
          <cell r="AF300" t="str">
            <v>DOWN</v>
          </cell>
          <cell r="AG300" t="str">
            <v>POSITIVE</v>
          </cell>
          <cell r="AH300">
            <v>8737.9101794871804</v>
          </cell>
          <cell r="AI300">
            <v>6560.7823076923087</v>
          </cell>
          <cell r="AJ300">
            <v>8737.9804102564103</v>
          </cell>
          <cell r="AK300">
            <v>6561.3723076923088</v>
          </cell>
          <cell r="AL300">
            <v>1.3318396754670947</v>
          </cell>
          <cell r="AM300">
            <v>1.3317306198296852</v>
          </cell>
          <cell r="AN300" t="str">
            <v>DOWN</v>
          </cell>
          <cell r="AO300" t="str">
            <v>UP</v>
          </cell>
          <cell r="AP300" t="str">
            <v>NEGATIVE</v>
          </cell>
          <cell r="AQ300">
            <v>8758.2848477949174</v>
          </cell>
          <cell r="AR300">
            <v>6769.6039787132295</v>
          </cell>
          <cell r="AS300">
            <v>8756.079612317968</v>
          </cell>
          <cell r="AT300">
            <v>6766.1256231941452</v>
          </cell>
          <cell r="AU300">
            <v>1.2937662048378342</v>
          </cell>
          <cell r="AV300">
            <v>1.2941053861462903</v>
          </cell>
          <cell r="AW300" t="str">
            <v>UP</v>
          </cell>
          <cell r="AX300" t="str">
            <v>DOWN</v>
          </cell>
          <cell r="AY300" t="str">
            <v>NEGATIVE</v>
          </cell>
          <cell r="AZ300">
            <v>59.088195161417424</v>
          </cell>
          <cell r="BA300">
            <v>8809.6903548387072</v>
          </cell>
          <cell r="BB300">
            <v>8700.6155750000016</v>
          </cell>
          <cell r="BC300">
            <v>6.54604677786641E-3</v>
          </cell>
          <cell r="BD300">
            <v>1.47385406618179E-2</v>
          </cell>
          <cell r="BE300">
            <v>1.9164554917138643E-2</v>
          </cell>
          <cell r="BF300">
            <v>46049</v>
          </cell>
          <cell r="BG300">
            <v>45982</v>
          </cell>
          <cell r="BH300">
            <v>46049</v>
          </cell>
          <cell r="BI300">
            <v>46059</v>
          </cell>
          <cell r="BJ300">
            <v>-11.514163639220804</v>
          </cell>
        </row>
        <row r="301">
          <cell r="B301" t="str">
            <v>BKX Index</v>
          </cell>
          <cell r="C301" t="str">
            <v>KBW BANK INDEX</v>
          </cell>
          <cell r="D301" t="str">
            <v>INDEX</v>
          </cell>
          <cell r="E301" t="str">
            <v>STOCKS</v>
          </cell>
          <cell r="F301">
            <v>61.857387363284559</v>
          </cell>
          <cell r="G301">
            <v>52.558294930935155</v>
          </cell>
          <cell r="H301">
            <v>0</v>
          </cell>
          <cell r="I301">
            <v>174.55</v>
          </cell>
          <cell r="J301">
            <v>6941.81</v>
          </cell>
          <cell r="K301">
            <v>176.40459999999999</v>
          </cell>
          <cell r="L301">
            <v>6964.82</v>
          </cell>
          <cell r="M301">
            <v>2.5144738908152196E-2</v>
          </cell>
          <cell r="N301">
            <v>2.5327948173822151E-2</v>
          </cell>
          <cell r="O301">
            <v>166.24780000000004</v>
          </cell>
          <cell r="P301">
            <v>6892.2477999999992</v>
          </cell>
          <cell r="Q301">
            <v>165.81920000000002</v>
          </cell>
          <cell r="R301">
            <v>6889.6637999999994</v>
          </cell>
          <cell r="S301">
            <v>2.4120984158462797E-2</v>
          </cell>
          <cell r="T301">
            <v>2.406782171286791E-2</v>
          </cell>
          <cell r="U301" t="str">
            <v>NEGATIVE</v>
          </cell>
          <cell r="V301" t="str">
            <v/>
          </cell>
          <cell r="W301" t="str">
            <v>UP</v>
          </cell>
          <cell r="X301" t="str">
            <v>POSITIVE</v>
          </cell>
          <cell r="Y301">
            <v>162.45461538461541</v>
          </cell>
          <cell r="Z301">
            <v>6852.6203076923057</v>
          </cell>
          <cell r="AA301">
            <v>162.078</v>
          </cell>
          <cell r="AB301">
            <v>6850.3815384615364</v>
          </cell>
          <cell r="AC301">
            <v>2.3706933711510971E-2</v>
          </cell>
          <cell r="AD301">
            <v>2.3659704074876914E-2</v>
          </cell>
          <cell r="AE301" t="str">
            <v>UP</v>
          </cell>
          <cell r="AF301" t="str">
            <v>UP</v>
          </cell>
          <cell r="AG301" t="str">
            <v>POSITIVE</v>
          </cell>
          <cell r="AH301">
            <v>150.708717948718</v>
          </cell>
          <cell r="AI301">
            <v>6560.7823076923087</v>
          </cell>
          <cell r="AJ301">
            <v>150.75615384615389</v>
          </cell>
          <cell r="AK301">
            <v>6561.3723076923088</v>
          </cell>
          <cell r="AL301">
            <v>2.2971150524536809E-2</v>
          </cell>
          <cell r="AM301">
            <v>2.2976314523322047E-2</v>
          </cell>
          <cell r="AN301" t="str">
            <v>DOWN</v>
          </cell>
          <cell r="AO301" t="str">
            <v>DOWN</v>
          </cell>
          <cell r="AP301" t="str">
            <v>POSITIVE</v>
          </cell>
          <cell r="AQ301">
            <v>159.49881494568834</v>
          </cell>
          <cell r="AR301">
            <v>6769.6039787132295</v>
          </cell>
          <cell r="AS301">
            <v>159.19478908644021</v>
          </cell>
          <cell r="AT301">
            <v>6766.1256231941452</v>
          </cell>
          <cell r="AU301">
            <v>2.3561025939955498E-2</v>
          </cell>
          <cell r="AV301">
            <v>2.3528204758824403E-2</v>
          </cell>
          <cell r="AW301" t="str">
            <v>UP</v>
          </cell>
          <cell r="AX301" t="str">
            <v>UP</v>
          </cell>
          <cell r="AY301" t="str">
            <v>POSITIVE</v>
          </cell>
          <cell r="AZ301">
            <v>71.178081715860301</v>
          </cell>
          <cell r="BA301">
            <v>168.95645161290327</v>
          </cell>
          <cell r="BB301">
            <v>147.77044999999998</v>
          </cell>
          <cell r="BC301">
            <v>3.3106450411921173E-2</v>
          </cell>
          <cell r="BD301">
            <v>4.9938705955807849E-2</v>
          </cell>
          <cell r="BE301">
            <v>0.18122398625706304</v>
          </cell>
          <cell r="BF301">
            <v>46062</v>
          </cell>
          <cell r="BG301">
            <v>45978</v>
          </cell>
          <cell r="BH301">
            <v>46062</v>
          </cell>
          <cell r="BI301">
            <v>46045</v>
          </cell>
          <cell r="BJ301">
            <v>-2.8628122216763785</v>
          </cell>
        </row>
        <row r="302">
          <cell r="B302" t="str">
            <v>CAC Index</v>
          </cell>
          <cell r="C302" t="str">
            <v>CAC 40 INDEX</v>
          </cell>
          <cell r="D302" t="str">
            <v>INDEX</v>
          </cell>
          <cell r="E302" t="str">
            <v>STOCKS</v>
          </cell>
          <cell r="F302">
            <v>63.636552839626773</v>
          </cell>
          <cell r="G302">
            <v>52.558294930935155</v>
          </cell>
          <cell r="H302">
            <v>1</v>
          </cell>
          <cell r="I302">
            <v>8327.8799999999992</v>
          </cell>
          <cell r="J302">
            <v>6941.81</v>
          </cell>
          <cell r="K302">
            <v>8323.2800000000007</v>
          </cell>
          <cell r="L302">
            <v>6964.82</v>
          </cell>
          <cell r="M302">
            <v>1.199669826745474</v>
          </cell>
          <cell r="N302">
            <v>1.1950459595510008</v>
          </cell>
          <cell r="O302">
            <v>8165.9331999999995</v>
          </cell>
          <cell r="P302">
            <v>6892.2477999999992</v>
          </cell>
          <cell r="Q302">
            <v>8161.3649999999989</v>
          </cell>
          <cell r="R302">
            <v>6889.6637999999994</v>
          </cell>
          <cell r="S302">
            <v>1.1847997107707011</v>
          </cell>
          <cell r="T302">
            <v>1.1845810241132519</v>
          </cell>
          <cell r="U302" t="str">
            <v>POSITIVE</v>
          </cell>
          <cell r="V302" t="str">
            <v/>
          </cell>
          <cell r="W302" t="str">
            <v>UP</v>
          </cell>
          <cell r="X302" t="str">
            <v>POSITIVE</v>
          </cell>
          <cell r="Y302">
            <v>8142.8955384615383</v>
          </cell>
          <cell r="Z302">
            <v>6852.6203076923057</v>
          </cell>
          <cell r="AA302">
            <v>8137.3092307692305</v>
          </cell>
          <cell r="AB302">
            <v>6850.3815384615364</v>
          </cell>
          <cell r="AC302">
            <v>1.1882893218701835</v>
          </cell>
          <cell r="AD302">
            <v>1.1878621920665624</v>
          </cell>
          <cell r="AE302" t="str">
            <v>UP</v>
          </cell>
          <cell r="AF302" t="str">
            <v>UP</v>
          </cell>
          <cell r="AG302" t="str">
            <v>POSITIVE</v>
          </cell>
          <cell r="AH302">
            <v>7959.5456410256411</v>
          </cell>
          <cell r="AI302">
            <v>6560.7823076923087</v>
          </cell>
          <cell r="AJ302">
            <v>7959.4276923076932</v>
          </cell>
          <cell r="AK302">
            <v>6561.3723076923088</v>
          </cell>
          <cell r="AL302">
            <v>1.213200692803559</v>
          </cell>
          <cell r="AM302">
            <v>1.2130736253110277</v>
          </cell>
          <cell r="AN302" t="str">
            <v>UP</v>
          </cell>
          <cell r="AO302" t="str">
            <v>UP</v>
          </cell>
          <cell r="AP302" t="str">
            <v>NEGATIVE</v>
          </cell>
          <cell r="AQ302">
            <v>8094.6575943936741</v>
          </cell>
          <cell r="AR302">
            <v>6769.6039787132295</v>
          </cell>
          <cell r="AS302">
            <v>8089.9458236304745</v>
          </cell>
          <cell r="AT302">
            <v>6766.1256231941452</v>
          </cell>
          <cell r="AU302">
            <v>1.1957357653190683</v>
          </cell>
          <cell r="AV302">
            <v>1.1956540972130787</v>
          </cell>
          <cell r="AW302" t="str">
            <v>UP</v>
          </cell>
          <cell r="AX302" t="str">
            <v>UP</v>
          </cell>
          <cell r="AY302" t="str">
            <v>BUY</v>
          </cell>
          <cell r="AZ302">
            <v>65.588072882352435</v>
          </cell>
          <cell r="BA302">
            <v>8206.2106451612908</v>
          </cell>
          <cell r="BB302">
            <v>7937.907699999997</v>
          </cell>
          <cell r="BC302">
            <v>1.4826496674253509E-2</v>
          </cell>
          <cell r="BD302">
            <v>1.9832001564744628E-2</v>
          </cell>
          <cell r="BE302">
            <v>4.9127845112132196E-2</v>
          </cell>
          <cell r="BF302">
            <v>46031</v>
          </cell>
          <cell r="BG302">
            <v>45980</v>
          </cell>
          <cell r="BH302">
            <v>46034</v>
          </cell>
          <cell r="BI302">
            <v>46042</v>
          </cell>
          <cell r="BJ302">
            <v>-1.0836467453341641</v>
          </cell>
        </row>
        <row r="303">
          <cell r="B303" t="str">
            <v>CCMP Index</v>
          </cell>
          <cell r="C303" t="str">
            <v>NASDAQ COMPOSITE INDEX</v>
          </cell>
          <cell r="D303" t="str">
            <v>INDEX</v>
          </cell>
          <cell r="E303" t="str">
            <v>STOCKS</v>
          </cell>
          <cell r="F303">
            <v>45.956346205308762</v>
          </cell>
          <cell r="G303">
            <v>52.558294930935155</v>
          </cell>
          <cell r="H303">
            <v>0</v>
          </cell>
          <cell r="I303">
            <v>23102.47</v>
          </cell>
          <cell r="J303">
            <v>6941.81</v>
          </cell>
          <cell r="K303">
            <v>23238.67</v>
          </cell>
          <cell r="L303">
            <v>6964.82</v>
          </cell>
          <cell r="M303">
            <v>3.3280181969832077</v>
          </cell>
          <cell r="N303">
            <v>3.3365786911937421</v>
          </cell>
          <cell r="O303">
            <v>23394.922999999995</v>
          </cell>
          <cell r="P303">
            <v>6892.2477999999992</v>
          </cell>
          <cell r="Q303">
            <v>23397.167399999995</v>
          </cell>
          <cell r="R303">
            <v>6889.6637999999994</v>
          </cell>
          <cell r="S303">
            <v>3.3943821636825069</v>
          </cell>
          <cell r="T303">
            <v>3.395981005633395</v>
          </cell>
          <cell r="U303" t="str">
            <v>NEGATIVE</v>
          </cell>
          <cell r="V303" t="str">
            <v/>
          </cell>
          <cell r="W303" t="str">
            <v>DOWN</v>
          </cell>
          <cell r="X303" t="str">
            <v>NEGATIVE</v>
          </cell>
          <cell r="Y303">
            <v>23279.171230769232</v>
          </cell>
          <cell r="Z303">
            <v>6852.6203076923057</v>
          </cell>
          <cell r="AA303">
            <v>23285.284000000003</v>
          </cell>
          <cell r="AB303">
            <v>6850.3815384615364</v>
          </cell>
          <cell r="AC303">
            <v>3.3971196689006029</v>
          </cell>
          <cell r="AD303">
            <v>3.3991222049844292</v>
          </cell>
          <cell r="AE303" t="str">
            <v>DOWN</v>
          </cell>
          <cell r="AF303" t="str">
            <v>DOWN</v>
          </cell>
          <cell r="AG303" t="str">
            <v>NEGATIVE</v>
          </cell>
          <cell r="AH303">
            <v>22017.006923076922</v>
          </cell>
          <cell r="AI303">
            <v>6560.7823076923087</v>
          </cell>
          <cell r="AJ303">
            <v>22020.49923076923</v>
          </cell>
          <cell r="AK303">
            <v>6561.3723076923088</v>
          </cell>
          <cell r="AL303">
            <v>3.3558508559661675</v>
          </cell>
          <cell r="AM303">
            <v>3.356081349773921</v>
          </cell>
          <cell r="AN303" t="str">
            <v>DOWN</v>
          </cell>
          <cell r="AO303" t="str">
            <v>DOWN</v>
          </cell>
          <cell r="AP303" t="str">
            <v>NEGATIVE</v>
          </cell>
          <cell r="AQ303">
            <v>22896.884086879858</v>
          </cell>
          <cell r="AR303">
            <v>6769.6039787132295</v>
          </cell>
          <cell r="AS303">
            <v>22892.731717857263</v>
          </cell>
          <cell r="AT303">
            <v>6766.1256231941452</v>
          </cell>
          <cell r="AU303">
            <v>3.3823077625926521</v>
          </cell>
          <cell r="AV303">
            <v>3.383432852529582</v>
          </cell>
          <cell r="AW303" t="str">
            <v>UP</v>
          </cell>
          <cell r="AX303" t="str">
            <v>DOWN</v>
          </cell>
          <cell r="AY303" t="str">
            <v>NEGATIVE</v>
          </cell>
          <cell r="AZ303">
            <v>40.923713779752951</v>
          </cell>
          <cell r="BA303">
            <v>23413.154516129034</v>
          </cell>
          <cell r="BB303">
            <v>21698.985150000011</v>
          </cell>
          <cell r="BC303">
            <v>-1.3269656419642506E-2</v>
          </cell>
          <cell r="BD303">
            <v>-1.2500703678314906E-2</v>
          </cell>
          <cell r="BE303">
            <v>6.4679746094023605E-2</v>
          </cell>
          <cell r="BF303">
            <v>46050</v>
          </cell>
          <cell r="BG303">
            <v>45981</v>
          </cell>
          <cell r="BH303">
            <v>46050</v>
          </cell>
          <cell r="BI303">
            <v>46058</v>
          </cell>
          <cell r="BJ303">
            <v>-18.763853379652176</v>
          </cell>
        </row>
        <row r="304">
          <cell r="B304" t="str">
            <v>DAX Index</v>
          </cell>
          <cell r="C304" t="str">
            <v>DAX INDEX</v>
          </cell>
          <cell r="D304" t="str">
            <v>INDEX</v>
          </cell>
          <cell r="E304" t="str">
            <v>STOCKS</v>
          </cell>
          <cell r="F304">
            <v>56.056346451536953</v>
          </cell>
          <cell r="G304">
            <v>52.558294930935155</v>
          </cell>
          <cell r="H304">
            <v>0</v>
          </cell>
          <cell r="I304">
            <v>24987.85</v>
          </cell>
          <cell r="J304">
            <v>6941.81</v>
          </cell>
          <cell r="K304">
            <v>25014.87</v>
          </cell>
          <cell r="L304">
            <v>6964.82</v>
          </cell>
          <cell r="M304">
            <v>3.5996159503069078</v>
          </cell>
          <cell r="N304">
            <v>3.591603228798447</v>
          </cell>
          <cell r="O304">
            <v>24534.494799999997</v>
          </cell>
          <cell r="P304">
            <v>6892.2477999999992</v>
          </cell>
          <cell r="Q304">
            <v>24504.030399999996</v>
          </cell>
          <cell r="R304">
            <v>6889.6637999999994</v>
          </cell>
          <cell r="S304">
            <v>3.5597232589344801</v>
          </cell>
          <cell r="T304">
            <v>3.5566365952428618</v>
          </cell>
          <cell r="U304" t="str">
            <v>NEGATIVE</v>
          </cell>
          <cell r="V304" t="str">
            <v/>
          </cell>
          <cell r="W304" t="str">
            <v>UP</v>
          </cell>
          <cell r="X304" t="str">
            <v>POSITIVE</v>
          </cell>
          <cell r="Y304">
            <v>24329.763692307693</v>
          </cell>
          <cell r="Z304">
            <v>6852.6203076923057</v>
          </cell>
          <cell r="AA304">
            <v>24313.783076923079</v>
          </cell>
          <cell r="AB304">
            <v>6850.3815384615364</v>
          </cell>
          <cell r="AC304">
            <v>3.5504321850426592</v>
          </cell>
          <cell r="AD304">
            <v>3.5492596931153537</v>
          </cell>
          <cell r="AE304" t="str">
            <v>UP</v>
          </cell>
          <cell r="AF304" t="str">
            <v>UP</v>
          </cell>
          <cell r="AG304" t="str">
            <v>POSITIVE</v>
          </cell>
          <cell r="AH304">
            <v>24112.3941025641</v>
          </cell>
          <cell r="AI304">
            <v>6560.7823076923087</v>
          </cell>
          <cell r="AJ304">
            <v>24113.08692307692</v>
          </cell>
          <cell r="AK304">
            <v>6561.3723076923088</v>
          </cell>
          <cell r="AL304">
            <v>3.6752315458315215</v>
          </cell>
          <cell r="AM304">
            <v>3.675006659019735</v>
          </cell>
          <cell r="AN304" t="str">
            <v>DOWN</v>
          </cell>
          <cell r="AO304" t="str">
            <v>UP</v>
          </cell>
          <cell r="AP304" t="str">
            <v>NEGATIVE</v>
          </cell>
          <cell r="AQ304">
            <v>24319.542611598634</v>
          </cell>
          <cell r="AR304">
            <v>6769.6039787132295</v>
          </cell>
          <cell r="AS304">
            <v>24306.043198661911</v>
          </cell>
          <cell r="AT304">
            <v>6766.1256231941452</v>
          </cell>
          <cell r="AU304">
            <v>3.5924616400118148</v>
          </cell>
          <cell r="AV304">
            <v>3.5923133196553838</v>
          </cell>
          <cell r="AW304" t="str">
            <v>UP</v>
          </cell>
          <cell r="AX304" t="str">
            <v>UP</v>
          </cell>
          <cell r="AY304" t="str">
            <v>BUY</v>
          </cell>
          <cell r="AZ304">
            <v>62.575173620067147</v>
          </cell>
          <cell r="BA304">
            <v>24859.046774193543</v>
          </cell>
          <cell r="BB304">
            <v>24057.966300000018</v>
          </cell>
          <cell r="BC304">
            <v>5.1813421076212229E-3</v>
          </cell>
          <cell r="BD304">
            <v>1.8478277368075391E-2</v>
          </cell>
          <cell r="BE304">
            <v>3.8651799923752561E-2</v>
          </cell>
          <cell r="BF304">
            <v>46035</v>
          </cell>
          <cell r="BG304">
            <v>45982</v>
          </cell>
          <cell r="BH304">
            <v>46035</v>
          </cell>
          <cell r="BI304">
            <v>46051</v>
          </cell>
          <cell r="BJ304">
            <v>-8.6638531334239843</v>
          </cell>
        </row>
        <row r="305">
          <cell r="B305" t="str">
            <v>FTSEMIB Index</v>
          </cell>
          <cell r="C305" t="str">
            <v>FTSE MIB INDEX</v>
          </cell>
          <cell r="D305" t="str">
            <v>INDEX</v>
          </cell>
          <cell r="E305" t="str">
            <v>STOCKS</v>
          </cell>
          <cell r="F305">
            <v>64.602315389276228</v>
          </cell>
          <cell r="G305">
            <v>52.558294930935155</v>
          </cell>
          <cell r="H305">
            <v>1</v>
          </cell>
          <cell r="I305">
            <v>46802.99</v>
          </cell>
          <cell r="J305">
            <v>6941.81</v>
          </cell>
          <cell r="K305">
            <v>46822.81</v>
          </cell>
          <cell r="L305">
            <v>6964.82</v>
          </cell>
          <cell r="M305">
            <v>6.7421882765445895</v>
          </cell>
          <cell r="N305">
            <v>6.7227595257307442</v>
          </cell>
          <cell r="O305">
            <v>44833.349000000002</v>
          </cell>
          <cell r="P305">
            <v>6892.2477999999992</v>
          </cell>
          <cell r="Q305">
            <v>44751.2624</v>
          </cell>
          <cell r="R305">
            <v>6889.6637999999994</v>
          </cell>
          <cell r="S305">
            <v>6.5048951083853961</v>
          </cell>
          <cell r="T305">
            <v>6.4954203425717241</v>
          </cell>
          <cell r="U305" t="str">
            <v>POSITIVE</v>
          </cell>
          <cell r="V305" t="str">
            <v/>
          </cell>
          <cell r="W305" t="str">
            <v>UP</v>
          </cell>
          <cell r="X305" t="str">
            <v>POSITIVE</v>
          </cell>
          <cell r="Y305">
            <v>44504.662923076932</v>
          </cell>
          <cell r="Z305">
            <v>6852.6203076923057</v>
          </cell>
          <cell r="AA305">
            <v>44450.191538461542</v>
          </cell>
          <cell r="AB305">
            <v>6850.3815384615364</v>
          </cell>
          <cell r="AC305">
            <v>6.4945467463181776</v>
          </cell>
          <cell r="AD305">
            <v>6.4887176413307044</v>
          </cell>
          <cell r="AE305" t="str">
            <v>UP</v>
          </cell>
          <cell r="AF305" t="str">
            <v>UP</v>
          </cell>
          <cell r="AG305" t="str">
            <v>POSITIVE</v>
          </cell>
          <cell r="AH305">
            <v>42566.023076923077</v>
          </cell>
          <cell r="AI305">
            <v>6560.7823076923087</v>
          </cell>
          <cell r="AJ305">
            <v>42566.531282051285</v>
          </cell>
          <cell r="AK305">
            <v>6561.3723076923088</v>
          </cell>
          <cell r="AL305">
            <v>6.4879493146748324</v>
          </cell>
          <cell r="AM305">
            <v>6.4874433709771147</v>
          </cell>
          <cell r="AN305" t="str">
            <v>DOWN</v>
          </cell>
          <cell r="AO305" t="str">
            <v>UP</v>
          </cell>
          <cell r="AP305" t="str">
            <v>POSITIVE</v>
          </cell>
          <cell r="AQ305">
            <v>43981.264372363628</v>
          </cell>
          <cell r="AR305">
            <v>6769.6039787132295</v>
          </cell>
          <cell r="AS305">
            <v>43924.264913514002</v>
          </cell>
          <cell r="AT305">
            <v>6766.1256231941452</v>
          </cell>
          <cell r="AU305">
            <v>6.4968740432470042</v>
          </cell>
          <cell r="AV305">
            <v>6.4917897419673212</v>
          </cell>
          <cell r="AW305" t="str">
            <v>UP</v>
          </cell>
          <cell r="AX305" t="str">
            <v>UP</v>
          </cell>
          <cell r="AY305" t="str">
            <v>POSITIVE</v>
          </cell>
          <cell r="AZ305">
            <v>78.270437965290412</v>
          </cell>
          <cell r="BA305">
            <v>45525.919032258062</v>
          </cell>
          <cell r="BB305">
            <v>42214.531950000004</v>
          </cell>
          <cell r="BC305">
            <v>2.8051514277768863E-2</v>
          </cell>
          <cell r="BD305">
            <v>4.3932497659275871E-2</v>
          </cell>
          <cell r="BE305">
            <v>0.1086938037222509</v>
          </cell>
          <cell r="BF305">
            <v>46062</v>
          </cell>
          <cell r="BG305">
            <v>45985</v>
          </cell>
          <cell r="BH305">
            <v>46062</v>
          </cell>
          <cell r="BI305">
            <v>46043</v>
          </cell>
          <cell r="BJ305">
            <v>-0.11788419568470943</v>
          </cell>
        </row>
        <row r="306">
          <cell r="B306" t="str">
            <v>HSCEI Index</v>
          </cell>
          <cell r="C306" t="str">
            <v>HSCEI INDEX</v>
          </cell>
          <cell r="D306" t="str">
            <v>INDEX</v>
          </cell>
          <cell r="E306" t="str">
            <v>STOCKS</v>
          </cell>
          <cell r="F306">
            <v>53.71641111988243</v>
          </cell>
          <cell r="G306">
            <v>52.558294930935155</v>
          </cell>
          <cell r="H306">
            <v>0</v>
          </cell>
          <cell r="I306">
            <v>9242.75</v>
          </cell>
          <cell r="J306">
            <v>6941.81</v>
          </cell>
          <cell r="K306">
            <v>9168.33</v>
          </cell>
          <cell r="L306">
            <v>6964.82</v>
          </cell>
          <cell r="M306">
            <v>1.331461103084066</v>
          </cell>
          <cell r="N306">
            <v>1.3163771640903856</v>
          </cell>
          <cell r="O306">
            <v>9097.0006000000012</v>
          </cell>
          <cell r="P306">
            <v>6892.2477999999992</v>
          </cell>
          <cell r="Q306">
            <v>9095.4430000000011</v>
          </cell>
          <cell r="R306">
            <v>6889.6637999999994</v>
          </cell>
          <cell r="S306">
            <v>1.3198887886764608</v>
          </cell>
          <cell r="T306">
            <v>1.3201577412238898</v>
          </cell>
          <cell r="U306" t="str">
            <v>NEGATIVE</v>
          </cell>
          <cell r="V306" t="str">
            <v/>
          </cell>
          <cell r="W306" t="str">
            <v>DOWN</v>
          </cell>
          <cell r="X306" t="str">
            <v>BUY</v>
          </cell>
          <cell r="Y306">
            <v>9136.010769230772</v>
          </cell>
          <cell r="Z306">
            <v>6852.6203076923057</v>
          </cell>
          <cell r="AA306">
            <v>9137.7526153846156</v>
          </cell>
          <cell r="AB306">
            <v>6850.3815384615364</v>
          </cell>
          <cell r="AC306">
            <v>1.3332142098950501</v>
          </cell>
          <cell r="AD306">
            <v>1.3339041868077874</v>
          </cell>
          <cell r="AE306" t="str">
            <v>DOWN</v>
          </cell>
          <cell r="AF306" t="str">
            <v>DOWN</v>
          </cell>
          <cell r="AG306" t="str">
            <v>NEGATIVE</v>
          </cell>
          <cell r="AH306">
            <v>9039.7282051282036</v>
          </cell>
          <cell r="AI306">
            <v>6560.7823076923087</v>
          </cell>
          <cell r="AJ306">
            <v>9037.82</v>
          </cell>
          <cell r="AK306">
            <v>6561.3723076923088</v>
          </cell>
          <cell r="AL306">
            <v>1.3778430347444099</v>
          </cell>
          <cell r="AM306">
            <v>1.3774283147146513</v>
          </cell>
          <cell r="AN306" t="str">
            <v>UP</v>
          </cell>
          <cell r="AO306" t="str">
            <v>UP</v>
          </cell>
          <cell r="AP306" t="str">
            <v>NEGATIVE</v>
          </cell>
          <cell r="AQ306">
            <v>9116.2930224994707</v>
          </cell>
          <cell r="AR306">
            <v>6769.6039787132295</v>
          </cell>
          <cell r="AS306">
            <v>9113.7413146600302</v>
          </cell>
          <cell r="AT306">
            <v>6766.1256231941452</v>
          </cell>
          <cell r="AU306">
            <v>1.34665086039971</v>
          </cell>
          <cell r="AV306">
            <v>1.3469660219458983</v>
          </cell>
          <cell r="AW306" t="str">
            <v>UP</v>
          </cell>
          <cell r="AX306" t="str">
            <v>DOWN</v>
          </cell>
          <cell r="AY306" t="str">
            <v>NEGATIVE</v>
          </cell>
          <cell r="AZ306">
            <v>55.9352626828098</v>
          </cell>
          <cell r="BA306">
            <v>9161.6838709677431</v>
          </cell>
          <cell r="BB306">
            <v>8992.3255000000008</v>
          </cell>
          <cell r="BC306">
            <v>8.8483874988467548E-3</v>
          </cell>
          <cell r="BD306">
            <v>1.6021698404636631E-2</v>
          </cell>
          <cell r="BE306">
            <v>2.78486916426679E-2</v>
          </cell>
          <cell r="BF306">
            <v>45974</v>
          </cell>
          <cell r="BG306">
            <v>46007</v>
          </cell>
          <cell r="BH306">
            <v>46051</v>
          </cell>
          <cell r="BI306">
            <v>46059</v>
          </cell>
          <cell r="BJ306">
            <v>-11.003788465078507</v>
          </cell>
        </row>
        <row r="307">
          <cell r="B307" t="str">
            <v>HSI Index</v>
          </cell>
          <cell r="C307" t="str">
            <v>HANG SENG INDEX</v>
          </cell>
          <cell r="D307" t="str">
            <v>INDEX</v>
          </cell>
          <cell r="E307" t="str">
            <v>STOCKS</v>
          </cell>
          <cell r="F307">
            <v>56.551898009049793</v>
          </cell>
          <cell r="G307">
            <v>52.558294930935155</v>
          </cell>
          <cell r="H307">
            <v>0</v>
          </cell>
          <cell r="I307">
            <v>27183.15</v>
          </cell>
          <cell r="J307">
            <v>6941.81</v>
          </cell>
          <cell r="K307">
            <v>27027.16</v>
          </cell>
          <cell r="L307">
            <v>6964.82</v>
          </cell>
          <cell r="M307">
            <v>3.9158591203158832</v>
          </cell>
          <cell r="N307">
            <v>3.880525268420433</v>
          </cell>
          <cell r="O307">
            <v>26334.375000000004</v>
          </cell>
          <cell r="P307">
            <v>6892.2477999999992</v>
          </cell>
          <cell r="Q307">
            <v>26309.630600000004</v>
          </cell>
          <cell r="R307">
            <v>6889.6637999999994</v>
          </cell>
          <cell r="S307">
            <v>3.8208688608090973</v>
          </cell>
          <cell r="T307">
            <v>3.8187103701634912</v>
          </cell>
          <cell r="U307" t="str">
            <v>NEGATIVE</v>
          </cell>
          <cell r="V307" t="str">
            <v/>
          </cell>
          <cell r="W307" t="str">
            <v>UP</v>
          </cell>
          <cell r="X307" t="str">
            <v>POSITIVE</v>
          </cell>
          <cell r="Y307">
            <v>26300.921230769236</v>
          </cell>
          <cell r="Z307">
            <v>6852.6203076923057</v>
          </cell>
          <cell r="AA307">
            <v>26290.194307692316</v>
          </cell>
          <cell r="AB307">
            <v>6850.3815384615364</v>
          </cell>
          <cell r="AC307">
            <v>3.8380823757658851</v>
          </cell>
          <cell r="AD307">
            <v>3.8377708102951282</v>
          </cell>
          <cell r="AE307" t="str">
            <v>UP</v>
          </cell>
          <cell r="AF307" t="str">
            <v>UP</v>
          </cell>
          <cell r="AG307" t="str">
            <v>POSITIVE</v>
          </cell>
          <cell r="AH307">
            <v>25530.715641025643</v>
          </cell>
          <cell r="AI307">
            <v>6560.7823076923087</v>
          </cell>
          <cell r="AJ307">
            <v>25526.715897435901</v>
          </cell>
          <cell r="AK307">
            <v>6561.3723076923088</v>
          </cell>
          <cell r="AL307">
            <v>3.8914133168374891</v>
          </cell>
          <cell r="AM307">
            <v>3.8904538106318594</v>
          </cell>
          <cell r="AN307" t="str">
            <v>UP</v>
          </cell>
          <cell r="AO307" t="str">
            <v>UP</v>
          </cell>
          <cell r="AP307" t="str">
            <v>BUY</v>
          </cell>
          <cell r="AQ307">
            <v>26137.968913070716</v>
          </cell>
          <cell r="AR307">
            <v>6769.6039787132295</v>
          </cell>
          <cell r="AS307">
            <v>26116.862177130333</v>
          </cell>
          <cell r="AT307">
            <v>6766.1256231941452</v>
          </cell>
          <cell r="AU307">
            <v>3.8610779884998587</v>
          </cell>
          <cell r="AV307">
            <v>3.8599434346300407</v>
          </cell>
          <cell r="AW307" t="str">
            <v>UP</v>
          </cell>
          <cell r="AX307" t="str">
            <v>UP</v>
          </cell>
          <cell r="AY307" t="str">
            <v>POSITIVE</v>
          </cell>
          <cell r="AZ307">
            <v>62.769291671836619</v>
          </cell>
          <cell r="BA307">
            <v>26702.761290322582</v>
          </cell>
          <cell r="BB307">
            <v>25308.74864999999</v>
          </cell>
          <cell r="BC307">
            <v>1.7990225971555862E-2</v>
          </cell>
          <cell r="BD307">
            <v>3.2230687077251519E-2</v>
          </cell>
          <cell r="BE307">
            <v>7.4061399712862297E-2</v>
          </cell>
          <cell r="BF307">
            <v>46051</v>
          </cell>
          <cell r="BG307">
            <v>45982</v>
          </cell>
          <cell r="BH307">
            <v>46051</v>
          </cell>
          <cell r="BI307">
            <v>46042</v>
          </cell>
          <cell r="BJ307">
            <v>-8.1683015759111441</v>
          </cell>
        </row>
        <row r="308">
          <cell r="B308" t="str">
            <v>IBEX Index</v>
          </cell>
          <cell r="C308" t="str">
            <v>IBEX 35 INDEX</v>
          </cell>
          <cell r="D308" t="str">
            <v>INDEX</v>
          </cell>
          <cell r="E308" t="str">
            <v>STOCKS</v>
          </cell>
          <cell r="F308">
            <v>62.298130695979772</v>
          </cell>
          <cell r="G308">
            <v>52.558294930935155</v>
          </cell>
          <cell r="H308">
            <v>0</v>
          </cell>
          <cell r="I308">
            <v>18122.099999999999</v>
          </cell>
          <cell r="J308">
            <v>6941.81</v>
          </cell>
          <cell r="K308">
            <v>18195.099999999999</v>
          </cell>
          <cell r="L308">
            <v>6964.82</v>
          </cell>
          <cell r="M308">
            <v>2.610572746877255</v>
          </cell>
          <cell r="N308">
            <v>2.612429323370884</v>
          </cell>
          <cell r="O308">
            <v>17369.792000000001</v>
          </cell>
          <cell r="P308">
            <v>6892.2477999999992</v>
          </cell>
          <cell r="Q308">
            <v>17334.586000000003</v>
          </cell>
          <cell r="R308">
            <v>6889.6637999999994</v>
          </cell>
          <cell r="S308">
            <v>2.5201926140844795</v>
          </cell>
          <cell r="T308">
            <v>2.5160278502994595</v>
          </cell>
          <cell r="U308" t="str">
            <v>NEGATIVE</v>
          </cell>
          <cell r="V308" t="str">
            <v/>
          </cell>
          <cell r="W308" t="str">
            <v>UP</v>
          </cell>
          <cell r="X308" t="str">
            <v>POSITIVE</v>
          </cell>
          <cell r="Y308">
            <v>17092.810769230771</v>
          </cell>
          <cell r="Z308">
            <v>6852.6203076923057</v>
          </cell>
          <cell r="AA308">
            <v>17061.978461538463</v>
          </cell>
          <cell r="AB308">
            <v>6850.3815384615364</v>
          </cell>
          <cell r="AC308">
            <v>2.4943466880900278</v>
          </cell>
          <cell r="AD308">
            <v>2.4906610479640898</v>
          </cell>
          <cell r="AE308" t="str">
            <v>UP</v>
          </cell>
          <cell r="AF308" t="str">
            <v>UP</v>
          </cell>
          <cell r="AG308" t="str">
            <v>POSITIVE</v>
          </cell>
          <cell r="AH308">
            <v>15666.66923076923</v>
          </cell>
          <cell r="AI308">
            <v>6560.7823076923087</v>
          </cell>
          <cell r="AJ308">
            <v>15668.541025641025</v>
          </cell>
          <cell r="AK308">
            <v>6561.3723076923088</v>
          </cell>
          <cell r="AL308">
            <v>2.3879270026076855</v>
          </cell>
          <cell r="AM308">
            <v>2.3879975546078693</v>
          </cell>
          <cell r="AN308" t="str">
            <v>DOWN</v>
          </cell>
          <cell r="AO308" t="str">
            <v>DOWN</v>
          </cell>
          <cell r="AP308" t="str">
            <v>POSITIVE</v>
          </cell>
          <cell r="AQ308">
            <v>16700.254012403075</v>
          </cell>
          <cell r="AR308">
            <v>6769.6039787132295</v>
          </cell>
          <cell r="AS308">
            <v>16671.531288028287</v>
          </cell>
          <cell r="AT308">
            <v>6766.1256231941452</v>
          </cell>
          <cell r="AU308">
            <v>2.4669469683775311</v>
          </cell>
          <cell r="AV308">
            <v>2.4639701088136179</v>
          </cell>
          <cell r="AW308" t="str">
            <v>UP</v>
          </cell>
          <cell r="AX308" t="str">
            <v>UP</v>
          </cell>
          <cell r="AY308" t="str">
            <v>POSITIVE</v>
          </cell>
          <cell r="AZ308">
            <v>85.998914602204977</v>
          </cell>
          <cell r="BA308">
            <v>17695.835483870971</v>
          </cell>
          <cell r="BB308">
            <v>15476.739500000007</v>
          </cell>
          <cell r="BC308">
            <v>2.4088408626851798E-2</v>
          </cell>
          <cell r="BD308">
            <v>4.3311284326259969E-2</v>
          </cell>
          <cell r="BE308">
            <v>0.17092492252647862</v>
          </cell>
          <cell r="BF308">
            <v>46062</v>
          </cell>
          <cell r="BG308">
            <v>45982</v>
          </cell>
          <cell r="BH308">
            <v>46062</v>
          </cell>
          <cell r="BI308">
            <v>46042</v>
          </cell>
          <cell r="BJ308">
            <v>-2.4220688889811655</v>
          </cell>
        </row>
        <row r="309">
          <cell r="B309" t="str">
            <v>IBOV Index</v>
          </cell>
          <cell r="C309" t="str">
            <v>BRAZIL BOVESPA STOCK INDEX</v>
          </cell>
          <cell r="D309" t="str">
            <v>INDEX</v>
          </cell>
          <cell r="E309" t="str">
            <v>STOCKS</v>
          </cell>
          <cell r="F309">
            <v>72.100308430096362</v>
          </cell>
          <cell r="G309">
            <v>52.558294930935155</v>
          </cell>
          <cell r="H309">
            <v>1</v>
          </cell>
          <cell r="I309">
            <v>185929.33</v>
          </cell>
          <cell r="J309">
            <v>6941.81</v>
          </cell>
          <cell r="K309">
            <v>186241.2</v>
          </cell>
          <cell r="L309">
            <v>6964.82</v>
          </cell>
          <cell r="M309">
            <v>26.783984292281115</v>
          </cell>
          <cell r="N309">
            <v>26.740274694823416</v>
          </cell>
          <cell r="O309">
            <v>167228.84359999999</v>
          </cell>
          <cell r="P309">
            <v>6892.2477999999992</v>
          </cell>
          <cell r="Q309">
            <v>166681.35579999996</v>
          </cell>
          <cell r="R309">
            <v>6889.6637999999994</v>
          </cell>
          <cell r="S309">
            <v>24.263324310539154</v>
          </cell>
          <cell r="T309">
            <v>24.192959284892822</v>
          </cell>
          <cell r="U309" t="str">
            <v>POSITIVE</v>
          </cell>
          <cell r="V309" t="str">
            <v/>
          </cell>
          <cell r="W309" t="str">
            <v>UP</v>
          </cell>
          <cell r="X309" t="str">
            <v>POSITIVE</v>
          </cell>
          <cell r="Y309">
            <v>164632.11092307692</v>
          </cell>
          <cell r="Z309">
            <v>6852.6203076923057</v>
          </cell>
          <cell r="AA309">
            <v>164090.18584615382</v>
          </cell>
          <cell r="AB309">
            <v>6850.3815384615364</v>
          </cell>
          <cell r="AC309">
            <v>24.024694719809826</v>
          </cell>
          <cell r="AD309">
            <v>23.953437472769629</v>
          </cell>
          <cell r="AE309" t="str">
            <v>UP</v>
          </cell>
          <cell r="AF309" t="str">
            <v>UP</v>
          </cell>
          <cell r="AG309" t="str">
            <v>POSITIVE</v>
          </cell>
          <cell r="AH309">
            <v>149532.35461538457</v>
          </cell>
          <cell r="AI309">
            <v>6560.7823076923087</v>
          </cell>
          <cell r="AJ309">
            <v>149540.34999999992</v>
          </cell>
          <cell r="AK309">
            <v>6561.3723076923088</v>
          </cell>
          <cell r="AL309">
            <v>22.791848228230744</v>
          </cell>
          <cell r="AM309">
            <v>22.791017334084881</v>
          </cell>
          <cell r="AN309" t="str">
            <v>DOWN</v>
          </cell>
          <cell r="AO309" t="str">
            <v>UP</v>
          </cell>
          <cell r="AP309" t="str">
            <v>POSITIVE</v>
          </cell>
          <cell r="AQ309">
            <v>160643.22286313289</v>
          </cell>
          <cell r="AR309">
            <v>6769.6039787132295</v>
          </cell>
          <cell r="AS309">
            <v>160132.37586601009</v>
          </cell>
          <cell r="AT309">
            <v>6766.1256231941452</v>
          </cell>
          <cell r="AU309">
            <v>23.730076880164571</v>
          </cell>
          <cell r="AV309">
            <v>23.666775461141228</v>
          </cell>
          <cell r="AW309" t="str">
            <v>UP</v>
          </cell>
          <cell r="AX309" t="str">
            <v>UP</v>
          </cell>
          <cell r="AY309" t="str">
            <v>POSITIVE</v>
          </cell>
          <cell r="AZ309">
            <v>94.509880402871588</v>
          </cell>
          <cell r="BA309">
            <v>172004.7470967742</v>
          </cell>
          <cell r="BB309">
            <v>147568.1645499999</v>
          </cell>
          <cell r="BC309">
            <v>8.0954643044772956E-2</v>
          </cell>
          <cell r="BD309">
            <v>0.11182572334668706</v>
          </cell>
          <cell r="BE309">
            <v>0.25995556404038855</v>
          </cell>
          <cell r="BF309">
            <v>46062</v>
          </cell>
          <cell r="BG309">
            <v>45982</v>
          </cell>
          <cell r="BH309">
            <v>46062</v>
          </cell>
          <cell r="BI309">
            <v>46035</v>
          </cell>
          <cell r="BJ309">
            <v>7.3801088451354246</v>
          </cell>
        </row>
        <row r="310">
          <cell r="B310" t="str">
            <v>INDU Index</v>
          </cell>
          <cell r="C310" t="str">
            <v>DOW JONES INDUSTRIAL AVERAGE INDEX</v>
          </cell>
          <cell r="D310" t="str">
            <v>INDEX</v>
          </cell>
          <cell r="E310" t="str">
            <v>STOCKS</v>
          </cell>
          <cell r="F310">
            <v>61.761759635706611</v>
          </cell>
          <cell r="G310">
            <v>52.558294930935155</v>
          </cell>
          <cell r="H310">
            <v>0</v>
          </cell>
          <cell r="I310">
            <v>50188.14</v>
          </cell>
          <cell r="J310">
            <v>6941.81</v>
          </cell>
          <cell r="K310">
            <v>50135.87</v>
          </cell>
          <cell r="L310">
            <v>6964.82</v>
          </cell>
          <cell r="M310">
            <v>7.229834870156342</v>
          </cell>
          <cell r="N310">
            <v>7.1984444680551691</v>
          </cell>
          <cell r="O310">
            <v>48731.906399999985</v>
          </cell>
          <cell r="P310">
            <v>6892.2477999999992</v>
          </cell>
          <cell r="Q310">
            <v>48676.685999999994</v>
          </cell>
          <cell r="R310">
            <v>6889.6637999999994</v>
          </cell>
          <cell r="S310">
            <v>7.0705389321608534</v>
          </cell>
          <cell r="T310">
            <v>7.065175807272337</v>
          </cell>
          <cell r="U310" t="str">
            <v>NEGATIVE</v>
          </cell>
          <cell r="V310" t="str">
            <v/>
          </cell>
          <cell r="W310" t="str">
            <v>UP</v>
          </cell>
          <cell r="X310" t="str">
            <v>POSITIVE</v>
          </cell>
          <cell r="Y310">
            <v>48314.724461538462</v>
          </cell>
          <cell r="Z310">
            <v>6852.6203076923057</v>
          </cell>
          <cell r="AA310">
            <v>48270.460769230776</v>
          </cell>
          <cell r="AB310">
            <v>6850.3815384615364</v>
          </cell>
          <cell r="AC310">
            <v>7.0505474245090589</v>
          </cell>
          <cell r="AD310">
            <v>7.0463901168447025</v>
          </cell>
          <cell r="AE310" t="str">
            <v>UP</v>
          </cell>
          <cell r="AF310" t="str">
            <v>UP</v>
          </cell>
          <cell r="AG310" t="str">
            <v>POSITIVE</v>
          </cell>
          <cell r="AH310">
            <v>46181.620000000017</v>
          </cell>
          <cell r="AI310">
            <v>6560.7823076923087</v>
          </cell>
          <cell r="AJ310">
            <v>46180.279743589759</v>
          </cell>
          <cell r="AK310">
            <v>6561.3723076923088</v>
          </cell>
          <cell r="AL310">
            <v>7.0390416621282395</v>
          </cell>
          <cell r="AM310">
            <v>7.0382044453489883</v>
          </cell>
          <cell r="AN310" t="str">
            <v>UP</v>
          </cell>
          <cell r="AO310" t="str">
            <v>UP</v>
          </cell>
          <cell r="AP310" t="str">
            <v>POSITIVE</v>
          </cell>
          <cell r="AQ310">
            <v>47758.514193647447</v>
          </cell>
          <cell r="AR310">
            <v>6769.6039787132295</v>
          </cell>
          <cell r="AS310">
            <v>47709.438040151392</v>
          </cell>
          <cell r="AT310">
            <v>6766.1256231941452</v>
          </cell>
          <cell r="AU310">
            <v>7.0548460949595189</v>
          </cell>
          <cell r="AV310">
            <v>7.0512196635256634</v>
          </cell>
          <cell r="AW310" t="str">
            <v>UP</v>
          </cell>
          <cell r="AX310" t="str">
            <v>UP</v>
          </cell>
          <cell r="AY310" t="str">
            <v>POSITIVE</v>
          </cell>
          <cell r="AZ310">
            <v>76.090672526712808</v>
          </cell>
          <cell r="BA310">
            <v>49157.002580645152</v>
          </cell>
          <cell r="BB310">
            <v>45676.923900000023</v>
          </cell>
          <cell r="BC310">
            <v>2.0976409569790189E-2</v>
          </cell>
          <cell r="BD310">
            <v>2.9882549392732383E-2</v>
          </cell>
          <cell r="BE310">
            <v>9.8763570635280296E-2</v>
          </cell>
          <cell r="BF310">
            <v>46063</v>
          </cell>
          <cell r="BG310">
            <v>45981</v>
          </cell>
          <cell r="BH310">
            <v>46063</v>
          </cell>
          <cell r="BI310">
            <v>46042</v>
          </cell>
          <cell r="BJ310">
            <v>-2.958439949254327</v>
          </cell>
        </row>
        <row r="311">
          <cell r="B311" t="str">
            <v>KOSPI Index</v>
          </cell>
          <cell r="C311" t="str">
            <v>KOSPI INDEX</v>
          </cell>
          <cell r="D311" t="str">
            <v>INDEX</v>
          </cell>
          <cell r="E311" t="str">
            <v>STOCKS</v>
          </cell>
          <cell r="F311">
            <v>65.09640361368497</v>
          </cell>
          <cell r="G311">
            <v>52.558294930935155</v>
          </cell>
          <cell r="H311">
            <v>1</v>
          </cell>
          <cell r="I311">
            <v>5301.69</v>
          </cell>
          <cell r="J311">
            <v>6941.81</v>
          </cell>
          <cell r="K311">
            <v>5298.04</v>
          </cell>
          <cell r="L311">
            <v>6964.82</v>
          </cell>
          <cell r="M311">
            <v>0.7637330897849407</v>
          </cell>
          <cell r="N311">
            <v>0.76068584687041452</v>
          </cell>
          <cell r="O311">
            <v>4543.8337999999994</v>
          </cell>
          <cell r="P311">
            <v>6892.2477999999992</v>
          </cell>
          <cell r="Q311">
            <v>4517.5382</v>
          </cell>
          <cell r="R311">
            <v>6889.6637999999994</v>
          </cell>
          <cell r="S311">
            <v>0.65926732930293075</v>
          </cell>
          <cell r="T311">
            <v>0.65569791663854493</v>
          </cell>
          <cell r="U311" t="str">
            <v>POSITIVE</v>
          </cell>
          <cell r="V311" t="str">
            <v/>
          </cell>
          <cell r="W311" t="str">
            <v>UP</v>
          </cell>
          <cell r="X311" t="str">
            <v>POSITIVE</v>
          </cell>
          <cell r="Y311">
            <v>4417.5350769230772</v>
          </cell>
          <cell r="Z311">
            <v>6852.6203076923057</v>
          </cell>
          <cell r="AA311">
            <v>4397.9160000000011</v>
          </cell>
          <cell r="AB311">
            <v>6850.3815384615364</v>
          </cell>
          <cell r="AC311">
            <v>0.64464903621819525</v>
          </cell>
          <cell r="AD311">
            <v>0.64199577429488519</v>
          </cell>
          <cell r="AE311" t="str">
            <v>UP</v>
          </cell>
          <cell r="AF311" t="str">
            <v>UP</v>
          </cell>
          <cell r="AG311" t="str">
            <v>POSITIVE</v>
          </cell>
          <cell r="AH311">
            <v>3704.936153846154</v>
          </cell>
          <cell r="AI311">
            <v>6560.7823076923087</v>
          </cell>
          <cell r="AJ311">
            <v>3704.8425641025642</v>
          </cell>
          <cell r="AK311">
            <v>6561.3723076923088</v>
          </cell>
          <cell r="AL311">
            <v>0.56470950872767633</v>
          </cell>
          <cell r="AM311">
            <v>0.56464446618265274</v>
          </cell>
          <cell r="AN311" t="str">
            <v>UP</v>
          </cell>
          <cell r="AO311" t="str">
            <v>UP</v>
          </cell>
          <cell r="AP311" t="str">
            <v>POSITIVE</v>
          </cell>
          <cell r="AQ311">
            <v>4257.711568448105</v>
          </cell>
          <cell r="AR311">
            <v>6769.6039787132295</v>
          </cell>
          <cell r="AS311">
            <v>4236.6196751626849</v>
          </cell>
          <cell r="AT311">
            <v>6766.1256231941452</v>
          </cell>
          <cell r="AU311">
            <v>0.6289454422793892</v>
          </cell>
          <cell r="AV311">
            <v>0.62615149512442336</v>
          </cell>
          <cell r="AW311" t="str">
            <v>UP</v>
          </cell>
          <cell r="AX311" t="str">
            <v>UP</v>
          </cell>
          <cell r="AY311" t="str">
            <v>POSITIVE</v>
          </cell>
          <cell r="AZ311">
            <v>83.408503707716108</v>
          </cell>
          <cell r="BA311">
            <v>4838.0870967741939</v>
          </cell>
          <cell r="BB311">
            <v>3566.9379000000022</v>
          </cell>
          <cell r="BC311">
            <v>9.5823595969347863E-2</v>
          </cell>
          <cell r="BD311">
            <v>0.16678783453743407</v>
          </cell>
          <cell r="BE311">
            <v>0.48634210873141259</v>
          </cell>
          <cell r="BF311">
            <v>46057</v>
          </cell>
          <cell r="BG311">
            <v>45985</v>
          </cell>
          <cell r="BH311">
            <v>46057</v>
          </cell>
          <cell r="BI311">
            <v>46034</v>
          </cell>
          <cell r="BJ311">
            <v>0.37620402872403247</v>
          </cell>
        </row>
        <row r="312">
          <cell r="B312" t="str">
            <v>MEXBOL Index</v>
          </cell>
          <cell r="C312" t="str">
            <v>MEXICO BOLSA INDEX</v>
          </cell>
          <cell r="D312" t="str">
            <v>INDEX</v>
          </cell>
          <cell r="E312" t="str">
            <v>STOCKS</v>
          </cell>
          <cell r="F312">
            <v>66.83615602953688</v>
          </cell>
          <cell r="G312">
            <v>52.558294930935155</v>
          </cell>
          <cell r="H312">
            <v>1</v>
          </cell>
          <cell r="I312">
            <v>71271.56</v>
          </cell>
          <cell r="J312">
            <v>6941.81</v>
          </cell>
          <cell r="K312">
            <v>71509.45</v>
          </cell>
          <cell r="L312">
            <v>6964.82</v>
          </cell>
          <cell r="M312">
            <v>10.266999528941298</v>
          </cell>
          <cell r="N312">
            <v>10.26723590846569</v>
          </cell>
          <cell r="O312">
            <v>66067.909800000009</v>
          </cell>
          <cell r="P312">
            <v>6892.2477999999992</v>
          </cell>
          <cell r="Q312">
            <v>65907.332799999989</v>
          </cell>
          <cell r="R312">
            <v>6889.6637999999994</v>
          </cell>
          <cell r="S312">
            <v>9.5858291398054511</v>
          </cell>
          <cell r="T312">
            <v>9.5661174061933174</v>
          </cell>
          <cell r="U312" t="str">
            <v>POSITIVE</v>
          </cell>
          <cell r="V312" t="str">
            <v/>
          </cell>
          <cell r="W312" t="str">
            <v>UP</v>
          </cell>
          <cell r="X312" t="str">
            <v>POSITIVE</v>
          </cell>
          <cell r="Y312">
            <v>65312.332769230772</v>
          </cell>
          <cell r="Z312">
            <v>6852.6203076923057</v>
          </cell>
          <cell r="AA312">
            <v>65175.704615384617</v>
          </cell>
          <cell r="AB312">
            <v>6850.3815384615364</v>
          </cell>
          <cell r="AC312">
            <v>9.5310012574190637</v>
          </cell>
          <cell r="AD312">
            <v>9.514171473436182</v>
          </cell>
          <cell r="AE312" t="str">
            <v>UP</v>
          </cell>
          <cell r="AF312" t="str">
            <v>UP</v>
          </cell>
          <cell r="AG312" t="str">
            <v>POSITIVE</v>
          </cell>
          <cell r="AH312">
            <v>61612.61871794871</v>
          </cell>
          <cell r="AI312">
            <v>6560.7823076923087</v>
          </cell>
          <cell r="AJ312">
            <v>61618.718461538461</v>
          </cell>
          <cell r="AK312">
            <v>6561.3723076923088</v>
          </cell>
          <cell r="AL312">
            <v>9.391047565426744</v>
          </cell>
          <cell r="AM312">
            <v>9.3911327649094023</v>
          </cell>
          <cell r="AN312" t="str">
            <v>DOWN</v>
          </cell>
          <cell r="AO312" t="str">
            <v>DOWN</v>
          </cell>
          <cell r="AP312" t="str">
            <v>POSITIVE</v>
          </cell>
          <cell r="AQ312">
            <v>64427.837443388948</v>
          </cell>
          <cell r="AR312">
            <v>6769.6039787132295</v>
          </cell>
          <cell r="AS312">
            <v>64289.583710672814</v>
          </cell>
          <cell r="AT312">
            <v>6766.1256231941452</v>
          </cell>
          <cell r="AU312">
            <v>9.5172239980329589</v>
          </cell>
          <cell r="AV312">
            <v>9.5016834287393941</v>
          </cell>
          <cell r="AW312" t="str">
            <v>UP</v>
          </cell>
          <cell r="AX312" t="str">
            <v>UP</v>
          </cell>
          <cell r="AY312" t="str">
            <v>POSITIVE</v>
          </cell>
          <cell r="AZ312">
            <v>83.653986167778427</v>
          </cell>
          <cell r="BA312">
            <v>67414.454193548401</v>
          </cell>
          <cell r="BB312">
            <v>60945.664550000023</v>
          </cell>
          <cell r="BC312">
            <v>5.7214819174798315E-2</v>
          </cell>
          <cell r="BD312">
            <v>7.8762143614841351E-2</v>
          </cell>
          <cell r="BE312">
            <v>0.16942789165140004</v>
          </cell>
          <cell r="BF312">
            <v>46062</v>
          </cell>
          <cell r="BG312">
            <v>45981</v>
          </cell>
          <cell r="BH312">
            <v>46062</v>
          </cell>
          <cell r="BI312">
            <v>46035</v>
          </cell>
          <cell r="BJ312">
            <v>2.1159564445759429</v>
          </cell>
        </row>
        <row r="313">
          <cell r="B313" t="str">
            <v>MID Index</v>
          </cell>
          <cell r="C313" t="str">
            <v>S&amp;P Midcap 400 Index</v>
          </cell>
          <cell r="D313" t="str">
            <v>INDEX</v>
          </cell>
          <cell r="E313" t="str">
            <v>STOCKS</v>
          </cell>
          <cell r="F313">
            <v>68.447805366244495</v>
          </cell>
          <cell r="G313">
            <v>52.558294930935155</v>
          </cell>
          <cell r="H313">
            <v>1</v>
          </cell>
          <cell r="I313">
            <v>3589.83</v>
          </cell>
          <cell r="J313">
            <v>6941.81</v>
          </cell>
          <cell r="K313">
            <v>3592.93</v>
          </cell>
          <cell r="L313">
            <v>6964.82</v>
          </cell>
          <cell r="M313">
            <v>0.51713169908136347</v>
          </cell>
          <cell r="N313">
            <v>0.51586832107649583</v>
          </cell>
          <cell r="O313">
            <v>3412.3947999999987</v>
          </cell>
          <cell r="P313">
            <v>6892.2477999999992</v>
          </cell>
          <cell r="Q313">
            <v>3406.4699999999984</v>
          </cell>
          <cell r="R313">
            <v>6889.6637999999994</v>
          </cell>
          <cell r="S313">
            <v>0.4951062264476328</v>
          </cell>
          <cell r="T313">
            <v>0.49443196342904261</v>
          </cell>
          <cell r="U313" t="str">
            <v>POSITIVE</v>
          </cell>
          <cell r="V313" t="str">
            <v/>
          </cell>
          <cell r="W313" t="str">
            <v>UP</v>
          </cell>
          <cell r="X313" t="str">
            <v>POSITIVE</v>
          </cell>
          <cell r="Y313">
            <v>3366.5363076923072</v>
          </cell>
          <cell r="Z313">
            <v>6852.6203076923057</v>
          </cell>
          <cell r="AA313">
            <v>3361.107384615384</v>
          </cell>
          <cell r="AB313">
            <v>6850.3815384615364</v>
          </cell>
          <cell r="AC313">
            <v>0.49127722776545091</v>
          </cell>
          <cell r="AD313">
            <v>0.49064528241885691</v>
          </cell>
          <cell r="AE313" t="str">
            <v>UP</v>
          </cell>
          <cell r="AF313" t="str">
            <v>UP</v>
          </cell>
          <cell r="AG313" t="str">
            <v>POSITIVE</v>
          </cell>
          <cell r="AH313">
            <v>3254.6284615384611</v>
          </cell>
          <cell r="AI313">
            <v>6560.7823076923087</v>
          </cell>
          <cell r="AJ313">
            <v>3254.7079487179481</v>
          </cell>
          <cell r="AK313">
            <v>6561.3723076923088</v>
          </cell>
          <cell r="AL313">
            <v>0.49607322860301473</v>
          </cell>
          <cell r="AM313">
            <v>0.49604073600613235</v>
          </cell>
          <cell r="AN313" t="str">
            <v>DOWN</v>
          </cell>
          <cell r="AO313" t="str">
            <v>UP</v>
          </cell>
          <cell r="AP313" t="str">
            <v>POSITIVE</v>
          </cell>
          <cell r="AQ313">
            <v>3350.2048628970629</v>
          </cell>
          <cell r="AR313">
            <v>6769.6039787132295</v>
          </cell>
          <cell r="AS313">
            <v>3345.3644975894927</v>
          </cell>
          <cell r="AT313">
            <v>6766.1256231941452</v>
          </cell>
          <cell r="AU313">
            <v>0.49488934263092182</v>
          </cell>
          <cell r="AV313">
            <v>0.49442837509869003</v>
          </cell>
          <cell r="AW313" t="str">
            <v>UP</v>
          </cell>
          <cell r="AX313" t="str">
            <v>UP</v>
          </cell>
          <cell r="AY313" t="str">
            <v>POSITIVE</v>
          </cell>
          <cell r="AZ313">
            <v>78.314095975153322</v>
          </cell>
          <cell r="BA313">
            <v>3462.1329032258059</v>
          </cell>
          <cell r="BB313">
            <v>3221.0591500000028</v>
          </cell>
          <cell r="BC313">
            <v>3.6883938411264916E-2</v>
          </cell>
          <cell r="BD313">
            <v>5.1997265966998052E-2</v>
          </cell>
          <cell r="BE313">
            <v>0.11448745050211095</v>
          </cell>
          <cell r="BF313">
            <v>46062</v>
          </cell>
          <cell r="BG313">
            <v>45981</v>
          </cell>
          <cell r="BH313">
            <v>46062</v>
          </cell>
          <cell r="BI313">
            <v>46052</v>
          </cell>
          <cell r="BJ313">
            <v>3.7276057812835575</v>
          </cell>
        </row>
        <row r="314">
          <cell r="B314" t="str">
            <v>NDX Index</v>
          </cell>
          <cell r="C314" t="str">
            <v>NASDAQ 100 INDEX</v>
          </cell>
          <cell r="D314" t="str">
            <v>INDEX</v>
          </cell>
          <cell r="E314" t="str">
            <v>STOCKS</v>
          </cell>
          <cell r="F314">
            <v>45.755831589347181</v>
          </cell>
          <cell r="G314">
            <v>52.558294930935155</v>
          </cell>
          <cell r="H314">
            <v>0</v>
          </cell>
          <cell r="I314">
            <v>25127.64</v>
          </cell>
          <cell r="J314">
            <v>6941.81</v>
          </cell>
          <cell r="K314">
            <v>25268.14</v>
          </cell>
          <cell r="L314">
            <v>6964.82</v>
          </cell>
          <cell r="M314">
            <v>3.6197533496307157</v>
          </cell>
          <cell r="N314">
            <v>3.6279674133717741</v>
          </cell>
          <cell r="O314">
            <v>25455.144800000005</v>
          </cell>
          <cell r="P314">
            <v>6892.2477999999992</v>
          </cell>
          <cell r="Q314">
            <v>25457.3308</v>
          </cell>
          <cell r="R314">
            <v>6889.6637999999994</v>
          </cell>
          <cell r="S314">
            <v>3.693300870581004</v>
          </cell>
          <cell r="T314">
            <v>3.6950033468977113</v>
          </cell>
          <cell r="U314" t="str">
            <v>NEGATIVE</v>
          </cell>
          <cell r="V314" t="str">
            <v/>
          </cell>
          <cell r="W314" t="str">
            <v>DOWN</v>
          </cell>
          <cell r="X314" t="str">
            <v>NEGATIVE</v>
          </cell>
          <cell r="Y314">
            <v>25338.122923076931</v>
          </cell>
          <cell r="Z314">
            <v>6852.6203076923057</v>
          </cell>
          <cell r="AA314">
            <v>25345.698153846162</v>
          </cell>
          <cell r="AB314">
            <v>6850.3815384615364</v>
          </cell>
          <cell r="AC314">
            <v>3.6975816235774808</v>
          </cell>
          <cell r="AD314">
            <v>3.6998958396028723</v>
          </cell>
          <cell r="AE314" t="str">
            <v>DOWN</v>
          </cell>
          <cell r="AF314" t="str">
            <v>DOWN</v>
          </cell>
          <cell r="AG314" t="str">
            <v>NEGATIVE</v>
          </cell>
          <cell r="AH314">
            <v>24107.605128205127</v>
          </cell>
          <cell r="AI314">
            <v>6560.7823076923087</v>
          </cell>
          <cell r="AJ314">
            <v>24111.207692307689</v>
          </cell>
          <cell r="AK314">
            <v>6561.3723076923088</v>
          </cell>
          <cell r="AL314">
            <v>3.67450160630078</v>
          </cell>
          <cell r="AM314">
            <v>3.6747202508293282</v>
          </cell>
          <cell r="AN314" t="str">
            <v>DOWN</v>
          </cell>
          <cell r="AO314" t="str">
            <v>DOWN</v>
          </cell>
          <cell r="AP314" t="str">
            <v>NEGATIVE</v>
          </cell>
          <cell r="AQ314">
            <v>24962.781838508261</v>
          </cell>
          <cell r="AR314">
            <v>6769.6039787132295</v>
          </cell>
          <cell r="AS314">
            <v>24959.451439190041</v>
          </cell>
          <cell r="AT314">
            <v>6766.1256231941452</v>
          </cell>
          <cell r="AU314">
            <v>3.687480378025481</v>
          </cell>
          <cell r="AV314">
            <v>3.6888838353266062</v>
          </cell>
          <cell r="AW314" t="str">
            <v>UP</v>
          </cell>
          <cell r="AX314" t="str">
            <v>DOWN</v>
          </cell>
          <cell r="AY314" t="str">
            <v>NEGATIVE</v>
          </cell>
          <cell r="AZ314">
            <v>41.077432624158241</v>
          </cell>
          <cell r="BA314">
            <v>25473.155161290328</v>
          </cell>
          <cell r="BB314">
            <v>23803.421800000011</v>
          </cell>
          <cell r="BC314">
            <v>-1.3563893404747174E-2</v>
          </cell>
          <cell r="BD314">
            <v>-1.286595706185123E-2</v>
          </cell>
          <cell r="BE314">
            <v>5.5631421865573349E-2</v>
          </cell>
          <cell r="BF314">
            <v>46050</v>
          </cell>
          <cell r="BG314">
            <v>45981</v>
          </cell>
          <cell r="BH314">
            <v>46050</v>
          </cell>
          <cell r="BI314">
            <v>46058</v>
          </cell>
          <cell r="BJ314">
            <v>-18.964367995613756</v>
          </cell>
        </row>
        <row r="315">
          <cell r="B315" t="str">
            <v>NKY Index</v>
          </cell>
          <cell r="C315" t="str">
            <v>NIKKEI 225 INDEX</v>
          </cell>
          <cell r="D315" t="str">
            <v>INDEX</v>
          </cell>
          <cell r="E315" t="str">
            <v>STOCKS</v>
          </cell>
          <cell r="F315">
            <v>72.52645736818117</v>
          </cell>
          <cell r="G315">
            <v>52.558294930935155</v>
          </cell>
          <cell r="H315">
            <v>1</v>
          </cell>
          <cell r="I315">
            <v>57650.54</v>
          </cell>
          <cell r="J315">
            <v>6941.81</v>
          </cell>
          <cell r="K315">
            <v>56363.94</v>
          </cell>
          <cell r="L315">
            <v>6964.82</v>
          </cell>
          <cell r="M315">
            <v>8.3048282796561708</v>
          </cell>
          <cell r="N315">
            <v>8.092662839814956</v>
          </cell>
          <cell r="O315">
            <v>51924.354800000016</v>
          </cell>
          <cell r="P315">
            <v>6892.2477999999992</v>
          </cell>
          <cell r="Q315">
            <v>51762.525400000013</v>
          </cell>
          <cell r="R315">
            <v>6889.6637999999994</v>
          </cell>
          <cell r="S315">
            <v>7.5337330152290845</v>
          </cell>
          <cell r="T315">
            <v>7.5130698540036187</v>
          </cell>
          <cell r="U315" t="str">
            <v>POSITIVE</v>
          </cell>
          <cell r="V315" t="str">
            <v/>
          </cell>
          <cell r="W315" t="str">
            <v>UP</v>
          </cell>
          <cell r="X315" t="str">
            <v>POSITIVE</v>
          </cell>
          <cell r="Y315">
            <v>51481.529538461553</v>
          </cell>
          <cell r="Z315">
            <v>6852.6203076923057</v>
          </cell>
          <cell r="AA315">
            <v>51386.862769230785</v>
          </cell>
          <cell r="AB315">
            <v>6850.3815384615364</v>
          </cell>
          <cell r="AC315">
            <v>7.5126779577546037</v>
          </cell>
          <cell r="AD315">
            <v>7.5013139751003246</v>
          </cell>
          <cell r="AE315" t="str">
            <v>UP</v>
          </cell>
          <cell r="AF315" t="str">
            <v>UP</v>
          </cell>
          <cell r="AG315" t="str">
            <v>POSITIVE</v>
          </cell>
          <cell r="AH315">
            <v>46128.430769230778</v>
          </cell>
          <cell r="AI315">
            <v>6560.7823076923087</v>
          </cell>
          <cell r="AJ315">
            <v>46095.441025641041</v>
          </cell>
          <cell r="AK315">
            <v>6561.3723076923088</v>
          </cell>
          <cell r="AL315">
            <v>7.0309345144932882</v>
          </cell>
          <cell r="AM315">
            <v>7.0252744188285829</v>
          </cell>
          <cell r="AN315" t="str">
            <v>UP</v>
          </cell>
          <cell r="AO315" t="str">
            <v>UP</v>
          </cell>
          <cell r="AP315" t="str">
            <v>POSITIVE</v>
          </cell>
          <cell r="AQ315">
            <v>49923.541731448233</v>
          </cell>
          <cell r="AR315">
            <v>6769.6039787132295</v>
          </cell>
          <cell r="AS315">
            <v>49767.439869302281</v>
          </cell>
          <cell r="AT315">
            <v>6766.1256231941452</v>
          </cell>
          <cell r="AU315">
            <v>7.374662076013748</v>
          </cell>
          <cell r="AV315">
            <v>7.3553821848504377</v>
          </cell>
          <cell r="AW315" t="str">
            <v>UP</v>
          </cell>
          <cell r="AX315" t="str">
            <v>UP</v>
          </cell>
          <cell r="AY315" t="str">
            <v>POSITIVE</v>
          </cell>
          <cell r="AZ315">
            <v>86.805564312552576</v>
          </cell>
          <cell r="BA315">
            <v>53051.360322580644</v>
          </cell>
          <cell r="BB315">
            <v>44759.875700000011</v>
          </cell>
          <cell r="BC315">
            <v>8.6692964128608274E-2</v>
          </cell>
          <cell r="BD315">
            <v>0.11027937125181153</v>
          </cell>
          <cell r="BE315">
            <v>0.28799598073950827</v>
          </cell>
          <cell r="BF315">
            <v>46063</v>
          </cell>
          <cell r="BG315">
            <v>45980</v>
          </cell>
          <cell r="BH315">
            <v>46063</v>
          </cell>
          <cell r="BI315">
            <v>46055</v>
          </cell>
          <cell r="BJ315">
            <v>7.8062577832202322</v>
          </cell>
        </row>
        <row r="316">
          <cell r="B316" t="str">
            <v>NYA Index</v>
          </cell>
          <cell r="C316" t="str">
            <v>New York Stock Exchange Composite Index</v>
          </cell>
          <cell r="D316" t="str">
            <v>INDEX</v>
          </cell>
          <cell r="E316" t="str">
            <v>STOCKS</v>
          </cell>
          <cell r="F316">
            <v>68.283005390941497</v>
          </cell>
          <cell r="G316">
            <v>52.558294930935155</v>
          </cell>
          <cell r="H316">
            <v>1</v>
          </cell>
          <cell r="I316">
            <v>23398.11</v>
          </cell>
          <cell r="J316">
            <v>6941.81</v>
          </cell>
          <cell r="K316">
            <v>23340.74</v>
          </cell>
          <cell r="L316">
            <v>6964.82</v>
          </cell>
          <cell r="M316">
            <v>3.3706065132868805</v>
          </cell>
          <cell r="N316">
            <v>3.3512337720142091</v>
          </cell>
          <cell r="O316">
            <v>22381.698399999997</v>
          </cell>
          <cell r="P316">
            <v>6892.2477999999992</v>
          </cell>
          <cell r="Q316">
            <v>22347.998799999998</v>
          </cell>
          <cell r="R316">
            <v>6889.6637999999994</v>
          </cell>
          <cell r="S316">
            <v>3.2473728527288297</v>
          </cell>
          <cell r="T316">
            <v>3.2436994675995656</v>
          </cell>
          <cell r="U316" t="str">
            <v>POSITIVE</v>
          </cell>
          <cell r="V316" t="str">
            <v/>
          </cell>
          <cell r="W316" t="str">
            <v>UP</v>
          </cell>
          <cell r="X316" t="str">
            <v>POSITIVE</v>
          </cell>
          <cell r="Y316">
            <v>22154.733076923072</v>
          </cell>
          <cell r="Z316">
            <v>6852.6203076923057</v>
          </cell>
          <cell r="AA316">
            <v>22123.401692307692</v>
          </cell>
          <cell r="AB316">
            <v>6850.3815384615364</v>
          </cell>
          <cell r="AC316">
            <v>3.2330308819319247</v>
          </cell>
          <cell r="AD316">
            <v>3.2295137968733028</v>
          </cell>
          <cell r="AE316" t="str">
            <v>UP</v>
          </cell>
          <cell r="AF316" t="str">
            <v>UP</v>
          </cell>
          <cell r="AG316" t="str">
            <v>POSITIVE</v>
          </cell>
          <cell r="AH316">
            <v>21351.593076923076</v>
          </cell>
          <cell r="AI316">
            <v>6560.7823076923087</v>
          </cell>
          <cell r="AJ316">
            <v>21350.122051282051</v>
          </cell>
          <cell r="AK316">
            <v>6561.3723076923088</v>
          </cell>
          <cell r="AL316">
            <v>3.2544279135567433</v>
          </cell>
          <cell r="AM316">
            <v>3.2539110798897912</v>
          </cell>
          <cell r="AN316" t="str">
            <v>UP</v>
          </cell>
          <cell r="AO316" t="str">
            <v>UP</v>
          </cell>
          <cell r="AP316" t="str">
            <v>POSITIVE</v>
          </cell>
          <cell r="AQ316">
            <v>21992.805626435922</v>
          </cell>
          <cell r="AR316">
            <v>6769.6039787132295</v>
          </cell>
          <cell r="AS316">
            <v>21964.420611451857</v>
          </cell>
          <cell r="AT316">
            <v>6766.1256231941452</v>
          </cell>
          <cell r="AU316">
            <v>3.2487580803236775</v>
          </cell>
          <cell r="AV316">
            <v>3.2462330489635391</v>
          </cell>
          <cell r="AW316" t="str">
            <v>UP</v>
          </cell>
          <cell r="AX316" t="str">
            <v>UP</v>
          </cell>
          <cell r="AY316" t="str">
            <v>POSITIVE</v>
          </cell>
          <cell r="AZ316">
            <v>89.487882186531252</v>
          </cell>
          <cell r="BA316">
            <v>22684.83774193548</v>
          </cell>
          <cell r="BB316">
            <v>21136.934000000001</v>
          </cell>
          <cell r="BC316">
            <v>3.1442687233594668E-2</v>
          </cell>
          <cell r="BD316">
            <v>4.5412621590862123E-2</v>
          </cell>
          <cell r="BE316">
            <v>0.10697748311084276</v>
          </cell>
          <cell r="BF316">
            <v>46063</v>
          </cell>
          <cell r="BG316">
            <v>45981</v>
          </cell>
          <cell r="BH316">
            <v>46063</v>
          </cell>
          <cell r="BI316">
            <v>46042</v>
          </cell>
          <cell r="BJ316">
            <v>3.5628058059805596</v>
          </cell>
        </row>
        <row r="317">
          <cell r="B317" t="str">
            <v>OEX Index</v>
          </cell>
          <cell r="C317" t="str">
            <v>S&amp;P 100 INDEX</v>
          </cell>
          <cell r="D317" t="str">
            <v>INDEX</v>
          </cell>
          <cell r="E317" t="str">
            <v>STOCKS</v>
          </cell>
          <cell r="F317">
            <v>48.962511265178179</v>
          </cell>
          <cell r="G317">
            <v>52.558294930935155</v>
          </cell>
          <cell r="H317">
            <v>0</v>
          </cell>
          <cell r="I317">
            <v>3419.63</v>
          </cell>
          <cell r="J317">
            <v>6941.81</v>
          </cell>
          <cell r="K317">
            <v>3435.76</v>
          </cell>
          <cell r="L317">
            <v>6964.82</v>
          </cell>
          <cell r="M317">
            <v>0.49261359789449727</v>
          </cell>
          <cell r="N317">
            <v>0.4933020523143456</v>
          </cell>
          <cell r="O317">
            <v>3432.3449999999989</v>
          </cell>
          <cell r="P317">
            <v>6892.2477999999992</v>
          </cell>
          <cell r="Q317">
            <v>3432.3811999999994</v>
          </cell>
          <cell r="R317">
            <v>6889.6637999999994</v>
          </cell>
          <cell r="S317">
            <v>0.49800081186866196</v>
          </cell>
          <cell r="T317">
            <v>0.49819284360435695</v>
          </cell>
          <cell r="U317" t="str">
            <v>NEGATIVE</v>
          </cell>
          <cell r="V317" t="str">
            <v/>
          </cell>
          <cell r="W317" t="str">
            <v>DOWN</v>
          </cell>
          <cell r="X317" t="str">
            <v>NEGATIVE</v>
          </cell>
          <cell r="Y317">
            <v>3420.094461538461</v>
          </cell>
          <cell r="Z317">
            <v>6852.6203076923057</v>
          </cell>
          <cell r="AA317">
            <v>3420.1666153846154</v>
          </cell>
          <cell r="AB317">
            <v>6850.3815384615364</v>
          </cell>
          <cell r="AC317">
            <v>0.4990929466352142</v>
          </cell>
          <cell r="AD317">
            <v>0.49926658773413646</v>
          </cell>
          <cell r="AE317" t="str">
            <v>DOWN</v>
          </cell>
          <cell r="AF317" t="str">
            <v>DOWN</v>
          </cell>
          <cell r="AG317" t="str">
            <v>NEGATIVE</v>
          </cell>
          <cell r="AH317">
            <v>3255.3535897435891</v>
          </cell>
          <cell r="AI317">
            <v>6560.7823076923087</v>
          </cell>
          <cell r="AJ317">
            <v>3255.767179487179</v>
          </cell>
          <cell r="AK317">
            <v>6561.3723076923088</v>
          </cell>
          <cell r="AL317">
            <v>0.49618375325863051</v>
          </cell>
          <cell r="AM317">
            <v>0.49620217034022573</v>
          </cell>
          <cell r="AN317" t="str">
            <v>DOWN</v>
          </cell>
          <cell r="AO317" t="str">
            <v>DOWN</v>
          </cell>
          <cell r="AP317" t="str">
            <v>NEGATIVE</v>
          </cell>
          <cell r="AQ317">
            <v>3368.0103989357713</v>
          </cell>
          <cell r="AR317">
            <v>6769.6039787132295</v>
          </cell>
          <cell r="AS317">
            <v>3366.9677975197096</v>
          </cell>
          <cell r="AT317">
            <v>6766.1256231941452</v>
          </cell>
          <cell r="AU317">
            <v>0.49751956089696769</v>
          </cell>
          <cell r="AV317">
            <v>0.49762123629183153</v>
          </cell>
          <cell r="AW317" t="str">
            <v>UP</v>
          </cell>
          <cell r="AX317" t="str">
            <v>DOWN</v>
          </cell>
          <cell r="AY317" t="str">
            <v>NEGATIVE</v>
          </cell>
          <cell r="AZ317">
            <v>47.889397873457291</v>
          </cell>
          <cell r="BA317">
            <v>3433.766129032258</v>
          </cell>
          <cell r="BB317">
            <v>3213.2667499999998</v>
          </cell>
          <cell r="BC317">
            <v>-4.116800184129632E-3</v>
          </cell>
          <cell r="BD317">
            <v>-3.7044644404915505E-3</v>
          </cell>
          <cell r="BE317">
            <v>6.4222259169737672E-2</v>
          </cell>
          <cell r="BF317">
            <v>46015</v>
          </cell>
          <cell r="BG317">
            <v>45981</v>
          </cell>
          <cell r="BH317">
            <v>46034</v>
          </cell>
          <cell r="BI317">
            <v>46042</v>
          </cell>
          <cell r="BJ317">
            <v>-15.757688319782758</v>
          </cell>
        </row>
        <row r="318">
          <cell r="B318" t="str">
            <v>RAY Index</v>
          </cell>
          <cell r="C318" t="str">
            <v>RUSSELL 3000 INDEX</v>
          </cell>
          <cell r="D318" t="str">
            <v>INDEX</v>
          </cell>
          <cell r="E318" t="str">
            <v>STOCKS</v>
          </cell>
          <cell r="F318">
            <v>53.256241625935665</v>
          </cell>
          <cell r="G318">
            <v>52.558294930935155</v>
          </cell>
          <cell r="H318">
            <v>0</v>
          </cell>
          <cell r="I318">
            <v>3953.6060000000002</v>
          </cell>
          <cell r="J318">
            <v>6941.81</v>
          </cell>
          <cell r="K318">
            <v>3964.6570000000002</v>
          </cell>
          <cell r="L318">
            <v>6964.82</v>
          </cell>
          <cell r="M318">
            <v>0.569535322920103</v>
          </cell>
          <cell r="N318">
            <v>0.56924041109461554</v>
          </cell>
          <cell r="O318">
            <v>3918.616320000001</v>
          </cell>
          <cell r="P318">
            <v>6892.2477999999992</v>
          </cell>
          <cell r="Q318">
            <v>3916.8740600000001</v>
          </cell>
          <cell r="R318">
            <v>6889.6637999999994</v>
          </cell>
          <cell r="S318">
            <v>0.56855418344070585</v>
          </cell>
          <cell r="T318">
            <v>0.56851454203033835</v>
          </cell>
          <cell r="U318" t="str">
            <v>NEGATIVE</v>
          </cell>
          <cell r="V318" t="str">
            <v/>
          </cell>
          <cell r="W318" t="str">
            <v>UP</v>
          </cell>
          <cell r="X318" t="str">
            <v>POSITIVE</v>
          </cell>
          <cell r="Y318">
            <v>3893.418584615386</v>
          </cell>
          <cell r="Z318">
            <v>6852.6203076923057</v>
          </cell>
          <cell r="AA318">
            <v>3891.8991384615392</v>
          </cell>
          <cell r="AB318">
            <v>6850.3815384615364</v>
          </cell>
          <cell r="AC318">
            <v>0.56816493688478376</v>
          </cell>
          <cell r="AD318">
            <v>0.56812881393692194</v>
          </cell>
          <cell r="AE318" t="str">
            <v>UP</v>
          </cell>
          <cell r="AF318" t="str">
            <v>UP</v>
          </cell>
          <cell r="AG318" t="str">
            <v>POSITIVE</v>
          </cell>
          <cell r="AH318">
            <v>3730.2358717948714</v>
          </cell>
          <cell r="AI318">
            <v>6560.7823076923087</v>
          </cell>
          <cell r="AJ318">
            <v>3730.5192307692305</v>
          </cell>
          <cell r="AK318">
            <v>6561.3723076923088</v>
          </cell>
          <cell r="AL318">
            <v>0.56856571318046756</v>
          </cell>
          <cell r="AM318">
            <v>0.56855777356144055</v>
          </cell>
          <cell r="AN318" t="str">
            <v>DOWN</v>
          </cell>
          <cell r="AO318" t="str">
            <v>UP</v>
          </cell>
          <cell r="AP318" t="str">
            <v>POSITIVE</v>
          </cell>
          <cell r="AQ318">
            <v>3848.684045784099</v>
          </cell>
          <cell r="AR318">
            <v>6769.6039787132295</v>
          </cell>
          <cell r="AS318">
            <v>3846.5647902013457</v>
          </cell>
          <cell r="AT318">
            <v>6766.1256231941452</v>
          </cell>
          <cell r="AU318">
            <v>0.56852425310049814</v>
          </cell>
          <cell r="AV318">
            <v>0.56850330668047266</v>
          </cell>
          <cell r="AW318" t="str">
            <v>UP</v>
          </cell>
          <cell r="AX318" t="str">
            <v>UP</v>
          </cell>
          <cell r="AY318" t="str">
            <v>POSITIVE</v>
          </cell>
          <cell r="AZ318">
            <v>65.966301846405145</v>
          </cell>
          <cell r="BA318">
            <v>3937.3700967741938</v>
          </cell>
          <cell r="BB318">
            <v>3686.8995749999995</v>
          </cell>
          <cell r="BC318">
            <v>4.123540034783213E-3</v>
          </cell>
          <cell r="BD318">
            <v>8.9290905622521066E-3</v>
          </cell>
          <cell r="BE318">
            <v>7.2338944843649777E-2</v>
          </cell>
          <cell r="BF318">
            <v>46049</v>
          </cell>
          <cell r="BG318">
            <v>45981</v>
          </cell>
          <cell r="BH318">
            <v>46049</v>
          </cell>
          <cell r="BI318">
            <v>46058</v>
          </cell>
          <cell r="BJ318">
            <v>-11.463957959025272</v>
          </cell>
        </row>
        <row r="319">
          <cell r="B319" t="str">
            <v>RIY Index</v>
          </cell>
          <cell r="C319" t="str">
            <v>RUSSELL 1000 INDEX</v>
          </cell>
          <cell r="D319" t="str">
            <v>INDEX</v>
          </cell>
          <cell r="E319" t="str">
            <v>STOCKS</v>
          </cell>
          <cell r="F319">
            <v>52.895989105970457</v>
          </cell>
          <cell r="G319">
            <v>52.558294930935155</v>
          </cell>
          <cell r="H319">
            <v>0</v>
          </cell>
          <cell r="I319">
            <v>3790.4720000000002</v>
          </cell>
          <cell r="J319">
            <v>6941.81</v>
          </cell>
          <cell r="K319">
            <v>3800.944</v>
          </cell>
          <cell r="L319">
            <v>6964.82</v>
          </cell>
          <cell r="M319">
            <v>0.54603511188004283</v>
          </cell>
          <cell r="N319">
            <v>0.5457347067117313</v>
          </cell>
          <cell r="O319">
            <v>3761.8251600000008</v>
          </cell>
          <cell r="P319">
            <v>6892.2477999999992</v>
          </cell>
          <cell r="Q319">
            <v>3760.3394000000008</v>
          </cell>
          <cell r="R319">
            <v>6889.6637999999994</v>
          </cell>
          <cell r="S319">
            <v>0.54580526834801291</v>
          </cell>
          <cell r="T319">
            <v>0.54579432453583598</v>
          </cell>
          <cell r="U319" t="str">
            <v>NEGATIVE</v>
          </cell>
          <cell r="V319" t="str">
            <v/>
          </cell>
          <cell r="W319" t="str">
            <v>UP</v>
          </cell>
          <cell r="X319" t="str">
            <v>BUY</v>
          </cell>
          <cell r="Y319">
            <v>3739.3410615384619</v>
          </cell>
          <cell r="Z319">
            <v>6852.6203076923057</v>
          </cell>
          <cell r="AA319">
            <v>3738.040307692308</v>
          </cell>
          <cell r="AB319">
            <v>6850.3815384615364</v>
          </cell>
          <cell r="AC319">
            <v>0.5456804687311978</v>
          </cell>
          <cell r="AD319">
            <v>0.54566892175348813</v>
          </cell>
          <cell r="AE319" t="str">
            <v>UP</v>
          </cell>
          <cell r="AF319" t="str">
            <v>UP</v>
          </cell>
          <cell r="AG319" t="str">
            <v>POSITIVE</v>
          </cell>
          <cell r="AH319">
            <v>3585.6995128205126</v>
          </cell>
          <cell r="AI319">
            <v>6560.7823076923087</v>
          </cell>
          <cell r="AJ319">
            <v>3585.9680256410247</v>
          </cell>
          <cell r="AK319">
            <v>6561.3723076923088</v>
          </cell>
          <cell r="AL319">
            <v>0.54653535884225179</v>
          </cell>
          <cell r="AM319">
            <v>0.54652713753751925</v>
          </cell>
          <cell r="AN319" t="str">
            <v>DOWN</v>
          </cell>
          <cell r="AO319" t="str">
            <v>UP</v>
          </cell>
          <cell r="AP319" t="str">
            <v>NEGATIVE</v>
          </cell>
          <cell r="AQ319">
            <v>3696.2978240757493</v>
          </cell>
          <cell r="AR319">
            <v>6769.6039787132295</v>
          </cell>
          <cell r="AS319">
            <v>3694.3956442100252</v>
          </cell>
          <cell r="AT319">
            <v>6766.1256231941452</v>
          </cell>
          <cell r="AU319">
            <v>0.54601389323491034</v>
          </cell>
          <cell r="AV319">
            <v>0.54601345732419004</v>
          </cell>
          <cell r="AW319" t="str">
            <v>UP</v>
          </cell>
          <cell r="AX319" t="str">
            <v>UP</v>
          </cell>
          <cell r="AY319" t="str">
            <v>BUY</v>
          </cell>
          <cell r="AZ319">
            <v>63.947191927645825</v>
          </cell>
          <cell r="BA319">
            <v>3778.1616774193553</v>
          </cell>
          <cell r="BB319">
            <v>3544.5891950000005</v>
          </cell>
          <cell r="BC319">
            <v>3.2582836923626957E-3</v>
          </cell>
          <cell r="BD319">
            <v>7.6151439212552852E-3</v>
          </cell>
          <cell r="BE319">
            <v>6.9368491374639962E-2</v>
          </cell>
          <cell r="BF319">
            <v>46049</v>
          </cell>
          <cell r="BG319">
            <v>45981</v>
          </cell>
          <cell r="BH319">
            <v>46049</v>
          </cell>
          <cell r="BI319">
            <v>46058</v>
          </cell>
          <cell r="BJ319">
            <v>-11.82421047899048</v>
          </cell>
        </row>
        <row r="320">
          <cell r="B320" t="str">
            <v>RTY Index</v>
          </cell>
          <cell r="C320" t="str">
            <v>RUSSELL 2000 INDEX</v>
          </cell>
          <cell r="D320" t="str">
            <v>INDEX</v>
          </cell>
          <cell r="E320" t="str">
            <v>STOCKS</v>
          </cell>
          <cell r="F320">
            <v>57.551779884795323</v>
          </cell>
          <cell r="G320">
            <v>52.558294930935155</v>
          </cell>
          <cell r="H320">
            <v>0</v>
          </cell>
          <cell r="I320">
            <v>2679.7689999999998</v>
          </cell>
          <cell r="J320">
            <v>6941.81</v>
          </cell>
          <cell r="K320">
            <v>2689.0459999999998</v>
          </cell>
          <cell r="L320">
            <v>6964.82</v>
          </cell>
          <cell r="M320">
            <v>0.3860331815477519</v>
          </cell>
          <cell r="N320">
            <v>0.38608980562311729</v>
          </cell>
          <cell r="O320">
            <v>2584.7549599999998</v>
          </cell>
          <cell r="P320">
            <v>6892.2477999999992</v>
          </cell>
          <cell r="Q320">
            <v>2580.8818999999999</v>
          </cell>
          <cell r="R320">
            <v>6889.6637999999994</v>
          </cell>
          <cell r="S320">
            <v>0.37502350974670412</v>
          </cell>
          <cell r="T320">
            <v>0.3746020088817687</v>
          </cell>
          <cell r="U320" t="str">
            <v>NEGATIVE</v>
          </cell>
          <cell r="V320" t="str">
            <v/>
          </cell>
          <cell r="W320" t="str">
            <v>UP</v>
          </cell>
          <cell r="X320" t="str">
            <v>POSITIVE</v>
          </cell>
          <cell r="Y320">
            <v>2543.1447692307688</v>
          </cell>
          <cell r="Z320">
            <v>6852.6203076923057</v>
          </cell>
          <cell r="AA320">
            <v>2539.8372461538461</v>
          </cell>
          <cell r="AB320">
            <v>6850.3815384615364</v>
          </cell>
          <cell r="AC320">
            <v>0.37112004679086041</v>
          </cell>
          <cell r="AD320">
            <v>0.37075850912739738</v>
          </cell>
          <cell r="AE320" t="str">
            <v>UP</v>
          </cell>
          <cell r="AF320" t="str">
            <v>UP</v>
          </cell>
          <cell r="AG320" t="str">
            <v>POSITIVE</v>
          </cell>
          <cell r="AH320">
            <v>2391.3764615384616</v>
          </cell>
          <cell r="AI320">
            <v>6560.7823076923087</v>
          </cell>
          <cell r="AJ320">
            <v>2391.6143333333339</v>
          </cell>
          <cell r="AK320">
            <v>6561.3723076923088</v>
          </cell>
          <cell r="AL320">
            <v>0.36449562710450684</v>
          </cell>
          <cell r="AM320">
            <v>0.36449910494021109</v>
          </cell>
          <cell r="AN320" t="str">
            <v>DOWN</v>
          </cell>
          <cell r="AO320" t="str">
            <v>DOWN</v>
          </cell>
          <cell r="AP320" t="str">
            <v>POSITIVE</v>
          </cell>
          <cell r="AQ320">
            <v>2514.9705735425682</v>
          </cell>
          <cell r="AR320">
            <v>6769.6039787132295</v>
          </cell>
          <cell r="AS320">
            <v>2511.6420467260486</v>
          </cell>
          <cell r="AT320">
            <v>6766.1256231941452</v>
          </cell>
          <cell r="AU320">
            <v>0.37150926131732381</v>
          </cell>
          <cell r="AV320">
            <v>0.37120830835835938</v>
          </cell>
          <cell r="AW320" t="str">
            <v>UP</v>
          </cell>
          <cell r="AX320" t="str">
            <v>UP</v>
          </cell>
          <cell r="AY320" t="str">
            <v>POSITIVE</v>
          </cell>
          <cell r="AZ320">
            <v>70.008766980662855</v>
          </cell>
          <cell r="BA320">
            <v>2621.3543548387092</v>
          </cell>
          <cell r="BB320">
            <v>2355.5348300000005</v>
          </cell>
          <cell r="BC320">
            <v>2.2284146763089874E-2</v>
          </cell>
          <cell r="BD320">
            <v>3.6759399428718087E-2</v>
          </cell>
          <cell r="BE320">
            <v>0.13764779270956451</v>
          </cell>
          <cell r="BF320">
            <v>46044</v>
          </cell>
          <cell r="BG320">
            <v>45981</v>
          </cell>
          <cell r="BH320">
            <v>46044</v>
          </cell>
          <cell r="BI320">
            <v>46058</v>
          </cell>
          <cell r="BJ320">
            <v>-7.1684197001656145</v>
          </cell>
        </row>
        <row r="321">
          <cell r="B321" t="str">
            <v>SHCOMP Index</v>
          </cell>
          <cell r="C321" t="str">
            <v>SHANGHAI SE COMPOSITE INDEX</v>
          </cell>
          <cell r="D321" t="str">
            <v>INDEX</v>
          </cell>
          <cell r="E321" t="str">
            <v>STOCKS</v>
          </cell>
          <cell r="F321">
            <v>57.20357468120033</v>
          </cell>
          <cell r="G321">
            <v>52.558294930935155</v>
          </cell>
          <cell r="H321">
            <v>0</v>
          </cell>
          <cell r="I321">
            <v>4128.3729999999996</v>
          </cell>
          <cell r="J321">
            <v>6941.81</v>
          </cell>
          <cell r="K321">
            <v>4123.09</v>
          </cell>
          <cell r="L321">
            <v>6964.82</v>
          </cell>
          <cell r="M321">
            <v>0.59471132168699503</v>
          </cell>
          <cell r="N321">
            <v>0.59198801979089199</v>
          </cell>
          <cell r="O321">
            <v>4016.3660800000007</v>
          </cell>
          <cell r="P321">
            <v>6892.2477999999992</v>
          </cell>
          <cell r="Q321">
            <v>4011.5705400000002</v>
          </cell>
          <cell r="R321">
            <v>6889.6637999999994</v>
          </cell>
          <cell r="S321">
            <v>0.58273674954054921</v>
          </cell>
          <cell r="T321">
            <v>0.58225925915281973</v>
          </cell>
          <cell r="U321" t="str">
            <v>NEGATIVE</v>
          </cell>
          <cell r="V321" t="str">
            <v/>
          </cell>
          <cell r="W321" t="str">
            <v>UP</v>
          </cell>
          <cell r="X321" t="str">
            <v>POSITIVE</v>
          </cell>
          <cell r="Y321">
            <v>3997.2177230769244</v>
          </cell>
          <cell r="Z321">
            <v>6852.6203076923057</v>
          </cell>
          <cell r="AA321">
            <v>3995.2051538461546</v>
          </cell>
          <cell r="AB321">
            <v>6850.3815384615364</v>
          </cell>
          <cell r="AC321">
            <v>0.58331230151332147</v>
          </cell>
          <cell r="AD321">
            <v>0.58320914410606695</v>
          </cell>
          <cell r="AE321" t="str">
            <v>UP</v>
          </cell>
          <cell r="AF321" t="str">
            <v>UP</v>
          </cell>
          <cell r="AG321" t="str">
            <v>POSITIVE</v>
          </cell>
          <cell r="AH321">
            <v>3789.2702307692311</v>
          </cell>
          <cell r="AI321">
            <v>6560.7823076923087</v>
          </cell>
          <cell r="AJ321">
            <v>3789.1347692307695</v>
          </cell>
          <cell r="AK321">
            <v>6561.3723076923088</v>
          </cell>
          <cell r="AL321">
            <v>0.57756378021054477</v>
          </cell>
          <cell r="AM321">
            <v>0.57749120024610234</v>
          </cell>
          <cell r="AN321" t="str">
            <v>UP</v>
          </cell>
          <cell r="AO321" t="str">
            <v>UP</v>
          </cell>
          <cell r="AP321" t="str">
            <v>POSITIVE</v>
          </cell>
          <cell r="AQ321">
            <v>3950.0925558848953</v>
          </cell>
          <cell r="AR321">
            <v>6769.6039787132295</v>
          </cell>
          <cell r="AS321">
            <v>3946.4918705680834</v>
          </cell>
          <cell r="AT321">
            <v>6766.1256231941452</v>
          </cell>
          <cell r="AU321">
            <v>0.58350422983468697</v>
          </cell>
          <cell r="AV321">
            <v>0.58327203636887659</v>
          </cell>
          <cell r="AW321" t="str">
            <v>UP</v>
          </cell>
          <cell r="AX321" t="str">
            <v>UP</v>
          </cell>
          <cell r="AY321" t="str">
            <v>POSITIVE</v>
          </cell>
          <cell r="AZ321">
            <v>67.896730358319701</v>
          </cell>
          <cell r="BA321">
            <v>4089.8543548387097</v>
          </cell>
          <cell r="BB321">
            <v>3742.2327850000001</v>
          </cell>
          <cell r="BC321">
            <v>9.4180970321640078E-3</v>
          </cell>
          <cell r="BD321">
            <v>2.788762721549487E-2</v>
          </cell>
          <cell r="BE321">
            <v>0.10318444553950945</v>
          </cell>
          <cell r="BF321">
            <v>46034</v>
          </cell>
          <cell r="BG321">
            <v>46007</v>
          </cell>
          <cell r="BH321">
            <v>46034</v>
          </cell>
          <cell r="BI321">
            <v>46055</v>
          </cell>
          <cell r="BJ321">
            <v>-7.5166249037606079</v>
          </cell>
        </row>
        <row r="322">
          <cell r="B322" t="str">
            <v>SMI Index</v>
          </cell>
          <cell r="C322" t="str">
            <v>SWISS MARKET INDEX</v>
          </cell>
          <cell r="D322" t="str">
            <v>INDEX</v>
          </cell>
          <cell r="E322" t="str">
            <v>STOCKS</v>
          </cell>
          <cell r="F322">
            <v>63.280413251102047</v>
          </cell>
          <cell r="G322">
            <v>52.558294930935155</v>
          </cell>
          <cell r="H322">
            <v>1</v>
          </cell>
          <cell r="I322">
            <v>13518.22</v>
          </cell>
          <cell r="J322">
            <v>6941.81</v>
          </cell>
          <cell r="K322">
            <v>13517.73</v>
          </cell>
          <cell r="L322">
            <v>6964.82</v>
          </cell>
          <cell r="M322">
            <v>1.9473624314119802</v>
          </cell>
          <cell r="N322">
            <v>1.940858485933592</v>
          </cell>
          <cell r="O322">
            <v>13169.2896</v>
          </cell>
          <cell r="P322">
            <v>6892.2477999999992</v>
          </cell>
          <cell r="Q322">
            <v>13152.007599999997</v>
          </cell>
          <cell r="R322">
            <v>6889.6637999999994</v>
          </cell>
          <cell r="S322">
            <v>1.9107394252423717</v>
          </cell>
          <cell r="T322">
            <v>1.9089476615680432</v>
          </cell>
          <cell r="U322" t="str">
            <v>POSITIVE</v>
          </cell>
          <cell r="V322" t="str">
            <v/>
          </cell>
          <cell r="W322" t="str">
            <v>UP</v>
          </cell>
          <cell r="X322" t="str">
            <v>POSITIVE</v>
          </cell>
          <cell r="Y322">
            <v>13023.055076923078</v>
          </cell>
          <cell r="Z322">
            <v>6852.6203076923057</v>
          </cell>
          <cell r="AA322">
            <v>13003.321538461538</v>
          </cell>
          <cell r="AB322">
            <v>6850.3815384615364</v>
          </cell>
          <cell r="AC322">
            <v>1.9004489512288085</v>
          </cell>
          <cell r="AD322">
            <v>1.8981893877668357</v>
          </cell>
          <cell r="AE322" t="str">
            <v>UP</v>
          </cell>
          <cell r="AF322" t="str">
            <v>UP</v>
          </cell>
          <cell r="AG322" t="str">
            <v>POSITIVE</v>
          </cell>
          <cell r="AH322">
            <v>12512.939999999997</v>
          </cell>
          <cell r="AI322">
            <v>6560.7823076923087</v>
          </cell>
          <cell r="AJ322">
            <v>12512.927435897434</v>
          </cell>
          <cell r="AK322">
            <v>6561.3723076923088</v>
          </cell>
          <cell r="AL322">
            <v>1.907232920276744</v>
          </cell>
          <cell r="AM322">
            <v>1.9070595066260367</v>
          </cell>
          <cell r="AN322" t="str">
            <v>UP</v>
          </cell>
          <cell r="AO322" t="str">
            <v>UP</v>
          </cell>
          <cell r="AP322" t="str">
            <v>POSITIVE</v>
          </cell>
          <cell r="AQ322">
            <v>12890.491175337638</v>
          </cell>
          <cell r="AR322">
            <v>6769.6039787132295</v>
          </cell>
          <cell r="AS322">
            <v>12877.812931422684</v>
          </cell>
          <cell r="AT322">
            <v>6766.1256231941452</v>
          </cell>
          <cell r="AU322">
            <v>1.9041721223089731</v>
          </cell>
          <cell r="AV322">
            <v>1.9032772444067245</v>
          </cell>
          <cell r="AW322" t="str">
            <v>UP</v>
          </cell>
          <cell r="AX322" t="str">
            <v>UP</v>
          </cell>
          <cell r="AY322" t="str">
            <v>POSITIVE</v>
          </cell>
          <cell r="AZ322">
            <v>74.194907197805691</v>
          </cell>
          <cell r="BA322">
            <v>13313.534838709678</v>
          </cell>
          <cell r="BB322">
            <v>12439.913749999996</v>
          </cell>
          <cell r="BC322">
            <v>1.5374216071842195E-2</v>
          </cell>
          <cell r="BD322">
            <v>2.6495764813312173E-2</v>
          </cell>
          <cell r="BE322">
            <v>8.668116770504164E-2</v>
          </cell>
          <cell r="BF322">
            <v>46063</v>
          </cell>
          <cell r="BG322">
            <v>45971</v>
          </cell>
          <cell r="BH322">
            <v>46063</v>
          </cell>
          <cell r="BI322">
            <v>46050</v>
          </cell>
          <cell r="BJ322">
            <v>-1.4397863338588905</v>
          </cell>
        </row>
        <row r="323">
          <cell r="B323" t="str">
            <v>SOX Index</v>
          </cell>
          <cell r="C323" t="str">
            <v>Philadelphia Semiconductor Index</v>
          </cell>
          <cell r="D323" t="str">
            <v>INDEX</v>
          </cell>
          <cell r="E323" t="str">
            <v>STOCKS</v>
          </cell>
          <cell r="F323">
            <v>57.500069632679754</v>
          </cell>
          <cell r="G323">
            <v>52.558294930935155</v>
          </cell>
          <cell r="H323">
            <v>0</v>
          </cell>
          <cell r="I323">
            <v>8107.1319999999996</v>
          </cell>
          <cell r="J323">
            <v>6941.81</v>
          </cell>
          <cell r="K323">
            <v>8162.58</v>
          </cell>
          <cell r="L323">
            <v>6964.82</v>
          </cell>
          <cell r="M323">
            <v>1.1678700511826166</v>
          </cell>
          <cell r="N323">
            <v>1.1719728578771598</v>
          </cell>
          <cell r="O323">
            <v>7531.4149800000023</v>
          </cell>
          <cell r="P323">
            <v>6892.2477999999992</v>
          </cell>
          <cell r="Q323">
            <v>7507.2615600000017</v>
          </cell>
          <cell r="R323">
            <v>6889.6637999999994</v>
          </cell>
          <cell r="S323">
            <v>1.0927371154589078</v>
          </cell>
          <cell r="T323">
            <v>1.0896412042631169</v>
          </cell>
          <cell r="U323" t="str">
            <v>NEGATIVE</v>
          </cell>
          <cell r="V323" t="str">
            <v/>
          </cell>
          <cell r="W323" t="str">
            <v>UP</v>
          </cell>
          <cell r="X323" t="str">
            <v>POSITIVE</v>
          </cell>
          <cell r="Y323">
            <v>7359.8055692307726</v>
          </cell>
          <cell r="Z323">
            <v>6852.6203076923057</v>
          </cell>
          <cell r="AA323">
            <v>7345.6999384615401</v>
          </cell>
          <cell r="AB323">
            <v>6850.3815384615364</v>
          </cell>
          <cell r="AC323">
            <v>1.0740133319467786</v>
          </cell>
          <cell r="AD323">
            <v>1.0723052281422625</v>
          </cell>
          <cell r="AE323" t="str">
            <v>UP</v>
          </cell>
          <cell r="AF323" t="str">
            <v>UP</v>
          </cell>
          <cell r="AG323" t="str">
            <v>POSITIVE</v>
          </cell>
          <cell r="AH323">
            <v>6425.2841794871792</v>
          </cell>
          <cell r="AI323">
            <v>6560.7823076923087</v>
          </cell>
          <cell r="AJ323">
            <v>6426.7059230769219</v>
          </cell>
          <cell r="AK323">
            <v>6561.3723076923088</v>
          </cell>
          <cell r="AL323">
            <v>0.97934726045607978</v>
          </cell>
          <cell r="AM323">
            <v>0.97947588121809381</v>
          </cell>
          <cell r="AN323" t="str">
            <v>DOWN</v>
          </cell>
          <cell r="AO323" t="str">
            <v>DOWN</v>
          </cell>
          <cell r="AP323" t="str">
            <v>POSITIVE</v>
          </cell>
          <cell r="AQ323">
            <v>7139.7743185945428</v>
          </cell>
          <cell r="AR323">
            <v>6769.6039787132295</v>
          </cell>
          <cell r="AS323">
            <v>7120.2300781908325</v>
          </cell>
          <cell r="AT323">
            <v>6766.1256231941452</v>
          </cell>
          <cell r="AU323">
            <v>1.0546812400024137</v>
          </cell>
          <cell r="AV323">
            <v>1.0523348921845057</v>
          </cell>
          <cell r="AW323" t="str">
            <v>UP</v>
          </cell>
          <cell r="AX323" t="str">
            <v>UP</v>
          </cell>
          <cell r="AY323" t="str">
            <v>POSITIVE</v>
          </cell>
          <cell r="AZ323">
            <v>86.149596744067864</v>
          </cell>
          <cell r="BA323">
            <v>7768.1901612903221</v>
          </cell>
          <cell r="BB323">
            <v>6244.5961449999977</v>
          </cell>
          <cell r="BC323">
            <v>4.3632021316710068E-2</v>
          </cell>
          <cell r="BD323">
            <v>7.6442079148319131E-2</v>
          </cell>
          <cell r="BE323">
            <v>0.29826362053714561</v>
          </cell>
          <cell r="BF323">
            <v>46051</v>
          </cell>
          <cell r="BG323">
            <v>45981</v>
          </cell>
          <cell r="BH323">
            <v>46051</v>
          </cell>
          <cell r="BI323">
            <v>46058</v>
          </cell>
          <cell r="BJ323">
            <v>-7.2201299522811837</v>
          </cell>
        </row>
        <row r="324">
          <cell r="B324" t="str">
            <v>SPR Index</v>
          </cell>
          <cell r="C324" t="str">
            <v>S&amp;P 1500 Composite Index</v>
          </cell>
          <cell r="D324" t="str">
            <v>INDEX</v>
          </cell>
          <cell r="E324" t="str">
            <v>STOCKS</v>
          </cell>
          <cell r="F324">
            <v>54.002251792384946</v>
          </cell>
          <cell r="G324">
            <v>52.558294930935155</v>
          </cell>
          <cell r="H324">
            <v>0</v>
          </cell>
          <cell r="I324">
            <v>1561.3109999999999</v>
          </cell>
          <cell r="J324">
            <v>6941.81</v>
          </cell>
          <cell r="K324">
            <v>1566.144</v>
          </cell>
          <cell r="L324">
            <v>6964.82</v>
          </cell>
          <cell r="M324">
            <v>0.22491410741578924</v>
          </cell>
          <cell r="N324">
            <v>0.224864964205823</v>
          </cell>
          <cell r="O324">
            <v>1544.8258619999999</v>
          </cell>
          <cell r="P324">
            <v>6892.2477999999992</v>
          </cell>
          <cell r="Q324">
            <v>1544.0828579999995</v>
          </cell>
          <cell r="R324">
            <v>6889.6637999999994</v>
          </cell>
          <cell r="S324">
            <v>0.22413962858387071</v>
          </cell>
          <cell r="T324">
            <v>0.2241158498909627</v>
          </cell>
          <cell r="U324" t="str">
            <v>NEGATIVE</v>
          </cell>
          <cell r="V324" t="str">
            <v/>
          </cell>
          <cell r="W324" t="str">
            <v>UP</v>
          </cell>
          <cell r="X324" t="str">
            <v>POSITIVE</v>
          </cell>
          <cell r="Y324">
            <v>1534.9706969230772</v>
          </cell>
          <cell r="Z324">
            <v>6852.6203076923057</v>
          </cell>
          <cell r="AA324">
            <v>1534.3177092307692</v>
          </cell>
          <cell r="AB324">
            <v>6850.3815384615364</v>
          </cell>
          <cell r="AC324">
            <v>0.223997628352474</v>
          </cell>
          <cell r="AD324">
            <v>0.22397551152681452</v>
          </cell>
          <cell r="AE324" t="str">
            <v>UP</v>
          </cell>
          <cell r="AF324" t="str">
            <v>UP</v>
          </cell>
          <cell r="AG324" t="str">
            <v>POSITIVE</v>
          </cell>
          <cell r="AH324">
            <v>1470.1697641025637</v>
          </cell>
          <cell r="AI324">
            <v>6560.7823076923087</v>
          </cell>
          <cell r="AJ324">
            <v>1470.2936820512816</v>
          </cell>
          <cell r="AK324">
            <v>6561.3723076923088</v>
          </cell>
          <cell r="AL324">
            <v>0.22408452150269281</v>
          </cell>
          <cell r="AM324">
            <v>0.22408325775502239</v>
          </cell>
          <cell r="AN324" t="str">
            <v>DOWN</v>
          </cell>
          <cell r="AO324" t="str">
            <v>UP</v>
          </cell>
          <cell r="AP324" t="str">
            <v>POSITIVE</v>
          </cell>
          <cell r="AQ324">
            <v>1517.1100481846609</v>
          </cell>
          <cell r="AR324">
            <v>6769.6039787132295</v>
          </cell>
          <cell r="AS324">
            <v>1516.2172319971987</v>
          </cell>
          <cell r="AT324">
            <v>6766.1256231941452</v>
          </cell>
          <cell r="AU324">
            <v>0.2241061741506826</v>
          </cell>
          <cell r="AV324">
            <v>0.22408942967296319</v>
          </cell>
          <cell r="AW324" t="str">
            <v>UP</v>
          </cell>
          <cell r="AX324" t="str">
            <v>UP</v>
          </cell>
          <cell r="AY324" t="str">
            <v>POSITIVE</v>
          </cell>
          <cell r="AZ324">
            <v>67.679924864307793</v>
          </cell>
          <cell r="BA324">
            <v>1552.6391677419354</v>
          </cell>
          <cell r="BB324">
            <v>1453.1946295000007</v>
          </cell>
          <cell r="BC324">
            <v>5.585220596151963E-3</v>
          </cell>
          <cell r="BD324">
            <v>1.067119499064928E-2</v>
          </cell>
          <cell r="BE324">
            <v>7.439909858268523E-2</v>
          </cell>
          <cell r="BF324">
            <v>46062</v>
          </cell>
          <cell r="BG324">
            <v>45981</v>
          </cell>
          <cell r="BH324">
            <v>46062</v>
          </cell>
          <cell r="BI324">
            <v>46042</v>
          </cell>
          <cell r="BJ324">
            <v>-10.717947792575991</v>
          </cell>
        </row>
        <row r="325">
          <cell r="B325" t="str">
            <v>SPTSX Index</v>
          </cell>
          <cell r="C325" t="str">
            <v>S&amp;P/TSX COMPOSITE INDEX</v>
          </cell>
          <cell r="D325" t="str">
            <v>INDEX</v>
          </cell>
          <cell r="E325" t="str">
            <v>STOCKS</v>
          </cell>
          <cell r="F325">
            <v>60.165955933398628</v>
          </cell>
          <cell r="G325">
            <v>52.558294930935155</v>
          </cell>
          <cell r="H325">
            <v>0</v>
          </cell>
          <cell r="I325">
            <v>33256.83</v>
          </cell>
          <cell r="J325">
            <v>6941.81</v>
          </cell>
          <cell r="K325">
            <v>33023.32</v>
          </cell>
          <cell r="L325">
            <v>6964.82</v>
          </cell>
          <cell r="M325">
            <v>4.7908009582515225</v>
          </cell>
          <cell r="N325">
            <v>4.7414462972481699</v>
          </cell>
          <cell r="O325">
            <v>32174.095400000009</v>
          </cell>
          <cell r="P325">
            <v>6892.2477999999992</v>
          </cell>
          <cell r="Q325">
            <v>32132.893000000007</v>
          </cell>
          <cell r="R325">
            <v>6889.6637999999994</v>
          </cell>
          <cell r="S325">
            <v>4.6681570851239584</v>
          </cell>
          <cell r="T325">
            <v>4.6639275780046061</v>
          </cell>
          <cell r="U325" t="str">
            <v>NEGATIVE</v>
          </cell>
          <cell r="V325" t="str">
            <v/>
          </cell>
          <cell r="W325" t="str">
            <v>UP</v>
          </cell>
          <cell r="X325" t="str">
            <v>POSITIVE</v>
          </cell>
          <cell r="Y325">
            <v>31770.62707692308</v>
          </cell>
          <cell r="Z325">
            <v>6852.6203076923057</v>
          </cell>
          <cell r="AA325">
            <v>31718.500307692309</v>
          </cell>
          <cell r="AB325">
            <v>6850.3815384615364</v>
          </cell>
          <cell r="AC325">
            <v>4.6362742499040026</v>
          </cell>
          <cell r="AD325">
            <v>4.6301801045107442</v>
          </cell>
          <cell r="AE325" t="str">
            <v>UP</v>
          </cell>
          <cell r="AF325" t="str">
            <v>UP</v>
          </cell>
          <cell r="AG325" t="str">
            <v>POSITIVE</v>
          </cell>
          <cell r="AH325">
            <v>29544.755384615382</v>
          </cell>
          <cell r="AI325">
            <v>6560.7823076923087</v>
          </cell>
          <cell r="AJ325">
            <v>29538.767948717945</v>
          </cell>
          <cell r="AK325">
            <v>6561.3723076923088</v>
          </cell>
          <cell r="AL325">
            <v>4.5032366566979514</v>
          </cell>
          <cell r="AM325">
            <v>4.5019191967033771</v>
          </cell>
          <cell r="AN325" t="str">
            <v>UP</v>
          </cell>
          <cell r="AO325" t="str">
            <v>UP</v>
          </cell>
          <cell r="AP325" t="str">
            <v>POSITIVE</v>
          </cell>
          <cell r="AQ325">
            <v>31163.791235164121</v>
          </cell>
          <cell r="AR325">
            <v>6769.6039787132295</v>
          </cell>
          <cell r="AS325">
            <v>31121.515478165111</v>
          </cell>
          <cell r="AT325">
            <v>6766.1256231941452</v>
          </cell>
          <cell r="AU325">
            <v>4.6034880818962991</v>
          </cell>
          <cell r="AV325">
            <v>4.5996065121051215</v>
          </cell>
          <cell r="AW325" t="str">
            <v>UP</v>
          </cell>
          <cell r="AX325" t="str">
            <v>UP</v>
          </cell>
          <cell r="AY325" t="str">
            <v>POSITIVE</v>
          </cell>
          <cell r="AZ325">
            <v>69.619572927083112</v>
          </cell>
          <cell r="BA325">
            <v>32608.887096774197</v>
          </cell>
          <cell r="BB325">
            <v>29110.276349999986</v>
          </cell>
          <cell r="BC325">
            <v>1.9870132375351846E-2</v>
          </cell>
          <cell r="BD325">
            <v>3.3652371155709071E-2</v>
          </cell>
          <cell r="BE325">
            <v>0.14244295039129784</v>
          </cell>
          <cell r="BF325">
            <v>46063</v>
          </cell>
          <cell r="BG325">
            <v>45981</v>
          </cell>
          <cell r="BH325">
            <v>46063</v>
          </cell>
          <cell r="BI325">
            <v>46052</v>
          </cell>
          <cell r="BJ325">
            <v>-4.5542436515623095</v>
          </cell>
        </row>
        <row r="326">
          <cell r="B326" t="str">
            <v>SX5E Index</v>
          </cell>
          <cell r="C326" t="str">
            <v>Euro Stoxx 50 Price INDEX</v>
          </cell>
          <cell r="D326" t="str">
            <v>INDEX</v>
          </cell>
          <cell r="E326" t="str">
            <v>STOCKS</v>
          </cell>
          <cell r="F326">
            <v>60.605151164309454</v>
          </cell>
          <cell r="G326">
            <v>52.558294930935155</v>
          </cell>
          <cell r="H326">
            <v>0</v>
          </cell>
          <cell r="I326">
            <v>6047.06</v>
          </cell>
          <cell r="J326">
            <v>6941.81</v>
          </cell>
          <cell r="K326">
            <v>6059.01</v>
          </cell>
          <cell r="L326">
            <v>6964.82</v>
          </cell>
          <cell r="M326">
            <v>0.87110710319066642</v>
          </cell>
          <cell r="N326">
            <v>0.86994495191548393</v>
          </cell>
          <cell r="O326">
            <v>5860.0941999999995</v>
          </cell>
          <cell r="P326">
            <v>6892.2477999999992</v>
          </cell>
          <cell r="Q326">
            <v>5852.2163999999975</v>
          </cell>
          <cell r="R326">
            <v>6889.6637999999994</v>
          </cell>
          <cell r="S326">
            <v>0.8502442700913917</v>
          </cell>
          <cell r="T326">
            <v>0.84941973511102209</v>
          </cell>
          <cell r="U326" t="str">
            <v>NEGATIVE</v>
          </cell>
          <cell r="V326" t="str">
            <v/>
          </cell>
          <cell r="W326" t="str">
            <v>UP</v>
          </cell>
          <cell r="X326" t="str">
            <v>POSITIVE</v>
          </cell>
          <cell r="Y326">
            <v>5806.1432307692312</v>
          </cell>
          <cell r="Z326">
            <v>6852.6203076923057</v>
          </cell>
          <cell r="AA326">
            <v>5799.437384615384</v>
          </cell>
          <cell r="AB326">
            <v>6850.3815384615364</v>
          </cell>
          <cell r="AC326">
            <v>0.84728804020436277</v>
          </cell>
          <cell r="AD326">
            <v>0.84658604079997357</v>
          </cell>
          <cell r="AE326" t="str">
            <v>UP</v>
          </cell>
          <cell r="AF326" t="str">
            <v>UP</v>
          </cell>
          <cell r="AG326" t="str">
            <v>POSITIVE</v>
          </cell>
          <cell r="AH326">
            <v>5568.3551282051285</v>
          </cell>
          <cell r="AI326">
            <v>6560.7823076923087</v>
          </cell>
          <cell r="AJ326">
            <v>5568.6615384615388</v>
          </cell>
          <cell r="AK326">
            <v>6561.3723076923088</v>
          </cell>
          <cell r="AL326">
            <v>0.84873340816024467</v>
          </cell>
          <cell r="AM326">
            <v>0.84870378898222976</v>
          </cell>
          <cell r="AN326" t="str">
            <v>DOWN</v>
          </cell>
          <cell r="AO326" t="str">
            <v>UP</v>
          </cell>
          <cell r="AP326" t="str">
            <v>POSITIVE</v>
          </cell>
          <cell r="AQ326">
            <v>5752.7799498473514</v>
          </cell>
          <cell r="AR326">
            <v>6769.6039787132295</v>
          </cell>
          <cell r="AS326">
            <v>5746.8353421513375</v>
          </cell>
          <cell r="AT326">
            <v>6766.1256231941452</v>
          </cell>
          <cell r="AU326">
            <v>0.84979564062192647</v>
          </cell>
          <cell r="AV326">
            <v>0.84935392308580548</v>
          </cell>
          <cell r="AW326" t="str">
            <v>UP</v>
          </cell>
          <cell r="AX326" t="str">
            <v>UP</v>
          </cell>
          <cell r="AY326" t="str">
            <v>POSITIVE</v>
          </cell>
          <cell r="AZ326">
            <v>76.919982839829458</v>
          </cell>
          <cell r="BA326">
            <v>5946.010645161291</v>
          </cell>
          <cell r="BB326">
            <v>5546.1628499999997</v>
          </cell>
          <cell r="BC326">
            <v>1.699447930200737E-2</v>
          </cell>
          <cell r="BD326">
            <v>3.1904913746949815E-2</v>
          </cell>
          <cell r="BE326">
            <v>9.0314180010058864E-2</v>
          </cell>
          <cell r="BF326">
            <v>46062</v>
          </cell>
          <cell r="BG326">
            <v>45982</v>
          </cell>
          <cell r="BH326">
            <v>46062</v>
          </cell>
          <cell r="BI326">
            <v>46043</v>
          </cell>
          <cell r="BJ326">
            <v>-4.1150484206514832</v>
          </cell>
        </row>
        <row r="327">
          <cell r="B327" t="str">
            <v>SXXP Index</v>
          </cell>
          <cell r="C327" t="str">
            <v>DJ STOXX 600 € Price INDEX</v>
          </cell>
          <cell r="D327" t="str">
            <v>INDEX</v>
          </cell>
          <cell r="E327" t="str">
            <v>STOCKS</v>
          </cell>
          <cell r="F327">
            <v>65.701819544133258</v>
          </cell>
          <cell r="G327">
            <v>52.558294930935155</v>
          </cell>
          <cell r="H327">
            <v>1</v>
          </cell>
          <cell r="I327">
            <v>620.97</v>
          </cell>
          <cell r="J327">
            <v>6941.81</v>
          </cell>
          <cell r="K327">
            <v>621.41</v>
          </cell>
          <cell r="L327">
            <v>6964.82</v>
          </cell>
          <cell r="M327">
            <v>8.9453615123433222E-2</v>
          </cell>
          <cell r="N327">
            <v>8.9221257692230382E-2</v>
          </cell>
          <cell r="O327">
            <v>597.91160000000002</v>
          </cell>
          <cell r="P327">
            <v>6892.2477999999992</v>
          </cell>
          <cell r="Q327">
            <v>596.99220000000003</v>
          </cell>
          <cell r="R327">
            <v>6889.6637999999994</v>
          </cell>
          <cell r="S327">
            <v>8.6751320810026608E-2</v>
          </cell>
          <cell r="T327">
            <v>8.6650411011347184E-2</v>
          </cell>
          <cell r="U327" t="str">
            <v>POSITIVE</v>
          </cell>
          <cell r="V327" t="str">
            <v/>
          </cell>
          <cell r="W327" t="str">
            <v>UP</v>
          </cell>
          <cell r="X327" t="str">
            <v>POSITIVE</v>
          </cell>
          <cell r="Y327">
            <v>591.60646153846153</v>
          </cell>
          <cell r="Z327">
            <v>6852.6203076923057</v>
          </cell>
          <cell r="AA327">
            <v>590.79</v>
          </cell>
          <cell r="AB327">
            <v>6850.3815384615364</v>
          </cell>
          <cell r="AC327">
            <v>8.6332882163974944E-2</v>
          </cell>
          <cell r="AD327">
            <v>8.6241911736303092E-2</v>
          </cell>
          <cell r="AE327" t="str">
            <v>UP</v>
          </cell>
          <cell r="AF327" t="str">
            <v>UP</v>
          </cell>
          <cell r="AG327" t="str">
            <v>POSITIVE</v>
          </cell>
          <cell r="AH327">
            <v>568.10205128205121</v>
          </cell>
          <cell r="AI327">
            <v>6560.7823076923087</v>
          </cell>
          <cell r="AJ327">
            <v>568.11333333333334</v>
          </cell>
          <cell r="AK327">
            <v>6561.3723076923088</v>
          </cell>
          <cell r="AL327">
            <v>8.659059615740787E-2</v>
          </cell>
          <cell r="AM327">
            <v>8.6584529377688013E-2</v>
          </cell>
          <cell r="AN327" t="str">
            <v>DOWN</v>
          </cell>
          <cell r="AO327" t="str">
            <v>UP</v>
          </cell>
          <cell r="AP327" t="str">
            <v>POSITIVE</v>
          </cell>
          <cell r="AQ327">
            <v>586.7500319144691</v>
          </cell>
          <cell r="AR327">
            <v>6769.6039787132295</v>
          </cell>
          <cell r="AS327">
            <v>586.05871818643175</v>
          </cell>
          <cell r="AT327">
            <v>6766.1256231941452</v>
          </cell>
          <cell r="AU327">
            <v>8.66742033595293E-2</v>
          </cell>
          <cell r="AV327">
            <v>8.661658840288658E-2</v>
          </cell>
          <cell r="AW327" t="str">
            <v>UP</v>
          </cell>
          <cell r="AX327" t="str">
            <v>UP</v>
          </cell>
          <cell r="AY327" t="str">
            <v>POSITIVE</v>
          </cell>
          <cell r="AZ327">
            <v>83.193721718695571</v>
          </cell>
          <cell r="BA327">
            <v>608.43096774193532</v>
          </cell>
          <cell r="BB327">
            <v>565.27535</v>
          </cell>
          <cell r="BC327">
            <v>2.0608800213770762E-2</v>
          </cell>
          <cell r="BD327">
            <v>3.8564898222412713E-2</v>
          </cell>
          <cell r="BE327">
            <v>9.8526585318110982E-2</v>
          </cell>
          <cell r="BF327">
            <v>46062</v>
          </cell>
          <cell r="BG327">
            <v>45980</v>
          </cell>
          <cell r="BH327">
            <v>46062</v>
          </cell>
          <cell r="BI327">
            <v>46043</v>
          </cell>
          <cell r="BJ327">
            <v>0.98161995917232048</v>
          </cell>
        </row>
        <row r="328">
          <cell r="B328" t="str">
            <v>TRAN Index</v>
          </cell>
          <cell r="C328" t="str">
            <v>Dow Jones Transportation Average</v>
          </cell>
          <cell r="D328" t="str">
            <v>INDEX</v>
          </cell>
          <cell r="E328" t="str">
            <v>STOCKS</v>
          </cell>
          <cell r="F328">
            <v>72.81891602276788</v>
          </cell>
          <cell r="G328">
            <v>52.558294930935155</v>
          </cell>
          <cell r="H328">
            <v>1</v>
          </cell>
          <cell r="I328">
            <v>19817.21</v>
          </cell>
          <cell r="J328">
            <v>6941.81</v>
          </cell>
          <cell r="K328">
            <v>19753.82</v>
          </cell>
          <cell r="L328">
            <v>6964.82</v>
          </cell>
          <cell r="M328">
            <v>2.85476122221726</v>
          </cell>
          <cell r="N328">
            <v>2.8362283590961432</v>
          </cell>
          <cell r="O328">
            <v>17953.228599999999</v>
          </cell>
          <cell r="P328">
            <v>6892.2477999999992</v>
          </cell>
          <cell r="Q328">
            <v>17887.506799999999</v>
          </cell>
          <cell r="R328">
            <v>6889.6637999999994</v>
          </cell>
          <cell r="S328">
            <v>2.6048437492337406</v>
          </cell>
          <cell r="T328">
            <v>2.5962815195713906</v>
          </cell>
          <cell r="U328" t="str">
            <v>POSITIVE</v>
          </cell>
          <cell r="V328" t="str">
            <v/>
          </cell>
          <cell r="W328" t="str">
            <v>UP</v>
          </cell>
          <cell r="X328" t="str">
            <v>POSITIVE</v>
          </cell>
          <cell r="Y328">
            <v>17517.938615384621</v>
          </cell>
          <cell r="Z328">
            <v>6852.6203076923057</v>
          </cell>
          <cell r="AA328">
            <v>17460.00384615385</v>
          </cell>
          <cell r="AB328">
            <v>6850.3815384615364</v>
          </cell>
          <cell r="AC328">
            <v>2.5563854159145696</v>
          </cell>
          <cell r="AD328">
            <v>2.5487637072657168</v>
          </cell>
          <cell r="AE328" t="str">
            <v>UP</v>
          </cell>
          <cell r="AF328" t="str">
            <v>UP</v>
          </cell>
          <cell r="AG328" t="str">
            <v>POSITIVE</v>
          </cell>
          <cell r="AH328">
            <v>16338.878974358975</v>
          </cell>
          <cell r="AI328">
            <v>6560.7823076923087</v>
          </cell>
          <cell r="AJ328">
            <v>16337.25358974359</v>
          </cell>
          <cell r="AK328">
            <v>6561.3723076923088</v>
          </cell>
          <cell r="AL328">
            <v>2.4903857814642256</v>
          </cell>
          <cell r="AM328">
            <v>2.4899141252189581</v>
          </cell>
          <cell r="AN328" t="str">
            <v>UP</v>
          </cell>
          <cell r="AO328" t="str">
            <v>UP</v>
          </cell>
          <cell r="AP328" t="str">
            <v>POSITIVE</v>
          </cell>
          <cell r="AQ328">
            <v>17260.5632110595</v>
          </cell>
          <cell r="AR328">
            <v>6769.6039787132295</v>
          </cell>
          <cell r="AS328">
            <v>17208.917752102479</v>
          </cell>
          <cell r="AT328">
            <v>6766.1256231941452</v>
          </cell>
          <cell r="AU328">
            <v>2.5497153548914686</v>
          </cell>
          <cell r="AV328">
            <v>2.5433931780856462</v>
          </cell>
          <cell r="AW328" t="str">
            <v>UP</v>
          </cell>
          <cell r="AX328" t="str">
            <v>UP</v>
          </cell>
          <cell r="AY328" t="str">
            <v>POSITIVE</v>
          </cell>
          <cell r="AZ328">
            <v>91.620016990112404</v>
          </cell>
          <cell r="BA328">
            <v>18365.189032258058</v>
          </cell>
          <cell r="BB328">
            <v>16071.059849999994</v>
          </cell>
          <cell r="BC328">
            <v>7.9063763797448283E-2</v>
          </cell>
          <cell r="BD328">
            <v>0.10382430043808388</v>
          </cell>
          <cell r="BE328">
            <v>0.23309913502686674</v>
          </cell>
          <cell r="BF328">
            <v>46059</v>
          </cell>
          <cell r="BG328">
            <v>45981</v>
          </cell>
          <cell r="BH328">
            <v>46059</v>
          </cell>
          <cell r="BI328">
            <v>46042</v>
          </cell>
          <cell r="BJ328">
            <v>8.0987164378069423</v>
          </cell>
        </row>
        <row r="329">
          <cell r="B329" t="str">
            <v>TWSE Index</v>
          </cell>
          <cell r="C329" t="str">
            <v>TAIWAN TAIEX INDEX</v>
          </cell>
          <cell r="D329" t="str">
            <v>INDEX</v>
          </cell>
          <cell r="E329" t="str">
            <v>STOCKS</v>
          </cell>
          <cell r="F329">
            <v>68.663982097114456</v>
          </cell>
          <cell r="G329">
            <v>52.558294930935155</v>
          </cell>
          <cell r="H329">
            <v>1</v>
          </cell>
          <cell r="I329">
            <v>33072.97</v>
          </cell>
          <cell r="J329">
            <v>6941.81</v>
          </cell>
          <cell r="K329">
            <v>32404.62</v>
          </cell>
          <cell r="L329">
            <v>6964.82</v>
          </cell>
          <cell r="M329">
            <v>4.7643150705651696</v>
          </cell>
          <cell r="N329">
            <v>4.6526141379102404</v>
          </cell>
          <cell r="O329">
            <v>29968.237999999998</v>
          </cell>
          <cell r="P329">
            <v>6892.2477999999992</v>
          </cell>
          <cell r="Q329">
            <v>29859.308199999999</v>
          </cell>
          <cell r="R329">
            <v>6889.6637999999994</v>
          </cell>
          <cell r="S329">
            <v>4.3481080294298184</v>
          </cell>
          <cell r="T329">
            <v>4.3339281954512794</v>
          </cell>
          <cell r="U329" t="str">
            <v>POSITIVE</v>
          </cell>
          <cell r="V329" t="str">
            <v/>
          </cell>
          <cell r="W329" t="str">
            <v>UP</v>
          </cell>
          <cell r="X329" t="str">
            <v>POSITIVE</v>
          </cell>
          <cell r="Y329">
            <v>29353.328000000005</v>
          </cell>
          <cell r="Z329">
            <v>6852.6203076923057</v>
          </cell>
          <cell r="AA329">
            <v>29269.91938461539</v>
          </cell>
          <cell r="AB329">
            <v>6850.3815384615364</v>
          </cell>
          <cell r="AC329">
            <v>4.2835188120739547</v>
          </cell>
          <cell r="AD329">
            <v>4.2727429443570601</v>
          </cell>
          <cell r="AE329" t="str">
            <v>UP</v>
          </cell>
          <cell r="AF329" t="str">
            <v>UP</v>
          </cell>
          <cell r="AG329" t="str">
            <v>POSITIVE</v>
          </cell>
          <cell r="AH329">
            <v>26228.764102564099</v>
          </cell>
          <cell r="AI329">
            <v>6560.7823076923087</v>
          </cell>
          <cell r="AJ329">
            <v>26211.626923076918</v>
          </cell>
          <cell r="AK329">
            <v>6561.3723076923088</v>
          </cell>
          <cell r="AL329">
            <v>3.9978104549836546</v>
          </cell>
          <cell r="AM329">
            <v>3.9948391424683187</v>
          </cell>
          <cell r="AN329" t="str">
            <v>UP</v>
          </cell>
          <cell r="AO329" t="str">
            <v>UP</v>
          </cell>
          <cell r="AP329" t="str">
            <v>POSITIVE</v>
          </cell>
          <cell r="AQ329">
            <v>28732.197979811706</v>
          </cell>
          <cell r="AR329">
            <v>6769.6039787132295</v>
          </cell>
          <cell r="AS329">
            <v>28644.508454367511</v>
          </cell>
          <cell r="AT329">
            <v>6766.1256231941452</v>
          </cell>
          <cell r="AU329">
            <v>4.2442952453583764</v>
          </cell>
          <cell r="AV329">
            <v>4.2335170893331782</v>
          </cell>
          <cell r="AW329" t="str">
            <v>UP</v>
          </cell>
          <cell r="AX329" t="str">
            <v>UP</v>
          </cell>
          <cell r="AY329" t="str">
            <v>POSITIVE</v>
          </cell>
          <cell r="AZ329">
            <v>87.926230613710899</v>
          </cell>
          <cell r="BA329">
            <v>31204.63935483871</v>
          </cell>
          <cell r="BB329">
            <v>25632.79225000001</v>
          </cell>
          <cell r="BC329">
            <v>5.9873489448663664E-2</v>
          </cell>
          <cell r="BD329">
            <v>0.10360075223641796</v>
          </cell>
          <cell r="BE329">
            <v>0.29026013543257223</v>
          </cell>
          <cell r="BF329">
            <v>46063</v>
          </cell>
          <cell r="BG329">
            <v>45982</v>
          </cell>
          <cell r="BH329">
            <v>46063</v>
          </cell>
          <cell r="BI329">
            <v>46034</v>
          </cell>
          <cell r="BJ329">
            <v>3.9437825121535184</v>
          </cell>
        </row>
        <row r="330">
          <cell r="B330" t="str">
            <v>UKX Index</v>
          </cell>
          <cell r="C330" t="str">
            <v>FTSE 100 INDEX</v>
          </cell>
          <cell r="D330" t="str">
            <v>INDEX</v>
          </cell>
          <cell r="E330" t="str">
            <v>STOCKS</v>
          </cell>
          <cell r="F330">
            <v>63.963288910141706</v>
          </cell>
          <cell r="G330">
            <v>52.558294930935155</v>
          </cell>
          <cell r="H330">
            <v>1</v>
          </cell>
          <cell r="I330">
            <v>10353.84</v>
          </cell>
          <cell r="J330">
            <v>6941.81</v>
          </cell>
          <cell r="K330">
            <v>10386.23</v>
          </cell>
          <cell r="L330">
            <v>6964.82</v>
          </cell>
          <cell r="M330">
            <v>1.491518782565354</v>
          </cell>
          <cell r="N330">
            <v>1.4912416975600231</v>
          </cell>
          <cell r="O330">
            <v>10003.398000000003</v>
          </cell>
          <cell r="P330">
            <v>6892.2477999999992</v>
          </cell>
          <cell r="Q330">
            <v>9990.1998000000021</v>
          </cell>
          <cell r="R330">
            <v>6889.6637999999994</v>
          </cell>
          <cell r="S330">
            <v>1.451398482799763</v>
          </cell>
          <cell r="T330">
            <v>1.4500271842001933</v>
          </cell>
          <cell r="U330" t="str">
            <v>POSITIVE</v>
          </cell>
          <cell r="V330" t="str">
            <v/>
          </cell>
          <cell r="W330" t="str">
            <v>UP</v>
          </cell>
          <cell r="X330" t="str">
            <v>POSITIVE</v>
          </cell>
          <cell r="Y330">
            <v>9927.5252307692372</v>
          </cell>
          <cell r="Z330">
            <v>6852.6203076923057</v>
          </cell>
          <cell r="AA330">
            <v>9918.0166153846203</v>
          </cell>
          <cell r="AB330">
            <v>6850.3815384615364</v>
          </cell>
          <cell r="AC330">
            <v>1.4487195824384496</v>
          </cell>
          <cell r="AD330">
            <v>1.4478049959261123</v>
          </cell>
          <cell r="AE330" t="str">
            <v>UP</v>
          </cell>
          <cell r="AF330" t="str">
            <v>UP</v>
          </cell>
          <cell r="AG330" t="str">
            <v>POSITIVE</v>
          </cell>
          <cell r="AH330">
            <v>9440.9466666666649</v>
          </cell>
          <cell r="AI330">
            <v>6560.7823076923087</v>
          </cell>
          <cell r="AJ330">
            <v>9441.7771794871769</v>
          </cell>
          <cell r="AK330">
            <v>6561.3723076923088</v>
          </cell>
          <cell r="AL330">
            <v>1.4389970927091202</v>
          </cell>
          <cell r="AM330">
            <v>1.4389942738682864</v>
          </cell>
          <cell r="AN330" t="str">
            <v>DOWN</v>
          </cell>
          <cell r="AO330" t="str">
            <v>UP</v>
          </cell>
          <cell r="AP330" t="str">
            <v>POSITIVE</v>
          </cell>
          <cell r="AQ330">
            <v>9806.6419926853087</v>
          </cell>
          <cell r="AR330">
            <v>6769.6039787132295</v>
          </cell>
          <cell r="AS330">
            <v>9795.5875489393402</v>
          </cell>
          <cell r="AT330">
            <v>6766.1256231941452</v>
          </cell>
          <cell r="AU330">
            <v>1.4486286086338187</v>
          </cell>
          <cell r="AV330">
            <v>1.4477395328517488</v>
          </cell>
          <cell r="AW330" t="str">
            <v>UP</v>
          </cell>
          <cell r="AX330" t="str">
            <v>UP</v>
          </cell>
          <cell r="AY330" t="str">
            <v>POSITIVE</v>
          </cell>
          <cell r="AZ330">
            <v>79.684618762390656</v>
          </cell>
          <cell r="BA330">
            <v>10164.800322580648</v>
          </cell>
          <cell r="BB330">
            <v>9357.5101000000031</v>
          </cell>
          <cell r="BC330">
            <v>1.8597480660727639E-2</v>
          </cell>
          <cell r="BD330">
            <v>3.5032296025810039E-2</v>
          </cell>
          <cell r="BE330">
            <v>0.10647382576696307</v>
          </cell>
          <cell r="BF330">
            <v>46057</v>
          </cell>
          <cell r="BG330">
            <v>45980</v>
          </cell>
          <cell r="BH330">
            <v>46057</v>
          </cell>
          <cell r="BI330">
            <v>46042</v>
          </cell>
          <cell r="BJ330">
            <v>-0.75691067481923113</v>
          </cell>
        </row>
        <row r="331">
          <cell r="B331" t="str">
            <v>UTIL Index</v>
          </cell>
          <cell r="C331" t="str">
            <v>DOW JONES UTILITIES AVG INDEX</v>
          </cell>
          <cell r="D331" t="str">
            <v>INDEX</v>
          </cell>
          <cell r="E331" t="str">
            <v>STOCKS</v>
          </cell>
          <cell r="F331">
            <v>62.485179541210442</v>
          </cell>
          <cell r="G331">
            <v>52.558294930935155</v>
          </cell>
          <cell r="H331">
            <v>0</v>
          </cell>
          <cell r="I331">
            <v>1111.6099999999999</v>
          </cell>
          <cell r="J331">
            <v>6941.81</v>
          </cell>
          <cell r="K331">
            <v>1090.5</v>
          </cell>
          <cell r="L331">
            <v>6964.82</v>
          </cell>
          <cell r="M331">
            <v>0.16013258789854518</v>
          </cell>
          <cell r="N331">
            <v>0.15657260345565285</v>
          </cell>
          <cell r="O331">
            <v>1079.7847999999999</v>
          </cell>
          <cell r="P331">
            <v>6892.2477999999992</v>
          </cell>
          <cell r="Q331">
            <v>1079.9779999999996</v>
          </cell>
          <cell r="R331">
            <v>6889.6637999999994</v>
          </cell>
          <cell r="S331">
            <v>0.15666656674764365</v>
          </cell>
          <cell r="T331">
            <v>0.15675336726880632</v>
          </cell>
          <cell r="U331" t="str">
            <v>NEGATIVE</v>
          </cell>
          <cell r="V331" t="str">
            <v/>
          </cell>
          <cell r="W331" t="str">
            <v>DOWN</v>
          </cell>
          <cell r="X331" t="str">
            <v>BUY</v>
          </cell>
          <cell r="Y331">
            <v>1088.0558461538462</v>
          </cell>
          <cell r="Z331">
            <v>6852.6203076923057</v>
          </cell>
          <cell r="AA331">
            <v>1088.0826153846153</v>
          </cell>
          <cell r="AB331">
            <v>6850.3815384615364</v>
          </cell>
          <cell r="AC331">
            <v>0.15877953210576479</v>
          </cell>
          <cell r="AD331">
            <v>0.15883533045211634</v>
          </cell>
          <cell r="AE331" t="str">
            <v>DOWN</v>
          </cell>
          <cell r="AF331" t="str">
            <v>DOWN</v>
          </cell>
          <cell r="AG331" t="str">
            <v>BUY</v>
          </cell>
          <cell r="AH331">
            <v>1088.5787179487181</v>
          </cell>
          <cell r="AI331">
            <v>6560.7823076923087</v>
          </cell>
          <cell r="AJ331">
            <v>1088.0374358974361</v>
          </cell>
          <cell r="AK331">
            <v>6561.3723076923088</v>
          </cell>
          <cell r="AL331">
            <v>0.16592209082633244</v>
          </cell>
          <cell r="AM331">
            <v>0.16582467582610141</v>
          </cell>
          <cell r="AN331" t="str">
            <v>UP</v>
          </cell>
          <cell r="AO331" t="str">
            <v>UP</v>
          </cell>
          <cell r="AP331" t="str">
            <v>NEGATIVE</v>
          </cell>
          <cell r="AQ331">
            <v>1088.991554308041</v>
          </cell>
          <cell r="AR331">
            <v>6769.6039787132295</v>
          </cell>
          <cell r="AS331">
            <v>1088.5349217209441</v>
          </cell>
          <cell r="AT331">
            <v>6766.1256231941452</v>
          </cell>
          <cell r="AU331">
            <v>0.16086488334211793</v>
          </cell>
          <cell r="AV331">
            <v>0.16088009332689121</v>
          </cell>
          <cell r="AW331" t="str">
            <v>UP</v>
          </cell>
          <cell r="AX331" t="str">
            <v>DOWN</v>
          </cell>
          <cell r="AY331" t="str">
            <v>NEGATIVE</v>
          </cell>
          <cell r="AZ331">
            <v>65.448444732671092</v>
          </cell>
          <cell r="BA331">
            <v>1081.3983870967741</v>
          </cell>
          <cell r="BB331">
            <v>1082.5741500000004</v>
          </cell>
          <cell r="BC331">
            <v>2.7937542041591934E-2</v>
          </cell>
          <cell r="BD331">
            <v>2.9473650675579055E-2</v>
          </cell>
          <cell r="BE331">
            <v>2.6821118904418295E-2</v>
          </cell>
          <cell r="BF331">
            <v>45989</v>
          </cell>
          <cell r="BG331">
            <v>46029</v>
          </cell>
          <cell r="BH331">
            <v>46063</v>
          </cell>
          <cell r="BI331">
            <v>46045</v>
          </cell>
          <cell r="BJ331">
            <v>-2.2350200437504952</v>
          </cell>
        </row>
        <row r="332">
          <cell r="B332" t="str">
            <v>BSE500 Index</v>
          </cell>
          <cell r="C332" t="str">
            <v>BOMBAY BSE500 Index</v>
          </cell>
          <cell r="D332" t="str">
            <v>INDEX FUTURE</v>
          </cell>
          <cell r="E332" t="str">
            <v>INDEX FUTURES</v>
          </cell>
          <cell r="F332">
            <v>58.408877780456493</v>
          </cell>
          <cell r="G332">
            <v>52.558294930935155</v>
          </cell>
          <cell r="H332">
            <v>0</v>
          </cell>
          <cell r="I332">
            <v>37207.339999999997</v>
          </cell>
          <cell r="J332">
            <v>6941.81</v>
          </cell>
          <cell r="K332">
            <v>37113.230000000003</v>
          </cell>
          <cell r="L332">
            <v>6964.82</v>
          </cell>
          <cell r="M332">
            <v>5.3598902879796473</v>
          </cell>
          <cell r="N332">
            <v>5.3286703748266291</v>
          </cell>
          <cell r="O332">
            <v>36895.101799999997</v>
          </cell>
          <cell r="P332">
            <v>6892.2477999999992</v>
          </cell>
          <cell r="Q332">
            <v>36901.671800000004</v>
          </cell>
          <cell r="R332">
            <v>6889.6637999999994</v>
          </cell>
          <cell r="S332">
            <v>5.3531304837878873</v>
          </cell>
          <cell r="T332">
            <v>5.3560918023314876</v>
          </cell>
          <cell r="U332" t="str">
            <v>NEGATIVE</v>
          </cell>
          <cell r="V332" t="str">
            <v/>
          </cell>
          <cell r="W332" t="str">
            <v>DOWN</v>
          </cell>
          <cell r="X332" t="str">
            <v>BUY</v>
          </cell>
          <cell r="Y332">
            <v>37004.249846153834</v>
          </cell>
          <cell r="Z332">
            <v>6852.6203076923057</v>
          </cell>
          <cell r="AA332">
            <v>36999.533230769222</v>
          </cell>
          <cell r="AB332">
            <v>6850.3815384615364</v>
          </cell>
          <cell r="AC332">
            <v>5.4000146198987959</v>
          </cell>
          <cell r="AD332">
            <v>5.4010908769146608</v>
          </cell>
          <cell r="AE332" t="str">
            <v>UP</v>
          </cell>
          <cell r="AF332" t="str">
            <v>DOWN</v>
          </cell>
          <cell r="AG332" t="str">
            <v>NEGATIVE</v>
          </cell>
          <cell r="AH332">
            <v>36532.765897435886</v>
          </cell>
          <cell r="AI332">
            <v>6560.7823076923087</v>
          </cell>
          <cell r="AJ332">
            <v>36530.352820512817</v>
          </cell>
          <cell r="AK332">
            <v>6561.3723076923088</v>
          </cell>
          <cell r="AL332">
            <v>5.5683551418254469</v>
          </cell>
          <cell r="AM332">
            <v>5.5674866639842993</v>
          </cell>
          <cell r="AN332" t="str">
            <v>UP</v>
          </cell>
          <cell r="AO332" t="str">
            <v>UP</v>
          </cell>
          <cell r="AP332" t="str">
            <v>NEGATIVE</v>
          </cell>
          <cell r="AQ332">
            <v>36719.524181763038</v>
          </cell>
          <cell r="AR332">
            <v>6769.6039787132295</v>
          </cell>
          <cell r="AS332">
            <v>36709.667238232469</v>
          </cell>
          <cell r="AT332">
            <v>6766.1256231941452</v>
          </cell>
          <cell r="AU332">
            <v>5.4241761109255773</v>
          </cell>
          <cell r="AV332">
            <v>5.4255077843060517</v>
          </cell>
          <cell r="AW332" t="str">
            <v>UP</v>
          </cell>
          <cell r="AX332" t="str">
            <v>DOWN</v>
          </cell>
          <cell r="AY332" t="str">
            <v>NEGATIVE</v>
          </cell>
          <cell r="AZ332">
            <v>60.744023901934014</v>
          </cell>
          <cell r="BA332">
            <v>36728.059677419347</v>
          </cell>
          <cell r="BB332">
            <v>36447.352649999986</v>
          </cell>
          <cell r="BC332">
            <v>1.3049432145072259E-2</v>
          </cell>
          <cell r="BD332">
            <v>8.46286321942058E-3</v>
          </cell>
          <cell r="BE332">
            <v>2.0851647506420656E-2</v>
          </cell>
          <cell r="BF332">
            <v>46024</v>
          </cell>
          <cell r="BG332">
            <v>46054</v>
          </cell>
          <cell r="BH332">
            <v>46063</v>
          </cell>
          <cell r="BI332">
            <v>46054</v>
          </cell>
          <cell r="BJ332">
            <v>-6.3113218045044448</v>
          </cell>
        </row>
        <row r="333">
          <cell r="B333" t="str">
            <v>BZ1 Index</v>
          </cell>
          <cell r="C333" t="str">
            <v>BOVESPA INDEX FUTURES</v>
          </cell>
          <cell r="D333" t="str">
            <v>INDEX FUTURE</v>
          </cell>
          <cell r="E333" t="str">
            <v>INDEX FUTURES</v>
          </cell>
          <cell r="F333">
            <v>69.181401184159824</v>
          </cell>
          <cell r="G333">
            <v>52.558294930935155</v>
          </cell>
          <cell r="H333">
            <v>1</v>
          </cell>
          <cell r="I333">
            <v>186258</v>
          </cell>
          <cell r="J333">
            <v>6941.81</v>
          </cell>
          <cell r="K333">
            <v>186780</v>
          </cell>
          <cell r="L333">
            <v>6964.82</v>
          </cell>
          <cell r="M333">
            <v>26.831330733627109</v>
          </cell>
          <cell r="N333">
            <v>26.817634913752258</v>
          </cell>
          <cell r="O333">
            <v>168651.22</v>
          </cell>
          <cell r="P333">
            <v>6892.2477999999992</v>
          </cell>
          <cell r="Q333">
            <v>168123.46</v>
          </cell>
          <cell r="R333">
            <v>6889.6637999999994</v>
          </cell>
          <cell r="S333">
            <v>24.469697679761314</v>
          </cell>
          <cell r="T333">
            <v>24.402273446202123</v>
          </cell>
          <cell r="U333" t="str">
            <v>POSITIVE</v>
          </cell>
          <cell r="V333" t="str">
            <v/>
          </cell>
          <cell r="W333" t="str">
            <v>UP</v>
          </cell>
          <cell r="X333" t="str">
            <v>POSITIVE</v>
          </cell>
          <cell r="Y333">
            <v>166153.44615384616</v>
          </cell>
          <cell r="Z333">
            <v>6852.6203076923057</v>
          </cell>
          <cell r="AA333">
            <v>165640.92307692309</v>
          </cell>
          <cell r="AB333">
            <v>6850.3815384615364</v>
          </cell>
          <cell r="AC333">
            <v>24.246702530320135</v>
          </cell>
          <cell r="AD333">
            <v>24.179809861236262</v>
          </cell>
          <cell r="AE333" t="str">
            <v>UP</v>
          </cell>
          <cell r="AF333" t="str">
            <v>UP</v>
          </cell>
          <cell r="AG333" t="str">
            <v>POSITIVE</v>
          </cell>
          <cell r="AH333">
            <v>151060.28205128203</v>
          </cell>
          <cell r="AI333">
            <v>6560.7823076923087</v>
          </cell>
          <cell r="AJ333">
            <v>151073.66666666666</v>
          </cell>
          <cell r="AK333">
            <v>6561.3723076923088</v>
          </cell>
          <cell r="AL333">
            <v>23.024736223021552</v>
          </cell>
          <cell r="AM333">
            <v>23.024705744795721</v>
          </cell>
          <cell r="AN333" t="str">
            <v>DOWN</v>
          </cell>
          <cell r="AO333" t="str">
            <v>UP</v>
          </cell>
          <cell r="AP333" t="str">
            <v>POSITIVE</v>
          </cell>
          <cell r="AQ333">
            <v>162135.38507972061</v>
          </cell>
          <cell r="AR333">
            <v>6769.6039787132295</v>
          </cell>
          <cell r="AS333">
            <v>161648.05952577558</v>
          </cell>
          <cell r="AT333">
            <v>6766.1256231941452</v>
          </cell>
          <cell r="AU333">
            <v>23.950497782373883</v>
          </cell>
          <cell r="AV333">
            <v>23.890786031469652</v>
          </cell>
          <cell r="AW333" t="str">
            <v>UP</v>
          </cell>
          <cell r="AX333" t="str">
            <v>UP</v>
          </cell>
          <cell r="AY333" t="str">
            <v>POSITIVE</v>
          </cell>
          <cell r="AZ333">
            <v>94.767708629941566</v>
          </cell>
          <cell r="BA333">
            <v>173625.06451612903</v>
          </cell>
          <cell r="BB333">
            <v>149067.74</v>
          </cell>
          <cell r="BC333">
            <v>7.2759860559749034E-2</v>
          </cell>
          <cell r="BD333">
            <v>0.10439758455349457</v>
          </cell>
          <cell r="BE333">
            <v>0.24948563653007705</v>
          </cell>
          <cell r="BF333">
            <v>46062</v>
          </cell>
          <cell r="BG333">
            <v>45982</v>
          </cell>
          <cell r="BH333">
            <v>46062</v>
          </cell>
          <cell r="BI333">
            <v>46035</v>
          </cell>
          <cell r="BJ333">
            <v>4.4612015991988869</v>
          </cell>
        </row>
        <row r="334">
          <cell r="B334" t="str">
            <v>CA1 Index</v>
          </cell>
          <cell r="C334" t="str">
            <v>EURO STOXX BANK INDEX</v>
          </cell>
          <cell r="D334" t="str">
            <v>INDEX FUTURE</v>
          </cell>
          <cell r="E334" t="str">
            <v>INDEX FUTURES</v>
          </cell>
          <cell r="F334">
            <v>56.255091735282519</v>
          </cell>
          <cell r="G334">
            <v>52.558294930935155</v>
          </cell>
          <cell r="H334">
            <v>0</v>
          </cell>
          <cell r="I334">
            <v>276.95</v>
          </cell>
          <cell r="J334">
            <v>6941.81</v>
          </cell>
          <cell r="K334">
            <v>279.64999999999998</v>
          </cell>
          <cell r="L334">
            <v>6964.82</v>
          </cell>
          <cell r="M334">
            <v>3.9895934921871955E-2</v>
          </cell>
          <cell r="N334">
            <v>4.0151791431795793E-2</v>
          </cell>
          <cell r="O334">
            <v>263.7498002441406</v>
          </cell>
          <cell r="P334">
            <v>6892.2477999999992</v>
          </cell>
          <cell r="Q334">
            <v>263.00379999999996</v>
          </cell>
          <cell r="R334">
            <v>6889.6637999999994</v>
          </cell>
          <cell r="S334">
            <v>3.8267602659924765E-2</v>
          </cell>
          <cell r="T334">
            <v>3.8173676921651821E-2</v>
          </cell>
          <cell r="U334" t="str">
            <v>NEGATIVE</v>
          </cell>
          <cell r="V334" t="str">
            <v/>
          </cell>
          <cell r="W334" t="str">
            <v>UP</v>
          </cell>
          <cell r="X334" t="str">
            <v>POSITIVE</v>
          </cell>
          <cell r="Y334">
            <v>257.81830788010819</v>
          </cell>
          <cell r="Z334">
            <v>6852.6203076923057</v>
          </cell>
          <cell r="AA334">
            <v>257.14292307692313</v>
          </cell>
          <cell r="AB334">
            <v>6850.3815384615364</v>
          </cell>
          <cell r="AC334">
            <v>3.7623317257297638E-2</v>
          </cell>
          <cell r="AD334">
            <v>3.7537022081644882E-2</v>
          </cell>
          <cell r="AE334" t="str">
            <v>UP</v>
          </cell>
          <cell r="AF334" t="str">
            <v>UP</v>
          </cell>
          <cell r="AG334" t="str">
            <v>POSITIVE</v>
          </cell>
          <cell r="AH334">
            <v>233.46256441556491</v>
          </cell>
          <cell r="AI334">
            <v>6560.7823076923087</v>
          </cell>
          <cell r="AJ334">
            <v>233.53179487179486</v>
          </cell>
          <cell r="AK334">
            <v>6561.3723076923088</v>
          </cell>
          <cell r="AL334">
            <v>3.5584561941925351E-2</v>
          </cell>
          <cell r="AM334">
            <v>3.5591913386474182E-2</v>
          </cell>
          <cell r="AN334" t="str">
            <v>DOWN</v>
          </cell>
          <cell r="AO334" t="str">
            <v>DOWN</v>
          </cell>
          <cell r="AP334" t="str">
            <v>POSITIVE</v>
          </cell>
          <cell r="AQ334">
            <v>251.30499822046539</v>
          </cell>
          <cell r="AR334">
            <v>6769.6039787132295</v>
          </cell>
          <cell r="AS334">
            <v>250.78690644440093</v>
          </cell>
          <cell r="AT334">
            <v>6766.1256231941452</v>
          </cell>
          <cell r="AU334">
            <v>3.7122555323868975E-2</v>
          </cell>
          <cell r="AV334">
            <v>3.7065068018351355E-2</v>
          </cell>
          <cell r="AW334" t="str">
            <v>UP</v>
          </cell>
          <cell r="AX334" t="str">
            <v>UP</v>
          </cell>
          <cell r="AY334" t="str">
            <v>POSITIVE</v>
          </cell>
          <cell r="AZ334">
            <v>79.565815119925276</v>
          </cell>
          <cell r="BA334">
            <v>271.49032297442028</v>
          </cell>
          <cell r="BB334">
            <v>229.07670006103513</v>
          </cell>
          <cell r="BC334">
            <v>2.0110024422837824E-2</v>
          </cell>
          <cell r="BD334">
            <v>5.0048188638021962E-2</v>
          </cell>
          <cell r="BE334">
            <v>0.20898371561232332</v>
          </cell>
          <cell r="BF334">
            <v>46056</v>
          </cell>
          <cell r="BG334">
            <v>45979</v>
          </cell>
          <cell r="BH334">
            <v>46056</v>
          </cell>
          <cell r="BI334">
            <v>46043</v>
          </cell>
          <cell r="BJ334">
            <v>-8.465107849678418</v>
          </cell>
        </row>
        <row r="335">
          <cell r="B335" t="str">
            <v>CF1 Index</v>
          </cell>
          <cell r="C335" t="str">
            <v>CAC 40 EURO FUTURES</v>
          </cell>
          <cell r="D335" t="str">
            <v>INDEX FUTURE</v>
          </cell>
          <cell r="E335" t="str">
            <v>INDEX FUTURES</v>
          </cell>
          <cell r="F335">
            <v>63.58718814006447</v>
          </cell>
          <cell r="G335">
            <v>52.558294930935155</v>
          </cell>
          <cell r="H335">
            <v>1</v>
          </cell>
          <cell r="I335">
            <v>8334.5</v>
          </cell>
          <cell r="J335">
            <v>6941.81</v>
          </cell>
          <cell r="K335">
            <v>8330</v>
          </cell>
          <cell r="L335">
            <v>6964.82</v>
          </cell>
          <cell r="M335">
            <v>1.2006234685190174</v>
          </cell>
          <cell r="N335">
            <v>1.1960108086066834</v>
          </cell>
          <cell r="O335">
            <v>8172.71</v>
          </cell>
          <cell r="P335">
            <v>6892.2477999999992</v>
          </cell>
          <cell r="Q335">
            <v>8168.1100000000006</v>
          </cell>
          <cell r="R335">
            <v>6889.6637999999994</v>
          </cell>
          <cell r="S335">
            <v>1.1857829603863055</v>
          </cell>
          <cell r="T335">
            <v>1.1855600268912978</v>
          </cell>
          <cell r="U335" t="str">
            <v>POSITIVE</v>
          </cell>
          <cell r="V335" t="str">
            <v/>
          </cell>
          <cell r="W335" t="str">
            <v>UP</v>
          </cell>
          <cell r="X335" t="str">
            <v>POSITIVE</v>
          </cell>
          <cell r="Y335">
            <v>8149.3092307692305</v>
          </cell>
          <cell r="Z335">
            <v>6852.6203076923057</v>
          </cell>
          <cell r="AA335">
            <v>8143.747692307692</v>
          </cell>
          <cell r="AB335">
            <v>6850.3815384615364</v>
          </cell>
          <cell r="AC335">
            <v>1.1892252692917111</v>
          </cell>
          <cell r="AD335">
            <v>1.18880206110923</v>
          </cell>
          <cell r="AE335" t="str">
            <v>UP</v>
          </cell>
          <cell r="AF335" t="str">
            <v>UP</v>
          </cell>
          <cell r="AG335" t="str">
            <v>POSITIVE</v>
          </cell>
          <cell r="AH335">
            <v>7964.4358974358975</v>
          </cell>
          <cell r="AI335">
            <v>6560.7823076923087</v>
          </cell>
          <cell r="AJ335">
            <v>7964.3205128205127</v>
          </cell>
          <cell r="AK335">
            <v>6561.3723076923088</v>
          </cell>
          <cell r="AL335">
            <v>1.2139460698303997</v>
          </cell>
          <cell r="AM335">
            <v>1.2138193261009498</v>
          </cell>
          <cell r="AN335" t="str">
            <v>UP</v>
          </cell>
          <cell r="AO335" t="str">
            <v>UP</v>
          </cell>
          <cell r="AP335" t="str">
            <v>NEGATIVE</v>
          </cell>
          <cell r="AQ335">
            <v>8101.1729646558188</v>
          </cell>
          <cell r="AR335">
            <v>6769.6039787132295</v>
          </cell>
          <cell r="AS335">
            <v>8096.4572552177342</v>
          </cell>
          <cell r="AT335">
            <v>6766.1256231941452</v>
          </cell>
          <cell r="AU335">
            <v>1.1966982101360226</v>
          </cell>
          <cell r="AV335">
            <v>1.1966164546905895</v>
          </cell>
          <cell r="AW335" t="str">
            <v>UP</v>
          </cell>
          <cell r="AX335" t="str">
            <v>UP</v>
          </cell>
          <cell r="AY335" t="str">
            <v>BUY</v>
          </cell>
          <cell r="AZ335">
            <v>66.094554850127352</v>
          </cell>
          <cell r="BA335">
            <v>8213.5774193548386</v>
          </cell>
          <cell r="BB335">
            <v>7941.1444999999994</v>
          </cell>
          <cell r="BC335">
            <v>1.4722279278723827E-2</v>
          </cell>
          <cell r="BD335">
            <v>1.9796371093554033E-2</v>
          </cell>
          <cell r="BE335">
            <v>4.9533854975186697E-2</v>
          </cell>
          <cell r="BF335">
            <v>46031</v>
          </cell>
          <cell r="BG335">
            <v>45980</v>
          </cell>
          <cell r="BH335">
            <v>46034</v>
          </cell>
          <cell r="BI335">
            <v>46050</v>
          </cell>
          <cell r="BJ335">
            <v>-1.1330114448964679</v>
          </cell>
        </row>
        <row r="336">
          <cell r="B336" t="str">
            <v>DM1 Index</v>
          </cell>
          <cell r="C336" t="str">
            <v>DJIA MINI e-CBOT FUTURES</v>
          </cell>
          <cell r="D336" t="str">
            <v>INDEX FUTURE</v>
          </cell>
          <cell r="E336" t="str">
            <v>INDEX FUTURES</v>
          </cell>
          <cell r="F336">
            <v>61.208443088971357</v>
          </cell>
          <cell r="G336">
            <v>52.558294930935155</v>
          </cell>
          <cell r="H336">
            <v>0</v>
          </cell>
          <cell r="I336">
            <v>50273</v>
          </cell>
          <cell r="J336">
            <v>6941.81</v>
          </cell>
          <cell r="K336">
            <v>50273</v>
          </cell>
          <cell r="L336">
            <v>6964.82</v>
          </cell>
          <cell r="M336">
            <v>7.2420593476341182</v>
          </cell>
          <cell r="N336">
            <v>7.2181334190976942</v>
          </cell>
          <cell r="O336">
            <v>48875.878799999999</v>
          </cell>
          <cell r="P336">
            <v>6892.2477999999992</v>
          </cell>
          <cell r="Q336">
            <v>48820.218800000002</v>
          </cell>
          <cell r="R336">
            <v>6889.6637999999994</v>
          </cell>
          <cell r="S336">
            <v>7.0914279663595385</v>
          </cell>
          <cell r="T336">
            <v>7.0860088702731776</v>
          </cell>
          <cell r="U336" t="str">
            <v>NEGATIVE</v>
          </cell>
          <cell r="V336" t="str">
            <v/>
          </cell>
          <cell r="W336" t="str">
            <v>UP</v>
          </cell>
          <cell r="X336" t="str">
            <v>POSITIVE</v>
          </cell>
          <cell r="Y336">
            <v>48445.060615384617</v>
          </cell>
          <cell r="Z336">
            <v>6852.6203076923057</v>
          </cell>
          <cell r="AA336">
            <v>48401.414461538465</v>
          </cell>
          <cell r="AB336">
            <v>6850.3815384615364</v>
          </cell>
          <cell r="AC336">
            <v>7.0695673246339572</v>
          </cell>
          <cell r="AD336">
            <v>7.0655063794313113</v>
          </cell>
          <cell r="AE336" t="str">
            <v>UP</v>
          </cell>
          <cell r="AF336" t="str">
            <v>UP</v>
          </cell>
          <cell r="AG336" t="str">
            <v>POSITIVE</v>
          </cell>
          <cell r="AH336">
            <v>46311.33205128205</v>
          </cell>
          <cell r="AI336">
            <v>6560.7823076923087</v>
          </cell>
          <cell r="AJ336">
            <v>46309.947435897433</v>
          </cell>
          <cell r="AK336">
            <v>6561.3723076923088</v>
          </cell>
          <cell r="AL336">
            <v>7.0588124829234902</v>
          </cell>
          <cell r="AM336">
            <v>7.0579667277233105</v>
          </cell>
          <cell r="AN336" t="str">
            <v>UP</v>
          </cell>
          <cell r="AO336" t="str">
            <v>UP</v>
          </cell>
          <cell r="AP336" t="str">
            <v>POSITIVE</v>
          </cell>
          <cell r="AQ336">
            <v>47904.839608848401</v>
          </cell>
          <cell r="AR336">
            <v>6769.6039787132295</v>
          </cell>
          <cell r="AS336">
            <v>47856.99053021703</v>
          </cell>
          <cell r="AT336">
            <v>6766.1256231941452</v>
          </cell>
          <cell r="AU336">
            <v>7.0764611577698497</v>
          </cell>
          <cell r="AV336">
            <v>7.0730271939031413</v>
          </cell>
          <cell r="AW336" t="str">
            <v>UP</v>
          </cell>
          <cell r="AX336" t="str">
            <v>UP</v>
          </cell>
          <cell r="AY336" t="str">
            <v>POSITIVE</v>
          </cell>
          <cell r="AZ336">
            <v>73.867223127953721</v>
          </cell>
          <cell r="BA336">
            <v>49338.516129032258</v>
          </cell>
          <cell r="BB336">
            <v>45818.194749999995</v>
          </cell>
          <cell r="BC336">
            <v>1.8940250828051619E-2</v>
          </cell>
          <cell r="BD336">
            <v>2.8585086024069728E-2</v>
          </cell>
          <cell r="BE336">
            <v>9.7227864919317897E-2</v>
          </cell>
          <cell r="BF336">
            <v>46063</v>
          </cell>
          <cell r="BG336">
            <v>45981</v>
          </cell>
          <cell r="BH336">
            <v>46063</v>
          </cell>
          <cell r="BI336">
            <v>46042</v>
          </cell>
          <cell r="BJ336">
            <v>-3.5117564959895802</v>
          </cell>
        </row>
        <row r="337">
          <cell r="B337" t="str">
            <v>ES1 Index</v>
          </cell>
          <cell r="C337" t="str">
            <v>S&amp;P500 EMINI FUTURES</v>
          </cell>
          <cell r="D337" t="str">
            <v>INDEX FUTURE</v>
          </cell>
          <cell r="E337" t="str">
            <v>INDEX FUTURES</v>
          </cell>
          <cell r="F337">
            <v>51.838396395001517</v>
          </cell>
          <cell r="G337">
            <v>52.558294930935155</v>
          </cell>
          <cell r="H337">
            <v>0</v>
          </cell>
          <cell r="I337">
            <v>6961.5</v>
          </cell>
          <cell r="J337">
            <v>6941.81</v>
          </cell>
          <cell r="K337">
            <v>6961.5</v>
          </cell>
          <cell r="L337">
            <v>6964.82</v>
          </cell>
          <cell r="M337">
            <v>1.0028364360303723</v>
          </cell>
          <cell r="N337">
            <v>0.99952331862129962</v>
          </cell>
          <cell r="O337">
            <v>6917.9408000000012</v>
          </cell>
          <cell r="P337">
            <v>6892.2477999999992</v>
          </cell>
          <cell r="Q337">
            <v>6915.2708000000011</v>
          </cell>
          <cell r="R337">
            <v>6889.6637999999994</v>
          </cell>
          <cell r="S337">
            <v>1.00372781141154</v>
          </cell>
          <cell r="T337">
            <v>1.0037167270774521</v>
          </cell>
          <cell r="U337" t="str">
            <v>NEGATIVE</v>
          </cell>
          <cell r="V337" t="str">
            <v/>
          </cell>
          <cell r="W337" t="str">
            <v>UP</v>
          </cell>
          <cell r="X337" t="str">
            <v>NEGATIVE</v>
          </cell>
          <cell r="Y337">
            <v>6877.2198461538474</v>
          </cell>
          <cell r="Z337">
            <v>6852.6203076923057</v>
          </cell>
          <cell r="AA337">
            <v>6875.1236923076931</v>
          </cell>
          <cell r="AB337">
            <v>6850.3815384615364</v>
          </cell>
          <cell r="AC337">
            <v>1.0035898003036776</v>
          </cell>
          <cell r="AD337">
            <v>1.0036117920888408</v>
          </cell>
          <cell r="AE337" t="str">
            <v>UP</v>
          </cell>
          <cell r="AF337" t="str">
            <v>DOWN</v>
          </cell>
          <cell r="AG337" t="str">
            <v>NEGATIVE</v>
          </cell>
          <cell r="AH337">
            <v>6585.1287179487172</v>
          </cell>
          <cell r="AI337">
            <v>6560.7823076923087</v>
          </cell>
          <cell r="AJ337">
            <v>6585.6864102564095</v>
          </cell>
          <cell r="AK337">
            <v>6561.3723076923088</v>
          </cell>
          <cell r="AL337">
            <v>1.0037109004863434</v>
          </cell>
          <cell r="AM337">
            <v>1.0037056428783344</v>
          </cell>
          <cell r="AN337" t="str">
            <v>DOWN</v>
          </cell>
          <cell r="AO337" t="str">
            <v>UP</v>
          </cell>
          <cell r="AP337" t="str">
            <v>NEGATIVE</v>
          </cell>
          <cell r="AQ337">
            <v>6797.1178779126212</v>
          </cell>
          <cell r="AR337">
            <v>6769.6039787132295</v>
          </cell>
          <cell r="AS337">
            <v>6793.7948623586308</v>
          </cell>
          <cell r="AT337">
            <v>6766.1256231941452</v>
          </cell>
          <cell r="AU337">
            <v>1.0040643292112668</v>
          </cell>
          <cell r="AV337">
            <v>1.0040893770978232</v>
          </cell>
          <cell r="AW337" t="str">
            <v>UP</v>
          </cell>
          <cell r="AX337" t="str">
            <v>DOWN</v>
          </cell>
          <cell r="AY337" t="str">
            <v>NEGATIVE</v>
          </cell>
          <cell r="AZ337">
            <v>59.143233503671851</v>
          </cell>
          <cell r="BA337">
            <v>6955.8306451612898</v>
          </cell>
          <cell r="BB337">
            <v>6511.2163500000006</v>
          </cell>
          <cell r="BC337">
            <v>8.1505072908205634E-4</v>
          </cell>
          <cell r="BD337">
            <v>6.2965557612171263E-3</v>
          </cell>
          <cell r="BE337">
            <v>6.9155074228181457E-2</v>
          </cell>
          <cell r="BF337">
            <v>46034</v>
          </cell>
          <cell r="BG337">
            <v>45981</v>
          </cell>
          <cell r="BH337">
            <v>46034</v>
          </cell>
          <cell r="BI337">
            <v>46058</v>
          </cell>
          <cell r="BJ337">
            <v>-12.88180318995942</v>
          </cell>
        </row>
        <row r="338">
          <cell r="B338" t="str">
            <v>FT1 Index</v>
          </cell>
          <cell r="C338" t="str">
            <v>TAIEX INDEX FUTURES</v>
          </cell>
          <cell r="D338" t="str">
            <v>INDEX FUTURE</v>
          </cell>
          <cell r="E338" t="str">
            <v>INDEX FUTURES</v>
          </cell>
          <cell r="F338">
            <v>68.599942928734677</v>
          </cell>
          <cell r="G338">
            <v>52.558294930935155</v>
          </cell>
          <cell r="H338">
            <v>1</v>
          </cell>
          <cell r="I338">
            <v>33262</v>
          </cell>
          <cell r="J338">
            <v>6941.81</v>
          </cell>
          <cell r="K338">
            <v>33303</v>
          </cell>
          <cell r="L338">
            <v>6964.82</v>
          </cell>
          <cell r="M338">
            <v>4.7915457207846366</v>
          </cell>
          <cell r="N338">
            <v>4.7816023960418219</v>
          </cell>
          <cell r="O338">
            <v>30063.360000000001</v>
          </cell>
          <cell r="P338">
            <v>6892.2477999999992</v>
          </cell>
          <cell r="Q338">
            <v>29952.04</v>
          </cell>
          <cell r="R338">
            <v>6889.6637999999994</v>
          </cell>
          <cell r="S338">
            <v>4.3619093323951592</v>
          </cell>
          <cell r="T338">
            <v>4.3473877491670931</v>
          </cell>
          <cell r="U338" t="str">
            <v>POSITIVE</v>
          </cell>
          <cell r="V338" t="str">
            <v/>
          </cell>
          <cell r="W338" t="str">
            <v>UP</v>
          </cell>
          <cell r="X338" t="str">
            <v>POSITIVE</v>
          </cell>
          <cell r="Y338">
            <v>29438.107692307694</v>
          </cell>
          <cell r="Z338">
            <v>6852.6203076923057</v>
          </cell>
          <cell r="AA338">
            <v>29352.23076923077</v>
          </cell>
          <cell r="AB338">
            <v>6850.3815384615364</v>
          </cell>
          <cell r="AC338">
            <v>4.2958906769228689</v>
          </cell>
          <cell r="AD338">
            <v>4.2847585356278879</v>
          </cell>
          <cell r="AE338" t="str">
            <v>UP</v>
          </cell>
          <cell r="AF338" t="str">
            <v>UP</v>
          </cell>
          <cell r="AG338" t="str">
            <v>POSITIVE</v>
          </cell>
          <cell r="AH338">
            <v>26233.25641025641</v>
          </cell>
          <cell r="AI338">
            <v>6560.7823076923087</v>
          </cell>
          <cell r="AJ338">
            <v>26216.51282051282</v>
          </cell>
          <cell r="AK338">
            <v>6561.3723076923088</v>
          </cell>
          <cell r="AL338">
            <v>3.9984951763296204</v>
          </cell>
          <cell r="AM338">
            <v>3.9955837881318752</v>
          </cell>
          <cell r="AN338" t="str">
            <v>UP</v>
          </cell>
          <cell r="AO338" t="str">
            <v>UP</v>
          </cell>
          <cell r="AP338" t="str">
            <v>POSITIVE</v>
          </cell>
          <cell r="AQ338">
            <v>28802.789721690322</v>
          </cell>
          <cell r="AR338">
            <v>6769.6039787132295</v>
          </cell>
          <cell r="AS338">
            <v>28711.876382734572</v>
          </cell>
          <cell r="AT338">
            <v>6766.1256231941452</v>
          </cell>
          <cell r="AU338">
            <v>4.2547229959477146</v>
          </cell>
          <cell r="AV338">
            <v>4.2434737369212927</v>
          </cell>
          <cell r="AW338" t="str">
            <v>UP</v>
          </cell>
          <cell r="AX338" t="str">
            <v>UP</v>
          </cell>
          <cell r="AY338" t="str">
            <v>POSITIVE</v>
          </cell>
          <cell r="AZ338">
            <v>85.647614736640264</v>
          </cell>
          <cell r="BA338">
            <v>31320</v>
          </cell>
          <cell r="BB338">
            <v>25629.440000000002</v>
          </cell>
          <cell r="BC338">
            <v>6.2005108556832722E-2</v>
          </cell>
          <cell r="BD338">
            <v>0.1063966236641547</v>
          </cell>
          <cell r="BE338">
            <v>0.2978043999400688</v>
          </cell>
          <cell r="BF338">
            <v>46063</v>
          </cell>
          <cell r="BG338">
            <v>45982</v>
          </cell>
          <cell r="BH338">
            <v>46063</v>
          </cell>
          <cell r="BI338">
            <v>46034</v>
          </cell>
          <cell r="BJ338">
            <v>3.8797433437737396</v>
          </cell>
        </row>
        <row r="339">
          <cell r="B339" t="str">
            <v>GX1 Index</v>
          </cell>
          <cell r="C339" t="str">
            <v>DAX INDEX FUTURES</v>
          </cell>
          <cell r="D339" t="str">
            <v>INDEX FUTURE</v>
          </cell>
          <cell r="E339" t="str">
            <v>INDEX FUTURES</v>
          </cell>
          <cell r="F339">
            <v>55.306990555885456</v>
          </cell>
          <cell r="G339">
            <v>52.558294930935155</v>
          </cell>
          <cell r="H339">
            <v>0</v>
          </cell>
          <cell r="I339">
            <v>25061</v>
          </cell>
          <cell r="J339">
            <v>6941.81</v>
          </cell>
          <cell r="K339">
            <v>25081</v>
          </cell>
          <cell r="L339">
            <v>6964.82</v>
          </cell>
          <cell r="M339">
            <v>3.610153547849912</v>
          </cell>
          <cell r="N339">
            <v>3.6010980901157534</v>
          </cell>
          <cell r="O339">
            <v>24614.785600000003</v>
          </cell>
          <cell r="P339">
            <v>6892.2477999999992</v>
          </cell>
          <cell r="Q339">
            <v>24583.6656</v>
          </cell>
          <cell r="R339">
            <v>6889.6637999999994</v>
          </cell>
          <cell r="S339">
            <v>3.5713726949863882</v>
          </cell>
          <cell r="T339">
            <v>3.5681952434311821</v>
          </cell>
          <cell r="U339" t="str">
            <v>NEGATIVE</v>
          </cell>
          <cell r="V339" t="str">
            <v/>
          </cell>
          <cell r="W339" t="str">
            <v>UP</v>
          </cell>
          <cell r="X339" t="str">
            <v>POSITIVE</v>
          </cell>
          <cell r="Y339">
            <v>24406.250461538464</v>
          </cell>
          <cell r="Z339">
            <v>6852.6203076923057</v>
          </cell>
          <cell r="AA339">
            <v>24390.188923076927</v>
          </cell>
          <cell r="AB339">
            <v>6850.3815384615364</v>
          </cell>
          <cell r="AC339">
            <v>3.5615938671141016</v>
          </cell>
          <cell r="AD339">
            <v>3.560413209999759</v>
          </cell>
          <cell r="AE339" t="str">
            <v>UP</v>
          </cell>
          <cell r="AF339" t="str">
            <v>UP</v>
          </cell>
          <cell r="AG339" t="str">
            <v>POSITIVE</v>
          </cell>
          <cell r="AH339">
            <v>24176.176153846154</v>
          </cell>
          <cell r="AI339">
            <v>6560.7823076923087</v>
          </cell>
          <cell r="AJ339">
            <v>24176.688974358975</v>
          </cell>
          <cell r="AK339">
            <v>6561.3723076923088</v>
          </cell>
          <cell r="AL339">
            <v>3.6849532601470951</v>
          </cell>
          <cell r="AM339">
            <v>3.6847000658711475</v>
          </cell>
          <cell r="AN339" t="str">
            <v>DOWN</v>
          </cell>
          <cell r="AO339" t="str">
            <v>UP</v>
          </cell>
          <cell r="AP339" t="str">
            <v>NEGATIVE</v>
          </cell>
          <cell r="AQ339">
            <v>24403.717292597568</v>
          </cell>
          <cell r="AR339">
            <v>6769.6039787132295</v>
          </cell>
          <cell r="AS339">
            <v>24390.43599036977</v>
          </cell>
          <cell r="AT339">
            <v>6766.1256231941452</v>
          </cell>
          <cell r="AU339">
            <v>3.6048958505304238</v>
          </cell>
          <cell r="AV339">
            <v>3.6047861580872569</v>
          </cell>
          <cell r="AW339" t="str">
            <v>UP</v>
          </cell>
          <cell r="AX339" t="str">
            <v>UP</v>
          </cell>
          <cell r="AY339" t="str">
            <v>BUY</v>
          </cell>
          <cell r="AZ339">
            <v>62.121421750297586</v>
          </cell>
          <cell r="BA339">
            <v>24974.129032258064</v>
          </cell>
          <cell r="BB339">
            <v>24133.799350000005</v>
          </cell>
          <cell r="BC339">
            <v>3.4784383323129831E-3</v>
          </cell>
          <cell r="BD339">
            <v>1.8127901142474201E-2</v>
          </cell>
          <cell r="BE339">
            <v>3.841917455901922E-2</v>
          </cell>
          <cell r="BF339">
            <v>46035</v>
          </cell>
          <cell r="BG339">
            <v>45982</v>
          </cell>
          <cell r="BH339">
            <v>46035</v>
          </cell>
          <cell r="BI339">
            <v>46051</v>
          </cell>
          <cell r="BJ339">
            <v>-9.4132090290754817</v>
          </cell>
        </row>
        <row r="340">
          <cell r="B340" t="str">
            <v>HC1 Index</v>
          </cell>
          <cell r="C340" t="str">
            <v>H-SHARES INDEX FUTURES</v>
          </cell>
          <cell r="D340" t="str">
            <v>INDEX FUTURE</v>
          </cell>
          <cell r="E340" t="str">
            <v>INDEX FUTURES</v>
          </cell>
          <cell r="F340">
            <v>53.992987210703134</v>
          </cell>
          <cell r="G340">
            <v>52.558294930935155</v>
          </cell>
          <cell r="H340">
            <v>0</v>
          </cell>
          <cell r="I340">
            <v>9280</v>
          </cell>
          <cell r="J340">
            <v>6941.81</v>
          </cell>
          <cell r="K340">
            <v>9244</v>
          </cell>
          <cell r="L340">
            <v>6964.82</v>
          </cell>
          <cell r="M340">
            <v>1.3368271387433537</v>
          </cell>
          <cell r="N340">
            <v>1.3272417664778129</v>
          </cell>
          <cell r="O340">
            <v>9089.36</v>
          </cell>
          <cell r="P340">
            <v>6892.2477999999992</v>
          </cell>
          <cell r="Q340">
            <v>9087.82</v>
          </cell>
          <cell r="R340">
            <v>6889.6637999999994</v>
          </cell>
          <cell r="S340">
            <v>1.3187802098467791</v>
          </cell>
          <cell r="T340">
            <v>1.3190513011679903</v>
          </cell>
          <cell r="U340" t="str">
            <v>NEGATIVE</v>
          </cell>
          <cell r="V340" t="str">
            <v/>
          </cell>
          <cell r="W340" t="str">
            <v>DOWN</v>
          </cell>
          <cell r="X340" t="str">
            <v>POSITIVE</v>
          </cell>
          <cell r="Y340">
            <v>9124.8307692307699</v>
          </cell>
          <cell r="Z340">
            <v>6852.6203076923057</v>
          </cell>
          <cell r="AA340">
            <v>9128.0769230769238</v>
          </cell>
          <cell r="AB340">
            <v>6850.3815384615364</v>
          </cell>
          <cell r="AC340">
            <v>1.3315827171961985</v>
          </cell>
          <cell r="AD340">
            <v>1.3324917556529141</v>
          </cell>
          <cell r="AE340" t="str">
            <v>DOWN</v>
          </cell>
          <cell r="AF340" t="str">
            <v>DOWN</v>
          </cell>
          <cell r="AG340" t="str">
            <v>BUY</v>
          </cell>
          <cell r="AH340">
            <v>9038.3846153846152</v>
          </cell>
          <cell r="AI340">
            <v>6560.7823076923087</v>
          </cell>
          <cell r="AJ340">
            <v>9036.9230769230762</v>
          </cell>
          <cell r="AK340">
            <v>6561.3723076923088</v>
          </cell>
          <cell r="AL340">
            <v>1.3776382436569183</v>
          </cell>
          <cell r="AM340">
            <v>1.3772916172320422</v>
          </cell>
          <cell r="AN340" t="str">
            <v>UP</v>
          </cell>
          <cell r="AO340" t="str">
            <v>UP</v>
          </cell>
          <cell r="AP340" t="str">
            <v>NEGATIVE</v>
          </cell>
          <cell r="AQ340">
            <v>9120.6357144775284</v>
          </cell>
          <cell r="AR340">
            <v>6769.6039787132295</v>
          </cell>
          <cell r="AS340">
            <v>9118.1401794610047</v>
          </cell>
          <cell r="AT340">
            <v>6766.1256231941452</v>
          </cell>
          <cell r="AU340">
            <v>1.3472923590740362</v>
          </cell>
          <cell r="AV340">
            <v>1.3476161524705068</v>
          </cell>
          <cell r="AW340" t="str">
            <v>UP</v>
          </cell>
          <cell r="AX340" t="str">
            <v>DOWN</v>
          </cell>
          <cell r="AY340" t="str">
            <v>NEGATIVE</v>
          </cell>
          <cell r="AZ340">
            <v>55.238386801296784</v>
          </cell>
          <cell r="BA340">
            <v>9161.4516129032254</v>
          </cell>
          <cell r="BB340">
            <v>9021.08</v>
          </cell>
          <cell r="BC340">
            <v>1.2939913029700323E-2</v>
          </cell>
          <cell r="BD340">
            <v>2.0973973965163539E-2</v>
          </cell>
          <cell r="BE340">
            <v>2.8701663215490836E-2</v>
          </cell>
          <cell r="BF340">
            <v>45974</v>
          </cell>
          <cell r="BG340">
            <v>46007</v>
          </cell>
          <cell r="BH340">
            <v>46051</v>
          </cell>
          <cell r="BI340">
            <v>46059</v>
          </cell>
          <cell r="BJ340">
            <v>-10.727212374257803</v>
          </cell>
        </row>
        <row r="341">
          <cell r="B341" t="str">
            <v>HI1 Index</v>
          </cell>
          <cell r="C341" t="str">
            <v>HANG SENG INDEX FUTURES</v>
          </cell>
          <cell r="D341" t="str">
            <v>INDEX FUTURE</v>
          </cell>
          <cell r="E341" t="str">
            <v>INDEX FUTURES</v>
          </cell>
          <cell r="F341">
            <v>56.688401639699038</v>
          </cell>
          <cell r="G341">
            <v>52.558294930935155</v>
          </cell>
          <cell r="H341">
            <v>0</v>
          </cell>
          <cell r="I341">
            <v>27260</v>
          </cell>
          <cell r="J341">
            <v>6941.81</v>
          </cell>
          <cell r="K341">
            <v>27175</v>
          </cell>
          <cell r="L341">
            <v>6964.82</v>
          </cell>
          <cell r="M341">
            <v>3.9269297200586011</v>
          </cell>
          <cell r="N341">
            <v>3.9017519476454527</v>
          </cell>
          <cell r="O341">
            <v>26333.440000000002</v>
          </cell>
          <cell r="P341">
            <v>6892.2477999999992</v>
          </cell>
          <cell r="Q341">
            <v>26311.06</v>
          </cell>
          <cell r="R341">
            <v>6889.6637999999994</v>
          </cell>
          <cell r="S341">
            <v>3.8207332011481081</v>
          </cell>
          <cell r="T341">
            <v>3.8189178403741564</v>
          </cell>
          <cell r="U341" t="str">
            <v>NEGATIVE</v>
          </cell>
          <cell r="V341" t="str">
            <v/>
          </cell>
          <cell r="W341" t="str">
            <v>UP</v>
          </cell>
          <cell r="X341" t="str">
            <v>POSITIVE</v>
          </cell>
          <cell r="Y341">
            <v>26288.569230769233</v>
          </cell>
          <cell r="Z341">
            <v>6852.6203076923057</v>
          </cell>
          <cell r="AA341">
            <v>26281.169230769232</v>
          </cell>
          <cell r="AB341">
            <v>6850.3815384615364</v>
          </cell>
          <cell r="AC341">
            <v>3.836279853599855</v>
          </cell>
          <cell r="AD341">
            <v>3.8364533541983525</v>
          </cell>
          <cell r="AE341" t="str">
            <v>UP</v>
          </cell>
          <cell r="AF341" t="str">
            <v>DOWN</v>
          </cell>
          <cell r="AG341" t="str">
            <v>POSITIVE</v>
          </cell>
          <cell r="AH341">
            <v>25528.307692307691</v>
          </cell>
          <cell r="AI341">
            <v>6560.7823076923087</v>
          </cell>
          <cell r="AJ341">
            <v>25525.179487179485</v>
          </cell>
          <cell r="AK341">
            <v>6561.3723076923088</v>
          </cell>
          <cell r="AL341">
            <v>3.891046295253016</v>
          </cell>
          <cell r="AM341">
            <v>3.8902196507359768</v>
          </cell>
          <cell r="AN341" t="str">
            <v>UP</v>
          </cell>
          <cell r="AO341" t="str">
            <v>UP</v>
          </cell>
          <cell r="AP341" t="str">
            <v>POSITIVE</v>
          </cell>
          <cell r="AQ341">
            <v>26165.355283554476</v>
          </cell>
          <cell r="AR341">
            <v>6769.6039787132295</v>
          </cell>
          <cell r="AS341">
            <v>26144.95157232049</v>
          </cell>
          <cell r="AT341">
            <v>6766.1256231941452</v>
          </cell>
          <cell r="AU341">
            <v>3.8651234792803941</v>
          </cell>
          <cell r="AV341">
            <v>3.8640949087164613</v>
          </cell>
          <cell r="AW341" t="str">
            <v>UP</v>
          </cell>
          <cell r="AX341" t="str">
            <v>UP</v>
          </cell>
          <cell r="AY341" t="str">
            <v>POSITIVE</v>
          </cell>
          <cell r="AZ341">
            <v>61.230260288449543</v>
          </cell>
          <cell r="BA341">
            <v>26703.806451612902</v>
          </cell>
          <cell r="BB341">
            <v>25413.440000000002</v>
          </cell>
          <cell r="BC341">
            <v>2.0828249687733447E-2</v>
          </cell>
          <cell r="BD341">
            <v>3.5185680260535479E-2</v>
          </cell>
          <cell r="BE341">
            <v>7.2660765327322796E-2</v>
          </cell>
          <cell r="BF341">
            <v>46051</v>
          </cell>
          <cell r="BG341">
            <v>45982</v>
          </cell>
          <cell r="BH341">
            <v>46051</v>
          </cell>
          <cell r="BI341">
            <v>46042</v>
          </cell>
          <cell r="BJ341">
            <v>-8.0317979452618999</v>
          </cell>
        </row>
        <row r="342">
          <cell r="B342" t="str">
            <v>IB1 Index</v>
          </cell>
          <cell r="C342" t="str">
            <v>IBEX INDEX FUTURES</v>
          </cell>
          <cell r="D342" t="str">
            <v>INDEX FUTURE</v>
          </cell>
          <cell r="E342" t="str">
            <v>INDEX FUTURES</v>
          </cell>
          <cell r="F342">
            <v>61.674749208483881</v>
          </cell>
          <cell r="G342">
            <v>52.558294930935155</v>
          </cell>
          <cell r="H342">
            <v>0</v>
          </cell>
          <cell r="I342">
            <v>18133.80078125</v>
          </cell>
          <cell r="J342">
            <v>6941.81</v>
          </cell>
          <cell r="K342">
            <v>18198.900000000001</v>
          </cell>
          <cell r="L342">
            <v>6964.82</v>
          </cell>
          <cell r="M342">
            <v>2.6122582988082357</v>
          </cell>
          <cell r="N342">
            <v>2.6129749225392764</v>
          </cell>
          <cell r="O342">
            <v>17367.060015625</v>
          </cell>
          <cell r="P342">
            <v>6892.2477999999992</v>
          </cell>
          <cell r="Q342">
            <v>17331.858000000004</v>
          </cell>
          <cell r="R342">
            <v>6889.6637999999994</v>
          </cell>
          <cell r="S342">
            <v>2.5197962289784477</v>
          </cell>
          <cell r="T342">
            <v>2.5156318948393395</v>
          </cell>
          <cell r="U342" t="str">
            <v>NEGATIVE</v>
          </cell>
          <cell r="V342" t="str">
            <v/>
          </cell>
          <cell r="W342" t="str">
            <v>UP</v>
          </cell>
          <cell r="X342" t="str">
            <v>POSITIVE</v>
          </cell>
          <cell r="Y342">
            <v>17093.178473557695</v>
          </cell>
          <cell r="Z342">
            <v>6852.6203076923057</v>
          </cell>
          <cell r="AA342">
            <v>17062.398461538469</v>
          </cell>
          <cell r="AB342">
            <v>6850.3815384615364</v>
          </cell>
          <cell r="AC342">
            <v>2.4944003470278377</v>
          </cell>
          <cell r="AD342">
            <v>2.49072235841777</v>
          </cell>
          <cell r="AE342" t="str">
            <v>UP</v>
          </cell>
          <cell r="AF342" t="str">
            <v>UP</v>
          </cell>
          <cell r="AG342" t="str">
            <v>POSITIVE</v>
          </cell>
          <cell r="AH342">
            <v>15661.120532852567</v>
          </cell>
          <cell r="AI342">
            <v>6560.7823076923087</v>
          </cell>
          <cell r="AJ342">
            <v>15662.789743589747</v>
          </cell>
          <cell r="AK342">
            <v>6561.3723076923088</v>
          </cell>
          <cell r="AL342">
            <v>2.3870812653683693</v>
          </cell>
          <cell r="AM342">
            <v>2.3871210181484863</v>
          </cell>
          <cell r="AN342" t="str">
            <v>DOWN</v>
          </cell>
          <cell r="AO342" t="str">
            <v>DOWN</v>
          </cell>
          <cell r="AP342" t="str">
            <v>POSITIVE</v>
          </cell>
          <cell r="AQ342">
            <v>16700.312951111504</v>
          </cell>
          <cell r="AR342">
            <v>6769.6039787132295</v>
          </cell>
          <cell r="AS342">
            <v>16671.353821958292</v>
          </cell>
          <cell r="AT342">
            <v>6766.1256231941452</v>
          </cell>
          <cell r="AU342">
            <v>2.466955674752175</v>
          </cell>
          <cell r="AV342">
            <v>2.4639438802036455</v>
          </cell>
          <cell r="AW342" t="str">
            <v>UP</v>
          </cell>
          <cell r="AX342" t="str">
            <v>UP</v>
          </cell>
          <cell r="AY342" t="str">
            <v>POSITIVE</v>
          </cell>
          <cell r="AZ342">
            <v>88.488452042757785</v>
          </cell>
          <cell r="BA342">
            <v>17693.029057459677</v>
          </cell>
          <cell r="BB342">
            <v>15474.970503906239</v>
          </cell>
          <cell r="BC342">
            <v>2.4912168648956401E-2</v>
          </cell>
          <cell r="BD342">
            <v>4.4149140092518246E-2</v>
          </cell>
          <cell r="BE342">
            <v>0.17181488498944875</v>
          </cell>
          <cell r="BF342">
            <v>46062</v>
          </cell>
          <cell r="BG342">
            <v>45979</v>
          </cell>
          <cell r="BH342">
            <v>46062</v>
          </cell>
          <cell r="BI342">
            <v>46042</v>
          </cell>
          <cell r="BJ342">
            <v>-3.0454503764770564</v>
          </cell>
        </row>
        <row r="343">
          <cell r="B343" t="str">
            <v>IFB1 Index</v>
          </cell>
          <cell r="C343" t="str">
            <v>CSI 300 INDEX FUTURES</v>
          </cell>
          <cell r="D343" t="str">
            <v>INDEX FUTURE</v>
          </cell>
          <cell r="E343" t="str">
            <v>INDEX FUTURES</v>
          </cell>
          <cell r="F343">
            <v>53.959376716042286</v>
          </cell>
          <cell r="G343">
            <v>52.558294930935155</v>
          </cell>
          <cell r="H343">
            <v>0</v>
          </cell>
          <cell r="I343">
            <v>4724</v>
          </cell>
          <cell r="J343">
            <v>6941.81</v>
          </cell>
          <cell r="K343">
            <v>4718.6000000000004</v>
          </cell>
          <cell r="L343">
            <v>6964.82</v>
          </cell>
          <cell r="M343">
            <v>0.68051415985168129</v>
          </cell>
          <cell r="N343">
            <v>0.67749058841434528</v>
          </cell>
          <cell r="O343">
            <v>4657.4558000000006</v>
          </cell>
          <cell r="P343">
            <v>6892.2477999999992</v>
          </cell>
          <cell r="Q343">
            <v>4653.1118000000006</v>
          </cell>
          <cell r="R343">
            <v>6889.6637999999994</v>
          </cell>
          <cell r="S343">
            <v>0.67575280737874821</v>
          </cell>
          <cell r="T343">
            <v>0.67537574184679394</v>
          </cell>
          <cell r="U343" t="str">
            <v>NEGATIVE</v>
          </cell>
          <cell r="V343" t="str">
            <v/>
          </cell>
          <cell r="W343" t="str">
            <v>UP</v>
          </cell>
          <cell r="X343" t="str">
            <v>POSITIVE</v>
          </cell>
          <cell r="Y343">
            <v>4636.6153846153848</v>
          </cell>
          <cell r="Z343">
            <v>6852.6203076923057</v>
          </cell>
          <cell r="AA343">
            <v>4635.8307692307699</v>
          </cell>
          <cell r="AB343">
            <v>6850.3815384615364</v>
          </cell>
          <cell r="AC343">
            <v>0.6766193333972732</v>
          </cell>
          <cell r="AD343">
            <v>0.6767259229581376</v>
          </cell>
          <cell r="AE343" t="str">
            <v>UP</v>
          </cell>
          <cell r="AF343" t="str">
            <v>DOWN</v>
          </cell>
          <cell r="AG343" t="str">
            <v>POSITIVE</v>
          </cell>
          <cell r="AH343">
            <v>4390.5279487179496</v>
          </cell>
          <cell r="AI343">
            <v>6560.7823076923087</v>
          </cell>
          <cell r="AJ343">
            <v>4390.3894871794882</v>
          </cell>
          <cell r="AK343">
            <v>6561.3723076923088</v>
          </cell>
          <cell r="AL343">
            <v>0.66920799118272756</v>
          </cell>
          <cell r="AM343">
            <v>0.66912671332982565</v>
          </cell>
          <cell r="AN343" t="str">
            <v>UP</v>
          </cell>
          <cell r="AO343" t="str">
            <v>UP</v>
          </cell>
          <cell r="AP343" t="str">
            <v>POSITIVE</v>
          </cell>
          <cell r="AQ343">
            <v>4576.1196825920915</v>
          </cell>
          <cell r="AR343">
            <v>6769.6039787132295</v>
          </cell>
          <cell r="AS343">
            <v>4573.1322014323359</v>
          </cell>
          <cell r="AT343">
            <v>6766.1256231941452</v>
          </cell>
          <cell r="AU343">
            <v>0.67598041140686094</v>
          </cell>
          <cell r="AV343">
            <v>0.67588638699756465</v>
          </cell>
          <cell r="AW343" t="str">
            <v>UP</v>
          </cell>
          <cell r="AX343" t="str">
            <v>UP</v>
          </cell>
          <cell r="AY343" t="str">
            <v>POSITIVE</v>
          </cell>
          <cell r="AZ343">
            <v>61.280492655895571</v>
          </cell>
          <cell r="BA343">
            <v>4712.0448387096776</v>
          </cell>
          <cell r="BB343">
            <v>4323.9891500000012</v>
          </cell>
          <cell r="BC343">
            <v>2.537149305564812E-3</v>
          </cell>
          <cell r="BD343">
            <v>1.4287671822886594E-2</v>
          </cell>
          <cell r="BE343">
            <v>9.2509679401022282E-2</v>
          </cell>
          <cell r="BF343">
            <v>46034</v>
          </cell>
          <cell r="BG343">
            <v>45985</v>
          </cell>
          <cell r="BH343">
            <v>46034</v>
          </cell>
          <cell r="BI343">
            <v>46055</v>
          </cell>
          <cell r="BJ343">
            <v>-10.760822868918652</v>
          </cell>
        </row>
        <row r="344">
          <cell r="B344" t="str">
            <v>KM1 Index</v>
          </cell>
          <cell r="C344" t="str">
            <v>KOSPI2 INDEX FUTURES</v>
          </cell>
          <cell r="D344" t="str">
            <v>INDEX FUTURE</v>
          </cell>
          <cell r="E344" t="str">
            <v>INDEX FUTURES</v>
          </cell>
          <cell r="F344">
            <v>64.52741998689379</v>
          </cell>
          <cell r="G344">
            <v>52.558294930935155</v>
          </cell>
          <cell r="H344">
            <v>1</v>
          </cell>
          <cell r="I344">
            <v>780.2</v>
          </cell>
          <cell r="J344">
            <v>6941.81</v>
          </cell>
          <cell r="K344">
            <v>781</v>
          </cell>
          <cell r="L344">
            <v>6964.82</v>
          </cell>
          <cell r="M344">
            <v>0.11239143681547031</v>
          </cell>
          <cell r="N344">
            <v>0.11213498697740933</v>
          </cell>
          <cell r="O344">
            <v>656.55900000000008</v>
          </cell>
          <cell r="P344">
            <v>6892.2477999999992</v>
          </cell>
          <cell r="Q344">
            <v>652.20200000000011</v>
          </cell>
          <cell r="R344">
            <v>6889.6637999999994</v>
          </cell>
          <cell r="S344">
            <v>9.5260504127550397E-2</v>
          </cell>
          <cell r="T344">
            <v>9.4663835410952885E-2</v>
          </cell>
          <cell r="U344" t="str">
            <v>POSITIVE</v>
          </cell>
          <cell r="V344" t="str">
            <v/>
          </cell>
          <cell r="W344" t="str">
            <v>UP</v>
          </cell>
          <cell r="X344" t="str">
            <v>POSITIVE</v>
          </cell>
          <cell r="Y344">
            <v>635.24307692307707</v>
          </cell>
          <cell r="Z344">
            <v>6852.6203076923057</v>
          </cell>
          <cell r="AA344">
            <v>631.98384615384634</v>
          </cell>
          <cell r="AB344">
            <v>6850.3815384615364</v>
          </cell>
          <cell r="AC344">
            <v>9.270075509801623E-2</v>
          </cell>
          <cell r="AD344">
            <v>9.2255276966044394E-2</v>
          </cell>
          <cell r="AE344" t="str">
            <v>UP</v>
          </cell>
          <cell r="AF344" t="str">
            <v>UP</v>
          </cell>
          <cell r="AG344" t="str">
            <v>POSITIVE</v>
          </cell>
          <cell r="AH344">
            <v>518.6102564102564</v>
          </cell>
          <cell r="AI344">
            <v>6560.7823076923087</v>
          </cell>
          <cell r="AJ344">
            <v>518.68205128205125</v>
          </cell>
          <cell r="AK344">
            <v>6561.3723076923088</v>
          </cell>
          <cell r="AL344">
            <v>7.9047014835746401E-2</v>
          </cell>
          <cell r="AM344">
            <v>7.9050848962490317E-2</v>
          </cell>
          <cell r="AN344" t="str">
            <v>DOWN</v>
          </cell>
          <cell r="AO344" t="str">
            <v>DOWN</v>
          </cell>
          <cell r="AP344" t="str">
            <v>POSITIVE</v>
          </cell>
          <cell r="AQ344">
            <v>609.26417215820709</v>
          </cell>
          <cell r="AR344">
            <v>6769.6039787132295</v>
          </cell>
          <cell r="AS344">
            <v>605.79505837606507</v>
          </cell>
          <cell r="AT344">
            <v>6766.1256231941452</v>
          </cell>
          <cell r="AU344">
            <v>8.9999972535175748E-2</v>
          </cell>
          <cell r="AV344">
            <v>8.9533522153270637E-2</v>
          </cell>
          <cell r="AW344" t="str">
            <v>UP</v>
          </cell>
          <cell r="AX344" t="str">
            <v>UP</v>
          </cell>
          <cell r="AY344" t="str">
            <v>POSITIVE</v>
          </cell>
          <cell r="AZ344">
            <v>83.647503381760345</v>
          </cell>
          <cell r="BA344">
            <v>706.4629032258066</v>
          </cell>
          <cell r="BB344">
            <v>496.2002500000001</v>
          </cell>
          <cell r="BC344">
            <v>0.10437504423445265</v>
          </cell>
          <cell r="BD344">
            <v>0.18831666308739958</v>
          </cell>
          <cell r="BE344">
            <v>0.57234906673263453</v>
          </cell>
          <cell r="BF344">
            <v>46057</v>
          </cell>
          <cell r="BG344">
            <v>45982</v>
          </cell>
          <cell r="BH344">
            <v>46057</v>
          </cell>
          <cell r="BI344">
            <v>46034</v>
          </cell>
          <cell r="BJ344">
            <v>-0.19277959806714762</v>
          </cell>
        </row>
        <row r="345">
          <cell r="B345" t="str">
            <v>MES1 Index</v>
          </cell>
          <cell r="C345" t="str">
            <v>mini MSCI Emg Mkt FUTURES</v>
          </cell>
          <cell r="D345" t="str">
            <v>INDEX FUTURE</v>
          </cell>
          <cell r="E345" t="str">
            <v>INDEX FUTURES</v>
          </cell>
          <cell r="F345">
            <v>65.618907433758579</v>
          </cell>
          <cell r="G345">
            <v>52.558294930935155</v>
          </cell>
          <cell r="H345">
            <v>1</v>
          </cell>
          <cell r="I345">
            <v>1559.9</v>
          </cell>
          <cell r="J345">
            <v>6941.81</v>
          </cell>
          <cell r="K345">
            <v>1555.3</v>
          </cell>
          <cell r="L345">
            <v>6964.82</v>
          </cell>
          <cell r="M345">
            <v>0.22471084630665489</v>
          </cell>
          <cell r="N345">
            <v>0.22330799647370644</v>
          </cell>
          <cell r="O345">
            <v>1453.4356004882811</v>
          </cell>
          <cell r="P345">
            <v>6892.2477999999992</v>
          </cell>
          <cell r="Q345">
            <v>1449.7895999999998</v>
          </cell>
          <cell r="R345">
            <v>6889.6637999999994</v>
          </cell>
          <cell r="S345">
            <v>0.21087976559523605</v>
          </cell>
          <cell r="T345">
            <v>0.21042965841090824</v>
          </cell>
          <cell r="U345" t="str">
            <v>POSITIVE</v>
          </cell>
          <cell r="V345" t="str">
            <v/>
          </cell>
          <cell r="W345" t="str">
            <v>UP</v>
          </cell>
          <cell r="X345" t="str">
            <v>POSITIVE</v>
          </cell>
          <cell r="Y345">
            <v>1436.28276960637</v>
          </cell>
          <cell r="Z345">
            <v>6852.6203076923057</v>
          </cell>
          <cell r="AA345">
            <v>1433.6150769230767</v>
          </cell>
          <cell r="AB345">
            <v>6850.3815384615364</v>
          </cell>
          <cell r="AC345">
            <v>0.209596140617056</v>
          </cell>
          <cell r="AD345">
            <v>0.20927521611373473</v>
          </cell>
          <cell r="AE345" t="str">
            <v>UP</v>
          </cell>
          <cell r="AF345" t="str">
            <v>UP</v>
          </cell>
          <cell r="AG345" t="str">
            <v>POSITIVE</v>
          </cell>
          <cell r="AH345">
            <v>1338.452308318309</v>
          </cell>
          <cell r="AI345">
            <v>6560.7823076923087</v>
          </cell>
          <cell r="AJ345">
            <v>1338.3343589743588</v>
          </cell>
          <cell r="AK345">
            <v>6561.3723076923088</v>
          </cell>
          <cell r="AL345">
            <v>0.2040080352535118</v>
          </cell>
          <cell r="AM345">
            <v>0.20397171448499354</v>
          </cell>
          <cell r="AN345" t="str">
            <v>UP</v>
          </cell>
          <cell r="AO345" t="str">
            <v>UP</v>
          </cell>
          <cell r="AP345" t="str">
            <v>POSITIVE</v>
          </cell>
          <cell r="AQ345">
            <v>1418.8311904862421</v>
          </cell>
          <cell r="AR345">
            <v>6769.6039787132295</v>
          </cell>
          <cell r="AS345">
            <v>1415.9807831488552</v>
          </cell>
          <cell r="AT345">
            <v>6766.1256231941452</v>
          </cell>
          <cell r="AU345">
            <v>0.20958850694186906</v>
          </cell>
          <cell r="AV345">
            <v>0.20927497684862678</v>
          </cell>
          <cell r="AW345" t="str">
            <v>UP</v>
          </cell>
          <cell r="AX345" t="str">
            <v>UP</v>
          </cell>
          <cell r="AY345" t="str">
            <v>POSITIVE</v>
          </cell>
          <cell r="AZ345">
            <v>91.996419902786343</v>
          </cell>
          <cell r="BA345">
            <v>1498.0161298198086</v>
          </cell>
          <cell r="BB345">
            <v>1324.5182001220705</v>
          </cell>
          <cell r="BC345">
            <v>4.1310549965597021E-2</v>
          </cell>
          <cell r="BD345">
            <v>7.3250166347894829E-2</v>
          </cell>
          <cell r="BE345">
            <v>0.17771126123917069</v>
          </cell>
          <cell r="BF345">
            <v>46050</v>
          </cell>
          <cell r="BG345">
            <v>45982</v>
          </cell>
          <cell r="BH345">
            <v>46050</v>
          </cell>
          <cell r="BI345">
            <v>46042</v>
          </cell>
          <cell r="BJ345">
            <v>0.89870784879764187</v>
          </cell>
        </row>
        <row r="346">
          <cell r="B346" t="str">
            <v>NK1 Index</v>
          </cell>
          <cell r="C346" t="str">
            <v>NIKKEI 225 (OSE) FUTURES</v>
          </cell>
          <cell r="D346" t="str">
            <v>INDEX FUTURE</v>
          </cell>
          <cell r="E346" t="str">
            <v>INDEX FUTURES</v>
          </cell>
          <cell r="F346">
            <v>72.205884063102658</v>
          </cell>
          <cell r="G346">
            <v>52.558294930935155</v>
          </cell>
          <cell r="H346">
            <v>1</v>
          </cell>
          <cell r="I346">
            <v>57850</v>
          </cell>
          <cell r="J346">
            <v>6941.81</v>
          </cell>
          <cell r="K346">
            <v>57600</v>
          </cell>
          <cell r="L346">
            <v>6964.82</v>
          </cell>
          <cell r="M346">
            <v>8.3335614198602386</v>
          </cell>
          <cell r="N346">
            <v>8.2701347629945925</v>
          </cell>
          <cell r="O346">
            <v>51960</v>
          </cell>
          <cell r="P346">
            <v>6892.2477999999992</v>
          </cell>
          <cell r="Q346">
            <v>51801.599999999999</v>
          </cell>
          <cell r="R346">
            <v>6889.6637999999994</v>
          </cell>
          <cell r="S346">
            <v>7.5389047967776213</v>
          </cell>
          <cell r="T346">
            <v>7.5187413353899801</v>
          </cell>
          <cell r="U346" t="str">
            <v>POSITIVE</v>
          </cell>
          <cell r="V346" t="str">
            <v/>
          </cell>
          <cell r="W346" t="str">
            <v>UP</v>
          </cell>
          <cell r="X346" t="str">
            <v>POSITIVE</v>
          </cell>
          <cell r="Y346">
            <v>51523.846153846156</v>
          </cell>
          <cell r="Z346">
            <v>6852.6203076923057</v>
          </cell>
          <cell r="AA346">
            <v>51430.153846153851</v>
          </cell>
          <cell r="AB346">
            <v>6850.3815384615364</v>
          </cell>
          <cell r="AC346">
            <v>7.5188532036436984</v>
          </cell>
          <cell r="AD346">
            <v>7.5076334883537115</v>
          </cell>
          <cell r="AE346" t="str">
            <v>UP</v>
          </cell>
          <cell r="AF346" t="str">
            <v>UP</v>
          </cell>
          <cell r="AG346" t="str">
            <v>POSITIVE</v>
          </cell>
          <cell r="AH346">
            <v>46106.923076923078</v>
          </cell>
          <cell r="AI346">
            <v>6560.7823076923087</v>
          </cell>
          <cell r="AJ346">
            <v>46067.435897435898</v>
          </cell>
          <cell r="AK346">
            <v>6561.3723076923088</v>
          </cell>
          <cell r="AL346">
            <v>7.0276562938026732</v>
          </cell>
          <cell r="AM346">
            <v>7.0210062372818181</v>
          </cell>
          <cell r="AN346" t="str">
            <v>UP</v>
          </cell>
          <cell r="AO346" t="str">
            <v>UP</v>
          </cell>
          <cell r="AP346" t="str">
            <v>POSITIVE</v>
          </cell>
          <cell r="AQ346">
            <v>49952.115196878112</v>
          </cell>
          <cell r="AR346">
            <v>6769.6039787132295</v>
          </cell>
          <cell r="AS346">
            <v>49797.634091777065</v>
          </cell>
          <cell r="AT346">
            <v>6766.1256231941452</v>
          </cell>
          <cell r="AU346">
            <v>7.3788829234251665</v>
          </cell>
          <cell r="AV346">
            <v>7.3598447420295834</v>
          </cell>
          <cell r="AW346" t="str">
            <v>UP</v>
          </cell>
          <cell r="AX346" t="str">
            <v>UP</v>
          </cell>
          <cell r="AY346" t="str">
            <v>POSITIVE</v>
          </cell>
          <cell r="AZ346">
            <v>87.32087374449948</v>
          </cell>
          <cell r="BA346">
            <v>53089.677419354841</v>
          </cell>
          <cell r="BB346">
            <v>44775.700000000004</v>
          </cell>
          <cell r="BC346">
            <v>8.9665690432499945E-2</v>
          </cell>
          <cell r="BD346">
            <v>0.1133564280215551</v>
          </cell>
          <cell r="BE346">
            <v>0.29199543502390801</v>
          </cell>
          <cell r="BF346">
            <v>46063</v>
          </cell>
          <cell r="BG346">
            <v>45979</v>
          </cell>
          <cell r="BH346">
            <v>46063</v>
          </cell>
          <cell r="BI346">
            <v>46055</v>
          </cell>
          <cell r="BJ346">
            <v>7.4856844781417209</v>
          </cell>
        </row>
        <row r="347">
          <cell r="B347" t="str">
            <v>NQ1 Index</v>
          </cell>
          <cell r="C347" t="str">
            <v>NASDAQ 100 E-MINI FUTURES</v>
          </cell>
          <cell r="D347" t="str">
            <v>INDEX FUTURE</v>
          </cell>
          <cell r="E347" t="str">
            <v>INDEX FUTURES</v>
          </cell>
          <cell r="F347">
            <v>45.270249650379533</v>
          </cell>
          <cell r="G347">
            <v>52.558294930935155</v>
          </cell>
          <cell r="H347">
            <v>0</v>
          </cell>
          <cell r="I347">
            <v>25218.25</v>
          </cell>
          <cell r="J347">
            <v>6941.81</v>
          </cell>
          <cell r="K347">
            <v>25218.25</v>
          </cell>
          <cell r="L347">
            <v>6964.82</v>
          </cell>
          <cell r="M347">
            <v>3.6328061413377779</v>
          </cell>
          <cell r="N347">
            <v>3.6208042706057015</v>
          </cell>
          <cell r="O347">
            <v>25566.6358</v>
          </cell>
          <cell r="P347">
            <v>6892.2477999999992</v>
          </cell>
          <cell r="Q347">
            <v>25568.3158</v>
          </cell>
          <cell r="R347">
            <v>6889.6637999999994</v>
          </cell>
          <cell r="S347">
            <v>3.7094771607022028</v>
          </cell>
          <cell r="T347">
            <v>3.7111122606592217</v>
          </cell>
          <cell r="U347" t="str">
            <v>NEGATIVE</v>
          </cell>
          <cell r="V347" t="str">
            <v/>
          </cell>
          <cell r="W347" t="str">
            <v>DOWN</v>
          </cell>
          <cell r="X347" t="str">
            <v>NEGATIVE</v>
          </cell>
          <cell r="Y347">
            <v>25444.300615384618</v>
          </cell>
          <cell r="Z347">
            <v>6852.6203076923057</v>
          </cell>
          <cell r="AA347">
            <v>25452.423692307693</v>
          </cell>
          <cell r="AB347">
            <v>6850.3815384615364</v>
          </cell>
          <cell r="AC347">
            <v>3.7130760895686139</v>
          </cell>
          <cell r="AD347">
            <v>3.7154753424177622</v>
          </cell>
          <cell r="AE347" t="str">
            <v>DOWN</v>
          </cell>
          <cell r="AF347" t="str">
            <v>DOWN</v>
          </cell>
          <cell r="AG347" t="str">
            <v>NEGATIVE</v>
          </cell>
          <cell r="AH347">
            <v>24212.801282051281</v>
          </cell>
          <cell r="AI347">
            <v>6560.7823076923087</v>
          </cell>
          <cell r="AJ347">
            <v>24216.282051282051</v>
          </cell>
          <cell r="AK347">
            <v>6561.3723076923088</v>
          </cell>
          <cell r="AL347">
            <v>3.6905356932301414</v>
          </cell>
          <cell r="AM347">
            <v>3.6907343335618652</v>
          </cell>
          <cell r="AN347" t="str">
            <v>DOWN</v>
          </cell>
          <cell r="AO347" t="str">
            <v>DOWN</v>
          </cell>
          <cell r="AP347" t="str">
            <v>NEGATIVE</v>
          </cell>
          <cell r="AQ347">
            <v>25081.540521555678</v>
          </cell>
          <cell r="AR347">
            <v>6769.6039787132295</v>
          </cell>
          <cell r="AS347">
            <v>25078.769256795735</v>
          </cell>
          <cell r="AT347">
            <v>6766.1256231941452</v>
          </cell>
          <cell r="AU347">
            <v>3.7050233071866034</v>
          </cell>
          <cell r="AV347">
            <v>3.706518420353623</v>
          </cell>
          <cell r="AW347" t="str">
            <v>UP</v>
          </cell>
          <cell r="AX347" t="str">
            <v>DOWN</v>
          </cell>
          <cell r="AY347" t="str">
            <v>NEGATIVE</v>
          </cell>
          <cell r="AZ347">
            <v>41.138020416529244</v>
          </cell>
          <cell r="BA347">
            <v>25622.725806451614</v>
          </cell>
          <cell r="BB347">
            <v>23916.491249999999</v>
          </cell>
          <cell r="BC347">
            <v>-1.5785822691423812E-2</v>
          </cell>
          <cell r="BD347">
            <v>-1.3626579684762441E-2</v>
          </cell>
          <cell r="BE347">
            <v>5.4429336493914127E-2</v>
          </cell>
          <cell r="BF347">
            <v>46050</v>
          </cell>
          <cell r="BG347">
            <v>45981</v>
          </cell>
          <cell r="BH347">
            <v>46050</v>
          </cell>
          <cell r="BI347">
            <v>46058</v>
          </cell>
          <cell r="BJ347">
            <v>-19.449949934581404</v>
          </cell>
        </row>
        <row r="348">
          <cell r="B348" t="str">
            <v>RTY1 Index</v>
          </cell>
          <cell r="C348" t="str">
            <v>Russell 2000 Mini FUTURES</v>
          </cell>
          <cell r="D348" t="str">
            <v>INDEX FUTURE</v>
          </cell>
          <cell r="E348" t="str">
            <v>INDEX FUTURES</v>
          </cell>
          <cell r="F348">
            <v>57.444333294355665</v>
          </cell>
          <cell r="G348">
            <v>52.558294930935155</v>
          </cell>
          <cell r="H348">
            <v>0</v>
          </cell>
          <cell r="I348">
            <v>2688.3</v>
          </cell>
          <cell r="J348">
            <v>6941.81</v>
          </cell>
          <cell r="K348">
            <v>2688.3</v>
          </cell>
          <cell r="L348">
            <v>6964.82</v>
          </cell>
          <cell r="M348">
            <v>0.38726211175471525</v>
          </cell>
          <cell r="N348">
            <v>0.38598269589163831</v>
          </cell>
          <cell r="O348">
            <v>2594.0012009765619</v>
          </cell>
          <cell r="P348">
            <v>6892.2477999999992</v>
          </cell>
          <cell r="Q348">
            <v>2590.0911999999994</v>
          </cell>
          <cell r="R348">
            <v>6889.6637999999994</v>
          </cell>
          <cell r="S348">
            <v>0.37636505190317771</v>
          </cell>
          <cell r="T348">
            <v>0.37593869239308886</v>
          </cell>
          <cell r="U348" t="str">
            <v>NEGATIVE</v>
          </cell>
          <cell r="V348" t="str">
            <v/>
          </cell>
          <cell r="W348" t="str">
            <v>UP</v>
          </cell>
          <cell r="X348" t="str">
            <v>POSITIVE</v>
          </cell>
          <cell r="Y348">
            <v>2551.8793853665861</v>
          </cell>
          <cell r="Z348">
            <v>6852.6203076923057</v>
          </cell>
          <cell r="AA348">
            <v>2548.5716923076916</v>
          </cell>
          <cell r="AB348">
            <v>6850.3815384615364</v>
          </cell>
          <cell r="AC348">
            <v>0.3723946856506864</v>
          </cell>
          <cell r="AD348">
            <v>0.37203353973770803</v>
          </cell>
          <cell r="AE348" t="str">
            <v>UP</v>
          </cell>
          <cell r="AF348" t="str">
            <v>UP</v>
          </cell>
          <cell r="AG348" t="str">
            <v>POSITIVE</v>
          </cell>
          <cell r="AH348">
            <v>2399.9117961237985</v>
          </cell>
          <cell r="AI348">
            <v>6560.7823076923087</v>
          </cell>
          <cell r="AJ348">
            <v>2400.1117948717956</v>
          </cell>
          <cell r="AK348">
            <v>6561.3723076923088</v>
          </cell>
          <cell r="AL348">
            <v>0.36579659003621845</v>
          </cell>
          <cell r="AM348">
            <v>0.3657941787662306</v>
          </cell>
          <cell r="AN348" t="str">
            <v>DOWN</v>
          </cell>
          <cell r="AO348" t="str">
            <v>UP</v>
          </cell>
          <cell r="AP348" t="str">
            <v>POSITIVE</v>
          </cell>
          <cell r="AQ348">
            <v>2524.614608651194</v>
          </cell>
          <cell r="AR348">
            <v>6769.6039787132295</v>
          </cell>
          <cell r="AS348">
            <v>2521.3056327529853</v>
          </cell>
          <cell r="AT348">
            <v>6766.1256231941452</v>
          </cell>
          <cell r="AU348">
            <v>0.37293386977875687</v>
          </cell>
          <cell r="AV348">
            <v>0.37263653871722385</v>
          </cell>
          <cell r="AW348" t="str">
            <v>UP</v>
          </cell>
          <cell r="AX348" t="str">
            <v>UP</v>
          </cell>
          <cell r="AY348" t="str">
            <v>POSITIVE</v>
          </cell>
          <cell r="AZ348">
            <v>68.769101341575563</v>
          </cell>
          <cell r="BA348">
            <v>2633.5967757686485</v>
          </cell>
          <cell r="BB348">
            <v>2364.4318002441391</v>
          </cell>
          <cell r="BC348">
            <v>2.0771298299978369E-2</v>
          </cell>
          <cell r="BD348">
            <v>3.6352642777473632E-2</v>
          </cell>
          <cell r="BE348">
            <v>0.13697506509700141</v>
          </cell>
          <cell r="BF348">
            <v>46044</v>
          </cell>
          <cell r="BG348">
            <v>45981</v>
          </cell>
          <cell r="BH348">
            <v>46044</v>
          </cell>
          <cell r="BI348">
            <v>46058</v>
          </cell>
          <cell r="BJ348">
            <v>-7.275866290605272</v>
          </cell>
        </row>
        <row r="349">
          <cell r="B349" t="str">
            <v>SM1 Index</v>
          </cell>
          <cell r="C349" t="str">
            <v>SWISS MKT INDEX FUTUTRES</v>
          </cell>
          <cell r="D349" t="str">
            <v>INDEX FUTURE</v>
          </cell>
          <cell r="E349" t="str">
            <v>INDEX FUTURES</v>
          </cell>
          <cell r="F349">
            <v>60.840698572957486</v>
          </cell>
          <cell r="G349">
            <v>52.558294930935155</v>
          </cell>
          <cell r="H349">
            <v>0</v>
          </cell>
          <cell r="I349">
            <v>13420</v>
          </cell>
          <cell r="J349">
            <v>6941.81</v>
          </cell>
          <cell r="K349">
            <v>13427</v>
          </cell>
          <cell r="L349">
            <v>6964.82</v>
          </cell>
          <cell r="M349">
            <v>1.9332133838292893</v>
          </cell>
          <cell r="N349">
            <v>1.9278315878945904</v>
          </cell>
          <cell r="O349">
            <v>13115.798199999999</v>
          </cell>
          <cell r="P349">
            <v>6892.2477999999992</v>
          </cell>
          <cell r="Q349">
            <v>13101.078199999998</v>
          </cell>
          <cell r="R349">
            <v>6889.6637999999994</v>
          </cell>
          <cell r="S349">
            <v>1.9029783287826652</v>
          </cell>
          <cell r="T349">
            <v>1.9015555156697195</v>
          </cell>
          <cell r="U349" t="str">
            <v>NEGATIVE</v>
          </cell>
          <cell r="V349" t="str">
            <v/>
          </cell>
          <cell r="W349" t="str">
            <v>UP</v>
          </cell>
          <cell r="X349" t="str">
            <v>POSITIVE</v>
          </cell>
          <cell r="Y349">
            <v>12983.721692307692</v>
          </cell>
          <cell r="Z349">
            <v>6852.6203076923057</v>
          </cell>
          <cell r="AA349">
            <v>12965.721692307692</v>
          </cell>
          <cell r="AB349">
            <v>6850.3815384615364</v>
          </cell>
          <cell r="AC349">
            <v>1.8947090469514283</v>
          </cell>
          <cell r="AD349">
            <v>1.8927006648478653</v>
          </cell>
          <cell r="AE349" t="str">
            <v>UP</v>
          </cell>
          <cell r="AF349" t="str">
            <v>UP</v>
          </cell>
          <cell r="AG349" t="str">
            <v>POSITIVE</v>
          </cell>
          <cell r="AH349">
            <v>12488.945641025641</v>
          </cell>
          <cell r="AI349">
            <v>6560.7823076923087</v>
          </cell>
          <cell r="AJ349">
            <v>12489.125128205127</v>
          </cell>
          <cell r="AK349">
            <v>6561.3723076923088</v>
          </cell>
          <cell r="AL349">
            <v>1.9035756797451957</v>
          </cell>
          <cell r="AM349">
            <v>1.9034318649413235</v>
          </cell>
          <cell r="AN349" t="str">
            <v>DOWN</v>
          </cell>
          <cell r="AO349" t="str">
            <v>UP</v>
          </cell>
          <cell r="AP349" t="str">
            <v>POSITIVE</v>
          </cell>
          <cell r="AQ349">
            <v>12848.877872683222</v>
          </cell>
          <cell r="AR349">
            <v>6769.6039787132295</v>
          </cell>
          <cell r="AS349">
            <v>12837.336139595507</v>
          </cell>
          <cell r="AT349">
            <v>6766.1256231941452</v>
          </cell>
          <cell r="AU349">
            <v>1.8980250415070137</v>
          </cell>
          <cell r="AV349">
            <v>1.8972949741857248</v>
          </cell>
          <cell r="AW349" t="str">
            <v>UP</v>
          </cell>
          <cell r="AX349" t="str">
            <v>UP</v>
          </cell>
          <cell r="AY349" t="str">
            <v>POSITIVE</v>
          </cell>
          <cell r="AZ349">
            <v>72.258243502927286</v>
          </cell>
          <cell r="BA349">
            <v>13226.193548387097</v>
          </cell>
          <cell r="BB349">
            <v>12421.394399999999</v>
          </cell>
          <cell r="BC349">
            <v>1.4653229661570899E-2</v>
          </cell>
          <cell r="BD349">
            <v>2.3193540748438934E-2</v>
          </cell>
          <cell r="BE349">
            <v>8.0394001497931633E-2</v>
          </cell>
          <cell r="BF349">
            <v>46057</v>
          </cell>
          <cell r="BG349">
            <v>45979</v>
          </cell>
          <cell r="BH349">
            <v>46057</v>
          </cell>
          <cell r="BI349">
            <v>46050</v>
          </cell>
          <cell r="BJ349">
            <v>-3.8795010120034519</v>
          </cell>
        </row>
        <row r="350">
          <cell r="B350" t="str">
            <v>ST1 Index</v>
          </cell>
          <cell r="C350" t="str">
            <v>FTSE/MIB INDEX FUTURES</v>
          </cell>
          <cell r="D350" t="str">
            <v>INDEX FUTURE</v>
          </cell>
          <cell r="E350" t="str">
            <v>INDEX FUTURES</v>
          </cell>
          <cell r="F350">
            <v>63.584456805743308</v>
          </cell>
          <cell r="G350">
            <v>52.558294930935155</v>
          </cell>
          <cell r="H350">
            <v>1</v>
          </cell>
          <cell r="I350">
            <v>46904</v>
          </cell>
          <cell r="J350">
            <v>6941.81</v>
          </cell>
          <cell r="K350">
            <v>46931</v>
          </cell>
          <cell r="L350">
            <v>6964.82</v>
          </cell>
          <cell r="M350">
            <v>6.7567392365967951</v>
          </cell>
          <cell r="N350">
            <v>6.7382933083697782</v>
          </cell>
          <cell r="O350">
            <v>44970.46</v>
          </cell>
          <cell r="P350">
            <v>6892.2477999999992</v>
          </cell>
          <cell r="Q350">
            <v>44899.38</v>
          </cell>
          <cell r="R350">
            <v>6889.6637999999994</v>
          </cell>
          <cell r="S350">
            <v>6.5247886183082393</v>
          </cell>
          <cell r="T350">
            <v>6.5169188662006992</v>
          </cell>
          <cell r="U350" t="str">
            <v>POSITIVE</v>
          </cell>
          <cell r="V350" t="str">
            <v/>
          </cell>
          <cell r="W350" t="str">
            <v>UP</v>
          </cell>
          <cell r="X350" t="str">
            <v>POSITIVE</v>
          </cell>
          <cell r="Y350">
            <v>44551.676923076928</v>
          </cell>
          <cell r="Z350">
            <v>6852.6203076923057</v>
          </cell>
          <cell r="AA350">
            <v>44488.815384615387</v>
          </cell>
          <cell r="AB350">
            <v>6850.3815384615364</v>
          </cell>
          <cell r="AC350">
            <v>6.5014074795689636</v>
          </cell>
          <cell r="AD350">
            <v>6.4943558449748355</v>
          </cell>
          <cell r="AE350" t="str">
            <v>UP</v>
          </cell>
          <cell r="AF350" t="str">
            <v>UP</v>
          </cell>
          <cell r="AG350" t="str">
            <v>POSITIVE</v>
          </cell>
          <cell r="AH350">
            <v>42527.743589743586</v>
          </cell>
          <cell r="AI350">
            <v>6560.7823076923087</v>
          </cell>
          <cell r="AJ350">
            <v>42530.461538461539</v>
          </cell>
          <cell r="AK350">
            <v>6561.3723076923088</v>
          </cell>
          <cell r="AL350">
            <v>6.4821147227947433</v>
          </cell>
          <cell r="AM350">
            <v>6.4819460844494996</v>
          </cell>
          <cell r="AN350" t="str">
            <v>DOWN</v>
          </cell>
          <cell r="AO350" t="str">
            <v>UP</v>
          </cell>
          <cell r="AP350" t="str">
            <v>POSITIVE</v>
          </cell>
          <cell r="AQ350">
            <v>44025.258097997619</v>
          </cell>
          <cell r="AR350">
            <v>6769.6039787132295</v>
          </cell>
          <cell r="AS350">
            <v>43968.690277361165</v>
          </cell>
          <cell r="AT350">
            <v>6766.1256231941452</v>
          </cell>
          <cell r="AU350">
            <v>6.5033727580569591</v>
          </cell>
          <cell r="AV350">
            <v>6.4983555916605154</v>
          </cell>
          <cell r="AW350" t="str">
            <v>UP</v>
          </cell>
          <cell r="AX350" t="str">
            <v>UP</v>
          </cell>
          <cell r="AY350" t="str">
            <v>POSITIVE</v>
          </cell>
          <cell r="AZ350">
            <v>79.6208846297489</v>
          </cell>
          <cell r="BA350">
            <v>45641.483870967742</v>
          </cell>
          <cell r="BB350">
            <v>42259.184999999998</v>
          </cell>
          <cell r="BC350">
            <v>2.7661592524061973E-2</v>
          </cell>
          <cell r="BD350">
            <v>4.299577989640313E-2</v>
          </cell>
          <cell r="BE350">
            <v>0.10991255510488429</v>
          </cell>
          <cell r="BF350">
            <v>46062</v>
          </cell>
          <cell r="BG350">
            <v>45980</v>
          </cell>
          <cell r="BH350">
            <v>46062</v>
          </cell>
          <cell r="BI350">
            <v>46043</v>
          </cell>
          <cell r="BJ350">
            <v>-1.1357427792176296</v>
          </cell>
        </row>
        <row r="351">
          <cell r="B351" t="str">
            <v>UX1 Index</v>
          </cell>
          <cell r="C351" t="str">
            <v>VIX FUTURES</v>
          </cell>
          <cell r="D351" t="str">
            <v>INDEX FUTURE</v>
          </cell>
          <cell r="E351" t="str">
            <v>INDEX FUTURES</v>
          </cell>
          <cell r="F351">
            <v>52.676401306171634</v>
          </cell>
          <cell r="G351">
            <v>52.558294930935155</v>
          </cell>
          <cell r="H351">
            <v>0</v>
          </cell>
          <cell r="I351">
            <v>18.8064</v>
          </cell>
          <cell r="J351">
            <v>6941.81</v>
          </cell>
          <cell r="K351">
            <v>18.8064</v>
          </cell>
          <cell r="L351">
            <v>6964.82</v>
          </cell>
          <cell r="M351">
            <v>2.7091493428947205E-3</v>
          </cell>
          <cell r="N351">
            <v>2.7001990001177347E-3</v>
          </cell>
          <cell r="O351">
            <v>17.53017800598144</v>
          </cell>
          <cell r="P351">
            <v>6892.2477999999992</v>
          </cell>
          <cell r="Q351">
            <v>17.528911999999995</v>
          </cell>
          <cell r="R351">
            <v>6889.6637999999994</v>
          </cell>
          <cell r="S351">
            <v>2.543463107345247E-3</v>
          </cell>
          <cell r="T351">
            <v>2.5442332904546078E-3</v>
          </cell>
          <cell r="U351" t="str">
            <v>NEGATIVE</v>
          </cell>
          <cell r="V351" t="str">
            <v/>
          </cell>
          <cell r="W351" t="str">
            <v>DOWN</v>
          </cell>
          <cell r="X351" t="str">
            <v>POSITIVE</v>
          </cell>
          <cell r="Y351">
            <v>18.221466158447267</v>
          </cell>
          <cell r="Z351">
            <v>6852.6203076923057</v>
          </cell>
          <cell r="AA351">
            <v>18.223081538461539</v>
          </cell>
          <cell r="AB351">
            <v>6850.3815384615364</v>
          </cell>
          <cell r="AC351">
            <v>2.6590508944429672E-3</v>
          </cell>
          <cell r="AD351">
            <v>2.660155706094305E-3</v>
          </cell>
          <cell r="AE351" t="str">
            <v>DOWN</v>
          </cell>
          <cell r="AF351" t="str">
            <v>DOWN</v>
          </cell>
          <cell r="AG351" t="str">
            <v>POSITIVE</v>
          </cell>
          <cell r="AH351">
            <v>18.410030776899291</v>
          </cell>
          <cell r="AI351">
            <v>6560.7823076923087</v>
          </cell>
          <cell r="AJ351">
            <v>18.397002564102568</v>
          </cell>
          <cell r="AK351">
            <v>6561.3723076923088</v>
          </cell>
          <cell r="AL351">
            <v>2.8060724946343844E-3</v>
          </cell>
          <cell r="AM351">
            <v>2.8038345793203363E-3</v>
          </cell>
          <cell r="AN351" t="str">
            <v>UP</v>
          </cell>
          <cell r="AO351" t="str">
            <v>UP</v>
          </cell>
          <cell r="AP351" t="str">
            <v>NEGATIVE</v>
          </cell>
          <cell r="AQ351">
            <v>18.202274493224841</v>
          </cell>
          <cell r="AR351">
            <v>6769.6039787132295</v>
          </cell>
          <cell r="AS351">
            <v>18.190136258622335</v>
          </cell>
          <cell r="AT351">
            <v>6766.1256231941452</v>
          </cell>
          <cell r="AU351">
            <v>2.6888241247879823E-3</v>
          </cell>
          <cell r="AV351">
            <v>2.6884124344760769E-3</v>
          </cell>
          <cell r="AW351" t="str">
            <v>UP</v>
          </cell>
          <cell r="AX351" t="str">
            <v>UP</v>
          </cell>
          <cell r="AY351" t="str">
            <v>POSITIVE</v>
          </cell>
          <cell r="AZ351">
            <v>62.13415789444133</v>
          </cell>
          <cell r="BA351">
            <v>17.726264525776521</v>
          </cell>
          <cell r="BB351">
            <v>18.500995001495355</v>
          </cell>
          <cell r="BC351">
            <v>6.0934184562845051E-2</v>
          </cell>
          <cell r="BD351">
            <v>7.2801428119161349E-2</v>
          </cell>
          <cell r="BE351">
            <v>1.6507490460916374E-2</v>
          </cell>
          <cell r="BF351">
            <v>45979</v>
          </cell>
          <cell r="BG351">
            <v>46008</v>
          </cell>
          <cell r="BH351">
            <v>46058</v>
          </cell>
          <cell r="BI351">
            <v>46034</v>
          </cell>
          <cell r="BJ351">
            <v>-12.043798278789303</v>
          </cell>
        </row>
        <row r="352">
          <cell r="B352" t="str">
            <v>VG1 Index</v>
          </cell>
          <cell r="C352" t="str">
            <v>EURO STOXX 50 FUTURES</v>
          </cell>
          <cell r="D352" t="str">
            <v>INDEX FUTURE</v>
          </cell>
          <cell r="E352" t="str">
            <v>INDEX FUTURES</v>
          </cell>
          <cell r="F352">
            <v>60.199682580686549</v>
          </cell>
          <cell r="G352">
            <v>52.558294930935155</v>
          </cell>
          <cell r="H352">
            <v>0</v>
          </cell>
          <cell r="I352">
            <v>6060</v>
          </cell>
          <cell r="J352">
            <v>6941.81</v>
          </cell>
          <cell r="K352">
            <v>6067</v>
          </cell>
          <cell r="L352">
            <v>6964.82</v>
          </cell>
          <cell r="M352">
            <v>0.87297117034318139</v>
          </cell>
          <cell r="N352">
            <v>0.87109214595639228</v>
          </cell>
          <cell r="O352">
            <v>5867.66</v>
          </cell>
          <cell r="P352">
            <v>6892.2477999999992</v>
          </cell>
          <cell r="Q352">
            <v>5858.08</v>
          </cell>
          <cell r="R352">
            <v>6889.6637999999994</v>
          </cell>
          <cell r="S352">
            <v>0.85134199614819428</v>
          </cell>
          <cell r="T352">
            <v>0.85027080711833869</v>
          </cell>
          <cell r="U352" t="str">
            <v>NEGATIVE</v>
          </cell>
          <cell r="V352" t="str">
            <v/>
          </cell>
          <cell r="W352" t="str">
            <v>UP</v>
          </cell>
          <cell r="X352" t="str">
            <v>POSITIVE</v>
          </cell>
          <cell r="Y352">
            <v>5813.4153846153849</v>
          </cell>
          <cell r="Z352">
            <v>6852.6203076923057</v>
          </cell>
          <cell r="AA352">
            <v>5807.3384615384621</v>
          </cell>
          <cell r="AB352">
            <v>6850.3815384615364</v>
          </cell>
          <cell r="AC352">
            <v>0.84834926255721821</v>
          </cell>
          <cell r="AD352">
            <v>0.84773941844452039</v>
          </cell>
          <cell r="AE352" t="str">
            <v>UP</v>
          </cell>
          <cell r="AF352" t="str">
            <v>UP</v>
          </cell>
          <cell r="AG352" t="str">
            <v>POSITIVE</v>
          </cell>
          <cell r="AH352">
            <v>5576.9092307692308</v>
          </cell>
          <cell r="AI352">
            <v>6560.7823076923087</v>
          </cell>
          <cell r="AJ352">
            <v>5577.0887179487172</v>
          </cell>
          <cell r="AK352">
            <v>6561.3723076923088</v>
          </cell>
          <cell r="AL352">
            <v>0.85003723172318668</v>
          </cell>
          <cell r="AM352">
            <v>0.84998815132169014</v>
          </cell>
          <cell r="AN352" t="str">
            <v>DOWN</v>
          </cell>
          <cell r="AO352" t="str">
            <v>UP</v>
          </cell>
          <cell r="AP352" t="str">
            <v>POSITIVE</v>
          </cell>
          <cell r="AQ352">
            <v>5759.6317395298374</v>
          </cell>
          <cell r="AR352">
            <v>6769.6039787132295</v>
          </cell>
          <cell r="AS352">
            <v>5753.5627962879098</v>
          </cell>
          <cell r="AT352">
            <v>6766.1256231941452</v>
          </cell>
          <cell r="AU352">
            <v>0.85080778102246268</v>
          </cell>
          <cell r="AV352">
            <v>0.850348207630791</v>
          </cell>
          <cell r="AW352" t="str">
            <v>UP</v>
          </cell>
          <cell r="AX352" t="str">
            <v>UP</v>
          </cell>
          <cell r="AY352" t="str">
            <v>POSITIVE</v>
          </cell>
          <cell r="AZ352">
            <v>77.42713990597673</v>
          </cell>
          <cell r="BA352">
            <v>5960.9354838709678</v>
          </cell>
          <cell r="BB352">
            <v>5548.3323</v>
          </cell>
          <cell r="BC352">
            <v>1.6618954591453017E-2</v>
          </cell>
          <cell r="BD352">
            <v>3.2779677077404035E-2</v>
          </cell>
          <cell r="BE352">
            <v>9.2220089268986172E-2</v>
          </cell>
          <cell r="BF352">
            <v>46062</v>
          </cell>
          <cell r="BG352">
            <v>45982</v>
          </cell>
          <cell r="BH352">
            <v>46062</v>
          </cell>
          <cell r="BI352">
            <v>46051</v>
          </cell>
          <cell r="BJ352">
            <v>-4.5205170042743887</v>
          </cell>
        </row>
        <row r="353">
          <cell r="B353" t="str">
            <v>Z 1 Index</v>
          </cell>
          <cell r="C353" t="str">
            <v>FTSE 100 INDEX FUTURES</v>
          </cell>
          <cell r="D353" t="str">
            <v>INDEX FUTURE</v>
          </cell>
          <cell r="E353" t="str">
            <v>INDEX FUTURES</v>
          </cell>
          <cell r="F353">
            <v>61.790016778270193</v>
          </cell>
          <cell r="G353">
            <v>52.558294930935155</v>
          </cell>
          <cell r="H353">
            <v>0</v>
          </cell>
          <cell r="I353">
            <v>10334.5</v>
          </cell>
          <cell r="J353">
            <v>6941.81</v>
          </cell>
          <cell r="K353">
            <v>10358</v>
          </cell>
          <cell r="L353">
            <v>6964.82</v>
          </cell>
          <cell r="M353">
            <v>1.4887327656619815</v>
          </cell>
          <cell r="N353">
            <v>1.4871884700537847</v>
          </cell>
          <cell r="O353">
            <v>10009.65</v>
          </cell>
          <cell r="P353">
            <v>6892.2477999999992</v>
          </cell>
          <cell r="Q353">
            <v>9997.880000000001</v>
          </cell>
          <cell r="R353">
            <v>6889.6637999999994</v>
          </cell>
          <cell r="S353">
            <v>1.4523055888965573</v>
          </cell>
          <cell r="T353">
            <v>1.4511419265479981</v>
          </cell>
          <cell r="U353" t="str">
            <v>NEGATIVE</v>
          </cell>
          <cell r="V353" t="str">
            <v/>
          </cell>
          <cell r="W353" t="str">
            <v>UP</v>
          </cell>
          <cell r="X353" t="str">
            <v>POSITIVE</v>
          </cell>
          <cell r="Y353">
            <v>9939.8846153846152</v>
          </cell>
          <cell r="Z353">
            <v>6852.6203076923057</v>
          </cell>
          <cell r="AA353">
            <v>9930.123076923077</v>
          </cell>
          <cell r="AB353">
            <v>6850.3815384615364</v>
          </cell>
          <cell r="AC353">
            <v>1.4505231822382962</v>
          </cell>
          <cell r="AD353">
            <v>1.4495722641389097</v>
          </cell>
          <cell r="AE353" t="str">
            <v>UP</v>
          </cell>
          <cell r="AF353" t="str">
            <v>UP</v>
          </cell>
          <cell r="AG353" t="str">
            <v>POSITIVE</v>
          </cell>
          <cell r="AH353">
            <v>9450.6410256410254</v>
          </cell>
          <cell r="AI353">
            <v>6560.7823076923087</v>
          </cell>
          <cell r="AJ353">
            <v>9451.2435897435898</v>
          </cell>
          <cell r="AK353">
            <v>6561.3723076923088</v>
          </cell>
          <cell r="AL353">
            <v>1.4404747151205504</v>
          </cell>
          <cell r="AM353">
            <v>1.440437022399004</v>
          </cell>
          <cell r="AN353" t="str">
            <v>DOWN</v>
          </cell>
          <cell r="AO353" t="str">
            <v>UP</v>
          </cell>
          <cell r="AP353" t="str">
            <v>POSITIVE</v>
          </cell>
          <cell r="AQ353">
            <v>9820.6728945685827</v>
          </cell>
          <cell r="AR353">
            <v>6769.6039787132295</v>
          </cell>
          <cell r="AS353">
            <v>9810.2908343121708</v>
          </cell>
          <cell r="AT353">
            <v>6766.1256231941452</v>
          </cell>
          <cell r="AU353">
            <v>1.4507012412320317</v>
          </cell>
          <cell r="AV353">
            <v>1.4499126059206893</v>
          </cell>
          <cell r="AW353" t="str">
            <v>UP</v>
          </cell>
          <cell r="AX353" t="str">
            <v>UP</v>
          </cell>
          <cell r="AY353" t="str">
            <v>POSITIVE</v>
          </cell>
          <cell r="AZ353">
            <v>79.861618634053713</v>
          </cell>
          <cell r="BA353">
            <v>10162.806451612903</v>
          </cell>
          <cell r="BB353">
            <v>9383.98</v>
          </cell>
          <cell r="BC353">
            <v>1.689430465930486E-2</v>
          </cell>
          <cell r="BD353">
            <v>3.2453682196680322E-2</v>
          </cell>
          <cell r="BE353">
            <v>0.10129177598417738</v>
          </cell>
          <cell r="BF353">
            <v>46057</v>
          </cell>
          <cell r="BG353">
            <v>45980</v>
          </cell>
          <cell r="BH353">
            <v>46057</v>
          </cell>
          <cell r="BI353">
            <v>46042</v>
          </cell>
          <cell r="BJ353">
            <v>-2.9301828066907447</v>
          </cell>
        </row>
      </sheetData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  <sheetName val="indicators"/>
    </sheetNames>
    <sheetDataSet>
      <sheetData sheetId="0"/>
      <sheetData sheetId="1"/>
      <sheetData sheetId="2"/>
      <sheetData sheetId="3">
        <row r="1">
          <cell r="A1" t="str">
            <v>Ticker</v>
          </cell>
          <cell r="B1" t="str">
            <v>Number_Days_Above_31D_MA</v>
          </cell>
          <cell r="C1" t="str">
            <v>MA_31D_Indicator</v>
          </cell>
          <cell r="D1" t="str">
            <v>GAP_Indicator</v>
          </cell>
          <cell r="E1" t="str">
            <v>Retracement_Indicator</v>
          </cell>
          <cell r="F1" t="str">
            <v>Breakout</v>
          </cell>
          <cell r="G1" t="str">
            <v>Breakout_SPX</v>
          </cell>
        </row>
        <row r="2">
          <cell r="A2" t="str">
            <v>SPX Index</v>
          </cell>
          <cell r="B2">
            <v>3</v>
          </cell>
          <cell r="C2">
            <v>0</v>
          </cell>
          <cell r="D2">
            <v>0</v>
          </cell>
          <cell r="E2">
            <v>0</v>
          </cell>
          <cell r="F2">
            <v>45958</v>
          </cell>
          <cell r="G2">
            <v>0</v>
          </cell>
        </row>
        <row r="3">
          <cell r="A3" t="str">
            <v>BTS1 Comdty</v>
          </cell>
          <cell r="B3">
            <v>17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</row>
        <row r="4">
          <cell r="A4" t="str">
            <v>CN1 Comdty</v>
          </cell>
          <cell r="B4">
            <v>4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</row>
        <row r="5">
          <cell r="A5" t="str">
            <v>DU1 Comdty</v>
          </cell>
          <cell r="B5">
            <v>12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</row>
        <row r="6">
          <cell r="A6" t="str">
            <v>FV1 Comdty</v>
          </cell>
          <cell r="B6">
            <v>4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</row>
        <row r="7">
          <cell r="A7" t="str">
            <v>G 1 Comdty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</row>
        <row r="8">
          <cell r="A8" t="str">
            <v>IK1 Comdty</v>
          </cell>
          <cell r="B8">
            <v>25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</row>
        <row r="9">
          <cell r="A9" t="str">
            <v>JB1 Comdty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</row>
        <row r="10">
          <cell r="A10" t="str">
            <v>OAT1 Comdty</v>
          </cell>
          <cell r="B10">
            <v>20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</row>
        <row r="11">
          <cell r="A11" t="str">
            <v>OE1 Comdty</v>
          </cell>
          <cell r="B11">
            <v>12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</row>
        <row r="12">
          <cell r="A12" t="str">
            <v>RX1 Comdty</v>
          </cell>
          <cell r="B12">
            <v>5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</row>
        <row r="13">
          <cell r="A13" t="str">
            <v>TU1 Comdty</v>
          </cell>
          <cell r="B13">
            <v>4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</row>
        <row r="14">
          <cell r="A14" t="str">
            <v>TY1 Comdty</v>
          </cell>
          <cell r="B14">
            <v>4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</row>
        <row r="15">
          <cell r="A15" t="str">
            <v>UB1 Comdty</v>
          </cell>
          <cell r="B15">
            <v>1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</row>
        <row r="16">
          <cell r="A16" t="str">
            <v>US1 Comdty</v>
          </cell>
          <cell r="B16">
            <v>3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</row>
        <row r="17">
          <cell r="A17" t="str">
            <v>UXY1 Comdty</v>
          </cell>
          <cell r="B17">
            <v>2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</row>
        <row r="18">
          <cell r="A18" t="str">
            <v>WN1 Comdty</v>
          </cell>
          <cell r="B18">
            <v>2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</row>
        <row r="19">
          <cell r="A19" t="str">
            <v>AA1 Comdty</v>
          </cell>
          <cell r="B19">
            <v>0</v>
          </cell>
          <cell r="C19">
            <v>0</v>
          </cell>
          <cell r="D19">
            <v>0</v>
          </cell>
          <cell r="E19">
            <v>46055</v>
          </cell>
          <cell r="F19">
            <v>45975</v>
          </cell>
          <cell r="G19">
            <v>0</v>
          </cell>
        </row>
        <row r="20">
          <cell r="A20" t="str">
            <v>C 1 Comdty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</row>
        <row r="21">
          <cell r="A21" t="str">
            <v>CC1 Comdty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</row>
        <row r="22">
          <cell r="A22" t="str">
            <v>CL1 Comdty</v>
          </cell>
          <cell r="B22">
            <v>22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</row>
        <row r="23">
          <cell r="A23" t="str">
            <v>CO1 Comdty</v>
          </cell>
          <cell r="B23">
            <v>24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</row>
        <row r="24">
          <cell r="A24" t="str">
            <v>CT1 Comdty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</row>
        <row r="25">
          <cell r="A25" t="str">
            <v>CU1 Comdty</v>
          </cell>
          <cell r="B25">
            <v>0</v>
          </cell>
          <cell r="C25">
            <v>0</v>
          </cell>
          <cell r="D25">
            <v>0</v>
          </cell>
          <cell r="E25">
            <v>46043</v>
          </cell>
          <cell r="F25">
            <v>45996</v>
          </cell>
          <cell r="G25">
            <v>46028</v>
          </cell>
        </row>
        <row r="26">
          <cell r="A26" t="str">
            <v>FN1 Comdty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</row>
        <row r="27">
          <cell r="A27" t="str">
            <v>GC1 Comdty</v>
          </cell>
          <cell r="B27">
            <v>6</v>
          </cell>
          <cell r="C27">
            <v>0</v>
          </cell>
          <cell r="D27">
            <v>0</v>
          </cell>
          <cell r="E27">
            <v>0</v>
          </cell>
          <cell r="F27">
            <v>46051</v>
          </cell>
          <cell r="G27">
            <v>46035</v>
          </cell>
        </row>
        <row r="28">
          <cell r="A28" t="str">
            <v>HG1 Comdty</v>
          </cell>
          <cell r="B28">
            <v>3</v>
          </cell>
          <cell r="C28">
            <v>0</v>
          </cell>
          <cell r="D28">
            <v>0</v>
          </cell>
          <cell r="E28">
            <v>46020</v>
          </cell>
          <cell r="F28">
            <v>46028</v>
          </cell>
          <cell r="G28">
            <v>0</v>
          </cell>
        </row>
        <row r="29">
          <cell r="A29" t="str">
            <v>IOE1 Comdty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</row>
        <row r="30">
          <cell r="A30" t="str">
            <v>KC1 Comdty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</row>
        <row r="31">
          <cell r="A31" t="str">
            <v>LC1 Comdty</v>
          </cell>
          <cell r="B31">
            <v>45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</row>
        <row r="32">
          <cell r="A32" t="str">
            <v>NG1 Comdty</v>
          </cell>
          <cell r="B32">
            <v>0</v>
          </cell>
          <cell r="C32">
            <v>0</v>
          </cell>
          <cell r="D32">
            <v>0</v>
          </cell>
          <cell r="E32">
            <v>46051</v>
          </cell>
          <cell r="F32">
            <v>46050</v>
          </cell>
          <cell r="G32">
            <v>46050</v>
          </cell>
        </row>
        <row r="33">
          <cell r="A33" t="str">
            <v>PA1 Comdty</v>
          </cell>
          <cell r="B33">
            <v>0</v>
          </cell>
          <cell r="C33">
            <v>0</v>
          </cell>
          <cell r="D33">
            <v>0</v>
          </cell>
          <cell r="E33">
            <v>46020</v>
          </cell>
          <cell r="F33">
            <v>45946</v>
          </cell>
          <cell r="G33">
            <v>45946</v>
          </cell>
        </row>
        <row r="34">
          <cell r="A34" t="str">
            <v>PL1 Comdty</v>
          </cell>
          <cell r="B34">
            <v>0</v>
          </cell>
          <cell r="C34">
            <v>0</v>
          </cell>
          <cell r="D34">
            <v>0</v>
          </cell>
          <cell r="E34">
            <v>46049</v>
          </cell>
          <cell r="F34">
            <v>46003</v>
          </cell>
          <cell r="G34">
            <v>45946</v>
          </cell>
        </row>
        <row r="35">
          <cell r="A35" t="str">
            <v>RR1 Comdty</v>
          </cell>
          <cell r="B35">
            <v>26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</row>
        <row r="36">
          <cell r="A36" t="str">
            <v>S 1 Comdty</v>
          </cell>
          <cell r="B36">
            <v>15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</row>
        <row r="37">
          <cell r="A37" t="str">
            <v>SB1 Comdty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</row>
        <row r="38">
          <cell r="A38" t="str">
            <v>SI1 Comdty</v>
          </cell>
          <cell r="B38">
            <v>0</v>
          </cell>
          <cell r="C38">
            <v>0</v>
          </cell>
          <cell r="D38">
            <v>0</v>
          </cell>
          <cell r="E38">
            <v>46052</v>
          </cell>
          <cell r="F38">
            <v>46051</v>
          </cell>
          <cell r="G38">
            <v>46051</v>
          </cell>
        </row>
        <row r="39">
          <cell r="A39" t="str">
            <v>W 1 Comdty</v>
          </cell>
          <cell r="B39">
            <v>13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</row>
        <row r="40">
          <cell r="A40" t="str">
            <v>XB1 Comdty</v>
          </cell>
          <cell r="B40">
            <v>22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</row>
        <row r="41">
          <cell r="A41" t="str">
            <v>ZNA1 Comdty</v>
          </cell>
          <cell r="B41">
            <v>0</v>
          </cell>
          <cell r="C41">
            <v>0</v>
          </cell>
          <cell r="D41">
            <v>0</v>
          </cell>
          <cell r="E41">
            <v>46056</v>
          </cell>
          <cell r="F41">
            <v>0</v>
          </cell>
          <cell r="G41">
            <v>0</v>
          </cell>
        </row>
        <row r="42">
          <cell r="A42" t="str">
            <v>XAD Curncy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</row>
        <row r="43">
          <cell r="A43" t="str">
            <v>XBT Curncy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</row>
        <row r="44">
          <cell r="A44" t="str">
            <v>XET Curncy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</row>
        <row r="45">
          <cell r="A45" t="str">
            <v>XRP Curncy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</row>
        <row r="46">
          <cell r="A46" t="str">
            <v>XSO Curncy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</row>
        <row r="47">
          <cell r="A47" t="str">
            <v>AUDEUR Curncy</v>
          </cell>
          <cell r="B47">
            <v>38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</row>
        <row r="48">
          <cell r="A48" t="str">
            <v>AUDJPY Curncy</v>
          </cell>
          <cell r="B48">
            <v>82</v>
          </cell>
          <cell r="C48">
            <v>1</v>
          </cell>
          <cell r="D48">
            <v>0</v>
          </cell>
          <cell r="E48">
            <v>0</v>
          </cell>
          <cell r="F48">
            <v>46059</v>
          </cell>
          <cell r="G48">
            <v>0</v>
          </cell>
        </row>
        <row r="49">
          <cell r="A49" t="str">
            <v>AUDUSD Curncy</v>
          </cell>
          <cell r="B49">
            <v>55</v>
          </cell>
          <cell r="C49">
            <v>1</v>
          </cell>
          <cell r="D49">
            <v>0</v>
          </cell>
          <cell r="E49">
            <v>0</v>
          </cell>
          <cell r="F49">
            <v>46050</v>
          </cell>
          <cell r="G49">
            <v>0</v>
          </cell>
        </row>
        <row r="50">
          <cell r="A50" t="str">
            <v>BGNEUR Curncy</v>
          </cell>
          <cell r="B50">
            <v>29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</row>
        <row r="51">
          <cell r="A51" t="str">
            <v>BGNUSD Curncy</v>
          </cell>
          <cell r="B51">
            <v>14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</row>
        <row r="52">
          <cell r="A52" t="str">
            <v>BRLEUR Curncy</v>
          </cell>
          <cell r="B52">
            <v>28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</row>
        <row r="53">
          <cell r="A53" t="str">
            <v>BRLUSD Curncy</v>
          </cell>
          <cell r="B53">
            <v>28</v>
          </cell>
          <cell r="C53">
            <v>0</v>
          </cell>
          <cell r="D53">
            <v>0</v>
          </cell>
          <cell r="E53">
            <v>0</v>
          </cell>
          <cell r="F53">
            <v>46048</v>
          </cell>
          <cell r="G53">
            <v>0</v>
          </cell>
        </row>
        <row r="54">
          <cell r="A54" t="str">
            <v>CADEUR Curncy</v>
          </cell>
          <cell r="B54">
            <v>9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</row>
        <row r="55">
          <cell r="A55" t="str">
            <v>CADJPY Curncy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46010</v>
          </cell>
          <cell r="G55">
            <v>0</v>
          </cell>
        </row>
        <row r="56">
          <cell r="A56" t="str">
            <v>CADUSD Curncy</v>
          </cell>
          <cell r="B56">
            <v>14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</row>
        <row r="57">
          <cell r="A57" t="str">
            <v>CHFEUR Curncy</v>
          </cell>
          <cell r="B57">
            <v>18</v>
          </cell>
          <cell r="C57">
            <v>0</v>
          </cell>
          <cell r="D57">
            <v>0</v>
          </cell>
          <cell r="E57">
            <v>0</v>
          </cell>
          <cell r="F57">
            <v>46050</v>
          </cell>
          <cell r="G57">
            <v>0</v>
          </cell>
        </row>
        <row r="58">
          <cell r="A58" t="str">
            <v>CHFJPY Curncy</v>
          </cell>
          <cell r="B58">
            <v>93</v>
          </cell>
          <cell r="C58">
            <v>1</v>
          </cell>
          <cell r="D58">
            <v>0</v>
          </cell>
          <cell r="E58">
            <v>0</v>
          </cell>
          <cell r="F58">
            <v>45973</v>
          </cell>
          <cell r="G58">
            <v>0</v>
          </cell>
        </row>
        <row r="59">
          <cell r="A59" t="str">
            <v>CHFUSD Curncy</v>
          </cell>
          <cell r="B59">
            <v>14</v>
          </cell>
          <cell r="C59">
            <v>0</v>
          </cell>
          <cell r="D59">
            <v>0</v>
          </cell>
          <cell r="E59">
            <v>0</v>
          </cell>
          <cell r="F59">
            <v>46048</v>
          </cell>
          <cell r="G59">
            <v>0</v>
          </cell>
        </row>
        <row r="60">
          <cell r="A60" t="str">
            <v>CLPEUR Curncy</v>
          </cell>
          <cell r="B60">
            <v>31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</row>
        <row r="61">
          <cell r="A61" t="str">
            <v>CLPUSD Curncy</v>
          </cell>
          <cell r="B61">
            <v>82</v>
          </cell>
          <cell r="C61">
            <v>1</v>
          </cell>
          <cell r="D61">
            <v>0</v>
          </cell>
          <cell r="E61">
            <v>0</v>
          </cell>
          <cell r="F61">
            <v>46034</v>
          </cell>
          <cell r="G61">
            <v>0</v>
          </cell>
        </row>
        <row r="62">
          <cell r="A62" t="str">
            <v>CNHEUR Curncy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</row>
        <row r="63">
          <cell r="A63" t="str">
            <v>CNHJPY Curncy</v>
          </cell>
          <cell r="B63">
            <v>0</v>
          </cell>
          <cell r="C63">
            <v>0</v>
          </cell>
          <cell r="D63">
            <v>0</v>
          </cell>
          <cell r="E63">
            <v>46045</v>
          </cell>
          <cell r="F63">
            <v>46010</v>
          </cell>
          <cell r="G63">
            <v>0</v>
          </cell>
        </row>
        <row r="64">
          <cell r="A64" t="str">
            <v>CNHUSD Curncy</v>
          </cell>
          <cell r="B64">
            <v>69</v>
          </cell>
          <cell r="C64">
            <v>1</v>
          </cell>
          <cell r="D64">
            <v>0</v>
          </cell>
          <cell r="E64">
            <v>0</v>
          </cell>
          <cell r="F64">
            <v>46027</v>
          </cell>
          <cell r="G64">
            <v>0</v>
          </cell>
        </row>
        <row r="65">
          <cell r="A65" t="str">
            <v>CNYUSD Curncy</v>
          </cell>
          <cell r="B65">
            <v>65</v>
          </cell>
          <cell r="C65">
            <v>1</v>
          </cell>
          <cell r="D65">
            <v>0</v>
          </cell>
          <cell r="E65">
            <v>0</v>
          </cell>
          <cell r="F65">
            <v>46063</v>
          </cell>
          <cell r="G65">
            <v>0</v>
          </cell>
        </row>
        <row r="66">
          <cell r="A66" t="str">
            <v>CZKEUR Curncy</v>
          </cell>
          <cell r="B66">
            <v>4</v>
          </cell>
          <cell r="C66">
            <v>0</v>
          </cell>
          <cell r="D66">
            <v>0</v>
          </cell>
          <cell r="E66">
            <v>45995</v>
          </cell>
          <cell r="F66">
            <v>0</v>
          </cell>
          <cell r="G66">
            <v>0</v>
          </cell>
        </row>
        <row r="67">
          <cell r="A67" t="str">
            <v>CZKUSD Curncy</v>
          </cell>
          <cell r="B67">
            <v>14</v>
          </cell>
          <cell r="C67">
            <v>0</v>
          </cell>
          <cell r="D67">
            <v>0</v>
          </cell>
          <cell r="E67">
            <v>0</v>
          </cell>
          <cell r="F67">
            <v>46049</v>
          </cell>
          <cell r="G67">
            <v>0</v>
          </cell>
        </row>
        <row r="68">
          <cell r="A68" t="str">
            <v>DKKEUR Curncy</v>
          </cell>
          <cell r="B68">
            <v>20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</row>
        <row r="69">
          <cell r="A69" t="str">
            <v>DKKJPY Curncy</v>
          </cell>
          <cell r="B69">
            <v>0</v>
          </cell>
          <cell r="C69">
            <v>0</v>
          </cell>
          <cell r="D69">
            <v>0</v>
          </cell>
          <cell r="E69">
            <v>45995</v>
          </cell>
          <cell r="F69">
            <v>45974</v>
          </cell>
          <cell r="G69">
            <v>0</v>
          </cell>
        </row>
        <row r="70">
          <cell r="A70" t="str">
            <v>DKKUSD Curncy</v>
          </cell>
          <cell r="B70">
            <v>14</v>
          </cell>
          <cell r="C70">
            <v>0</v>
          </cell>
          <cell r="D70">
            <v>0</v>
          </cell>
          <cell r="E70">
            <v>46052</v>
          </cell>
          <cell r="F70">
            <v>0</v>
          </cell>
          <cell r="G70">
            <v>0</v>
          </cell>
        </row>
        <row r="71">
          <cell r="A71" t="str">
            <v>EURUSD Curncy</v>
          </cell>
          <cell r="B71">
            <v>14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</row>
        <row r="72">
          <cell r="A72" t="str">
            <v>GBPEUR Curncy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</row>
        <row r="73">
          <cell r="A73" t="str">
            <v>GBPJPY Curncy</v>
          </cell>
          <cell r="B73">
            <v>0</v>
          </cell>
          <cell r="C73">
            <v>0</v>
          </cell>
          <cell r="D73">
            <v>0</v>
          </cell>
          <cell r="E73">
            <v>46038</v>
          </cell>
          <cell r="F73">
            <v>45994</v>
          </cell>
          <cell r="G73">
            <v>0</v>
          </cell>
        </row>
        <row r="74">
          <cell r="A74" t="str">
            <v>GBPUSD Curncy</v>
          </cell>
          <cell r="B74">
            <v>3</v>
          </cell>
          <cell r="C74">
            <v>0</v>
          </cell>
          <cell r="D74">
            <v>0</v>
          </cell>
          <cell r="E74">
            <v>46057</v>
          </cell>
          <cell r="F74">
            <v>0</v>
          </cell>
          <cell r="G74">
            <v>0</v>
          </cell>
        </row>
        <row r="75">
          <cell r="A75" t="str">
            <v>HKDEUR Curncy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</row>
        <row r="76">
          <cell r="A76" t="str">
            <v>HKDUSD Curncy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</row>
        <row r="77">
          <cell r="A77" t="str">
            <v>HUFEUR Curncy</v>
          </cell>
          <cell r="B77">
            <v>19</v>
          </cell>
          <cell r="C77">
            <v>0</v>
          </cell>
          <cell r="D77">
            <v>0</v>
          </cell>
          <cell r="E77">
            <v>0</v>
          </cell>
          <cell r="F77">
            <v>45966</v>
          </cell>
          <cell r="G77">
            <v>0</v>
          </cell>
        </row>
        <row r="78">
          <cell r="A78" t="str">
            <v>HUFUSD Curncy</v>
          </cell>
          <cell r="B78">
            <v>16</v>
          </cell>
          <cell r="C78">
            <v>0</v>
          </cell>
          <cell r="D78">
            <v>0</v>
          </cell>
          <cell r="E78">
            <v>0</v>
          </cell>
          <cell r="F78">
            <v>45995</v>
          </cell>
          <cell r="G78">
            <v>0</v>
          </cell>
        </row>
        <row r="79">
          <cell r="A79" t="str">
            <v>INRUSD Curncy</v>
          </cell>
          <cell r="B79">
            <v>1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</row>
        <row r="80">
          <cell r="A80" t="str">
            <v>ISKEUR Curncy</v>
          </cell>
          <cell r="B80">
            <v>32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</row>
        <row r="81">
          <cell r="A81" t="str">
            <v>ISKUSD Curncy</v>
          </cell>
          <cell r="B81">
            <v>22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</row>
        <row r="82">
          <cell r="A82" t="str">
            <v>JPYEUR Curncy</v>
          </cell>
          <cell r="B82">
            <v>1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</row>
        <row r="83">
          <cell r="A83" t="str">
            <v>JPYUSD Curncy</v>
          </cell>
          <cell r="B83">
            <v>2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</row>
        <row r="84">
          <cell r="A84" t="str">
            <v>KRWUSD Curncy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</row>
        <row r="85">
          <cell r="A85" t="str">
            <v>MXNEUR Curncy</v>
          </cell>
          <cell r="B85">
            <v>49</v>
          </cell>
          <cell r="C85">
            <v>0</v>
          </cell>
          <cell r="D85">
            <v>0</v>
          </cell>
          <cell r="E85">
            <v>46051</v>
          </cell>
          <cell r="F85">
            <v>46034</v>
          </cell>
          <cell r="G85">
            <v>0</v>
          </cell>
        </row>
        <row r="86">
          <cell r="A86" t="str">
            <v>MXNUSD Curncy</v>
          </cell>
          <cell r="B86">
            <v>56</v>
          </cell>
          <cell r="C86">
            <v>1</v>
          </cell>
          <cell r="D86">
            <v>0</v>
          </cell>
          <cell r="E86">
            <v>0</v>
          </cell>
          <cell r="F86">
            <v>46050</v>
          </cell>
          <cell r="G86">
            <v>0</v>
          </cell>
        </row>
        <row r="87">
          <cell r="A87" t="str">
            <v>MYRUSD Curncy</v>
          </cell>
          <cell r="B87">
            <v>75</v>
          </cell>
          <cell r="C87">
            <v>1</v>
          </cell>
          <cell r="D87">
            <v>0</v>
          </cell>
          <cell r="E87">
            <v>0</v>
          </cell>
          <cell r="F87">
            <v>46051</v>
          </cell>
          <cell r="G87">
            <v>0</v>
          </cell>
        </row>
        <row r="88">
          <cell r="A88" t="str">
            <v>NOKEUR Curncy</v>
          </cell>
          <cell r="B88">
            <v>28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</row>
        <row r="89">
          <cell r="A89" t="str">
            <v>NOKUSD Curncy</v>
          </cell>
          <cell r="B89">
            <v>17</v>
          </cell>
          <cell r="C89">
            <v>0</v>
          </cell>
          <cell r="D89">
            <v>0</v>
          </cell>
          <cell r="E89">
            <v>0</v>
          </cell>
          <cell r="F89">
            <v>46049</v>
          </cell>
          <cell r="G89">
            <v>0</v>
          </cell>
        </row>
        <row r="90">
          <cell r="A90" t="str">
            <v>NZDEUR Curncy</v>
          </cell>
          <cell r="B90">
            <v>19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</row>
        <row r="91">
          <cell r="A91" t="str">
            <v>NZDJPY Curncy</v>
          </cell>
          <cell r="B91">
            <v>23</v>
          </cell>
          <cell r="C91">
            <v>0</v>
          </cell>
          <cell r="D91">
            <v>0</v>
          </cell>
          <cell r="E91">
            <v>46049</v>
          </cell>
          <cell r="F91">
            <v>46043</v>
          </cell>
          <cell r="G91">
            <v>0</v>
          </cell>
        </row>
        <row r="92">
          <cell r="A92" t="str">
            <v>NZDUSD Curncy</v>
          </cell>
          <cell r="B92">
            <v>17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</row>
        <row r="93">
          <cell r="A93" t="str">
            <v>PHPUSD Curncy</v>
          </cell>
          <cell r="B93">
            <v>10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</row>
        <row r="94">
          <cell r="A94" t="str">
            <v>PLNEUR Curncy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</row>
        <row r="95">
          <cell r="A95" t="str">
            <v>PLNUSD Curncy</v>
          </cell>
          <cell r="B95">
            <v>3</v>
          </cell>
          <cell r="C95">
            <v>0</v>
          </cell>
          <cell r="D95">
            <v>0</v>
          </cell>
          <cell r="E95">
            <v>46052</v>
          </cell>
          <cell r="F95">
            <v>46048</v>
          </cell>
          <cell r="G95">
            <v>0</v>
          </cell>
        </row>
        <row r="96">
          <cell r="A96" t="str">
            <v>SEKEUR Curncy</v>
          </cell>
          <cell r="B96">
            <v>48</v>
          </cell>
          <cell r="C96">
            <v>0</v>
          </cell>
          <cell r="D96">
            <v>0</v>
          </cell>
          <cell r="E96">
            <v>0</v>
          </cell>
          <cell r="F96">
            <v>46044</v>
          </cell>
          <cell r="G96">
            <v>0</v>
          </cell>
        </row>
        <row r="97">
          <cell r="A97" t="str">
            <v>SEKUSD Curncy</v>
          </cell>
          <cell r="B97">
            <v>53</v>
          </cell>
          <cell r="C97">
            <v>1</v>
          </cell>
          <cell r="D97">
            <v>0</v>
          </cell>
          <cell r="E97">
            <v>0</v>
          </cell>
          <cell r="F97">
            <v>46015</v>
          </cell>
          <cell r="G97">
            <v>0</v>
          </cell>
        </row>
        <row r="98">
          <cell r="A98" t="str">
            <v>SGDEUR Curncy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</row>
        <row r="99">
          <cell r="A99" t="str">
            <v>SGDUSD Curncy</v>
          </cell>
          <cell r="B99">
            <v>17</v>
          </cell>
          <cell r="C99">
            <v>0</v>
          </cell>
          <cell r="D99">
            <v>0</v>
          </cell>
          <cell r="E99">
            <v>0</v>
          </cell>
          <cell r="F99">
            <v>46049</v>
          </cell>
          <cell r="G99">
            <v>0</v>
          </cell>
        </row>
        <row r="100">
          <cell r="A100" t="str">
            <v>THBEUR Curncy</v>
          </cell>
          <cell r="B100">
            <v>0</v>
          </cell>
          <cell r="C100">
            <v>0</v>
          </cell>
          <cell r="D100">
            <v>0</v>
          </cell>
          <cell r="E100">
            <v>46020</v>
          </cell>
          <cell r="F100">
            <v>0</v>
          </cell>
          <cell r="G100">
            <v>0</v>
          </cell>
        </row>
        <row r="101">
          <cell r="A101" t="str">
            <v>THBUSD Curncy</v>
          </cell>
          <cell r="B101">
            <v>2</v>
          </cell>
          <cell r="C101">
            <v>0</v>
          </cell>
          <cell r="D101">
            <v>0</v>
          </cell>
          <cell r="E101">
            <v>46020</v>
          </cell>
          <cell r="F101">
            <v>46006</v>
          </cell>
          <cell r="G101">
            <v>0</v>
          </cell>
        </row>
        <row r="102">
          <cell r="A102" t="str">
            <v>TRYEUR Curncy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</row>
        <row r="103">
          <cell r="A103" t="str">
            <v>TRYUSD Curncy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</row>
        <row r="104">
          <cell r="A104" t="str">
            <v>TWDUSD Curncy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</row>
        <row r="105">
          <cell r="A105" t="str">
            <v>XBTUSD Curncy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</row>
        <row r="106">
          <cell r="A106" t="str">
            <v>ZAREUR Curncy</v>
          </cell>
          <cell r="B106">
            <v>3</v>
          </cell>
          <cell r="C106">
            <v>0</v>
          </cell>
          <cell r="D106">
            <v>0</v>
          </cell>
          <cell r="E106">
            <v>46042</v>
          </cell>
          <cell r="F106">
            <v>0</v>
          </cell>
          <cell r="G106">
            <v>0</v>
          </cell>
        </row>
        <row r="107">
          <cell r="A107" t="str">
            <v>ZARUSD Curncy</v>
          </cell>
          <cell r="B107">
            <v>3</v>
          </cell>
          <cell r="C107">
            <v>0</v>
          </cell>
          <cell r="D107">
            <v>0</v>
          </cell>
          <cell r="E107">
            <v>0</v>
          </cell>
          <cell r="F107">
            <v>46051</v>
          </cell>
          <cell r="G107">
            <v>0</v>
          </cell>
        </row>
        <row r="108">
          <cell r="A108" t="str">
            <v>ACWI US Equity</v>
          </cell>
          <cell r="B108">
            <v>3</v>
          </cell>
          <cell r="C108">
            <v>0</v>
          </cell>
          <cell r="D108">
            <v>0</v>
          </cell>
          <cell r="E108">
            <v>0</v>
          </cell>
          <cell r="F108">
            <v>46031</v>
          </cell>
          <cell r="G108">
            <v>46043</v>
          </cell>
        </row>
        <row r="109">
          <cell r="A109" t="str">
            <v>AIQ US Equity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45958</v>
          </cell>
          <cell r="G109">
            <v>45959</v>
          </cell>
        </row>
        <row r="110">
          <cell r="A110" t="str">
            <v>ARGT US Equity</v>
          </cell>
          <cell r="B110">
            <v>2</v>
          </cell>
          <cell r="C110">
            <v>0</v>
          </cell>
          <cell r="D110">
            <v>0</v>
          </cell>
          <cell r="E110">
            <v>46055</v>
          </cell>
          <cell r="F110">
            <v>46028</v>
          </cell>
          <cell r="G110">
            <v>0</v>
          </cell>
        </row>
        <row r="111">
          <cell r="A111" t="str">
            <v>ARKB US Equity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</row>
        <row r="112">
          <cell r="A112" t="str">
            <v>ARKF US Equity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</row>
        <row r="113">
          <cell r="A113" t="str">
            <v>ARKG US Equity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</row>
        <row r="114">
          <cell r="A114" t="str">
            <v>ARKK US Equity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</row>
        <row r="115">
          <cell r="A115" t="str">
            <v>ARKQ US Equity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46028</v>
          </cell>
          <cell r="G115">
            <v>46031</v>
          </cell>
        </row>
        <row r="116">
          <cell r="A116" t="str">
            <v>ARKW US Equity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</row>
        <row r="117">
          <cell r="A117" t="str">
            <v>ARKX US Equity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46029</v>
          </cell>
          <cell r="G117">
            <v>46034</v>
          </cell>
        </row>
        <row r="118">
          <cell r="A118" t="str">
            <v>ARTY US Equity</v>
          </cell>
          <cell r="B118">
            <v>3</v>
          </cell>
          <cell r="C118">
            <v>0</v>
          </cell>
          <cell r="D118">
            <v>0</v>
          </cell>
          <cell r="E118">
            <v>0</v>
          </cell>
          <cell r="F118">
            <v>45958</v>
          </cell>
          <cell r="G118">
            <v>46050</v>
          </cell>
        </row>
        <row r="119">
          <cell r="A119" t="str">
            <v>BAI US Equity</v>
          </cell>
          <cell r="B119">
            <v>3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</row>
        <row r="120">
          <cell r="A120" t="str">
            <v>BATT US Equity</v>
          </cell>
          <cell r="B120">
            <v>3</v>
          </cell>
          <cell r="C120">
            <v>0</v>
          </cell>
          <cell r="D120">
            <v>0</v>
          </cell>
          <cell r="E120">
            <v>46052</v>
          </cell>
          <cell r="F120">
            <v>45959</v>
          </cell>
          <cell r="G120">
            <v>45974</v>
          </cell>
        </row>
        <row r="121">
          <cell r="A121" t="str">
            <v>BBJP US Equity</v>
          </cell>
          <cell r="B121">
            <v>47</v>
          </cell>
          <cell r="C121">
            <v>0</v>
          </cell>
          <cell r="D121">
            <v>0</v>
          </cell>
          <cell r="E121">
            <v>0</v>
          </cell>
          <cell r="F121">
            <v>46063</v>
          </cell>
          <cell r="G121">
            <v>46059</v>
          </cell>
        </row>
        <row r="122">
          <cell r="A122" t="str">
            <v>BIL US Equity</v>
          </cell>
          <cell r="B122">
            <v>946</v>
          </cell>
          <cell r="C122">
            <v>1</v>
          </cell>
          <cell r="D122">
            <v>0</v>
          </cell>
          <cell r="E122">
            <v>0</v>
          </cell>
          <cell r="F122">
            <v>45958</v>
          </cell>
          <cell r="G122">
            <v>0</v>
          </cell>
        </row>
        <row r="123">
          <cell r="A123" t="str">
            <v>BKCH US Equity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</row>
        <row r="124">
          <cell r="A124" t="str">
            <v>BKLN US Equity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46000</v>
          </cell>
          <cell r="G124">
            <v>0</v>
          </cell>
        </row>
        <row r="125">
          <cell r="A125" t="str">
            <v>BLOK US Equity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</row>
        <row r="126">
          <cell r="A126" t="str">
            <v>BOTZ US Equity</v>
          </cell>
          <cell r="B126">
            <v>3</v>
          </cell>
          <cell r="C126">
            <v>0</v>
          </cell>
          <cell r="D126">
            <v>0</v>
          </cell>
          <cell r="E126">
            <v>0</v>
          </cell>
          <cell r="F126">
            <v>45959</v>
          </cell>
          <cell r="G126">
            <v>0</v>
          </cell>
        </row>
        <row r="127">
          <cell r="A127" t="str">
            <v>BOUT US Equity</v>
          </cell>
          <cell r="B127">
            <v>3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</row>
        <row r="128">
          <cell r="A128" t="str">
            <v>BUG US Equity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</row>
        <row r="129">
          <cell r="A129" t="str">
            <v>BUZZ US Equity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</row>
        <row r="130">
          <cell r="A130" t="str">
            <v>CGCP US Equity</v>
          </cell>
          <cell r="B130">
            <v>15</v>
          </cell>
          <cell r="C130">
            <v>0</v>
          </cell>
          <cell r="D130">
            <v>0</v>
          </cell>
          <cell r="E130">
            <v>0</v>
          </cell>
          <cell r="F130">
            <v>46036</v>
          </cell>
          <cell r="G130">
            <v>0</v>
          </cell>
        </row>
        <row r="131">
          <cell r="A131" t="str">
            <v>CGUS US Equity</v>
          </cell>
          <cell r="B131">
            <v>3</v>
          </cell>
          <cell r="C131">
            <v>0</v>
          </cell>
          <cell r="D131">
            <v>0</v>
          </cell>
          <cell r="E131">
            <v>0</v>
          </cell>
          <cell r="F131">
            <v>45958</v>
          </cell>
          <cell r="G131">
            <v>0</v>
          </cell>
        </row>
        <row r="132">
          <cell r="A132" t="str">
            <v>CIBR US Equity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</row>
        <row r="133">
          <cell r="A133" t="str">
            <v>CLOU US Equity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</row>
        <row r="134">
          <cell r="A134" t="str">
            <v>COLO US Equity</v>
          </cell>
          <cell r="B134">
            <v>26</v>
          </cell>
          <cell r="C134">
            <v>0</v>
          </cell>
          <cell r="D134">
            <v>0</v>
          </cell>
          <cell r="E134">
            <v>0</v>
          </cell>
          <cell r="F134">
            <v>46044</v>
          </cell>
          <cell r="G134">
            <v>46044</v>
          </cell>
        </row>
        <row r="135">
          <cell r="A135" t="str">
            <v>COPX US Equity</v>
          </cell>
          <cell r="B135">
            <v>51</v>
          </cell>
          <cell r="C135">
            <v>0</v>
          </cell>
          <cell r="D135">
            <v>0</v>
          </cell>
          <cell r="E135">
            <v>46052</v>
          </cell>
          <cell r="F135">
            <v>46050</v>
          </cell>
          <cell r="G135">
            <v>46051</v>
          </cell>
        </row>
        <row r="136">
          <cell r="A136" t="str">
            <v>CQQQ US Equity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</row>
        <row r="137">
          <cell r="A137" t="str">
            <v>DBA US Equity</v>
          </cell>
          <cell r="B137">
            <v>14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</row>
        <row r="138">
          <cell r="A138" t="str">
            <v>DBC US Equity</v>
          </cell>
          <cell r="B138">
            <v>34</v>
          </cell>
          <cell r="C138">
            <v>0</v>
          </cell>
          <cell r="D138">
            <v>0</v>
          </cell>
          <cell r="E138">
            <v>46055</v>
          </cell>
          <cell r="F138">
            <v>45996</v>
          </cell>
          <cell r="G138">
            <v>0</v>
          </cell>
        </row>
        <row r="139">
          <cell r="A139" t="str">
            <v>DBO US Equity</v>
          </cell>
          <cell r="B139">
            <v>23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</row>
        <row r="140">
          <cell r="A140" t="str">
            <v>DIA US Equity</v>
          </cell>
          <cell r="B140">
            <v>3</v>
          </cell>
          <cell r="C140">
            <v>0</v>
          </cell>
          <cell r="D140">
            <v>0</v>
          </cell>
          <cell r="E140">
            <v>0</v>
          </cell>
          <cell r="F140">
            <v>45958</v>
          </cell>
          <cell r="G140">
            <v>0</v>
          </cell>
        </row>
        <row r="141">
          <cell r="A141" t="str">
            <v>DRIV US Equity</v>
          </cell>
          <cell r="B141">
            <v>3</v>
          </cell>
          <cell r="C141">
            <v>0</v>
          </cell>
          <cell r="D141">
            <v>0</v>
          </cell>
          <cell r="E141">
            <v>46052</v>
          </cell>
          <cell r="F141">
            <v>45959</v>
          </cell>
          <cell r="G141">
            <v>46028</v>
          </cell>
        </row>
        <row r="142">
          <cell r="A142" t="str">
            <v>DTCR US Equity</v>
          </cell>
          <cell r="B142">
            <v>34</v>
          </cell>
          <cell r="C142">
            <v>0</v>
          </cell>
          <cell r="D142">
            <v>0</v>
          </cell>
          <cell r="E142">
            <v>0</v>
          </cell>
          <cell r="F142">
            <v>46029</v>
          </cell>
          <cell r="G142">
            <v>46051</v>
          </cell>
        </row>
        <row r="143">
          <cell r="A143" t="str">
            <v>DUHP US Equity</v>
          </cell>
          <cell r="B143">
            <v>3</v>
          </cell>
          <cell r="C143">
            <v>0</v>
          </cell>
          <cell r="D143">
            <v>0</v>
          </cell>
          <cell r="E143">
            <v>0</v>
          </cell>
          <cell r="F143">
            <v>46063</v>
          </cell>
          <cell r="G143">
            <v>0</v>
          </cell>
        </row>
        <row r="144">
          <cell r="A144" t="str">
            <v>DYNF US Equity</v>
          </cell>
          <cell r="B144">
            <v>3</v>
          </cell>
          <cell r="C144">
            <v>0</v>
          </cell>
          <cell r="D144">
            <v>0</v>
          </cell>
          <cell r="E144">
            <v>0</v>
          </cell>
          <cell r="F144">
            <v>45958</v>
          </cell>
          <cell r="G144">
            <v>45964</v>
          </cell>
        </row>
        <row r="145">
          <cell r="A145" t="str">
            <v>DXYZ US Equity</v>
          </cell>
          <cell r="B145">
            <v>3</v>
          </cell>
          <cell r="C145">
            <v>0</v>
          </cell>
          <cell r="D145">
            <v>0</v>
          </cell>
          <cell r="E145">
            <v>46007</v>
          </cell>
          <cell r="F145">
            <v>0</v>
          </cell>
          <cell r="G145">
            <v>0</v>
          </cell>
        </row>
        <row r="146">
          <cell r="A146" t="str">
            <v>EBIZ US Equity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</row>
        <row r="147">
          <cell r="A147" t="str">
            <v>ECH US Equity</v>
          </cell>
          <cell r="B147">
            <v>81</v>
          </cell>
          <cell r="C147">
            <v>1</v>
          </cell>
          <cell r="D147">
            <v>0</v>
          </cell>
          <cell r="E147">
            <v>46058</v>
          </cell>
          <cell r="F147">
            <v>46037</v>
          </cell>
          <cell r="G147">
            <v>46044</v>
          </cell>
        </row>
        <row r="148">
          <cell r="A148" t="str">
            <v>EEM US Equity</v>
          </cell>
          <cell r="B148">
            <v>35</v>
          </cell>
          <cell r="C148">
            <v>0</v>
          </cell>
          <cell r="D148">
            <v>0</v>
          </cell>
          <cell r="E148">
            <v>0</v>
          </cell>
          <cell r="F148">
            <v>45958</v>
          </cell>
          <cell r="G148">
            <v>45975</v>
          </cell>
        </row>
        <row r="149">
          <cell r="A149" t="str">
            <v>EFA US Equity</v>
          </cell>
          <cell r="B149">
            <v>51</v>
          </cell>
          <cell r="C149">
            <v>0</v>
          </cell>
          <cell r="D149">
            <v>0</v>
          </cell>
          <cell r="E149">
            <v>0</v>
          </cell>
          <cell r="F149">
            <v>46063</v>
          </cell>
          <cell r="G149">
            <v>0</v>
          </cell>
        </row>
        <row r="150">
          <cell r="A150" t="str">
            <v>EIDO US Equity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</row>
        <row r="151">
          <cell r="A151" t="str">
            <v>EPHE US Equity</v>
          </cell>
          <cell r="B151">
            <v>45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</row>
        <row r="152">
          <cell r="A152" t="str">
            <v>EPOL US Equity</v>
          </cell>
          <cell r="B152">
            <v>43</v>
          </cell>
          <cell r="C152">
            <v>0</v>
          </cell>
          <cell r="D152">
            <v>0</v>
          </cell>
          <cell r="E152">
            <v>0</v>
          </cell>
          <cell r="F152">
            <v>45958</v>
          </cell>
          <cell r="G152">
            <v>46028</v>
          </cell>
        </row>
        <row r="153">
          <cell r="A153" t="str">
            <v>ETHA US Equity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</row>
        <row r="154">
          <cell r="A154" t="str">
            <v>EWA US Equity</v>
          </cell>
          <cell r="B154">
            <v>36</v>
          </cell>
          <cell r="C154">
            <v>0</v>
          </cell>
          <cell r="D154">
            <v>0</v>
          </cell>
          <cell r="E154">
            <v>0</v>
          </cell>
          <cell r="F154">
            <v>46045</v>
          </cell>
          <cell r="G154">
            <v>0</v>
          </cell>
        </row>
        <row r="155">
          <cell r="A155" t="str">
            <v>EWC US Equity</v>
          </cell>
          <cell r="B155">
            <v>3</v>
          </cell>
          <cell r="C155">
            <v>0</v>
          </cell>
          <cell r="D155">
            <v>0</v>
          </cell>
          <cell r="E155">
            <v>0</v>
          </cell>
          <cell r="F155">
            <v>45973</v>
          </cell>
          <cell r="G155">
            <v>46050</v>
          </cell>
        </row>
        <row r="156">
          <cell r="A156" t="str">
            <v>EWD US Equity</v>
          </cell>
          <cell r="B156">
            <v>47</v>
          </cell>
          <cell r="C156">
            <v>0</v>
          </cell>
          <cell r="D156">
            <v>0</v>
          </cell>
          <cell r="E156">
            <v>0</v>
          </cell>
          <cell r="F156">
            <v>46063</v>
          </cell>
          <cell r="G156">
            <v>0</v>
          </cell>
        </row>
        <row r="157">
          <cell r="A157" t="str">
            <v>EWG US Equity</v>
          </cell>
          <cell r="B157">
            <v>3</v>
          </cell>
          <cell r="C157">
            <v>0</v>
          </cell>
          <cell r="D157">
            <v>0</v>
          </cell>
          <cell r="E157">
            <v>0</v>
          </cell>
          <cell r="F157">
            <v>46031</v>
          </cell>
          <cell r="G157">
            <v>0</v>
          </cell>
        </row>
        <row r="158">
          <cell r="A158" t="str">
            <v>EWH US Equity</v>
          </cell>
          <cell r="B158">
            <v>27</v>
          </cell>
          <cell r="C158">
            <v>0</v>
          </cell>
          <cell r="D158">
            <v>0</v>
          </cell>
          <cell r="E158">
            <v>0</v>
          </cell>
          <cell r="F158">
            <v>45966</v>
          </cell>
          <cell r="G158">
            <v>46050</v>
          </cell>
        </row>
        <row r="159">
          <cell r="A159" t="str">
            <v>EWI US Equity</v>
          </cell>
          <cell r="B159">
            <v>15</v>
          </cell>
          <cell r="C159">
            <v>0</v>
          </cell>
          <cell r="D159">
            <v>0</v>
          </cell>
          <cell r="E159">
            <v>0</v>
          </cell>
          <cell r="F159">
            <v>46062</v>
          </cell>
          <cell r="G159">
            <v>46049</v>
          </cell>
        </row>
        <row r="160">
          <cell r="A160" t="str">
            <v>EWJ US Equity</v>
          </cell>
          <cell r="B160">
            <v>36</v>
          </cell>
          <cell r="C160">
            <v>0</v>
          </cell>
          <cell r="D160">
            <v>0</v>
          </cell>
          <cell r="E160">
            <v>0</v>
          </cell>
          <cell r="F160">
            <v>46063</v>
          </cell>
          <cell r="G160">
            <v>46059</v>
          </cell>
        </row>
        <row r="161">
          <cell r="A161" t="str">
            <v>EWL US Equity</v>
          </cell>
          <cell r="B161">
            <v>52</v>
          </cell>
          <cell r="C161">
            <v>1</v>
          </cell>
          <cell r="D161">
            <v>0</v>
          </cell>
          <cell r="E161">
            <v>0</v>
          </cell>
          <cell r="F161">
            <v>46059</v>
          </cell>
          <cell r="G161">
            <v>0</v>
          </cell>
        </row>
        <row r="162">
          <cell r="A162" t="str">
            <v>EWM US Equity</v>
          </cell>
          <cell r="B162">
            <v>73</v>
          </cell>
          <cell r="C162">
            <v>1</v>
          </cell>
          <cell r="D162">
            <v>0</v>
          </cell>
          <cell r="E162">
            <v>0</v>
          </cell>
          <cell r="F162">
            <v>46049</v>
          </cell>
          <cell r="G162">
            <v>0</v>
          </cell>
        </row>
        <row r="163">
          <cell r="A163" t="str">
            <v>EWP US Equity</v>
          </cell>
          <cell r="B163">
            <v>52</v>
          </cell>
          <cell r="C163">
            <v>1</v>
          </cell>
          <cell r="D163">
            <v>0</v>
          </cell>
          <cell r="E163">
            <v>0</v>
          </cell>
          <cell r="F163">
            <v>46057</v>
          </cell>
          <cell r="G163">
            <v>45974</v>
          </cell>
        </row>
        <row r="164">
          <cell r="A164" t="str">
            <v>EWQ US Equity</v>
          </cell>
          <cell r="B164">
            <v>14</v>
          </cell>
          <cell r="C164">
            <v>0</v>
          </cell>
          <cell r="D164">
            <v>0</v>
          </cell>
          <cell r="E164">
            <v>0</v>
          </cell>
          <cell r="F164">
            <v>46063</v>
          </cell>
          <cell r="G164">
            <v>0</v>
          </cell>
        </row>
        <row r="165">
          <cell r="A165" t="str">
            <v>EWS US Equity</v>
          </cell>
          <cell r="B165">
            <v>3</v>
          </cell>
          <cell r="C165">
            <v>0</v>
          </cell>
          <cell r="D165">
            <v>0</v>
          </cell>
          <cell r="E165">
            <v>46036</v>
          </cell>
          <cell r="F165">
            <v>46051</v>
          </cell>
          <cell r="G165">
            <v>0</v>
          </cell>
        </row>
        <row r="166">
          <cell r="A166" t="str">
            <v>EWT US Equity</v>
          </cell>
          <cell r="B166">
            <v>35</v>
          </cell>
          <cell r="C166">
            <v>0</v>
          </cell>
          <cell r="D166">
            <v>0</v>
          </cell>
          <cell r="E166">
            <v>0</v>
          </cell>
          <cell r="F166">
            <v>45958</v>
          </cell>
          <cell r="G166">
            <v>46028</v>
          </cell>
        </row>
        <row r="167">
          <cell r="A167" t="str">
            <v>EWU US Equity</v>
          </cell>
          <cell r="B167">
            <v>52</v>
          </cell>
          <cell r="C167">
            <v>1</v>
          </cell>
          <cell r="D167">
            <v>0</v>
          </cell>
          <cell r="E167">
            <v>0</v>
          </cell>
          <cell r="F167">
            <v>46057</v>
          </cell>
          <cell r="G167">
            <v>0</v>
          </cell>
        </row>
        <row r="168">
          <cell r="A168" t="str">
            <v>EWW US Equity</v>
          </cell>
          <cell r="B168">
            <v>52</v>
          </cell>
          <cell r="C168">
            <v>1</v>
          </cell>
          <cell r="D168">
            <v>0</v>
          </cell>
          <cell r="E168">
            <v>0</v>
          </cell>
          <cell r="F168">
            <v>45973</v>
          </cell>
          <cell r="G168">
            <v>46014</v>
          </cell>
        </row>
        <row r="169">
          <cell r="A169" t="str">
            <v>EWY US Equity</v>
          </cell>
          <cell r="B169">
            <v>35</v>
          </cell>
          <cell r="C169">
            <v>0</v>
          </cell>
          <cell r="D169">
            <v>0</v>
          </cell>
          <cell r="E169">
            <v>0</v>
          </cell>
          <cell r="F169">
            <v>45959</v>
          </cell>
          <cell r="G169">
            <v>45959</v>
          </cell>
        </row>
        <row r="170">
          <cell r="A170" t="str">
            <v>EWZ US Equity</v>
          </cell>
          <cell r="B170">
            <v>29</v>
          </cell>
          <cell r="C170">
            <v>0</v>
          </cell>
          <cell r="D170">
            <v>0</v>
          </cell>
          <cell r="E170">
            <v>0</v>
          </cell>
          <cell r="F170">
            <v>46045</v>
          </cell>
          <cell r="G170">
            <v>46044</v>
          </cell>
        </row>
        <row r="171">
          <cell r="A171" t="str">
            <v>EZA US Equity</v>
          </cell>
          <cell r="B171">
            <v>3</v>
          </cell>
          <cell r="C171">
            <v>0</v>
          </cell>
          <cell r="D171">
            <v>0</v>
          </cell>
          <cell r="E171">
            <v>46052</v>
          </cell>
          <cell r="F171">
            <v>46049</v>
          </cell>
          <cell r="G171">
            <v>46050</v>
          </cell>
        </row>
        <row r="172">
          <cell r="A172" t="str">
            <v>EZU US Equity</v>
          </cell>
          <cell r="B172">
            <v>51</v>
          </cell>
          <cell r="C172">
            <v>0</v>
          </cell>
          <cell r="D172">
            <v>0</v>
          </cell>
          <cell r="E172">
            <v>0</v>
          </cell>
          <cell r="F172">
            <v>46063</v>
          </cell>
          <cell r="G172">
            <v>0</v>
          </cell>
        </row>
        <row r="173">
          <cell r="A173" t="str">
            <v>FAN US Equity</v>
          </cell>
          <cell r="B173">
            <v>42</v>
          </cell>
          <cell r="C173">
            <v>0</v>
          </cell>
          <cell r="D173">
            <v>0</v>
          </cell>
          <cell r="E173">
            <v>0</v>
          </cell>
          <cell r="F173">
            <v>45971</v>
          </cell>
          <cell r="G173">
            <v>46028</v>
          </cell>
        </row>
        <row r="174">
          <cell r="A174" t="str">
            <v>FENY US Equity</v>
          </cell>
          <cell r="B174">
            <v>27</v>
          </cell>
          <cell r="C174">
            <v>0</v>
          </cell>
          <cell r="D174">
            <v>0</v>
          </cell>
          <cell r="E174">
            <v>0</v>
          </cell>
          <cell r="F174">
            <v>46035</v>
          </cell>
          <cell r="G174">
            <v>0</v>
          </cell>
        </row>
        <row r="175">
          <cell r="A175" t="str">
            <v>FEZ US Equity</v>
          </cell>
          <cell r="B175">
            <v>51</v>
          </cell>
          <cell r="C175">
            <v>0</v>
          </cell>
          <cell r="D175">
            <v>0</v>
          </cell>
          <cell r="E175">
            <v>0</v>
          </cell>
          <cell r="F175">
            <v>46062</v>
          </cell>
          <cell r="G175">
            <v>0</v>
          </cell>
        </row>
        <row r="176">
          <cell r="A176" t="str">
            <v>FFTY US Equity</v>
          </cell>
          <cell r="B176">
            <v>2</v>
          </cell>
          <cell r="C176">
            <v>0</v>
          </cell>
          <cell r="D176">
            <v>0</v>
          </cell>
          <cell r="E176">
            <v>46052</v>
          </cell>
          <cell r="F176">
            <v>0</v>
          </cell>
          <cell r="G176">
            <v>0</v>
          </cell>
        </row>
        <row r="177">
          <cell r="A177" t="str">
            <v>FHLC US Equity</v>
          </cell>
          <cell r="B177">
            <v>0</v>
          </cell>
          <cell r="C177">
            <v>0</v>
          </cell>
          <cell r="D177">
            <v>0</v>
          </cell>
          <cell r="E177">
            <v>45999</v>
          </cell>
          <cell r="F177">
            <v>45974</v>
          </cell>
          <cell r="G177">
            <v>0</v>
          </cell>
        </row>
        <row r="178">
          <cell r="A178" t="str">
            <v>FINX US Equity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</row>
        <row r="179">
          <cell r="A179" t="str">
            <v>FXI US Equity</v>
          </cell>
          <cell r="B179">
            <v>2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</row>
        <row r="180">
          <cell r="A180" t="str">
            <v>GDX US Equity</v>
          </cell>
          <cell r="B180">
            <v>3</v>
          </cell>
          <cell r="C180">
            <v>0</v>
          </cell>
          <cell r="D180">
            <v>0</v>
          </cell>
          <cell r="E180">
            <v>46052</v>
          </cell>
          <cell r="F180">
            <v>46003</v>
          </cell>
          <cell r="G180">
            <v>46010</v>
          </cell>
        </row>
        <row r="181">
          <cell r="A181" t="str">
            <v>GDXJ US Equity</v>
          </cell>
          <cell r="B181">
            <v>3</v>
          </cell>
          <cell r="C181">
            <v>0</v>
          </cell>
          <cell r="D181">
            <v>0</v>
          </cell>
          <cell r="E181">
            <v>46052</v>
          </cell>
          <cell r="F181">
            <v>46003</v>
          </cell>
          <cell r="G181">
            <v>46003</v>
          </cell>
        </row>
        <row r="182">
          <cell r="A182" t="str">
            <v>GLD US Equity</v>
          </cell>
          <cell r="B182">
            <v>53</v>
          </cell>
          <cell r="C182">
            <v>1</v>
          </cell>
          <cell r="D182">
            <v>0</v>
          </cell>
          <cell r="E182">
            <v>46052</v>
          </cell>
          <cell r="F182">
            <v>46014</v>
          </cell>
          <cell r="G182">
            <v>46035</v>
          </cell>
        </row>
        <row r="183">
          <cell r="A183" t="str">
            <v>GLDM US Equity</v>
          </cell>
          <cell r="B183">
            <v>53</v>
          </cell>
          <cell r="C183">
            <v>1</v>
          </cell>
          <cell r="D183">
            <v>0</v>
          </cell>
          <cell r="E183">
            <v>46052</v>
          </cell>
          <cell r="F183">
            <v>46014</v>
          </cell>
          <cell r="G183">
            <v>46035</v>
          </cell>
        </row>
        <row r="184">
          <cell r="A184" t="str">
            <v>GOVT US Equity</v>
          </cell>
          <cell r="B184">
            <v>4</v>
          </cell>
          <cell r="C184">
            <v>0</v>
          </cell>
          <cell r="D184">
            <v>0</v>
          </cell>
          <cell r="E184">
            <v>0</v>
          </cell>
          <cell r="F184">
            <v>46063</v>
          </cell>
          <cell r="G184">
            <v>0</v>
          </cell>
        </row>
        <row r="185">
          <cell r="A185" t="str">
            <v>GREK US Equity</v>
          </cell>
          <cell r="B185">
            <v>54</v>
          </cell>
          <cell r="C185">
            <v>1</v>
          </cell>
          <cell r="D185">
            <v>0</v>
          </cell>
          <cell r="E185">
            <v>0</v>
          </cell>
          <cell r="F185">
            <v>46050</v>
          </cell>
          <cell r="G185">
            <v>46043</v>
          </cell>
        </row>
        <row r="186">
          <cell r="A186" t="str">
            <v>GSG US Equity</v>
          </cell>
          <cell r="B186">
            <v>26</v>
          </cell>
          <cell r="C186">
            <v>0</v>
          </cell>
          <cell r="D186">
            <v>0</v>
          </cell>
          <cell r="E186">
            <v>46055</v>
          </cell>
          <cell r="F186">
            <v>45996</v>
          </cell>
          <cell r="G186">
            <v>0</v>
          </cell>
        </row>
        <row r="187">
          <cell r="A187" t="str">
            <v>GSIE US Equity</v>
          </cell>
          <cell r="B187">
            <v>52</v>
          </cell>
          <cell r="C187">
            <v>1</v>
          </cell>
          <cell r="D187">
            <v>0</v>
          </cell>
          <cell r="E187">
            <v>0</v>
          </cell>
          <cell r="F187">
            <v>46063</v>
          </cell>
          <cell r="G187">
            <v>0</v>
          </cell>
        </row>
        <row r="188">
          <cell r="A188" t="str">
            <v>HACK US Equity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</row>
        <row r="189">
          <cell r="A189" t="str">
            <v>HYG US Equity</v>
          </cell>
          <cell r="B189">
            <v>54</v>
          </cell>
          <cell r="C189">
            <v>1</v>
          </cell>
          <cell r="D189">
            <v>0</v>
          </cell>
          <cell r="E189">
            <v>0</v>
          </cell>
          <cell r="F189">
            <v>45987</v>
          </cell>
          <cell r="G189">
            <v>0</v>
          </cell>
        </row>
        <row r="190">
          <cell r="A190" t="str">
            <v>IAU US Equity</v>
          </cell>
          <cell r="B190">
            <v>53</v>
          </cell>
          <cell r="C190">
            <v>1</v>
          </cell>
          <cell r="D190">
            <v>0</v>
          </cell>
          <cell r="E190">
            <v>46052</v>
          </cell>
          <cell r="F190">
            <v>46014</v>
          </cell>
          <cell r="G190">
            <v>46035</v>
          </cell>
        </row>
        <row r="191">
          <cell r="A191" t="str">
            <v>IBB US Equity</v>
          </cell>
          <cell r="B191">
            <v>0</v>
          </cell>
          <cell r="C191">
            <v>0</v>
          </cell>
          <cell r="D191">
            <v>0</v>
          </cell>
          <cell r="E191">
            <v>46000</v>
          </cell>
          <cell r="F191">
            <v>45958</v>
          </cell>
          <cell r="G191">
            <v>0</v>
          </cell>
        </row>
        <row r="192">
          <cell r="A192" t="str">
            <v>IBIT US Equity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</row>
        <row r="193">
          <cell r="A193" t="str">
            <v>IBUY US Equity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</row>
        <row r="194">
          <cell r="A194" t="str">
            <v>ICLN US Equity</v>
          </cell>
          <cell r="B194">
            <v>27</v>
          </cell>
          <cell r="C194">
            <v>0</v>
          </cell>
          <cell r="D194">
            <v>0</v>
          </cell>
          <cell r="E194">
            <v>0</v>
          </cell>
          <cell r="F194">
            <v>45964</v>
          </cell>
          <cell r="G194">
            <v>46049</v>
          </cell>
        </row>
        <row r="195">
          <cell r="A195" t="str">
            <v>IDRV US Equity</v>
          </cell>
          <cell r="B195">
            <v>2</v>
          </cell>
          <cell r="C195">
            <v>0</v>
          </cell>
          <cell r="D195">
            <v>0</v>
          </cell>
          <cell r="E195">
            <v>0</v>
          </cell>
          <cell r="F195">
            <v>45959</v>
          </cell>
          <cell r="G195">
            <v>45974</v>
          </cell>
        </row>
        <row r="196">
          <cell r="A196" t="str">
            <v>IFRA US Equity</v>
          </cell>
          <cell r="B196">
            <v>52</v>
          </cell>
          <cell r="C196">
            <v>1</v>
          </cell>
          <cell r="D196">
            <v>0</v>
          </cell>
          <cell r="E196">
            <v>0</v>
          </cell>
          <cell r="F196">
            <v>46028</v>
          </cell>
          <cell r="G196">
            <v>46059</v>
          </cell>
        </row>
        <row r="197">
          <cell r="A197" t="str">
            <v>IGV US Equity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</row>
        <row r="198">
          <cell r="A198" t="str">
            <v>IJR US Equity</v>
          </cell>
          <cell r="B198">
            <v>27</v>
          </cell>
          <cell r="C198">
            <v>0</v>
          </cell>
          <cell r="D198">
            <v>0</v>
          </cell>
          <cell r="E198">
            <v>0</v>
          </cell>
          <cell r="F198">
            <v>46031</v>
          </cell>
          <cell r="G198">
            <v>0</v>
          </cell>
        </row>
        <row r="199">
          <cell r="A199" t="str">
            <v>INDA US Equity</v>
          </cell>
          <cell r="B199">
            <v>3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</row>
        <row r="200">
          <cell r="A200" t="str">
            <v>ITA US Equity</v>
          </cell>
          <cell r="B200">
            <v>3</v>
          </cell>
          <cell r="C200">
            <v>0</v>
          </cell>
          <cell r="D200">
            <v>0</v>
          </cell>
          <cell r="E200">
            <v>46048</v>
          </cell>
          <cell r="F200">
            <v>45958</v>
          </cell>
          <cell r="G200">
            <v>46027</v>
          </cell>
        </row>
        <row r="201">
          <cell r="A201" t="str">
            <v>ITB US Equity</v>
          </cell>
          <cell r="B201">
            <v>7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</row>
        <row r="202">
          <cell r="A202" t="str">
            <v>IVW US Equity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45958</v>
          </cell>
          <cell r="G202">
            <v>45959</v>
          </cell>
        </row>
        <row r="203">
          <cell r="A203" t="str">
            <v>IWC US Equity</v>
          </cell>
          <cell r="B203">
            <v>3</v>
          </cell>
          <cell r="C203">
            <v>0</v>
          </cell>
          <cell r="D203">
            <v>0</v>
          </cell>
          <cell r="E203">
            <v>46051</v>
          </cell>
          <cell r="F203">
            <v>45999</v>
          </cell>
          <cell r="G203">
            <v>46003</v>
          </cell>
        </row>
        <row r="204">
          <cell r="A204" t="str">
            <v>IWD US Equity</v>
          </cell>
          <cell r="B204">
            <v>53</v>
          </cell>
          <cell r="C204">
            <v>1</v>
          </cell>
          <cell r="D204">
            <v>0</v>
          </cell>
          <cell r="E204">
            <v>0</v>
          </cell>
          <cell r="F204">
            <v>46029</v>
          </cell>
          <cell r="G204">
            <v>0</v>
          </cell>
        </row>
        <row r="205">
          <cell r="A205" t="str">
            <v>IWM US Equity</v>
          </cell>
          <cell r="B205">
            <v>3</v>
          </cell>
          <cell r="C205">
            <v>0</v>
          </cell>
          <cell r="D205">
            <v>0</v>
          </cell>
          <cell r="E205">
            <v>0</v>
          </cell>
          <cell r="F205">
            <v>46000</v>
          </cell>
          <cell r="G205">
            <v>0</v>
          </cell>
        </row>
        <row r="206">
          <cell r="A206" t="str">
            <v>IWN US Equity</v>
          </cell>
          <cell r="B206">
            <v>52</v>
          </cell>
          <cell r="C206">
            <v>1</v>
          </cell>
          <cell r="D206">
            <v>0</v>
          </cell>
          <cell r="E206">
            <v>0</v>
          </cell>
          <cell r="F206">
            <v>45995</v>
          </cell>
          <cell r="G206">
            <v>0</v>
          </cell>
        </row>
        <row r="207">
          <cell r="A207" t="str">
            <v>IWO US Equity</v>
          </cell>
          <cell r="B207">
            <v>3</v>
          </cell>
          <cell r="C207">
            <v>0</v>
          </cell>
          <cell r="D207">
            <v>0</v>
          </cell>
          <cell r="E207">
            <v>0</v>
          </cell>
          <cell r="F207">
            <v>46030</v>
          </cell>
          <cell r="G207">
            <v>0</v>
          </cell>
        </row>
        <row r="208">
          <cell r="A208" t="str">
            <v>IWS US Equity</v>
          </cell>
          <cell r="B208">
            <v>52</v>
          </cell>
          <cell r="C208">
            <v>1</v>
          </cell>
          <cell r="D208">
            <v>0</v>
          </cell>
          <cell r="E208">
            <v>0</v>
          </cell>
          <cell r="F208">
            <v>45995</v>
          </cell>
          <cell r="G208">
            <v>0</v>
          </cell>
        </row>
        <row r="209">
          <cell r="A209" t="str">
            <v>IXJ US Equity</v>
          </cell>
          <cell r="B209">
            <v>3</v>
          </cell>
          <cell r="C209">
            <v>0</v>
          </cell>
          <cell r="D209">
            <v>0</v>
          </cell>
          <cell r="E209">
            <v>45996</v>
          </cell>
          <cell r="F209">
            <v>46029</v>
          </cell>
          <cell r="G209">
            <v>0</v>
          </cell>
        </row>
        <row r="210">
          <cell r="A210" t="str">
            <v>IYC US Equity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46031</v>
          </cell>
          <cell r="G210">
            <v>0</v>
          </cell>
        </row>
        <row r="211">
          <cell r="A211" t="str">
            <v>IYE US Equity</v>
          </cell>
          <cell r="B211">
            <v>27</v>
          </cell>
          <cell r="C211">
            <v>0</v>
          </cell>
          <cell r="D211">
            <v>0</v>
          </cell>
          <cell r="E211">
            <v>0</v>
          </cell>
          <cell r="F211">
            <v>46036</v>
          </cell>
          <cell r="G211">
            <v>0</v>
          </cell>
        </row>
        <row r="212">
          <cell r="A212" t="str">
            <v>IYF US Equity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46002</v>
          </cell>
          <cell r="G212">
            <v>0</v>
          </cell>
        </row>
        <row r="213">
          <cell r="A213" t="str">
            <v>IYH US Equity</v>
          </cell>
          <cell r="B213">
            <v>0</v>
          </cell>
          <cell r="C213">
            <v>0</v>
          </cell>
          <cell r="D213">
            <v>0</v>
          </cell>
          <cell r="E213">
            <v>45996</v>
          </cell>
          <cell r="F213">
            <v>45986</v>
          </cell>
          <cell r="G213">
            <v>0</v>
          </cell>
        </row>
        <row r="214">
          <cell r="A214" t="str">
            <v>IYK US Equity</v>
          </cell>
          <cell r="B214">
            <v>22</v>
          </cell>
          <cell r="C214">
            <v>0</v>
          </cell>
          <cell r="D214">
            <v>0</v>
          </cell>
          <cell r="E214">
            <v>0</v>
          </cell>
          <cell r="F214">
            <v>46055</v>
          </cell>
          <cell r="G214">
            <v>0</v>
          </cell>
        </row>
        <row r="215">
          <cell r="A215" t="str">
            <v>IYR US Equity</v>
          </cell>
          <cell r="B215">
            <v>5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</row>
        <row r="216">
          <cell r="A216" t="str">
            <v>IYT US Equity</v>
          </cell>
          <cell r="B216">
            <v>9</v>
          </cell>
          <cell r="C216">
            <v>0</v>
          </cell>
          <cell r="D216">
            <v>0</v>
          </cell>
          <cell r="E216">
            <v>0</v>
          </cell>
          <cell r="F216">
            <v>45995</v>
          </cell>
          <cell r="G216">
            <v>0</v>
          </cell>
        </row>
        <row r="217">
          <cell r="A217" t="str">
            <v>IYW US Equity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45958</v>
          </cell>
          <cell r="G217">
            <v>45958</v>
          </cell>
        </row>
        <row r="218">
          <cell r="A218" t="str">
            <v>IYZ US Equity</v>
          </cell>
          <cell r="B218">
            <v>14</v>
          </cell>
          <cell r="C218">
            <v>0</v>
          </cell>
          <cell r="D218">
            <v>0</v>
          </cell>
          <cell r="E218">
            <v>0</v>
          </cell>
          <cell r="F218">
            <v>46063</v>
          </cell>
          <cell r="G218">
            <v>46044</v>
          </cell>
        </row>
        <row r="219">
          <cell r="A219" t="str">
            <v>JETS US Equity</v>
          </cell>
          <cell r="B219">
            <v>7</v>
          </cell>
          <cell r="C219">
            <v>0</v>
          </cell>
          <cell r="D219">
            <v>0</v>
          </cell>
          <cell r="E219">
            <v>0</v>
          </cell>
          <cell r="F219">
            <v>46062</v>
          </cell>
          <cell r="G219">
            <v>0</v>
          </cell>
        </row>
        <row r="220">
          <cell r="A220" t="str">
            <v>JNK US Equity</v>
          </cell>
          <cell r="B220">
            <v>54</v>
          </cell>
          <cell r="C220">
            <v>1</v>
          </cell>
          <cell r="D220">
            <v>0</v>
          </cell>
          <cell r="E220">
            <v>0</v>
          </cell>
          <cell r="F220">
            <v>45987</v>
          </cell>
          <cell r="G220">
            <v>0</v>
          </cell>
        </row>
        <row r="221">
          <cell r="A221" t="str">
            <v>KBE US Equity</v>
          </cell>
          <cell r="B221">
            <v>54</v>
          </cell>
          <cell r="C221">
            <v>1</v>
          </cell>
          <cell r="D221">
            <v>0</v>
          </cell>
          <cell r="E221">
            <v>0</v>
          </cell>
          <cell r="F221">
            <v>46062</v>
          </cell>
          <cell r="G221">
            <v>0</v>
          </cell>
        </row>
        <row r="222">
          <cell r="A222" t="str">
            <v>KBWB US Equity</v>
          </cell>
          <cell r="B222">
            <v>9</v>
          </cell>
          <cell r="C222">
            <v>0</v>
          </cell>
          <cell r="D222">
            <v>0</v>
          </cell>
          <cell r="E222">
            <v>0</v>
          </cell>
          <cell r="F222">
            <v>45994</v>
          </cell>
          <cell r="G222">
            <v>46000</v>
          </cell>
        </row>
        <row r="223">
          <cell r="A223" t="str">
            <v>KIE US Equity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</row>
        <row r="224">
          <cell r="A224" t="str">
            <v>KRE US Equity</v>
          </cell>
          <cell r="B224">
            <v>54</v>
          </cell>
          <cell r="C224">
            <v>1</v>
          </cell>
          <cell r="D224">
            <v>0</v>
          </cell>
          <cell r="E224">
            <v>0</v>
          </cell>
          <cell r="F224">
            <v>46031</v>
          </cell>
          <cell r="G224">
            <v>0</v>
          </cell>
        </row>
        <row r="225">
          <cell r="A225" t="str">
            <v>KSA US Equity</v>
          </cell>
          <cell r="B225">
            <v>23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</row>
        <row r="226">
          <cell r="A226" t="str">
            <v>KURE US Equity</v>
          </cell>
          <cell r="B226">
            <v>2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</row>
        <row r="227">
          <cell r="A227" t="str">
            <v>KWEB US Equity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</row>
        <row r="228">
          <cell r="A228" t="str">
            <v>LIT US Equity</v>
          </cell>
          <cell r="B228">
            <v>3</v>
          </cell>
          <cell r="C228">
            <v>0</v>
          </cell>
          <cell r="D228">
            <v>0</v>
          </cell>
          <cell r="E228">
            <v>46052</v>
          </cell>
          <cell r="F228">
            <v>45960</v>
          </cell>
          <cell r="G228">
            <v>45960</v>
          </cell>
        </row>
        <row r="229">
          <cell r="A229" t="str">
            <v>LQD US Equity</v>
          </cell>
          <cell r="B229">
            <v>4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</row>
        <row r="230">
          <cell r="A230" t="str">
            <v>MDY US Equity</v>
          </cell>
          <cell r="B230">
            <v>52</v>
          </cell>
          <cell r="C230">
            <v>1</v>
          </cell>
          <cell r="D230">
            <v>0</v>
          </cell>
          <cell r="E230">
            <v>0</v>
          </cell>
          <cell r="F230">
            <v>46002</v>
          </cell>
          <cell r="G230">
            <v>0</v>
          </cell>
        </row>
        <row r="231">
          <cell r="A231" t="str">
            <v>METV US Equity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</row>
        <row r="232">
          <cell r="A232" t="str">
            <v>MGC US Equity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45958</v>
          </cell>
          <cell r="G232">
            <v>45958</v>
          </cell>
        </row>
        <row r="233">
          <cell r="A233" t="str">
            <v>MGK US Equity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45958</v>
          </cell>
          <cell r="G233">
            <v>45958</v>
          </cell>
        </row>
        <row r="234">
          <cell r="A234" t="str">
            <v>MGV US Equity</v>
          </cell>
          <cell r="B234">
            <v>52</v>
          </cell>
          <cell r="C234">
            <v>1</v>
          </cell>
          <cell r="D234">
            <v>0</v>
          </cell>
          <cell r="E234">
            <v>0</v>
          </cell>
          <cell r="F234">
            <v>46031</v>
          </cell>
          <cell r="G234">
            <v>0</v>
          </cell>
        </row>
        <row r="235">
          <cell r="A235" t="str">
            <v>MSOS US Equity</v>
          </cell>
          <cell r="B235">
            <v>0</v>
          </cell>
          <cell r="C235">
            <v>0</v>
          </cell>
          <cell r="D235">
            <v>1</v>
          </cell>
          <cell r="E235">
            <v>46009</v>
          </cell>
          <cell r="F235">
            <v>0</v>
          </cell>
          <cell r="G235">
            <v>0</v>
          </cell>
        </row>
        <row r="236">
          <cell r="A236" t="str">
            <v>MTUM US Equity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45958</v>
          </cell>
          <cell r="G236">
            <v>0</v>
          </cell>
        </row>
        <row r="237">
          <cell r="A237" t="str">
            <v>OIH US Equity</v>
          </cell>
          <cell r="B237">
            <v>27</v>
          </cell>
          <cell r="C237">
            <v>0</v>
          </cell>
          <cell r="D237">
            <v>0</v>
          </cell>
          <cell r="E237">
            <v>0</v>
          </cell>
          <cell r="F237">
            <v>46031</v>
          </cell>
          <cell r="G237">
            <v>46059</v>
          </cell>
        </row>
        <row r="238">
          <cell r="A238" t="str">
            <v>PAVE US Equity</v>
          </cell>
          <cell r="B238">
            <v>27</v>
          </cell>
          <cell r="C238">
            <v>0</v>
          </cell>
          <cell r="D238">
            <v>0</v>
          </cell>
          <cell r="E238">
            <v>0</v>
          </cell>
          <cell r="F238">
            <v>46063</v>
          </cell>
          <cell r="G238">
            <v>46058</v>
          </cell>
        </row>
        <row r="239">
          <cell r="A239" t="str">
            <v>PBW US Equity</v>
          </cell>
          <cell r="B239">
            <v>3</v>
          </cell>
          <cell r="C239">
            <v>0</v>
          </cell>
          <cell r="D239">
            <v>0</v>
          </cell>
          <cell r="E239">
            <v>0</v>
          </cell>
          <cell r="F239">
            <v>46045</v>
          </cell>
          <cell r="G239">
            <v>0</v>
          </cell>
        </row>
        <row r="240">
          <cell r="A240" t="str">
            <v>PPA US Equity</v>
          </cell>
          <cell r="B240">
            <v>3</v>
          </cell>
          <cell r="C240">
            <v>0</v>
          </cell>
          <cell r="D240">
            <v>0</v>
          </cell>
          <cell r="E240">
            <v>0</v>
          </cell>
          <cell r="F240">
            <v>46028</v>
          </cell>
          <cell r="G240">
            <v>46028</v>
          </cell>
        </row>
        <row r="241">
          <cell r="A241" t="str">
            <v>PPH US Equity</v>
          </cell>
          <cell r="B241">
            <v>70</v>
          </cell>
          <cell r="C241">
            <v>1</v>
          </cell>
          <cell r="D241">
            <v>0</v>
          </cell>
          <cell r="E241">
            <v>0</v>
          </cell>
          <cell r="F241">
            <v>45973</v>
          </cell>
          <cell r="G241">
            <v>0</v>
          </cell>
        </row>
        <row r="242">
          <cell r="A242" t="str">
            <v>QQQ US Equity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45958</v>
          </cell>
          <cell r="G242">
            <v>45958</v>
          </cell>
        </row>
        <row r="243">
          <cell r="A243" t="str">
            <v>QQQE US Equity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45958</v>
          </cell>
          <cell r="G243">
            <v>0</v>
          </cell>
        </row>
        <row r="244">
          <cell r="A244" t="str">
            <v>QTUM US Equity</v>
          </cell>
          <cell r="B244">
            <v>3</v>
          </cell>
          <cell r="C244">
            <v>0</v>
          </cell>
          <cell r="D244">
            <v>0</v>
          </cell>
          <cell r="E244">
            <v>0</v>
          </cell>
          <cell r="F244">
            <v>45958</v>
          </cell>
          <cell r="G244">
            <v>46034</v>
          </cell>
        </row>
        <row r="245">
          <cell r="A245" t="str">
            <v>QUAL US Equity</v>
          </cell>
          <cell r="B245">
            <v>3</v>
          </cell>
          <cell r="C245">
            <v>0</v>
          </cell>
          <cell r="D245">
            <v>0</v>
          </cell>
          <cell r="E245">
            <v>0</v>
          </cell>
          <cell r="F245">
            <v>45958</v>
          </cell>
          <cell r="G245">
            <v>0</v>
          </cell>
        </row>
        <row r="246">
          <cell r="A246" t="str">
            <v>REMX US Equity</v>
          </cell>
          <cell r="B246">
            <v>3</v>
          </cell>
          <cell r="C246">
            <v>0</v>
          </cell>
          <cell r="D246">
            <v>0</v>
          </cell>
          <cell r="E246">
            <v>46052</v>
          </cell>
          <cell r="F246">
            <v>46029</v>
          </cell>
          <cell r="G246">
            <v>46029</v>
          </cell>
        </row>
        <row r="247">
          <cell r="A247" t="str">
            <v>ROBO US Equity</v>
          </cell>
          <cell r="B247">
            <v>3</v>
          </cell>
          <cell r="C247">
            <v>0</v>
          </cell>
          <cell r="D247">
            <v>0</v>
          </cell>
          <cell r="E247">
            <v>0</v>
          </cell>
          <cell r="F247">
            <v>45958</v>
          </cell>
          <cell r="G247">
            <v>46029</v>
          </cell>
        </row>
        <row r="248">
          <cell r="A248" t="str">
            <v>RSP US Equity</v>
          </cell>
          <cell r="B248">
            <v>52</v>
          </cell>
          <cell r="C248">
            <v>1</v>
          </cell>
          <cell r="D248">
            <v>0</v>
          </cell>
          <cell r="E248">
            <v>0</v>
          </cell>
          <cell r="F248">
            <v>45996</v>
          </cell>
          <cell r="G248">
            <v>0</v>
          </cell>
        </row>
        <row r="249">
          <cell r="A249" t="str">
            <v>SCHD US Equity</v>
          </cell>
          <cell r="B249">
            <v>54</v>
          </cell>
          <cell r="C249">
            <v>1</v>
          </cell>
          <cell r="D249">
            <v>0</v>
          </cell>
          <cell r="E249">
            <v>0</v>
          </cell>
          <cell r="F249">
            <v>46062</v>
          </cell>
          <cell r="G249">
            <v>0</v>
          </cell>
        </row>
        <row r="250">
          <cell r="A250" t="str">
            <v>SCHG US Equity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45958</v>
          </cell>
          <cell r="G250">
            <v>45958</v>
          </cell>
        </row>
        <row r="251">
          <cell r="A251" t="str">
            <v>SCHV US Equity</v>
          </cell>
          <cell r="B251">
            <v>52</v>
          </cell>
          <cell r="C251">
            <v>1</v>
          </cell>
          <cell r="D251">
            <v>0</v>
          </cell>
          <cell r="E251">
            <v>0</v>
          </cell>
          <cell r="F251">
            <v>46031</v>
          </cell>
          <cell r="G251">
            <v>0</v>
          </cell>
        </row>
        <row r="252">
          <cell r="A252" t="str">
            <v>SGOV US Equity</v>
          </cell>
          <cell r="B252">
            <v>993</v>
          </cell>
          <cell r="C252">
            <v>1</v>
          </cell>
          <cell r="D252">
            <v>0</v>
          </cell>
          <cell r="E252">
            <v>0</v>
          </cell>
          <cell r="F252">
            <v>45958</v>
          </cell>
          <cell r="G252">
            <v>0</v>
          </cell>
        </row>
        <row r="253">
          <cell r="A253" t="str">
            <v>SHLD US Equity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46030</v>
          </cell>
          <cell r="G253">
            <v>46031</v>
          </cell>
        </row>
        <row r="254">
          <cell r="A254" t="str">
            <v>SIL US Equity</v>
          </cell>
          <cell r="B254">
            <v>3</v>
          </cell>
          <cell r="C254">
            <v>0</v>
          </cell>
          <cell r="D254">
            <v>0</v>
          </cell>
          <cell r="E254">
            <v>46052</v>
          </cell>
          <cell r="F254">
            <v>46003</v>
          </cell>
          <cell r="G254">
            <v>46003</v>
          </cell>
        </row>
        <row r="255">
          <cell r="A255" t="str">
            <v>SILJ US Equity</v>
          </cell>
          <cell r="B255">
            <v>3</v>
          </cell>
          <cell r="C255">
            <v>0</v>
          </cell>
          <cell r="D255">
            <v>0</v>
          </cell>
          <cell r="E255">
            <v>46052</v>
          </cell>
          <cell r="F255">
            <v>46003</v>
          </cell>
          <cell r="G255">
            <v>46003</v>
          </cell>
        </row>
        <row r="256">
          <cell r="A256" t="str">
            <v>SKYY US Equity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45958</v>
          </cell>
          <cell r="G256">
            <v>0</v>
          </cell>
        </row>
        <row r="257">
          <cell r="A257" t="str">
            <v>SLV US Equity</v>
          </cell>
          <cell r="B257">
            <v>0</v>
          </cell>
          <cell r="C257">
            <v>0</v>
          </cell>
          <cell r="D257">
            <v>0</v>
          </cell>
          <cell r="E257">
            <v>46052</v>
          </cell>
          <cell r="F257">
            <v>46051</v>
          </cell>
          <cell r="G257">
            <v>46051</v>
          </cell>
        </row>
        <row r="258">
          <cell r="A258" t="str">
            <v>SMH US Equity</v>
          </cell>
          <cell r="B258">
            <v>3</v>
          </cell>
          <cell r="C258">
            <v>0</v>
          </cell>
          <cell r="D258">
            <v>0</v>
          </cell>
          <cell r="E258">
            <v>0</v>
          </cell>
          <cell r="F258">
            <v>45958</v>
          </cell>
          <cell r="G258">
            <v>45958</v>
          </cell>
        </row>
        <row r="259">
          <cell r="A259" t="str">
            <v>SPHB US Equity</v>
          </cell>
          <cell r="B259">
            <v>3</v>
          </cell>
          <cell r="C259">
            <v>0</v>
          </cell>
          <cell r="D259">
            <v>0</v>
          </cell>
          <cell r="E259">
            <v>0</v>
          </cell>
          <cell r="F259">
            <v>45959</v>
          </cell>
          <cell r="G259">
            <v>45996</v>
          </cell>
        </row>
        <row r="260">
          <cell r="A260" t="str">
            <v>SPHQ US Equity</v>
          </cell>
          <cell r="B260">
            <v>52</v>
          </cell>
          <cell r="C260">
            <v>1</v>
          </cell>
          <cell r="D260">
            <v>0</v>
          </cell>
          <cell r="E260">
            <v>0</v>
          </cell>
          <cell r="F260">
            <v>45996</v>
          </cell>
          <cell r="G260">
            <v>0</v>
          </cell>
        </row>
        <row r="261">
          <cell r="A261" t="str">
            <v>SPLV US Equity</v>
          </cell>
          <cell r="B261">
            <v>23</v>
          </cell>
          <cell r="C261">
            <v>0</v>
          </cell>
          <cell r="D261">
            <v>0</v>
          </cell>
          <cell r="E261">
            <v>0</v>
          </cell>
          <cell r="F261">
            <v>46058</v>
          </cell>
          <cell r="G261">
            <v>0</v>
          </cell>
        </row>
        <row r="262">
          <cell r="A262" t="str">
            <v>SPMO US Equity</v>
          </cell>
          <cell r="B262">
            <v>3</v>
          </cell>
          <cell r="C262">
            <v>0</v>
          </cell>
          <cell r="D262">
            <v>0</v>
          </cell>
          <cell r="E262">
            <v>0</v>
          </cell>
          <cell r="F262">
            <v>45958</v>
          </cell>
          <cell r="G262">
            <v>0</v>
          </cell>
        </row>
        <row r="263">
          <cell r="A263" t="str">
            <v>SPY US Equity</v>
          </cell>
          <cell r="B263">
            <v>3</v>
          </cell>
          <cell r="C263">
            <v>0</v>
          </cell>
          <cell r="D263">
            <v>0</v>
          </cell>
          <cell r="E263">
            <v>0</v>
          </cell>
          <cell r="F263">
            <v>45958</v>
          </cell>
          <cell r="G263">
            <v>46042</v>
          </cell>
        </row>
        <row r="264">
          <cell r="A264" t="str">
            <v>TAN US Equity</v>
          </cell>
          <cell r="B264">
            <v>35</v>
          </cell>
          <cell r="C264">
            <v>0</v>
          </cell>
          <cell r="D264">
            <v>0</v>
          </cell>
          <cell r="E264">
            <v>0</v>
          </cell>
          <cell r="F264">
            <v>45964</v>
          </cell>
          <cell r="G264">
            <v>46045</v>
          </cell>
        </row>
        <row r="265">
          <cell r="A265" t="str">
            <v>TBT US Equity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</row>
        <row r="266">
          <cell r="A266" t="str">
            <v>TIGR US Equity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</row>
        <row r="267">
          <cell r="A267" t="str">
            <v>TIP US Equity</v>
          </cell>
          <cell r="B267">
            <v>13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</row>
        <row r="268">
          <cell r="A268" t="str">
            <v>TLT US Equity</v>
          </cell>
          <cell r="B268">
            <v>4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</row>
        <row r="269">
          <cell r="A269" t="str">
            <v>TUR US Equity</v>
          </cell>
          <cell r="B269">
            <v>45</v>
          </cell>
          <cell r="C269">
            <v>0</v>
          </cell>
          <cell r="D269">
            <v>0</v>
          </cell>
          <cell r="E269">
            <v>0</v>
          </cell>
          <cell r="F269">
            <v>46038</v>
          </cell>
          <cell r="G269">
            <v>0</v>
          </cell>
        </row>
        <row r="270">
          <cell r="A270" t="str">
            <v>UAE US Equity</v>
          </cell>
          <cell r="B270">
            <v>43</v>
          </cell>
          <cell r="C270">
            <v>0</v>
          </cell>
          <cell r="D270">
            <v>0</v>
          </cell>
          <cell r="E270">
            <v>0</v>
          </cell>
          <cell r="F270">
            <v>46044</v>
          </cell>
          <cell r="G270">
            <v>0</v>
          </cell>
        </row>
        <row r="271">
          <cell r="A271" t="str">
            <v>UFO US Equity</v>
          </cell>
          <cell r="B271">
            <v>3</v>
          </cell>
          <cell r="C271">
            <v>0</v>
          </cell>
          <cell r="D271">
            <v>0</v>
          </cell>
          <cell r="E271">
            <v>0</v>
          </cell>
          <cell r="F271">
            <v>46028</v>
          </cell>
          <cell r="G271">
            <v>46029</v>
          </cell>
        </row>
        <row r="272">
          <cell r="A272" t="str">
            <v>UNG US Equity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</row>
        <row r="273">
          <cell r="A273" t="str">
            <v>URA US Equity</v>
          </cell>
          <cell r="B273">
            <v>3</v>
          </cell>
          <cell r="C273">
            <v>0</v>
          </cell>
          <cell r="D273">
            <v>0</v>
          </cell>
          <cell r="E273">
            <v>46052</v>
          </cell>
          <cell r="F273">
            <v>46050</v>
          </cell>
          <cell r="G273">
            <v>46051</v>
          </cell>
        </row>
        <row r="274">
          <cell r="A274" t="str">
            <v>URNM US Equity</v>
          </cell>
          <cell r="B274">
            <v>3</v>
          </cell>
          <cell r="C274">
            <v>0</v>
          </cell>
          <cell r="D274">
            <v>0</v>
          </cell>
          <cell r="E274">
            <v>46055</v>
          </cell>
          <cell r="F274">
            <v>46037</v>
          </cell>
          <cell r="G274">
            <v>46038</v>
          </cell>
        </row>
        <row r="275">
          <cell r="A275" t="str">
            <v>USMV US Equity</v>
          </cell>
          <cell r="B275">
            <v>15</v>
          </cell>
          <cell r="C275">
            <v>0</v>
          </cell>
          <cell r="D275">
            <v>0</v>
          </cell>
          <cell r="E275">
            <v>0</v>
          </cell>
          <cell r="F275">
            <v>46058</v>
          </cell>
          <cell r="G275">
            <v>0</v>
          </cell>
        </row>
        <row r="276">
          <cell r="A276" t="str">
            <v>USO US Equity</v>
          </cell>
          <cell r="B276">
            <v>23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</row>
        <row r="277">
          <cell r="A277" t="str">
            <v>UUP US Equity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</row>
        <row r="278">
          <cell r="A278" t="str">
            <v>VIS US Equity</v>
          </cell>
          <cell r="B278">
            <v>47</v>
          </cell>
          <cell r="C278">
            <v>0</v>
          </cell>
          <cell r="D278">
            <v>0</v>
          </cell>
          <cell r="E278">
            <v>0</v>
          </cell>
          <cell r="F278">
            <v>45959</v>
          </cell>
          <cell r="G278">
            <v>46038</v>
          </cell>
        </row>
        <row r="279">
          <cell r="A279" t="str">
            <v>VLUE US Equity</v>
          </cell>
          <cell r="B279">
            <v>53</v>
          </cell>
          <cell r="C279">
            <v>1</v>
          </cell>
          <cell r="D279">
            <v>0</v>
          </cell>
          <cell r="E279">
            <v>0</v>
          </cell>
          <cell r="F279">
            <v>46037</v>
          </cell>
          <cell r="G279">
            <v>46031</v>
          </cell>
        </row>
        <row r="280">
          <cell r="A280" t="str">
            <v>VNM US Equity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</row>
        <row r="281">
          <cell r="A281" t="str">
            <v>VXX US Equity</v>
          </cell>
          <cell r="B281">
            <v>1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</row>
        <row r="282">
          <cell r="A282" t="str">
            <v>WCLD US Equity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</row>
        <row r="283">
          <cell r="A283" t="str">
            <v>XAR US Equity</v>
          </cell>
          <cell r="B283">
            <v>3</v>
          </cell>
          <cell r="C283">
            <v>0</v>
          </cell>
          <cell r="D283">
            <v>0</v>
          </cell>
          <cell r="E283">
            <v>46052</v>
          </cell>
          <cell r="F283">
            <v>45958</v>
          </cell>
          <cell r="G283">
            <v>46028</v>
          </cell>
        </row>
        <row r="284">
          <cell r="A284" t="str">
            <v>XBI US Equity</v>
          </cell>
          <cell r="B284">
            <v>3</v>
          </cell>
          <cell r="C284">
            <v>0</v>
          </cell>
          <cell r="D284">
            <v>0</v>
          </cell>
          <cell r="E284">
            <v>46008</v>
          </cell>
          <cell r="F284">
            <v>45958</v>
          </cell>
          <cell r="G284">
            <v>46043</v>
          </cell>
        </row>
        <row r="285">
          <cell r="A285" t="str">
            <v>XHB US Equity</v>
          </cell>
          <cell r="B285">
            <v>7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</row>
        <row r="286">
          <cell r="A286" t="str">
            <v>XLB US Equity</v>
          </cell>
          <cell r="B286">
            <v>42</v>
          </cell>
          <cell r="C286">
            <v>0</v>
          </cell>
          <cell r="D286">
            <v>0</v>
          </cell>
          <cell r="E286">
            <v>0</v>
          </cell>
          <cell r="F286">
            <v>46034</v>
          </cell>
          <cell r="G286">
            <v>0</v>
          </cell>
        </row>
        <row r="287">
          <cell r="A287" t="str">
            <v>XLC US Equity</v>
          </cell>
          <cell r="B287">
            <v>1</v>
          </cell>
          <cell r="C287">
            <v>0</v>
          </cell>
          <cell r="D287">
            <v>0</v>
          </cell>
          <cell r="E287">
            <v>0</v>
          </cell>
          <cell r="F287">
            <v>46052</v>
          </cell>
          <cell r="G287">
            <v>0</v>
          </cell>
        </row>
        <row r="288">
          <cell r="A288" t="str">
            <v>XLE US Equity</v>
          </cell>
          <cell r="B288">
            <v>29</v>
          </cell>
          <cell r="C288">
            <v>0</v>
          </cell>
          <cell r="D288">
            <v>0</v>
          </cell>
          <cell r="E288">
            <v>0</v>
          </cell>
          <cell r="F288">
            <v>46035</v>
          </cell>
          <cell r="G288">
            <v>0</v>
          </cell>
        </row>
        <row r="289">
          <cell r="A289" t="str">
            <v>XLF US Equity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46003</v>
          </cell>
          <cell r="G289">
            <v>0</v>
          </cell>
        </row>
        <row r="290">
          <cell r="A290" t="str">
            <v>XLI US Equity</v>
          </cell>
          <cell r="B290">
            <v>47</v>
          </cell>
          <cell r="C290">
            <v>0</v>
          </cell>
          <cell r="D290">
            <v>0</v>
          </cell>
          <cell r="E290">
            <v>0</v>
          </cell>
          <cell r="F290">
            <v>45958</v>
          </cell>
          <cell r="G290">
            <v>46043</v>
          </cell>
        </row>
        <row r="291">
          <cell r="A291" t="str">
            <v>XLK US Equity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45958</v>
          </cell>
          <cell r="G291">
            <v>45958</v>
          </cell>
        </row>
        <row r="292">
          <cell r="A292" t="str">
            <v>XLP US Equity</v>
          </cell>
          <cell r="B292">
            <v>23</v>
          </cell>
          <cell r="C292">
            <v>0</v>
          </cell>
          <cell r="D292">
            <v>0</v>
          </cell>
          <cell r="E292">
            <v>0</v>
          </cell>
          <cell r="F292">
            <v>46048</v>
          </cell>
          <cell r="G292">
            <v>0</v>
          </cell>
        </row>
        <row r="293">
          <cell r="A293" t="str">
            <v>XLRE US Equity</v>
          </cell>
          <cell r="B293">
            <v>5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</row>
        <row r="294">
          <cell r="A294" t="str">
            <v>XLU US Equity</v>
          </cell>
          <cell r="B294">
            <v>6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</row>
        <row r="295">
          <cell r="A295" t="str">
            <v>XLV US Equity</v>
          </cell>
          <cell r="B295">
            <v>0</v>
          </cell>
          <cell r="C295">
            <v>0</v>
          </cell>
          <cell r="D295">
            <v>0</v>
          </cell>
          <cell r="E295">
            <v>45996</v>
          </cell>
          <cell r="F295">
            <v>45987</v>
          </cell>
          <cell r="G295">
            <v>0</v>
          </cell>
        </row>
        <row r="296">
          <cell r="A296" t="str">
            <v>XLY US Equity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46006</v>
          </cell>
          <cell r="G296">
            <v>0</v>
          </cell>
        </row>
        <row r="297">
          <cell r="A297" t="str">
            <v>XME US Equity</v>
          </cell>
          <cell r="B297">
            <v>3</v>
          </cell>
          <cell r="C297">
            <v>0</v>
          </cell>
          <cell r="D297">
            <v>0</v>
          </cell>
          <cell r="E297">
            <v>46052</v>
          </cell>
          <cell r="F297">
            <v>46028</v>
          </cell>
          <cell r="G297">
            <v>46031</v>
          </cell>
        </row>
        <row r="298">
          <cell r="A298" t="str">
            <v>XOP US Equity</v>
          </cell>
          <cell r="B298">
            <v>20</v>
          </cell>
          <cell r="C298">
            <v>0</v>
          </cell>
          <cell r="D298">
            <v>0</v>
          </cell>
          <cell r="E298">
            <v>0</v>
          </cell>
          <cell r="F298">
            <v>46062</v>
          </cell>
          <cell r="G298">
            <v>0</v>
          </cell>
        </row>
        <row r="299">
          <cell r="A299" t="str">
            <v>XRT US Equity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46029</v>
          </cell>
          <cell r="G299">
            <v>0</v>
          </cell>
        </row>
        <row r="300">
          <cell r="A300" t="str">
            <v>AS51 Index</v>
          </cell>
          <cell r="B300">
            <v>2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</row>
        <row r="301">
          <cell r="A301" t="str">
            <v>BKX Index</v>
          </cell>
          <cell r="B301">
            <v>9</v>
          </cell>
          <cell r="C301">
            <v>0</v>
          </cell>
          <cell r="D301">
            <v>0</v>
          </cell>
          <cell r="E301">
            <v>0</v>
          </cell>
          <cell r="F301">
            <v>45995</v>
          </cell>
          <cell r="G301">
            <v>46001</v>
          </cell>
        </row>
        <row r="302">
          <cell r="A302" t="str">
            <v>CAC Index</v>
          </cell>
          <cell r="B302">
            <v>5</v>
          </cell>
          <cell r="C302">
            <v>0</v>
          </cell>
          <cell r="D302">
            <v>0</v>
          </cell>
          <cell r="E302">
            <v>0</v>
          </cell>
          <cell r="F302">
            <v>45974</v>
          </cell>
          <cell r="G302">
            <v>0</v>
          </cell>
        </row>
        <row r="303">
          <cell r="A303" t="str">
            <v>CCMP Index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45958</v>
          </cell>
          <cell r="G303">
            <v>45958</v>
          </cell>
        </row>
        <row r="304">
          <cell r="A304" t="str">
            <v>DAX Index</v>
          </cell>
          <cell r="B304">
            <v>2</v>
          </cell>
          <cell r="C304">
            <v>0</v>
          </cell>
          <cell r="D304">
            <v>0</v>
          </cell>
          <cell r="E304">
            <v>46041</v>
          </cell>
          <cell r="F304">
            <v>46028</v>
          </cell>
          <cell r="G304">
            <v>0</v>
          </cell>
        </row>
        <row r="305">
          <cell r="A305" t="str">
            <v>FTSEMIB Index</v>
          </cell>
          <cell r="B305">
            <v>14</v>
          </cell>
          <cell r="C305">
            <v>0</v>
          </cell>
          <cell r="D305">
            <v>0</v>
          </cell>
          <cell r="E305">
            <v>0</v>
          </cell>
          <cell r="F305">
            <v>45972</v>
          </cell>
          <cell r="G305">
            <v>0</v>
          </cell>
        </row>
        <row r="306">
          <cell r="A306" t="str">
            <v>HSCEI Index</v>
          </cell>
          <cell r="B306">
            <v>2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</row>
        <row r="307">
          <cell r="A307" t="str">
            <v>HSI Index</v>
          </cell>
          <cell r="B307">
            <v>2</v>
          </cell>
          <cell r="C307">
            <v>0</v>
          </cell>
          <cell r="D307">
            <v>0</v>
          </cell>
          <cell r="E307">
            <v>46055</v>
          </cell>
          <cell r="F307">
            <v>46051</v>
          </cell>
          <cell r="G307">
            <v>0</v>
          </cell>
        </row>
        <row r="308">
          <cell r="A308" t="str">
            <v>IBEX Index</v>
          </cell>
          <cell r="B308">
            <v>53</v>
          </cell>
          <cell r="C308">
            <v>1</v>
          </cell>
          <cell r="D308">
            <v>0</v>
          </cell>
          <cell r="E308">
            <v>0</v>
          </cell>
          <cell r="F308">
            <v>45959</v>
          </cell>
          <cell r="G308">
            <v>46007</v>
          </cell>
        </row>
        <row r="309">
          <cell r="A309" t="str">
            <v>IBOV Index</v>
          </cell>
          <cell r="B309">
            <v>35</v>
          </cell>
          <cell r="C309">
            <v>0</v>
          </cell>
          <cell r="D309">
            <v>0</v>
          </cell>
          <cell r="E309">
            <v>0</v>
          </cell>
          <cell r="F309">
            <v>46056</v>
          </cell>
          <cell r="G309">
            <v>46044</v>
          </cell>
        </row>
        <row r="310">
          <cell r="A310" t="str">
            <v>INDU Index</v>
          </cell>
          <cell r="B310">
            <v>3</v>
          </cell>
          <cell r="C310">
            <v>0</v>
          </cell>
          <cell r="D310">
            <v>0</v>
          </cell>
          <cell r="E310">
            <v>0</v>
          </cell>
          <cell r="F310">
            <v>45958</v>
          </cell>
          <cell r="G310">
            <v>0</v>
          </cell>
        </row>
        <row r="311">
          <cell r="A311" t="str">
            <v>KOSPI Index</v>
          </cell>
          <cell r="B311">
            <v>34</v>
          </cell>
          <cell r="C311">
            <v>0</v>
          </cell>
          <cell r="D311">
            <v>0</v>
          </cell>
          <cell r="E311">
            <v>0</v>
          </cell>
          <cell r="F311">
            <v>45960</v>
          </cell>
          <cell r="G311">
            <v>45957</v>
          </cell>
        </row>
        <row r="312">
          <cell r="A312" t="str">
            <v>MEXBOL Index</v>
          </cell>
          <cell r="B312">
            <v>36</v>
          </cell>
          <cell r="C312">
            <v>0</v>
          </cell>
          <cell r="D312">
            <v>0</v>
          </cell>
          <cell r="E312">
            <v>0</v>
          </cell>
          <cell r="F312">
            <v>45966</v>
          </cell>
          <cell r="G312">
            <v>0</v>
          </cell>
        </row>
        <row r="313">
          <cell r="A313" t="str">
            <v>MID Index</v>
          </cell>
          <cell r="B313">
            <v>52</v>
          </cell>
          <cell r="C313">
            <v>1</v>
          </cell>
          <cell r="D313">
            <v>0</v>
          </cell>
          <cell r="E313">
            <v>0</v>
          </cell>
          <cell r="F313">
            <v>46031</v>
          </cell>
          <cell r="G313">
            <v>0</v>
          </cell>
        </row>
        <row r="314">
          <cell r="A314" t="str">
            <v>NDX Index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45958</v>
          </cell>
          <cell r="G314">
            <v>45958</v>
          </cell>
        </row>
        <row r="315">
          <cell r="A315" t="str">
            <v>NKY Index</v>
          </cell>
          <cell r="B315">
            <v>33</v>
          </cell>
          <cell r="C315">
            <v>0</v>
          </cell>
          <cell r="D315">
            <v>0</v>
          </cell>
          <cell r="E315">
            <v>0</v>
          </cell>
          <cell r="F315">
            <v>45959</v>
          </cell>
          <cell r="G315">
            <v>45965</v>
          </cell>
        </row>
        <row r="316">
          <cell r="A316" t="str">
            <v>NYA Index</v>
          </cell>
          <cell r="B316">
            <v>52</v>
          </cell>
          <cell r="C316">
            <v>1</v>
          </cell>
          <cell r="D316">
            <v>0</v>
          </cell>
          <cell r="E316">
            <v>0</v>
          </cell>
          <cell r="F316">
            <v>45996</v>
          </cell>
          <cell r="G316">
            <v>0</v>
          </cell>
        </row>
        <row r="317">
          <cell r="A317" t="str">
            <v>OEX Index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45958</v>
          </cell>
          <cell r="G317">
            <v>45958</v>
          </cell>
        </row>
        <row r="318">
          <cell r="A318" t="str">
            <v>RAY Index</v>
          </cell>
          <cell r="B318">
            <v>3</v>
          </cell>
          <cell r="C318">
            <v>0</v>
          </cell>
          <cell r="D318">
            <v>0</v>
          </cell>
          <cell r="E318">
            <v>0</v>
          </cell>
          <cell r="F318">
            <v>45958</v>
          </cell>
          <cell r="G318">
            <v>0</v>
          </cell>
        </row>
        <row r="319">
          <cell r="A319" t="str">
            <v>RIY Index</v>
          </cell>
          <cell r="B319">
            <v>3</v>
          </cell>
          <cell r="C319">
            <v>0</v>
          </cell>
          <cell r="D319">
            <v>0</v>
          </cell>
          <cell r="E319">
            <v>0</v>
          </cell>
          <cell r="F319">
            <v>45958</v>
          </cell>
          <cell r="G319">
            <v>0</v>
          </cell>
        </row>
        <row r="320">
          <cell r="A320" t="str">
            <v>RTY Index</v>
          </cell>
          <cell r="B320">
            <v>3</v>
          </cell>
          <cell r="C320">
            <v>0</v>
          </cell>
          <cell r="D320">
            <v>0</v>
          </cell>
          <cell r="E320">
            <v>0</v>
          </cell>
          <cell r="F320">
            <v>46001</v>
          </cell>
          <cell r="G320">
            <v>0</v>
          </cell>
        </row>
        <row r="321">
          <cell r="A321" t="str">
            <v>SHCOMP Index</v>
          </cell>
          <cell r="B321">
            <v>2</v>
          </cell>
          <cell r="C321">
            <v>0</v>
          </cell>
          <cell r="D321">
            <v>0</v>
          </cell>
          <cell r="E321">
            <v>46055</v>
          </cell>
          <cell r="F321">
            <v>45960</v>
          </cell>
          <cell r="G321">
            <v>0</v>
          </cell>
        </row>
        <row r="322">
          <cell r="A322" t="str">
            <v>SMI Index</v>
          </cell>
          <cell r="B322">
            <v>7</v>
          </cell>
          <cell r="C322">
            <v>0</v>
          </cell>
          <cell r="D322">
            <v>0</v>
          </cell>
          <cell r="E322">
            <v>0</v>
          </cell>
          <cell r="F322">
            <v>46028</v>
          </cell>
          <cell r="G322">
            <v>0</v>
          </cell>
        </row>
        <row r="323">
          <cell r="A323" t="str">
            <v>SOX Index</v>
          </cell>
          <cell r="B323">
            <v>3</v>
          </cell>
          <cell r="C323">
            <v>0</v>
          </cell>
          <cell r="D323">
            <v>0</v>
          </cell>
          <cell r="E323">
            <v>0</v>
          </cell>
          <cell r="F323">
            <v>45958</v>
          </cell>
          <cell r="G323">
            <v>46038</v>
          </cell>
        </row>
        <row r="324">
          <cell r="A324" t="str">
            <v>SPR Index</v>
          </cell>
          <cell r="B324">
            <v>3</v>
          </cell>
          <cell r="C324">
            <v>0</v>
          </cell>
          <cell r="D324">
            <v>0</v>
          </cell>
          <cell r="E324">
            <v>0</v>
          </cell>
          <cell r="F324">
            <v>45958</v>
          </cell>
          <cell r="G324">
            <v>0</v>
          </cell>
        </row>
        <row r="325">
          <cell r="A325" t="str">
            <v>SPTSX Index</v>
          </cell>
          <cell r="B325">
            <v>2</v>
          </cell>
          <cell r="C325">
            <v>0</v>
          </cell>
          <cell r="D325">
            <v>0</v>
          </cell>
          <cell r="E325">
            <v>0</v>
          </cell>
          <cell r="F325">
            <v>45986</v>
          </cell>
          <cell r="G325">
            <v>46009</v>
          </cell>
        </row>
        <row r="326">
          <cell r="A326" t="str">
            <v>SX5E Index</v>
          </cell>
          <cell r="B326">
            <v>52</v>
          </cell>
          <cell r="C326">
            <v>1</v>
          </cell>
          <cell r="D326">
            <v>0</v>
          </cell>
          <cell r="E326">
            <v>0</v>
          </cell>
          <cell r="F326">
            <v>45973</v>
          </cell>
          <cell r="G326">
            <v>0</v>
          </cell>
        </row>
        <row r="327">
          <cell r="A327" t="str">
            <v>SXXP Index</v>
          </cell>
          <cell r="B327">
            <v>52</v>
          </cell>
          <cell r="C327">
            <v>1</v>
          </cell>
          <cell r="D327">
            <v>0</v>
          </cell>
          <cell r="E327">
            <v>0</v>
          </cell>
          <cell r="F327">
            <v>45972</v>
          </cell>
          <cell r="G327">
            <v>0</v>
          </cell>
        </row>
        <row r="328">
          <cell r="A328" t="str">
            <v>TRAN Index</v>
          </cell>
          <cell r="B328">
            <v>54</v>
          </cell>
          <cell r="C328">
            <v>1</v>
          </cell>
          <cell r="D328">
            <v>0</v>
          </cell>
          <cell r="E328">
            <v>0</v>
          </cell>
          <cell r="F328">
            <v>46059</v>
          </cell>
          <cell r="G328">
            <v>0</v>
          </cell>
        </row>
        <row r="329">
          <cell r="A329" t="str">
            <v>TWSE Index</v>
          </cell>
          <cell r="B329">
            <v>36</v>
          </cell>
          <cell r="C329">
            <v>0</v>
          </cell>
          <cell r="D329">
            <v>0</v>
          </cell>
          <cell r="E329">
            <v>0</v>
          </cell>
          <cell r="F329">
            <v>46028</v>
          </cell>
          <cell r="G329">
            <v>46028</v>
          </cell>
        </row>
        <row r="330">
          <cell r="A330" t="str">
            <v>UKX Index</v>
          </cell>
          <cell r="B330">
            <v>37</v>
          </cell>
          <cell r="C330">
            <v>0</v>
          </cell>
          <cell r="D330">
            <v>0</v>
          </cell>
          <cell r="E330">
            <v>0</v>
          </cell>
          <cell r="F330">
            <v>45959</v>
          </cell>
          <cell r="G330">
            <v>0</v>
          </cell>
        </row>
        <row r="331">
          <cell r="A331" t="str">
            <v>UTIL Index</v>
          </cell>
          <cell r="B331">
            <v>6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</row>
        <row r="332">
          <cell r="A332" t="str">
            <v>BSE500 Index</v>
          </cell>
          <cell r="B332">
            <v>2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</row>
        <row r="333">
          <cell r="A333" t="str">
            <v>BZ1 Index</v>
          </cell>
          <cell r="B333">
            <v>35</v>
          </cell>
          <cell r="C333">
            <v>0</v>
          </cell>
          <cell r="D333">
            <v>0</v>
          </cell>
          <cell r="E333">
            <v>0</v>
          </cell>
          <cell r="F333">
            <v>46049</v>
          </cell>
          <cell r="G333">
            <v>46044</v>
          </cell>
        </row>
        <row r="334">
          <cell r="A334" t="str">
            <v>CA1 Index</v>
          </cell>
          <cell r="B334">
            <v>55</v>
          </cell>
          <cell r="C334">
            <v>1</v>
          </cell>
          <cell r="D334">
            <v>0</v>
          </cell>
          <cell r="E334">
            <v>46051</v>
          </cell>
          <cell r="F334">
            <v>45972</v>
          </cell>
          <cell r="G334">
            <v>46003</v>
          </cell>
        </row>
        <row r="335">
          <cell r="A335" t="str">
            <v>CF1 Index</v>
          </cell>
          <cell r="B335">
            <v>7</v>
          </cell>
          <cell r="C335">
            <v>0</v>
          </cell>
          <cell r="D335">
            <v>0</v>
          </cell>
          <cell r="E335">
            <v>0</v>
          </cell>
          <cell r="F335">
            <v>46031</v>
          </cell>
          <cell r="G335">
            <v>0</v>
          </cell>
        </row>
        <row r="336">
          <cell r="A336" t="str">
            <v>DM1 Index</v>
          </cell>
          <cell r="B336">
            <v>3</v>
          </cell>
          <cell r="C336">
            <v>0</v>
          </cell>
          <cell r="D336">
            <v>0</v>
          </cell>
          <cell r="E336">
            <v>0</v>
          </cell>
          <cell r="F336">
            <v>45958</v>
          </cell>
          <cell r="G336">
            <v>0</v>
          </cell>
        </row>
        <row r="337">
          <cell r="A337" t="str">
            <v>ES1 Index</v>
          </cell>
          <cell r="B337">
            <v>2</v>
          </cell>
          <cell r="C337">
            <v>0</v>
          </cell>
          <cell r="D337">
            <v>0</v>
          </cell>
          <cell r="E337">
            <v>0</v>
          </cell>
          <cell r="F337">
            <v>45958</v>
          </cell>
          <cell r="G337">
            <v>0</v>
          </cell>
        </row>
        <row r="338">
          <cell r="A338" t="str">
            <v>FT1 Index</v>
          </cell>
          <cell r="B338">
            <v>36</v>
          </cell>
          <cell r="C338">
            <v>0</v>
          </cell>
          <cell r="D338">
            <v>0</v>
          </cell>
          <cell r="E338">
            <v>0</v>
          </cell>
          <cell r="F338">
            <v>46028</v>
          </cell>
          <cell r="G338">
            <v>46028</v>
          </cell>
        </row>
        <row r="339">
          <cell r="A339" t="str">
            <v>GX1 Index</v>
          </cell>
          <cell r="B339">
            <v>2</v>
          </cell>
          <cell r="C339">
            <v>0</v>
          </cell>
          <cell r="D339">
            <v>0</v>
          </cell>
          <cell r="E339">
            <v>46041</v>
          </cell>
          <cell r="F339">
            <v>46028</v>
          </cell>
          <cell r="G339">
            <v>0</v>
          </cell>
        </row>
        <row r="340">
          <cell r="A340" t="str">
            <v>HC1 Index</v>
          </cell>
          <cell r="B340">
            <v>2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</row>
        <row r="341">
          <cell r="A341" t="str">
            <v>HI1 Index</v>
          </cell>
          <cell r="B341">
            <v>2</v>
          </cell>
          <cell r="C341">
            <v>0</v>
          </cell>
          <cell r="D341">
            <v>0</v>
          </cell>
          <cell r="E341">
            <v>46055</v>
          </cell>
          <cell r="F341">
            <v>46051</v>
          </cell>
          <cell r="G341">
            <v>0</v>
          </cell>
        </row>
        <row r="342">
          <cell r="A342" t="str">
            <v>IB1 Index</v>
          </cell>
          <cell r="B342">
            <v>54</v>
          </cell>
          <cell r="C342">
            <v>1</v>
          </cell>
          <cell r="D342">
            <v>0</v>
          </cell>
          <cell r="E342">
            <v>0</v>
          </cell>
          <cell r="F342">
            <v>45959</v>
          </cell>
          <cell r="G342">
            <v>46007</v>
          </cell>
        </row>
        <row r="343">
          <cell r="A343" t="str">
            <v>IFB1 Index</v>
          </cell>
          <cell r="B343">
            <v>2</v>
          </cell>
          <cell r="C343">
            <v>0</v>
          </cell>
          <cell r="D343">
            <v>0</v>
          </cell>
          <cell r="E343">
            <v>0</v>
          </cell>
          <cell r="F343">
            <v>45960</v>
          </cell>
          <cell r="G343">
            <v>0</v>
          </cell>
        </row>
        <row r="344">
          <cell r="A344" t="str">
            <v>KM1 Index</v>
          </cell>
          <cell r="B344">
            <v>35</v>
          </cell>
          <cell r="C344">
            <v>0</v>
          </cell>
          <cell r="D344">
            <v>0</v>
          </cell>
          <cell r="E344">
            <v>0</v>
          </cell>
          <cell r="F344">
            <v>45959</v>
          </cell>
          <cell r="G344">
            <v>45959</v>
          </cell>
        </row>
        <row r="345">
          <cell r="A345" t="str">
            <v>MES1 Index</v>
          </cell>
          <cell r="B345">
            <v>35</v>
          </cell>
          <cell r="C345">
            <v>0</v>
          </cell>
          <cell r="D345">
            <v>0</v>
          </cell>
          <cell r="E345">
            <v>0</v>
          </cell>
          <cell r="F345">
            <v>46024</v>
          </cell>
          <cell r="G345">
            <v>46028</v>
          </cell>
        </row>
        <row r="346">
          <cell r="A346" t="str">
            <v>NK1 Index</v>
          </cell>
          <cell r="B346">
            <v>33</v>
          </cell>
          <cell r="C346">
            <v>0</v>
          </cell>
          <cell r="D346">
            <v>0</v>
          </cell>
          <cell r="E346">
            <v>0</v>
          </cell>
          <cell r="F346">
            <v>46063</v>
          </cell>
          <cell r="G346">
            <v>45965</v>
          </cell>
        </row>
        <row r="347">
          <cell r="A347" t="str">
            <v>NQ1 Index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45958</v>
          </cell>
          <cell r="G347">
            <v>45958</v>
          </cell>
        </row>
        <row r="348">
          <cell r="A348" t="str">
            <v>RTY1 Index</v>
          </cell>
          <cell r="B348">
            <v>3</v>
          </cell>
          <cell r="C348">
            <v>0</v>
          </cell>
          <cell r="D348">
            <v>0</v>
          </cell>
          <cell r="E348">
            <v>0</v>
          </cell>
          <cell r="F348">
            <v>46001</v>
          </cell>
          <cell r="G348">
            <v>0</v>
          </cell>
        </row>
        <row r="349">
          <cell r="A349" t="str">
            <v>SM1 Index</v>
          </cell>
          <cell r="B349">
            <v>7</v>
          </cell>
          <cell r="C349">
            <v>0</v>
          </cell>
          <cell r="D349">
            <v>0</v>
          </cell>
          <cell r="E349">
            <v>0</v>
          </cell>
          <cell r="F349">
            <v>46027</v>
          </cell>
          <cell r="G349">
            <v>0</v>
          </cell>
        </row>
        <row r="350">
          <cell r="A350" t="str">
            <v>ST1 Index</v>
          </cell>
          <cell r="B350">
            <v>14</v>
          </cell>
          <cell r="C350">
            <v>0</v>
          </cell>
          <cell r="D350">
            <v>0</v>
          </cell>
          <cell r="E350">
            <v>0</v>
          </cell>
          <cell r="F350">
            <v>45972</v>
          </cell>
          <cell r="G350">
            <v>0</v>
          </cell>
        </row>
        <row r="351">
          <cell r="A351" t="str">
            <v>UX1 Index</v>
          </cell>
          <cell r="B351">
            <v>16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</row>
        <row r="352">
          <cell r="A352" t="str">
            <v>VG1 Index</v>
          </cell>
          <cell r="B352">
            <v>3</v>
          </cell>
          <cell r="C352">
            <v>0</v>
          </cell>
          <cell r="D352">
            <v>0</v>
          </cell>
          <cell r="E352">
            <v>0</v>
          </cell>
          <cell r="F352">
            <v>45959</v>
          </cell>
          <cell r="G352">
            <v>0</v>
          </cell>
        </row>
        <row r="353">
          <cell r="A353" t="str">
            <v>Z 1 Index</v>
          </cell>
          <cell r="B353">
            <v>38</v>
          </cell>
          <cell r="C353">
            <v>0</v>
          </cell>
          <cell r="D353">
            <v>0</v>
          </cell>
          <cell r="E353">
            <v>0</v>
          </cell>
          <cell r="F353">
            <v>45959</v>
          </cell>
          <cell r="G353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R"/>
      <sheetName val="SM"/>
      <sheetName val="INPUT"/>
      <sheetName val="weekly"/>
      <sheetName val="breaks"/>
      <sheetName val="breaksr"/>
      <sheetName val="acc_dist"/>
      <sheetName val="MA_50D_SIG"/>
      <sheetName val="fast_drop_hot_long"/>
      <sheetName val="short_rise_hot_short"/>
    </sheetNames>
    <sheetDataSet>
      <sheetData sheetId="0">
        <row r="2">
          <cell r="B2">
            <v>1</v>
          </cell>
          <cell r="C2">
            <v>6</v>
          </cell>
          <cell r="D2">
            <v>0</v>
          </cell>
          <cell r="E2">
            <v>0</v>
          </cell>
          <cell r="F2">
            <v>4</v>
          </cell>
          <cell r="G2">
            <v>9</v>
          </cell>
        </row>
        <row r="3">
          <cell r="B3">
            <v>4</v>
          </cell>
          <cell r="C3">
            <v>0</v>
          </cell>
          <cell r="D3">
            <v>0</v>
          </cell>
          <cell r="E3">
            <v>1</v>
          </cell>
          <cell r="F3">
            <v>0</v>
          </cell>
          <cell r="G3">
            <v>6</v>
          </cell>
        </row>
        <row r="4">
          <cell r="B4">
            <v>0</v>
          </cell>
          <cell r="C4">
            <v>0</v>
          </cell>
          <cell r="D4">
            <v>0</v>
          </cell>
          <cell r="E4">
            <v>1</v>
          </cell>
          <cell r="F4">
            <v>0</v>
          </cell>
          <cell r="G4">
            <v>3</v>
          </cell>
        </row>
        <row r="5">
          <cell r="B5">
            <v>1</v>
          </cell>
          <cell r="C5">
            <v>0</v>
          </cell>
          <cell r="D5">
            <v>0</v>
          </cell>
          <cell r="E5">
            <v>3</v>
          </cell>
          <cell r="F5">
            <v>0</v>
          </cell>
          <cell r="G5">
            <v>6</v>
          </cell>
        </row>
        <row r="6">
          <cell r="B6">
            <v>0</v>
          </cell>
          <cell r="C6">
            <v>4</v>
          </cell>
          <cell r="D6">
            <v>46052</v>
          </cell>
          <cell r="E6">
            <v>1</v>
          </cell>
          <cell r="F6">
            <v>0</v>
          </cell>
          <cell r="G6">
            <v>6</v>
          </cell>
        </row>
        <row r="7">
          <cell r="B7">
            <v>0</v>
          </cell>
          <cell r="C7">
            <v>0</v>
          </cell>
          <cell r="D7">
            <v>46058</v>
          </cell>
          <cell r="E7">
            <v>0</v>
          </cell>
          <cell r="F7">
            <v>2</v>
          </cell>
          <cell r="G7">
            <v>6</v>
          </cell>
        </row>
        <row r="8">
          <cell r="B8">
            <v>3</v>
          </cell>
          <cell r="C8">
            <v>0</v>
          </cell>
          <cell r="D8">
            <v>0</v>
          </cell>
          <cell r="E8">
            <v>1</v>
          </cell>
          <cell r="F8">
            <v>0</v>
          </cell>
          <cell r="G8">
            <v>6</v>
          </cell>
        </row>
        <row r="9">
          <cell r="B9">
            <v>5</v>
          </cell>
          <cell r="C9">
            <v>0</v>
          </cell>
          <cell r="D9">
            <v>0</v>
          </cell>
          <cell r="E9">
            <v>3</v>
          </cell>
          <cell r="F9">
            <v>2</v>
          </cell>
          <cell r="G9">
            <v>9</v>
          </cell>
        </row>
        <row r="10">
          <cell r="B10">
            <v>5</v>
          </cell>
          <cell r="C10">
            <v>0</v>
          </cell>
          <cell r="D10">
            <v>0</v>
          </cell>
          <cell r="E10">
            <v>1</v>
          </cell>
          <cell r="F10">
            <v>0</v>
          </cell>
          <cell r="G10">
            <v>6</v>
          </cell>
        </row>
        <row r="11">
          <cell r="B11">
            <v>0</v>
          </cell>
          <cell r="C11">
            <v>0</v>
          </cell>
          <cell r="D11">
            <v>0</v>
          </cell>
          <cell r="E11">
            <v>1</v>
          </cell>
          <cell r="F11">
            <v>0</v>
          </cell>
          <cell r="G11">
            <v>3</v>
          </cell>
        </row>
        <row r="12">
          <cell r="B12">
            <v>2</v>
          </cell>
          <cell r="C12">
            <v>0</v>
          </cell>
          <cell r="D12">
            <v>0</v>
          </cell>
          <cell r="E12">
            <v>1</v>
          </cell>
          <cell r="F12">
            <v>0</v>
          </cell>
          <cell r="G12">
            <v>6</v>
          </cell>
        </row>
        <row r="13">
          <cell r="B13">
            <v>0</v>
          </cell>
          <cell r="C13">
            <v>0</v>
          </cell>
          <cell r="D13">
            <v>46058</v>
          </cell>
          <cell r="E13">
            <v>3</v>
          </cell>
          <cell r="F13">
            <v>0</v>
          </cell>
          <cell r="G13">
            <v>6</v>
          </cell>
        </row>
        <row r="14">
          <cell r="B14">
            <v>0</v>
          </cell>
          <cell r="C14">
            <v>4</v>
          </cell>
          <cell r="D14">
            <v>0</v>
          </cell>
          <cell r="E14">
            <v>1</v>
          </cell>
          <cell r="F14">
            <v>0</v>
          </cell>
          <cell r="G14">
            <v>6</v>
          </cell>
        </row>
        <row r="15">
          <cell r="B15">
            <v>5</v>
          </cell>
          <cell r="C15">
            <v>0</v>
          </cell>
          <cell r="D15">
            <v>0</v>
          </cell>
          <cell r="E15">
            <v>3</v>
          </cell>
          <cell r="F15">
            <v>0</v>
          </cell>
          <cell r="G15">
            <v>6</v>
          </cell>
        </row>
        <row r="16">
          <cell r="B16">
            <v>5</v>
          </cell>
          <cell r="C16">
            <v>0</v>
          </cell>
          <cell r="D16">
            <v>0</v>
          </cell>
          <cell r="E16">
            <v>1</v>
          </cell>
          <cell r="F16">
            <v>0</v>
          </cell>
          <cell r="G16">
            <v>6</v>
          </cell>
        </row>
        <row r="17">
          <cell r="B17">
            <v>5</v>
          </cell>
          <cell r="C17">
            <v>0</v>
          </cell>
          <cell r="D17">
            <v>46052</v>
          </cell>
          <cell r="E17">
            <v>1</v>
          </cell>
          <cell r="F17">
            <v>0</v>
          </cell>
          <cell r="G17">
            <v>6</v>
          </cell>
        </row>
        <row r="18">
          <cell r="B18">
            <v>5</v>
          </cell>
          <cell r="C18">
            <v>0</v>
          </cell>
          <cell r="D18">
            <v>46052</v>
          </cell>
          <cell r="E18">
            <v>1</v>
          </cell>
          <cell r="F18">
            <v>0</v>
          </cell>
          <cell r="G18">
            <v>6</v>
          </cell>
        </row>
        <row r="19">
          <cell r="B19">
            <v>1</v>
          </cell>
          <cell r="C19">
            <v>7</v>
          </cell>
          <cell r="D19">
            <v>0</v>
          </cell>
          <cell r="E19">
            <v>0</v>
          </cell>
          <cell r="F19">
            <v>0</v>
          </cell>
          <cell r="G19">
            <v>6</v>
          </cell>
        </row>
        <row r="20">
          <cell r="B20">
            <v>2</v>
          </cell>
          <cell r="C20">
            <v>0</v>
          </cell>
          <cell r="D20">
            <v>0</v>
          </cell>
          <cell r="E20">
            <v>3</v>
          </cell>
          <cell r="F20">
            <v>0</v>
          </cell>
          <cell r="G20">
            <v>6</v>
          </cell>
        </row>
        <row r="21">
          <cell r="B21">
            <v>4</v>
          </cell>
          <cell r="C21">
            <v>0</v>
          </cell>
          <cell r="D21">
            <v>0</v>
          </cell>
          <cell r="E21">
            <v>0</v>
          </cell>
          <cell r="F21">
            <v>1</v>
          </cell>
          <cell r="G21">
            <v>6</v>
          </cell>
        </row>
        <row r="22">
          <cell r="B22">
            <v>1</v>
          </cell>
          <cell r="C22">
            <v>7</v>
          </cell>
          <cell r="D22">
            <v>0</v>
          </cell>
          <cell r="E22">
            <v>0</v>
          </cell>
          <cell r="F22">
            <v>0</v>
          </cell>
          <cell r="G22">
            <v>6</v>
          </cell>
        </row>
        <row r="23">
          <cell r="B23">
            <v>1</v>
          </cell>
          <cell r="C23">
            <v>7</v>
          </cell>
          <cell r="D23">
            <v>0</v>
          </cell>
          <cell r="E23">
            <v>0</v>
          </cell>
          <cell r="F23">
            <v>0</v>
          </cell>
          <cell r="G23">
            <v>6</v>
          </cell>
        </row>
        <row r="24">
          <cell r="B24">
            <v>5</v>
          </cell>
          <cell r="C24">
            <v>0</v>
          </cell>
          <cell r="D24">
            <v>0</v>
          </cell>
          <cell r="E24">
            <v>0</v>
          </cell>
          <cell r="F24">
            <v>3</v>
          </cell>
          <cell r="G24">
            <v>6</v>
          </cell>
        </row>
        <row r="25">
          <cell r="B25">
            <v>1</v>
          </cell>
          <cell r="C25">
            <v>8</v>
          </cell>
          <cell r="D25">
            <v>0</v>
          </cell>
          <cell r="E25">
            <v>0</v>
          </cell>
          <cell r="F25">
            <v>0</v>
          </cell>
          <cell r="G25">
            <v>6</v>
          </cell>
        </row>
        <row r="26">
          <cell r="B26">
            <v>2</v>
          </cell>
          <cell r="C26">
            <v>0</v>
          </cell>
          <cell r="D26">
            <v>0</v>
          </cell>
          <cell r="E26">
            <v>0</v>
          </cell>
          <cell r="F26">
            <v>1</v>
          </cell>
          <cell r="G26">
            <v>6</v>
          </cell>
        </row>
        <row r="27">
          <cell r="B27">
            <v>1</v>
          </cell>
          <cell r="C27">
            <v>8</v>
          </cell>
          <cell r="D27">
            <v>0</v>
          </cell>
          <cell r="E27">
            <v>0</v>
          </cell>
          <cell r="F27">
            <v>0</v>
          </cell>
          <cell r="G27">
            <v>6</v>
          </cell>
        </row>
        <row r="28">
          <cell r="B28">
            <v>1</v>
          </cell>
          <cell r="C28">
            <v>9</v>
          </cell>
          <cell r="D28">
            <v>46051</v>
          </cell>
          <cell r="E28">
            <v>0</v>
          </cell>
          <cell r="F28">
            <v>0</v>
          </cell>
          <cell r="G28">
            <v>6</v>
          </cell>
        </row>
        <row r="29"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</row>
        <row r="30">
          <cell r="B30">
            <v>0</v>
          </cell>
          <cell r="C30">
            <v>6</v>
          </cell>
          <cell r="D30">
            <v>46059</v>
          </cell>
          <cell r="E30">
            <v>0</v>
          </cell>
          <cell r="F30">
            <v>2</v>
          </cell>
          <cell r="G30">
            <v>9</v>
          </cell>
        </row>
        <row r="31">
          <cell r="B31">
            <v>1</v>
          </cell>
          <cell r="C31">
            <v>0</v>
          </cell>
          <cell r="D31">
            <v>0</v>
          </cell>
          <cell r="E31">
            <v>0</v>
          </cell>
          <cell r="F31">
            <v>4</v>
          </cell>
          <cell r="G31">
            <v>6</v>
          </cell>
        </row>
        <row r="32">
          <cell r="B32">
            <v>1</v>
          </cell>
          <cell r="C32">
            <v>10</v>
          </cell>
          <cell r="D32">
            <v>46055</v>
          </cell>
          <cell r="E32">
            <v>0</v>
          </cell>
          <cell r="F32">
            <v>1</v>
          </cell>
          <cell r="G32">
            <v>12</v>
          </cell>
        </row>
        <row r="33">
          <cell r="B33">
            <v>1</v>
          </cell>
          <cell r="C33">
            <v>8</v>
          </cell>
          <cell r="D33">
            <v>46052</v>
          </cell>
          <cell r="E33">
            <v>0</v>
          </cell>
          <cell r="F33">
            <v>0</v>
          </cell>
          <cell r="G33">
            <v>6</v>
          </cell>
        </row>
        <row r="34">
          <cell r="B34">
            <v>1</v>
          </cell>
          <cell r="C34">
            <v>8</v>
          </cell>
          <cell r="D34">
            <v>0</v>
          </cell>
          <cell r="E34">
            <v>0</v>
          </cell>
          <cell r="F34">
            <v>3</v>
          </cell>
          <cell r="G34">
            <v>9</v>
          </cell>
        </row>
        <row r="35">
          <cell r="B35">
            <v>3</v>
          </cell>
          <cell r="C35">
            <v>0</v>
          </cell>
          <cell r="D35">
            <v>0</v>
          </cell>
          <cell r="E35">
            <v>2</v>
          </cell>
          <cell r="F35">
            <v>0</v>
          </cell>
          <cell r="G35">
            <v>6</v>
          </cell>
        </row>
        <row r="36">
          <cell r="B36">
            <v>2</v>
          </cell>
          <cell r="C36">
            <v>5</v>
          </cell>
          <cell r="D36">
            <v>46057</v>
          </cell>
          <cell r="E36">
            <v>3</v>
          </cell>
          <cell r="F36">
            <v>0</v>
          </cell>
          <cell r="G36">
            <v>12</v>
          </cell>
        </row>
        <row r="37">
          <cell r="B37">
            <v>0</v>
          </cell>
          <cell r="C37">
            <v>8</v>
          </cell>
          <cell r="D37">
            <v>46062</v>
          </cell>
          <cell r="E37">
            <v>0</v>
          </cell>
          <cell r="F37">
            <v>3</v>
          </cell>
          <cell r="G37">
            <v>9</v>
          </cell>
        </row>
        <row r="38">
          <cell r="B38">
            <v>1</v>
          </cell>
          <cell r="C38">
            <v>8</v>
          </cell>
          <cell r="D38">
            <v>46052</v>
          </cell>
          <cell r="E38">
            <v>0</v>
          </cell>
          <cell r="F38">
            <v>3</v>
          </cell>
          <cell r="G38">
            <v>9</v>
          </cell>
        </row>
        <row r="39"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</row>
        <row r="40">
          <cell r="B40">
            <v>1</v>
          </cell>
          <cell r="C40">
            <v>7</v>
          </cell>
          <cell r="D40">
            <v>0</v>
          </cell>
          <cell r="E40">
            <v>2</v>
          </cell>
          <cell r="F40">
            <v>0</v>
          </cell>
          <cell r="G40">
            <v>9</v>
          </cell>
        </row>
        <row r="41">
          <cell r="B41">
            <v>1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3</v>
          </cell>
        </row>
        <row r="42">
          <cell r="B42">
            <v>3</v>
          </cell>
          <cell r="C42">
            <v>5</v>
          </cell>
          <cell r="D42">
            <v>0</v>
          </cell>
          <cell r="E42">
            <v>0</v>
          </cell>
          <cell r="F42">
            <v>0</v>
          </cell>
          <cell r="G42">
            <v>6</v>
          </cell>
        </row>
        <row r="43">
          <cell r="B43">
            <v>3</v>
          </cell>
          <cell r="C43">
            <v>5</v>
          </cell>
          <cell r="D43">
            <v>0</v>
          </cell>
          <cell r="E43">
            <v>0</v>
          </cell>
          <cell r="F43">
            <v>0</v>
          </cell>
          <cell r="G43">
            <v>6</v>
          </cell>
        </row>
        <row r="44">
          <cell r="B44">
            <v>3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3</v>
          </cell>
        </row>
        <row r="45">
          <cell r="B45">
            <v>3</v>
          </cell>
          <cell r="C45">
            <v>5</v>
          </cell>
          <cell r="D45">
            <v>0</v>
          </cell>
          <cell r="E45">
            <v>0</v>
          </cell>
          <cell r="F45">
            <v>0</v>
          </cell>
          <cell r="G45">
            <v>6</v>
          </cell>
        </row>
        <row r="46">
          <cell r="B46">
            <v>3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3</v>
          </cell>
        </row>
        <row r="47">
          <cell r="B47">
            <v>1</v>
          </cell>
          <cell r="C47">
            <v>3</v>
          </cell>
          <cell r="D47">
            <v>0</v>
          </cell>
          <cell r="E47">
            <v>0</v>
          </cell>
          <cell r="F47">
            <v>0</v>
          </cell>
          <cell r="G47">
            <v>6</v>
          </cell>
        </row>
        <row r="48">
          <cell r="B48">
            <v>5</v>
          </cell>
          <cell r="C48">
            <v>3</v>
          </cell>
          <cell r="D48">
            <v>0</v>
          </cell>
          <cell r="E48">
            <v>2</v>
          </cell>
          <cell r="F48">
            <v>0</v>
          </cell>
          <cell r="G48">
            <v>9</v>
          </cell>
        </row>
        <row r="49">
          <cell r="B49">
            <v>1</v>
          </cell>
          <cell r="C49">
            <v>3</v>
          </cell>
          <cell r="D49">
            <v>0</v>
          </cell>
          <cell r="E49">
            <v>2</v>
          </cell>
          <cell r="F49">
            <v>3</v>
          </cell>
          <cell r="G49">
            <v>12</v>
          </cell>
        </row>
        <row r="50">
          <cell r="B50">
            <v>0</v>
          </cell>
          <cell r="C50">
            <v>0</v>
          </cell>
          <cell r="D50">
            <v>0</v>
          </cell>
          <cell r="E50">
            <v>1</v>
          </cell>
          <cell r="F50">
            <v>1</v>
          </cell>
          <cell r="G50">
            <v>6</v>
          </cell>
        </row>
        <row r="51">
          <cell r="B51">
            <v>1</v>
          </cell>
          <cell r="C51">
            <v>0</v>
          </cell>
          <cell r="D51">
            <v>0</v>
          </cell>
          <cell r="E51">
            <v>0</v>
          </cell>
          <cell r="F51">
            <v>3</v>
          </cell>
          <cell r="G51">
            <v>6</v>
          </cell>
        </row>
        <row r="52">
          <cell r="B52">
            <v>1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3</v>
          </cell>
        </row>
        <row r="53">
          <cell r="B53">
            <v>1</v>
          </cell>
          <cell r="C53">
            <v>0</v>
          </cell>
          <cell r="D53">
            <v>0</v>
          </cell>
          <cell r="E53">
            <v>2</v>
          </cell>
          <cell r="F53">
            <v>4</v>
          </cell>
          <cell r="G53">
            <v>9</v>
          </cell>
        </row>
        <row r="54">
          <cell r="B54">
            <v>5</v>
          </cell>
          <cell r="C54">
            <v>10</v>
          </cell>
          <cell r="D54">
            <v>0</v>
          </cell>
          <cell r="E54">
            <v>0</v>
          </cell>
          <cell r="F54">
            <v>2</v>
          </cell>
          <cell r="G54">
            <v>9</v>
          </cell>
        </row>
        <row r="55">
          <cell r="B55">
            <v>4</v>
          </cell>
          <cell r="C55">
            <v>0</v>
          </cell>
          <cell r="D55">
            <v>0</v>
          </cell>
          <cell r="E55">
            <v>2</v>
          </cell>
          <cell r="F55">
            <v>0</v>
          </cell>
          <cell r="G55">
            <v>6</v>
          </cell>
        </row>
        <row r="56"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3</v>
          </cell>
          <cell r="G56">
            <v>3</v>
          </cell>
        </row>
        <row r="57">
          <cell r="B57">
            <v>5</v>
          </cell>
          <cell r="C57">
            <v>7</v>
          </cell>
          <cell r="D57">
            <v>0</v>
          </cell>
          <cell r="E57">
            <v>1</v>
          </cell>
          <cell r="F57">
            <v>0</v>
          </cell>
          <cell r="G57">
            <v>9</v>
          </cell>
        </row>
        <row r="58">
          <cell r="B58">
            <v>4</v>
          </cell>
          <cell r="C58">
            <v>0</v>
          </cell>
          <cell r="D58">
            <v>0</v>
          </cell>
          <cell r="E58">
            <v>2</v>
          </cell>
          <cell r="F58">
            <v>0</v>
          </cell>
          <cell r="G58">
            <v>6</v>
          </cell>
        </row>
        <row r="59">
          <cell r="B59">
            <v>5</v>
          </cell>
          <cell r="C59">
            <v>0</v>
          </cell>
          <cell r="D59">
            <v>0</v>
          </cell>
          <cell r="E59">
            <v>1</v>
          </cell>
          <cell r="F59">
            <v>0</v>
          </cell>
          <cell r="G59">
            <v>6</v>
          </cell>
        </row>
        <row r="60">
          <cell r="B60">
            <v>2</v>
          </cell>
          <cell r="C60">
            <v>9</v>
          </cell>
          <cell r="D60">
            <v>0</v>
          </cell>
          <cell r="E60">
            <v>3</v>
          </cell>
          <cell r="F60">
            <v>0</v>
          </cell>
          <cell r="G60">
            <v>9</v>
          </cell>
        </row>
        <row r="61">
          <cell r="B61">
            <v>0</v>
          </cell>
          <cell r="C61">
            <v>9</v>
          </cell>
          <cell r="D61">
            <v>0</v>
          </cell>
          <cell r="E61">
            <v>2</v>
          </cell>
          <cell r="F61">
            <v>0</v>
          </cell>
          <cell r="G61">
            <v>6</v>
          </cell>
        </row>
        <row r="62">
          <cell r="B62">
            <v>0</v>
          </cell>
          <cell r="C62">
            <v>0</v>
          </cell>
          <cell r="D62">
            <v>0</v>
          </cell>
          <cell r="E62">
            <v>3</v>
          </cell>
          <cell r="F62">
            <v>0</v>
          </cell>
          <cell r="G62">
            <v>3</v>
          </cell>
        </row>
        <row r="63">
          <cell r="B63">
            <v>4</v>
          </cell>
          <cell r="C63">
            <v>0</v>
          </cell>
          <cell r="D63">
            <v>0</v>
          </cell>
          <cell r="E63">
            <v>2</v>
          </cell>
          <cell r="F63">
            <v>0</v>
          </cell>
          <cell r="G63">
            <v>6</v>
          </cell>
        </row>
        <row r="64">
          <cell r="B64">
            <v>3</v>
          </cell>
          <cell r="C64">
            <v>0</v>
          </cell>
          <cell r="D64">
            <v>0</v>
          </cell>
          <cell r="E64">
            <v>1</v>
          </cell>
          <cell r="F64">
            <v>0</v>
          </cell>
          <cell r="G64">
            <v>6</v>
          </cell>
        </row>
        <row r="65">
          <cell r="B65">
            <v>3</v>
          </cell>
          <cell r="C65">
            <v>0</v>
          </cell>
          <cell r="D65">
            <v>0</v>
          </cell>
          <cell r="E65">
            <v>1</v>
          </cell>
          <cell r="F65">
            <v>0</v>
          </cell>
          <cell r="G65">
            <v>6</v>
          </cell>
        </row>
        <row r="66">
          <cell r="B66">
            <v>5</v>
          </cell>
          <cell r="C66">
            <v>0</v>
          </cell>
          <cell r="D66">
            <v>0</v>
          </cell>
          <cell r="E66">
            <v>1</v>
          </cell>
          <cell r="F66">
            <v>4</v>
          </cell>
          <cell r="G66">
            <v>9</v>
          </cell>
        </row>
        <row r="67">
          <cell r="B67">
            <v>1</v>
          </cell>
          <cell r="C67">
            <v>0</v>
          </cell>
          <cell r="D67">
            <v>0</v>
          </cell>
          <cell r="E67">
            <v>2</v>
          </cell>
          <cell r="F67">
            <v>4</v>
          </cell>
          <cell r="G67">
            <v>9</v>
          </cell>
        </row>
        <row r="68">
          <cell r="B68">
            <v>5</v>
          </cell>
          <cell r="C68">
            <v>0</v>
          </cell>
          <cell r="D68">
            <v>0</v>
          </cell>
          <cell r="E68">
            <v>2</v>
          </cell>
          <cell r="F68">
            <v>2</v>
          </cell>
          <cell r="G68">
            <v>9</v>
          </cell>
        </row>
        <row r="69">
          <cell r="B69">
            <v>0</v>
          </cell>
          <cell r="C69">
            <v>0</v>
          </cell>
          <cell r="D69">
            <v>0</v>
          </cell>
          <cell r="E69">
            <v>2</v>
          </cell>
          <cell r="F69">
            <v>0</v>
          </cell>
          <cell r="G69">
            <v>3</v>
          </cell>
        </row>
        <row r="70">
          <cell r="B70">
            <v>5</v>
          </cell>
          <cell r="C70">
            <v>0</v>
          </cell>
          <cell r="D70">
            <v>0</v>
          </cell>
          <cell r="E70">
            <v>0</v>
          </cell>
          <cell r="F70">
            <v>3</v>
          </cell>
          <cell r="G70">
            <v>6</v>
          </cell>
        </row>
        <row r="71">
          <cell r="B71">
            <v>1</v>
          </cell>
          <cell r="C71">
            <v>0</v>
          </cell>
          <cell r="D71">
            <v>0</v>
          </cell>
          <cell r="E71">
            <v>0</v>
          </cell>
          <cell r="F71">
            <v>3</v>
          </cell>
          <cell r="G71">
            <v>6</v>
          </cell>
        </row>
        <row r="72">
          <cell r="B72">
            <v>0</v>
          </cell>
          <cell r="C72">
            <v>4</v>
          </cell>
          <cell r="D72">
            <v>0</v>
          </cell>
          <cell r="E72">
            <v>0</v>
          </cell>
          <cell r="F72">
            <v>2</v>
          </cell>
          <cell r="G72">
            <v>6</v>
          </cell>
        </row>
        <row r="73">
          <cell r="B73">
            <v>0</v>
          </cell>
          <cell r="C73">
            <v>1</v>
          </cell>
          <cell r="D73">
            <v>0</v>
          </cell>
          <cell r="E73">
            <v>0</v>
          </cell>
          <cell r="F73">
            <v>1</v>
          </cell>
          <cell r="G73">
            <v>6</v>
          </cell>
        </row>
        <row r="74"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3</v>
          </cell>
          <cell r="G74">
            <v>3</v>
          </cell>
        </row>
        <row r="75">
          <cell r="B75">
            <v>0</v>
          </cell>
          <cell r="C75">
            <v>0</v>
          </cell>
          <cell r="D75">
            <v>0</v>
          </cell>
          <cell r="E75">
            <v>3</v>
          </cell>
          <cell r="F75">
            <v>0</v>
          </cell>
          <cell r="G75">
            <v>3</v>
          </cell>
        </row>
        <row r="76">
          <cell r="B76">
            <v>2</v>
          </cell>
          <cell r="C76">
            <v>0</v>
          </cell>
          <cell r="D76">
            <v>0</v>
          </cell>
          <cell r="E76">
            <v>0</v>
          </cell>
          <cell r="F76">
            <v>1</v>
          </cell>
          <cell r="G76">
            <v>6</v>
          </cell>
        </row>
        <row r="77">
          <cell r="B77">
            <v>0</v>
          </cell>
          <cell r="C77">
            <v>0</v>
          </cell>
          <cell r="D77">
            <v>0</v>
          </cell>
          <cell r="E77">
            <v>2</v>
          </cell>
          <cell r="F77">
            <v>0</v>
          </cell>
          <cell r="G77">
            <v>3</v>
          </cell>
        </row>
        <row r="78">
          <cell r="B78">
            <v>0</v>
          </cell>
          <cell r="C78">
            <v>0</v>
          </cell>
          <cell r="D78">
            <v>0</v>
          </cell>
          <cell r="E78">
            <v>2</v>
          </cell>
          <cell r="F78">
            <v>3</v>
          </cell>
          <cell r="G78">
            <v>6</v>
          </cell>
        </row>
        <row r="79">
          <cell r="B79">
            <v>5</v>
          </cell>
          <cell r="C79">
            <v>6</v>
          </cell>
          <cell r="D79">
            <v>0</v>
          </cell>
          <cell r="E79">
            <v>0</v>
          </cell>
          <cell r="F79">
            <v>0</v>
          </cell>
          <cell r="G79">
            <v>6</v>
          </cell>
        </row>
        <row r="80">
          <cell r="B80">
            <v>1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3</v>
          </cell>
        </row>
        <row r="81">
          <cell r="B81">
            <v>5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3</v>
          </cell>
        </row>
        <row r="82"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2</v>
          </cell>
          <cell r="G82">
            <v>3</v>
          </cell>
        </row>
        <row r="83">
          <cell r="B83">
            <v>3</v>
          </cell>
          <cell r="C83">
            <v>0</v>
          </cell>
          <cell r="D83">
            <v>0</v>
          </cell>
          <cell r="E83">
            <v>0</v>
          </cell>
          <cell r="F83">
            <v>2</v>
          </cell>
          <cell r="G83">
            <v>6</v>
          </cell>
        </row>
        <row r="84">
          <cell r="B84">
            <v>4</v>
          </cell>
          <cell r="C84">
            <v>0</v>
          </cell>
          <cell r="D84">
            <v>0</v>
          </cell>
          <cell r="E84">
            <v>0</v>
          </cell>
          <cell r="F84">
            <v>3</v>
          </cell>
          <cell r="G84">
            <v>6</v>
          </cell>
        </row>
        <row r="85">
          <cell r="B85">
            <v>1</v>
          </cell>
          <cell r="C85">
            <v>7</v>
          </cell>
          <cell r="D85">
            <v>0</v>
          </cell>
          <cell r="E85">
            <v>0</v>
          </cell>
          <cell r="F85">
            <v>0</v>
          </cell>
          <cell r="G85">
            <v>6</v>
          </cell>
        </row>
        <row r="86">
          <cell r="B86">
            <v>1</v>
          </cell>
          <cell r="C86">
            <v>3</v>
          </cell>
          <cell r="D86">
            <v>0</v>
          </cell>
          <cell r="E86">
            <v>2</v>
          </cell>
          <cell r="F86">
            <v>0</v>
          </cell>
          <cell r="G86">
            <v>9</v>
          </cell>
        </row>
        <row r="87">
          <cell r="B87">
            <v>1</v>
          </cell>
          <cell r="C87">
            <v>0</v>
          </cell>
          <cell r="D87">
            <v>0</v>
          </cell>
          <cell r="E87">
            <v>0</v>
          </cell>
          <cell r="F87">
            <v>3</v>
          </cell>
          <cell r="G87">
            <v>6</v>
          </cell>
        </row>
        <row r="88">
          <cell r="B88">
            <v>5</v>
          </cell>
          <cell r="C88">
            <v>6</v>
          </cell>
          <cell r="D88">
            <v>0</v>
          </cell>
          <cell r="E88">
            <v>1</v>
          </cell>
          <cell r="F88">
            <v>3</v>
          </cell>
          <cell r="G88">
            <v>12</v>
          </cell>
        </row>
        <row r="89">
          <cell r="B89">
            <v>5</v>
          </cell>
          <cell r="C89">
            <v>0</v>
          </cell>
          <cell r="D89">
            <v>0</v>
          </cell>
          <cell r="E89">
            <v>1</v>
          </cell>
          <cell r="F89">
            <v>3</v>
          </cell>
          <cell r="G89">
            <v>9</v>
          </cell>
        </row>
        <row r="90">
          <cell r="B90">
            <v>1</v>
          </cell>
          <cell r="C90">
            <v>3</v>
          </cell>
          <cell r="D90">
            <v>0</v>
          </cell>
          <cell r="E90">
            <v>0</v>
          </cell>
          <cell r="F90">
            <v>3</v>
          </cell>
          <cell r="G90">
            <v>9</v>
          </cell>
        </row>
        <row r="91">
          <cell r="B91">
            <v>5</v>
          </cell>
          <cell r="C91">
            <v>3</v>
          </cell>
          <cell r="D91">
            <v>0</v>
          </cell>
          <cell r="E91">
            <v>2</v>
          </cell>
          <cell r="F91">
            <v>0</v>
          </cell>
          <cell r="G91">
            <v>9</v>
          </cell>
        </row>
        <row r="92">
          <cell r="B92">
            <v>1</v>
          </cell>
          <cell r="C92">
            <v>3</v>
          </cell>
          <cell r="D92">
            <v>0</v>
          </cell>
          <cell r="E92">
            <v>0</v>
          </cell>
          <cell r="F92">
            <v>3</v>
          </cell>
          <cell r="G92">
            <v>9</v>
          </cell>
        </row>
        <row r="93">
          <cell r="B93">
            <v>5</v>
          </cell>
          <cell r="C93">
            <v>0</v>
          </cell>
          <cell r="D93">
            <v>0</v>
          </cell>
          <cell r="E93">
            <v>2</v>
          </cell>
          <cell r="F93">
            <v>0</v>
          </cell>
          <cell r="G93">
            <v>6</v>
          </cell>
        </row>
        <row r="94"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3</v>
          </cell>
          <cell r="G94">
            <v>3</v>
          </cell>
        </row>
        <row r="95">
          <cell r="B95">
            <v>5</v>
          </cell>
          <cell r="C95">
            <v>0</v>
          </cell>
          <cell r="D95">
            <v>0</v>
          </cell>
          <cell r="E95">
            <v>0</v>
          </cell>
          <cell r="F95">
            <v>3</v>
          </cell>
          <cell r="G95">
            <v>6</v>
          </cell>
        </row>
        <row r="96">
          <cell r="B96">
            <v>0</v>
          </cell>
          <cell r="C96">
            <v>5</v>
          </cell>
          <cell r="D96">
            <v>0</v>
          </cell>
          <cell r="E96">
            <v>0</v>
          </cell>
          <cell r="F96">
            <v>3</v>
          </cell>
          <cell r="G96">
            <v>6</v>
          </cell>
        </row>
        <row r="97">
          <cell r="B97">
            <v>1</v>
          </cell>
          <cell r="C97">
            <v>0</v>
          </cell>
          <cell r="D97">
            <v>0</v>
          </cell>
          <cell r="E97">
            <v>0</v>
          </cell>
          <cell r="F97">
            <v>3</v>
          </cell>
          <cell r="G97">
            <v>6</v>
          </cell>
        </row>
        <row r="98">
          <cell r="B98">
            <v>3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3</v>
          </cell>
        </row>
        <row r="99">
          <cell r="B99">
            <v>4</v>
          </cell>
          <cell r="C99">
            <v>0</v>
          </cell>
          <cell r="D99">
            <v>0</v>
          </cell>
          <cell r="E99">
            <v>1</v>
          </cell>
          <cell r="F99">
            <v>3</v>
          </cell>
          <cell r="G99">
            <v>9</v>
          </cell>
        </row>
        <row r="100">
          <cell r="B100">
            <v>5</v>
          </cell>
          <cell r="C100">
            <v>7</v>
          </cell>
          <cell r="D100">
            <v>0</v>
          </cell>
          <cell r="E100">
            <v>2</v>
          </cell>
          <cell r="F100">
            <v>0</v>
          </cell>
          <cell r="G100">
            <v>9</v>
          </cell>
        </row>
        <row r="101">
          <cell r="B101">
            <v>4</v>
          </cell>
          <cell r="C101">
            <v>2</v>
          </cell>
          <cell r="D101">
            <v>0</v>
          </cell>
          <cell r="E101">
            <v>1</v>
          </cell>
          <cell r="F101">
            <v>3</v>
          </cell>
          <cell r="G101">
            <v>12</v>
          </cell>
        </row>
        <row r="102">
          <cell r="B102">
            <v>1</v>
          </cell>
          <cell r="C102">
            <v>4</v>
          </cell>
          <cell r="D102">
            <v>0</v>
          </cell>
          <cell r="E102">
            <v>4</v>
          </cell>
          <cell r="F102">
            <v>1</v>
          </cell>
          <cell r="G102">
            <v>12</v>
          </cell>
        </row>
        <row r="103">
          <cell r="B103">
            <v>0</v>
          </cell>
          <cell r="C103">
            <v>4</v>
          </cell>
          <cell r="D103">
            <v>0</v>
          </cell>
          <cell r="E103">
            <v>4</v>
          </cell>
          <cell r="F103">
            <v>2</v>
          </cell>
          <cell r="G103">
            <v>9</v>
          </cell>
        </row>
        <row r="104">
          <cell r="B104">
            <v>1</v>
          </cell>
          <cell r="C104">
            <v>10</v>
          </cell>
          <cell r="D104">
            <v>0</v>
          </cell>
          <cell r="E104">
            <v>0</v>
          </cell>
          <cell r="F104">
            <v>3</v>
          </cell>
          <cell r="G104">
            <v>9</v>
          </cell>
        </row>
        <row r="105">
          <cell r="B105">
            <v>3</v>
          </cell>
          <cell r="C105">
            <v>5</v>
          </cell>
          <cell r="D105">
            <v>0</v>
          </cell>
          <cell r="E105">
            <v>0</v>
          </cell>
          <cell r="F105">
            <v>0</v>
          </cell>
          <cell r="G105">
            <v>6</v>
          </cell>
        </row>
        <row r="106">
          <cell r="B106">
            <v>1</v>
          </cell>
          <cell r="C106">
            <v>8</v>
          </cell>
          <cell r="D106">
            <v>0</v>
          </cell>
          <cell r="E106">
            <v>0</v>
          </cell>
          <cell r="F106">
            <v>3</v>
          </cell>
          <cell r="G106">
            <v>9</v>
          </cell>
        </row>
        <row r="107">
          <cell r="B107">
            <v>1</v>
          </cell>
          <cell r="C107">
            <v>8</v>
          </cell>
          <cell r="D107">
            <v>0</v>
          </cell>
          <cell r="E107">
            <v>0</v>
          </cell>
          <cell r="F107">
            <v>3</v>
          </cell>
          <cell r="G107">
            <v>9</v>
          </cell>
        </row>
        <row r="108">
          <cell r="B108">
            <v>1</v>
          </cell>
          <cell r="C108">
            <v>9</v>
          </cell>
          <cell r="D108">
            <v>0</v>
          </cell>
          <cell r="E108">
            <v>1</v>
          </cell>
          <cell r="F108">
            <v>4</v>
          </cell>
          <cell r="G108">
            <v>12</v>
          </cell>
        </row>
        <row r="109">
          <cell r="B109">
            <v>1</v>
          </cell>
          <cell r="C109">
            <v>6</v>
          </cell>
          <cell r="D109">
            <v>0</v>
          </cell>
          <cell r="E109">
            <v>0</v>
          </cell>
          <cell r="F109">
            <v>4</v>
          </cell>
          <cell r="G109">
            <v>9</v>
          </cell>
        </row>
        <row r="110">
          <cell r="B110">
            <v>3</v>
          </cell>
          <cell r="C110">
            <v>9</v>
          </cell>
          <cell r="D110">
            <v>0</v>
          </cell>
          <cell r="E110">
            <v>0</v>
          </cell>
          <cell r="F110">
            <v>4</v>
          </cell>
          <cell r="G110">
            <v>9</v>
          </cell>
        </row>
        <row r="111">
          <cell r="B111">
            <v>0</v>
          </cell>
          <cell r="C111">
            <v>4</v>
          </cell>
          <cell r="D111">
            <v>46056</v>
          </cell>
          <cell r="E111">
            <v>0</v>
          </cell>
          <cell r="F111">
            <v>4</v>
          </cell>
          <cell r="G111">
            <v>9</v>
          </cell>
        </row>
        <row r="112">
          <cell r="B112">
            <v>0</v>
          </cell>
          <cell r="C112">
            <v>6</v>
          </cell>
          <cell r="D112">
            <v>0</v>
          </cell>
          <cell r="E112">
            <v>0</v>
          </cell>
          <cell r="F112">
            <v>4</v>
          </cell>
          <cell r="G112">
            <v>6</v>
          </cell>
        </row>
        <row r="113">
          <cell r="B113">
            <v>1</v>
          </cell>
          <cell r="C113">
            <v>4</v>
          </cell>
          <cell r="D113">
            <v>46058</v>
          </cell>
          <cell r="E113">
            <v>0</v>
          </cell>
          <cell r="F113">
            <v>4</v>
          </cell>
          <cell r="G113">
            <v>12</v>
          </cell>
        </row>
        <row r="114">
          <cell r="B114">
            <v>1</v>
          </cell>
          <cell r="C114">
            <v>5</v>
          </cell>
          <cell r="D114">
            <v>0</v>
          </cell>
          <cell r="E114">
            <v>0</v>
          </cell>
          <cell r="F114">
            <v>4</v>
          </cell>
          <cell r="G114">
            <v>9</v>
          </cell>
        </row>
        <row r="115">
          <cell r="B115">
            <v>0</v>
          </cell>
          <cell r="C115">
            <v>5</v>
          </cell>
          <cell r="D115">
            <v>0</v>
          </cell>
          <cell r="E115">
            <v>0</v>
          </cell>
          <cell r="F115">
            <v>4</v>
          </cell>
          <cell r="G115">
            <v>6</v>
          </cell>
        </row>
        <row r="116">
          <cell r="B116">
            <v>1</v>
          </cell>
          <cell r="C116">
            <v>6</v>
          </cell>
          <cell r="D116">
            <v>0</v>
          </cell>
          <cell r="E116">
            <v>0</v>
          </cell>
          <cell r="F116">
            <v>4</v>
          </cell>
          <cell r="G116">
            <v>9</v>
          </cell>
        </row>
        <row r="117">
          <cell r="B117">
            <v>0</v>
          </cell>
          <cell r="C117">
            <v>5</v>
          </cell>
          <cell r="D117">
            <v>46055</v>
          </cell>
          <cell r="E117">
            <v>0</v>
          </cell>
          <cell r="F117">
            <v>4</v>
          </cell>
          <cell r="G117">
            <v>9</v>
          </cell>
        </row>
        <row r="118">
          <cell r="B118">
            <v>1</v>
          </cell>
          <cell r="C118">
            <v>5</v>
          </cell>
          <cell r="D118">
            <v>0</v>
          </cell>
          <cell r="E118">
            <v>0</v>
          </cell>
          <cell r="F118">
            <v>4</v>
          </cell>
          <cell r="G118">
            <v>9</v>
          </cell>
        </row>
        <row r="119">
          <cell r="B119">
            <v>1</v>
          </cell>
          <cell r="C119">
            <v>5</v>
          </cell>
          <cell r="D119">
            <v>0</v>
          </cell>
          <cell r="E119">
            <v>0</v>
          </cell>
          <cell r="F119">
            <v>4</v>
          </cell>
          <cell r="G119">
            <v>9</v>
          </cell>
        </row>
        <row r="120">
          <cell r="B120">
            <v>1</v>
          </cell>
          <cell r="C120">
            <v>5</v>
          </cell>
          <cell r="D120">
            <v>0</v>
          </cell>
          <cell r="E120">
            <v>0</v>
          </cell>
          <cell r="F120">
            <v>4</v>
          </cell>
          <cell r="G120">
            <v>9</v>
          </cell>
        </row>
        <row r="121">
          <cell r="B121">
            <v>1</v>
          </cell>
          <cell r="C121">
            <v>9</v>
          </cell>
          <cell r="D121">
            <v>0</v>
          </cell>
          <cell r="E121">
            <v>1</v>
          </cell>
          <cell r="F121">
            <v>0</v>
          </cell>
          <cell r="G121">
            <v>9</v>
          </cell>
        </row>
        <row r="122">
          <cell r="B122">
            <v>3</v>
          </cell>
          <cell r="C122">
            <v>0</v>
          </cell>
          <cell r="D122">
            <v>0</v>
          </cell>
          <cell r="E122">
            <v>1</v>
          </cell>
          <cell r="F122">
            <v>0</v>
          </cell>
          <cell r="G122">
            <v>6</v>
          </cell>
        </row>
        <row r="123">
          <cell r="B123">
            <v>1</v>
          </cell>
          <cell r="C123">
            <v>5</v>
          </cell>
          <cell r="D123">
            <v>46055</v>
          </cell>
          <cell r="E123">
            <v>0</v>
          </cell>
          <cell r="F123">
            <v>4</v>
          </cell>
          <cell r="G123">
            <v>12</v>
          </cell>
        </row>
        <row r="124">
          <cell r="B124">
            <v>2</v>
          </cell>
          <cell r="C124">
            <v>6</v>
          </cell>
          <cell r="D124">
            <v>46052</v>
          </cell>
          <cell r="E124">
            <v>0</v>
          </cell>
          <cell r="F124">
            <v>4</v>
          </cell>
          <cell r="G124">
            <v>9</v>
          </cell>
        </row>
        <row r="125">
          <cell r="B125">
            <v>1</v>
          </cell>
          <cell r="C125">
            <v>6</v>
          </cell>
          <cell r="D125">
            <v>46056</v>
          </cell>
          <cell r="E125">
            <v>0</v>
          </cell>
          <cell r="F125">
            <v>4</v>
          </cell>
          <cell r="G125">
            <v>12</v>
          </cell>
        </row>
        <row r="126">
          <cell r="B126">
            <v>1</v>
          </cell>
          <cell r="C126">
            <v>3</v>
          </cell>
          <cell r="D126">
            <v>0</v>
          </cell>
          <cell r="E126">
            <v>1</v>
          </cell>
          <cell r="F126">
            <v>4</v>
          </cell>
          <cell r="G126">
            <v>12</v>
          </cell>
        </row>
        <row r="127">
          <cell r="B127">
            <v>4</v>
          </cell>
          <cell r="C127">
            <v>3</v>
          </cell>
          <cell r="D127">
            <v>46057</v>
          </cell>
          <cell r="E127">
            <v>2</v>
          </cell>
          <cell r="F127">
            <v>0</v>
          </cell>
          <cell r="G127">
            <v>12</v>
          </cell>
        </row>
        <row r="128">
          <cell r="B128">
            <v>1</v>
          </cell>
          <cell r="C128">
            <v>6</v>
          </cell>
          <cell r="D128">
            <v>46057</v>
          </cell>
          <cell r="E128">
            <v>0</v>
          </cell>
          <cell r="F128">
            <v>4</v>
          </cell>
          <cell r="G128">
            <v>12</v>
          </cell>
        </row>
        <row r="129">
          <cell r="B129">
            <v>0</v>
          </cell>
          <cell r="C129">
            <v>5</v>
          </cell>
          <cell r="D129">
            <v>46057</v>
          </cell>
          <cell r="E129">
            <v>0</v>
          </cell>
          <cell r="F129">
            <v>4</v>
          </cell>
          <cell r="G129">
            <v>9</v>
          </cell>
        </row>
        <row r="130">
          <cell r="B130">
            <v>5</v>
          </cell>
          <cell r="C130">
            <v>0</v>
          </cell>
          <cell r="D130">
            <v>0</v>
          </cell>
          <cell r="E130">
            <v>1</v>
          </cell>
          <cell r="F130">
            <v>0</v>
          </cell>
          <cell r="G130">
            <v>6</v>
          </cell>
        </row>
        <row r="131">
          <cell r="B131">
            <v>1</v>
          </cell>
          <cell r="C131">
            <v>6</v>
          </cell>
          <cell r="D131">
            <v>0</v>
          </cell>
          <cell r="E131">
            <v>0</v>
          </cell>
          <cell r="F131">
            <v>4</v>
          </cell>
          <cell r="G131">
            <v>9</v>
          </cell>
        </row>
        <row r="132">
          <cell r="B132">
            <v>1</v>
          </cell>
          <cell r="C132">
            <v>6</v>
          </cell>
          <cell r="D132">
            <v>46062</v>
          </cell>
          <cell r="E132">
            <v>0</v>
          </cell>
          <cell r="F132">
            <v>4</v>
          </cell>
          <cell r="G132">
            <v>12</v>
          </cell>
        </row>
        <row r="133">
          <cell r="B133">
            <v>1</v>
          </cell>
          <cell r="C133">
            <v>6</v>
          </cell>
          <cell r="D133">
            <v>46056</v>
          </cell>
          <cell r="E133">
            <v>0</v>
          </cell>
          <cell r="F133">
            <v>3</v>
          </cell>
          <cell r="G133">
            <v>12</v>
          </cell>
        </row>
        <row r="134">
          <cell r="B134">
            <v>1</v>
          </cell>
          <cell r="C134">
            <v>5</v>
          </cell>
          <cell r="D134">
            <v>0</v>
          </cell>
          <cell r="E134">
            <v>0</v>
          </cell>
          <cell r="F134">
            <v>4</v>
          </cell>
          <cell r="G134">
            <v>9</v>
          </cell>
        </row>
        <row r="135">
          <cell r="B135">
            <v>3</v>
          </cell>
          <cell r="C135">
            <v>9</v>
          </cell>
          <cell r="D135">
            <v>46051</v>
          </cell>
          <cell r="E135">
            <v>0</v>
          </cell>
          <cell r="F135">
            <v>4</v>
          </cell>
          <cell r="G135">
            <v>9</v>
          </cell>
        </row>
        <row r="136">
          <cell r="B136">
            <v>0</v>
          </cell>
          <cell r="C136">
            <v>9</v>
          </cell>
          <cell r="D136">
            <v>46058</v>
          </cell>
          <cell r="E136">
            <v>0</v>
          </cell>
          <cell r="F136">
            <v>4</v>
          </cell>
          <cell r="G136">
            <v>9</v>
          </cell>
        </row>
        <row r="137">
          <cell r="B137">
            <v>2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3</v>
          </cell>
        </row>
        <row r="138">
          <cell r="B138">
            <v>1</v>
          </cell>
          <cell r="C138">
            <v>8</v>
          </cell>
          <cell r="D138">
            <v>46055</v>
          </cell>
          <cell r="E138">
            <v>0</v>
          </cell>
          <cell r="F138">
            <v>0</v>
          </cell>
          <cell r="G138">
            <v>9</v>
          </cell>
        </row>
        <row r="139">
          <cell r="B139">
            <v>1</v>
          </cell>
          <cell r="C139">
            <v>0</v>
          </cell>
          <cell r="D139">
            <v>46051</v>
          </cell>
          <cell r="E139">
            <v>0</v>
          </cell>
          <cell r="F139">
            <v>0</v>
          </cell>
          <cell r="G139">
            <v>3</v>
          </cell>
        </row>
        <row r="140">
          <cell r="B140">
            <v>2</v>
          </cell>
          <cell r="C140">
            <v>3</v>
          </cell>
          <cell r="D140">
            <v>0</v>
          </cell>
          <cell r="E140">
            <v>1</v>
          </cell>
          <cell r="F140">
            <v>0</v>
          </cell>
          <cell r="G140">
            <v>9</v>
          </cell>
        </row>
        <row r="141">
          <cell r="B141">
            <v>1</v>
          </cell>
          <cell r="C141">
            <v>8</v>
          </cell>
          <cell r="D141">
            <v>46056</v>
          </cell>
          <cell r="E141">
            <v>1</v>
          </cell>
          <cell r="F141">
            <v>4</v>
          </cell>
          <cell r="G141">
            <v>15</v>
          </cell>
        </row>
        <row r="142">
          <cell r="B142">
            <v>1</v>
          </cell>
          <cell r="C142">
            <v>8</v>
          </cell>
          <cell r="D142">
            <v>0</v>
          </cell>
          <cell r="E142">
            <v>1</v>
          </cell>
          <cell r="F142">
            <v>4</v>
          </cell>
          <cell r="G142">
            <v>12</v>
          </cell>
        </row>
        <row r="143">
          <cell r="B143">
            <v>2</v>
          </cell>
          <cell r="C143">
            <v>3</v>
          </cell>
          <cell r="D143">
            <v>0</v>
          </cell>
          <cell r="E143">
            <v>1</v>
          </cell>
          <cell r="F143">
            <v>4</v>
          </cell>
          <cell r="G143">
            <v>12</v>
          </cell>
        </row>
        <row r="144">
          <cell r="B144">
            <v>1</v>
          </cell>
          <cell r="C144">
            <v>5</v>
          </cell>
          <cell r="D144">
            <v>0</v>
          </cell>
          <cell r="E144">
            <v>0</v>
          </cell>
          <cell r="F144">
            <v>4</v>
          </cell>
          <cell r="G144">
            <v>9</v>
          </cell>
        </row>
        <row r="145">
          <cell r="B145">
            <v>2</v>
          </cell>
          <cell r="C145">
            <v>9</v>
          </cell>
          <cell r="D145">
            <v>0</v>
          </cell>
          <cell r="E145">
            <v>0</v>
          </cell>
          <cell r="F145">
            <v>4</v>
          </cell>
          <cell r="G145">
            <v>9</v>
          </cell>
        </row>
        <row r="146">
          <cell r="B146">
            <v>4</v>
          </cell>
          <cell r="C146">
            <v>6</v>
          </cell>
          <cell r="D146">
            <v>46052</v>
          </cell>
          <cell r="E146">
            <v>0</v>
          </cell>
          <cell r="F146">
            <v>4</v>
          </cell>
          <cell r="G146">
            <v>9</v>
          </cell>
        </row>
        <row r="147">
          <cell r="B147">
            <v>0</v>
          </cell>
          <cell r="C147">
            <v>5</v>
          </cell>
          <cell r="D147">
            <v>0</v>
          </cell>
          <cell r="E147">
            <v>0</v>
          </cell>
          <cell r="F147">
            <v>1</v>
          </cell>
          <cell r="G147">
            <v>6</v>
          </cell>
        </row>
        <row r="148">
          <cell r="B148">
            <v>1</v>
          </cell>
          <cell r="C148">
            <v>9</v>
          </cell>
          <cell r="D148">
            <v>0</v>
          </cell>
          <cell r="E148">
            <v>1</v>
          </cell>
          <cell r="F148">
            <v>4</v>
          </cell>
          <cell r="G148">
            <v>12</v>
          </cell>
        </row>
        <row r="149">
          <cell r="B149">
            <v>1</v>
          </cell>
          <cell r="C149">
            <v>9</v>
          </cell>
          <cell r="D149">
            <v>0</v>
          </cell>
          <cell r="E149">
            <v>1</v>
          </cell>
          <cell r="F149">
            <v>4</v>
          </cell>
          <cell r="G149">
            <v>12</v>
          </cell>
        </row>
        <row r="150">
          <cell r="B150">
            <v>2</v>
          </cell>
          <cell r="C150">
            <v>10</v>
          </cell>
          <cell r="D150">
            <v>46050</v>
          </cell>
          <cell r="E150">
            <v>0</v>
          </cell>
          <cell r="F150">
            <v>0</v>
          </cell>
          <cell r="G150">
            <v>6</v>
          </cell>
        </row>
        <row r="151">
          <cell r="B151">
            <v>4</v>
          </cell>
          <cell r="C151">
            <v>0</v>
          </cell>
          <cell r="D151">
            <v>0</v>
          </cell>
          <cell r="E151">
            <v>1</v>
          </cell>
          <cell r="F151">
            <v>0</v>
          </cell>
          <cell r="G151">
            <v>6</v>
          </cell>
        </row>
        <row r="152">
          <cell r="B152">
            <v>3</v>
          </cell>
          <cell r="C152">
            <v>9</v>
          </cell>
          <cell r="D152">
            <v>46052</v>
          </cell>
          <cell r="E152">
            <v>2</v>
          </cell>
          <cell r="F152">
            <v>4</v>
          </cell>
          <cell r="G152">
            <v>12</v>
          </cell>
        </row>
        <row r="153">
          <cell r="B153">
            <v>1</v>
          </cell>
          <cell r="C153">
            <v>4</v>
          </cell>
          <cell r="D153">
            <v>0</v>
          </cell>
          <cell r="E153">
            <v>0</v>
          </cell>
          <cell r="F153">
            <v>4</v>
          </cell>
          <cell r="G153">
            <v>9</v>
          </cell>
        </row>
        <row r="154">
          <cell r="B154">
            <v>1</v>
          </cell>
          <cell r="C154">
            <v>9</v>
          </cell>
          <cell r="D154">
            <v>0</v>
          </cell>
          <cell r="E154">
            <v>2</v>
          </cell>
          <cell r="F154">
            <v>0</v>
          </cell>
          <cell r="G154">
            <v>9</v>
          </cell>
        </row>
        <row r="155">
          <cell r="B155">
            <v>1</v>
          </cell>
          <cell r="C155">
            <v>8</v>
          </cell>
          <cell r="D155">
            <v>46052</v>
          </cell>
          <cell r="E155">
            <v>1</v>
          </cell>
          <cell r="F155">
            <v>0</v>
          </cell>
          <cell r="G155">
            <v>9</v>
          </cell>
        </row>
        <row r="156">
          <cell r="B156">
            <v>1</v>
          </cell>
          <cell r="C156">
            <v>5</v>
          </cell>
          <cell r="D156">
            <v>46056</v>
          </cell>
          <cell r="E156">
            <v>1</v>
          </cell>
          <cell r="F156">
            <v>4</v>
          </cell>
          <cell r="G156">
            <v>15</v>
          </cell>
        </row>
        <row r="157">
          <cell r="B157">
            <v>1</v>
          </cell>
          <cell r="C157">
            <v>0</v>
          </cell>
          <cell r="D157">
            <v>0</v>
          </cell>
          <cell r="E157">
            <v>2</v>
          </cell>
          <cell r="F157">
            <v>4</v>
          </cell>
          <cell r="G157">
            <v>9</v>
          </cell>
        </row>
        <row r="158">
          <cell r="B158">
            <v>0</v>
          </cell>
          <cell r="C158">
            <v>9</v>
          </cell>
          <cell r="D158">
            <v>46059</v>
          </cell>
          <cell r="E158">
            <v>2</v>
          </cell>
          <cell r="F158">
            <v>0</v>
          </cell>
          <cell r="G158">
            <v>9</v>
          </cell>
        </row>
        <row r="159">
          <cell r="B159">
            <v>0</v>
          </cell>
          <cell r="C159">
            <v>0</v>
          </cell>
          <cell r="D159">
            <v>46059</v>
          </cell>
          <cell r="E159">
            <v>2</v>
          </cell>
          <cell r="F159">
            <v>0</v>
          </cell>
          <cell r="G159">
            <v>6</v>
          </cell>
        </row>
        <row r="160">
          <cell r="B160">
            <v>1</v>
          </cell>
          <cell r="C160">
            <v>9</v>
          </cell>
          <cell r="D160">
            <v>46063</v>
          </cell>
          <cell r="E160">
            <v>1</v>
          </cell>
          <cell r="F160">
            <v>0</v>
          </cell>
          <cell r="G160">
            <v>12</v>
          </cell>
        </row>
        <row r="161">
          <cell r="B161">
            <v>2</v>
          </cell>
          <cell r="C161">
            <v>0</v>
          </cell>
          <cell r="D161">
            <v>0</v>
          </cell>
          <cell r="E161">
            <v>1</v>
          </cell>
          <cell r="F161">
            <v>0</v>
          </cell>
          <cell r="G161">
            <v>6</v>
          </cell>
        </row>
        <row r="162">
          <cell r="B162">
            <v>1</v>
          </cell>
          <cell r="C162">
            <v>2</v>
          </cell>
          <cell r="D162">
            <v>46050</v>
          </cell>
          <cell r="E162">
            <v>2</v>
          </cell>
          <cell r="F162">
            <v>4</v>
          </cell>
          <cell r="G162">
            <v>12</v>
          </cell>
        </row>
        <row r="163">
          <cell r="B163">
            <v>0</v>
          </cell>
          <cell r="C163">
            <v>6</v>
          </cell>
          <cell r="D163">
            <v>46056</v>
          </cell>
          <cell r="E163">
            <v>2</v>
          </cell>
          <cell r="F163">
            <v>4</v>
          </cell>
          <cell r="G163">
            <v>12</v>
          </cell>
        </row>
        <row r="164">
          <cell r="B164">
            <v>0</v>
          </cell>
          <cell r="C164">
            <v>0</v>
          </cell>
          <cell r="D164">
            <v>0</v>
          </cell>
          <cell r="E164">
            <v>1</v>
          </cell>
          <cell r="F164">
            <v>0</v>
          </cell>
          <cell r="G164">
            <v>3</v>
          </cell>
        </row>
        <row r="165">
          <cell r="B165">
            <v>4</v>
          </cell>
          <cell r="C165">
            <v>0</v>
          </cell>
          <cell r="D165">
            <v>0</v>
          </cell>
          <cell r="E165">
            <v>1</v>
          </cell>
          <cell r="F165">
            <v>0</v>
          </cell>
          <cell r="G165">
            <v>6</v>
          </cell>
        </row>
        <row r="166">
          <cell r="B166">
            <v>1</v>
          </cell>
          <cell r="C166">
            <v>5</v>
          </cell>
          <cell r="D166">
            <v>0</v>
          </cell>
          <cell r="E166">
            <v>1</v>
          </cell>
          <cell r="F166">
            <v>4</v>
          </cell>
          <cell r="G166">
            <v>12</v>
          </cell>
        </row>
        <row r="167">
          <cell r="B167">
            <v>1</v>
          </cell>
          <cell r="C167">
            <v>9</v>
          </cell>
          <cell r="D167">
            <v>46057</v>
          </cell>
          <cell r="E167">
            <v>0</v>
          </cell>
          <cell r="F167">
            <v>0</v>
          </cell>
          <cell r="G167">
            <v>9</v>
          </cell>
        </row>
        <row r="168">
          <cell r="B168">
            <v>2</v>
          </cell>
          <cell r="C168">
            <v>8</v>
          </cell>
          <cell r="D168">
            <v>0</v>
          </cell>
          <cell r="E168">
            <v>1</v>
          </cell>
          <cell r="F168">
            <v>0</v>
          </cell>
          <cell r="G168">
            <v>9</v>
          </cell>
        </row>
        <row r="169">
          <cell r="B169">
            <v>1</v>
          </cell>
          <cell r="C169">
            <v>5</v>
          </cell>
          <cell r="D169">
            <v>46057</v>
          </cell>
          <cell r="E169">
            <v>0</v>
          </cell>
          <cell r="F169">
            <v>4</v>
          </cell>
          <cell r="G169">
            <v>12</v>
          </cell>
        </row>
        <row r="170">
          <cell r="B170">
            <v>1</v>
          </cell>
          <cell r="C170">
            <v>9</v>
          </cell>
          <cell r="D170">
            <v>0</v>
          </cell>
          <cell r="E170">
            <v>0</v>
          </cell>
          <cell r="F170">
            <v>4</v>
          </cell>
          <cell r="G170">
            <v>9</v>
          </cell>
        </row>
        <row r="171">
          <cell r="B171">
            <v>1</v>
          </cell>
          <cell r="C171">
            <v>8</v>
          </cell>
          <cell r="D171">
            <v>46051</v>
          </cell>
          <cell r="E171">
            <v>2</v>
          </cell>
          <cell r="F171">
            <v>4</v>
          </cell>
          <cell r="G171">
            <v>12</v>
          </cell>
        </row>
        <row r="172">
          <cell r="B172">
            <v>0</v>
          </cell>
          <cell r="C172">
            <v>0</v>
          </cell>
          <cell r="D172">
            <v>0</v>
          </cell>
          <cell r="E172">
            <v>1</v>
          </cell>
          <cell r="F172">
            <v>4</v>
          </cell>
          <cell r="G172">
            <v>6</v>
          </cell>
        </row>
        <row r="173">
          <cell r="B173">
            <v>0</v>
          </cell>
          <cell r="C173">
            <v>5</v>
          </cell>
          <cell r="D173">
            <v>0</v>
          </cell>
          <cell r="E173">
            <v>0</v>
          </cell>
          <cell r="F173">
            <v>4</v>
          </cell>
          <cell r="G173">
            <v>6</v>
          </cell>
        </row>
        <row r="174">
          <cell r="B174">
            <v>1</v>
          </cell>
          <cell r="C174">
            <v>6</v>
          </cell>
          <cell r="D174">
            <v>0</v>
          </cell>
          <cell r="E174">
            <v>1</v>
          </cell>
          <cell r="F174">
            <v>0</v>
          </cell>
          <cell r="G174">
            <v>9</v>
          </cell>
        </row>
        <row r="175">
          <cell r="B175">
            <v>0</v>
          </cell>
          <cell r="C175">
            <v>0</v>
          </cell>
          <cell r="D175">
            <v>46051</v>
          </cell>
          <cell r="E175">
            <v>1</v>
          </cell>
          <cell r="F175">
            <v>4</v>
          </cell>
          <cell r="G175">
            <v>6</v>
          </cell>
        </row>
        <row r="176">
          <cell r="B176">
            <v>1</v>
          </cell>
          <cell r="C176">
            <v>5</v>
          </cell>
          <cell r="D176">
            <v>0</v>
          </cell>
          <cell r="E176">
            <v>2</v>
          </cell>
          <cell r="F176">
            <v>4</v>
          </cell>
          <cell r="G176">
            <v>12</v>
          </cell>
        </row>
        <row r="177">
          <cell r="B177">
            <v>1</v>
          </cell>
          <cell r="C177">
            <v>6</v>
          </cell>
          <cell r="D177">
            <v>46056</v>
          </cell>
          <cell r="E177">
            <v>2</v>
          </cell>
          <cell r="F177">
            <v>0</v>
          </cell>
          <cell r="G177">
            <v>12</v>
          </cell>
        </row>
        <row r="178">
          <cell r="B178">
            <v>0</v>
          </cell>
          <cell r="C178">
            <v>6</v>
          </cell>
          <cell r="D178">
            <v>46057</v>
          </cell>
          <cell r="E178">
            <v>0</v>
          </cell>
          <cell r="F178">
            <v>4</v>
          </cell>
          <cell r="G178">
            <v>9</v>
          </cell>
        </row>
        <row r="179">
          <cell r="B179">
            <v>0</v>
          </cell>
          <cell r="C179">
            <v>9</v>
          </cell>
          <cell r="D179">
            <v>0</v>
          </cell>
          <cell r="E179">
            <v>0</v>
          </cell>
          <cell r="F179">
            <v>0</v>
          </cell>
          <cell r="G179">
            <v>3</v>
          </cell>
        </row>
        <row r="180">
          <cell r="B180">
            <v>1</v>
          </cell>
          <cell r="C180">
            <v>9</v>
          </cell>
          <cell r="D180">
            <v>46052</v>
          </cell>
          <cell r="E180">
            <v>1</v>
          </cell>
          <cell r="F180">
            <v>0</v>
          </cell>
          <cell r="G180">
            <v>9</v>
          </cell>
        </row>
        <row r="181">
          <cell r="B181">
            <v>1</v>
          </cell>
          <cell r="C181">
            <v>9</v>
          </cell>
          <cell r="D181">
            <v>46052</v>
          </cell>
          <cell r="E181">
            <v>1</v>
          </cell>
          <cell r="F181">
            <v>0</v>
          </cell>
          <cell r="G181">
            <v>9</v>
          </cell>
        </row>
        <row r="182">
          <cell r="B182">
            <v>2</v>
          </cell>
          <cell r="C182">
            <v>9</v>
          </cell>
          <cell r="D182">
            <v>46052</v>
          </cell>
          <cell r="E182">
            <v>0</v>
          </cell>
          <cell r="F182">
            <v>0</v>
          </cell>
          <cell r="G182">
            <v>6</v>
          </cell>
        </row>
        <row r="183">
          <cell r="B183">
            <v>2</v>
          </cell>
          <cell r="C183">
            <v>9</v>
          </cell>
          <cell r="D183">
            <v>46052</v>
          </cell>
          <cell r="E183">
            <v>0</v>
          </cell>
          <cell r="F183">
            <v>0</v>
          </cell>
          <cell r="G183">
            <v>6</v>
          </cell>
        </row>
        <row r="184">
          <cell r="B184">
            <v>5</v>
          </cell>
          <cell r="C184">
            <v>0</v>
          </cell>
          <cell r="D184">
            <v>0</v>
          </cell>
          <cell r="E184">
            <v>1</v>
          </cell>
          <cell r="F184">
            <v>0</v>
          </cell>
          <cell r="G184">
            <v>6</v>
          </cell>
        </row>
        <row r="185">
          <cell r="B185">
            <v>1</v>
          </cell>
          <cell r="C185">
            <v>9</v>
          </cell>
          <cell r="D185">
            <v>46050</v>
          </cell>
          <cell r="E185">
            <v>0</v>
          </cell>
          <cell r="F185">
            <v>0</v>
          </cell>
          <cell r="G185">
            <v>6</v>
          </cell>
        </row>
        <row r="186">
          <cell r="B186">
            <v>1</v>
          </cell>
          <cell r="C186">
            <v>9</v>
          </cell>
          <cell r="D186">
            <v>46056</v>
          </cell>
          <cell r="E186">
            <v>0</v>
          </cell>
          <cell r="F186">
            <v>0</v>
          </cell>
          <cell r="G186">
            <v>9</v>
          </cell>
        </row>
        <row r="187">
          <cell r="B187">
            <v>1</v>
          </cell>
          <cell r="C187">
            <v>9</v>
          </cell>
          <cell r="D187">
            <v>0</v>
          </cell>
          <cell r="E187">
            <v>1</v>
          </cell>
          <cell r="F187">
            <v>0</v>
          </cell>
          <cell r="G187">
            <v>9</v>
          </cell>
        </row>
        <row r="188">
          <cell r="B188">
            <v>1</v>
          </cell>
          <cell r="C188">
            <v>6</v>
          </cell>
          <cell r="D188">
            <v>46056</v>
          </cell>
          <cell r="E188">
            <v>0</v>
          </cell>
          <cell r="F188">
            <v>4</v>
          </cell>
          <cell r="G188">
            <v>12</v>
          </cell>
        </row>
        <row r="189">
          <cell r="B189">
            <v>2</v>
          </cell>
          <cell r="C189">
            <v>6</v>
          </cell>
          <cell r="D189">
            <v>0</v>
          </cell>
          <cell r="E189">
            <v>1</v>
          </cell>
          <cell r="F189">
            <v>4</v>
          </cell>
          <cell r="G189">
            <v>12</v>
          </cell>
        </row>
        <row r="190">
          <cell r="B190">
            <v>2</v>
          </cell>
          <cell r="C190">
            <v>9</v>
          </cell>
          <cell r="D190">
            <v>46052</v>
          </cell>
          <cell r="E190">
            <v>0</v>
          </cell>
          <cell r="F190">
            <v>0</v>
          </cell>
          <cell r="G190">
            <v>6</v>
          </cell>
        </row>
        <row r="191">
          <cell r="B191">
            <v>2</v>
          </cell>
          <cell r="C191">
            <v>0</v>
          </cell>
          <cell r="D191">
            <v>0</v>
          </cell>
          <cell r="E191">
            <v>0</v>
          </cell>
          <cell r="F191">
            <v>4</v>
          </cell>
          <cell r="G191">
            <v>6</v>
          </cell>
        </row>
        <row r="192">
          <cell r="B192">
            <v>0</v>
          </cell>
          <cell r="C192">
            <v>4</v>
          </cell>
          <cell r="D192">
            <v>46058</v>
          </cell>
          <cell r="E192">
            <v>0</v>
          </cell>
          <cell r="F192">
            <v>4</v>
          </cell>
          <cell r="G192">
            <v>9</v>
          </cell>
        </row>
        <row r="193">
          <cell r="B193">
            <v>2</v>
          </cell>
          <cell r="C193">
            <v>6</v>
          </cell>
          <cell r="D193">
            <v>46057</v>
          </cell>
          <cell r="E193">
            <v>0</v>
          </cell>
          <cell r="F193">
            <v>4</v>
          </cell>
          <cell r="G193">
            <v>12</v>
          </cell>
        </row>
        <row r="194">
          <cell r="B194">
            <v>2</v>
          </cell>
          <cell r="C194">
            <v>5</v>
          </cell>
          <cell r="D194">
            <v>0</v>
          </cell>
          <cell r="E194">
            <v>0</v>
          </cell>
          <cell r="F194">
            <v>0</v>
          </cell>
          <cell r="G194">
            <v>6</v>
          </cell>
        </row>
        <row r="195">
          <cell r="B195">
            <v>0</v>
          </cell>
          <cell r="C195">
            <v>9</v>
          </cell>
          <cell r="D195">
            <v>0</v>
          </cell>
          <cell r="E195">
            <v>1</v>
          </cell>
          <cell r="F195">
            <v>4</v>
          </cell>
          <cell r="G195">
            <v>9</v>
          </cell>
        </row>
        <row r="196">
          <cell r="B196">
            <v>4</v>
          </cell>
          <cell r="C196">
            <v>6</v>
          </cell>
          <cell r="D196">
            <v>46051</v>
          </cell>
          <cell r="E196">
            <v>1</v>
          </cell>
          <cell r="F196">
            <v>0</v>
          </cell>
          <cell r="G196">
            <v>9</v>
          </cell>
        </row>
        <row r="197">
          <cell r="B197">
            <v>1</v>
          </cell>
          <cell r="C197">
            <v>6</v>
          </cell>
          <cell r="D197">
            <v>46057</v>
          </cell>
          <cell r="E197">
            <v>0</v>
          </cell>
          <cell r="F197">
            <v>4</v>
          </cell>
          <cell r="G197">
            <v>12</v>
          </cell>
        </row>
        <row r="198">
          <cell r="B198">
            <v>1</v>
          </cell>
          <cell r="C198">
            <v>6</v>
          </cell>
          <cell r="D198">
            <v>0</v>
          </cell>
          <cell r="E198">
            <v>1</v>
          </cell>
          <cell r="F198">
            <v>0</v>
          </cell>
          <cell r="G198">
            <v>9</v>
          </cell>
        </row>
        <row r="199">
          <cell r="B199">
            <v>2</v>
          </cell>
          <cell r="C199">
            <v>7</v>
          </cell>
          <cell r="D199">
            <v>46055</v>
          </cell>
          <cell r="E199">
            <v>1</v>
          </cell>
          <cell r="F199">
            <v>0</v>
          </cell>
          <cell r="G199">
            <v>12</v>
          </cell>
        </row>
        <row r="200">
          <cell r="B200">
            <v>2</v>
          </cell>
          <cell r="C200">
            <v>5</v>
          </cell>
          <cell r="D200">
            <v>0</v>
          </cell>
          <cell r="E200">
            <v>2</v>
          </cell>
          <cell r="F200">
            <v>0</v>
          </cell>
          <cell r="G200">
            <v>9</v>
          </cell>
        </row>
        <row r="201">
          <cell r="B201">
            <v>4</v>
          </cell>
          <cell r="C201">
            <v>6</v>
          </cell>
          <cell r="D201">
            <v>0</v>
          </cell>
          <cell r="E201">
            <v>1</v>
          </cell>
          <cell r="F201">
            <v>0</v>
          </cell>
          <cell r="G201">
            <v>9</v>
          </cell>
        </row>
        <row r="202">
          <cell r="B202">
            <v>1</v>
          </cell>
          <cell r="C202">
            <v>6</v>
          </cell>
          <cell r="D202">
            <v>46051</v>
          </cell>
          <cell r="E202">
            <v>0</v>
          </cell>
          <cell r="F202">
            <v>4</v>
          </cell>
          <cell r="G202">
            <v>9</v>
          </cell>
        </row>
        <row r="203">
          <cell r="B203">
            <v>1</v>
          </cell>
          <cell r="C203">
            <v>5</v>
          </cell>
          <cell r="D203">
            <v>0</v>
          </cell>
          <cell r="E203">
            <v>0</v>
          </cell>
          <cell r="F203">
            <v>4</v>
          </cell>
          <cell r="G203">
            <v>9</v>
          </cell>
        </row>
        <row r="204">
          <cell r="B204">
            <v>1</v>
          </cell>
          <cell r="C204">
            <v>3</v>
          </cell>
          <cell r="D204">
            <v>0</v>
          </cell>
          <cell r="E204">
            <v>1</v>
          </cell>
          <cell r="F204">
            <v>0</v>
          </cell>
          <cell r="G204">
            <v>9</v>
          </cell>
        </row>
        <row r="205">
          <cell r="B205">
            <v>1</v>
          </cell>
          <cell r="C205">
            <v>5</v>
          </cell>
          <cell r="D205">
            <v>0</v>
          </cell>
          <cell r="E205">
            <v>1</v>
          </cell>
          <cell r="F205">
            <v>4</v>
          </cell>
          <cell r="G205">
            <v>12</v>
          </cell>
        </row>
        <row r="206">
          <cell r="B206">
            <v>1</v>
          </cell>
          <cell r="C206">
            <v>3</v>
          </cell>
          <cell r="D206">
            <v>0</v>
          </cell>
          <cell r="E206">
            <v>1</v>
          </cell>
          <cell r="F206">
            <v>0</v>
          </cell>
          <cell r="G206">
            <v>9</v>
          </cell>
        </row>
        <row r="207">
          <cell r="B207">
            <v>1</v>
          </cell>
          <cell r="C207">
            <v>5</v>
          </cell>
          <cell r="D207">
            <v>0</v>
          </cell>
          <cell r="E207">
            <v>1</v>
          </cell>
          <cell r="F207">
            <v>4</v>
          </cell>
          <cell r="G207">
            <v>12</v>
          </cell>
        </row>
        <row r="208">
          <cell r="B208">
            <v>1</v>
          </cell>
          <cell r="C208">
            <v>6</v>
          </cell>
          <cell r="D208">
            <v>0</v>
          </cell>
          <cell r="E208">
            <v>1</v>
          </cell>
          <cell r="F208">
            <v>0</v>
          </cell>
          <cell r="G208">
            <v>9</v>
          </cell>
        </row>
        <row r="209">
          <cell r="B209">
            <v>0</v>
          </cell>
          <cell r="C209">
            <v>6</v>
          </cell>
          <cell r="D209">
            <v>46050</v>
          </cell>
          <cell r="E209">
            <v>2</v>
          </cell>
          <cell r="F209">
            <v>0</v>
          </cell>
          <cell r="G209">
            <v>6</v>
          </cell>
        </row>
        <row r="210">
          <cell r="B210">
            <v>2</v>
          </cell>
          <cell r="C210">
            <v>3</v>
          </cell>
          <cell r="D210">
            <v>0</v>
          </cell>
          <cell r="E210">
            <v>0</v>
          </cell>
          <cell r="F210">
            <v>3</v>
          </cell>
          <cell r="G210">
            <v>9</v>
          </cell>
        </row>
        <row r="211">
          <cell r="B211">
            <v>1</v>
          </cell>
          <cell r="C211">
            <v>6</v>
          </cell>
          <cell r="D211">
            <v>46056</v>
          </cell>
          <cell r="E211">
            <v>1</v>
          </cell>
          <cell r="F211">
            <v>0</v>
          </cell>
          <cell r="G211">
            <v>12</v>
          </cell>
        </row>
        <row r="212">
          <cell r="B212">
            <v>2</v>
          </cell>
          <cell r="C212">
            <v>0</v>
          </cell>
          <cell r="D212">
            <v>0</v>
          </cell>
          <cell r="E212">
            <v>2</v>
          </cell>
          <cell r="F212">
            <v>0</v>
          </cell>
          <cell r="G212">
            <v>6</v>
          </cell>
        </row>
        <row r="213">
          <cell r="B213">
            <v>0</v>
          </cell>
          <cell r="C213">
            <v>6</v>
          </cell>
          <cell r="D213">
            <v>46055</v>
          </cell>
          <cell r="E213">
            <v>2</v>
          </cell>
          <cell r="F213">
            <v>0</v>
          </cell>
          <cell r="G213">
            <v>9</v>
          </cell>
        </row>
        <row r="214">
          <cell r="B214">
            <v>5</v>
          </cell>
          <cell r="C214">
            <v>6</v>
          </cell>
          <cell r="D214">
            <v>0</v>
          </cell>
          <cell r="E214">
            <v>3</v>
          </cell>
          <cell r="F214">
            <v>0</v>
          </cell>
          <cell r="G214">
            <v>9</v>
          </cell>
        </row>
        <row r="215">
          <cell r="B215">
            <v>3</v>
          </cell>
          <cell r="C215">
            <v>0</v>
          </cell>
          <cell r="D215">
            <v>0</v>
          </cell>
          <cell r="E215">
            <v>1</v>
          </cell>
          <cell r="F215">
            <v>0</v>
          </cell>
          <cell r="G215">
            <v>6</v>
          </cell>
        </row>
        <row r="216">
          <cell r="B216">
            <v>1</v>
          </cell>
          <cell r="C216">
            <v>7</v>
          </cell>
          <cell r="D216">
            <v>46056</v>
          </cell>
          <cell r="E216">
            <v>1</v>
          </cell>
          <cell r="F216">
            <v>0</v>
          </cell>
          <cell r="G216">
            <v>12</v>
          </cell>
        </row>
        <row r="217">
          <cell r="B217">
            <v>1</v>
          </cell>
          <cell r="C217">
            <v>6</v>
          </cell>
          <cell r="D217">
            <v>46057</v>
          </cell>
          <cell r="E217">
            <v>0</v>
          </cell>
          <cell r="F217">
            <v>4</v>
          </cell>
          <cell r="G217">
            <v>12</v>
          </cell>
        </row>
        <row r="218">
          <cell r="B218">
            <v>1</v>
          </cell>
          <cell r="C218">
            <v>5</v>
          </cell>
          <cell r="D218">
            <v>0</v>
          </cell>
          <cell r="E218">
            <v>1</v>
          </cell>
          <cell r="F218">
            <v>0</v>
          </cell>
          <cell r="G218">
            <v>9</v>
          </cell>
        </row>
        <row r="219">
          <cell r="B219">
            <v>2</v>
          </cell>
          <cell r="C219">
            <v>3</v>
          </cell>
          <cell r="D219">
            <v>0</v>
          </cell>
          <cell r="E219">
            <v>2</v>
          </cell>
          <cell r="F219">
            <v>0</v>
          </cell>
          <cell r="G219">
            <v>9</v>
          </cell>
        </row>
        <row r="220">
          <cell r="B220">
            <v>0</v>
          </cell>
          <cell r="C220">
            <v>6</v>
          </cell>
          <cell r="D220">
            <v>0</v>
          </cell>
          <cell r="E220">
            <v>1</v>
          </cell>
          <cell r="F220">
            <v>4</v>
          </cell>
          <cell r="G220">
            <v>9</v>
          </cell>
        </row>
        <row r="221">
          <cell r="B221">
            <v>2</v>
          </cell>
          <cell r="C221">
            <v>0</v>
          </cell>
          <cell r="D221">
            <v>0</v>
          </cell>
          <cell r="E221">
            <v>2</v>
          </cell>
          <cell r="F221">
            <v>0</v>
          </cell>
          <cell r="G221">
            <v>6</v>
          </cell>
        </row>
        <row r="222">
          <cell r="B222">
            <v>2</v>
          </cell>
          <cell r="C222">
            <v>1</v>
          </cell>
          <cell r="D222">
            <v>0</v>
          </cell>
          <cell r="E222">
            <v>1</v>
          </cell>
          <cell r="F222">
            <v>0</v>
          </cell>
          <cell r="G222">
            <v>9</v>
          </cell>
        </row>
        <row r="223">
          <cell r="B223">
            <v>0</v>
          </cell>
          <cell r="C223">
            <v>2</v>
          </cell>
          <cell r="D223">
            <v>0</v>
          </cell>
          <cell r="E223">
            <v>4</v>
          </cell>
          <cell r="F223">
            <v>2</v>
          </cell>
          <cell r="G223">
            <v>9</v>
          </cell>
        </row>
        <row r="224">
          <cell r="B224">
            <v>2</v>
          </cell>
          <cell r="C224">
            <v>0</v>
          </cell>
          <cell r="D224">
            <v>0</v>
          </cell>
          <cell r="E224">
            <v>2</v>
          </cell>
          <cell r="F224">
            <v>0</v>
          </cell>
          <cell r="G224">
            <v>6</v>
          </cell>
        </row>
        <row r="225">
          <cell r="B225">
            <v>1</v>
          </cell>
          <cell r="C225">
            <v>0</v>
          </cell>
          <cell r="D225">
            <v>0</v>
          </cell>
          <cell r="E225">
            <v>0</v>
          </cell>
          <cell r="F225">
            <v>4</v>
          </cell>
          <cell r="G225">
            <v>6</v>
          </cell>
        </row>
        <row r="226">
          <cell r="B226">
            <v>5</v>
          </cell>
          <cell r="C226">
            <v>0</v>
          </cell>
          <cell r="D226">
            <v>46062</v>
          </cell>
          <cell r="E226">
            <v>1</v>
          </cell>
          <cell r="F226">
            <v>0</v>
          </cell>
          <cell r="G226">
            <v>9</v>
          </cell>
        </row>
        <row r="227">
          <cell r="B227">
            <v>0</v>
          </cell>
          <cell r="C227">
            <v>9</v>
          </cell>
          <cell r="D227">
            <v>0</v>
          </cell>
          <cell r="E227">
            <v>0</v>
          </cell>
          <cell r="F227">
            <v>0</v>
          </cell>
          <cell r="G227">
            <v>3</v>
          </cell>
        </row>
        <row r="228">
          <cell r="B228">
            <v>1</v>
          </cell>
          <cell r="C228">
            <v>5</v>
          </cell>
          <cell r="D228">
            <v>46051</v>
          </cell>
          <cell r="E228">
            <v>0</v>
          </cell>
          <cell r="F228">
            <v>4</v>
          </cell>
          <cell r="G228">
            <v>9</v>
          </cell>
        </row>
        <row r="229">
          <cell r="B229">
            <v>5</v>
          </cell>
          <cell r="C229">
            <v>0</v>
          </cell>
          <cell r="D229">
            <v>0</v>
          </cell>
          <cell r="E229">
            <v>1</v>
          </cell>
          <cell r="F229">
            <v>0</v>
          </cell>
          <cell r="G229">
            <v>6</v>
          </cell>
        </row>
        <row r="230">
          <cell r="B230">
            <v>1</v>
          </cell>
          <cell r="C230">
            <v>3</v>
          </cell>
          <cell r="D230">
            <v>0</v>
          </cell>
          <cell r="E230">
            <v>1</v>
          </cell>
          <cell r="F230">
            <v>0</v>
          </cell>
          <cell r="G230">
            <v>9</v>
          </cell>
        </row>
        <row r="231">
          <cell r="B231">
            <v>1</v>
          </cell>
          <cell r="C231">
            <v>6</v>
          </cell>
          <cell r="D231">
            <v>46057</v>
          </cell>
          <cell r="E231">
            <v>0</v>
          </cell>
          <cell r="F231">
            <v>4</v>
          </cell>
          <cell r="G231">
            <v>12</v>
          </cell>
        </row>
        <row r="232">
          <cell r="B232">
            <v>1</v>
          </cell>
          <cell r="C232">
            <v>6</v>
          </cell>
          <cell r="D232">
            <v>46051</v>
          </cell>
          <cell r="E232">
            <v>0</v>
          </cell>
          <cell r="F232">
            <v>4</v>
          </cell>
          <cell r="G232">
            <v>9</v>
          </cell>
        </row>
        <row r="233">
          <cell r="B233">
            <v>1</v>
          </cell>
          <cell r="C233">
            <v>6</v>
          </cell>
          <cell r="D233">
            <v>0</v>
          </cell>
          <cell r="E233">
            <v>0</v>
          </cell>
          <cell r="F233">
            <v>4</v>
          </cell>
          <cell r="G233">
            <v>9</v>
          </cell>
        </row>
        <row r="234">
          <cell r="B234">
            <v>1</v>
          </cell>
          <cell r="C234">
            <v>3</v>
          </cell>
          <cell r="D234">
            <v>0</v>
          </cell>
          <cell r="E234">
            <v>3</v>
          </cell>
          <cell r="F234">
            <v>0</v>
          </cell>
          <cell r="G234">
            <v>9</v>
          </cell>
        </row>
        <row r="235"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4</v>
          </cell>
          <cell r="G235">
            <v>3</v>
          </cell>
        </row>
        <row r="236">
          <cell r="B236">
            <v>1</v>
          </cell>
          <cell r="C236">
            <v>5</v>
          </cell>
          <cell r="D236">
            <v>46057</v>
          </cell>
          <cell r="E236">
            <v>0</v>
          </cell>
          <cell r="F236">
            <v>4</v>
          </cell>
          <cell r="G236">
            <v>12</v>
          </cell>
        </row>
        <row r="237">
          <cell r="B237">
            <v>2</v>
          </cell>
          <cell r="C237">
            <v>3</v>
          </cell>
          <cell r="D237">
            <v>0</v>
          </cell>
          <cell r="E237">
            <v>2</v>
          </cell>
          <cell r="F237">
            <v>0</v>
          </cell>
          <cell r="G237">
            <v>9</v>
          </cell>
        </row>
        <row r="238">
          <cell r="B238">
            <v>2</v>
          </cell>
          <cell r="C238">
            <v>3</v>
          </cell>
          <cell r="D238">
            <v>46063</v>
          </cell>
          <cell r="E238">
            <v>1</v>
          </cell>
          <cell r="F238">
            <v>0</v>
          </cell>
          <cell r="G238">
            <v>12</v>
          </cell>
        </row>
        <row r="239">
          <cell r="B239">
            <v>1</v>
          </cell>
          <cell r="C239">
            <v>5</v>
          </cell>
          <cell r="D239">
            <v>0</v>
          </cell>
          <cell r="E239">
            <v>0</v>
          </cell>
          <cell r="F239">
            <v>4</v>
          </cell>
          <cell r="G239">
            <v>9</v>
          </cell>
        </row>
        <row r="240">
          <cell r="B240">
            <v>1</v>
          </cell>
          <cell r="C240">
            <v>5</v>
          </cell>
          <cell r="D240">
            <v>0</v>
          </cell>
          <cell r="E240">
            <v>2</v>
          </cell>
          <cell r="F240">
            <v>0</v>
          </cell>
          <cell r="G240">
            <v>9</v>
          </cell>
        </row>
        <row r="241">
          <cell r="B241">
            <v>1</v>
          </cell>
          <cell r="C241">
            <v>6</v>
          </cell>
          <cell r="D241">
            <v>0</v>
          </cell>
          <cell r="E241">
            <v>2</v>
          </cell>
          <cell r="F241">
            <v>0</v>
          </cell>
          <cell r="G241">
            <v>9</v>
          </cell>
        </row>
        <row r="242">
          <cell r="B242">
            <v>1</v>
          </cell>
          <cell r="C242">
            <v>6</v>
          </cell>
          <cell r="D242">
            <v>0</v>
          </cell>
          <cell r="E242">
            <v>0</v>
          </cell>
          <cell r="F242">
            <v>4</v>
          </cell>
          <cell r="G242">
            <v>9</v>
          </cell>
        </row>
        <row r="243">
          <cell r="B243">
            <v>1</v>
          </cell>
          <cell r="C243">
            <v>6</v>
          </cell>
          <cell r="D243">
            <v>46056</v>
          </cell>
          <cell r="E243">
            <v>0</v>
          </cell>
          <cell r="F243">
            <v>4</v>
          </cell>
          <cell r="G243">
            <v>12</v>
          </cell>
        </row>
        <row r="244">
          <cell r="B244">
            <v>1</v>
          </cell>
          <cell r="C244">
            <v>5</v>
          </cell>
          <cell r="D244">
            <v>0</v>
          </cell>
          <cell r="E244">
            <v>1</v>
          </cell>
          <cell r="F244">
            <v>4</v>
          </cell>
          <cell r="G244">
            <v>12</v>
          </cell>
        </row>
        <row r="245">
          <cell r="B245">
            <v>1</v>
          </cell>
          <cell r="C245">
            <v>9</v>
          </cell>
          <cell r="D245">
            <v>46050</v>
          </cell>
          <cell r="E245">
            <v>1</v>
          </cell>
          <cell r="F245">
            <v>4</v>
          </cell>
          <cell r="G245">
            <v>12</v>
          </cell>
        </row>
        <row r="246">
          <cell r="B246">
            <v>1</v>
          </cell>
          <cell r="C246">
            <v>9</v>
          </cell>
          <cell r="D246">
            <v>0</v>
          </cell>
          <cell r="E246">
            <v>0</v>
          </cell>
          <cell r="F246">
            <v>4</v>
          </cell>
          <cell r="G246">
            <v>9</v>
          </cell>
        </row>
        <row r="247">
          <cell r="B247">
            <v>1</v>
          </cell>
          <cell r="C247">
            <v>9</v>
          </cell>
          <cell r="D247">
            <v>46052</v>
          </cell>
          <cell r="E247">
            <v>1</v>
          </cell>
          <cell r="F247">
            <v>4</v>
          </cell>
          <cell r="G247">
            <v>12</v>
          </cell>
        </row>
        <row r="248">
          <cell r="B248">
            <v>1</v>
          </cell>
          <cell r="C248">
            <v>6</v>
          </cell>
          <cell r="D248">
            <v>0</v>
          </cell>
          <cell r="E248">
            <v>1</v>
          </cell>
          <cell r="F248">
            <v>0</v>
          </cell>
          <cell r="G248">
            <v>9</v>
          </cell>
        </row>
        <row r="249">
          <cell r="B249">
            <v>1</v>
          </cell>
          <cell r="C249">
            <v>6</v>
          </cell>
          <cell r="D249">
            <v>0</v>
          </cell>
          <cell r="E249">
            <v>2</v>
          </cell>
          <cell r="F249">
            <v>0</v>
          </cell>
          <cell r="G249">
            <v>9</v>
          </cell>
        </row>
        <row r="250">
          <cell r="B250">
            <v>1</v>
          </cell>
          <cell r="C250">
            <v>6</v>
          </cell>
          <cell r="D250">
            <v>46057</v>
          </cell>
          <cell r="E250">
            <v>0</v>
          </cell>
          <cell r="F250">
            <v>4</v>
          </cell>
          <cell r="G250">
            <v>12</v>
          </cell>
        </row>
        <row r="251">
          <cell r="B251">
            <v>1</v>
          </cell>
          <cell r="C251">
            <v>3</v>
          </cell>
          <cell r="D251">
            <v>0</v>
          </cell>
          <cell r="E251">
            <v>1</v>
          </cell>
          <cell r="F251">
            <v>0</v>
          </cell>
          <cell r="G251">
            <v>9</v>
          </cell>
        </row>
        <row r="252">
          <cell r="B252">
            <v>0</v>
          </cell>
          <cell r="C252">
            <v>0</v>
          </cell>
          <cell r="D252">
            <v>0</v>
          </cell>
          <cell r="E252">
            <v>1</v>
          </cell>
          <cell r="F252">
            <v>0</v>
          </cell>
          <cell r="G252">
            <v>3</v>
          </cell>
        </row>
        <row r="253">
          <cell r="B253">
            <v>0</v>
          </cell>
          <cell r="C253">
            <v>5</v>
          </cell>
          <cell r="D253">
            <v>0</v>
          </cell>
          <cell r="E253">
            <v>0</v>
          </cell>
          <cell r="F253">
            <v>4</v>
          </cell>
          <cell r="G253">
            <v>6</v>
          </cell>
        </row>
        <row r="254">
          <cell r="B254">
            <v>1</v>
          </cell>
          <cell r="C254">
            <v>8</v>
          </cell>
          <cell r="D254">
            <v>46052</v>
          </cell>
          <cell r="E254">
            <v>1</v>
          </cell>
          <cell r="F254">
            <v>0</v>
          </cell>
          <cell r="G254">
            <v>9</v>
          </cell>
        </row>
        <row r="255">
          <cell r="B255">
            <v>1</v>
          </cell>
          <cell r="C255">
            <v>9</v>
          </cell>
          <cell r="D255">
            <v>46052</v>
          </cell>
          <cell r="E255">
            <v>0</v>
          </cell>
          <cell r="F255">
            <v>4</v>
          </cell>
          <cell r="G255">
            <v>9</v>
          </cell>
        </row>
        <row r="256">
          <cell r="B256">
            <v>1</v>
          </cell>
          <cell r="C256">
            <v>6</v>
          </cell>
          <cell r="D256">
            <v>46058</v>
          </cell>
          <cell r="E256">
            <v>0</v>
          </cell>
          <cell r="F256">
            <v>4</v>
          </cell>
          <cell r="G256">
            <v>12</v>
          </cell>
        </row>
        <row r="257">
          <cell r="B257">
            <v>1</v>
          </cell>
          <cell r="C257">
            <v>8</v>
          </cell>
          <cell r="D257">
            <v>46052</v>
          </cell>
          <cell r="E257">
            <v>0</v>
          </cell>
          <cell r="F257">
            <v>4</v>
          </cell>
          <cell r="G257">
            <v>9</v>
          </cell>
        </row>
        <row r="258">
          <cell r="B258">
            <v>1</v>
          </cell>
          <cell r="C258">
            <v>5</v>
          </cell>
          <cell r="D258">
            <v>46057</v>
          </cell>
          <cell r="E258">
            <v>0</v>
          </cell>
          <cell r="F258">
            <v>0</v>
          </cell>
          <cell r="G258">
            <v>9</v>
          </cell>
        </row>
        <row r="259">
          <cell r="B259">
            <v>1</v>
          </cell>
          <cell r="C259">
            <v>6</v>
          </cell>
          <cell r="D259">
            <v>0</v>
          </cell>
          <cell r="E259">
            <v>1</v>
          </cell>
          <cell r="F259">
            <v>4</v>
          </cell>
          <cell r="G259">
            <v>12</v>
          </cell>
        </row>
        <row r="260">
          <cell r="B260">
            <v>1</v>
          </cell>
          <cell r="C260">
            <v>8</v>
          </cell>
          <cell r="D260">
            <v>0</v>
          </cell>
          <cell r="E260">
            <v>3</v>
          </cell>
          <cell r="F260">
            <v>0</v>
          </cell>
          <cell r="G260">
            <v>9</v>
          </cell>
        </row>
        <row r="261">
          <cell r="B261">
            <v>4</v>
          </cell>
          <cell r="C261">
            <v>0</v>
          </cell>
          <cell r="D261">
            <v>0</v>
          </cell>
          <cell r="E261">
            <v>1</v>
          </cell>
          <cell r="F261">
            <v>0</v>
          </cell>
          <cell r="G261">
            <v>6</v>
          </cell>
        </row>
        <row r="262">
          <cell r="B262">
            <v>0</v>
          </cell>
          <cell r="C262">
            <v>5</v>
          </cell>
          <cell r="D262">
            <v>0</v>
          </cell>
          <cell r="E262">
            <v>1</v>
          </cell>
          <cell r="F262">
            <v>4</v>
          </cell>
          <cell r="G262">
            <v>9</v>
          </cell>
        </row>
        <row r="263">
          <cell r="B263">
            <v>1</v>
          </cell>
          <cell r="C263">
            <v>6</v>
          </cell>
          <cell r="D263">
            <v>0</v>
          </cell>
          <cell r="E263">
            <v>0</v>
          </cell>
          <cell r="F263">
            <v>4</v>
          </cell>
          <cell r="G263">
            <v>9</v>
          </cell>
        </row>
        <row r="264">
          <cell r="B264">
            <v>0</v>
          </cell>
          <cell r="C264">
            <v>9</v>
          </cell>
          <cell r="D264">
            <v>46057</v>
          </cell>
          <cell r="E264">
            <v>1</v>
          </cell>
          <cell r="F264">
            <v>0</v>
          </cell>
          <cell r="G264">
            <v>9</v>
          </cell>
        </row>
        <row r="265">
          <cell r="B265">
            <v>5</v>
          </cell>
          <cell r="C265">
            <v>0</v>
          </cell>
          <cell r="D265">
            <v>0</v>
          </cell>
          <cell r="E265">
            <v>0</v>
          </cell>
          <cell r="F265">
            <v>1</v>
          </cell>
          <cell r="G265">
            <v>6</v>
          </cell>
        </row>
        <row r="266"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4</v>
          </cell>
          <cell r="G266">
            <v>3</v>
          </cell>
        </row>
        <row r="267">
          <cell r="B267">
            <v>5</v>
          </cell>
          <cell r="C267">
            <v>0</v>
          </cell>
          <cell r="D267">
            <v>0</v>
          </cell>
          <cell r="E267">
            <v>1</v>
          </cell>
          <cell r="F267">
            <v>0</v>
          </cell>
          <cell r="G267">
            <v>6</v>
          </cell>
        </row>
        <row r="268">
          <cell r="B268">
            <v>1</v>
          </cell>
          <cell r="C268">
            <v>0</v>
          </cell>
          <cell r="D268">
            <v>0</v>
          </cell>
          <cell r="E268">
            <v>1</v>
          </cell>
          <cell r="F268">
            <v>0</v>
          </cell>
          <cell r="G268">
            <v>6</v>
          </cell>
        </row>
        <row r="269">
          <cell r="B269">
            <v>1</v>
          </cell>
          <cell r="C269">
            <v>0</v>
          </cell>
          <cell r="D269">
            <v>0</v>
          </cell>
          <cell r="E269">
            <v>0</v>
          </cell>
          <cell r="F269">
            <v>3</v>
          </cell>
          <cell r="G269">
            <v>6</v>
          </cell>
        </row>
        <row r="270">
          <cell r="B270">
            <v>1</v>
          </cell>
          <cell r="C270">
            <v>3</v>
          </cell>
          <cell r="D270">
            <v>0</v>
          </cell>
          <cell r="E270">
            <v>1</v>
          </cell>
          <cell r="F270">
            <v>0</v>
          </cell>
          <cell r="G270">
            <v>9</v>
          </cell>
        </row>
        <row r="271">
          <cell r="B271">
            <v>1</v>
          </cell>
          <cell r="C271">
            <v>5</v>
          </cell>
          <cell r="D271">
            <v>46057</v>
          </cell>
          <cell r="E271">
            <v>0</v>
          </cell>
          <cell r="F271">
            <v>4</v>
          </cell>
          <cell r="G271">
            <v>12</v>
          </cell>
        </row>
        <row r="272">
          <cell r="B272">
            <v>2</v>
          </cell>
          <cell r="C272">
            <v>7</v>
          </cell>
          <cell r="D272">
            <v>0</v>
          </cell>
          <cell r="E272">
            <v>0</v>
          </cell>
          <cell r="F272">
            <v>1</v>
          </cell>
          <cell r="G272">
            <v>9</v>
          </cell>
        </row>
        <row r="273">
          <cell r="B273">
            <v>1</v>
          </cell>
          <cell r="C273">
            <v>5</v>
          </cell>
          <cell r="D273">
            <v>0</v>
          </cell>
          <cell r="E273">
            <v>0</v>
          </cell>
          <cell r="F273">
            <v>4</v>
          </cell>
          <cell r="G273">
            <v>9</v>
          </cell>
        </row>
        <row r="274">
          <cell r="B274">
            <v>1</v>
          </cell>
          <cell r="C274">
            <v>5</v>
          </cell>
          <cell r="D274">
            <v>46050</v>
          </cell>
          <cell r="E274">
            <v>0</v>
          </cell>
          <cell r="F274">
            <v>4</v>
          </cell>
          <cell r="G274">
            <v>9</v>
          </cell>
        </row>
        <row r="275">
          <cell r="B275">
            <v>1</v>
          </cell>
          <cell r="C275">
            <v>9</v>
          </cell>
          <cell r="D275">
            <v>46056</v>
          </cell>
          <cell r="E275">
            <v>1</v>
          </cell>
          <cell r="F275">
            <v>0</v>
          </cell>
          <cell r="G275">
            <v>12</v>
          </cell>
        </row>
        <row r="276">
          <cell r="B276">
            <v>1</v>
          </cell>
          <cell r="C276">
            <v>0</v>
          </cell>
          <cell r="D276">
            <v>46057</v>
          </cell>
          <cell r="E276">
            <v>0</v>
          </cell>
          <cell r="F276">
            <v>0</v>
          </cell>
          <cell r="G276">
            <v>6</v>
          </cell>
        </row>
        <row r="277">
          <cell r="B277">
            <v>3</v>
          </cell>
          <cell r="C277">
            <v>0</v>
          </cell>
          <cell r="D277">
            <v>0</v>
          </cell>
          <cell r="E277">
            <v>4</v>
          </cell>
          <cell r="F277">
            <v>0</v>
          </cell>
          <cell r="G277">
            <v>6</v>
          </cell>
        </row>
        <row r="278">
          <cell r="B278">
            <v>1</v>
          </cell>
          <cell r="C278">
            <v>3</v>
          </cell>
          <cell r="D278">
            <v>0</v>
          </cell>
          <cell r="E278">
            <v>1</v>
          </cell>
          <cell r="F278">
            <v>0</v>
          </cell>
          <cell r="G278">
            <v>9</v>
          </cell>
        </row>
        <row r="279">
          <cell r="B279">
            <v>1</v>
          </cell>
          <cell r="C279">
            <v>7</v>
          </cell>
          <cell r="D279">
            <v>46058</v>
          </cell>
          <cell r="E279">
            <v>3</v>
          </cell>
          <cell r="F279">
            <v>0</v>
          </cell>
          <cell r="G279">
            <v>12</v>
          </cell>
        </row>
        <row r="280">
          <cell r="B280">
            <v>3</v>
          </cell>
          <cell r="C280">
            <v>6</v>
          </cell>
          <cell r="D280">
            <v>0</v>
          </cell>
          <cell r="E280">
            <v>0</v>
          </cell>
          <cell r="F280">
            <v>2</v>
          </cell>
          <cell r="G280">
            <v>9</v>
          </cell>
        </row>
        <row r="281">
          <cell r="B281">
            <v>1</v>
          </cell>
          <cell r="C281">
            <v>6</v>
          </cell>
          <cell r="D281">
            <v>0</v>
          </cell>
          <cell r="E281">
            <v>4</v>
          </cell>
          <cell r="F281">
            <v>0</v>
          </cell>
          <cell r="G281">
            <v>9</v>
          </cell>
        </row>
        <row r="282">
          <cell r="B282">
            <v>1</v>
          </cell>
          <cell r="C282">
            <v>6</v>
          </cell>
          <cell r="D282">
            <v>46057</v>
          </cell>
          <cell r="E282">
            <v>0</v>
          </cell>
          <cell r="F282">
            <v>4</v>
          </cell>
          <cell r="G282">
            <v>12</v>
          </cell>
        </row>
        <row r="283">
          <cell r="B283">
            <v>0</v>
          </cell>
          <cell r="C283">
            <v>5</v>
          </cell>
          <cell r="D283">
            <v>0</v>
          </cell>
          <cell r="E283">
            <v>0</v>
          </cell>
          <cell r="F283">
            <v>4</v>
          </cell>
          <cell r="G283">
            <v>6</v>
          </cell>
        </row>
        <row r="284">
          <cell r="B284">
            <v>1</v>
          </cell>
          <cell r="C284">
            <v>0</v>
          </cell>
          <cell r="D284">
            <v>0</v>
          </cell>
          <cell r="E284">
            <v>0</v>
          </cell>
          <cell r="F284">
            <v>4</v>
          </cell>
          <cell r="G284">
            <v>6</v>
          </cell>
        </row>
        <row r="285">
          <cell r="B285">
            <v>4</v>
          </cell>
          <cell r="C285">
            <v>0</v>
          </cell>
          <cell r="D285">
            <v>46059</v>
          </cell>
          <cell r="E285">
            <v>1</v>
          </cell>
          <cell r="F285">
            <v>0</v>
          </cell>
          <cell r="G285">
            <v>9</v>
          </cell>
        </row>
        <row r="286">
          <cell r="B286">
            <v>0</v>
          </cell>
          <cell r="C286">
            <v>0</v>
          </cell>
          <cell r="D286">
            <v>46057</v>
          </cell>
          <cell r="E286">
            <v>1</v>
          </cell>
          <cell r="F286">
            <v>0</v>
          </cell>
          <cell r="G286">
            <v>6</v>
          </cell>
        </row>
        <row r="287">
          <cell r="B287">
            <v>0</v>
          </cell>
          <cell r="C287">
            <v>6</v>
          </cell>
          <cell r="D287">
            <v>0</v>
          </cell>
          <cell r="E287">
            <v>0</v>
          </cell>
          <cell r="F287">
            <v>3</v>
          </cell>
          <cell r="G287">
            <v>6</v>
          </cell>
        </row>
        <row r="288">
          <cell r="B288">
            <v>1</v>
          </cell>
          <cell r="C288">
            <v>6</v>
          </cell>
          <cell r="D288">
            <v>0</v>
          </cell>
          <cell r="E288">
            <v>1</v>
          </cell>
          <cell r="F288">
            <v>0</v>
          </cell>
          <cell r="G288">
            <v>9</v>
          </cell>
        </row>
        <row r="289">
          <cell r="B289">
            <v>2</v>
          </cell>
          <cell r="C289">
            <v>0</v>
          </cell>
          <cell r="D289">
            <v>0</v>
          </cell>
          <cell r="E289">
            <v>2</v>
          </cell>
          <cell r="F289">
            <v>0</v>
          </cell>
          <cell r="G289">
            <v>6</v>
          </cell>
        </row>
        <row r="290">
          <cell r="B290">
            <v>1</v>
          </cell>
          <cell r="C290">
            <v>0</v>
          </cell>
          <cell r="D290">
            <v>0</v>
          </cell>
          <cell r="E290">
            <v>1</v>
          </cell>
          <cell r="F290">
            <v>0</v>
          </cell>
          <cell r="G290">
            <v>6</v>
          </cell>
        </row>
        <row r="291">
          <cell r="B291">
            <v>1</v>
          </cell>
          <cell r="C291">
            <v>6</v>
          </cell>
          <cell r="D291">
            <v>46057</v>
          </cell>
          <cell r="E291">
            <v>0</v>
          </cell>
          <cell r="F291">
            <v>4</v>
          </cell>
          <cell r="G291">
            <v>12</v>
          </cell>
        </row>
        <row r="292">
          <cell r="B292">
            <v>1</v>
          </cell>
          <cell r="C292">
            <v>6</v>
          </cell>
          <cell r="D292">
            <v>0</v>
          </cell>
          <cell r="E292">
            <v>2</v>
          </cell>
          <cell r="F292">
            <v>0</v>
          </cell>
          <cell r="G292">
            <v>9</v>
          </cell>
        </row>
        <row r="293">
          <cell r="B293">
            <v>4</v>
          </cell>
          <cell r="C293">
            <v>0</v>
          </cell>
          <cell r="D293">
            <v>0</v>
          </cell>
          <cell r="E293">
            <v>1</v>
          </cell>
          <cell r="F293">
            <v>0</v>
          </cell>
          <cell r="G293">
            <v>6</v>
          </cell>
        </row>
        <row r="294">
          <cell r="B294">
            <v>2</v>
          </cell>
          <cell r="C294">
            <v>0</v>
          </cell>
          <cell r="D294">
            <v>0</v>
          </cell>
          <cell r="E294">
            <v>1</v>
          </cell>
          <cell r="F294">
            <v>0</v>
          </cell>
          <cell r="G294">
            <v>6</v>
          </cell>
        </row>
        <row r="295">
          <cell r="B295">
            <v>0</v>
          </cell>
          <cell r="C295">
            <v>0</v>
          </cell>
          <cell r="D295">
            <v>0</v>
          </cell>
          <cell r="E295">
            <v>2</v>
          </cell>
          <cell r="F295">
            <v>0</v>
          </cell>
          <cell r="G295">
            <v>3</v>
          </cell>
        </row>
        <row r="296">
          <cell r="B296">
            <v>1</v>
          </cell>
          <cell r="C296">
            <v>6</v>
          </cell>
          <cell r="D296">
            <v>0</v>
          </cell>
          <cell r="E296">
            <v>0</v>
          </cell>
          <cell r="F296">
            <v>3</v>
          </cell>
          <cell r="G296">
            <v>9</v>
          </cell>
        </row>
        <row r="297">
          <cell r="B297">
            <v>1</v>
          </cell>
          <cell r="C297">
            <v>0</v>
          </cell>
          <cell r="D297">
            <v>0</v>
          </cell>
          <cell r="E297">
            <v>0</v>
          </cell>
          <cell r="F297">
            <v>4</v>
          </cell>
          <cell r="G297">
            <v>6</v>
          </cell>
        </row>
        <row r="298">
          <cell r="B298">
            <v>1</v>
          </cell>
          <cell r="C298">
            <v>0</v>
          </cell>
          <cell r="D298">
            <v>46051</v>
          </cell>
          <cell r="E298">
            <v>2</v>
          </cell>
          <cell r="F298">
            <v>0</v>
          </cell>
          <cell r="G298">
            <v>6</v>
          </cell>
        </row>
        <row r="299">
          <cell r="B299">
            <v>2</v>
          </cell>
          <cell r="C299">
            <v>0</v>
          </cell>
          <cell r="D299">
            <v>0</v>
          </cell>
          <cell r="E299">
            <v>2</v>
          </cell>
          <cell r="F299">
            <v>0</v>
          </cell>
          <cell r="G299">
            <v>6</v>
          </cell>
        </row>
        <row r="300">
          <cell r="B300">
            <v>4</v>
          </cell>
          <cell r="C300">
            <v>3</v>
          </cell>
          <cell r="D300">
            <v>0</v>
          </cell>
          <cell r="E300">
            <v>0</v>
          </cell>
          <cell r="F300">
            <v>3</v>
          </cell>
          <cell r="G300">
            <v>9</v>
          </cell>
        </row>
        <row r="301">
          <cell r="B301">
            <v>2</v>
          </cell>
          <cell r="C301">
            <v>1</v>
          </cell>
          <cell r="D301">
            <v>46052</v>
          </cell>
          <cell r="E301">
            <v>1</v>
          </cell>
          <cell r="F301">
            <v>0</v>
          </cell>
          <cell r="G301">
            <v>9</v>
          </cell>
        </row>
        <row r="302">
          <cell r="B302">
            <v>1</v>
          </cell>
          <cell r="C302">
            <v>7</v>
          </cell>
          <cell r="D302">
            <v>0</v>
          </cell>
          <cell r="E302">
            <v>1</v>
          </cell>
          <cell r="F302">
            <v>0</v>
          </cell>
          <cell r="G302">
            <v>9</v>
          </cell>
        </row>
        <row r="304">
          <cell r="B304">
            <v>1</v>
          </cell>
          <cell r="C304">
            <v>9</v>
          </cell>
          <cell r="D304">
            <v>0</v>
          </cell>
          <cell r="E304">
            <v>0</v>
          </cell>
          <cell r="F304">
            <v>4</v>
          </cell>
          <cell r="G304">
            <v>9</v>
          </cell>
        </row>
        <row r="305">
          <cell r="B305">
            <v>0</v>
          </cell>
          <cell r="C305">
            <v>4</v>
          </cell>
          <cell r="D305">
            <v>0</v>
          </cell>
          <cell r="E305">
            <v>0</v>
          </cell>
          <cell r="F305">
            <v>0</v>
          </cell>
          <cell r="G305">
            <v>3</v>
          </cell>
        </row>
        <row r="306">
          <cell r="B306">
            <v>2</v>
          </cell>
          <cell r="C306">
            <v>6</v>
          </cell>
          <cell r="D306">
            <v>0</v>
          </cell>
          <cell r="E306">
            <v>0</v>
          </cell>
          <cell r="F306">
            <v>4</v>
          </cell>
          <cell r="G306">
            <v>9</v>
          </cell>
        </row>
        <row r="307">
          <cell r="B307">
            <v>2</v>
          </cell>
          <cell r="C307">
            <v>6</v>
          </cell>
          <cell r="D307">
            <v>0</v>
          </cell>
          <cell r="E307">
            <v>0</v>
          </cell>
          <cell r="F307">
            <v>3</v>
          </cell>
          <cell r="G307">
            <v>9</v>
          </cell>
        </row>
        <row r="308">
          <cell r="B308">
            <v>1</v>
          </cell>
          <cell r="C308">
            <v>4</v>
          </cell>
          <cell r="D308">
            <v>0</v>
          </cell>
          <cell r="E308">
            <v>0</v>
          </cell>
          <cell r="F308">
            <v>3</v>
          </cell>
          <cell r="G308">
            <v>9</v>
          </cell>
        </row>
        <row r="309"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</row>
        <row r="310">
          <cell r="B310">
            <v>2</v>
          </cell>
          <cell r="C310">
            <v>3</v>
          </cell>
          <cell r="D310">
            <v>0</v>
          </cell>
          <cell r="E310">
            <v>1</v>
          </cell>
          <cell r="F310">
            <v>0</v>
          </cell>
          <cell r="G310">
            <v>9</v>
          </cell>
        </row>
        <row r="311">
          <cell r="B311">
            <v>2</v>
          </cell>
          <cell r="C311">
            <v>7</v>
          </cell>
          <cell r="D311">
            <v>0</v>
          </cell>
          <cell r="E311">
            <v>0</v>
          </cell>
          <cell r="F311">
            <v>3</v>
          </cell>
          <cell r="G311">
            <v>9</v>
          </cell>
        </row>
        <row r="312">
          <cell r="B312">
            <v>1</v>
          </cell>
          <cell r="C312">
            <v>3</v>
          </cell>
          <cell r="D312">
            <v>0</v>
          </cell>
          <cell r="E312">
            <v>1</v>
          </cell>
          <cell r="F312">
            <v>0</v>
          </cell>
          <cell r="G312">
            <v>9</v>
          </cell>
        </row>
        <row r="313">
          <cell r="B313">
            <v>1</v>
          </cell>
          <cell r="C313">
            <v>3</v>
          </cell>
          <cell r="D313">
            <v>0</v>
          </cell>
          <cell r="E313">
            <v>1</v>
          </cell>
          <cell r="F313">
            <v>0</v>
          </cell>
          <cell r="G313">
            <v>9</v>
          </cell>
        </row>
        <row r="314">
          <cell r="B314">
            <v>1</v>
          </cell>
          <cell r="C314">
            <v>6</v>
          </cell>
          <cell r="D314">
            <v>0</v>
          </cell>
          <cell r="E314">
            <v>0</v>
          </cell>
          <cell r="F314">
            <v>4</v>
          </cell>
          <cell r="G314">
            <v>9</v>
          </cell>
        </row>
        <row r="315">
          <cell r="B315">
            <v>5</v>
          </cell>
          <cell r="C315">
            <v>2</v>
          </cell>
          <cell r="D315">
            <v>0</v>
          </cell>
          <cell r="E315">
            <v>1</v>
          </cell>
          <cell r="F315">
            <v>0</v>
          </cell>
          <cell r="G315">
            <v>9</v>
          </cell>
        </row>
        <row r="316">
          <cell r="B316">
            <v>1</v>
          </cell>
          <cell r="C316">
            <v>3</v>
          </cell>
          <cell r="D316">
            <v>0</v>
          </cell>
          <cell r="E316">
            <v>1</v>
          </cell>
          <cell r="F316">
            <v>0</v>
          </cell>
          <cell r="G316">
            <v>9</v>
          </cell>
        </row>
        <row r="317">
          <cell r="B317">
            <v>1</v>
          </cell>
          <cell r="C317">
            <v>6</v>
          </cell>
          <cell r="D317">
            <v>0</v>
          </cell>
          <cell r="E317">
            <v>0</v>
          </cell>
          <cell r="F317">
            <v>4</v>
          </cell>
          <cell r="G317">
            <v>9</v>
          </cell>
        </row>
        <row r="318">
          <cell r="B318">
            <v>1</v>
          </cell>
          <cell r="C318">
            <v>6</v>
          </cell>
          <cell r="D318">
            <v>0</v>
          </cell>
          <cell r="E318">
            <v>1</v>
          </cell>
          <cell r="F318">
            <v>4</v>
          </cell>
          <cell r="G318">
            <v>12</v>
          </cell>
        </row>
        <row r="319">
          <cell r="B319">
            <v>1</v>
          </cell>
          <cell r="C319">
            <v>6</v>
          </cell>
          <cell r="D319">
            <v>0</v>
          </cell>
          <cell r="E319">
            <v>1</v>
          </cell>
          <cell r="F319">
            <v>4</v>
          </cell>
          <cell r="G319">
            <v>12</v>
          </cell>
        </row>
        <row r="320">
          <cell r="B320">
            <v>1</v>
          </cell>
          <cell r="C320">
            <v>5</v>
          </cell>
          <cell r="D320">
            <v>0</v>
          </cell>
          <cell r="E320">
            <v>1</v>
          </cell>
          <cell r="F320">
            <v>4</v>
          </cell>
          <cell r="G320">
            <v>12</v>
          </cell>
        </row>
        <row r="321">
          <cell r="B321">
            <v>1</v>
          </cell>
          <cell r="C321">
            <v>7</v>
          </cell>
          <cell r="D321">
            <v>0</v>
          </cell>
          <cell r="E321">
            <v>0</v>
          </cell>
          <cell r="F321">
            <v>0</v>
          </cell>
          <cell r="G321">
            <v>6</v>
          </cell>
        </row>
        <row r="323">
          <cell r="B323">
            <v>1</v>
          </cell>
          <cell r="C323">
            <v>5</v>
          </cell>
          <cell r="D323">
            <v>0</v>
          </cell>
          <cell r="E323">
            <v>0</v>
          </cell>
          <cell r="F323">
            <v>0</v>
          </cell>
          <cell r="G323">
            <v>6</v>
          </cell>
        </row>
        <row r="324">
          <cell r="B324">
            <v>1</v>
          </cell>
          <cell r="C324">
            <v>3</v>
          </cell>
          <cell r="D324">
            <v>0</v>
          </cell>
          <cell r="E324">
            <v>1</v>
          </cell>
          <cell r="F324">
            <v>4</v>
          </cell>
          <cell r="G324">
            <v>12</v>
          </cell>
        </row>
        <row r="325">
          <cell r="B325">
            <v>1</v>
          </cell>
          <cell r="C325">
            <v>8</v>
          </cell>
          <cell r="D325">
            <v>0</v>
          </cell>
          <cell r="E325">
            <v>1</v>
          </cell>
          <cell r="F325">
            <v>0</v>
          </cell>
          <cell r="G325">
            <v>9</v>
          </cell>
        </row>
        <row r="326">
          <cell r="B326">
            <v>1</v>
          </cell>
          <cell r="C326">
            <v>7</v>
          </cell>
          <cell r="D326">
            <v>0</v>
          </cell>
          <cell r="E326">
            <v>1</v>
          </cell>
          <cell r="F326">
            <v>0</v>
          </cell>
          <cell r="G326">
            <v>9</v>
          </cell>
        </row>
        <row r="327">
          <cell r="B327">
            <v>1</v>
          </cell>
          <cell r="C327">
            <v>7</v>
          </cell>
          <cell r="D327">
            <v>0</v>
          </cell>
          <cell r="E327">
            <v>0</v>
          </cell>
          <cell r="F327">
            <v>0</v>
          </cell>
          <cell r="G327">
            <v>6</v>
          </cell>
        </row>
        <row r="328">
          <cell r="B328">
            <v>1</v>
          </cell>
          <cell r="C328">
            <v>0</v>
          </cell>
          <cell r="D328">
            <v>0</v>
          </cell>
          <cell r="E328">
            <v>3</v>
          </cell>
          <cell r="F328">
            <v>0</v>
          </cell>
          <cell r="G328">
            <v>6</v>
          </cell>
        </row>
        <row r="329">
          <cell r="B329">
            <v>5</v>
          </cell>
          <cell r="C329">
            <v>2</v>
          </cell>
          <cell r="D329">
            <v>0</v>
          </cell>
          <cell r="E329">
            <v>1</v>
          </cell>
          <cell r="F329">
            <v>3</v>
          </cell>
          <cell r="G329">
            <v>12</v>
          </cell>
        </row>
        <row r="331">
          <cell r="B331">
            <v>4</v>
          </cell>
          <cell r="C331">
            <v>0</v>
          </cell>
          <cell r="D331">
            <v>0</v>
          </cell>
          <cell r="E331">
            <v>1</v>
          </cell>
          <cell r="F331">
            <v>0</v>
          </cell>
          <cell r="G331">
            <v>6</v>
          </cell>
        </row>
        <row r="332">
          <cell r="B332">
            <v>1</v>
          </cell>
          <cell r="C332">
            <v>8</v>
          </cell>
          <cell r="D332">
            <v>0</v>
          </cell>
          <cell r="E332">
            <v>0</v>
          </cell>
          <cell r="F332">
            <v>0</v>
          </cell>
          <cell r="G332">
            <v>6</v>
          </cell>
        </row>
        <row r="333">
          <cell r="B333">
            <v>1</v>
          </cell>
          <cell r="C333">
            <v>5</v>
          </cell>
          <cell r="D333">
            <v>0</v>
          </cell>
          <cell r="E333">
            <v>0</v>
          </cell>
          <cell r="F333">
            <v>0</v>
          </cell>
          <cell r="G333">
            <v>6</v>
          </cell>
        </row>
        <row r="334">
          <cell r="B334">
            <v>1</v>
          </cell>
          <cell r="C334">
            <v>4</v>
          </cell>
          <cell r="D334">
            <v>0</v>
          </cell>
          <cell r="E334">
            <v>0</v>
          </cell>
          <cell r="F334">
            <v>3</v>
          </cell>
          <cell r="G334">
            <v>9</v>
          </cell>
        </row>
        <row r="336">
          <cell r="B336">
            <v>2</v>
          </cell>
          <cell r="C336">
            <v>3</v>
          </cell>
          <cell r="D336">
            <v>0</v>
          </cell>
          <cell r="E336">
            <v>1</v>
          </cell>
          <cell r="F336">
            <v>0</v>
          </cell>
          <cell r="G336">
            <v>9</v>
          </cell>
        </row>
        <row r="337">
          <cell r="B337">
            <v>1</v>
          </cell>
          <cell r="C337">
            <v>3</v>
          </cell>
          <cell r="D337">
            <v>0</v>
          </cell>
          <cell r="E337">
            <v>0</v>
          </cell>
          <cell r="F337">
            <v>3</v>
          </cell>
          <cell r="G337">
            <v>9</v>
          </cell>
        </row>
        <row r="338">
          <cell r="B338">
            <v>5</v>
          </cell>
          <cell r="C338">
            <v>2</v>
          </cell>
          <cell r="D338">
            <v>0</v>
          </cell>
          <cell r="E338">
            <v>1</v>
          </cell>
          <cell r="F338">
            <v>3</v>
          </cell>
          <cell r="G338">
            <v>12</v>
          </cell>
        </row>
        <row r="339">
          <cell r="B339">
            <v>1</v>
          </cell>
          <cell r="C339">
            <v>9</v>
          </cell>
          <cell r="D339">
            <v>0</v>
          </cell>
          <cell r="E339">
            <v>0</v>
          </cell>
          <cell r="F339">
            <v>3</v>
          </cell>
          <cell r="G339">
            <v>9</v>
          </cell>
        </row>
        <row r="340">
          <cell r="B340">
            <v>5</v>
          </cell>
          <cell r="C340">
            <v>7</v>
          </cell>
          <cell r="D340">
            <v>0</v>
          </cell>
          <cell r="E340">
            <v>0</v>
          </cell>
          <cell r="F340">
            <v>3</v>
          </cell>
          <cell r="G340">
            <v>9</v>
          </cell>
        </row>
        <row r="341">
          <cell r="B341">
            <v>5</v>
          </cell>
          <cell r="C341">
            <v>7</v>
          </cell>
          <cell r="D341">
            <v>0</v>
          </cell>
          <cell r="E341">
            <v>0</v>
          </cell>
          <cell r="F341">
            <v>3</v>
          </cell>
          <cell r="G341">
            <v>9</v>
          </cell>
        </row>
        <row r="342">
          <cell r="B342">
            <v>1</v>
          </cell>
          <cell r="C342">
            <v>6</v>
          </cell>
          <cell r="D342">
            <v>0</v>
          </cell>
          <cell r="E342">
            <v>0</v>
          </cell>
          <cell r="F342">
            <v>3</v>
          </cell>
          <cell r="G342">
            <v>9</v>
          </cell>
        </row>
        <row r="343">
          <cell r="B343">
            <v>1</v>
          </cell>
          <cell r="C343">
            <v>7</v>
          </cell>
          <cell r="D343">
            <v>0</v>
          </cell>
          <cell r="E343">
            <v>0</v>
          </cell>
          <cell r="F343">
            <v>0</v>
          </cell>
          <cell r="G343">
            <v>6</v>
          </cell>
        </row>
        <row r="344">
          <cell r="B344">
            <v>1</v>
          </cell>
          <cell r="C344">
            <v>6</v>
          </cell>
          <cell r="D344">
            <v>0</v>
          </cell>
          <cell r="E344">
            <v>0</v>
          </cell>
          <cell r="F344">
            <v>3</v>
          </cell>
          <cell r="G344">
            <v>9</v>
          </cell>
        </row>
        <row r="345">
          <cell r="B345">
            <v>1</v>
          </cell>
          <cell r="C345">
            <v>3</v>
          </cell>
          <cell r="D345">
            <v>0</v>
          </cell>
          <cell r="E345">
            <v>1</v>
          </cell>
          <cell r="F345">
            <v>0</v>
          </cell>
          <cell r="G345">
            <v>9</v>
          </cell>
        </row>
        <row r="346">
          <cell r="B346">
            <v>5</v>
          </cell>
          <cell r="C346">
            <v>2</v>
          </cell>
          <cell r="D346">
            <v>0</v>
          </cell>
          <cell r="E346">
            <v>1</v>
          </cell>
          <cell r="F346">
            <v>0</v>
          </cell>
          <cell r="G346">
            <v>9</v>
          </cell>
        </row>
        <row r="347">
          <cell r="B347">
            <v>1</v>
          </cell>
          <cell r="C347">
            <v>3</v>
          </cell>
          <cell r="D347">
            <v>0</v>
          </cell>
          <cell r="E347">
            <v>0</v>
          </cell>
          <cell r="F347">
            <v>3</v>
          </cell>
          <cell r="G347">
            <v>9</v>
          </cell>
        </row>
        <row r="348">
          <cell r="B348">
            <v>1</v>
          </cell>
          <cell r="C348">
            <v>3</v>
          </cell>
          <cell r="D348">
            <v>0</v>
          </cell>
          <cell r="E348">
            <v>1</v>
          </cell>
          <cell r="F348">
            <v>3</v>
          </cell>
          <cell r="G348">
            <v>12</v>
          </cell>
        </row>
        <row r="349">
          <cell r="B349">
            <v>1</v>
          </cell>
          <cell r="C349">
            <v>7</v>
          </cell>
          <cell r="D349">
            <v>0</v>
          </cell>
          <cell r="E349">
            <v>0</v>
          </cell>
          <cell r="F349">
            <v>0</v>
          </cell>
          <cell r="G349">
            <v>6</v>
          </cell>
        </row>
        <row r="351">
          <cell r="B351">
            <v>1</v>
          </cell>
          <cell r="C351">
            <v>0</v>
          </cell>
          <cell r="D351">
            <v>46058</v>
          </cell>
          <cell r="E351">
            <v>3</v>
          </cell>
          <cell r="F351">
            <v>0</v>
          </cell>
          <cell r="G351">
            <v>9</v>
          </cell>
        </row>
        <row r="352">
          <cell r="B352">
            <v>1</v>
          </cell>
          <cell r="C352">
            <v>7</v>
          </cell>
          <cell r="D352">
            <v>0</v>
          </cell>
          <cell r="E352">
            <v>1</v>
          </cell>
          <cell r="F352">
            <v>3</v>
          </cell>
          <cell r="G352">
            <v>12</v>
          </cell>
        </row>
      </sheetData>
      <sheetData sheetId="1">
        <row r="2">
          <cell r="B2">
            <v>0</v>
          </cell>
          <cell r="C2">
            <v>0</v>
          </cell>
          <cell r="D2">
            <v>45982</v>
          </cell>
          <cell r="E2">
            <v>1</v>
          </cell>
          <cell r="F2">
            <v>46050</v>
          </cell>
          <cell r="G2">
            <v>-13.934614370156702</v>
          </cell>
          <cell r="H2">
            <v>52.558294930994087</v>
          </cell>
          <cell r="I2">
            <v>2</v>
          </cell>
        </row>
        <row r="3">
          <cell r="B3">
            <v>46029</v>
          </cell>
          <cell r="C3">
            <v>0</v>
          </cell>
          <cell r="D3">
            <v>46001</v>
          </cell>
          <cell r="E3">
            <v>1</v>
          </cell>
          <cell r="F3">
            <v>46063</v>
          </cell>
          <cell r="G3">
            <v>-4.6131795971064804</v>
          </cell>
          <cell r="H3">
            <v>61.879729704044308</v>
          </cell>
          <cell r="I3">
            <v>2</v>
          </cell>
        </row>
        <row r="4">
          <cell r="B4">
            <v>0</v>
          </cell>
          <cell r="C4">
            <v>0</v>
          </cell>
          <cell r="D4">
            <v>0</v>
          </cell>
          <cell r="E4">
            <v>1</v>
          </cell>
          <cell r="F4">
            <v>46038</v>
          </cell>
          <cell r="G4">
            <v>-7.8057841151081888</v>
          </cell>
          <cell r="H4">
            <v>58.6871251860426</v>
          </cell>
          <cell r="I4">
            <v>4</v>
          </cell>
        </row>
        <row r="5">
          <cell r="B5">
            <v>46020</v>
          </cell>
          <cell r="C5">
            <v>0</v>
          </cell>
          <cell r="D5">
            <v>46001</v>
          </cell>
          <cell r="E5">
            <v>1</v>
          </cell>
          <cell r="F5">
            <v>46059</v>
          </cell>
          <cell r="G5">
            <v>-7.1359462567930052</v>
          </cell>
          <cell r="H5">
            <v>59.356963044357784</v>
          </cell>
          <cell r="I5">
            <v>2</v>
          </cell>
        </row>
        <row r="6">
          <cell r="B6">
            <v>0</v>
          </cell>
          <cell r="C6">
            <v>0</v>
          </cell>
          <cell r="D6">
            <v>0</v>
          </cell>
          <cell r="E6">
            <v>1</v>
          </cell>
          <cell r="F6">
            <v>46059</v>
          </cell>
          <cell r="G6">
            <v>-5.5156875522538229</v>
          </cell>
          <cell r="H6">
            <v>60.977221748896966</v>
          </cell>
          <cell r="I6">
            <v>2</v>
          </cell>
        </row>
        <row r="7">
          <cell r="B7">
            <v>0</v>
          </cell>
          <cell r="C7">
            <v>0</v>
          </cell>
          <cell r="D7">
            <v>0</v>
          </cell>
          <cell r="E7">
            <v>1</v>
          </cell>
          <cell r="F7">
            <v>46036</v>
          </cell>
          <cell r="G7">
            <v>-23.562044280595345</v>
          </cell>
          <cell r="H7">
            <v>42.930865020555444</v>
          </cell>
          <cell r="I7">
            <v>6</v>
          </cell>
        </row>
        <row r="8">
          <cell r="B8">
            <v>0</v>
          </cell>
          <cell r="C8">
            <v>0</v>
          </cell>
          <cell r="D8">
            <v>46001</v>
          </cell>
          <cell r="E8">
            <v>1</v>
          </cell>
          <cell r="F8">
            <v>46063</v>
          </cell>
          <cell r="G8">
            <v>-1.6702699754336123</v>
          </cell>
          <cell r="H8">
            <v>64.822639325717176</v>
          </cell>
          <cell r="I8">
            <v>2</v>
          </cell>
        </row>
        <row r="9">
          <cell r="B9">
            <v>46055</v>
          </cell>
          <cell r="C9">
            <v>45972</v>
          </cell>
          <cell r="D9">
            <v>46043</v>
          </cell>
          <cell r="E9">
            <v>1</v>
          </cell>
          <cell r="F9">
            <v>46035</v>
          </cell>
          <cell r="G9">
            <v>-21.919802918048894</v>
          </cell>
          <cell r="H9">
            <v>44.573106383101894</v>
          </cell>
          <cell r="I9">
            <v>8</v>
          </cell>
        </row>
        <row r="10">
          <cell r="B10">
            <v>46020</v>
          </cell>
          <cell r="C10">
            <v>46001</v>
          </cell>
          <cell r="D10">
            <v>46013</v>
          </cell>
          <cell r="E10">
            <v>1</v>
          </cell>
          <cell r="F10">
            <v>46063</v>
          </cell>
          <cell r="G10">
            <v>-1.7344320635918677</v>
          </cell>
          <cell r="H10">
            <v>64.758477237558921</v>
          </cell>
          <cell r="I10">
            <v>2</v>
          </cell>
        </row>
        <row r="11">
          <cell r="B11">
            <v>46029</v>
          </cell>
          <cell r="C11">
            <v>0</v>
          </cell>
          <cell r="D11">
            <v>46001</v>
          </cell>
          <cell r="E11">
            <v>1</v>
          </cell>
          <cell r="F11">
            <v>46063</v>
          </cell>
          <cell r="G11">
            <v>-6.0902407938194045</v>
          </cell>
          <cell r="H11">
            <v>60.402668507331384</v>
          </cell>
          <cell r="I11">
            <v>2</v>
          </cell>
        </row>
        <row r="12">
          <cell r="B12">
            <v>46020</v>
          </cell>
          <cell r="C12">
            <v>0</v>
          </cell>
          <cell r="D12">
            <v>46013</v>
          </cell>
          <cell r="E12">
            <v>1</v>
          </cell>
          <cell r="F12">
            <v>46063</v>
          </cell>
          <cell r="G12">
            <v>-5.4153240401882599</v>
          </cell>
          <cell r="H12">
            <v>61.077585260962529</v>
          </cell>
          <cell r="I12">
            <v>2</v>
          </cell>
        </row>
        <row r="13">
          <cell r="B13">
            <v>0</v>
          </cell>
          <cell r="C13">
            <v>0</v>
          </cell>
          <cell r="D13">
            <v>0</v>
          </cell>
          <cell r="E13">
            <v>1</v>
          </cell>
          <cell r="F13">
            <v>46059</v>
          </cell>
          <cell r="G13">
            <v>-4.1787011031450803</v>
          </cell>
          <cell r="H13">
            <v>62.314208198005709</v>
          </cell>
          <cell r="I13">
            <v>2</v>
          </cell>
        </row>
        <row r="14">
          <cell r="B14">
            <v>0</v>
          </cell>
          <cell r="C14">
            <v>0</v>
          </cell>
          <cell r="D14">
            <v>46042</v>
          </cell>
          <cell r="E14">
            <v>1</v>
          </cell>
          <cell r="F14">
            <v>46063</v>
          </cell>
          <cell r="G14">
            <v>-6.126804583987699</v>
          </cell>
          <cell r="H14">
            <v>60.36610471716309</v>
          </cell>
          <cell r="I14">
            <v>2</v>
          </cell>
        </row>
        <row r="15">
          <cell r="B15">
            <v>46029</v>
          </cell>
          <cell r="C15">
            <v>45999</v>
          </cell>
          <cell r="D15">
            <v>46013</v>
          </cell>
          <cell r="E15">
            <v>1</v>
          </cell>
          <cell r="F15">
            <v>46037</v>
          </cell>
          <cell r="G15">
            <v>-15.993892881269964</v>
          </cell>
          <cell r="H15">
            <v>50.499016419880824</v>
          </cell>
          <cell r="I15">
            <v>6</v>
          </cell>
        </row>
        <row r="16">
          <cell r="B16">
            <v>0</v>
          </cell>
          <cell r="C16">
            <v>0</v>
          </cell>
          <cell r="D16">
            <v>46042</v>
          </cell>
          <cell r="E16">
            <v>1</v>
          </cell>
          <cell r="F16">
            <v>46063</v>
          </cell>
          <cell r="G16">
            <v>-6.2323733190793931</v>
          </cell>
          <cell r="H16">
            <v>60.260535982071396</v>
          </cell>
          <cell r="I16">
            <v>2</v>
          </cell>
        </row>
        <row r="17">
          <cell r="B17">
            <v>0</v>
          </cell>
          <cell r="C17">
            <v>0</v>
          </cell>
          <cell r="D17">
            <v>0</v>
          </cell>
          <cell r="E17">
            <v>1</v>
          </cell>
          <cell r="F17">
            <v>46036</v>
          </cell>
          <cell r="G17">
            <v>-7.2601109377703921</v>
          </cell>
          <cell r="H17">
            <v>59.232798363380397</v>
          </cell>
          <cell r="I17">
            <v>4</v>
          </cell>
        </row>
        <row r="18">
          <cell r="B18">
            <v>0</v>
          </cell>
          <cell r="C18">
            <v>0</v>
          </cell>
          <cell r="D18">
            <v>0</v>
          </cell>
          <cell r="E18">
            <v>1</v>
          </cell>
          <cell r="F18">
            <v>46037</v>
          </cell>
          <cell r="G18">
            <v>-7.7546918757784553</v>
          </cell>
          <cell r="H18">
            <v>58.738217425372333</v>
          </cell>
          <cell r="I18">
            <v>4</v>
          </cell>
        </row>
        <row r="19">
          <cell r="B19">
            <v>0</v>
          </cell>
          <cell r="C19">
            <v>0</v>
          </cell>
          <cell r="D19">
            <v>45985</v>
          </cell>
          <cell r="E19">
            <v>1</v>
          </cell>
          <cell r="F19">
            <v>46052</v>
          </cell>
          <cell r="G19">
            <v>-20.059281231664734</v>
          </cell>
          <cell r="H19">
            <v>46.433628069486055</v>
          </cell>
          <cell r="I19">
            <v>4</v>
          </cell>
        </row>
        <row r="20">
          <cell r="B20">
            <v>0</v>
          </cell>
          <cell r="C20">
            <v>0</v>
          </cell>
          <cell r="D20">
            <v>46035</v>
          </cell>
          <cell r="E20">
            <v>1</v>
          </cell>
          <cell r="F20">
            <v>46034</v>
          </cell>
          <cell r="G20">
            <v>-18.976663210847981</v>
          </cell>
          <cell r="H20">
            <v>47.516246090302808</v>
          </cell>
          <cell r="I20">
            <v>6</v>
          </cell>
        </row>
        <row r="21">
          <cell r="B21">
            <v>0</v>
          </cell>
          <cell r="C21">
            <v>45974</v>
          </cell>
          <cell r="D21">
            <v>0</v>
          </cell>
          <cell r="E21">
            <v>1</v>
          </cell>
          <cell r="F21">
            <v>46035</v>
          </cell>
          <cell r="G21">
            <v>-38.85396811581262</v>
          </cell>
          <cell r="H21">
            <v>27.638941185338169</v>
          </cell>
          <cell r="I21">
            <v>6</v>
          </cell>
        </row>
        <row r="22">
          <cell r="B22">
            <v>0</v>
          </cell>
          <cell r="C22">
            <v>0</v>
          </cell>
          <cell r="D22">
            <v>46007</v>
          </cell>
          <cell r="E22">
            <v>1</v>
          </cell>
          <cell r="F22">
            <v>46051</v>
          </cell>
          <cell r="G22">
            <v>-8.08668913329182</v>
          </cell>
          <cell r="H22">
            <v>58.406220167858969</v>
          </cell>
          <cell r="I22">
            <v>2</v>
          </cell>
        </row>
        <row r="23">
          <cell r="B23">
            <v>0</v>
          </cell>
          <cell r="C23">
            <v>0</v>
          </cell>
          <cell r="D23">
            <v>46007</v>
          </cell>
          <cell r="E23">
            <v>1</v>
          </cell>
          <cell r="F23">
            <v>46051</v>
          </cell>
          <cell r="G23">
            <v>-7.6710153985877625</v>
          </cell>
          <cell r="H23">
            <v>58.821893902563026</v>
          </cell>
          <cell r="I23">
            <v>2</v>
          </cell>
        </row>
        <row r="24">
          <cell r="B24">
            <v>0</v>
          </cell>
          <cell r="C24">
            <v>0</v>
          </cell>
          <cell r="D24">
            <v>0</v>
          </cell>
          <cell r="E24">
            <v>1</v>
          </cell>
          <cell r="F24">
            <v>46034</v>
          </cell>
          <cell r="G24">
            <v>-33.711022480851881</v>
          </cell>
          <cell r="H24">
            <v>32.781886820298908</v>
          </cell>
          <cell r="I24">
            <v>6</v>
          </cell>
        </row>
        <row r="25">
          <cell r="B25">
            <v>0</v>
          </cell>
          <cell r="C25">
            <v>0</v>
          </cell>
          <cell r="D25">
            <v>45980</v>
          </cell>
          <cell r="E25">
            <v>1</v>
          </cell>
          <cell r="F25">
            <v>46052</v>
          </cell>
          <cell r="G25">
            <v>-14.813035703292975</v>
          </cell>
          <cell r="H25">
            <v>51.679873597857814</v>
          </cell>
          <cell r="I25">
            <v>2</v>
          </cell>
        </row>
        <row r="26">
          <cell r="B26">
            <v>0</v>
          </cell>
          <cell r="C26">
            <v>45996</v>
          </cell>
          <cell r="D26">
            <v>46001</v>
          </cell>
          <cell r="E26">
            <v>1</v>
          </cell>
          <cell r="F26">
            <v>46048</v>
          </cell>
          <cell r="G26">
            <v>-27.58229841936128</v>
          </cell>
          <cell r="H26">
            <v>38.910610881789509</v>
          </cell>
          <cell r="I26">
            <v>4</v>
          </cell>
        </row>
        <row r="27">
          <cell r="B27">
            <v>0</v>
          </cell>
          <cell r="C27">
            <v>0</v>
          </cell>
          <cell r="D27">
            <v>45979</v>
          </cell>
          <cell r="E27">
            <v>1</v>
          </cell>
          <cell r="F27">
            <v>46051</v>
          </cell>
          <cell r="G27">
            <v>-8.4206100480200661</v>
          </cell>
          <cell r="H27">
            <v>58.072299253130723</v>
          </cell>
          <cell r="I27">
            <v>2</v>
          </cell>
        </row>
        <row r="28">
          <cell r="B28">
            <v>0</v>
          </cell>
          <cell r="C28">
            <v>0</v>
          </cell>
          <cell r="D28">
            <v>45982</v>
          </cell>
          <cell r="E28">
            <v>1</v>
          </cell>
          <cell r="F28">
            <v>46051</v>
          </cell>
          <cell r="G28">
            <v>-14.299046026791139</v>
          </cell>
          <cell r="H28">
            <v>52.19386327435965</v>
          </cell>
          <cell r="I28">
            <v>2</v>
          </cell>
        </row>
        <row r="29">
          <cell r="B29">
            <v>0</v>
          </cell>
          <cell r="C29">
            <v>0</v>
          </cell>
          <cell r="D29">
            <v>0</v>
          </cell>
          <cell r="E29">
            <v>1</v>
          </cell>
          <cell r="F29">
            <v>0</v>
          </cell>
          <cell r="G29">
            <v>-17.681869231332676</v>
          </cell>
          <cell r="H29">
            <v>48.811040069818112</v>
          </cell>
          <cell r="I29">
            <v>6</v>
          </cell>
        </row>
        <row r="30">
          <cell r="B30">
            <v>0</v>
          </cell>
          <cell r="C30">
            <v>0</v>
          </cell>
          <cell r="D30">
            <v>0</v>
          </cell>
          <cell r="E30">
            <v>1</v>
          </cell>
          <cell r="F30">
            <v>46050</v>
          </cell>
          <cell r="G30">
            <v>-41.806635574015218</v>
          </cell>
          <cell r="H30">
            <v>24.686273727135571</v>
          </cell>
          <cell r="I30">
            <v>2</v>
          </cell>
        </row>
        <row r="31">
          <cell r="B31">
            <v>0</v>
          </cell>
          <cell r="C31">
            <v>0</v>
          </cell>
          <cell r="D31">
            <v>45986</v>
          </cell>
          <cell r="E31">
            <v>1</v>
          </cell>
          <cell r="F31">
            <v>46057</v>
          </cell>
          <cell r="G31">
            <v>-7.7958731490880098</v>
          </cell>
          <cell r="H31">
            <v>58.697036152062779</v>
          </cell>
          <cell r="I31">
            <v>2</v>
          </cell>
        </row>
        <row r="32">
          <cell r="B32">
            <v>0</v>
          </cell>
          <cell r="C32">
            <v>0</v>
          </cell>
          <cell r="D32">
            <v>46037</v>
          </cell>
          <cell r="E32">
            <v>1</v>
          </cell>
          <cell r="F32">
            <v>46050</v>
          </cell>
          <cell r="G32">
            <v>-24.909565666759079</v>
          </cell>
          <cell r="H32">
            <v>41.58334363439171</v>
          </cell>
          <cell r="I32">
            <v>4</v>
          </cell>
        </row>
        <row r="33">
          <cell r="B33">
            <v>0</v>
          </cell>
          <cell r="C33">
            <v>0</v>
          </cell>
          <cell r="D33">
            <v>0</v>
          </cell>
          <cell r="E33">
            <v>1</v>
          </cell>
          <cell r="F33">
            <v>46048</v>
          </cell>
          <cell r="G33">
            <v>-20.262634720288695</v>
          </cell>
          <cell r="H33">
            <v>46.230274580862094</v>
          </cell>
          <cell r="I33">
            <v>4</v>
          </cell>
        </row>
        <row r="34">
          <cell r="B34">
            <v>0</v>
          </cell>
          <cell r="C34">
            <v>0</v>
          </cell>
          <cell r="D34">
            <v>0</v>
          </cell>
          <cell r="E34">
            <v>1</v>
          </cell>
          <cell r="F34">
            <v>0</v>
          </cell>
          <cell r="G34">
            <v>-22.472043590228296</v>
          </cell>
          <cell r="H34">
            <v>44.020865710922493</v>
          </cell>
          <cell r="I34">
            <v>6</v>
          </cell>
        </row>
        <row r="35">
          <cell r="B35">
            <v>0</v>
          </cell>
          <cell r="C35">
            <v>45943</v>
          </cell>
          <cell r="D35">
            <v>0</v>
          </cell>
          <cell r="E35">
            <v>1</v>
          </cell>
          <cell r="F35">
            <v>0</v>
          </cell>
          <cell r="G35">
            <v>2.1296321791557773</v>
          </cell>
          <cell r="H35">
            <v>68.622541480306566</v>
          </cell>
          <cell r="I35">
            <v>4</v>
          </cell>
        </row>
        <row r="36">
          <cell r="B36">
            <v>0</v>
          </cell>
          <cell r="C36">
            <v>0</v>
          </cell>
          <cell r="D36">
            <v>46024</v>
          </cell>
          <cell r="E36">
            <v>1</v>
          </cell>
          <cell r="F36">
            <v>46059</v>
          </cell>
          <cell r="G36">
            <v>3.8097173783067007</v>
          </cell>
          <cell r="H36">
            <v>70.302626679457489</v>
          </cell>
          <cell r="I36">
            <v>2</v>
          </cell>
        </row>
        <row r="37">
          <cell r="B37">
            <v>0</v>
          </cell>
          <cell r="C37">
            <v>45958</v>
          </cell>
          <cell r="D37">
            <v>46059</v>
          </cell>
          <cell r="E37">
            <v>1</v>
          </cell>
          <cell r="F37">
            <v>46049</v>
          </cell>
          <cell r="G37">
            <v>-26.688828609295562</v>
          </cell>
          <cell r="H37">
            <v>39.804080691855226</v>
          </cell>
          <cell r="I37">
            <v>5</v>
          </cell>
        </row>
        <row r="38">
          <cell r="B38">
            <v>0</v>
          </cell>
          <cell r="C38">
            <v>0</v>
          </cell>
          <cell r="D38">
            <v>45982</v>
          </cell>
          <cell r="E38">
            <v>1</v>
          </cell>
          <cell r="F38">
            <v>46051</v>
          </cell>
          <cell r="G38">
            <v>-19.61366147083038</v>
          </cell>
          <cell r="H38">
            <v>46.879247830320409</v>
          </cell>
          <cell r="I38">
            <v>4</v>
          </cell>
        </row>
        <row r="39">
          <cell r="B39">
            <v>0</v>
          </cell>
          <cell r="C39">
            <v>0</v>
          </cell>
          <cell r="D39">
            <v>0</v>
          </cell>
          <cell r="E39">
            <v>1</v>
          </cell>
          <cell r="F39">
            <v>46052</v>
          </cell>
          <cell r="G39">
            <v>-13.63328346792796</v>
          </cell>
          <cell r="H39">
            <v>52.859625833222829</v>
          </cell>
          <cell r="I39">
            <v>2</v>
          </cell>
        </row>
        <row r="40">
          <cell r="B40">
            <v>46030</v>
          </cell>
          <cell r="C40">
            <v>46001</v>
          </cell>
          <cell r="D40">
            <v>46027</v>
          </cell>
          <cell r="E40">
            <v>1</v>
          </cell>
          <cell r="F40">
            <v>46062</v>
          </cell>
          <cell r="G40">
            <v>-5.510137105259524</v>
          </cell>
          <cell r="H40">
            <v>60.982772195891265</v>
          </cell>
          <cell r="I40">
            <v>2</v>
          </cell>
        </row>
        <row r="41">
          <cell r="B41">
            <v>0</v>
          </cell>
          <cell r="C41">
            <v>0</v>
          </cell>
          <cell r="D41">
            <v>45985</v>
          </cell>
          <cell r="E41">
            <v>1</v>
          </cell>
          <cell r="F41">
            <v>46052</v>
          </cell>
          <cell r="G41">
            <v>-17.738950372811111</v>
          </cell>
          <cell r="H41">
            <v>48.753958928339678</v>
          </cell>
          <cell r="I41">
            <v>4</v>
          </cell>
        </row>
        <row r="42">
          <cell r="B42">
            <v>0</v>
          </cell>
          <cell r="C42">
            <v>46059</v>
          </cell>
          <cell r="D42">
            <v>46059</v>
          </cell>
          <cell r="E42">
            <v>1</v>
          </cell>
          <cell r="F42">
            <v>46036</v>
          </cell>
          <cell r="G42">
            <v>-34.215281981087074</v>
          </cell>
          <cell r="H42">
            <v>32.277627320063715</v>
          </cell>
          <cell r="I42">
            <v>9</v>
          </cell>
        </row>
        <row r="43">
          <cell r="B43">
            <v>0</v>
          </cell>
          <cell r="C43">
            <v>46057</v>
          </cell>
          <cell r="D43">
            <v>46059</v>
          </cell>
          <cell r="E43">
            <v>1</v>
          </cell>
          <cell r="F43">
            <v>46036</v>
          </cell>
          <cell r="G43">
            <v>-34.632549492037015</v>
          </cell>
          <cell r="H43">
            <v>31.860359809113774</v>
          </cell>
          <cell r="I43">
            <v>9</v>
          </cell>
        </row>
        <row r="44">
          <cell r="B44">
            <v>0</v>
          </cell>
          <cell r="C44">
            <v>0</v>
          </cell>
          <cell r="D44">
            <v>46059</v>
          </cell>
          <cell r="E44">
            <v>1</v>
          </cell>
          <cell r="F44">
            <v>46036</v>
          </cell>
          <cell r="G44">
            <v>-36.691203038403799</v>
          </cell>
          <cell r="H44">
            <v>29.80170626274699</v>
          </cell>
          <cell r="I44">
            <v>7</v>
          </cell>
        </row>
        <row r="45">
          <cell r="B45">
            <v>0</v>
          </cell>
          <cell r="C45">
            <v>46059</v>
          </cell>
          <cell r="D45">
            <v>46059</v>
          </cell>
          <cell r="E45">
            <v>1</v>
          </cell>
          <cell r="F45">
            <v>46036</v>
          </cell>
          <cell r="G45">
            <v>-31.449140719462775</v>
          </cell>
          <cell r="H45">
            <v>35.043768581688013</v>
          </cell>
          <cell r="I45">
            <v>9</v>
          </cell>
        </row>
        <row r="46">
          <cell r="B46">
            <v>0</v>
          </cell>
          <cell r="C46">
            <v>46058</v>
          </cell>
          <cell r="D46">
            <v>46059</v>
          </cell>
          <cell r="E46">
            <v>1</v>
          </cell>
          <cell r="F46">
            <v>46036</v>
          </cell>
          <cell r="G46">
            <v>-38.535542270522242</v>
          </cell>
          <cell r="H46">
            <v>27.957367030628546</v>
          </cell>
          <cell r="I46">
            <v>9</v>
          </cell>
        </row>
        <row r="47">
          <cell r="B47">
            <v>0</v>
          </cell>
          <cell r="C47">
            <v>0</v>
          </cell>
          <cell r="D47">
            <v>45986</v>
          </cell>
          <cell r="E47">
            <v>1</v>
          </cell>
          <cell r="F47">
            <v>46056</v>
          </cell>
          <cell r="G47">
            <v>3.2644157295068652</v>
          </cell>
          <cell r="H47">
            <v>69.757325030657654</v>
          </cell>
          <cell r="I47">
            <v>2</v>
          </cell>
        </row>
        <row r="48">
          <cell r="B48">
            <v>0</v>
          </cell>
          <cell r="C48">
            <v>0</v>
          </cell>
          <cell r="D48">
            <v>45979</v>
          </cell>
          <cell r="E48">
            <v>1</v>
          </cell>
          <cell r="F48">
            <v>46062</v>
          </cell>
          <cell r="G48">
            <v>-6.1124778775423749</v>
          </cell>
          <cell r="H48">
            <v>60.380431423608414</v>
          </cell>
          <cell r="I48">
            <v>2</v>
          </cell>
        </row>
        <row r="49">
          <cell r="B49">
            <v>0</v>
          </cell>
          <cell r="C49">
            <v>0</v>
          </cell>
          <cell r="D49">
            <v>45982</v>
          </cell>
          <cell r="E49">
            <v>1</v>
          </cell>
          <cell r="F49">
            <v>46062</v>
          </cell>
          <cell r="G49">
            <v>1.1301913327697406</v>
          </cell>
          <cell r="H49">
            <v>67.623100633920529</v>
          </cell>
          <cell r="I49">
            <v>2</v>
          </cell>
        </row>
        <row r="50">
          <cell r="B50">
            <v>0</v>
          </cell>
          <cell r="C50">
            <v>0</v>
          </cell>
          <cell r="D50">
            <v>46017</v>
          </cell>
          <cell r="E50">
            <v>1</v>
          </cell>
          <cell r="F50">
            <v>46034</v>
          </cell>
          <cell r="G50">
            <v>-14.974018002647476</v>
          </cell>
          <cell r="H50">
            <v>51.518891298503313</v>
          </cell>
          <cell r="I50">
            <v>4</v>
          </cell>
        </row>
        <row r="51">
          <cell r="B51">
            <v>0</v>
          </cell>
          <cell r="C51">
            <v>0</v>
          </cell>
          <cell r="D51">
            <v>45982</v>
          </cell>
          <cell r="E51">
            <v>1</v>
          </cell>
          <cell r="F51">
            <v>46049</v>
          </cell>
          <cell r="G51">
            <v>-8.2340738399825923</v>
          </cell>
          <cell r="H51">
            <v>58.258835461168196</v>
          </cell>
          <cell r="I51">
            <v>2</v>
          </cell>
        </row>
        <row r="52">
          <cell r="B52">
            <v>46021</v>
          </cell>
          <cell r="C52">
            <v>0</v>
          </cell>
          <cell r="D52">
            <v>46014</v>
          </cell>
          <cell r="E52">
            <v>1</v>
          </cell>
          <cell r="F52">
            <v>46056</v>
          </cell>
          <cell r="G52">
            <v>-7.10598157215518</v>
          </cell>
          <cell r="H52">
            <v>59.386927728995609</v>
          </cell>
          <cell r="I52">
            <v>2</v>
          </cell>
        </row>
        <row r="53">
          <cell r="B53">
            <v>0</v>
          </cell>
          <cell r="C53">
            <v>0</v>
          </cell>
          <cell r="D53">
            <v>46013</v>
          </cell>
          <cell r="E53">
            <v>1</v>
          </cell>
          <cell r="F53">
            <v>46051</v>
          </cell>
          <cell r="G53">
            <v>-1.9502284853553675</v>
          </cell>
          <cell r="H53">
            <v>64.542680815795421</v>
          </cell>
          <cell r="I53">
            <v>2</v>
          </cell>
        </row>
        <row r="54">
          <cell r="B54">
            <v>0</v>
          </cell>
          <cell r="C54">
            <v>0</v>
          </cell>
          <cell r="D54">
            <v>46049</v>
          </cell>
          <cell r="E54">
            <v>1</v>
          </cell>
          <cell r="F54">
            <v>46052</v>
          </cell>
          <cell r="G54">
            <v>-10.459861199529165</v>
          </cell>
          <cell r="H54">
            <v>56.033048101621624</v>
          </cell>
          <cell r="I54">
            <v>2</v>
          </cell>
        </row>
        <row r="55">
          <cell r="B55">
            <v>0</v>
          </cell>
          <cell r="C55">
            <v>0</v>
          </cell>
          <cell r="D55">
            <v>45975</v>
          </cell>
          <cell r="E55">
            <v>1</v>
          </cell>
          <cell r="F55">
            <v>46045</v>
          </cell>
          <cell r="G55">
            <v>-16.030966483753019</v>
          </cell>
          <cell r="H55">
            <v>50.46194281739777</v>
          </cell>
          <cell r="I55">
            <v>6</v>
          </cell>
        </row>
        <row r="56">
          <cell r="B56">
            <v>0</v>
          </cell>
          <cell r="C56">
            <v>0</v>
          </cell>
          <cell r="D56">
            <v>45982</v>
          </cell>
          <cell r="E56">
            <v>1</v>
          </cell>
          <cell r="F56">
            <v>46052</v>
          </cell>
          <cell r="G56">
            <v>-3.6756764470795531</v>
          </cell>
          <cell r="H56">
            <v>62.817232854071236</v>
          </cell>
          <cell r="I56">
            <v>2</v>
          </cell>
        </row>
        <row r="57">
          <cell r="B57">
            <v>0</v>
          </cell>
          <cell r="C57">
            <v>0</v>
          </cell>
          <cell r="D57">
            <v>45999</v>
          </cell>
          <cell r="E57">
            <v>1</v>
          </cell>
          <cell r="F57">
            <v>46063</v>
          </cell>
          <cell r="G57">
            <v>-0.8108205002799167</v>
          </cell>
          <cell r="H57">
            <v>65.682088800870872</v>
          </cell>
          <cell r="I57">
            <v>2</v>
          </cell>
        </row>
        <row r="58">
          <cell r="B58">
            <v>0</v>
          </cell>
          <cell r="C58">
            <v>0</v>
          </cell>
          <cell r="D58">
            <v>45996</v>
          </cell>
          <cell r="E58">
            <v>1</v>
          </cell>
          <cell r="F58">
            <v>46062</v>
          </cell>
          <cell r="G58">
            <v>-10.728769857298474</v>
          </cell>
          <cell r="H58">
            <v>55.764139443852315</v>
          </cell>
          <cell r="I58">
            <v>2</v>
          </cell>
        </row>
        <row r="59">
          <cell r="B59">
            <v>0</v>
          </cell>
          <cell r="C59">
            <v>0</v>
          </cell>
          <cell r="D59">
            <v>45985</v>
          </cell>
          <cell r="E59">
            <v>1</v>
          </cell>
          <cell r="F59">
            <v>46049</v>
          </cell>
          <cell r="G59">
            <v>-4.8275930469417787</v>
          </cell>
          <cell r="H59">
            <v>61.66531625420901</v>
          </cell>
          <cell r="I59">
            <v>2</v>
          </cell>
        </row>
        <row r="60">
          <cell r="B60">
            <v>0</v>
          </cell>
          <cell r="C60">
            <v>0</v>
          </cell>
          <cell r="D60">
            <v>45975</v>
          </cell>
          <cell r="E60">
            <v>1</v>
          </cell>
          <cell r="F60">
            <v>46056</v>
          </cell>
          <cell r="G60">
            <v>-8.4484915393937854</v>
          </cell>
          <cell r="H60">
            <v>58.044417761757003</v>
          </cell>
          <cell r="I60">
            <v>2</v>
          </cell>
        </row>
        <row r="61">
          <cell r="B61">
            <v>0</v>
          </cell>
          <cell r="C61">
            <v>0</v>
          </cell>
          <cell r="D61">
            <v>45985</v>
          </cell>
          <cell r="E61">
            <v>1</v>
          </cell>
          <cell r="F61">
            <v>46062</v>
          </cell>
          <cell r="G61">
            <v>-3.8089194591104203</v>
          </cell>
          <cell r="H61">
            <v>62.683989842040369</v>
          </cell>
          <cell r="I61">
            <v>2</v>
          </cell>
        </row>
        <row r="62">
          <cell r="B62">
            <v>0</v>
          </cell>
          <cell r="C62">
            <v>0</v>
          </cell>
          <cell r="D62">
            <v>46049</v>
          </cell>
          <cell r="E62">
            <v>1</v>
          </cell>
          <cell r="F62">
            <v>46041</v>
          </cell>
          <cell r="G62">
            <v>-18.912651443505077</v>
          </cell>
          <cell r="H62">
            <v>47.580257857645712</v>
          </cell>
          <cell r="I62">
            <v>6</v>
          </cell>
        </row>
        <row r="63">
          <cell r="B63">
            <v>0</v>
          </cell>
          <cell r="C63">
            <v>0</v>
          </cell>
          <cell r="D63">
            <v>45975</v>
          </cell>
          <cell r="E63">
            <v>1</v>
          </cell>
          <cell r="F63">
            <v>46045</v>
          </cell>
          <cell r="G63">
            <v>-20.115400860715376</v>
          </cell>
          <cell r="H63">
            <v>46.377508440435413</v>
          </cell>
          <cell r="I63">
            <v>6</v>
          </cell>
        </row>
        <row r="64">
          <cell r="B64">
            <v>0</v>
          </cell>
          <cell r="C64">
            <v>0</v>
          </cell>
          <cell r="D64">
            <v>45980</v>
          </cell>
          <cell r="E64">
            <v>1</v>
          </cell>
          <cell r="F64">
            <v>46063</v>
          </cell>
          <cell r="G64">
            <v>6.2737486513354526</v>
          </cell>
          <cell r="H64">
            <v>72.766657952486241</v>
          </cell>
          <cell r="I64">
            <v>2</v>
          </cell>
        </row>
        <row r="65">
          <cell r="B65">
            <v>0</v>
          </cell>
          <cell r="C65">
            <v>0</v>
          </cell>
          <cell r="D65">
            <v>45981</v>
          </cell>
          <cell r="E65">
            <v>1</v>
          </cell>
          <cell r="F65">
            <v>46063</v>
          </cell>
          <cell r="G65">
            <v>14.236612294479642</v>
          </cell>
          <cell r="H65">
            <v>80.72952159563043</v>
          </cell>
          <cell r="I65">
            <v>2</v>
          </cell>
        </row>
        <row r="66">
          <cell r="B66">
            <v>0</v>
          </cell>
          <cell r="C66">
            <v>0</v>
          </cell>
          <cell r="D66">
            <v>46008</v>
          </cell>
          <cell r="E66">
            <v>1</v>
          </cell>
          <cell r="F66">
            <v>46035</v>
          </cell>
          <cell r="G66">
            <v>-14.474810783418697</v>
          </cell>
          <cell r="H66">
            <v>52.018098517732092</v>
          </cell>
          <cell r="I66">
            <v>4</v>
          </cell>
        </row>
        <row r="67">
          <cell r="B67">
            <v>0</v>
          </cell>
          <cell r="C67">
            <v>0</v>
          </cell>
          <cell r="D67">
            <v>45982</v>
          </cell>
          <cell r="E67">
            <v>1</v>
          </cell>
          <cell r="F67">
            <v>46049</v>
          </cell>
          <cell r="G67">
            <v>-8.2582015073520125</v>
          </cell>
          <cell r="H67">
            <v>58.234707793798776</v>
          </cell>
          <cell r="I67">
            <v>2</v>
          </cell>
        </row>
        <row r="68">
          <cell r="B68">
            <v>46031</v>
          </cell>
          <cell r="C68">
            <v>0</v>
          </cell>
          <cell r="D68">
            <v>46010</v>
          </cell>
          <cell r="E68">
            <v>1</v>
          </cell>
          <cell r="F68">
            <v>46041</v>
          </cell>
          <cell r="G68">
            <v>-12.84301705691653</v>
          </cell>
          <cell r="H68">
            <v>53.649892244234259</v>
          </cell>
          <cell r="I68">
            <v>4</v>
          </cell>
        </row>
        <row r="69">
          <cell r="B69">
            <v>0</v>
          </cell>
          <cell r="C69">
            <v>0</v>
          </cell>
          <cell r="D69">
            <v>45975</v>
          </cell>
          <cell r="E69">
            <v>1</v>
          </cell>
          <cell r="F69">
            <v>46045</v>
          </cell>
          <cell r="G69">
            <v>-19.397450198062934</v>
          </cell>
          <cell r="H69">
            <v>47.095459103087855</v>
          </cell>
          <cell r="I69">
            <v>6</v>
          </cell>
        </row>
        <row r="70">
          <cell r="B70">
            <v>0</v>
          </cell>
          <cell r="C70">
            <v>0</v>
          </cell>
          <cell r="D70">
            <v>45982</v>
          </cell>
          <cell r="E70">
            <v>1</v>
          </cell>
          <cell r="F70">
            <v>46049</v>
          </cell>
          <cell r="G70">
            <v>-8.6430935769721273</v>
          </cell>
          <cell r="H70">
            <v>57.849815724178661</v>
          </cell>
          <cell r="I70">
            <v>2</v>
          </cell>
        </row>
        <row r="71">
          <cell r="B71">
            <v>0</v>
          </cell>
          <cell r="C71">
            <v>0</v>
          </cell>
          <cell r="D71">
            <v>45982</v>
          </cell>
          <cell r="E71">
            <v>1</v>
          </cell>
          <cell r="F71">
            <v>46049</v>
          </cell>
          <cell r="G71">
            <v>-8.3190814854841264</v>
          </cell>
          <cell r="H71">
            <v>58.173827815666662</v>
          </cell>
          <cell r="I71">
            <v>2</v>
          </cell>
        </row>
        <row r="72">
          <cell r="B72">
            <v>0</v>
          </cell>
          <cell r="C72">
            <v>45965</v>
          </cell>
          <cell r="D72">
            <v>45975</v>
          </cell>
          <cell r="E72">
            <v>1</v>
          </cell>
          <cell r="F72">
            <v>46057</v>
          </cell>
          <cell r="G72">
            <v>-23.002647245615336</v>
          </cell>
          <cell r="H72">
            <v>43.490262055535453</v>
          </cell>
          <cell r="I72">
            <v>4</v>
          </cell>
        </row>
        <row r="73">
          <cell r="B73">
            <v>0</v>
          </cell>
          <cell r="C73">
            <v>0</v>
          </cell>
          <cell r="D73">
            <v>45975</v>
          </cell>
          <cell r="E73">
            <v>1</v>
          </cell>
          <cell r="F73">
            <v>46057</v>
          </cell>
          <cell r="G73">
            <v>-21.9651134282066</v>
          </cell>
          <cell r="H73">
            <v>44.527795872944189</v>
          </cell>
          <cell r="I73">
            <v>4</v>
          </cell>
        </row>
        <row r="74">
          <cell r="B74">
            <v>0</v>
          </cell>
          <cell r="C74">
            <v>0</v>
          </cell>
          <cell r="D74">
            <v>45981</v>
          </cell>
          <cell r="E74">
            <v>1</v>
          </cell>
          <cell r="F74">
            <v>46049</v>
          </cell>
          <cell r="G74">
            <v>-12.338201206095619</v>
          </cell>
          <cell r="H74">
            <v>54.15470809505517</v>
          </cell>
          <cell r="I74">
            <v>2</v>
          </cell>
        </row>
        <row r="75">
          <cell r="B75">
            <v>0</v>
          </cell>
          <cell r="C75">
            <v>46049</v>
          </cell>
          <cell r="D75">
            <v>46049</v>
          </cell>
          <cell r="E75">
            <v>1</v>
          </cell>
          <cell r="F75">
            <v>46041</v>
          </cell>
          <cell r="G75">
            <v>-27.277670139837085</v>
          </cell>
          <cell r="H75">
            <v>39.215239161313704</v>
          </cell>
          <cell r="I75">
            <v>6</v>
          </cell>
        </row>
        <row r="76">
          <cell r="B76">
            <v>0</v>
          </cell>
          <cell r="C76">
            <v>0</v>
          </cell>
          <cell r="D76">
            <v>46063</v>
          </cell>
          <cell r="E76">
            <v>1</v>
          </cell>
          <cell r="F76">
            <v>46034</v>
          </cell>
          <cell r="G76">
            <v>-41.209725208043722</v>
          </cell>
          <cell r="H76">
            <v>25.283184093107067</v>
          </cell>
          <cell r="I76">
            <v>7</v>
          </cell>
        </row>
        <row r="77">
          <cell r="B77">
            <v>0</v>
          </cell>
          <cell r="C77">
            <v>0</v>
          </cell>
          <cell r="D77">
            <v>46014</v>
          </cell>
          <cell r="E77">
            <v>1</v>
          </cell>
          <cell r="F77">
            <v>46062</v>
          </cell>
          <cell r="G77">
            <v>-1.6319181938401641</v>
          </cell>
          <cell r="H77">
            <v>64.860991107310625</v>
          </cell>
          <cell r="I77">
            <v>2</v>
          </cell>
        </row>
        <row r="78">
          <cell r="B78">
            <v>0</v>
          </cell>
          <cell r="C78">
            <v>0</v>
          </cell>
          <cell r="D78">
            <v>45982</v>
          </cell>
          <cell r="E78">
            <v>1</v>
          </cell>
          <cell r="F78">
            <v>46049</v>
          </cell>
          <cell r="G78">
            <v>-3.2547705028654477</v>
          </cell>
          <cell r="H78">
            <v>63.238138798285341</v>
          </cell>
          <cell r="I78">
            <v>2</v>
          </cell>
        </row>
        <row r="79">
          <cell r="B79">
            <v>46056</v>
          </cell>
          <cell r="C79">
            <v>45982</v>
          </cell>
          <cell r="D79">
            <v>46051</v>
          </cell>
          <cell r="E79">
            <v>1</v>
          </cell>
          <cell r="F79">
            <v>46036</v>
          </cell>
          <cell r="G79">
            <v>-13.840432561246253</v>
          </cell>
          <cell r="H79">
            <v>52.652476739904536</v>
          </cell>
          <cell r="I79">
            <v>6</v>
          </cell>
        </row>
        <row r="80">
          <cell r="B80">
            <v>0</v>
          </cell>
          <cell r="C80">
            <v>0</v>
          </cell>
          <cell r="D80">
            <v>45994</v>
          </cell>
          <cell r="E80">
            <v>1</v>
          </cell>
          <cell r="F80">
            <v>46052</v>
          </cell>
          <cell r="G80">
            <v>-0.18781950504005351</v>
          </cell>
          <cell r="H80">
            <v>66.305089796110735</v>
          </cell>
          <cell r="I80">
            <v>2</v>
          </cell>
        </row>
        <row r="81">
          <cell r="B81">
            <v>0</v>
          </cell>
          <cell r="C81">
            <v>0</v>
          </cell>
          <cell r="D81">
            <v>45989</v>
          </cell>
          <cell r="E81">
            <v>1</v>
          </cell>
          <cell r="F81">
            <v>46049</v>
          </cell>
          <cell r="G81">
            <v>-2.9039037798077914</v>
          </cell>
          <cell r="H81">
            <v>63.589005521342997</v>
          </cell>
          <cell r="I81">
            <v>2</v>
          </cell>
        </row>
        <row r="82">
          <cell r="B82">
            <v>0</v>
          </cell>
          <cell r="C82">
            <v>45974</v>
          </cell>
          <cell r="D82">
            <v>46045</v>
          </cell>
          <cell r="E82">
            <v>1</v>
          </cell>
          <cell r="F82">
            <v>46048</v>
          </cell>
          <cell r="G82">
            <v>-13.855852947512091</v>
          </cell>
          <cell r="H82">
            <v>52.637056353638698</v>
          </cell>
          <cell r="I82">
            <v>2</v>
          </cell>
        </row>
        <row r="83">
          <cell r="B83">
            <v>0</v>
          </cell>
          <cell r="C83">
            <v>46036</v>
          </cell>
          <cell r="D83">
            <v>46036</v>
          </cell>
          <cell r="E83">
            <v>1</v>
          </cell>
          <cell r="F83">
            <v>46049</v>
          </cell>
          <cell r="G83">
            <v>-8.3994028792496849</v>
          </cell>
          <cell r="H83">
            <v>58.093506421901104</v>
          </cell>
          <cell r="I83">
            <v>2</v>
          </cell>
        </row>
        <row r="84">
          <cell r="B84">
            <v>0</v>
          </cell>
          <cell r="C84">
            <v>0</v>
          </cell>
          <cell r="D84">
            <v>46014</v>
          </cell>
          <cell r="E84">
            <v>1</v>
          </cell>
          <cell r="F84">
            <v>46050</v>
          </cell>
          <cell r="G84">
            <v>-17.292860904403213</v>
          </cell>
          <cell r="H84">
            <v>49.200048396747576</v>
          </cell>
          <cell r="I84">
            <v>4</v>
          </cell>
        </row>
        <row r="85">
          <cell r="B85">
            <v>0</v>
          </cell>
          <cell r="C85">
            <v>0</v>
          </cell>
          <cell r="D85">
            <v>45979</v>
          </cell>
          <cell r="E85">
            <v>1</v>
          </cell>
          <cell r="F85">
            <v>46056</v>
          </cell>
          <cell r="G85">
            <v>-8.5374675022579964</v>
          </cell>
          <cell r="H85">
            <v>57.955441798892792</v>
          </cell>
          <cell r="I85">
            <v>2</v>
          </cell>
        </row>
        <row r="86">
          <cell r="B86">
            <v>0</v>
          </cell>
          <cell r="C86">
            <v>0</v>
          </cell>
          <cell r="D86">
            <v>45982</v>
          </cell>
          <cell r="E86">
            <v>1</v>
          </cell>
          <cell r="F86">
            <v>46051</v>
          </cell>
          <cell r="G86">
            <v>-3.4139831454694161</v>
          </cell>
          <cell r="H86">
            <v>63.078926155681373</v>
          </cell>
          <cell r="I86">
            <v>2</v>
          </cell>
        </row>
        <row r="87">
          <cell r="B87">
            <v>0</v>
          </cell>
          <cell r="C87">
            <v>0</v>
          </cell>
          <cell r="D87">
            <v>45979</v>
          </cell>
          <cell r="E87">
            <v>1</v>
          </cell>
          <cell r="F87">
            <v>46051</v>
          </cell>
          <cell r="G87">
            <v>6.0449475373757906</v>
          </cell>
          <cell r="H87">
            <v>72.537856838526579</v>
          </cell>
          <cell r="I87">
            <v>2</v>
          </cell>
        </row>
        <row r="88">
          <cell r="B88">
            <v>0</v>
          </cell>
          <cell r="C88">
            <v>0</v>
          </cell>
          <cell r="D88">
            <v>46009</v>
          </cell>
          <cell r="E88">
            <v>1</v>
          </cell>
          <cell r="F88">
            <v>46063</v>
          </cell>
          <cell r="G88">
            <v>1.2201373961207906</v>
          </cell>
          <cell r="H88">
            <v>67.713046697271579</v>
          </cell>
          <cell r="I88">
            <v>2</v>
          </cell>
        </row>
        <row r="89">
          <cell r="B89">
            <v>0</v>
          </cell>
          <cell r="C89">
            <v>0</v>
          </cell>
          <cell r="D89">
            <v>45982</v>
          </cell>
          <cell r="E89">
            <v>1</v>
          </cell>
          <cell r="F89">
            <v>46063</v>
          </cell>
          <cell r="G89">
            <v>-0.3859033857259675</v>
          </cell>
          <cell r="H89">
            <v>66.107005915424821</v>
          </cell>
          <cell r="I89">
            <v>2</v>
          </cell>
        </row>
        <row r="90">
          <cell r="B90">
            <v>0</v>
          </cell>
          <cell r="C90">
            <v>45968</v>
          </cell>
          <cell r="D90">
            <v>45986</v>
          </cell>
          <cell r="E90">
            <v>1</v>
          </cell>
          <cell r="F90">
            <v>46056</v>
          </cell>
          <cell r="G90">
            <v>-4.746593611441682</v>
          </cell>
          <cell r="H90">
            <v>61.746315689709107</v>
          </cell>
          <cell r="I90">
            <v>2</v>
          </cell>
        </row>
        <row r="91">
          <cell r="B91">
            <v>0</v>
          </cell>
          <cell r="C91">
            <v>0</v>
          </cell>
          <cell r="D91">
            <v>45974</v>
          </cell>
          <cell r="E91">
            <v>1</v>
          </cell>
          <cell r="F91">
            <v>46062</v>
          </cell>
          <cell r="G91">
            <v>-10.476037771626039</v>
          </cell>
          <cell r="H91">
            <v>56.016871529524749</v>
          </cell>
          <cell r="I91">
            <v>2</v>
          </cell>
        </row>
        <row r="92">
          <cell r="B92">
            <v>0</v>
          </cell>
          <cell r="C92">
            <v>0</v>
          </cell>
          <cell r="D92">
            <v>45982</v>
          </cell>
          <cell r="E92">
            <v>1</v>
          </cell>
          <cell r="F92">
            <v>46051</v>
          </cell>
          <cell r="G92">
            <v>-3.3360392926656743</v>
          </cell>
          <cell r="H92">
            <v>63.156870008485114</v>
          </cell>
          <cell r="I92">
            <v>2</v>
          </cell>
        </row>
        <row r="93">
          <cell r="B93">
            <v>0</v>
          </cell>
          <cell r="C93">
            <v>46029</v>
          </cell>
          <cell r="D93">
            <v>46042</v>
          </cell>
          <cell r="E93">
            <v>1</v>
          </cell>
          <cell r="F93">
            <v>46062</v>
          </cell>
          <cell r="G93">
            <v>-2.5997973276672965</v>
          </cell>
          <cell r="H93">
            <v>63.893111973483492</v>
          </cell>
          <cell r="I93">
            <v>2</v>
          </cell>
        </row>
        <row r="94">
          <cell r="B94">
            <v>0</v>
          </cell>
          <cell r="C94">
            <v>0</v>
          </cell>
          <cell r="D94">
            <v>45982</v>
          </cell>
          <cell r="E94">
            <v>1</v>
          </cell>
          <cell r="F94">
            <v>46050</v>
          </cell>
          <cell r="G94">
            <v>-19.224677911430689</v>
          </cell>
          <cell r="H94">
            <v>47.2682313897201</v>
          </cell>
          <cell r="I94">
            <v>4</v>
          </cell>
        </row>
        <row r="95">
          <cell r="B95">
            <v>0</v>
          </cell>
          <cell r="C95">
            <v>0</v>
          </cell>
          <cell r="D95">
            <v>45982</v>
          </cell>
          <cell r="E95">
            <v>1</v>
          </cell>
          <cell r="F95">
            <v>46049</v>
          </cell>
          <cell r="G95">
            <v>-10.67369682574666</v>
          </cell>
          <cell r="H95">
            <v>55.819212475404129</v>
          </cell>
          <cell r="I95">
            <v>2</v>
          </cell>
        </row>
        <row r="96">
          <cell r="B96">
            <v>0</v>
          </cell>
          <cell r="C96">
            <v>0</v>
          </cell>
          <cell r="D96">
            <v>45986</v>
          </cell>
          <cell r="E96">
            <v>1</v>
          </cell>
          <cell r="F96">
            <v>46056</v>
          </cell>
          <cell r="G96">
            <v>-6.7945800514939734</v>
          </cell>
          <cell r="H96">
            <v>59.698329249656815</v>
          </cell>
          <cell r="I96">
            <v>2</v>
          </cell>
        </row>
        <row r="97">
          <cell r="B97">
            <v>0</v>
          </cell>
          <cell r="C97">
            <v>0</v>
          </cell>
          <cell r="D97">
            <v>45986</v>
          </cell>
          <cell r="E97">
            <v>1</v>
          </cell>
          <cell r="F97">
            <v>46049</v>
          </cell>
          <cell r="G97">
            <v>-5.9867602226263088</v>
          </cell>
          <cell r="H97">
            <v>60.50614907852448</v>
          </cell>
          <cell r="I97">
            <v>2</v>
          </cell>
        </row>
        <row r="98">
          <cell r="B98">
            <v>0</v>
          </cell>
          <cell r="C98">
            <v>46007</v>
          </cell>
          <cell r="D98">
            <v>46050</v>
          </cell>
          <cell r="E98">
            <v>1</v>
          </cell>
          <cell r="F98">
            <v>46041</v>
          </cell>
          <cell r="G98">
            <v>-16.019106332809955</v>
          </cell>
          <cell r="H98">
            <v>50.473802968340834</v>
          </cell>
          <cell r="I98">
            <v>6</v>
          </cell>
        </row>
        <row r="99">
          <cell r="B99">
            <v>0</v>
          </cell>
          <cell r="C99">
            <v>0</v>
          </cell>
          <cell r="D99">
            <v>45982</v>
          </cell>
          <cell r="E99">
            <v>1</v>
          </cell>
          <cell r="F99">
            <v>46050</v>
          </cell>
          <cell r="G99">
            <v>-1.7122010108048755</v>
          </cell>
          <cell r="H99">
            <v>64.780708290345913</v>
          </cell>
          <cell r="I99">
            <v>2</v>
          </cell>
        </row>
        <row r="100">
          <cell r="B100">
            <v>0</v>
          </cell>
          <cell r="C100">
            <v>0</v>
          </cell>
          <cell r="D100">
            <v>45975</v>
          </cell>
          <cell r="E100">
            <v>1</v>
          </cell>
          <cell r="F100">
            <v>46043</v>
          </cell>
          <cell r="G100">
            <v>-21.30836104586237</v>
          </cell>
          <cell r="H100">
            <v>45.184548255288419</v>
          </cell>
          <cell r="I100">
            <v>6</v>
          </cell>
        </row>
        <row r="101">
          <cell r="B101">
            <v>0</v>
          </cell>
          <cell r="C101">
            <v>0</v>
          </cell>
          <cell r="D101">
            <v>45982</v>
          </cell>
          <cell r="E101">
            <v>1</v>
          </cell>
          <cell r="F101">
            <v>46050</v>
          </cell>
          <cell r="G101">
            <v>-12.175411507062194</v>
          </cell>
          <cell r="H101">
            <v>54.317497794088595</v>
          </cell>
          <cell r="I101">
            <v>2</v>
          </cell>
        </row>
        <row r="102">
          <cell r="B102">
            <v>0</v>
          </cell>
          <cell r="C102">
            <v>46006</v>
          </cell>
          <cell r="D102">
            <v>46049</v>
          </cell>
          <cell r="E102">
            <v>1</v>
          </cell>
          <cell r="F102">
            <v>46041</v>
          </cell>
          <cell r="G102">
            <v>-30.654323039564147</v>
          </cell>
          <cell r="H102">
            <v>35.838586261586642</v>
          </cell>
          <cell r="I102">
            <v>6</v>
          </cell>
        </row>
        <row r="103">
          <cell r="B103">
            <v>0</v>
          </cell>
          <cell r="C103">
            <v>0</v>
          </cell>
          <cell r="D103">
            <v>46062</v>
          </cell>
          <cell r="E103">
            <v>1</v>
          </cell>
          <cell r="F103">
            <v>46058</v>
          </cell>
          <cell r="G103">
            <v>-53.083001106919909</v>
          </cell>
          <cell r="H103">
            <v>13.40990819423088</v>
          </cell>
          <cell r="I103">
            <v>3</v>
          </cell>
        </row>
        <row r="104">
          <cell r="B104">
            <v>45999</v>
          </cell>
          <cell r="C104">
            <v>0</v>
          </cell>
          <cell r="D104">
            <v>46059</v>
          </cell>
          <cell r="E104">
            <v>1</v>
          </cell>
          <cell r="F104">
            <v>46050</v>
          </cell>
          <cell r="G104">
            <v>-18.618318512611964</v>
          </cell>
          <cell r="H104">
            <v>47.874590788538825</v>
          </cell>
          <cell r="I104">
            <v>5</v>
          </cell>
        </row>
        <row r="105">
          <cell r="B105">
            <v>0</v>
          </cell>
          <cell r="C105">
            <v>46057</v>
          </cell>
          <cell r="D105">
            <v>46059</v>
          </cell>
          <cell r="E105">
            <v>1</v>
          </cell>
          <cell r="F105">
            <v>46036</v>
          </cell>
          <cell r="G105">
            <v>-34.632549492037015</v>
          </cell>
          <cell r="H105">
            <v>31.860359809113774</v>
          </cell>
          <cell r="I105">
            <v>9</v>
          </cell>
        </row>
        <row r="106">
          <cell r="B106">
            <v>0</v>
          </cell>
          <cell r="C106">
            <v>0</v>
          </cell>
          <cell r="D106">
            <v>45982</v>
          </cell>
          <cell r="E106">
            <v>1</v>
          </cell>
          <cell r="F106">
            <v>46051</v>
          </cell>
          <cell r="G106">
            <v>-11.99440145958922</v>
          </cell>
          <cell r="H106">
            <v>54.498507841561569</v>
          </cell>
          <cell r="I106">
            <v>2</v>
          </cell>
        </row>
        <row r="107">
          <cell r="B107">
            <v>0</v>
          </cell>
          <cell r="C107">
            <v>0</v>
          </cell>
          <cell r="D107">
            <v>45982</v>
          </cell>
          <cell r="E107">
            <v>1</v>
          </cell>
          <cell r="F107">
            <v>46051</v>
          </cell>
          <cell r="G107">
            <v>-8.2054005493285942</v>
          </cell>
          <cell r="H107">
            <v>58.287508751822195</v>
          </cell>
          <cell r="I107">
            <v>2</v>
          </cell>
        </row>
        <row r="108">
          <cell r="B108">
            <v>0</v>
          </cell>
          <cell r="C108">
            <v>0</v>
          </cell>
          <cell r="D108">
            <v>45982</v>
          </cell>
          <cell r="E108">
            <v>1</v>
          </cell>
          <cell r="F108">
            <v>46063</v>
          </cell>
          <cell r="G108">
            <v>-6.3016719173808156</v>
          </cell>
          <cell r="H108">
            <v>60.191237383769973</v>
          </cell>
          <cell r="I108">
            <v>2</v>
          </cell>
        </row>
        <row r="109">
          <cell r="B109">
            <v>0</v>
          </cell>
          <cell r="C109">
            <v>0</v>
          </cell>
          <cell r="D109">
            <v>45982</v>
          </cell>
          <cell r="E109">
            <v>1</v>
          </cell>
          <cell r="F109">
            <v>46050</v>
          </cell>
          <cell r="G109">
            <v>-20.017392334383921</v>
          </cell>
          <cell r="H109">
            <v>46.475516966766868</v>
          </cell>
          <cell r="I109">
            <v>4</v>
          </cell>
        </row>
        <row r="110">
          <cell r="B110">
            <v>0</v>
          </cell>
          <cell r="C110">
            <v>0</v>
          </cell>
          <cell r="D110">
            <v>45982</v>
          </cell>
          <cell r="E110">
            <v>1</v>
          </cell>
          <cell r="F110">
            <v>46050</v>
          </cell>
          <cell r="G110">
            <v>-14.545274251866395</v>
          </cell>
          <cell r="H110">
            <v>51.947635049284393</v>
          </cell>
          <cell r="I110">
            <v>2</v>
          </cell>
        </row>
        <row r="111">
          <cell r="B111">
            <v>0</v>
          </cell>
          <cell r="C111">
            <v>0</v>
          </cell>
          <cell r="D111">
            <v>46058</v>
          </cell>
          <cell r="E111">
            <v>1</v>
          </cell>
          <cell r="F111">
            <v>46036</v>
          </cell>
          <cell r="G111">
            <v>-35.846729163050142</v>
          </cell>
          <cell r="H111">
            <v>30.646180138100647</v>
          </cell>
          <cell r="I111">
            <v>7</v>
          </cell>
        </row>
        <row r="112">
          <cell r="B112">
            <v>0</v>
          </cell>
          <cell r="C112">
            <v>0</v>
          </cell>
          <cell r="D112">
            <v>46058</v>
          </cell>
          <cell r="E112">
            <v>1</v>
          </cell>
          <cell r="F112">
            <v>46035</v>
          </cell>
          <cell r="G112">
            <v>-33.635850267249594</v>
          </cell>
          <cell r="H112">
            <v>32.857059033901194</v>
          </cell>
          <cell r="I112">
            <v>7</v>
          </cell>
        </row>
        <row r="113">
          <cell r="B113">
            <v>0</v>
          </cell>
          <cell r="C113">
            <v>0</v>
          </cell>
          <cell r="D113">
            <v>45975</v>
          </cell>
          <cell r="E113">
            <v>1</v>
          </cell>
          <cell r="F113">
            <v>46044</v>
          </cell>
          <cell r="G113">
            <v>-24.177161089805772</v>
          </cell>
          <cell r="H113">
            <v>42.315748211345017</v>
          </cell>
          <cell r="I113">
            <v>6</v>
          </cell>
        </row>
        <row r="114">
          <cell r="B114">
            <v>0</v>
          </cell>
          <cell r="C114">
            <v>0</v>
          </cell>
          <cell r="D114">
            <v>46058</v>
          </cell>
          <cell r="E114">
            <v>1</v>
          </cell>
          <cell r="F114">
            <v>46037</v>
          </cell>
          <cell r="G114">
            <v>-26.586478727390002</v>
          </cell>
          <cell r="H114">
            <v>39.906430573760787</v>
          </cell>
          <cell r="I114">
            <v>7</v>
          </cell>
        </row>
        <row r="115">
          <cell r="B115">
            <v>0</v>
          </cell>
          <cell r="C115">
            <v>0</v>
          </cell>
          <cell r="D115">
            <v>45982</v>
          </cell>
          <cell r="E115">
            <v>1</v>
          </cell>
          <cell r="F115">
            <v>46038</v>
          </cell>
          <cell r="G115">
            <v>-16.305851148516538</v>
          </cell>
          <cell r="H115">
            <v>50.187058152634251</v>
          </cell>
          <cell r="I115">
            <v>6</v>
          </cell>
        </row>
        <row r="116">
          <cell r="B116">
            <v>0</v>
          </cell>
          <cell r="C116">
            <v>0</v>
          </cell>
          <cell r="D116">
            <v>46058</v>
          </cell>
          <cell r="E116">
            <v>1</v>
          </cell>
          <cell r="F116">
            <v>46035</v>
          </cell>
          <cell r="G116">
            <v>-30.786962102787101</v>
          </cell>
          <cell r="H116">
            <v>35.705947198363688</v>
          </cell>
          <cell r="I116">
            <v>7</v>
          </cell>
        </row>
        <row r="117">
          <cell r="B117">
            <v>0</v>
          </cell>
          <cell r="C117">
            <v>0</v>
          </cell>
          <cell r="D117">
            <v>45982</v>
          </cell>
          <cell r="E117">
            <v>1</v>
          </cell>
          <cell r="F117">
            <v>46038</v>
          </cell>
          <cell r="G117">
            <v>-17.141198808792389</v>
          </cell>
          <cell r="H117">
            <v>49.3517104923584</v>
          </cell>
          <cell r="I117">
            <v>6</v>
          </cell>
        </row>
        <row r="118">
          <cell r="B118">
            <v>0</v>
          </cell>
          <cell r="C118">
            <v>0</v>
          </cell>
          <cell r="D118">
            <v>45982</v>
          </cell>
          <cell r="E118">
            <v>1</v>
          </cell>
          <cell r="F118">
            <v>46050</v>
          </cell>
          <cell r="G118">
            <v>-13.868419072678776</v>
          </cell>
          <cell r="H118">
            <v>52.624490228472013</v>
          </cell>
          <cell r="I118">
            <v>2</v>
          </cell>
        </row>
        <row r="119">
          <cell r="B119">
            <v>0</v>
          </cell>
          <cell r="C119">
            <v>0</v>
          </cell>
          <cell r="D119">
            <v>45982</v>
          </cell>
          <cell r="E119">
            <v>1</v>
          </cell>
          <cell r="F119">
            <v>46050</v>
          </cell>
          <cell r="G119">
            <v>-12.85763129698848</v>
          </cell>
          <cell r="H119">
            <v>53.635278004162309</v>
          </cell>
          <cell r="I119">
            <v>2</v>
          </cell>
        </row>
        <row r="120">
          <cell r="B120">
            <v>0</v>
          </cell>
          <cell r="C120">
            <v>0</v>
          </cell>
          <cell r="D120">
            <v>45982</v>
          </cell>
          <cell r="E120">
            <v>1</v>
          </cell>
          <cell r="F120">
            <v>46051</v>
          </cell>
          <cell r="G120">
            <v>-12.106768912275655</v>
          </cell>
          <cell r="H120">
            <v>54.386140388875134</v>
          </cell>
          <cell r="I120">
            <v>2</v>
          </cell>
        </row>
        <row r="121">
          <cell r="B121">
            <v>0</v>
          </cell>
          <cell r="C121">
            <v>0</v>
          </cell>
          <cell r="D121">
            <v>45981</v>
          </cell>
          <cell r="E121">
            <v>1</v>
          </cell>
          <cell r="F121">
            <v>46063</v>
          </cell>
          <cell r="G121">
            <v>11.831702685221885</v>
          </cell>
          <cell r="H121">
            <v>78.324611986372673</v>
          </cell>
          <cell r="I121">
            <v>2</v>
          </cell>
        </row>
        <row r="122">
          <cell r="B122">
            <v>0</v>
          </cell>
          <cell r="C122">
            <v>0</v>
          </cell>
          <cell r="D122">
            <v>45974</v>
          </cell>
          <cell r="E122">
            <v>1</v>
          </cell>
          <cell r="F122">
            <v>46063</v>
          </cell>
          <cell r="G122">
            <v>33.444743989882554</v>
          </cell>
          <cell r="H122">
            <v>99.937653291033342</v>
          </cell>
          <cell r="I122">
            <v>2</v>
          </cell>
        </row>
        <row r="123">
          <cell r="B123">
            <v>0</v>
          </cell>
          <cell r="C123">
            <v>0</v>
          </cell>
          <cell r="D123">
            <v>46058</v>
          </cell>
          <cell r="E123">
            <v>1</v>
          </cell>
          <cell r="F123">
            <v>46038</v>
          </cell>
          <cell r="G123">
            <v>-22.440482910853383</v>
          </cell>
          <cell r="H123">
            <v>44.052426390297406</v>
          </cell>
          <cell r="I123">
            <v>7</v>
          </cell>
        </row>
        <row r="124">
          <cell r="B124">
            <v>0</v>
          </cell>
          <cell r="C124">
            <v>0</v>
          </cell>
          <cell r="D124">
            <v>45979</v>
          </cell>
          <cell r="E124">
            <v>1</v>
          </cell>
          <cell r="F124">
            <v>46035</v>
          </cell>
          <cell r="G124">
            <v>-31.005926444118856</v>
          </cell>
          <cell r="H124">
            <v>35.486982857031933</v>
          </cell>
          <cell r="I124">
            <v>6</v>
          </cell>
        </row>
        <row r="125">
          <cell r="B125">
            <v>0</v>
          </cell>
          <cell r="C125">
            <v>0</v>
          </cell>
          <cell r="D125">
            <v>46058</v>
          </cell>
          <cell r="E125">
            <v>1</v>
          </cell>
          <cell r="F125">
            <v>46038</v>
          </cell>
          <cell r="G125">
            <v>-24.884781265703594</v>
          </cell>
          <cell r="H125">
            <v>41.608128035447194</v>
          </cell>
          <cell r="I125">
            <v>7</v>
          </cell>
        </row>
        <row r="126">
          <cell r="B126">
            <v>0</v>
          </cell>
          <cell r="C126">
            <v>0</v>
          </cell>
          <cell r="D126">
            <v>45982</v>
          </cell>
          <cell r="E126">
            <v>1</v>
          </cell>
          <cell r="F126">
            <v>46063</v>
          </cell>
          <cell r="G126">
            <v>-8.0777231839835082</v>
          </cell>
          <cell r="H126">
            <v>58.415186117167281</v>
          </cell>
          <cell r="I126">
            <v>2</v>
          </cell>
        </row>
        <row r="127">
          <cell r="B127">
            <v>0</v>
          </cell>
          <cell r="C127">
            <v>0</v>
          </cell>
          <cell r="D127">
            <v>45981</v>
          </cell>
          <cell r="E127">
            <v>1</v>
          </cell>
          <cell r="F127">
            <v>46062</v>
          </cell>
          <cell r="G127">
            <v>-8.2416242431485216</v>
          </cell>
          <cell r="H127">
            <v>58.251285058002267</v>
          </cell>
          <cell r="I127">
            <v>2</v>
          </cell>
        </row>
        <row r="128">
          <cell r="B128">
            <v>0</v>
          </cell>
          <cell r="C128">
            <v>46052</v>
          </cell>
          <cell r="D128">
            <v>46058</v>
          </cell>
          <cell r="E128">
            <v>1</v>
          </cell>
          <cell r="F128">
            <v>46035</v>
          </cell>
          <cell r="G128">
            <v>-26.946776352499178</v>
          </cell>
          <cell r="H128">
            <v>39.546132948651611</v>
          </cell>
          <cell r="I128">
            <v>7</v>
          </cell>
        </row>
        <row r="129">
          <cell r="B129">
            <v>0</v>
          </cell>
          <cell r="C129">
            <v>0</v>
          </cell>
          <cell r="D129">
            <v>45982</v>
          </cell>
          <cell r="E129">
            <v>1</v>
          </cell>
          <cell r="F129">
            <v>46038</v>
          </cell>
          <cell r="G129">
            <v>-25.64078153558394</v>
          </cell>
          <cell r="H129">
            <v>40.852127765566848</v>
          </cell>
          <cell r="I129">
            <v>6</v>
          </cell>
        </row>
        <row r="130">
          <cell r="B130">
            <v>0</v>
          </cell>
          <cell r="C130">
            <v>0</v>
          </cell>
          <cell r="D130">
            <v>45975</v>
          </cell>
          <cell r="E130">
            <v>1</v>
          </cell>
          <cell r="F130">
            <v>46063</v>
          </cell>
          <cell r="G130">
            <v>4.0399472645947441</v>
          </cell>
          <cell r="H130">
            <v>70.532856565745533</v>
          </cell>
          <cell r="I130">
            <v>2</v>
          </cell>
        </row>
        <row r="131">
          <cell r="B131">
            <v>0</v>
          </cell>
          <cell r="C131">
            <v>0</v>
          </cell>
          <cell r="D131">
            <v>45982</v>
          </cell>
          <cell r="E131">
            <v>1</v>
          </cell>
          <cell r="F131">
            <v>46050</v>
          </cell>
          <cell r="G131">
            <v>-13.686181735536557</v>
          </cell>
          <cell r="H131">
            <v>52.806727565614231</v>
          </cell>
          <cell r="I131">
            <v>2</v>
          </cell>
        </row>
        <row r="132">
          <cell r="B132">
            <v>46063</v>
          </cell>
          <cell r="C132">
            <v>0</v>
          </cell>
          <cell r="D132">
            <v>46058</v>
          </cell>
          <cell r="E132">
            <v>1</v>
          </cell>
          <cell r="F132">
            <v>46036</v>
          </cell>
          <cell r="G132">
            <v>-21.448348294418636</v>
          </cell>
          <cell r="H132">
            <v>45.044561006732152</v>
          </cell>
          <cell r="I132">
            <v>9</v>
          </cell>
        </row>
        <row r="133">
          <cell r="B133">
            <v>0</v>
          </cell>
          <cell r="C133">
            <v>0</v>
          </cell>
          <cell r="D133">
            <v>46059</v>
          </cell>
          <cell r="E133">
            <v>1</v>
          </cell>
          <cell r="F133">
            <v>46034</v>
          </cell>
          <cell r="G133">
            <v>-32.983247242457949</v>
          </cell>
          <cell r="H133">
            <v>33.50966205869284</v>
          </cell>
          <cell r="I133">
            <v>7</v>
          </cell>
        </row>
        <row r="134">
          <cell r="B134">
            <v>0</v>
          </cell>
          <cell r="C134">
            <v>0</v>
          </cell>
          <cell r="D134">
            <v>45982</v>
          </cell>
          <cell r="E134">
            <v>1</v>
          </cell>
          <cell r="F134">
            <v>46049</v>
          </cell>
          <cell r="G134">
            <v>-8.2506703873464673</v>
          </cell>
          <cell r="H134">
            <v>58.242238913804321</v>
          </cell>
          <cell r="I134">
            <v>2</v>
          </cell>
        </row>
        <row r="135">
          <cell r="B135">
            <v>0</v>
          </cell>
          <cell r="C135">
            <v>0</v>
          </cell>
          <cell r="D135">
            <v>45982</v>
          </cell>
          <cell r="E135">
            <v>1</v>
          </cell>
          <cell r="F135">
            <v>46051</v>
          </cell>
          <cell r="G135">
            <v>-9.0532872215766744</v>
          </cell>
          <cell r="H135">
            <v>57.439622079574114</v>
          </cell>
          <cell r="I135">
            <v>2</v>
          </cell>
        </row>
        <row r="136">
          <cell r="B136">
            <v>0</v>
          </cell>
          <cell r="C136">
            <v>0</v>
          </cell>
          <cell r="D136">
            <v>45982</v>
          </cell>
          <cell r="E136">
            <v>1</v>
          </cell>
          <cell r="F136">
            <v>46034</v>
          </cell>
          <cell r="G136">
            <v>-20.792460427349504</v>
          </cell>
          <cell r="H136">
            <v>45.700448873801285</v>
          </cell>
          <cell r="I136">
            <v>6</v>
          </cell>
        </row>
        <row r="137">
          <cell r="B137">
            <v>0</v>
          </cell>
          <cell r="C137">
            <v>0</v>
          </cell>
          <cell r="D137">
            <v>45985</v>
          </cell>
          <cell r="E137">
            <v>1</v>
          </cell>
          <cell r="F137">
            <v>46051</v>
          </cell>
          <cell r="G137">
            <v>-14.24718485448134</v>
          </cell>
          <cell r="H137">
            <v>52.245724446669449</v>
          </cell>
          <cell r="I137">
            <v>2</v>
          </cell>
        </row>
        <row r="138">
          <cell r="B138">
            <v>0</v>
          </cell>
          <cell r="C138">
            <v>0</v>
          </cell>
          <cell r="D138">
            <v>45986</v>
          </cell>
          <cell r="E138">
            <v>1</v>
          </cell>
          <cell r="F138">
            <v>46051</v>
          </cell>
          <cell r="G138">
            <v>-11.025574546974411</v>
          </cell>
          <cell r="H138">
            <v>55.467334754176377</v>
          </cell>
          <cell r="I138">
            <v>2</v>
          </cell>
        </row>
        <row r="139">
          <cell r="B139">
            <v>0</v>
          </cell>
          <cell r="C139">
            <v>0</v>
          </cell>
          <cell r="D139">
            <v>46007</v>
          </cell>
          <cell r="E139">
            <v>1</v>
          </cell>
          <cell r="F139">
            <v>46051</v>
          </cell>
          <cell r="G139">
            <v>-5.7454981514497874</v>
          </cell>
          <cell r="H139">
            <v>60.747411149701001</v>
          </cell>
          <cell r="I139">
            <v>2</v>
          </cell>
        </row>
        <row r="140">
          <cell r="B140">
            <v>0</v>
          </cell>
          <cell r="C140">
            <v>0</v>
          </cell>
          <cell r="D140">
            <v>45981</v>
          </cell>
          <cell r="E140">
            <v>1</v>
          </cell>
          <cell r="F140">
            <v>46063</v>
          </cell>
          <cell r="G140">
            <v>-4.223844497808507</v>
          </cell>
          <cell r="H140">
            <v>62.269064803342282</v>
          </cell>
          <cell r="I140">
            <v>2</v>
          </cell>
        </row>
        <row r="141">
          <cell r="B141">
            <v>0</v>
          </cell>
          <cell r="C141">
            <v>0</v>
          </cell>
          <cell r="D141">
            <v>45982</v>
          </cell>
          <cell r="E141">
            <v>1</v>
          </cell>
          <cell r="F141">
            <v>46044</v>
          </cell>
          <cell r="G141">
            <v>-9.0214689337839928</v>
          </cell>
          <cell r="H141">
            <v>57.471440367366796</v>
          </cell>
          <cell r="I141">
            <v>4</v>
          </cell>
        </row>
        <row r="142">
          <cell r="B142">
            <v>0</v>
          </cell>
          <cell r="C142">
            <v>0</v>
          </cell>
          <cell r="D142">
            <v>45982</v>
          </cell>
          <cell r="E142">
            <v>1</v>
          </cell>
          <cell r="F142">
            <v>46051</v>
          </cell>
          <cell r="G142">
            <v>-0.44745707794577072</v>
          </cell>
          <cell r="H142">
            <v>66.045452223205018</v>
          </cell>
          <cell r="I142">
            <v>2</v>
          </cell>
        </row>
        <row r="143">
          <cell r="B143">
            <v>0</v>
          </cell>
          <cell r="C143">
            <v>0</v>
          </cell>
          <cell r="D143">
            <v>45981</v>
          </cell>
          <cell r="E143">
            <v>1</v>
          </cell>
          <cell r="F143">
            <v>46063</v>
          </cell>
          <cell r="G143">
            <v>-5.7451198115906337</v>
          </cell>
          <cell r="H143">
            <v>60.747789489560155</v>
          </cell>
          <cell r="I143">
            <v>2</v>
          </cell>
        </row>
        <row r="144">
          <cell r="B144">
            <v>0</v>
          </cell>
          <cell r="C144">
            <v>0</v>
          </cell>
          <cell r="D144">
            <v>45982</v>
          </cell>
          <cell r="E144">
            <v>1</v>
          </cell>
          <cell r="F144">
            <v>46056</v>
          </cell>
          <cell r="G144">
            <v>-11.561983264289765</v>
          </cell>
          <cell r="H144">
            <v>54.930926036861024</v>
          </cell>
          <cell r="I144">
            <v>2</v>
          </cell>
        </row>
        <row r="145">
          <cell r="B145">
            <v>0</v>
          </cell>
          <cell r="C145">
            <v>0</v>
          </cell>
          <cell r="D145">
            <v>45982</v>
          </cell>
          <cell r="E145">
            <v>1</v>
          </cell>
          <cell r="F145">
            <v>46051</v>
          </cell>
          <cell r="G145">
            <v>-15.12137306995681</v>
          </cell>
          <cell r="H145">
            <v>51.371536231193978</v>
          </cell>
          <cell r="I145">
            <v>4</v>
          </cell>
        </row>
        <row r="146">
          <cell r="B146">
            <v>0</v>
          </cell>
          <cell r="C146">
            <v>0</v>
          </cell>
          <cell r="D146">
            <v>46058</v>
          </cell>
          <cell r="E146">
            <v>1</v>
          </cell>
          <cell r="F146">
            <v>46034</v>
          </cell>
          <cell r="G146">
            <v>-32.726931382043546</v>
          </cell>
          <cell r="H146">
            <v>33.765977919107243</v>
          </cell>
          <cell r="I146">
            <v>7</v>
          </cell>
        </row>
        <row r="147">
          <cell r="B147">
            <v>0</v>
          </cell>
          <cell r="C147">
            <v>0</v>
          </cell>
          <cell r="D147">
            <v>45975</v>
          </cell>
          <cell r="E147">
            <v>1</v>
          </cell>
          <cell r="F147">
            <v>46051</v>
          </cell>
          <cell r="G147">
            <v>-16.098882686310652</v>
          </cell>
          <cell r="H147">
            <v>50.394026614840136</v>
          </cell>
          <cell r="I147">
            <v>4</v>
          </cell>
        </row>
        <row r="148">
          <cell r="B148">
            <v>0</v>
          </cell>
          <cell r="C148">
            <v>0</v>
          </cell>
          <cell r="D148">
            <v>45982</v>
          </cell>
          <cell r="E148">
            <v>1</v>
          </cell>
          <cell r="F148">
            <v>46051</v>
          </cell>
          <cell r="G148">
            <v>-0.35763885574750987</v>
          </cell>
          <cell r="H148">
            <v>66.135270445403279</v>
          </cell>
          <cell r="I148">
            <v>2</v>
          </cell>
        </row>
        <row r="149">
          <cell r="B149">
            <v>0</v>
          </cell>
          <cell r="C149">
            <v>0</v>
          </cell>
          <cell r="D149">
            <v>45981</v>
          </cell>
          <cell r="E149">
            <v>1</v>
          </cell>
          <cell r="F149">
            <v>46063</v>
          </cell>
          <cell r="G149">
            <v>3.2583379221531032</v>
          </cell>
          <cell r="H149">
            <v>69.751247223303892</v>
          </cell>
          <cell r="I149">
            <v>2</v>
          </cell>
        </row>
        <row r="150">
          <cell r="B150">
            <v>0</v>
          </cell>
          <cell r="C150">
            <v>0</v>
          </cell>
          <cell r="D150">
            <v>46050</v>
          </cell>
          <cell r="E150">
            <v>1</v>
          </cell>
          <cell r="F150">
            <v>46037</v>
          </cell>
          <cell r="G150">
            <v>-26.103559026254402</v>
          </cell>
          <cell r="H150">
            <v>40.389350274896387</v>
          </cell>
          <cell r="I150">
            <v>6</v>
          </cell>
        </row>
        <row r="151">
          <cell r="B151">
            <v>0</v>
          </cell>
          <cell r="C151">
            <v>0</v>
          </cell>
          <cell r="D151">
            <v>45975</v>
          </cell>
          <cell r="E151">
            <v>1</v>
          </cell>
          <cell r="F151">
            <v>46063</v>
          </cell>
          <cell r="G151">
            <v>-3.4919494593181497</v>
          </cell>
          <cell r="H151">
            <v>63.000959841832639</v>
          </cell>
          <cell r="I151">
            <v>2</v>
          </cell>
        </row>
        <row r="152">
          <cell r="B152">
            <v>0</v>
          </cell>
          <cell r="C152">
            <v>0</v>
          </cell>
          <cell r="D152">
            <v>45981</v>
          </cell>
          <cell r="E152">
            <v>1</v>
          </cell>
          <cell r="F152">
            <v>46051</v>
          </cell>
          <cell r="G152">
            <v>-7.6513094957367898</v>
          </cell>
          <cell r="H152">
            <v>58.841599805413999</v>
          </cell>
          <cell r="I152">
            <v>2</v>
          </cell>
        </row>
        <row r="153">
          <cell r="B153">
            <v>0</v>
          </cell>
          <cell r="C153">
            <v>0</v>
          </cell>
          <cell r="D153">
            <v>46058</v>
          </cell>
          <cell r="E153">
            <v>1</v>
          </cell>
          <cell r="F153">
            <v>46036</v>
          </cell>
          <cell r="G153">
            <v>-37.033250248495889</v>
          </cell>
          <cell r="H153">
            <v>29.459659052654899</v>
          </cell>
          <cell r="I153">
            <v>7</v>
          </cell>
        </row>
        <row r="154">
          <cell r="B154">
            <v>0</v>
          </cell>
          <cell r="C154">
            <v>0</v>
          </cell>
          <cell r="D154">
            <v>45981</v>
          </cell>
          <cell r="E154">
            <v>1</v>
          </cell>
          <cell r="F154">
            <v>46062</v>
          </cell>
          <cell r="G154">
            <v>-1.0572211231843198</v>
          </cell>
          <cell r="H154">
            <v>65.435688177966469</v>
          </cell>
          <cell r="I154">
            <v>2</v>
          </cell>
        </row>
        <row r="155">
          <cell r="B155">
            <v>0</v>
          </cell>
          <cell r="C155">
            <v>0</v>
          </cell>
          <cell r="D155">
            <v>45982</v>
          </cell>
          <cell r="E155">
            <v>1</v>
          </cell>
          <cell r="F155">
            <v>46051</v>
          </cell>
          <cell r="G155">
            <v>-3.3553914328761039</v>
          </cell>
          <cell r="H155">
            <v>63.137517868274685</v>
          </cell>
          <cell r="I155">
            <v>2</v>
          </cell>
        </row>
        <row r="156">
          <cell r="B156">
            <v>0</v>
          </cell>
          <cell r="C156">
            <v>0</v>
          </cell>
          <cell r="D156">
            <v>45981</v>
          </cell>
          <cell r="E156">
            <v>1</v>
          </cell>
          <cell r="F156">
            <v>46063</v>
          </cell>
          <cell r="G156">
            <v>-1.5833845323896867</v>
          </cell>
          <cell r="H156">
            <v>64.909524768761102</v>
          </cell>
          <cell r="I156">
            <v>2</v>
          </cell>
        </row>
        <row r="157">
          <cell r="B157">
            <v>0</v>
          </cell>
          <cell r="C157">
            <v>0</v>
          </cell>
          <cell r="D157">
            <v>45981</v>
          </cell>
          <cell r="E157">
            <v>1</v>
          </cell>
          <cell r="F157">
            <v>46049</v>
          </cell>
          <cell r="G157">
            <v>-5.9621120518833166</v>
          </cell>
          <cell r="H157">
            <v>60.530797249267472</v>
          </cell>
          <cell r="I157">
            <v>2</v>
          </cell>
        </row>
        <row r="158">
          <cell r="B158">
            <v>0</v>
          </cell>
          <cell r="C158">
            <v>0</v>
          </cell>
          <cell r="D158">
            <v>45982</v>
          </cell>
          <cell r="E158">
            <v>1</v>
          </cell>
          <cell r="F158">
            <v>46051</v>
          </cell>
          <cell r="G158">
            <v>-0.71308701698352195</v>
          </cell>
          <cell r="H158">
            <v>65.779822284167267</v>
          </cell>
          <cell r="I158">
            <v>2</v>
          </cell>
        </row>
        <row r="159">
          <cell r="B159">
            <v>0</v>
          </cell>
          <cell r="C159">
            <v>0</v>
          </cell>
          <cell r="D159">
            <v>45981</v>
          </cell>
          <cell r="E159">
            <v>1</v>
          </cell>
          <cell r="F159">
            <v>46062</v>
          </cell>
          <cell r="G159">
            <v>-4.0726514686609718</v>
          </cell>
          <cell r="H159">
            <v>62.420257832489817</v>
          </cell>
          <cell r="I159">
            <v>2</v>
          </cell>
        </row>
        <row r="160">
          <cell r="B160">
            <v>0</v>
          </cell>
          <cell r="C160">
            <v>0</v>
          </cell>
          <cell r="D160">
            <v>45981</v>
          </cell>
          <cell r="E160">
            <v>1</v>
          </cell>
          <cell r="F160">
            <v>46063</v>
          </cell>
          <cell r="G160">
            <v>11.751988603439457</v>
          </cell>
          <cell r="H160">
            <v>78.244897904590246</v>
          </cell>
          <cell r="I160">
            <v>2</v>
          </cell>
        </row>
        <row r="161">
          <cell r="B161">
            <v>0</v>
          </cell>
          <cell r="C161">
            <v>0</v>
          </cell>
          <cell r="D161">
            <v>45981</v>
          </cell>
          <cell r="E161">
            <v>1</v>
          </cell>
          <cell r="F161">
            <v>46063</v>
          </cell>
          <cell r="G161">
            <v>-0.14414272125694083</v>
          </cell>
          <cell r="H161">
            <v>66.348766579893848</v>
          </cell>
          <cell r="I161">
            <v>2</v>
          </cell>
        </row>
        <row r="162">
          <cell r="B162">
            <v>0</v>
          </cell>
          <cell r="C162">
            <v>0</v>
          </cell>
          <cell r="D162">
            <v>45979</v>
          </cell>
          <cell r="E162">
            <v>1</v>
          </cell>
          <cell r="F162">
            <v>46049</v>
          </cell>
          <cell r="G162">
            <v>-1.2534780855445291</v>
          </cell>
          <cell r="H162">
            <v>65.23943121560626</v>
          </cell>
          <cell r="I162">
            <v>2</v>
          </cell>
        </row>
        <row r="163">
          <cell r="B163">
            <v>0</v>
          </cell>
          <cell r="C163">
            <v>0</v>
          </cell>
          <cell r="D163">
            <v>45981</v>
          </cell>
          <cell r="E163">
            <v>1</v>
          </cell>
          <cell r="F163">
            <v>46062</v>
          </cell>
          <cell r="G163">
            <v>-6.2824068559721056</v>
          </cell>
          <cell r="H163">
            <v>60.210502445178683</v>
          </cell>
          <cell r="I163">
            <v>2</v>
          </cell>
        </row>
        <row r="164">
          <cell r="B164">
            <v>0</v>
          </cell>
          <cell r="C164">
            <v>0</v>
          </cell>
          <cell r="D164">
            <v>45981</v>
          </cell>
          <cell r="E164">
            <v>1</v>
          </cell>
          <cell r="F164">
            <v>46063</v>
          </cell>
          <cell r="G164">
            <v>-3.2094797371841892</v>
          </cell>
          <cell r="H164">
            <v>63.2834295639666</v>
          </cell>
          <cell r="I164">
            <v>2</v>
          </cell>
        </row>
        <row r="165">
          <cell r="B165">
            <v>0</v>
          </cell>
          <cell r="C165">
            <v>0</v>
          </cell>
          <cell r="D165">
            <v>45982</v>
          </cell>
          <cell r="E165">
            <v>1</v>
          </cell>
          <cell r="F165">
            <v>46051</v>
          </cell>
          <cell r="G165">
            <v>-9.1261505012346049</v>
          </cell>
          <cell r="H165">
            <v>57.366758799916184</v>
          </cell>
          <cell r="I165">
            <v>2</v>
          </cell>
        </row>
        <row r="166">
          <cell r="B166">
            <v>0</v>
          </cell>
          <cell r="C166">
            <v>0</v>
          </cell>
          <cell r="D166">
            <v>45982</v>
          </cell>
          <cell r="E166">
            <v>1</v>
          </cell>
          <cell r="F166">
            <v>46063</v>
          </cell>
          <cell r="G166">
            <v>0.91952956685936726</v>
          </cell>
          <cell r="H166">
            <v>67.412438868010156</v>
          </cell>
          <cell r="I166">
            <v>2</v>
          </cell>
        </row>
        <row r="167">
          <cell r="B167">
            <v>0</v>
          </cell>
          <cell r="C167">
            <v>0</v>
          </cell>
          <cell r="D167">
            <v>45981</v>
          </cell>
          <cell r="E167">
            <v>1</v>
          </cell>
          <cell r="F167">
            <v>46057</v>
          </cell>
          <cell r="G167">
            <v>-5.4304419991471704</v>
          </cell>
          <cell r="H167">
            <v>61.062467302003618</v>
          </cell>
          <cell r="I167">
            <v>2</v>
          </cell>
        </row>
        <row r="168">
          <cell r="B168">
            <v>0</v>
          </cell>
          <cell r="C168">
            <v>0</v>
          </cell>
          <cell r="D168">
            <v>45982</v>
          </cell>
          <cell r="E168">
            <v>1</v>
          </cell>
          <cell r="F168">
            <v>46063</v>
          </cell>
          <cell r="G168">
            <v>2.143847609397497</v>
          </cell>
          <cell r="H168">
            <v>68.636756910548286</v>
          </cell>
          <cell r="I168">
            <v>2</v>
          </cell>
        </row>
        <row r="169">
          <cell r="B169">
            <v>0</v>
          </cell>
          <cell r="C169">
            <v>0</v>
          </cell>
          <cell r="D169">
            <v>45982</v>
          </cell>
          <cell r="E169">
            <v>1</v>
          </cell>
          <cell r="F169">
            <v>46057</v>
          </cell>
          <cell r="G169">
            <v>0.14498109480418009</v>
          </cell>
          <cell r="H169">
            <v>66.637890395954969</v>
          </cell>
          <cell r="I169">
            <v>2</v>
          </cell>
        </row>
        <row r="170">
          <cell r="B170">
            <v>0</v>
          </cell>
          <cell r="C170">
            <v>0</v>
          </cell>
          <cell r="D170">
            <v>45982</v>
          </cell>
          <cell r="E170">
            <v>1</v>
          </cell>
          <cell r="F170">
            <v>46051</v>
          </cell>
          <cell r="G170">
            <v>2.2555121732341377</v>
          </cell>
          <cell r="H170">
            <v>68.748421474384926</v>
          </cell>
          <cell r="I170">
            <v>2</v>
          </cell>
        </row>
        <row r="171">
          <cell r="B171">
            <v>0</v>
          </cell>
          <cell r="C171">
            <v>0</v>
          </cell>
          <cell r="D171">
            <v>45982</v>
          </cell>
          <cell r="E171">
            <v>1</v>
          </cell>
          <cell r="F171">
            <v>46051</v>
          </cell>
          <cell r="G171">
            <v>-10.931024914646521</v>
          </cell>
          <cell r="H171">
            <v>55.561884386504268</v>
          </cell>
          <cell r="I171">
            <v>2</v>
          </cell>
        </row>
        <row r="172">
          <cell r="B172">
            <v>0</v>
          </cell>
          <cell r="C172">
            <v>0</v>
          </cell>
          <cell r="D172">
            <v>45981</v>
          </cell>
          <cell r="E172">
            <v>1</v>
          </cell>
          <cell r="F172">
            <v>46063</v>
          </cell>
          <cell r="G172">
            <v>-2.518766130562625</v>
          </cell>
          <cell r="H172">
            <v>63.974143170588164</v>
          </cell>
          <cell r="I172">
            <v>2</v>
          </cell>
        </row>
        <row r="173">
          <cell r="B173">
            <v>0</v>
          </cell>
          <cell r="C173">
            <v>0</v>
          </cell>
          <cell r="D173">
            <v>45982</v>
          </cell>
          <cell r="E173">
            <v>1</v>
          </cell>
          <cell r="F173">
            <v>46057</v>
          </cell>
          <cell r="G173">
            <v>-3.1677169746666962</v>
          </cell>
          <cell r="H173">
            <v>63.325192326484093</v>
          </cell>
          <cell r="I173">
            <v>2</v>
          </cell>
        </row>
        <row r="174">
          <cell r="B174">
            <v>0</v>
          </cell>
          <cell r="C174">
            <v>0</v>
          </cell>
          <cell r="D174">
            <v>46007</v>
          </cell>
          <cell r="E174">
            <v>1</v>
          </cell>
          <cell r="F174">
            <v>46063</v>
          </cell>
          <cell r="G174">
            <v>8.1968080461770825</v>
          </cell>
          <cell r="H174">
            <v>74.689717347327871</v>
          </cell>
          <cell r="I174">
            <v>2</v>
          </cell>
        </row>
        <row r="175">
          <cell r="B175">
            <v>0</v>
          </cell>
          <cell r="C175">
            <v>0</v>
          </cell>
          <cell r="D175">
            <v>45981</v>
          </cell>
          <cell r="E175">
            <v>1</v>
          </cell>
          <cell r="F175">
            <v>46063</v>
          </cell>
          <cell r="G175">
            <v>-5.4495496009368551</v>
          </cell>
          <cell r="H175">
            <v>61.043359700213934</v>
          </cell>
          <cell r="I175">
            <v>2</v>
          </cell>
        </row>
        <row r="176">
          <cell r="B176">
            <v>0</v>
          </cell>
          <cell r="C176">
            <v>0</v>
          </cell>
          <cell r="D176">
            <v>45982</v>
          </cell>
          <cell r="E176">
            <v>1</v>
          </cell>
          <cell r="F176">
            <v>46051</v>
          </cell>
          <cell r="G176">
            <v>-11.463965901027649</v>
          </cell>
          <cell r="H176">
            <v>55.02894340012314</v>
          </cell>
          <cell r="I176">
            <v>2</v>
          </cell>
        </row>
        <row r="177">
          <cell r="B177">
            <v>0</v>
          </cell>
          <cell r="C177">
            <v>0</v>
          </cell>
          <cell r="D177">
            <v>46000</v>
          </cell>
          <cell r="E177">
            <v>1</v>
          </cell>
          <cell r="F177">
            <v>46044</v>
          </cell>
          <cell r="G177">
            <v>-19.224645032409924</v>
          </cell>
          <cell r="H177">
            <v>47.268264268740865</v>
          </cell>
          <cell r="I177">
            <v>6</v>
          </cell>
        </row>
        <row r="178">
          <cell r="B178">
            <v>0</v>
          </cell>
          <cell r="C178">
            <v>0</v>
          </cell>
          <cell r="D178">
            <v>46058</v>
          </cell>
          <cell r="E178">
            <v>1</v>
          </cell>
          <cell r="F178">
            <v>46034</v>
          </cell>
          <cell r="G178">
            <v>-35.614462372557838</v>
          </cell>
          <cell r="H178">
            <v>30.87844692859295</v>
          </cell>
          <cell r="I178">
            <v>7</v>
          </cell>
        </row>
        <row r="179">
          <cell r="B179">
            <v>0</v>
          </cell>
          <cell r="C179">
            <v>0</v>
          </cell>
          <cell r="D179">
            <v>46007</v>
          </cell>
          <cell r="E179">
            <v>1</v>
          </cell>
          <cell r="F179">
            <v>46051</v>
          </cell>
          <cell r="G179">
            <v>-14.422318181152505</v>
          </cell>
          <cell r="H179">
            <v>52.070591119998284</v>
          </cell>
          <cell r="I179">
            <v>2</v>
          </cell>
        </row>
        <row r="180">
          <cell r="B180">
            <v>0</v>
          </cell>
          <cell r="C180">
            <v>0</v>
          </cell>
          <cell r="D180">
            <v>45982</v>
          </cell>
          <cell r="E180">
            <v>1</v>
          </cell>
          <cell r="F180">
            <v>46051</v>
          </cell>
          <cell r="G180">
            <v>-9.491487629390754</v>
          </cell>
          <cell r="H180">
            <v>57.001421671760035</v>
          </cell>
          <cell r="I180">
            <v>2</v>
          </cell>
        </row>
        <row r="181">
          <cell r="B181">
            <v>0</v>
          </cell>
          <cell r="C181">
            <v>0</v>
          </cell>
          <cell r="D181">
            <v>45982</v>
          </cell>
          <cell r="E181">
            <v>1</v>
          </cell>
          <cell r="F181">
            <v>46048</v>
          </cell>
          <cell r="G181">
            <v>-10.265941049624409</v>
          </cell>
          <cell r="H181">
            <v>56.22696825152638</v>
          </cell>
          <cell r="I181">
            <v>2</v>
          </cell>
        </row>
        <row r="182">
          <cell r="B182">
            <v>0</v>
          </cell>
          <cell r="C182">
            <v>0</v>
          </cell>
          <cell r="D182">
            <v>45978</v>
          </cell>
          <cell r="E182">
            <v>1</v>
          </cell>
          <cell r="F182">
            <v>46051</v>
          </cell>
          <cell r="G182">
            <v>-9.130639083068516</v>
          </cell>
          <cell r="H182">
            <v>57.362270218082273</v>
          </cell>
          <cell r="I182">
            <v>2</v>
          </cell>
        </row>
        <row r="183">
          <cell r="B183">
            <v>0</v>
          </cell>
          <cell r="C183">
            <v>0</v>
          </cell>
          <cell r="D183">
            <v>45978</v>
          </cell>
          <cell r="E183">
            <v>1</v>
          </cell>
          <cell r="F183">
            <v>46051</v>
          </cell>
          <cell r="G183">
            <v>-9.1062124889998373</v>
          </cell>
          <cell r="H183">
            <v>57.386696812150952</v>
          </cell>
          <cell r="I183">
            <v>2</v>
          </cell>
        </row>
        <row r="184">
          <cell r="B184">
            <v>0</v>
          </cell>
          <cell r="C184">
            <v>0</v>
          </cell>
          <cell r="D184">
            <v>45999</v>
          </cell>
          <cell r="E184">
            <v>1</v>
          </cell>
          <cell r="F184">
            <v>46063</v>
          </cell>
          <cell r="G184">
            <v>0.35402087386837877</v>
          </cell>
          <cell r="H184">
            <v>66.846930175019168</v>
          </cell>
          <cell r="I184">
            <v>2</v>
          </cell>
        </row>
        <row r="185">
          <cell r="B185">
            <v>0</v>
          </cell>
          <cell r="C185">
            <v>0</v>
          </cell>
          <cell r="D185">
            <v>45979</v>
          </cell>
          <cell r="E185">
            <v>1</v>
          </cell>
          <cell r="F185">
            <v>46050</v>
          </cell>
          <cell r="G185">
            <v>-5.9113331801135658</v>
          </cell>
          <cell r="H185">
            <v>60.581576121037223</v>
          </cell>
          <cell r="I185">
            <v>2</v>
          </cell>
        </row>
        <row r="186">
          <cell r="B186">
            <v>0</v>
          </cell>
          <cell r="C186">
            <v>0</v>
          </cell>
          <cell r="D186">
            <v>46007</v>
          </cell>
          <cell r="E186">
            <v>1</v>
          </cell>
          <cell r="F186">
            <v>46051</v>
          </cell>
          <cell r="G186">
            <v>-9.8790298648354735</v>
          </cell>
          <cell r="H186">
            <v>56.613879436315315</v>
          </cell>
          <cell r="I186">
            <v>2</v>
          </cell>
        </row>
        <row r="187">
          <cell r="B187">
            <v>0</v>
          </cell>
          <cell r="C187">
            <v>0</v>
          </cell>
          <cell r="D187">
            <v>45981</v>
          </cell>
          <cell r="E187">
            <v>1</v>
          </cell>
          <cell r="F187">
            <v>46063</v>
          </cell>
          <cell r="G187">
            <v>3.1024988022107607</v>
          </cell>
          <cell r="H187">
            <v>69.595408103361549</v>
          </cell>
          <cell r="I187">
            <v>2</v>
          </cell>
        </row>
        <row r="188">
          <cell r="B188">
            <v>0</v>
          </cell>
          <cell r="C188">
            <v>0</v>
          </cell>
          <cell r="D188">
            <v>46058</v>
          </cell>
          <cell r="E188">
            <v>1</v>
          </cell>
          <cell r="F188">
            <v>46049</v>
          </cell>
          <cell r="G188">
            <v>-19.338410927364521</v>
          </cell>
          <cell r="H188">
            <v>47.154498373786268</v>
          </cell>
          <cell r="I188">
            <v>5</v>
          </cell>
        </row>
        <row r="189">
          <cell r="B189">
            <v>0</v>
          </cell>
          <cell r="C189">
            <v>0</v>
          </cell>
          <cell r="D189">
            <v>45979</v>
          </cell>
          <cell r="E189">
            <v>1</v>
          </cell>
          <cell r="F189">
            <v>46063</v>
          </cell>
          <cell r="G189">
            <v>-5.8709461958455833</v>
          </cell>
          <cell r="H189">
            <v>60.621963105305205</v>
          </cell>
          <cell r="I189">
            <v>2</v>
          </cell>
        </row>
        <row r="190">
          <cell r="B190">
            <v>0</v>
          </cell>
          <cell r="C190">
            <v>0</v>
          </cell>
          <cell r="D190">
            <v>45978</v>
          </cell>
          <cell r="E190">
            <v>1</v>
          </cell>
          <cell r="F190">
            <v>46051</v>
          </cell>
          <cell r="G190">
            <v>-9.0633202141147748</v>
          </cell>
          <cell r="H190">
            <v>57.429589087036014</v>
          </cell>
          <cell r="I190">
            <v>2</v>
          </cell>
        </row>
        <row r="191">
          <cell r="B191">
            <v>0</v>
          </cell>
          <cell r="C191">
            <v>0</v>
          </cell>
          <cell r="D191">
            <v>45975</v>
          </cell>
          <cell r="E191">
            <v>1</v>
          </cell>
          <cell r="F191">
            <v>46044</v>
          </cell>
          <cell r="G191">
            <v>-17.902352899667832</v>
          </cell>
          <cell r="H191">
            <v>48.590556401482957</v>
          </cell>
          <cell r="I191">
            <v>6</v>
          </cell>
        </row>
        <row r="192">
          <cell r="B192">
            <v>0</v>
          </cell>
          <cell r="C192">
            <v>0</v>
          </cell>
          <cell r="D192">
            <v>46058</v>
          </cell>
          <cell r="E192">
            <v>1</v>
          </cell>
          <cell r="F192">
            <v>46036</v>
          </cell>
          <cell r="G192">
            <v>-35.814767733791726</v>
          </cell>
          <cell r="H192">
            <v>30.678141567359063</v>
          </cell>
          <cell r="I192">
            <v>7</v>
          </cell>
        </row>
        <row r="193">
          <cell r="B193">
            <v>0</v>
          </cell>
          <cell r="C193">
            <v>0</v>
          </cell>
          <cell r="D193">
            <v>46058</v>
          </cell>
          <cell r="E193">
            <v>1</v>
          </cell>
          <cell r="F193">
            <v>46034</v>
          </cell>
          <cell r="G193">
            <v>-36.153730205574419</v>
          </cell>
          <cell r="H193">
            <v>30.33917909557637</v>
          </cell>
          <cell r="I193">
            <v>7</v>
          </cell>
        </row>
        <row r="194">
          <cell r="B194">
            <v>0</v>
          </cell>
          <cell r="C194">
            <v>0</v>
          </cell>
          <cell r="D194">
            <v>45982</v>
          </cell>
          <cell r="E194">
            <v>1</v>
          </cell>
          <cell r="F194">
            <v>46057</v>
          </cell>
          <cell r="G194">
            <v>-5.4706074407314844</v>
          </cell>
          <cell r="H194">
            <v>61.022301860419304</v>
          </cell>
          <cell r="I194">
            <v>2</v>
          </cell>
        </row>
        <row r="195">
          <cell r="B195">
            <v>0</v>
          </cell>
          <cell r="C195">
            <v>0</v>
          </cell>
          <cell r="D195">
            <v>45982</v>
          </cell>
          <cell r="E195">
            <v>1</v>
          </cell>
          <cell r="F195">
            <v>46044</v>
          </cell>
          <cell r="G195">
            <v>-11.545084803404983</v>
          </cell>
          <cell r="H195">
            <v>54.947824497745806</v>
          </cell>
          <cell r="I195">
            <v>4</v>
          </cell>
        </row>
        <row r="196">
          <cell r="B196">
            <v>0</v>
          </cell>
          <cell r="C196">
            <v>0</v>
          </cell>
          <cell r="D196">
            <v>45982</v>
          </cell>
          <cell r="E196">
            <v>1</v>
          </cell>
          <cell r="F196">
            <v>46063</v>
          </cell>
          <cell r="G196">
            <v>8.4115418347628008</v>
          </cell>
          <cell r="H196">
            <v>74.90445113591359</v>
          </cell>
          <cell r="I196">
            <v>2</v>
          </cell>
        </row>
        <row r="197">
          <cell r="B197">
            <v>0</v>
          </cell>
          <cell r="C197">
            <v>0</v>
          </cell>
          <cell r="D197">
            <v>46058</v>
          </cell>
          <cell r="E197">
            <v>1</v>
          </cell>
          <cell r="F197">
            <v>46034</v>
          </cell>
          <cell r="G197">
            <v>-34.345021431863799</v>
          </cell>
          <cell r="H197">
            <v>32.14788786928699</v>
          </cell>
          <cell r="I197">
            <v>7</v>
          </cell>
        </row>
        <row r="198">
          <cell r="B198">
            <v>0</v>
          </cell>
          <cell r="C198">
            <v>0</v>
          </cell>
          <cell r="D198">
            <v>45981</v>
          </cell>
          <cell r="E198">
            <v>1</v>
          </cell>
          <cell r="F198">
            <v>46063</v>
          </cell>
          <cell r="G198">
            <v>0.51671625999456694</v>
          </cell>
          <cell r="H198">
            <v>67.009625561145356</v>
          </cell>
          <cell r="I198">
            <v>2</v>
          </cell>
        </row>
        <row r="199">
          <cell r="B199">
            <v>0</v>
          </cell>
          <cell r="C199">
            <v>0</v>
          </cell>
          <cell r="D199">
            <v>46045</v>
          </cell>
          <cell r="E199">
            <v>1</v>
          </cell>
          <cell r="F199">
            <v>46063</v>
          </cell>
          <cell r="G199">
            <v>-7.4999831611894123</v>
          </cell>
          <cell r="H199">
            <v>58.992926139961376</v>
          </cell>
          <cell r="I199">
            <v>2</v>
          </cell>
        </row>
        <row r="200">
          <cell r="B200">
            <v>0</v>
          </cell>
          <cell r="C200">
            <v>0</v>
          </cell>
          <cell r="D200">
            <v>45982</v>
          </cell>
          <cell r="E200">
            <v>1</v>
          </cell>
          <cell r="F200">
            <v>46038</v>
          </cell>
          <cell r="G200">
            <v>-12.645691319326453</v>
          </cell>
          <cell r="H200">
            <v>53.847217981824336</v>
          </cell>
          <cell r="I200">
            <v>4</v>
          </cell>
        </row>
        <row r="201">
          <cell r="B201">
            <v>0</v>
          </cell>
          <cell r="C201">
            <v>0</v>
          </cell>
          <cell r="D201">
            <v>45979</v>
          </cell>
          <cell r="E201">
            <v>1</v>
          </cell>
          <cell r="F201">
            <v>46063</v>
          </cell>
          <cell r="G201">
            <v>0.84710268821130796</v>
          </cell>
          <cell r="H201">
            <v>67.340011989362097</v>
          </cell>
          <cell r="I201">
            <v>2</v>
          </cell>
        </row>
        <row r="202">
          <cell r="B202">
            <v>0</v>
          </cell>
          <cell r="C202">
            <v>0</v>
          </cell>
          <cell r="D202">
            <v>45982</v>
          </cell>
          <cell r="E202">
            <v>1</v>
          </cell>
          <cell r="F202">
            <v>46050</v>
          </cell>
          <cell r="G202">
            <v>-19.80081418415503</v>
          </cell>
          <cell r="H202">
            <v>46.692095116995759</v>
          </cell>
          <cell r="I202">
            <v>4</v>
          </cell>
        </row>
        <row r="203">
          <cell r="B203">
            <v>0</v>
          </cell>
          <cell r="C203">
            <v>0</v>
          </cell>
          <cell r="D203">
            <v>45981</v>
          </cell>
          <cell r="E203">
            <v>1</v>
          </cell>
          <cell r="F203">
            <v>46044</v>
          </cell>
          <cell r="G203">
            <v>-12.891732592653732</v>
          </cell>
          <cell r="H203">
            <v>53.601176708497057</v>
          </cell>
          <cell r="I203">
            <v>4</v>
          </cell>
        </row>
        <row r="204">
          <cell r="B204">
            <v>0</v>
          </cell>
          <cell r="C204">
            <v>0</v>
          </cell>
          <cell r="D204">
            <v>45981</v>
          </cell>
          <cell r="E204">
            <v>1</v>
          </cell>
          <cell r="F204">
            <v>46063</v>
          </cell>
          <cell r="G204">
            <v>2.1059030542179471</v>
          </cell>
          <cell r="H204">
            <v>68.598812355368736</v>
          </cell>
          <cell r="I204">
            <v>2</v>
          </cell>
        </row>
        <row r="205">
          <cell r="B205">
            <v>0</v>
          </cell>
          <cell r="C205">
            <v>0</v>
          </cell>
          <cell r="D205">
            <v>45981</v>
          </cell>
          <cell r="E205">
            <v>1</v>
          </cell>
          <cell r="F205">
            <v>46044</v>
          </cell>
          <cell r="G205">
            <v>-8.4278116153390386</v>
          </cell>
          <cell r="H205">
            <v>58.06509768581175</v>
          </cell>
          <cell r="I205">
            <v>4</v>
          </cell>
        </row>
        <row r="206">
          <cell r="B206">
            <v>0</v>
          </cell>
          <cell r="C206">
            <v>0</v>
          </cell>
          <cell r="D206">
            <v>45981</v>
          </cell>
          <cell r="E206">
            <v>1</v>
          </cell>
          <cell r="F206">
            <v>46063</v>
          </cell>
          <cell r="G206">
            <v>-1.3017906202111504</v>
          </cell>
          <cell r="H206">
            <v>65.191118680939638</v>
          </cell>
          <cell r="I206">
            <v>2</v>
          </cell>
        </row>
        <row r="207">
          <cell r="B207">
            <v>0</v>
          </cell>
          <cell r="C207">
            <v>0</v>
          </cell>
          <cell r="D207">
            <v>45982</v>
          </cell>
          <cell r="E207">
            <v>1</v>
          </cell>
          <cell r="F207">
            <v>46044</v>
          </cell>
          <cell r="G207">
            <v>-14.199192162475669</v>
          </cell>
          <cell r="H207">
            <v>52.29371713867512</v>
          </cell>
          <cell r="I207">
            <v>4</v>
          </cell>
        </row>
        <row r="208">
          <cell r="B208">
            <v>0</v>
          </cell>
          <cell r="C208">
            <v>0</v>
          </cell>
          <cell r="D208">
            <v>45981</v>
          </cell>
          <cell r="E208">
            <v>1</v>
          </cell>
          <cell r="F208">
            <v>46063</v>
          </cell>
          <cell r="G208">
            <v>2.7609709040313817</v>
          </cell>
          <cell r="H208">
            <v>69.25388020518217</v>
          </cell>
          <cell r="I208">
            <v>2</v>
          </cell>
        </row>
        <row r="209">
          <cell r="B209">
            <v>0</v>
          </cell>
          <cell r="C209">
            <v>0</v>
          </cell>
          <cell r="D209">
            <v>46000</v>
          </cell>
          <cell r="E209">
            <v>1</v>
          </cell>
          <cell r="F209">
            <v>46062</v>
          </cell>
          <cell r="G209">
            <v>-13.117843284724863</v>
          </cell>
          <cell r="H209">
            <v>53.375066016425926</v>
          </cell>
          <cell r="I209">
            <v>2</v>
          </cell>
        </row>
        <row r="210">
          <cell r="B210">
            <v>0</v>
          </cell>
          <cell r="C210">
            <v>0</v>
          </cell>
          <cell r="D210">
            <v>45981</v>
          </cell>
          <cell r="E210">
            <v>1</v>
          </cell>
          <cell r="F210">
            <v>46034</v>
          </cell>
          <cell r="G210">
            <v>-21.793804369605439</v>
          </cell>
          <cell r="H210">
            <v>44.699104931545349</v>
          </cell>
          <cell r="I210">
            <v>6</v>
          </cell>
        </row>
        <row r="211">
          <cell r="B211">
            <v>0</v>
          </cell>
          <cell r="C211">
            <v>0</v>
          </cell>
          <cell r="D211">
            <v>46007</v>
          </cell>
          <cell r="E211">
            <v>1</v>
          </cell>
          <cell r="F211">
            <v>46063</v>
          </cell>
          <cell r="G211">
            <v>8.7803958096721857</v>
          </cell>
          <cell r="H211">
            <v>75.273305110822974</v>
          </cell>
          <cell r="I211">
            <v>2</v>
          </cell>
        </row>
        <row r="212">
          <cell r="B212">
            <v>0</v>
          </cell>
          <cell r="C212">
            <v>0</v>
          </cell>
          <cell r="D212">
            <v>45982</v>
          </cell>
          <cell r="E212">
            <v>1</v>
          </cell>
          <cell r="F212">
            <v>46035</v>
          </cell>
          <cell r="G212">
            <v>-18.965809069822903</v>
          </cell>
          <cell r="H212">
            <v>47.527100231327886</v>
          </cell>
          <cell r="I212">
            <v>6</v>
          </cell>
        </row>
        <row r="213">
          <cell r="B213">
            <v>0</v>
          </cell>
          <cell r="C213">
            <v>0</v>
          </cell>
          <cell r="D213">
            <v>46000</v>
          </cell>
          <cell r="E213">
            <v>1</v>
          </cell>
          <cell r="F213">
            <v>46044</v>
          </cell>
          <cell r="G213">
            <v>-19.831947822116263</v>
          </cell>
          <cell r="H213">
            <v>46.660961479034526</v>
          </cell>
          <cell r="I213">
            <v>6</v>
          </cell>
        </row>
        <row r="214">
          <cell r="B214">
            <v>0</v>
          </cell>
          <cell r="C214">
            <v>0</v>
          </cell>
          <cell r="D214">
            <v>46030</v>
          </cell>
          <cell r="E214">
            <v>1</v>
          </cell>
          <cell r="F214">
            <v>46059</v>
          </cell>
          <cell r="G214">
            <v>11.63507683030636</v>
          </cell>
          <cell r="H214">
            <v>78.127986131457149</v>
          </cell>
          <cell r="I214">
            <v>2</v>
          </cell>
        </row>
        <row r="215">
          <cell r="B215">
            <v>0</v>
          </cell>
          <cell r="C215">
            <v>0</v>
          </cell>
          <cell r="D215">
            <v>46013</v>
          </cell>
          <cell r="E215">
            <v>1</v>
          </cell>
          <cell r="F215">
            <v>46063</v>
          </cell>
          <cell r="G215">
            <v>1.3730173175397198</v>
          </cell>
          <cell r="H215">
            <v>67.865926618690509</v>
          </cell>
          <cell r="I215">
            <v>2</v>
          </cell>
        </row>
        <row r="216">
          <cell r="B216">
            <v>0</v>
          </cell>
          <cell r="C216">
            <v>0</v>
          </cell>
          <cell r="D216">
            <v>45981</v>
          </cell>
          <cell r="E216">
            <v>1</v>
          </cell>
          <cell r="F216">
            <v>46063</v>
          </cell>
          <cell r="G216">
            <v>2.1908176144042812</v>
          </cell>
          <cell r="H216">
            <v>68.68372691555507</v>
          </cell>
          <cell r="I216">
            <v>2</v>
          </cell>
        </row>
        <row r="217">
          <cell r="B217">
            <v>0</v>
          </cell>
          <cell r="C217">
            <v>0</v>
          </cell>
          <cell r="D217">
            <v>45982</v>
          </cell>
          <cell r="E217">
            <v>1</v>
          </cell>
          <cell r="F217">
            <v>46050</v>
          </cell>
          <cell r="G217">
            <v>-20.234544351862304</v>
          </cell>
          <cell r="H217">
            <v>46.258364949288485</v>
          </cell>
          <cell r="I217">
            <v>4</v>
          </cell>
        </row>
        <row r="218">
          <cell r="B218">
            <v>0</v>
          </cell>
          <cell r="C218">
            <v>0</v>
          </cell>
          <cell r="D218">
            <v>45981</v>
          </cell>
          <cell r="E218">
            <v>1</v>
          </cell>
          <cell r="F218">
            <v>46063</v>
          </cell>
          <cell r="G218">
            <v>21.546955186623293</v>
          </cell>
          <cell r="H218">
            <v>88.039864487774082</v>
          </cell>
          <cell r="I218">
            <v>2</v>
          </cell>
        </row>
        <row r="219">
          <cell r="B219">
            <v>0</v>
          </cell>
          <cell r="C219">
            <v>0</v>
          </cell>
          <cell r="D219">
            <v>45981</v>
          </cell>
          <cell r="E219">
            <v>1</v>
          </cell>
          <cell r="F219">
            <v>46062</v>
          </cell>
          <cell r="G219">
            <v>-0.75564181538040032</v>
          </cell>
          <cell r="H219">
            <v>65.737267485770388</v>
          </cell>
          <cell r="I219">
            <v>2</v>
          </cell>
        </row>
        <row r="220">
          <cell r="B220">
            <v>0</v>
          </cell>
          <cell r="C220">
            <v>0</v>
          </cell>
          <cell r="D220">
            <v>45979</v>
          </cell>
          <cell r="E220">
            <v>1</v>
          </cell>
          <cell r="F220">
            <v>46063</v>
          </cell>
          <cell r="G220">
            <v>-3.1859125169394176</v>
          </cell>
          <cell r="H220">
            <v>63.306996784211371</v>
          </cell>
          <cell r="I220">
            <v>2</v>
          </cell>
        </row>
        <row r="221">
          <cell r="B221">
            <v>0</v>
          </cell>
          <cell r="C221">
            <v>0</v>
          </cell>
          <cell r="D221">
            <v>45979</v>
          </cell>
          <cell r="E221">
            <v>1</v>
          </cell>
          <cell r="F221">
            <v>46062</v>
          </cell>
          <cell r="G221">
            <v>-2.2345397090779073</v>
          </cell>
          <cell r="H221">
            <v>64.258369592072881</v>
          </cell>
          <cell r="I221">
            <v>2</v>
          </cell>
        </row>
        <row r="222">
          <cell r="B222">
            <v>0</v>
          </cell>
          <cell r="C222">
            <v>0</v>
          </cell>
          <cell r="D222">
            <v>45979</v>
          </cell>
          <cell r="E222">
            <v>1</v>
          </cell>
          <cell r="F222">
            <v>46063</v>
          </cell>
          <cell r="G222">
            <v>-3.951661504858599</v>
          </cell>
          <cell r="H222">
            <v>62.54124779629219</v>
          </cell>
          <cell r="I222">
            <v>2</v>
          </cell>
        </row>
        <row r="223">
          <cell r="B223">
            <v>0</v>
          </cell>
          <cell r="C223">
            <v>0</v>
          </cell>
          <cell r="D223">
            <v>46050</v>
          </cell>
          <cell r="E223">
            <v>1</v>
          </cell>
          <cell r="F223">
            <v>46058</v>
          </cell>
          <cell r="G223">
            <v>-23.653792564183277</v>
          </cell>
          <cell r="H223">
            <v>42.839116736967512</v>
          </cell>
          <cell r="I223">
            <v>4</v>
          </cell>
        </row>
        <row r="224">
          <cell r="B224">
            <v>0</v>
          </cell>
          <cell r="C224">
            <v>0</v>
          </cell>
          <cell r="D224">
            <v>45979</v>
          </cell>
          <cell r="E224">
            <v>1</v>
          </cell>
          <cell r="F224">
            <v>46062</v>
          </cell>
          <cell r="G224">
            <v>-0.55232898652313622</v>
          </cell>
          <cell r="H224">
            <v>65.940580314627653</v>
          </cell>
          <cell r="I224">
            <v>2</v>
          </cell>
        </row>
        <row r="225">
          <cell r="B225">
            <v>0</v>
          </cell>
          <cell r="C225">
            <v>0</v>
          </cell>
          <cell r="D225">
            <v>46008</v>
          </cell>
          <cell r="E225">
            <v>1</v>
          </cell>
          <cell r="F225">
            <v>46050</v>
          </cell>
          <cell r="G225">
            <v>-10.410576695374267</v>
          </cell>
          <cell r="H225">
            <v>56.082332605776521</v>
          </cell>
          <cell r="I225">
            <v>2</v>
          </cell>
        </row>
        <row r="226">
          <cell r="B226">
            <v>0</v>
          </cell>
          <cell r="C226">
            <v>0</v>
          </cell>
          <cell r="D226">
            <v>46022</v>
          </cell>
          <cell r="E226">
            <v>1</v>
          </cell>
          <cell r="F226">
            <v>46035</v>
          </cell>
          <cell r="G226">
            <v>-9.6487150445520982</v>
          </cell>
          <cell r="H226">
            <v>56.844194256598691</v>
          </cell>
          <cell r="I226">
            <v>4</v>
          </cell>
        </row>
        <row r="227">
          <cell r="B227">
            <v>0</v>
          </cell>
          <cell r="C227">
            <v>0</v>
          </cell>
          <cell r="D227">
            <v>46057</v>
          </cell>
          <cell r="E227">
            <v>1</v>
          </cell>
          <cell r="F227">
            <v>46034</v>
          </cell>
          <cell r="G227">
            <v>-23.837055579185005</v>
          </cell>
          <cell r="H227">
            <v>42.655853721965784</v>
          </cell>
          <cell r="I227">
            <v>7</v>
          </cell>
        </row>
        <row r="228">
          <cell r="B228">
            <v>0</v>
          </cell>
          <cell r="C228">
            <v>0</v>
          </cell>
          <cell r="D228">
            <v>45982</v>
          </cell>
          <cell r="E228">
            <v>1</v>
          </cell>
          <cell r="F228">
            <v>46048</v>
          </cell>
          <cell r="G228">
            <v>-11.830666476162371</v>
          </cell>
          <cell r="H228">
            <v>54.662242824988418</v>
          </cell>
          <cell r="I228">
            <v>2</v>
          </cell>
        </row>
        <row r="229">
          <cell r="B229">
            <v>0</v>
          </cell>
          <cell r="C229">
            <v>0</v>
          </cell>
          <cell r="D229">
            <v>45975</v>
          </cell>
          <cell r="E229">
            <v>1</v>
          </cell>
          <cell r="F229">
            <v>46063</v>
          </cell>
          <cell r="G229">
            <v>-5.4795984802005506</v>
          </cell>
          <cell r="H229">
            <v>61.013310820950238</v>
          </cell>
          <cell r="I229">
            <v>2</v>
          </cell>
        </row>
        <row r="230">
          <cell r="B230">
            <v>0</v>
          </cell>
          <cell r="C230">
            <v>0</v>
          </cell>
          <cell r="D230">
            <v>45981</v>
          </cell>
          <cell r="E230">
            <v>1</v>
          </cell>
          <cell r="F230">
            <v>46063</v>
          </cell>
          <cell r="G230">
            <v>2.4086483533379095</v>
          </cell>
          <cell r="H230">
            <v>68.901557654488698</v>
          </cell>
          <cell r="I230">
            <v>2</v>
          </cell>
        </row>
        <row r="231">
          <cell r="B231">
            <v>0</v>
          </cell>
          <cell r="C231">
            <v>0</v>
          </cell>
          <cell r="D231">
            <v>46058</v>
          </cell>
          <cell r="E231">
            <v>1</v>
          </cell>
          <cell r="F231">
            <v>46037</v>
          </cell>
          <cell r="G231">
            <v>-31.415559616504254</v>
          </cell>
          <cell r="H231">
            <v>35.077349684646535</v>
          </cell>
          <cell r="I231">
            <v>7</v>
          </cell>
        </row>
        <row r="232">
          <cell r="B232">
            <v>0</v>
          </cell>
          <cell r="C232">
            <v>0</v>
          </cell>
          <cell r="D232">
            <v>45982</v>
          </cell>
          <cell r="E232">
            <v>1</v>
          </cell>
          <cell r="F232">
            <v>46050</v>
          </cell>
          <cell r="G232">
            <v>-16.357270468736935</v>
          </cell>
          <cell r="H232">
            <v>50.135638832413854</v>
          </cell>
          <cell r="I232">
            <v>4</v>
          </cell>
        </row>
        <row r="233">
          <cell r="B233">
            <v>0</v>
          </cell>
          <cell r="C233">
            <v>0</v>
          </cell>
          <cell r="D233">
            <v>46058</v>
          </cell>
          <cell r="E233">
            <v>1</v>
          </cell>
          <cell r="F233">
            <v>46034</v>
          </cell>
          <cell r="G233">
            <v>-24.955127094054191</v>
          </cell>
          <cell r="H233">
            <v>41.537782207096598</v>
          </cell>
          <cell r="I233">
            <v>7</v>
          </cell>
        </row>
        <row r="234">
          <cell r="B234">
            <v>0</v>
          </cell>
          <cell r="C234">
            <v>0</v>
          </cell>
          <cell r="D234">
            <v>45981</v>
          </cell>
          <cell r="E234">
            <v>1</v>
          </cell>
          <cell r="F234">
            <v>46059</v>
          </cell>
          <cell r="G234">
            <v>6.400989036235174</v>
          </cell>
          <cell r="H234">
            <v>72.893898337385963</v>
          </cell>
          <cell r="I234">
            <v>2</v>
          </cell>
        </row>
        <row r="235">
          <cell r="B235">
            <v>0</v>
          </cell>
          <cell r="C235">
            <v>0</v>
          </cell>
          <cell r="D235">
            <v>45980</v>
          </cell>
          <cell r="E235">
            <v>1</v>
          </cell>
          <cell r="F235">
            <v>46034</v>
          </cell>
          <cell r="G235">
            <v>-23.602416006799601</v>
          </cell>
          <cell r="H235">
            <v>42.890493294351188</v>
          </cell>
          <cell r="I235">
            <v>6</v>
          </cell>
        </row>
        <row r="236">
          <cell r="B236">
            <v>0</v>
          </cell>
          <cell r="C236">
            <v>0</v>
          </cell>
          <cell r="D236">
            <v>45982</v>
          </cell>
          <cell r="E236">
            <v>1</v>
          </cell>
          <cell r="F236">
            <v>46051</v>
          </cell>
          <cell r="G236">
            <v>-16.018881263587851</v>
          </cell>
          <cell r="H236">
            <v>50.474028037562938</v>
          </cell>
          <cell r="I236">
            <v>4</v>
          </cell>
        </row>
        <row r="237">
          <cell r="B237">
            <v>0</v>
          </cell>
          <cell r="C237">
            <v>0</v>
          </cell>
          <cell r="D237">
            <v>45982</v>
          </cell>
          <cell r="E237">
            <v>1</v>
          </cell>
          <cell r="F237">
            <v>46062</v>
          </cell>
          <cell r="G237">
            <v>2.3909631540776815</v>
          </cell>
          <cell r="H237">
            <v>68.88387245522847</v>
          </cell>
          <cell r="I237">
            <v>2</v>
          </cell>
        </row>
        <row r="238">
          <cell r="B238">
            <v>0</v>
          </cell>
          <cell r="C238">
            <v>0</v>
          </cell>
          <cell r="D238">
            <v>45982</v>
          </cell>
          <cell r="E238">
            <v>1</v>
          </cell>
          <cell r="F238">
            <v>46063</v>
          </cell>
          <cell r="G238">
            <v>10.263819965212079</v>
          </cell>
          <cell r="H238">
            <v>76.756729266362868</v>
          </cell>
          <cell r="I238">
            <v>2</v>
          </cell>
        </row>
        <row r="239">
          <cell r="B239">
            <v>0</v>
          </cell>
          <cell r="C239">
            <v>0</v>
          </cell>
          <cell r="D239">
            <v>45982</v>
          </cell>
          <cell r="E239">
            <v>1</v>
          </cell>
          <cell r="F239">
            <v>46045</v>
          </cell>
          <cell r="G239">
            <v>-14.590528322882911</v>
          </cell>
          <cell r="H239">
            <v>51.902380978267878</v>
          </cell>
          <cell r="I239">
            <v>4</v>
          </cell>
        </row>
        <row r="240">
          <cell r="B240">
            <v>0</v>
          </cell>
          <cell r="C240">
            <v>0</v>
          </cell>
          <cell r="D240">
            <v>45982</v>
          </cell>
          <cell r="E240">
            <v>1</v>
          </cell>
          <cell r="F240">
            <v>46038</v>
          </cell>
          <cell r="G240">
            <v>-10.176969493464192</v>
          </cell>
          <cell r="H240">
            <v>56.315939807686597</v>
          </cell>
          <cell r="I240">
            <v>4</v>
          </cell>
        </row>
        <row r="241">
          <cell r="B241">
            <v>0</v>
          </cell>
          <cell r="C241">
            <v>0</v>
          </cell>
          <cell r="D241">
            <v>46000</v>
          </cell>
          <cell r="E241">
            <v>1</v>
          </cell>
          <cell r="F241">
            <v>46062</v>
          </cell>
          <cell r="G241">
            <v>-4.1155842744699811</v>
          </cell>
          <cell r="H241">
            <v>62.377325026680808</v>
          </cell>
          <cell r="I241">
            <v>2</v>
          </cell>
        </row>
        <row r="242">
          <cell r="B242">
            <v>0</v>
          </cell>
          <cell r="C242">
            <v>0</v>
          </cell>
          <cell r="D242">
            <v>45982</v>
          </cell>
          <cell r="E242">
            <v>1</v>
          </cell>
          <cell r="F242">
            <v>46050</v>
          </cell>
          <cell r="G242">
            <v>-20.626174668408972</v>
          </cell>
          <cell r="H242">
            <v>45.866734632741817</v>
          </cell>
          <cell r="I242">
            <v>4</v>
          </cell>
        </row>
        <row r="243">
          <cell r="B243">
            <v>0</v>
          </cell>
          <cell r="C243">
            <v>0</v>
          </cell>
          <cell r="D243">
            <v>45981</v>
          </cell>
          <cell r="E243">
            <v>1</v>
          </cell>
          <cell r="F243">
            <v>46050</v>
          </cell>
          <cell r="G243">
            <v>-19.765502605923572</v>
          </cell>
          <cell r="H243">
            <v>46.727406695227216</v>
          </cell>
          <cell r="I243">
            <v>4</v>
          </cell>
        </row>
        <row r="244">
          <cell r="B244">
            <v>0</v>
          </cell>
          <cell r="C244">
            <v>0</v>
          </cell>
          <cell r="D244">
            <v>45982</v>
          </cell>
          <cell r="E244">
            <v>1</v>
          </cell>
          <cell r="F244">
            <v>46050</v>
          </cell>
          <cell r="G244">
            <v>-11.320071785224734</v>
          </cell>
          <cell r="H244">
            <v>55.172837515926055</v>
          </cell>
          <cell r="I244">
            <v>2</v>
          </cell>
        </row>
        <row r="245">
          <cell r="B245">
            <v>0</v>
          </cell>
          <cell r="C245">
            <v>0</v>
          </cell>
          <cell r="D245">
            <v>45981</v>
          </cell>
          <cell r="E245">
            <v>1</v>
          </cell>
          <cell r="F245">
            <v>46051</v>
          </cell>
          <cell r="G245">
            <v>-12.067818110931164</v>
          </cell>
          <cell r="H245">
            <v>54.425091190219625</v>
          </cell>
          <cell r="I245">
            <v>2</v>
          </cell>
        </row>
        <row r="246">
          <cell r="B246">
            <v>0</v>
          </cell>
          <cell r="C246">
            <v>0</v>
          </cell>
          <cell r="D246">
            <v>45982</v>
          </cell>
          <cell r="E246">
            <v>1</v>
          </cell>
          <cell r="F246">
            <v>46048</v>
          </cell>
          <cell r="G246">
            <v>-13.770386473004208</v>
          </cell>
          <cell r="H246">
            <v>52.72252282814658</v>
          </cell>
          <cell r="I246">
            <v>2</v>
          </cell>
        </row>
        <row r="247">
          <cell r="B247">
            <v>0</v>
          </cell>
          <cell r="C247">
            <v>0</v>
          </cell>
          <cell r="D247">
            <v>45982</v>
          </cell>
          <cell r="E247">
            <v>1</v>
          </cell>
          <cell r="F247">
            <v>46063</v>
          </cell>
          <cell r="G247">
            <v>-0.92594618609153656</v>
          </cell>
          <cell r="H247">
            <v>65.566963115059252</v>
          </cell>
          <cell r="I247">
            <v>2</v>
          </cell>
        </row>
        <row r="248">
          <cell r="B248">
            <v>0</v>
          </cell>
          <cell r="C248">
            <v>0</v>
          </cell>
          <cell r="D248">
            <v>45981</v>
          </cell>
          <cell r="E248">
            <v>1</v>
          </cell>
          <cell r="F248">
            <v>46063</v>
          </cell>
          <cell r="G248">
            <v>0</v>
          </cell>
          <cell r="H248">
            <v>66.492909301150789</v>
          </cell>
          <cell r="I248">
            <v>2</v>
          </cell>
        </row>
        <row r="249">
          <cell r="B249">
            <v>0</v>
          </cell>
          <cell r="C249">
            <v>0</v>
          </cell>
          <cell r="D249">
            <v>45981</v>
          </cell>
          <cell r="E249">
            <v>1</v>
          </cell>
          <cell r="F249">
            <v>46059</v>
          </cell>
          <cell r="G249">
            <v>15.663079710627628</v>
          </cell>
          <cell r="H249">
            <v>82.155989011778416</v>
          </cell>
          <cell r="I249">
            <v>2</v>
          </cell>
        </row>
        <row r="250">
          <cell r="B250">
            <v>0</v>
          </cell>
          <cell r="C250">
            <v>0</v>
          </cell>
          <cell r="D250">
            <v>46058</v>
          </cell>
          <cell r="E250">
            <v>1</v>
          </cell>
          <cell r="F250">
            <v>46034</v>
          </cell>
          <cell r="G250">
            <v>-25.808288175601561</v>
          </cell>
          <cell r="H250">
            <v>40.684621125549228</v>
          </cell>
          <cell r="I250">
            <v>7</v>
          </cell>
        </row>
        <row r="251">
          <cell r="B251">
            <v>0</v>
          </cell>
          <cell r="C251">
            <v>0</v>
          </cell>
          <cell r="D251">
            <v>45981</v>
          </cell>
          <cell r="E251">
            <v>1</v>
          </cell>
          <cell r="F251">
            <v>46063</v>
          </cell>
          <cell r="G251">
            <v>7.9621517447261709</v>
          </cell>
          <cell r="H251">
            <v>74.45506104587696</v>
          </cell>
          <cell r="I251">
            <v>2</v>
          </cell>
        </row>
        <row r="252">
          <cell r="B252">
            <v>0</v>
          </cell>
          <cell r="C252">
            <v>0</v>
          </cell>
          <cell r="D252">
            <v>45974</v>
          </cell>
          <cell r="E252">
            <v>1</v>
          </cell>
          <cell r="F252">
            <v>46063</v>
          </cell>
          <cell r="G252">
            <v>33.495951926860869</v>
          </cell>
          <cell r="H252">
            <v>99.988861228011658</v>
          </cell>
          <cell r="I252">
            <v>2</v>
          </cell>
        </row>
        <row r="253">
          <cell r="B253">
            <v>0</v>
          </cell>
          <cell r="C253">
            <v>0</v>
          </cell>
          <cell r="D253">
            <v>45985</v>
          </cell>
          <cell r="E253">
            <v>1</v>
          </cell>
          <cell r="F253">
            <v>46042</v>
          </cell>
          <cell r="G253">
            <v>-17.78866190122681</v>
          </cell>
          <cell r="H253">
            <v>48.704247399923979</v>
          </cell>
          <cell r="I253">
            <v>6</v>
          </cell>
        </row>
        <row r="254">
          <cell r="B254">
            <v>0</v>
          </cell>
          <cell r="C254">
            <v>0</v>
          </cell>
          <cell r="D254">
            <v>45982</v>
          </cell>
          <cell r="E254">
            <v>1</v>
          </cell>
          <cell r="F254">
            <v>46048</v>
          </cell>
          <cell r="G254">
            <v>-10.946166055463586</v>
          </cell>
          <cell r="H254">
            <v>55.546743245687203</v>
          </cell>
          <cell r="I254">
            <v>2</v>
          </cell>
        </row>
        <row r="255">
          <cell r="B255">
            <v>0</v>
          </cell>
          <cell r="C255">
            <v>0</v>
          </cell>
          <cell r="D255">
            <v>45982</v>
          </cell>
          <cell r="E255">
            <v>1</v>
          </cell>
          <cell r="F255">
            <v>46048</v>
          </cell>
          <cell r="G255">
            <v>-12.308777241239014</v>
          </cell>
          <cell r="H255">
            <v>54.184132059911775</v>
          </cell>
          <cell r="I255">
            <v>2</v>
          </cell>
        </row>
        <row r="256">
          <cell r="B256">
            <v>0</v>
          </cell>
          <cell r="C256">
            <v>0</v>
          </cell>
          <cell r="D256">
            <v>46058</v>
          </cell>
          <cell r="E256">
            <v>1</v>
          </cell>
          <cell r="F256">
            <v>46035</v>
          </cell>
          <cell r="G256">
            <v>-26.454943764384097</v>
          </cell>
          <cell r="H256">
            <v>40.037965536766691</v>
          </cell>
          <cell r="I256">
            <v>7</v>
          </cell>
        </row>
        <row r="257">
          <cell r="B257">
            <v>0</v>
          </cell>
          <cell r="C257">
            <v>0</v>
          </cell>
          <cell r="D257">
            <v>45982</v>
          </cell>
          <cell r="E257">
            <v>1</v>
          </cell>
          <cell r="F257">
            <v>46051</v>
          </cell>
          <cell r="G257">
            <v>-19.885484181480308</v>
          </cell>
          <cell r="H257">
            <v>46.607425119670481</v>
          </cell>
          <cell r="I257">
            <v>4</v>
          </cell>
        </row>
        <row r="258">
          <cell r="B258">
            <v>0</v>
          </cell>
          <cell r="C258">
            <v>0</v>
          </cell>
          <cell r="D258">
            <v>45982</v>
          </cell>
          <cell r="E258">
            <v>1</v>
          </cell>
          <cell r="F258">
            <v>46051</v>
          </cell>
          <cell r="G258">
            <v>-9.7520567194877827</v>
          </cell>
          <cell r="H258">
            <v>56.740852581663006</v>
          </cell>
          <cell r="I258">
            <v>2</v>
          </cell>
        </row>
        <row r="259">
          <cell r="B259">
            <v>0</v>
          </cell>
          <cell r="C259">
            <v>0</v>
          </cell>
          <cell r="D259">
            <v>45982</v>
          </cell>
          <cell r="E259">
            <v>1</v>
          </cell>
          <cell r="F259">
            <v>46063</v>
          </cell>
          <cell r="G259">
            <v>-8.5813255095857315</v>
          </cell>
          <cell r="H259">
            <v>57.911583791565057</v>
          </cell>
          <cell r="I259">
            <v>2</v>
          </cell>
        </row>
        <row r="260">
          <cell r="B260">
            <v>0</v>
          </cell>
          <cell r="C260">
            <v>0</v>
          </cell>
          <cell r="D260">
            <v>45981</v>
          </cell>
          <cell r="E260">
            <v>1</v>
          </cell>
          <cell r="F260">
            <v>46059</v>
          </cell>
          <cell r="G260">
            <v>-2.9446786724654785</v>
          </cell>
          <cell r="H260">
            <v>63.54823062868531</v>
          </cell>
          <cell r="I260">
            <v>2</v>
          </cell>
        </row>
        <row r="261">
          <cell r="B261">
            <v>0</v>
          </cell>
          <cell r="C261">
            <v>0</v>
          </cell>
          <cell r="D261">
            <v>46000</v>
          </cell>
          <cell r="E261">
            <v>1</v>
          </cell>
          <cell r="F261">
            <v>46063</v>
          </cell>
          <cell r="G261">
            <v>5.1888665887574064</v>
          </cell>
          <cell r="H261">
            <v>71.681775889908195</v>
          </cell>
          <cell r="I261">
            <v>2</v>
          </cell>
        </row>
        <row r="262">
          <cell r="B262">
            <v>0</v>
          </cell>
          <cell r="C262">
            <v>0</v>
          </cell>
          <cell r="D262">
            <v>45982</v>
          </cell>
          <cell r="E262">
            <v>1</v>
          </cell>
          <cell r="F262">
            <v>46063</v>
          </cell>
          <cell r="G262">
            <v>-11.645085235768676</v>
          </cell>
          <cell r="H262">
            <v>54.847824065382113</v>
          </cell>
          <cell r="I262">
            <v>2</v>
          </cell>
        </row>
        <row r="263">
          <cell r="B263">
            <v>0</v>
          </cell>
          <cell r="C263">
            <v>0</v>
          </cell>
          <cell r="D263">
            <v>45982</v>
          </cell>
          <cell r="E263">
            <v>1</v>
          </cell>
          <cell r="F263">
            <v>46050</v>
          </cell>
          <cell r="G263">
            <v>-13.514423084219132</v>
          </cell>
          <cell r="H263">
            <v>52.978486216931657</v>
          </cell>
          <cell r="I263">
            <v>2</v>
          </cell>
        </row>
        <row r="264">
          <cell r="B264">
            <v>0</v>
          </cell>
          <cell r="C264">
            <v>0</v>
          </cell>
          <cell r="D264">
            <v>45982</v>
          </cell>
          <cell r="E264">
            <v>1</v>
          </cell>
          <cell r="F264">
            <v>46063</v>
          </cell>
          <cell r="G264">
            <v>-1.7240971487489816</v>
          </cell>
          <cell r="H264">
            <v>64.768812152401807</v>
          </cell>
          <cell r="I264">
            <v>2</v>
          </cell>
        </row>
        <row r="265">
          <cell r="B265">
            <v>0</v>
          </cell>
          <cell r="C265">
            <v>0</v>
          </cell>
          <cell r="D265">
            <v>45987</v>
          </cell>
          <cell r="E265">
            <v>1</v>
          </cell>
          <cell r="F265">
            <v>46042</v>
          </cell>
          <cell r="G265">
            <v>-26.180884586349833</v>
          </cell>
          <cell r="H265">
            <v>40.312024714800955</v>
          </cell>
          <cell r="I265">
            <v>6</v>
          </cell>
        </row>
        <row r="266">
          <cell r="B266">
            <v>0</v>
          </cell>
          <cell r="C266">
            <v>0</v>
          </cell>
          <cell r="D266">
            <v>46058</v>
          </cell>
          <cell r="E266">
            <v>1</v>
          </cell>
          <cell r="F266">
            <v>46034</v>
          </cell>
          <cell r="G266">
            <v>-22.435239141328267</v>
          </cell>
          <cell r="H266">
            <v>44.057670159822521</v>
          </cell>
          <cell r="I266">
            <v>7</v>
          </cell>
        </row>
        <row r="267">
          <cell r="B267">
            <v>0</v>
          </cell>
          <cell r="C267">
            <v>0</v>
          </cell>
          <cell r="D267">
            <v>46014</v>
          </cell>
          <cell r="E267">
            <v>1</v>
          </cell>
          <cell r="F267">
            <v>46063</v>
          </cell>
          <cell r="G267">
            <v>-1.2663027368881927</v>
          </cell>
          <cell r="H267">
            <v>65.226606564262596</v>
          </cell>
          <cell r="I267">
            <v>2</v>
          </cell>
        </row>
        <row r="268">
          <cell r="B268">
            <v>0</v>
          </cell>
          <cell r="C268">
            <v>0</v>
          </cell>
          <cell r="D268">
            <v>46042</v>
          </cell>
          <cell r="E268">
            <v>1</v>
          </cell>
          <cell r="F268">
            <v>46063</v>
          </cell>
          <cell r="G268">
            <v>-5.1764986207431818</v>
          </cell>
          <cell r="H268">
            <v>61.316410680407607</v>
          </cell>
          <cell r="I268">
            <v>2</v>
          </cell>
        </row>
        <row r="269">
          <cell r="B269">
            <v>0</v>
          </cell>
          <cell r="C269">
            <v>0</v>
          </cell>
          <cell r="D269">
            <v>45975</v>
          </cell>
          <cell r="E269">
            <v>1</v>
          </cell>
          <cell r="F269">
            <v>46057</v>
          </cell>
          <cell r="G269">
            <v>-0.30097849938572097</v>
          </cell>
          <cell r="H269">
            <v>66.191930801765068</v>
          </cell>
          <cell r="I269">
            <v>2</v>
          </cell>
        </row>
        <row r="270">
          <cell r="B270">
            <v>0</v>
          </cell>
          <cell r="C270">
            <v>0</v>
          </cell>
          <cell r="D270">
            <v>45992</v>
          </cell>
          <cell r="E270">
            <v>1</v>
          </cell>
          <cell r="F270">
            <v>46063</v>
          </cell>
          <cell r="G270">
            <v>13.769136992856957</v>
          </cell>
          <cell r="H270">
            <v>80.262046294007746</v>
          </cell>
          <cell r="I270">
            <v>2</v>
          </cell>
        </row>
        <row r="271">
          <cell r="B271">
            <v>0</v>
          </cell>
          <cell r="C271">
            <v>0</v>
          </cell>
          <cell r="D271">
            <v>45982</v>
          </cell>
          <cell r="E271">
            <v>1</v>
          </cell>
          <cell r="F271">
            <v>46051</v>
          </cell>
          <cell r="G271">
            <v>-14.696272617148665</v>
          </cell>
          <cell r="H271">
            <v>51.796636684002124</v>
          </cell>
          <cell r="I271">
            <v>2</v>
          </cell>
        </row>
        <row r="272">
          <cell r="B272">
            <v>0</v>
          </cell>
          <cell r="C272">
            <v>46027</v>
          </cell>
          <cell r="D272">
            <v>46037</v>
          </cell>
          <cell r="E272">
            <v>1</v>
          </cell>
          <cell r="F272">
            <v>46052</v>
          </cell>
          <cell r="G272">
            <v>-21.695884781170406</v>
          </cell>
          <cell r="H272">
            <v>44.797024519980383</v>
          </cell>
          <cell r="I272">
            <v>4</v>
          </cell>
        </row>
        <row r="273">
          <cell r="B273">
            <v>0</v>
          </cell>
          <cell r="C273">
            <v>0</v>
          </cell>
          <cell r="D273">
            <v>45982</v>
          </cell>
          <cell r="E273">
            <v>1</v>
          </cell>
          <cell r="F273">
            <v>46051</v>
          </cell>
          <cell r="G273">
            <v>-14.964460249254792</v>
          </cell>
          <cell r="H273">
            <v>51.528449051895997</v>
          </cell>
          <cell r="I273">
            <v>2</v>
          </cell>
        </row>
        <row r="274">
          <cell r="B274">
            <v>0</v>
          </cell>
          <cell r="C274">
            <v>0</v>
          </cell>
          <cell r="D274">
            <v>45982</v>
          </cell>
          <cell r="E274">
            <v>1</v>
          </cell>
          <cell r="F274">
            <v>46051</v>
          </cell>
          <cell r="G274">
            <v>-14.52698216801447</v>
          </cell>
          <cell r="H274">
            <v>51.965927133136319</v>
          </cell>
          <cell r="I274">
            <v>2</v>
          </cell>
        </row>
        <row r="275">
          <cell r="B275">
            <v>0</v>
          </cell>
          <cell r="C275">
            <v>0</v>
          </cell>
          <cell r="D275">
            <v>45981</v>
          </cell>
          <cell r="E275">
            <v>1</v>
          </cell>
          <cell r="F275">
            <v>46063</v>
          </cell>
          <cell r="G275">
            <v>-6.1140698218489788</v>
          </cell>
          <cell r="H275">
            <v>60.37883947930181</v>
          </cell>
          <cell r="I275">
            <v>2</v>
          </cell>
        </row>
        <row r="276">
          <cell r="B276">
            <v>0</v>
          </cell>
          <cell r="C276">
            <v>0</v>
          </cell>
          <cell r="D276">
            <v>46007</v>
          </cell>
          <cell r="E276">
            <v>1</v>
          </cell>
          <cell r="F276">
            <v>46051</v>
          </cell>
          <cell r="G276">
            <v>-5.4557427788074904</v>
          </cell>
          <cell r="H276">
            <v>61.037166522343298</v>
          </cell>
          <cell r="I276">
            <v>2</v>
          </cell>
        </row>
        <row r="277">
          <cell r="B277">
            <v>0</v>
          </cell>
          <cell r="C277">
            <v>0</v>
          </cell>
          <cell r="D277">
            <v>46049</v>
          </cell>
          <cell r="E277">
            <v>1</v>
          </cell>
          <cell r="F277">
            <v>46038</v>
          </cell>
          <cell r="G277">
            <v>-23.288299260781685</v>
          </cell>
          <cell r="H277">
            <v>43.204610040369104</v>
          </cell>
          <cell r="I277">
            <v>6</v>
          </cell>
        </row>
        <row r="278">
          <cell r="B278">
            <v>0</v>
          </cell>
          <cell r="C278">
            <v>0</v>
          </cell>
          <cell r="D278">
            <v>45982</v>
          </cell>
          <cell r="E278">
            <v>1</v>
          </cell>
          <cell r="F278">
            <v>46063</v>
          </cell>
          <cell r="G278">
            <v>6.4305131740268564</v>
          </cell>
          <cell r="H278">
            <v>72.923422475177645</v>
          </cell>
          <cell r="I278">
            <v>2</v>
          </cell>
        </row>
        <row r="279">
          <cell r="B279">
            <v>0</v>
          </cell>
          <cell r="C279">
            <v>0</v>
          </cell>
          <cell r="D279">
            <v>45981</v>
          </cell>
          <cell r="E279">
            <v>1</v>
          </cell>
          <cell r="F279">
            <v>46059</v>
          </cell>
          <cell r="G279">
            <v>-0.39599627479073263</v>
          </cell>
          <cell r="H279">
            <v>66.096913026360056</v>
          </cell>
          <cell r="I279">
            <v>2</v>
          </cell>
        </row>
        <row r="280">
          <cell r="B280">
            <v>0</v>
          </cell>
          <cell r="C280">
            <v>0</v>
          </cell>
          <cell r="D280">
            <v>45974</v>
          </cell>
          <cell r="E280">
            <v>1</v>
          </cell>
          <cell r="F280">
            <v>46035</v>
          </cell>
          <cell r="G280">
            <v>-27.980928718972102</v>
          </cell>
          <cell r="H280">
            <v>38.511980582178687</v>
          </cell>
          <cell r="I280">
            <v>6</v>
          </cell>
        </row>
        <row r="281">
          <cell r="B281">
            <v>0</v>
          </cell>
          <cell r="C281">
            <v>46014</v>
          </cell>
          <cell r="D281">
            <v>46031</v>
          </cell>
          <cell r="E281">
            <v>1</v>
          </cell>
          <cell r="F281">
            <v>46042</v>
          </cell>
          <cell r="G281">
            <v>-17.676895005819787</v>
          </cell>
          <cell r="H281">
            <v>48.816014295331001</v>
          </cell>
          <cell r="I281">
            <v>6</v>
          </cell>
        </row>
        <row r="282">
          <cell r="B282">
            <v>0</v>
          </cell>
          <cell r="C282">
            <v>46058</v>
          </cell>
          <cell r="D282">
            <v>46058</v>
          </cell>
          <cell r="E282">
            <v>1</v>
          </cell>
          <cell r="F282">
            <v>46034</v>
          </cell>
          <cell r="G282">
            <v>-32.940147749132763</v>
          </cell>
          <cell r="H282">
            <v>33.552761552018026</v>
          </cell>
          <cell r="I282">
            <v>9</v>
          </cell>
        </row>
        <row r="283">
          <cell r="B283">
            <v>0</v>
          </cell>
          <cell r="C283">
            <v>0</v>
          </cell>
          <cell r="D283">
            <v>45982</v>
          </cell>
          <cell r="E283">
            <v>1</v>
          </cell>
          <cell r="F283">
            <v>46038</v>
          </cell>
          <cell r="G283">
            <v>-15.395512669557107</v>
          </cell>
          <cell r="H283">
            <v>51.097396631593682</v>
          </cell>
          <cell r="I283">
            <v>6</v>
          </cell>
        </row>
        <row r="284">
          <cell r="B284">
            <v>0</v>
          </cell>
          <cell r="C284">
            <v>0</v>
          </cell>
          <cell r="D284">
            <v>45975</v>
          </cell>
          <cell r="E284">
            <v>1</v>
          </cell>
          <cell r="F284">
            <v>46044</v>
          </cell>
          <cell r="G284">
            <v>-15.961261238384736</v>
          </cell>
          <cell r="H284">
            <v>50.531648062766052</v>
          </cell>
          <cell r="I284">
            <v>6</v>
          </cell>
        </row>
        <row r="285">
          <cell r="B285">
            <v>0</v>
          </cell>
          <cell r="C285">
            <v>0</v>
          </cell>
          <cell r="D285">
            <v>45979</v>
          </cell>
          <cell r="E285">
            <v>1</v>
          </cell>
          <cell r="F285">
            <v>46063</v>
          </cell>
          <cell r="G285">
            <v>3.6792725541787377</v>
          </cell>
          <cell r="H285">
            <v>70.172181855329526</v>
          </cell>
          <cell r="I285">
            <v>2</v>
          </cell>
        </row>
        <row r="286">
          <cell r="B286">
            <v>0</v>
          </cell>
          <cell r="C286">
            <v>0</v>
          </cell>
          <cell r="D286">
            <v>45981</v>
          </cell>
          <cell r="E286">
            <v>1</v>
          </cell>
          <cell r="F286">
            <v>46063</v>
          </cell>
          <cell r="G286">
            <v>6.4252912257569932</v>
          </cell>
          <cell r="H286">
            <v>72.918200526907782</v>
          </cell>
          <cell r="I286">
            <v>2</v>
          </cell>
        </row>
        <row r="287">
          <cell r="B287">
            <v>0</v>
          </cell>
          <cell r="C287">
            <v>0</v>
          </cell>
          <cell r="D287">
            <v>45981</v>
          </cell>
          <cell r="E287">
            <v>1</v>
          </cell>
          <cell r="F287">
            <v>46055</v>
          </cell>
          <cell r="G287">
            <v>-13.869406826292682</v>
          </cell>
          <cell r="H287">
            <v>52.623502474858107</v>
          </cell>
          <cell r="I287">
            <v>2</v>
          </cell>
        </row>
        <row r="288">
          <cell r="B288">
            <v>0</v>
          </cell>
          <cell r="C288">
            <v>0</v>
          </cell>
          <cell r="D288">
            <v>46007</v>
          </cell>
          <cell r="E288">
            <v>1</v>
          </cell>
          <cell r="F288">
            <v>46063</v>
          </cell>
          <cell r="G288">
            <v>8.5184436461330648</v>
          </cell>
          <cell r="H288">
            <v>75.011352947283854</v>
          </cell>
          <cell r="I288">
            <v>2</v>
          </cell>
        </row>
        <row r="289">
          <cell r="B289">
            <v>0</v>
          </cell>
          <cell r="C289">
            <v>0</v>
          </cell>
          <cell r="D289">
            <v>45981</v>
          </cell>
          <cell r="E289">
            <v>1</v>
          </cell>
          <cell r="F289">
            <v>46034</v>
          </cell>
          <cell r="G289">
            <v>-19.744760805096647</v>
          </cell>
          <cell r="H289">
            <v>46.748148496054142</v>
          </cell>
          <cell r="I289">
            <v>6</v>
          </cell>
        </row>
        <row r="290">
          <cell r="B290">
            <v>0</v>
          </cell>
          <cell r="C290">
            <v>0</v>
          </cell>
          <cell r="D290">
            <v>45982</v>
          </cell>
          <cell r="E290">
            <v>1</v>
          </cell>
          <cell r="F290">
            <v>46063</v>
          </cell>
          <cell r="G290">
            <v>7.0367327905916284</v>
          </cell>
          <cell r="H290">
            <v>73.529642091742417</v>
          </cell>
          <cell r="I290">
            <v>2</v>
          </cell>
        </row>
        <row r="291">
          <cell r="B291">
            <v>0</v>
          </cell>
          <cell r="C291">
            <v>0</v>
          </cell>
          <cell r="D291">
            <v>45982</v>
          </cell>
          <cell r="E291">
            <v>1</v>
          </cell>
          <cell r="F291">
            <v>46050</v>
          </cell>
          <cell r="G291">
            <v>-18.688228806227009</v>
          </cell>
          <cell r="H291">
            <v>47.80468049492378</v>
          </cell>
          <cell r="I291">
            <v>4</v>
          </cell>
        </row>
        <row r="292">
          <cell r="B292">
            <v>0</v>
          </cell>
          <cell r="C292">
            <v>0</v>
          </cell>
          <cell r="D292">
            <v>45980</v>
          </cell>
          <cell r="E292">
            <v>1</v>
          </cell>
          <cell r="F292">
            <v>46062</v>
          </cell>
          <cell r="G292">
            <v>8.3984388987469174</v>
          </cell>
          <cell r="H292">
            <v>74.891348199897706</v>
          </cell>
          <cell r="I292">
            <v>2</v>
          </cell>
        </row>
        <row r="293">
          <cell r="B293">
            <v>0</v>
          </cell>
          <cell r="C293">
            <v>0</v>
          </cell>
          <cell r="D293">
            <v>46013</v>
          </cell>
          <cell r="E293">
            <v>1</v>
          </cell>
          <cell r="F293">
            <v>46063</v>
          </cell>
          <cell r="G293">
            <v>1.1177576436025021</v>
          </cell>
          <cell r="H293">
            <v>67.610666944753291</v>
          </cell>
          <cell r="I293">
            <v>2</v>
          </cell>
        </row>
        <row r="294">
          <cell r="B294">
            <v>0</v>
          </cell>
          <cell r="C294">
            <v>0</v>
          </cell>
          <cell r="D294">
            <v>46029</v>
          </cell>
          <cell r="E294">
            <v>1</v>
          </cell>
          <cell r="F294">
            <v>46063</v>
          </cell>
          <cell r="G294">
            <v>-3.0289963105157724</v>
          </cell>
          <cell r="H294">
            <v>63.463912990635016</v>
          </cell>
          <cell r="I294">
            <v>2</v>
          </cell>
        </row>
        <row r="295">
          <cell r="B295">
            <v>0</v>
          </cell>
          <cell r="C295">
            <v>0</v>
          </cell>
          <cell r="D295">
            <v>46000</v>
          </cell>
          <cell r="E295">
            <v>1</v>
          </cell>
          <cell r="F295">
            <v>46044</v>
          </cell>
          <cell r="G295">
            <v>-17.777420086284955</v>
          </cell>
          <cell r="H295">
            <v>48.715489214865833</v>
          </cell>
          <cell r="I295">
            <v>6</v>
          </cell>
        </row>
        <row r="296">
          <cell r="B296">
            <v>0</v>
          </cell>
          <cell r="C296">
            <v>0</v>
          </cell>
          <cell r="D296">
            <v>45981</v>
          </cell>
          <cell r="E296">
            <v>1</v>
          </cell>
          <cell r="F296">
            <v>46034</v>
          </cell>
          <cell r="G296">
            <v>-25.289341021884745</v>
          </cell>
          <cell r="H296">
            <v>41.203568279266044</v>
          </cell>
          <cell r="I296">
            <v>6</v>
          </cell>
        </row>
        <row r="297">
          <cell r="B297">
            <v>0</v>
          </cell>
          <cell r="C297">
            <v>0</v>
          </cell>
          <cell r="D297">
            <v>45982</v>
          </cell>
          <cell r="E297">
            <v>1</v>
          </cell>
          <cell r="F297">
            <v>46048</v>
          </cell>
          <cell r="G297">
            <v>-12.442346951654933</v>
          </cell>
          <cell r="H297">
            <v>54.050562349495856</v>
          </cell>
          <cell r="I297">
            <v>2</v>
          </cell>
        </row>
        <row r="298">
          <cell r="B298">
            <v>0</v>
          </cell>
          <cell r="C298">
            <v>0</v>
          </cell>
          <cell r="D298">
            <v>46029</v>
          </cell>
          <cell r="E298">
            <v>1</v>
          </cell>
          <cell r="F298">
            <v>46062</v>
          </cell>
          <cell r="G298">
            <v>0.78831851842571155</v>
          </cell>
          <cell r="H298">
            <v>67.2812278195765</v>
          </cell>
          <cell r="I298">
            <v>2</v>
          </cell>
        </row>
        <row r="299">
          <cell r="B299">
            <v>0</v>
          </cell>
          <cell r="C299">
            <v>0</v>
          </cell>
          <cell r="D299">
            <v>45981</v>
          </cell>
          <cell r="E299">
            <v>1</v>
          </cell>
          <cell r="F299">
            <v>46044</v>
          </cell>
          <cell r="G299">
            <v>-19.015081394278901</v>
          </cell>
          <cell r="H299">
            <v>47.477827906871887</v>
          </cell>
          <cell r="I299">
            <v>6</v>
          </cell>
        </row>
        <row r="300">
          <cell r="B300">
            <v>0</v>
          </cell>
          <cell r="C300">
            <v>0</v>
          </cell>
          <cell r="D300">
            <v>45982</v>
          </cell>
          <cell r="E300">
            <v>1</v>
          </cell>
          <cell r="F300">
            <v>46050</v>
          </cell>
          <cell r="G300">
            <v>-13.286873355386497</v>
          </cell>
          <cell r="H300">
            <v>53.206035945764292</v>
          </cell>
          <cell r="I300">
            <v>2</v>
          </cell>
        </row>
        <row r="301">
          <cell r="B301">
            <v>0</v>
          </cell>
          <cell r="C301">
            <v>0</v>
          </cell>
          <cell r="D301">
            <v>45979</v>
          </cell>
          <cell r="E301">
            <v>1</v>
          </cell>
          <cell r="F301">
            <v>46063</v>
          </cell>
          <cell r="G301">
            <v>-4.6355219378781456</v>
          </cell>
          <cell r="H301">
            <v>61.857387363272643</v>
          </cell>
          <cell r="I301">
            <v>2</v>
          </cell>
        </row>
        <row r="302">
          <cell r="B302">
            <v>0</v>
          </cell>
          <cell r="C302">
            <v>0</v>
          </cell>
          <cell r="D302">
            <v>45982</v>
          </cell>
          <cell r="E302">
            <v>1</v>
          </cell>
          <cell r="F302">
            <v>46036</v>
          </cell>
          <cell r="G302">
            <v>-2.8563564613634753</v>
          </cell>
          <cell r="H302">
            <v>63.636552839787313</v>
          </cell>
          <cell r="I302">
            <v>4</v>
          </cell>
        </row>
        <row r="304">
          <cell r="B304">
            <v>0</v>
          </cell>
          <cell r="C304">
            <v>0</v>
          </cell>
          <cell r="D304">
            <v>45982</v>
          </cell>
          <cell r="E304">
            <v>1</v>
          </cell>
          <cell r="F304">
            <v>46035</v>
          </cell>
          <cell r="G304">
            <v>-10.43656284958923</v>
          </cell>
          <cell r="H304">
            <v>56.056346451561559</v>
          </cell>
          <cell r="I304">
            <v>4</v>
          </cell>
        </row>
        <row r="305">
          <cell r="B305">
            <v>0</v>
          </cell>
          <cell r="C305">
            <v>0</v>
          </cell>
          <cell r="D305">
            <v>45986</v>
          </cell>
          <cell r="E305">
            <v>1</v>
          </cell>
          <cell r="F305">
            <v>46057</v>
          </cell>
          <cell r="G305">
            <v>-1.890593911924654</v>
          </cell>
          <cell r="H305">
            <v>64.602315389226135</v>
          </cell>
          <cell r="I305">
            <v>2</v>
          </cell>
        </row>
        <row r="306">
          <cell r="B306">
            <v>0</v>
          </cell>
          <cell r="C306">
            <v>0</v>
          </cell>
          <cell r="D306">
            <v>46007</v>
          </cell>
          <cell r="E306">
            <v>1</v>
          </cell>
          <cell r="F306">
            <v>46051</v>
          </cell>
          <cell r="G306">
            <v>-12.776498181352494</v>
          </cell>
          <cell r="H306">
            <v>53.716411119798295</v>
          </cell>
          <cell r="I306">
            <v>2</v>
          </cell>
        </row>
        <row r="307">
          <cell r="B307">
            <v>0</v>
          </cell>
          <cell r="C307">
            <v>0</v>
          </cell>
          <cell r="D307">
            <v>46007</v>
          </cell>
          <cell r="E307">
            <v>1</v>
          </cell>
          <cell r="F307">
            <v>46051</v>
          </cell>
          <cell r="G307">
            <v>-9.9410112921752543</v>
          </cell>
          <cell r="H307">
            <v>56.551898008975535</v>
          </cell>
          <cell r="I307">
            <v>2</v>
          </cell>
        </row>
        <row r="308">
          <cell r="B308">
            <v>0</v>
          </cell>
          <cell r="C308">
            <v>0</v>
          </cell>
          <cell r="D308">
            <v>45982</v>
          </cell>
          <cell r="E308">
            <v>1</v>
          </cell>
          <cell r="F308">
            <v>46056</v>
          </cell>
          <cell r="G308">
            <v>-4.1947786051399376</v>
          </cell>
          <cell r="H308">
            <v>62.298130696010851</v>
          </cell>
          <cell r="I308">
            <v>2</v>
          </cell>
        </row>
        <row r="309">
          <cell r="B309">
            <v>0</v>
          </cell>
          <cell r="C309">
            <v>0</v>
          </cell>
          <cell r="D309">
            <v>45982</v>
          </cell>
          <cell r="E309">
            <v>1</v>
          </cell>
          <cell r="F309">
            <v>46056</v>
          </cell>
          <cell r="G309">
            <v>5.6073991289323573</v>
          </cell>
          <cell r="H309">
            <v>72.100308430083146</v>
          </cell>
          <cell r="I309">
            <v>2</v>
          </cell>
        </row>
        <row r="310">
          <cell r="B310">
            <v>0</v>
          </cell>
          <cell r="C310">
            <v>0</v>
          </cell>
          <cell r="D310">
            <v>45981</v>
          </cell>
          <cell r="E310">
            <v>1</v>
          </cell>
          <cell r="F310">
            <v>46063</v>
          </cell>
          <cell r="G310">
            <v>-4.7311496653930192</v>
          </cell>
          <cell r="H310">
            <v>61.76175963575777</v>
          </cell>
          <cell r="I310">
            <v>2</v>
          </cell>
        </row>
        <row r="311">
          <cell r="B311">
            <v>0</v>
          </cell>
          <cell r="C311">
            <v>0</v>
          </cell>
          <cell r="D311">
            <v>45986</v>
          </cell>
          <cell r="E311">
            <v>1</v>
          </cell>
          <cell r="F311">
            <v>46057</v>
          </cell>
          <cell r="G311">
            <v>-1.3965056874512669</v>
          </cell>
          <cell r="H311">
            <v>65.096403613699522</v>
          </cell>
          <cell r="I311">
            <v>2</v>
          </cell>
        </row>
        <row r="312">
          <cell r="B312">
            <v>0</v>
          </cell>
          <cell r="C312">
            <v>0</v>
          </cell>
          <cell r="D312">
            <v>45982</v>
          </cell>
          <cell r="E312">
            <v>1</v>
          </cell>
          <cell r="F312">
            <v>46063</v>
          </cell>
          <cell r="G312">
            <v>0.34324672834507908</v>
          </cell>
          <cell r="H312">
            <v>66.836156029495868</v>
          </cell>
          <cell r="I312">
            <v>2</v>
          </cell>
        </row>
        <row r="313">
          <cell r="B313">
            <v>0</v>
          </cell>
          <cell r="C313">
            <v>0</v>
          </cell>
          <cell r="D313">
            <v>45981</v>
          </cell>
          <cell r="E313">
            <v>1</v>
          </cell>
          <cell r="F313">
            <v>46063</v>
          </cell>
          <cell r="G313">
            <v>1.9548960651990512</v>
          </cell>
          <cell r="H313">
            <v>68.44780536634984</v>
          </cell>
          <cell r="I313">
            <v>2</v>
          </cell>
        </row>
        <row r="314">
          <cell r="B314">
            <v>0</v>
          </cell>
          <cell r="C314">
            <v>0</v>
          </cell>
          <cell r="D314">
            <v>45982</v>
          </cell>
          <cell r="E314">
            <v>1</v>
          </cell>
          <cell r="F314">
            <v>46050</v>
          </cell>
          <cell r="G314">
            <v>-20.737077711746004</v>
          </cell>
          <cell r="H314">
            <v>45.755831589404785</v>
          </cell>
          <cell r="I314">
            <v>4</v>
          </cell>
        </row>
        <row r="315">
          <cell r="B315">
            <v>0</v>
          </cell>
          <cell r="C315">
            <v>0</v>
          </cell>
          <cell r="D315">
            <v>45980</v>
          </cell>
          <cell r="E315">
            <v>1</v>
          </cell>
          <cell r="F315">
            <v>46063</v>
          </cell>
          <cell r="G315">
            <v>6.0335480670628812</v>
          </cell>
          <cell r="H315">
            <v>72.52645736821367</v>
          </cell>
          <cell r="I315">
            <v>2</v>
          </cell>
        </row>
        <row r="316">
          <cell r="B316">
            <v>0</v>
          </cell>
          <cell r="C316">
            <v>0</v>
          </cell>
          <cell r="D316">
            <v>45981</v>
          </cell>
          <cell r="E316">
            <v>1</v>
          </cell>
          <cell r="F316">
            <v>46063</v>
          </cell>
          <cell r="G316">
            <v>1.7900960898281255</v>
          </cell>
          <cell r="H316">
            <v>68.283005390978914</v>
          </cell>
          <cell r="I316">
            <v>2</v>
          </cell>
        </row>
        <row r="317">
          <cell r="B317">
            <v>0</v>
          </cell>
          <cell r="C317">
            <v>0</v>
          </cell>
          <cell r="D317">
            <v>45982</v>
          </cell>
          <cell r="E317">
            <v>1</v>
          </cell>
          <cell r="F317">
            <v>46034</v>
          </cell>
          <cell r="G317">
            <v>-17.530398035910132</v>
          </cell>
          <cell r="H317">
            <v>48.962511265240657</v>
          </cell>
          <cell r="I317">
            <v>6</v>
          </cell>
        </row>
        <row r="318">
          <cell r="B318">
            <v>0</v>
          </cell>
          <cell r="C318">
            <v>0</v>
          </cell>
          <cell r="D318">
            <v>45982</v>
          </cell>
          <cell r="E318">
            <v>1</v>
          </cell>
          <cell r="F318">
            <v>46050</v>
          </cell>
          <cell r="G318">
            <v>-13.23666767515185</v>
          </cell>
          <cell r="H318">
            <v>53.256241625998939</v>
          </cell>
          <cell r="I318">
            <v>2</v>
          </cell>
        </row>
        <row r="319">
          <cell r="B319">
            <v>0</v>
          </cell>
          <cell r="C319">
            <v>0</v>
          </cell>
          <cell r="D319">
            <v>45982</v>
          </cell>
          <cell r="E319">
            <v>1</v>
          </cell>
          <cell r="F319">
            <v>46050</v>
          </cell>
          <cell r="G319">
            <v>-13.596920195117875</v>
          </cell>
          <cell r="H319">
            <v>52.895989106032914</v>
          </cell>
          <cell r="I319">
            <v>2</v>
          </cell>
        </row>
        <row r="320">
          <cell r="B320">
            <v>0</v>
          </cell>
          <cell r="C320">
            <v>0</v>
          </cell>
          <cell r="D320">
            <v>45981</v>
          </cell>
          <cell r="E320">
            <v>1</v>
          </cell>
          <cell r="F320">
            <v>46044</v>
          </cell>
          <cell r="G320">
            <v>-8.9411294162831467</v>
          </cell>
          <cell r="H320">
            <v>57.551779884867642</v>
          </cell>
          <cell r="I320">
            <v>4</v>
          </cell>
        </row>
        <row r="321">
          <cell r="B321">
            <v>0</v>
          </cell>
          <cell r="C321">
            <v>0</v>
          </cell>
          <cell r="D321">
            <v>46007</v>
          </cell>
          <cell r="E321">
            <v>1</v>
          </cell>
          <cell r="F321">
            <v>46036</v>
          </cell>
          <cell r="G321">
            <v>-9.2893346199644569</v>
          </cell>
          <cell r="H321">
            <v>57.203574681186332</v>
          </cell>
          <cell r="I321">
            <v>4</v>
          </cell>
        </row>
        <row r="323">
          <cell r="B323">
            <v>0</v>
          </cell>
          <cell r="C323">
            <v>0</v>
          </cell>
          <cell r="D323">
            <v>45982</v>
          </cell>
          <cell r="E323">
            <v>1</v>
          </cell>
          <cell r="F323">
            <v>46051</v>
          </cell>
          <cell r="G323">
            <v>-8.9928396684365879</v>
          </cell>
          <cell r="H323">
            <v>57.500069632714201</v>
          </cell>
          <cell r="I323">
            <v>2</v>
          </cell>
        </row>
        <row r="324">
          <cell r="B324">
            <v>0</v>
          </cell>
          <cell r="C324">
            <v>0</v>
          </cell>
          <cell r="D324">
            <v>45982</v>
          </cell>
          <cell r="E324">
            <v>1</v>
          </cell>
          <cell r="F324">
            <v>46063</v>
          </cell>
          <cell r="G324">
            <v>-12.617556518614492</v>
          </cell>
          <cell r="H324">
            <v>53.875352782536297</v>
          </cell>
          <cell r="I324">
            <v>2</v>
          </cell>
        </row>
        <row r="325">
          <cell r="B325">
            <v>0</v>
          </cell>
          <cell r="C325">
            <v>0</v>
          </cell>
          <cell r="D325">
            <v>45975</v>
          </cell>
          <cell r="E325">
            <v>1</v>
          </cell>
          <cell r="F325">
            <v>46048</v>
          </cell>
          <cell r="G325">
            <v>-6.3269533677239167</v>
          </cell>
          <cell r="H325">
            <v>60.165955933426872</v>
          </cell>
          <cell r="I325">
            <v>2</v>
          </cell>
        </row>
        <row r="326">
          <cell r="B326">
            <v>0</v>
          </cell>
          <cell r="C326">
            <v>0</v>
          </cell>
          <cell r="D326">
            <v>45982</v>
          </cell>
          <cell r="E326">
            <v>1</v>
          </cell>
          <cell r="F326">
            <v>46063</v>
          </cell>
          <cell r="G326">
            <v>-5.8877581368323604</v>
          </cell>
          <cell r="H326">
            <v>60.605151164318428</v>
          </cell>
          <cell r="I326">
            <v>2</v>
          </cell>
        </row>
        <row r="327">
          <cell r="B327">
            <v>0</v>
          </cell>
          <cell r="C327">
            <v>0</v>
          </cell>
          <cell r="D327">
            <v>45982</v>
          </cell>
          <cell r="E327">
            <v>1</v>
          </cell>
          <cell r="F327">
            <v>46056</v>
          </cell>
          <cell r="G327">
            <v>-0.79108975702358464</v>
          </cell>
          <cell r="H327">
            <v>65.701819544127204</v>
          </cell>
          <cell r="I327">
            <v>2</v>
          </cell>
        </row>
        <row r="328">
          <cell r="B328">
            <v>0</v>
          </cell>
          <cell r="C328">
            <v>0</v>
          </cell>
          <cell r="D328">
            <v>45981</v>
          </cell>
          <cell r="E328">
            <v>1</v>
          </cell>
          <cell r="F328">
            <v>46059</v>
          </cell>
          <cell r="G328">
            <v>6.3260067216090619</v>
          </cell>
          <cell r="H328">
            <v>72.818916022759851</v>
          </cell>
          <cell r="I328">
            <v>2</v>
          </cell>
        </row>
        <row r="329">
          <cell r="B329">
            <v>0</v>
          </cell>
          <cell r="C329">
            <v>0</v>
          </cell>
          <cell r="D329">
            <v>45982</v>
          </cell>
          <cell r="E329">
            <v>1</v>
          </cell>
          <cell r="F329">
            <v>46063</v>
          </cell>
          <cell r="G329">
            <v>2.1710727959193576</v>
          </cell>
          <cell r="H329">
            <v>68.663982097070146</v>
          </cell>
          <cell r="I329">
            <v>2</v>
          </cell>
        </row>
        <row r="331">
          <cell r="B331">
            <v>0</v>
          </cell>
          <cell r="C331">
            <v>0</v>
          </cell>
          <cell r="D331">
            <v>46029</v>
          </cell>
          <cell r="E331">
            <v>1</v>
          </cell>
          <cell r="F331">
            <v>46063</v>
          </cell>
          <cell r="G331">
            <v>-4.0077297599720936</v>
          </cell>
          <cell r="H331">
            <v>62.485179541178695</v>
          </cell>
          <cell r="I331">
            <v>2</v>
          </cell>
        </row>
        <row r="332">
          <cell r="B332">
            <v>0</v>
          </cell>
          <cell r="C332">
            <v>0</v>
          </cell>
          <cell r="D332">
            <v>46054</v>
          </cell>
          <cell r="E332">
            <v>1</v>
          </cell>
          <cell r="F332">
            <v>46056</v>
          </cell>
          <cell r="G332">
            <v>-8.0840315207479563</v>
          </cell>
          <cell r="H332">
            <v>58.408877780402833</v>
          </cell>
          <cell r="I332">
            <v>2</v>
          </cell>
        </row>
        <row r="333">
          <cell r="B333">
            <v>0</v>
          </cell>
          <cell r="C333">
            <v>0</v>
          </cell>
          <cell r="D333">
            <v>45982</v>
          </cell>
          <cell r="E333">
            <v>1</v>
          </cell>
          <cell r="F333">
            <v>46051</v>
          </cell>
          <cell r="G333">
            <v>2.688491882996388</v>
          </cell>
          <cell r="H333">
            <v>69.181401184147177</v>
          </cell>
          <cell r="I333">
            <v>2</v>
          </cell>
        </row>
        <row r="334">
          <cell r="B334">
            <v>0</v>
          </cell>
          <cell r="C334">
            <v>0</v>
          </cell>
          <cell r="D334">
            <v>45980</v>
          </cell>
          <cell r="E334">
            <v>1</v>
          </cell>
          <cell r="F334">
            <v>46056</v>
          </cell>
          <cell r="G334">
            <v>-10.237832251872177</v>
          </cell>
          <cell r="H334">
            <v>56.255077049278611</v>
          </cell>
          <cell r="I334">
            <v>2</v>
          </cell>
        </row>
        <row r="336">
          <cell r="B336">
            <v>0</v>
          </cell>
          <cell r="C336">
            <v>0</v>
          </cell>
          <cell r="D336">
            <v>45982</v>
          </cell>
          <cell r="E336">
            <v>1</v>
          </cell>
          <cell r="F336">
            <v>46063</v>
          </cell>
          <cell r="G336">
            <v>-5.2844662121534967</v>
          </cell>
          <cell r="H336">
            <v>61.208443088997292</v>
          </cell>
          <cell r="I336">
            <v>2</v>
          </cell>
        </row>
        <row r="337">
          <cell r="B337">
            <v>0</v>
          </cell>
          <cell r="C337">
            <v>0</v>
          </cell>
          <cell r="D337">
            <v>45982</v>
          </cell>
          <cell r="E337">
            <v>1</v>
          </cell>
          <cell r="F337">
            <v>46050</v>
          </cell>
          <cell r="G337">
            <v>-14.654512906089039</v>
          </cell>
          <cell r="H337">
            <v>51.83839639506175</v>
          </cell>
          <cell r="I337">
            <v>2</v>
          </cell>
        </row>
        <row r="338">
          <cell r="B338">
            <v>0</v>
          </cell>
          <cell r="C338">
            <v>0</v>
          </cell>
          <cell r="D338">
            <v>45985</v>
          </cell>
          <cell r="E338">
            <v>1</v>
          </cell>
          <cell r="F338">
            <v>46063</v>
          </cell>
          <cell r="G338">
            <v>2.1070336275568735</v>
          </cell>
          <cell r="H338">
            <v>68.599942928707662</v>
          </cell>
          <cell r="I338">
            <v>2</v>
          </cell>
        </row>
        <row r="339">
          <cell r="B339">
            <v>0</v>
          </cell>
          <cell r="C339">
            <v>0</v>
          </cell>
          <cell r="D339">
            <v>45981</v>
          </cell>
          <cell r="E339">
            <v>1</v>
          </cell>
          <cell r="F339">
            <v>46035</v>
          </cell>
          <cell r="G339">
            <v>-11.185918745231724</v>
          </cell>
          <cell r="H339">
            <v>55.306990555919064</v>
          </cell>
          <cell r="I339">
            <v>4</v>
          </cell>
        </row>
        <row r="340">
          <cell r="B340">
            <v>0</v>
          </cell>
          <cell r="C340">
            <v>0</v>
          </cell>
          <cell r="D340">
            <v>0</v>
          </cell>
          <cell r="E340">
            <v>1</v>
          </cell>
          <cell r="F340">
            <v>46052</v>
          </cell>
          <cell r="G340">
            <v>-12.499922090196833</v>
          </cell>
          <cell r="H340">
            <v>53.992987210953956</v>
          </cell>
          <cell r="I340">
            <v>2</v>
          </cell>
        </row>
        <row r="341">
          <cell r="B341">
            <v>0</v>
          </cell>
          <cell r="C341">
            <v>0</v>
          </cell>
          <cell r="D341">
            <v>0</v>
          </cell>
          <cell r="E341">
            <v>1</v>
          </cell>
          <cell r="F341">
            <v>46052</v>
          </cell>
          <cell r="G341">
            <v>-9.8045076612455233</v>
          </cell>
          <cell r="H341">
            <v>56.688401639905265</v>
          </cell>
          <cell r="I341">
            <v>2</v>
          </cell>
        </row>
        <row r="342">
          <cell r="B342">
            <v>0</v>
          </cell>
          <cell r="C342">
            <v>0</v>
          </cell>
          <cell r="D342">
            <v>45982</v>
          </cell>
          <cell r="E342">
            <v>1</v>
          </cell>
          <cell r="F342">
            <v>46056</v>
          </cell>
          <cell r="G342">
            <v>-4.8181850217797972</v>
          </cell>
          <cell r="H342">
            <v>61.674724279370992</v>
          </cell>
          <cell r="I342">
            <v>2</v>
          </cell>
        </row>
        <row r="343">
          <cell r="B343">
            <v>0</v>
          </cell>
          <cell r="C343">
            <v>0</v>
          </cell>
          <cell r="D343">
            <v>45985</v>
          </cell>
          <cell r="E343">
            <v>1</v>
          </cell>
          <cell r="F343">
            <v>46035</v>
          </cell>
          <cell r="G343">
            <v>-12.533532585092374</v>
          </cell>
          <cell r="H343">
            <v>53.959376716058415</v>
          </cell>
          <cell r="I343">
            <v>4</v>
          </cell>
        </row>
        <row r="344">
          <cell r="B344">
            <v>0</v>
          </cell>
          <cell r="C344">
            <v>0</v>
          </cell>
          <cell r="D344">
            <v>45985</v>
          </cell>
          <cell r="E344">
            <v>1</v>
          </cell>
          <cell r="F344">
            <v>46056</v>
          </cell>
          <cell r="G344">
            <v>-1.9654893142497798</v>
          </cell>
          <cell r="H344">
            <v>64.527419986901009</v>
          </cell>
          <cell r="I344">
            <v>2</v>
          </cell>
        </row>
        <row r="345">
          <cell r="B345">
            <v>0</v>
          </cell>
          <cell r="C345">
            <v>0</v>
          </cell>
          <cell r="D345">
            <v>45982</v>
          </cell>
          <cell r="E345">
            <v>1</v>
          </cell>
          <cell r="F345">
            <v>46050</v>
          </cell>
          <cell r="G345">
            <v>-0.87402820127675795</v>
          </cell>
          <cell r="H345">
            <v>65.618881099874031</v>
          </cell>
          <cell r="I345">
            <v>2</v>
          </cell>
        </row>
        <row r="346">
          <cell r="B346">
            <v>0</v>
          </cell>
          <cell r="C346">
            <v>0</v>
          </cell>
          <cell r="D346">
            <v>45986</v>
          </cell>
          <cell r="E346">
            <v>1</v>
          </cell>
          <cell r="F346">
            <v>46063</v>
          </cell>
          <cell r="G346">
            <v>5.7129747619855067</v>
          </cell>
          <cell r="H346">
            <v>72.205884063136295</v>
          </cell>
          <cell r="I346">
            <v>2</v>
          </cell>
        </row>
        <row r="347">
          <cell r="B347">
            <v>0</v>
          </cell>
          <cell r="C347">
            <v>0</v>
          </cell>
          <cell r="D347">
            <v>45982</v>
          </cell>
          <cell r="E347">
            <v>1</v>
          </cell>
          <cell r="F347">
            <v>46050</v>
          </cell>
          <cell r="G347">
            <v>-21.222659650718413</v>
          </cell>
          <cell r="H347">
            <v>45.270249650432376</v>
          </cell>
          <cell r="I347">
            <v>4</v>
          </cell>
        </row>
        <row r="348">
          <cell r="B348">
            <v>0</v>
          </cell>
          <cell r="C348">
            <v>0</v>
          </cell>
          <cell r="D348">
            <v>45982</v>
          </cell>
          <cell r="E348">
            <v>1</v>
          </cell>
          <cell r="F348">
            <v>46044</v>
          </cell>
          <cell r="G348">
            <v>-9.0485838433407082</v>
          </cell>
          <cell r="H348">
            <v>57.444325457810081</v>
          </cell>
          <cell r="I348">
            <v>4</v>
          </cell>
        </row>
        <row r="349">
          <cell r="B349">
            <v>0</v>
          </cell>
          <cell r="C349">
            <v>0</v>
          </cell>
          <cell r="D349">
            <v>45982</v>
          </cell>
          <cell r="E349">
            <v>1</v>
          </cell>
          <cell r="F349">
            <v>46057</v>
          </cell>
          <cell r="G349">
            <v>-5.6522107283174066</v>
          </cell>
          <cell r="H349">
            <v>60.840698572833382</v>
          </cell>
          <cell r="I349">
            <v>2</v>
          </cell>
        </row>
        <row r="351">
          <cell r="B351">
            <v>0</v>
          </cell>
          <cell r="C351">
            <v>0</v>
          </cell>
          <cell r="D351">
            <v>46035</v>
          </cell>
          <cell r="E351">
            <v>1</v>
          </cell>
          <cell r="F351">
            <v>46059</v>
          </cell>
          <cell r="G351">
            <v>-13.816509402513596</v>
          </cell>
          <cell r="H351">
            <v>52.676399898637193</v>
          </cell>
          <cell r="I351">
            <v>2</v>
          </cell>
        </row>
        <row r="352">
          <cell r="B352">
            <v>0</v>
          </cell>
          <cell r="C352">
            <v>0</v>
          </cell>
          <cell r="D352">
            <v>45982</v>
          </cell>
          <cell r="E352">
            <v>1</v>
          </cell>
          <cell r="F352">
            <v>46063</v>
          </cell>
          <cell r="G352">
            <v>-6.2932267203825845</v>
          </cell>
          <cell r="H352">
            <v>60.199682580768204</v>
          </cell>
          <cell r="I352">
            <v>2</v>
          </cell>
        </row>
      </sheetData>
      <sheetData sheetId="2">
        <row r="2">
          <cell r="B2">
            <v>45958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</row>
        <row r="3">
          <cell r="B3">
            <v>0</v>
          </cell>
          <cell r="C3">
            <v>0</v>
          </cell>
          <cell r="D3">
            <v>0</v>
          </cell>
          <cell r="E3">
            <v>45957</v>
          </cell>
          <cell r="F3">
            <v>0</v>
          </cell>
          <cell r="G3">
            <v>46029</v>
          </cell>
        </row>
        <row r="4">
          <cell r="B4">
            <v>0</v>
          </cell>
          <cell r="C4">
            <v>0</v>
          </cell>
          <cell r="D4">
            <v>0</v>
          </cell>
          <cell r="E4">
            <v>45957</v>
          </cell>
          <cell r="F4">
            <v>0</v>
          </cell>
          <cell r="G4">
            <v>0</v>
          </cell>
        </row>
        <row r="5">
          <cell r="B5">
            <v>0</v>
          </cell>
          <cell r="C5">
            <v>0</v>
          </cell>
          <cell r="D5">
            <v>0</v>
          </cell>
          <cell r="E5">
            <v>45957</v>
          </cell>
          <cell r="F5">
            <v>0</v>
          </cell>
          <cell r="G5">
            <v>46020</v>
          </cell>
        </row>
        <row r="6">
          <cell r="B6">
            <v>0</v>
          </cell>
          <cell r="C6">
            <v>0</v>
          </cell>
          <cell r="D6">
            <v>0</v>
          </cell>
          <cell r="E6">
            <v>45957</v>
          </cell>
          <cell r="F6">
            <v>0</v>
          </cell>
          <cell r="G6">
            <v>0</v>
          </cell>
        </row>
        <row r="7">
          <cell r="B7">
            <v>0</v>
          </cell>
          <cell r="C7">
            <v>0</v>
          </cell>
          <cell r="D7">
            <v>0</v>
          </cell>
          <cell r="E7">
            <v>46027</v>
          </cell>
          <cell r="F7">
            <v>0</v>
          </cell>
          <cell r="G7">
            <v>0</v>
          </cell>
        </row>
        <row r="8">
          <cell r="B8">
            <v>0</v>
          </cell>
          <cell r="C8">
            <v>0</v>
          </cell>
          <cell r="D8">
            <v>0</v>
          </cell>
          <cell r="E8">
            <v>45958</v>
          </cell>
          <cell r="F8">
            <v>0</v>
          </cell>
          <cell r="G8">
            <v>0</v>
          </cell>
        </row>
        <row r="9">
          <cell r="B9">
            <v>0</v>
          </cell>
          <cell r="C9">
            <v>45972</v>
          </cell>
          <cell r="D9">
            <v>0</v>
          </cell>
          <cell r="E9">
            <v>45957</v>
          </cell>
          <cell r="F9">
            <v>0</v>
          </cell>
          <cell r="G9">
            <v>46055</v>
          </cell>
        </row>
        <row r="10">
          <cell r="B10">
            <v>0</v>
          </cell>
          <cell r="C10">
            <v>46001</v>
          </cell>
          <cell r="D10">
            <v>0</v>
          </cell>
          <cell r="E10">
            <v>45958</v>
          </cell>
          <cell r="F10">
            <v>0</v>
          </cell>
          <cell r="G10">
            <v>46020</v>
          </cell>
        </row>
        <row r="11">
          <cell r="B11">
            <v>0</v>
          </cell>
          <cell r="C11">
            <v>0</v>
          </cell>
          <cell r="D11">
            <v>0</v>
          </cell>
          <cell r="E11">
            <v>45957</v>
          </cell>
          <cell r="F11">
            <v>0</v>
          </cell>
          <cell r="G11">
            <v>46029</v>
          </cell>
        </row>
        <row r="12">
          <cell r="B12">
            <v>0</v>
          </cell>
          <cell r="C12">
            <v>0</v>
          </cell>
          <cell r="D12">
            <v>0</v>
          </cell>
          <cell r="E12">
            <v>45958</v>
          </cell>
          <cell r="F12">
            <v>0</v>
          </cell>
          <cell r="G12">
            <v>46020</v>
          </cell>
        </row>
        <row r="13">
          <cell r="B13">
            <v>0</v>
          </cell>
          <cell r="C13">
            <v>0</v>
          </cell>
          <cell r="D13">
            <v>0</v>
          </cell>
          <cell r="E13">
            <v>45957</v>
          </cell>
          <cell r="F13">
            <v>0</v>
          </cell>
          <cell r="G13">
            <v>0</v>
          </cell>
        </row>
        <row r="14">
          <cell r="B14">
            <v>0</v>
          </cell>
          <cell r="C14">
            <v>0</v>
          </cell>
          <cell r="D14">
            <v>0</v>
          </cell>
          <cell r="E14">
            <v>45958</v>
          </cell>
          <cell r="F14">
            <v>0</v>
          </cell>
          <cell r="G14">
            <v>0</v>
          </cell>
        </row>
        <row r="15">
          <cell r="B15">
            <v>0</v>
          </cell>
          <cell r="C15">
            <v>45999</v>
          </cell>
          <cell r="D15">
            <v>0</v>
          </cell>
          <cell r="E15">
            <v>45964</v>
          </cell>
          <cell r="F15">
            <v>0</v>
          </cell>
          <cell r="G15">
            <v>46029</v>
          </cell>
        </row>
        <row r="16">
          <cell r="B16">
            <v>0</v>
          </cell>
          <cell r="C16">
            <v>0</v>
          </cell>
          <cell r="D16">
            <v>0</v>
          </cell>
          <cell r="E16">
            <v>45999</v>
          </cell>
          <cell r="F16">
            <v>0</v>
          </cell>
          <cell r="G16">
            <v>0</v>
          </cell>
        </row>
        <row r="17">
          <cell r="B17">
            <v>0</v>
          </cell>
          <cell r="C17">
            <v>0</v>
          </cell>
          <cell r="D17">
            <v>0</v>
          </cell>
          <cell r="E17">
            <v>45958</v>
          </cell>
          <cell r="F17">
            <v>0</v>
          </cell>
          <cell r="G17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E18">
            <v>45972</v>
          </cell>
          <cell r="F18">
            <v>0</v>
          </cell>
          <cell r="G18">
            <v>0</v>
          </cell>
        </row>
        <row r="19">
          <cell r="B19">
            <v>45975</v>
          </cell>
          <cell r="C19">
            <v>0</v>
          </cell>
          <cell r="D19">
            <v>0</v>
          </cell>
          <cell r="E19">
            <v>45958</v>
          </cell>
          <cell r="F19">
            <v>46055</v>
          </cell>
          <cell r="G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</row>
        <row r="21">
          <cell r="B21">
            <v>0</v>
          </cell>
          <cell r="C21">
            <v>45974</v>
          </cell>
          <cell r="D21">
            <v>0</v>
          </cell>
          <cell r="E21">
            <v>45972</v>
          </cell>
          <cell r="F21">
            <v>0</v>
          </cell>
          <cell r="G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E22">
            <v>46006</v>
          </cell>
          <cell r="F22">
            <v>0</v>
          </cell>
          <cell r="G22">
            <v>0</v>
          </cell>
        </row>
        <row r="23">
          <cell r="B23">
            <v>0</v>
          </cell>
          <cell r="C23">
            <v>0</v>
          </cell>
          <cell r="D23">
            <v>0</v>
          </cell>
          <cell r="E23">
            <v>46006</v>
          </cell>
          <cell r="F23">
            <v>0</v>
          </cell>
          <cell r="G23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E24">
            <v>45951</v>
          </cell>
          <cell r="F24">
            <v>0</v>
          </cell>
          <cell r="G24">
            <v>0</v>
          </cell>
        </row>
        <row r="25">
          <cell r="B25">
            <v>45996</v>
          </cell>
          <cell r="C25">
            <v>0</v>
          </cell>
          <cell r="D25">
            <v>46028</v>
          </cell>
          <cell r="E25">
            <v>0</v>
          </cell>
          <cell r="F25">
            <v>46043</v>
          </cell>
          <cell r="G25">
            <v>0</v>
          </cell>
        </row>
        <row r="26">
          <cell r="B26">
            <v>0</v>
          </cell>
          <cell r="C26">
            <v>45996</v>
          </cell>
          <cell r="D26">
            <v>0</v>
          </cell>
          <cell r="E26">
            <v>45958</v>
          </cell>
          <cell r="F26">
            <v>0</v>
          </cell>
          <cell r="G26">
            <v>0</v>
          </cell>
        </row>
        <row r="27">
          <cell r="B27">
            <v>46051</v>
          </cell>
          <cell r="C27">
            <v>0</v>
          </cell>
          <cell r="D27">
            <v>46035</v>
          </cell>
          <cell r="E27">
            <v>0</v>
          </cell>
          <cell r="F27">
            <v>0</v>
          </cell>
          <cell r="G27">
            <v>0</v>
          </cell>
        </row>
        <row r="28">
          <cell r="B28">
            <v>46028</v>
          </cell>
          <cell r="C28">
            <v>0</v>
          </cell>
          <cell r="D28">
            <v>0</v>
          </cell>
          <cell r="E28">
            <v>0</v>
          </cell>
          <cell r="F28">
            <v>46020</v>
          </cell>
          <cell r="G28">
            <v>0</v>
          </cell>
        </row>
        <row r="29">
          <cell r="B29">
            <v>0</v>
          </cell>
          <cell r="C29">
            <v>0</v>
          </cell>
          <cell r="D29">
            <v>0</v>
          </cell>
          <cell r="E29">
            <v>46028</v>
          </cell>
          <cell r="F29">
            <v>0</v>
          </cell>
          <cell r="G29">
            <v>0</v>
          </cell>
        </row>
        <row r="30"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</row>
        <row r="31"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</row>
        <row r="32">
          <cell r="B32">
            <v>46050</v>
          </cell>
          <cell r="C32">
            <v>0</v>
          </cell>
          <cell r="D32">
            <v>46050</v>
          </cell>
          <cell r="E32">
            <v>0</v>
          </cell>
          <cell r="F32">
            <v>46051</v>
          </cell>
          <cell r="G32">
            <v>0</v>
          </cell>
        </row>
        <row r="33">
          <cell r="B33">
            <v>45946</v>
          </cell>
          <cell r="C33">
            <v>0</v>
          </cell>
          <cell r="D33">
            <v>45946</v>
          </cell>
          <cell r="E33">
            <v>0</v>
          </cell>
          <cell r="F33">
            <v>46020</v>
          </cell>
          <cell r="G33">
            <v>0</v>
          </cell>
        </row>
        <row r="34">
          <cell r="B34">
            <v>46003</v>
          </cell>
          <cell r="C34">
            <v>0</v>
          </cell>
          <cell r="D34">
            <v>45946</v>
          </cell>
          <cell r="E34">
            <v>0</v>
          </cell>
          <cell r="F34">
            <v>46049</v>
          </cell>
          <cell r="G34">
            <v>0</v>
          </cell>
        </row>
        <row r="35">
          <cell r="B35">
            <v>0</v>
          </cell>
          <cell r="C35">
            <v>45943</v>
          </cell>
          <cell r="D35">
            <v>0</v>
          </cell>
          <cell r="E35">
            <v>45951</v>
          </cell>
          <cell r="F35">
            <v>0</v>
          </cell>
          <cell r="G35">
            <v>0</v>
          </cell>
        </row>
        <row r="36">
          <cell r="B36">
            <v>0</v>
          </cell>
          <cell r="C36">
            <v>0</v>
          </cell>
          <cell r="D36">
            <v>0</v>
          </cell>
          <cell r="E36">
            <v>46035</v>
          </cell>
          <cell r="F36">
            <v>0</v>
          </cell>
          <cell r="G36">
            <v>0</v>
          </cell>
        </row>
        <row r="37">
          <cell r="B37">
            <v>0</v>
          </cell>
          <cell r="C37">
            <v>45958</v>
          </cell>
          <cell r="D37">
            <v>0</v>
          </cell>
          <cell r="E37">
            <v>45958</v>
          </cell>
          <cell r="F37">
            <v>0</v>
          </cell>
          <cell r="G37">
            <v>0</v>
          </cell>
        </row>
        <row r="38">
          <cell r="B38">
            <v>46051</v>
          </cell>
          <cell r="C38">
            <v>0</v>
          </cell>
          <cell r="D38">
            <v>46051</v>
          </cell>
          <cell r="E38">
            <v>0</v>
          </cell>
          <cell r="F38">
            <v>46052</v>
          </cell>
          <cell r="G38">
            <v>0</v>
          </cell>
        </row>
        <row r="39">
          <cell r="B39">
            <v>0</v>
          </cell>
          <cell r="C39">
            <v>0</v>
          </cell>
          <cell r="D39">
            <v>0</v>
          </cell>
          <cell r="E39">
            <v>46022</v>
          </cell>
          <cell r="F39">
            <v>0</v>
          </cell>
          <cell r="G39">
            <v>0</v>
          </cell>
        </row>
        <row r="40">
          <cell r="B40">
            <v>0</v>
          </cell>
          <cell r="C40">
            <v>46001</v>
          </cell>
          <cell r="D40">
            <v>0</v>
          </cell>
          <cell r="E40">
            <v>45996</v>
          </cell>
          <cell r="F40">
            <v>0</v>
          </cell>
          <cell r="G40">
            <v>46030</v>
          </cell>
        </row>
        <row r="41"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46056</v>
          </cell>
          <cell r="G41">
            <v>0</v>
          </cell>
        </row>
        <row r="42">
          <cell r="B42">
            <v>0</v>
          </cell>
          <cell r="C42">
            <v>46059</v>
          </cell>
          <cell r="D42">
            <v>0</v>
          </cell>
          <cell r="E42">
            <v>46058</v>
          </cell>
          <cell r="F42">
            <v>0</v>
          </cell>
          <cell r="G42">
            <v>0</v>
          </cell>
        </row>
        <row r="43">
          <cell r="B43">
            <v>0</v>
          </cell>
          <cell r="C43">
            <v>46057</v>
          </cell>
          <cell r="D43">
            <v>0</v>
          </cell>
          <cell r="E43">
            <v>46059</v>
          </cell>
          <cell r="F43">
            <v>0</v>
          </cell>
          <cell r="G43">
            <v>0</v>
          </cell>
        </row>
        <row r="44">
          <cell r="B44">
            <v>0</v>
          </cell>
          <cell r="C44">
            <v>0</v>
          </cell>
          <cell r="D44">
            <v>0</v>
          </cell>
          <cell r="E44">
            <v>46059</v>
          </cell>
          <cell r="F44">
            <v>0</v>
          </cell>
          <cell r="G44">
            <v>0</v>
          </cell>
        </row>
        <row r="45">
          <cell r="B45">
            <v>0</v>
          </cell>
          <cell r="C45">
            <v>46059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</row>
        <row r="46">
          <cell r="B46">
            <v>0</v>
          </cell>
          <cell r="C46">
            <v>46058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</row>
        <row r="47">
          <cell r="B47">
            <v>0</v>
          </cell>
          <cell r="C47">
            <v>0</v>
          </cell>
          <cell r="D47">
            <v>0</v>
          </cell>
          <cell r="E47">
            <v>45958</v>
          </cell>
          <cell r="F47">
            <v>0</v>
          </cell>
          <cell r="G47">
            <v>0</v>
          </cell>
        </row>
        <row r="48">
          <cell r="B48">
            <v>46059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</row>
        <row r="49">
          <cell r="B49">
            <v>46050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</row>
        <row r="50">
          <cell r="B50">
            <v>0</v>
          </cell>
          <cell r="C50">
            <v>0</v>
          </cell>
          <cell r="D50">
            <v>0</v>
          </cell>
          <cell r="E50">
            <v>45958</v>
          </cell>
          <cell r="F50">
            <v>0</v>
          </cell>
          <cell r="G50">
            <v>0</v>
          </cell>
        </row>
        <row r="51">
          <cell r="B51">
            <v>0</v>
          </cell>
          <cell r="C51">
            <v>0</v>
          </cell>
          <cell r="D51">
            <v>0</v>
          </cell>
          <cell r="E51">
            <v>45958</v>
          </cell>
          <cell r="F51">
            <v>0</v>
          </cell>
          <cell r="G51">
            <v>0</v>
          </cell>
        </row>
        <row r="52">
          <cell r="B52">
            <v>0</v>
          </cell>
          <cell r="C52">
            <v>0</v>
          </cell>
          <cell r="D52">
            <v>0</v>
          </cell>
          <cell r="E52">
            <v>45958</v>
          </cell>
          <cell r="F52">
            <v>0</v>
          </cell>
          <cell r="G52">
            <v>46021</v>
          </cell>
        </row>
        <row r="53">
          <cell r="B53">
            <v>46048</v>
          </cell>
          <cell r="C53">
            <v>0</v>
          </cell>
          <cell r="D53">
            <v>0</v>
          </cell>
          <cell r="E53">
            <v>46010</v>
          </cell>
          <cell r="F53">
            <v>0</v>
          </cell>
          <cell r="G53">
            <v>0</v>
          </cell>
        </row>
        <row r="54">
          <cell r="B54">
            <v>0</v>
          </cell>
          <cell r="C54">
            <v>0</v>
          </cell>
          <cell r="D54">
            <v>0</v>
          </cell>
          <cell r="E54">
            <v>45958</v>
          </cell>
          <cell r="F54">
            <v>0</v>
          </cell>
          <cell r="G54">
            <v>0</v>
          </cell>
        </row>
        <row r="55">
          <cell r="B55">
            <v>46010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</row>
        <row r="56">
          <cell r="B56">
            <v>0</v>
          </cell>
          <cell r="C56">
            <v>0</v>
          </cell>
          <cell r="D56">
            <v>0</v>
          </cell>
          <cell r="E56">
            <v>45958</v>
          </cell>
          <cell r="F56">
            <v>0</v>
          </cell>
          <cell r="G56">
            <v>0</v>
          </cell>
        </row>
        <row r="57">
          <cell r="B57">
            <v>46050</v>
          </cell>
          <cell r="C57">
            <v>0</v>
          </cell>
          <cell r="D57">
            <v>0</v>
          </cell>
          <cell r="E57">
            <v>45958</v>
          </cell>
          <cell r="F57">
            <v>0</v>
          </cell>
          <cell r="G57">
            <v>0</v>
          </cell>
        </row>
        <row r="58">
          <cell r="B58">
            <v>45973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</row>
        <row r="59">
          <cell r="B59">
            <v>46048</v>
          </cell>
          <cell r="C59">
            <v>0</v>
          </cell>
          <cell r="D59">
            <v>0</v>
          </cell>
          <cell r="E59">
            <v>46034</v>
          </cell>
          <cell r="F59">
            <v>0</v>
          </cell>
          <cell r="G59">
            <v>0</v>
          </cell>
        </row>
        <row r="60"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</row>
        <row r="61">
          <cell r="B61">
            <v>46034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</row>
        <row r="62">
          <cell r="B62">
            <v>0</v>
          </cell>
          <cell r="C62">
            <v>0</v>
          </cell>
          <cell r="D62">
            <v>0</v>
          </cell>
          <cell r="E62">
            <v>45958</v>
          </cell>
          <cell r="F62">
            <v>0</v>
          </cell>
          <cell r="G62">
            <v>0</v>
          </cell>
        </row>
        <row r="63">
          <cell r="B63">
            <v>46010</v>
          </cell>
          <cell r="C63">
            <v>0</v>
          </cell>
          <cell r="D63">
            <v>0</v>
          </cell>
          <cell r="E63">
            <v>0</v>
          </cell>
          <cell r="F63">
            <v>46045</v>
          </cell>
          <cell r="G63">
            <v>0</v>
          </cell>
        </row>
        <row r="64">
          <cell r="B64">
            <v>46027</v>
          </cell>
          <cell r="C64">
            <v>0</v>
          </cell>
          <cell r="D64">
            <v>0</v>
          </cell>
          <cell r="E64">
            <v>45958</v>
          </cell>
          <cell r="F64">
            <v>0</v>
          </cell>
          <cell r="G64">
            <v>0</v>
          </cell>
        </row>
        <row r="65">
          <cell r="B65">
            <v>46063</v>
          </cell>
          <cell r="C65">
            <v>0</v>
          </cell>
          <cell r="D65">
            <v>0</v>
          </cell>
          <cell r="E65">
            <v>45957</v>
          </cell>
          <cell r="F65">
            <v>0</v>
          </cell>
          <cell r="G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45958</v>
          </cell>
          <cell r="F66">
            <v>45995</v>
          </cell>
          <cell r="G66">
            <v>0</v>
          </cell>
        </row>
        <row r="67">
          <cell r="B67">
            <v>46049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</row>
        <row r="68">
          <cell r="B68">
            <v>0</v>
          </cell>
          <cell r="C68">
            <v>0</v>
          </cell>
          <cell r="D68">
            <v>0</v>
          </cell>
          <cell r="E68">
            <v>45958</v>
          </cell>
          <cell r="F68">
            <v>0</v>
          </cell>
          <cell r="G68">
            <v>46031</v>
          </cell>
        </row>
        <row r="69">
          <cell r="B69">
            <v>45974</v>
          </cell>
          <cell r="C69">
            <v>0</v>
          </cell>
          <cell r="D69">
            <v>0</v>
          </cell>
          <cell r="E69">
            <v>0</v>
          </cell>
          <cell r="F69">
            <v>45995</v>
          </cell>
          <cell r="G69">
            <v>0</v>
          </cell>
        </row>
        <row r="70">
          <cell r="B70">
            <v>0</v>
          </cell>
          <cell r="C70">
            <v>0</v>
          </cell>
          <cell r="D70">
            <v>0</v>
          </cell>
          <cell r="E70">
            <v>45958</v>
          </cell>
          <cell r="F70">
            <v>46052</v>
          </cell>
          <cell r="G70">
            <v>0</v>
          </cell>
        </row>
        <row r="71">
          <cell r="B71">
            <v>0</v>
          </cell>
          <cell r="C71">
            <v>0</v>
          </cell>
          <cell r="D71">
            <v>0</v>
          </cell>
          <cell r="E71">
            <v>45958</v>
          </cell>
          <cell r="F71">
            <v>0</v>
          </cell>
          <cell r="G71">
            <v>0</v>
          </cell>
        </row>
        <row r="72">
          <cell r="B72">
            <v>0</v>
          </cell>
          <cell r="C72">
            <v>45965</v>
          </cell>
          <cell r="D72">
            <v>0</v>
          </cell>
          <cell r="E72">
            <v>45958</v>
          </cell>
          <cell r="F72">
            <v>0</v>
          </cell>
          <cell r="G72">
            <v>0</v>
          </cell>
        </row>
        <row r="73">
          <cell r="B73">
            <v>45994</v>
          </cell>
          <cell r="C73">
            <v>0</v>
          </cell>
          <cell r="D73">
            <v>0</v>
          </cell>
          <cell r="E73">
            <v>45959</v>
          </cell>
          <cell r="F73">
            <v>46038</v>
          </cell>
          <cell r="G73">
            <v>0</v>
          </cell>
        </row>
        <row r="74">
          <cell r="B74">
            <v>0</v>
          </cell>
          <cell r="C74">
            <v>0</v>
          </cell>
          <cell r="D74">
            <v>0</v>
          </cell>
          <cell r="E74">
            <v>45958</v>
          </cell>
          <cell r="F74">
            <v>46057</v>
          </cell>
          <cell r="G74">
            <v>0</v>
          </cell>
        </row>
        <row r="75">
          <cell r="B75">
            <v>0</v>
          </cell>
          <cell r="C75">
            <v>46049</v>
          </cell>
          <cell r="D75">
            <v>0</v>
          </cell>
          <cell r="E75">
            <v>45958</v>
          </cell>
          <cell r="F75">
            <v>0</v>
          </cell>
          <cell r="G75">
            <v>0</v>
          </cell>
        </row>
        <row r="76">
          <cell r="B76">
            <v>0</v>
          </cell>
          <cell r="C76">
            <v>0</v>
          </cell>
          <cell r="D76">
            <v>0</v>
          </cell>
          <cell r="E76">
            <v>45958</v>
          </cell>
          <cell r="F76">
            <v>0</v>
          </cell>
          <cell r="G76">
            <v>0</v>
          </cell>
        </row>
        <row r="77">
          <cell r="B77">
            <v>45966</v>
          </cell>
          <cell r="C77">
            <v>0</v>
          </cell>
          <cell r="D77">
            <v>0</v>
          </cell>
          <cell r="E77">
            <v>45958</v>
          </cell>
          <cell r="F77">
            <v>0</v>
          </cell>
          <cell r="G77">
            <v>0</v>
          </cell>
        </row>
        <row r="78">
          <cell r="B78">
            <v>45995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</row>
        <row r="79">
          <cell r="B79">
            <v>0</v>
          </cell>
          <cell r="C79">
            <v>45982</v>
          </cell>
          <cell r="D79">
            <v>0</v>
          </cell>
          <cell r="E79">
            <v>45958</v>
          </cell>
          <cell r="F79">
            <v>0</v>
          </cell>
          <cell r="G79">
            <v>46056</v>
          </cell>
        </row>
        <row r="80">
          <cell r="B80">
            <v>0</v>
          </cell>
          <cell r="C80">
            <v>0</v>
          </cell>
          <cell r="D80">
            <v>0</v>
          </cell>
          <cell r="E80">
            <v>45958</v>
          </cell>
          <cell r="F80">
            <v>0</v>
          </cell>
          <cell r="G80">
            <v>0</v>
          </cell>
        </row>
        <row r="81">
          <cell r="B81">
            <v>0</v>
          </cell>
          <cell r="C81">
            <v>0</v>
          </cell>
          <cell r="D81">
            <v>0</v>
          </cell>
          <cell r="E81">
            <v>45966</v>
          </cell>
          <cell r="F81">
            <v>0</v>
          </cell>
          <cell r="G81">
            <v>0</v>
          </cell>
        </row>
        <row r="82">
          <cell r="B82">
            <v>0</v>
          </cell>
          <cell r="C82">
            <v>45974</v>
          </cell>
          <cell r="D82">
            <v>0</v>
          </cell>
          <cell r="E82">
            <v>45958</v>
          </cell>
          <cell r="F82">
            <v>0</v>
          </cell>
          <cell r="G82">
            <v>0</v>
          </cell>
        </row>
        <row r="83">
          <cell r="B83">
            <v>0</v>
          </cell>
          <cell r="C83">
            <v>46036</v>
          </cell>
          <cell r="D83">
            <v>0</v>
          </cell>
          <cell r="E83">
            <v>45958</v>
          </cell>
          <cell r="F83">
            <v>0</v>
          </cell>
          <cell r="G83">
            <v>0</v>
          </cell>
        </row>
        <row r="84">
          <cell r="B84">
            <v>0</v>
          </cell>
          <cell r="C84">
            <v>0</v>
          </cell>
          <cell r="D84">
            <v>0</v>
          </cell>
          <cell r="E84">
            <v>45958</v>
          </cell>
          <cell r="F84">
            <v>0</v>
          </cell>
          <cell r="G84">
            <v>0</v>
          </cell>
        </row>
        <row r="85">
          <cell r="B85">
            <v>46034</v>
          </cell>
          <cell r="C85">
            <v>0</v>
          </cell>
          <cell r="D85">
            <v>0</v>
          </cell>
          <cell r="E85">
            <v>45958</v>
          </cell>
          <cell r="F85">
            <v>46051</v>
          </cell>
          <cell r="G85">
            <v>0</v>
          </cell>
        </row>
        <row r="86">
          <cell r="B86">
            <v>46050</v>
          </cell>
          <cell r="C86">
            <v>0</v>
          </cell>
          <cell r="D86">
            <v>0</v>
          </cell>
          <cell r="E86">
            <v>45958</v>
          </cell>
          <cell r="F86">
            <v>0</v>
          </cell>
          <cell r="G86">
            <v>0</v>
          </cell>
        </row>
        <row r="87">
          <cell r="B87">
            <v>46051</v>
          </cell>
          <cell r="C87">
            <v>0</v>
          </cell>
          <cell r="D87">
            <v>0</v>
          </cell>
          <cell r="E87">
            <v>45957</v>
          </cell>
          <cell r="F87">
            <v>0</v>
          </cell>
          <cell r="G87">
            <v>0</v>
          </cell>
        </row>
        <row r="88">
          <cell r="B88">
            <v>0</v>
          </cell>
          <cell r="C88">
            <v>0</v>
          </cell>
          <cell r="D88">
            <v>0</v>
          </cell>
          <cell r="E88">
            <v>45958</v>
          </cell>
          <cell r="F88">
            <v>0</v>
          </cell>
          <cell r="G88">
            <v>0</v>
          </cell>
        </row>
        <row r="89">
          <cell r="B89">
            <v>46049</v>
          </cell>
          <cell r="C89">
            <v>0</v>
          </cell>
          <cell r="D89">
            <v>0</v>
          </cell>
          <cell r="E89">
            <v>45961</v>
          </cell>
          <cell r="F89">
            <v>0</v>
          </cell>
          <cell r="G89">
            <v>0</v>
          </cell>
        </row>
        <row r="90">
          <cell r="B90">
            <v>0</v>
          </cell>
          <cell r="C90">
            <v>45968</v>
          </cell>
          <cell r="D90">
            <v>0</v>
          </cell>
          <cell r="E90">
            <v>45958</v>
          </cell>
          <cell r="F90">
            <v>0</v>
          </cell>
          <cell r="G90">
            <v>0</v>
          </cell>
        </row>
        <row r="91">
          <cell r="B91">
            <v>46043</v>
          </cell>
          <cell r="C91">
            <v>0</v>
          </cell>
          <cell r="D91">
            <v>0</v>
          </cell>
          <cell r="E91">
            <v>45966</v>
          </cell>
          <cell r="F91">
            <v>46049</v>
          </cell>
          <cell r="G91">
            <v>0</v>
          </cell>
        </row>
        <row r="92">
          <cell r="B92">
            <v>0</v>
          </cell>
          <cell r="C92">
            <v>0</v>
          </cell>
          <cell r="D92">
            <v>0</v>
          </cell>
          <cell r="E92">
            <v>45958</v>
          </cell>
          <cell r="F92">
            <v>0</v>
          </cell>
          <cell r="G92">
            <v>0</v>
          </cell>
        </row>
        <row r="93">
          <cell r="B93">
            <v>0</v>
          </cell>
          <cell r="C93">
            <v>46029</v>
          </cell>
          <cell r="D93">
            <v>0</v>
          </cell>
          <cell r="E93">
            <v>45958</v>
          </cell>
          <cell r="F93">
            <v>0</v>
          </cell>
          <cell r="G93">
            <v>0</v>
          </cell>
        </row>
        <row r="94">
          <cell r="B94">
            <v>0</v>
          </cell>
          <cell r="C94">
            <v>0</v>
          </cell>
          <cell r="D94">
            <v>0</v>
          </cell>
          <cell r="E94">
            <v>45958</v>
          </cell>
          <cell r="F94">
            <v>0</v>
          </cell>
          <cell r="G94">
            <v>0</v>
          </cell>
        </row>
        <row r="95">
          <cell r="B95">
            <v>46048</v>
          </cell>
          <cell r="C95">
            <v>0</v>
          </cell>
          <cell r="D95">
            <v>0</v>
          </cell>
          <cell r="E95">
            <v>45958</v>
          </cell>
          <cell r="F95">
            <v>46052</v>
          </cell>
          <cell r="G95">
            <v>0</v>
          </cell>
        </row>
        <row r="96">
          <cell r="B96">
            <v>46044</v>
          </cell>
          <cell r="C96">
            <v>0</v>
          </cell>
          <cell r="D96">
            <v>0</v>
          </cell>
          <cell r="E96">
            <v>45958</v>
          </cell>
          <cell r="F96">
            <v>0</v>
          </cell>
          <cell r="G96">
            <v>0</v>
          </cell>
        </row>
        <row r="97">
          <cell r="B97">
            <v>46015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</row>
        <row r="98">
          <cell r="B98">
            <v>0</v>
          </cell>
          <cell r="C98">
            <v>46007</v>
          </cell>
          <cell r="D98">
            <v>0</v>
          </cell>
          <cell r="E98">
            <v>45958</v>
          </cell>
          <cell r="F98">
            <v>0</v>
          </cell>
          <cell r="G98">
            <v>0</v>
          </cell>
        </row>
        <row r="99">
          <cell r="B99">
            <v>46049</v>
          </cell>
          <cell r="C99">
            <v>0</v>
          </cell>
          <cell r="D99">
            <v>0</v>
          </cell>
          <cell r="E99">
            <v>45958</v>
          </cell>
          <cell r="F99">
            <v>0</v>
          </cell>
          <cell r="G99">
            <v>0</v>
          </cell>
        </row>
        <row r="100">
          <cell r="B100">
            <v>0</v>
          </cell>
          <cell r="C100">
            <v>0</v>
          </cell>
          <cell r="D100">
            <v>0</v>
          </cell>
          <cell r="E100">
            <v>45958</v>
          </cell>
          <cell r="F100">
            <v>46020</v>
          </cell>
          <cell r="G100">
            <v>0</v>
          </cell>
        </row>
        <row r="101">
          <cell r="B101">
            <v>46006</v>
          </cell>
          <cell r="C101">
            <v>0</v>
          </cell>
          <cell r="D101">
            <v>0</v>
          </cell>
          <cell r="E101">
            <v>45958</v>
          </cell>
          <cell r="F101">
            <v>46020</v>
          </cell>
          <cell r="G101">
            <v>0</v>
          </cell>
        </row>
        <row r="102">
          <cell r="B102">
            <v>0</v>
          </cell>
          <cell r="C102">
            <v>46006</v>
          </cell>
          <cell r="D102">
            <v>0</v>
          </cell>
          <cell r="E102">
            <v>45958</v>
          </cell>
          <cell r="F102">
            <v>0</v>
          </cell>
          <cell r="G102">
            <v>0</v>
          </cell>
        </row>
        <row r="103">
          <cell r="B103">
            <v>0</v>
          </cell>
          <cell r="C103">
            <v>0</v>
          </cell>
          <cell r="D103">
            <v>0</v>
          </cell>
          <cell r="E103">
            <v>45958</v>
          </cell>
          <cell r="F103">
            <v>0</v>
          </cell>
          <cell r="G103">
            <v>0</v>
          </cell>
        </row>
        <row r="104">
          <cell r="B104">
            <v>0</v>
          </cell>
          <cell r="C104">
            <v>0</v>
          </cell>
          <cell r="D104">
            <v>0</v>
          </cell>
          <cell r="E104">
            <v>45958</v>
          </cell>
          <cell r="F104">
            <v>0</v>
          </cell>
          <cell r="G104">
            <v>45999</v>
          </cell>
        </row>
        <row r="105">
          <cell r="B105">
            <v>0</v>
          </cell>
          <cell r="C105">
            <v>46057</v>
          </cell>
          <cell r="D105">
            <v>0</v>
          </cell>
          <cell r="E105">
            <v>46059</v>
          </cell>
          <cell r="F105">
            <v>0</v>
          </cell>
          <cell r="G105">
            <v>0</v>
          </cell>
        </row>
        <row r="106">
          <cell r="B106">
            <v>0</v>
          </cell>
          <cell r="C106">
            <v>0</v>
          </cell>
          <cell r="D106">
            <v>0</v>
          </cell>
          <cell r="E106">
            <v>45958</v>
          </cell>
          <cell r="F106">
            <v>46042</v>
          </cell>
          <cell r="G106">
            <v>0</v>
          </cell>
        </row>
        <row r="107">
          <cell r="B107">
            <v>46051</v>
          </cell>
          <cell r="C107">
            <v>0</v>
          </cell>
          <cell r="D107">
            <v>0</v>
          </cell>
          <cell r="E107">
            <v>45958</v>
          </cell>
          <cell r="F107">
            <v>0</v>
          </cell>
          <cell r="G107">
            <v>0</v>
          </cell>
        </row>
        <row r="108">
          <cell r="B108">
            <v>46031</v>
          </cell>
          <cell r="C108">
            <v>0</v>
          </cell>
          <cell r="D108">
            <v>46043</v>
          </cell>
          <cell r="E108">
            <v>0</v>
          </cell>
          <cell r="F108">
            <v>0</v>
          </cell>
          <cell r="G108">
            <v>0</v>
          </cell>
        </row>
        <row r="109">
          <cell r="B109">
            <v>45958</v>
          </cell>
          <cell r="C109">
            <v>0</v>
          </cell>
          <cell r="D109">
            <v>45959</v>
          </cell>
          <cell r="E109">
            <v>0</v>
          </cell>
          <cell r="F109">
            <v>0</v>
          </cell>
          <cell r="G109">
            <v>0</v>
          </cell>
        </row>
        <row r="110">
          <cell r="B110">
            <v>46028</v>
          </cell>
          <cell r="C110">
            <v>0</v>
          </cell>
          <cell r="D110">
            <v>0</v>
          </cell>
          <cell r="E110">
            <v>0</v>
          </cell>
          <cell r="F110">
            <v>46055</v>
          </cell>
          <cell r="G110">
            <v>0</v>
          </cell>
        </row>
        <row r="111"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</row>
        <row r="112"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</row>
        <row r="113"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</row>
        <row r="114"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</row>
        <row r="115">
          <cell r="B115">
            <v>46028</v>
          </cell>
          <cell r="C115">
            <v>0</v>
          </cell>
          <cell r="D115">
            <v>46031</v>
          </cell>
          <cell r="E115">
            <v>0</v>
          </cell>
          <cell r="F115">
            <v>0</v>
          </cell>
          <cell r="G115">
            <v>0</v>
          </cell>
        </row>
        <row r="116"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</row>
        <row r="117">
          <cell r="B117">
            <v>46029</v>
          </cell>
          <cell r="C117">
            <v>0</v>
          </cell>
          <cell r="D117">
            <v>46034</v>
          </cell>
          <cell r="E117">
            <v>0</v>
          </cell>
          <cell r="F117">
            <v>0</v>
          </cell>
          <cell r="G117">
            <v>0</v>
          </cell>
        </row>
        <row r="118">
          <cell r="B118">
            <v>45958</v>
          </cell>
          <cell r="C118">
            <v>0</v>
          </cell>
          <cell r="D118">
            <v>46050</v>
          </cell>
          <cell r="E118">
            <v>0</v>
          </cell>
          <cell r="F118">
            <v>0</v>
          </cell>
          <cell r="G118">
            <v>0</v>
          </cell>
        </row>
        <row r="119"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</row>
        <row r="120">
          <cell r="B120">
            <v>45959</v>
          </cell>
          <cell r="C120">
            <v>0</v>
          </cell>
          <cell r="D120">
            <v>45974</v>
          </cell>
          <cell r="E120">
            <v>0</v>
          </cell>
          <cell r="F120">
            <v>46052</v>
          </cell>
          <cell r="G120">
            <v>0</v>
          </cell>
        </row>
        <row r="121">
          <cell r="B121">
            <v>46063</v>
          </cell>
          <cell r="C121">
            <v>0</v>
          </cell>
          <cell r="D121">
            <v>46059</v>
          </cell>
          <cell r="E121">
            <v>0</v>
          </cell>
          <cell r="F121">
            <v>0</v>
          </cell>
          <cell r="G121">
            <v>0</v>
          </cell>
        </row>
        <row r="122">
          <cell r="B122">
            <v>45958</v>
          </cell>
          <cell r="C122">
            <v>0</v>
          </cell>
          <cell r="D122">
            <v>0</v>
          </cell>
          <cell r="E122">
            <v>45958</v>
          </cell>
          <cell r="F122">
            <v>0</v>
          </cell>
          <cell r="G122">
            <v>0</v>
          </cell>
        </row>
        <row r="123"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</row>
        <row r="124">
          <cell r="B124">
            <v>46000</v>
          </cell>
          <cell r="C124">
            <v>0</v>
          </cell>
          <cell r="D124">
            <v>0</v>
          </cell>
          <cell r="E124">
            <v>45958</v>
          </cell>
          <cell r="F124">
            <v>0</v>
          </cell>
          <cell r="G124">
            <v>0</v>
          </cell>
        </row>
        <row r="125"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</row>
        <row r="126">
          <cell r="B126">
            <v>45959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</row>
        <row r="127">
          <cell r="B127">
            <v>0</v>
          </cell>
          <cell r="C127">
            <v>0</v>
          </cell>
          <cell r="D127">
            <v>0</v>
          </cell>
          <cell r="E127">
            <v>45964</v>
          </cell>
          <cell r="F127">
            <v>0</v>
          </cell>
          <cell r="G127">
            <v>0</v>
          </cell>
        </row>
        <row r="128">
          <cell r="B128">
            <v>0</v>
          </cell>
          <cell r="C128">
            <v>46052</v>
          </cell>
          <cell r="D128">
            <v>0</v>
          </cell>
          <cell r="E128">
            <v>46057</v>
          </cell>
          <cell r="F128">
            <v>0</v>
          </cell>
          <cell r="G128">
            <v>0</v>
          </cell>
        </row>
        <row r="129"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</row>
        <row r="130">
          <cell r="B130">
            <v>46036</v>
          </cell>
          <cell r="C130">
            <v>0</v>
          </cell>
          <cell r="D130">
            <v>0</v>
          </cell>
          <cell r="E130">
            <v>45958</v>
          </cell>
          <cell r="F130">
            <v>0</v>
          </cell>
          <cell r="G130">
            <v>0</v>
          </cell>
        </row>
        <row r="131">
          <cell r="B131">
            <v>45958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</row>
        <row r="132">
          <cell r="B132">
            <v>0</v>
          </cell>
          <cell r="C132">
            <v>0</v>
          </cell>
          <cell r="D132">
            <v>0</v>
          </cell>
          <cell r="E132">
            <v>46052</v>
          </cell>
          <cell r="F132">
            <v>0</v>
          </cell>
          <cell r="G132">
            <v>46063</v>
          </cell>
        </row>
        <row r="133">
          <cell r="B133">
            <v>0</v>
          </cell>
          <cell r="C133">
            <v>0</v>
          </cell>
          <cell r="D133">
            <v>0</v>
          </cell>
          <cell r="E133">
            <v>46057</v>
          </cell>
          <cell r="F133">
            <v>0</v>
          </cell>
          <cell r="G133">
            <v>0</v>
          </cell>
        </row>
        <row r="134">
          <cell r="B134">
            <v>46044</v>
          </cell>
          <cell r="C134">
            <v>0</v>
          </cell>
          <cell r="D134">
            <v>46044</v>
          </cell>
          <cell r="E134">
            <v>0</v>
          </cell>
          <cell r="F134">
            <v>0</v>
          </cell>
          <cell r="G134">
            <v>0</v>
          </cell>
        </row>
        <row r="135">
          <cell r="B135">
            <v>46050</v>
          </cell>
          <cell r="C135">
            <v>0</v>
          </cell>
          <cell r="D135">
            <v>46051</v>
          </cell>
          <cell r="E135">
            <v>0</v>
          </cell>
          <cell r="F135">
            <v>46052</v>
          </cell>
          <cell r="G135">
            <v>0</v>
          </cell>
        </row>
        <row r="136"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</row>
        <row r="137">
          <cell r="B137">
            <v>0</v>
          </cell>
          <cell r="C137">
            <v>0</v>
          </cell>
          <cell r="D137">
            <v>0</v>
          </cell>
          <cell r="E137">
            <v>45958</v>
          </cell>
          <cell r="F137">
            <v>0</v>
          </cell>
          <cell r="G137">
            <v>0</v>
          </cell>
        </row>
        <row r="138">
          <cell r="B138">
            <v>45996</v>
          </cell>
          <cell r="C138">
            <v>0</v>
          </cell>
          <cell r="D138">
            <v>0</v>
          </cell>
          <cell r="E138">
            <v>0</v>
          </cell>
          <cell r="F138">
            <v>46055</v>
          </cell>
          <cell r="G138">
            <v>0</v>
          </cell>
        </row>
        <row r="139">
          <cell r="B139">
            <v>0</v>
          </cell>
          <cell r="C139">
            <v>0</v>
          </cell>
          <cell r="D139">
            <v>0</v>
          </cell>
          <cell r="E139">
            <v>46007</v>
          </cell>
          <cell r="F139">
            <v>0</v>
          </cell>
          <cell r="G139">
            <v>0</v>
          </cell>
        </row>
        <row r="140">
          <cell r="B140">
            <v>45958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</row>
        <row r="141">
          <cell r="B141">
            <v>45959</v>
          </cell>
          <cell r="C141">
            <v>0</v>
          </cell>
          <cell r="D141">
            <v>46028</v>
          </cell>
          <cell r="E141">
            <v>0</v>
          </cell>
          <cell r="F141">
            <v>46052</v>
          </cell>
          <cell r="G141">
            <v>0</v>
          </cell>
        </row>
        <row r="142">
          <cell r="B142">
            <v>46029</v>
          </cell>
          <cell r="C142">
            <v>0</v>
          </cell>
          <cell r="D142">
            <v>46051</v>
          </cell>
          <cell r="E142">
            <v>0</v>
          </cell>
          <cell r="F142">
            <v>0</v>
          </cell>
          <cell r="G142">
            <v>0</v>
          </cell>
        </row>
        <row r="143">
          <cell r="B143">
            <v>46063</v>
          </cell>
          <cell r="C143">
            <v>0</v>
          </cell>
          <cell r="D143">
            <v>0</v>
          </cell>
          <cell r="E143">
            <v>45958</v>
          </cell>
          <cell r="F143">
            <v>0</v>
          </cell>
          <cell r="G143">
            <v>0</v>
          </cell>
        </row>
        <row r="144">
          <cell r="B144">
            <v>45958</v>
          </cell>
          <cell r="C144">
            <v>0</v>
          </cell>
          <cell r="D144">
            <v>45964</v>
          </cell>
          <cell r="E144">
            <v>0</v>
          </cell>
          <cell r="F144">
            <v>0</v>
          </cell>
          <cell r="G144">
            <v>0</v>
          </cell>
        </row>
        <row r="145"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46007</v>
          </cell>
          <cell r="G145">
            <v>0</v>
          </cell>
        </row>
        <row r="146"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</row>
        <row r="147">
          <cell r="B147">
            <v>46037</v>
          </cell>
          <cell r="C147">
            <v>0</v>
          </cell>
          <cell r="D147">
            <v>46044</v>
          </cell>
          <cell r="E147">
            <v>0</v>
          </cell>
          <cell r="F147">
            <v>46058</v>
          </cell>
          <cell r="G147">
            <v>0</v>
          </cell>
        </row>
        <row r="148">
          <cell r="B148">
            <v>45958</v>
          </cell>
          <cell r="C148">
            <v>0</v>
          </cell>
          <cell r="D148">
            <v>45975</v>
          </cell>
          <cell r="E148">
            <v>0</v>
          </cell>
          <cell r="F148">
            <v>0</v>
          </cell>
          <cell r="G148">
            <v>0</v>
          </cell>
        </row>
        <row r="149">
          <cell r="B149">
            <v>46063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</row>
        <row r="150"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</row>
        <row r="151">
          <cell r="B151">
            <v>0</v>
          </cell>
          <cell r="C151">
            <v>0</v>
          </cell>
          <cell r="D151">
            <v>0</v>
          </cell>
          <cell r="E151">
            <v>45958</v>
          </cell>
          <cell r="F151">
            <v>0</v>
          </cell>
          <cell r="G151">
            <v>0</v>
          </cell>
        </row>
        <row r="152">
          <cell r="B152">
            <v>45958</v>
          </cell>
          <cell r="C152">
            <v>0</v>
          </cell>
          <cell r="D152">
            <v>46028</v>
          </cell>
          <cell r="E152">
            <v>0</v>
          </cell>
          <cell r="F152">
            <v>0</v>
          </cell>
          <cell r="G152">
            <v>0</v>
          </cell>
        </row>
        <row r="153"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</row>
        <row r="154">
          <cell r="B154">
            <v>46045</v>
          </cell>
          <cell r="C154">
            <v>0</v>
          </cell>
          <cell r="D154">
            <v>0</v>
          </cell>
          <cell r="E154">
            <v>45961</v>
          </cell>
          <cell r="F154">
            <v>0</v>
          </cell>
          <cell r="G154">
            <v>0</v>
          </cell>
        </row>
        <row r="155">
          <cell r="B155">
            <v>45973</v>
          </cell>
          <cell r="C155">
            <v>0</v>
          </cell>
          <cell r="D155">
            <v>46050</v>
          </cell>
          <cell r="E155">
            <v>0</v>
          </cell>
          <cell r="F155">
            <v>0</v>
          </cell>
          <cell r="G155">
            <v>0</v>
          </cell>
        </row>
        <row r="156">
          <cell r="B156">
            <v>46063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</row>
        <row r="157">
          <cell r="B157">
            <v>46031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</row>
        <row r="158">
          <cell r="B158">
            <v>45966</v>
          </cell>
          <cell r="C158">
            <v>0</v>
          </cell>
          <cell r="D158">
            <v>46050</v>
          </cell>
          <cell r="E158">
            <v>0</v>
          </cell>
          <cell r="F158">
            <v>0</v>
          </cell>
          <cell r="G158">
            <v>0</v>
          </cell>
        </row>
        <row r="159">
          <cell r="B159">
            <v>46062</v>
          </cell>
          <cell r="C159">
            <v>0</v>
          </cell>
          <cell r="D159">
            <v>46049</v>
          </cell>
          <cell r="E159">
            <v>0</v>
          </cell>
          <cell r="F159">
            <v>0</v>
          </cell>
          <cell r="G159">
            <v>0</v>
          </cell>
        </row>
        <row r="160">
          <cell r="B160">
            <v>46063</v>
          </cell>
          <cell r="C160">
            <v>0</v>
          </cell>
          <cell r="D160">
            <v>46059</v>
          </cell>
          <cell r="E160">
            <v>0</v>
          </cell>
          <cell r="F160">
            <v>0</v>
          </cell>
          <cell r="G160">
            <v>0</v>
          </cell>
        </row>
        <row r="161">
          <cell r="B161">
            <v>46059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</row>
        <row r="162">
          <cell r="B162">
            <v>46049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</row>
        <row r="163">
          <cell r="B163">
            <v>46057</v>
          </cell>
          <cell r="C163">
            <v>0</v>
          </cell>
          <cell r="D163">
            <v>45974</v>
          </cell>
          <cell r="E163">
            <v>0</v>
          </cell>
          <cell r="F163">
            <v>0</v>
          </cell>
          <cell r="G163">
            <v>0</v>
          </cell>
        </row>
        <row r="164">
          <cell r="B164">
            <v>46063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</row>
        <row r="165">
          <cell r="B165">
            <v>46051</v>
          </cell>
          <cell r="C165">
            <v>0</v>
          </cell>
          <cell r="D165">
            <v>0</v>
          </cell>
          <cell r="E165">
            <v>0</v>
          </cell>
          <cell r="F165">
            <v>46036</v>
          </cell>
          <cell r="G165">
            <v>0</v>
          </cell>
        </row>
        <row r="166">
          <cell r="B166">
            <v>45958</v>
          </cell>
          <cell r="C166">
            <v>0</v>
          </cell>
          <cell r="D166">
            <v>46028</v>
          </cell>
          <cell r="E166">
            <v>0</v>
          </cell>
          <cell r="F166">
            <v>0</v>
          </cell>
          <cell r="G166">
            <v>0</v>
          </cell>
        </row>
        <row r="167">
          <cell r="B167">
            <v>46057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</row>
        <row r="168">
          <cell r="B168">
            <v>45973</v>
          </cell>
          <cell r="C168">
            <v>0</v>
          </cell>
          <cell r="D168">
            <v>46014</v>
          </cell>
          <cell r="E168">
            <v>0</v>
          </cell>
          <cell r="F168">
            <v>0</v>
          </cell>
          <cell r="G168">
            <v>0</v>
          </cell>
        </row>
        <row r="169">
          <cell r="B169">
            <v>45959</v>
          </cell>
          <cell r="C169">
            <v>0</v>
          </cell>
          <cell r="D169">
            <v>45959</v>
          </cell>
          <cell r="E169">
            <v>0</v>
          </cell>
          <cell r="F169">
            <v>0</v>
          </cell>
          <cell r="G169">
            <v>0</v>
          </cell>
        </row>
        <row r="170">
          <cell r="B170">
            <v>46045</v>
          </cell>
          <cell r="C170">
            <v>0</v>
          </cell>
          <cell r="D170">
            <v>46044</v>
          </cell>
          <cell r="E170">
            <v>0</v>
          </cell>
          <cell r="F170">
            <v>0</v>
          </cell>
          <cell r="G170">
            <v>0</v>
          </cell>
        </row>
        <row r="171">
          <cell r="B171">
            <v>46049</v>
          </cell>
          <cell r="C171">
            <v>0</v>
          </cell>
          <cell r="D171">
            <v>46050</v>
          </cell>
          <cell r="E171">
            <v>0</v>
          </cell>
          <cell r="F171">
            <v>46052</v>
          </cell>
          <cell r="G171">
            <v>0</v>
          </cell>
        </row>
        <row r="172">
          <cell r="B172">
            <v>46063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</row>
        <row r="173">
          <cell r="B173">
            <v>45971</v>
          </cell>
          <cell r="C173">
            <v>0</v>
          </cell>
          <cell r="D173">
            <v>46028</v>
          </cell>
          <cell r="E173">
            <v>0</v>
          </cell>
          <cell r="F173">
            <v>0</v>
          </cell>
          <cell r="G173">
            <v>0</v>
          </cell>
        </row>
        <row r="174">
          <cell r="B174">
            <v>46035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</row>
        <row r="175">
          <cell r="B175">
            <v>46062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</row>
        <row r="176"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46052</v>
          </cell>
          <cell r="G176">
            <v>0</v>
          </cell>
        </row>
        <row r="177">
          <cell r="B177">
            <v>45974</v>
          </cell>
          <cell r="C177">
            <v>0</v>
          </cell>
          <cell r="D177">
            <v>0</v>
          </cell>
          <cell r="E177">
            <v>0</v>
          </cell>
          <cell r="F177">
            <v>45999</v>
          </cell>
          <cell r="G177">
            <v>0</v>
          </cell>
        </row>
        <row r="178">
          <cell r="B178">
            <v>0</v>
          </cell>
          <cell r="C178">
            <v>0</v>
          </cell>
          <cell r="D178">
            <v>0</v>
          </cell>
          <cell r="E178">
            <v>46058</v>
          </cell>
          <cell r="F178">
            <v>0</v>
          </cell>
          <cell r="G178">
            <v>0</v>
          </cell>
        </row>
        <row r="179"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</row>
        <row r="180">
          <cell r="B180">
            <v>46003</v>
          </cell>
          <cell r="C180">
            <v>0</v>
          </cell>
          <cell r="D180">
            <v>46010</v>
          </cell>
          <cell r="E180">
            <v>0</v>
          </cell>
          <cell r="F180">
            <v>46052</v>
          </cell>
          <cell r="G180">
            <v>0</v>
          </cell>
        </row>
        <row r="181">
          <cell r="B181">
            <v>46003</v>
          </cell>
          <cell r="C181">
            <v>0</v>
          </cell>
          <cell r="D181">
            <v>46003</v>
          </cell>
          <cell r="E181">
            <v>0</v>
          </cell>
          <cell r="F181">
            <v>46052</v>
          </cell>
          <cell r="G181">
            <v>0</v>
          </cell>
        </row>
        <row r="182">
          <cell r="B182">
            <v>46014</v>
          </cell>
          <cell r="C182">
            <v>0</v>
          </cell>
          <cell r="D182">
            <v>46035</v>
          </cell>
          <cell r="E182">
            <v>0</v>
          </cell>
          <cell r="F182">
            <v>46052</v>
          </cell>
          <cell r="G182">
            <v>0</v>
          </cell>
        </row>
        <row r="183">
          <cell r="B183">
            <v>46014</v>
          </cell>
          <cell r="C183">
            <v>0</v>
          </cell>
          <cell r="D183">
            <v>46035</v>
          </cell>
          <cell r="E183">
            <v>0</v>
          </cell>
          <cell r="F183">
            <v>46052</v>
          </cell>
          <cell r="G183">
            <v>0</v>
          </cell>
        </row>
        <row r="184">
          <cell r="B184">
            <v>46063</v>
          </cell>
          <cell r="C184">
            <v>0</v>
          </cell>
          <cell r="D184">
            <v>0</v>
          </cell>
          <cell r="E184">
            <v>45958</v>
          </cell>
          <cell r="F184">
            <v>0</v>
          </cell>
          <cell r="G184">
            <v>0</v>
          </cell>
        </row>
        <row r="185">
          <cell r="B185">
            <v>46050</v>
          </cell>
          <cell r="C185">
            <v>0</v>
          </cell>
          <cell r="D185">
            <v>46043</v>
          </cell>
          <cell r="E185">
            <v>0</v>
          </cell>
          <cell r="F185">
            <v>0</v>
          </cell>
          <cell r="G185">
            <v>0</v>
          </cell>
        </row>
        <row r="186">
          <cell r="B186">
            <v>45996</v>
          </cell>
          <cell r="C186">
            <v>0</v>
          </cell>
          <cell r="D186">
            <v>0</v>
          </cell>
          <cell r="E186">
            <v>46007</v>
          </cell>
          <cell r="F186">
            <v>46055</v>
          </cell>
          <cell r="G186">
            <v>0</v>
          </cell>
        </row>
        <row r="187">
          <cell r="B187">
            <v>46063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</row>
        <row r="188">
          <cell r="B188">
            <v>0</v>
          </cell>
          <cell r="C188">
            <v>0</v>
          </cell>
          <cell r="D188">
            <v>0</v>
          </cell>
          <cell r="E188">
            <v>46057</v>
          </cell>
          <cell r="F188">
            <v>0</v>
          </cell>
          <cell r="G188">
            <v>0</v>
          </cell>
        </row>
        <row r="189">
          <cell r="B189">
            <v>45987</v>
          </cell>
          <cell r="C189">
            <v>0</v>
          </cell>
          <cell r="D189">
            <v>0</v>
          </cell>
          <cell r="E189">
            <v>45958</v>
          </cell>
          <cell r="F189">
            <v>0</v>
          </cell>
          <cell r="G189">
            <v>0</v>
          </cell>
        </row>
        <row r="190">
          <cell r="B190">
            <v>46014</v>
          </cell>
          <cell r="C190">
            <v>0</v>
          </cell>
          <cell r="D190">
            <v>46035</v>
          </cell>
          <cell r="E190">
            <v>0</v>
          </cell>
          <cell r="F190">
            <v>46052</v>
          </cell>
          <cell r="G190">
            <v>0</v>
          </cell>
        </row>
        <row r="191">
          <cell r="B191">
            <v>45958</v>
          </cell>
          <cell r="C191">
            <v>0</v>
          </cell>
          <cell r="D191">
            <v>0</v>
          </cell>
          <cell r="E191">
            <v>0</v>
          </cell>
          <cell r="F191">
            <v>46000</v>
          </cell>
          <cell r="G191">
            <v>0</v>
          </cell>
        </row>
        <row r="192"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</row>
        <row r="193"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</row>
        <row r="194">
          <cell r="B194">
            <v>45964</v>
          </cell>
          <cell r="C194">
            <v>0</v>
          </cell>
          <cell r="D194">
            <v>46049</v>
          </cell>
          <cell r="E194">
            <v>0</v>
          </cell>
          <cell r="F194">
            <v>0</v>
          </cell>
          <cell r="G194">
            <v>0</v>
          </cell>
        </row>
        <row r="195">
          <cell r="B195">
            <v>45959</v>
          </cell>
          <cell r="C195">
            <v>0</v>
          </cell>
          <cell r="D195">
            <v>45974</v>
          </cell>
          <cell r="E195">
            <v>0</v>
          </cell>
          <cell r="F195">
            <v>0</v>
          </cell>
          <cell r="G195">
            <v>0</v>
          </cell>
        </row>
        <row r="196">
          <cell r="B196">
            <v>46028</v>
          </cell>
          <cell r="C196">
            <v>0</v>
          </cell>
          <cell r="D196">
            <v>46059</v>
          </cell>
          <cell r="E196">
            <v>0</v>
          </cell>
          <cell r="F196">
            <v>0</v>
          </cell>
          <cell r="G196">
            <v>0</v>
          </cell>
        </row>
        <row r="197">
          <cell r="B197">
            <v>0</v>
          </cell>
          <cell r="C197">
            <v>0</v>
          </cell>
          <cell r="D197">
            <v>0</v>
          </cell>
          <cell r="E197">
            <v>46036</v>
          </cell>
          <cell r="F197">
            <v>0</v>
          </cell>
          <cell r="G197">
            <v>0</v>
          </cell>
        </row>
        <row r="198">
          <cell r="B198">
            <v>46031</v>
          </cell>
          <cell r="C198">
            <v>0</v>
          </cell>
          <cell r="D198">
            <v>0</v>
          </cell>
          <cell r="E198">
            <v>45964</v>
          </cell>
          <cell r="F198">
            <v>0</v>
          </cell>
          <cell r="G198">
            <v>0</v>
          </cell>
        </row>
        <row r="199">
          <cell r="B199">
            <v>0</v>
          </cell>
          <cell r="C199">
            <v>0</v>
          </cell>
          <cell r="D199">
            <v>0</v>
          </cell>
          <cell r="E199">
            <v>46031</v>
          </cell>
          <cell r="F199">
            <v>0</v>
          </cell>
          <cell r="G199">
            <v>0</v>
          </cell>
        </row>
        <row r="200">
          <cell r="B200">
            <v>45958</v>
          </cell>
          <cell r="C200">
            <v>0</v>
          </cell>
          <cell r="D200">
            <v>46027</v>
          </cell>
          <cell r="E200">
            <v>0</v>
          </cell>
          <cell r="F200">
            <v>46048</v>
          </cell>
          <cell r="G200">
            <v>0</v>
          </cell>
        </row>
        <row r="201">
          <cell r="B201">
            <v>0</v>
          </cell>
          <cell r="C201">
            <v>0</v>
          </cell>
          <cell r="D201">
            <v>0</v>
          </cell>
          <cell r="E201">
            <v>45978</v>
          </cell>
          <cell r="F201">
            <v>0</v>
          </cell>
          <cell r="G201">
            <v>0</v>
          </cell>
        </row>
        <row r="202">
          <cell r="B202">
            <v>45958</v>
          </cell>
          <cell r="C202">
            <v>0</v>
          </cell>
          <cell r="D202">
            <v>45959</v>
          </cell>
          <cell r="E202">
            <v>0</v>
          </cell>
          <cell r="F202">
            <v>0</v>
          </cell>
          <cell r="G202">
            <v>0</v>
          </cell>
        </row>
        <row r="203">
          <cell r="B203">
            <v>45999</v>
          </cell>
          <cell r="C203">
            <v>0</v>
          </cell>
          <cell r="D203">
            <v>46003</v>
          </cell>
          <cell r="E203">
            <v>0</v>
          </cell>
          <cell r="F203">
            <v>46051</v>
          </cell>
          <cell r="G203">
            <v>0</v>
          </cell>
        </row>
        <row r="204">
          <cell r="B204">
            <v>46029</v>
          </cell>
          <cell r="C204">
            <v>0</v>
          </cell>
          <cell r="D204">
            <v>0</v>
          </cell>
          <cell r="E204">
            <v>45958</v>
          </cell>
          <cell r="F204">
            <v>0</v>
          </cell>
          <cell r="G204">
            <v>0</v>
          </cell>
        </row>
        <row r="205">
          <cell r="B205">
            <v>46000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</row>
        <row r="206">
          <cell r="B206">
            <v>45995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</row>
        <row r="207">
          <cell r="B207">
            <v>46030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</row>
        <row r="208">
          <cell r="B208">
            <v>45995</v>
          </cell>
          <cell r="C208">
            <v>0</v>
          </cell>
          <cell r="D208">
            <v>0</v>
          </cell>
          <cell r="E208">
            <v>45958</v>
          </cell>
          <cell r="F208">
            <v>0</v>
          </cell>
          <cell r="G208">
            <v>0</v>
          </cell>
        </row>
        <row r="209">
          <cell r="B209">
            <v>46029</v>
          </cell>
          <cell r="C209">
            <v>0</v>
          </cell>
          <cell r="D209">
            <v>0</v>
          </cell>
          <cell r="E209">
            <v>0</v>
          </cell>
          <cell r="F209">
            <v>45996</v>
          </cell>
          <cell r="G209">
            <v>0</v>
          </cell>
        </row>
        <row r="210">
          <cell r="B210">
            <v>46031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</row>
        <row r="211">
          <cell r="B211">
            <v>46036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</row>
        <row r="212">
          <cell r="B212">
            <v>46002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</row>
        <row r="213">
          <cell r="B213">
            <v>45986</v>
          </cell>
          <cell r="C213">
            <v>0</v>
          </cell>
          <cell r="D213">
            <v>0</v>
          </cell>
          <cell r="E213">
            <v>0</v>
          </cell>
          <cell r="F213">
            <v>45996</v>
          </cell>
          <cell r="G213">
            <v>0</v>
          </cell>
        </row>
        <row r="214">
          <cell r="B214">
            <v>46055</v>
          </cell>
          <cell r="C214">
            <v>0</v>
          </cell>
          <cell r="D214">
            <v>0</v>
          </cell>
          <cell r="E214">
            <v>45959</v>
          </cell>
          <cell r="F214">
            <v>0</v>
          </cell>
          <cell r="G214">
            <v>0</v>
          </cell>
        </row>
        <row r="215">
          <cell r="B215">
            <v>0</v>
          </cell>
          <cell r="C215">
            <v>0</v>
          </cell>
          <cell r="D215">
            <v>0</v>
          </cell>
          <cell r="E215">
            <v>45959</v>
          </cell>
          <cell r="F215">
            <v>0</v>
          </cell>
          <cell r="G215">
            <v>0</v>
          </cell>
        </row>
        <row r="216">
          <cell r="B216">
            <v>45995</v>
          </cell>
          <cell r="C216">
            <v>0</v>
          </cell>
          <cell r="D216">
            <v>0</v>
          </cell>
          <cell r="E216">
            <v>45958</v>
          </cell>
          <cell r="F216">
            <v>0</v>
          </cell>
          <cell r="G216">
            <v>0</v>
          </cell>
        </row>
        <row r="217">
          <cell r="B217">
            <v>45958</v>
          </cell>
          <cell r="C217">
            <v>0</v>
          </cell>
          <cell r="D217">
            <v>45958</v>
          </cell>
          <cell r="E217">
            <v>0</v>
          </cell>
          <cell r="F217">
            <v>0</v>
          </cell>
          <cell r="G217">
            <v>0</v>
          </cell>
        </row>
        <row r="218">
          <cell r="B218">
            <v>46063</v>
          </cell>
          <cell r="C218">
            <v>0</v>
          </cell>
          <cell r="D218">
            <v>46044</v>
          </cell>
          <cell r="E218">
            <v>0</v>
          </cell>
          <cell r="F218">
            <v>0</v>
          </cell>
          <cell r="G218">
            <v>0</v>
          </cell>
        </row>
        <row r="219">
          <cell r="B219">
            <v>46062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</row>
        <row r="220">
          <cell r="B220">
            <v>45987</v>
          </cell>
          <cell r="C220">
            <v>0</v>
          </cell>
          <cell r="D220">
            <v>0</v>
          </cell>
          <cell r="E220">
            <v>45958</v>
          </cell>
          <cell r="F220">
            <v>0</v>
          </cell>
          <cell r="G220">
            <v>0</v>
          </cell>
        </row>
        <row r="221">
          <cell r="B221">
            <v>46062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</row>
        <row r="222">
          <cell r="B222">
            <v>45994</v>
          </cell>
          <cell r="C222">
            <v>0</v>
          </cell>
          <cell r="D222">
            <v>46000</v>
          </cell>
          <cell r="E222">
            <v>0</v>
          </cell>
          <cell r="F222">
            <v>0</v>
          </cell>
          <cell r="G222">
            <v>0</v>
          </cell>
        </row>
        <row r="223">
          <cell r="B223">
            <v>0</v>
          </cell>
          <cell r="C223">
            <v>0</v>
          </cell>
          <cell r="D223">
            <v>0</v>
          </cell>
          <cell r="E223">
            <v>45958</v>
          </cell>
          <cell r="F223">
            <v>0</v>
          </cell>
          <cell r="G223">
            <v>0</v>
          </cell>
        </row>
        <row r="224">
          <cell r="B224">
            <v>46031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</row>
        <row r="225">
          <cell r="B225">
            <v>0</v>
          </cell>
          <cell r="C225">
            <v>0</v>
          </cell>
          <cell r="D225">
            <v>0</v>
          </cell>
          <cell r="E225">
            <v>45989</v>
          </cell>
          <cell r="F225">
            <v>0</v>
          </cell>
          <cell r="G225">
            <v>0</v>
          </cell>
        </row>
        <row r="226"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</row>
        <row r="227"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</row>
        <row r="228">
          <cell r="B228">
            <v>45960</v>
          </cell>
          <cell r="C228">
            <v>0</v>
          </cell>
          <cell r="D228">
            <v>45960</v>
          </cell>
          <cell r="E228">
            <v>0</v>
          </cell>
          <cell r="F228">
            <v>46052</v>
          </cell>
          <cell r="G228">
            <v>0</v>
          </cell>
        </row>
        <row r="229">
          <cell r="B229">
            <v>0</v>
          </cell>
          <cell r="C229">
            <v>0</v>
          </cell>
          <cell r="D229">
            <v>0</v>
          </cell>
          <cell r="E229">
            <v>45958</v>
          </cell>
          <cell r="F229">
            <v>0</v>
          </cell>
          <cell r="G229">
            <v>0</v>
          </cell>
        </row>
        <row r="230">
          <cell r="B230">
            <v>46002</v>
          </cell>
          <cell r="C230">
            <v>0</v>
          </cell>
          <cell r="D230">
            <v>0</v>
          </cell>
          <cell r="E230">
            <v>45959</v>
          </cell>
          <cell r="F230">
            <v>0</v>
          </cell>
          <cell r="G230">
            <v>0</v>
          </cell>
        </row>
        <row r="231"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</row>
        <row r="232">
          <cell r="B232">
            <v>45958</v>
          </cell>
          <cell r="C232">
            <v>0</v>
          </cell>
          <cell r="D232">
            <v>45958</v>
          </cell>
          <cell r="E232">
            <v>0</v>
          </cell>
          <cell r="F232">
            <v>0</v>
          </cell>
          <cell r="G232">
            <v>0</v>
          </cell>
        </row>
        <row r="233">
          <cell r="B233">
            <v>45958</v>
          </cell>
          <cell r="C233">
            <v>0</v>
          </cell>
          <cell r="D233">
            <v>45958</v>
          </cell>
          <cell r="E233">
            <v>0</v>
          </cell>
          <cell r="F233">
            <v>0</v>
          </cell>
          <cell r="G233">
            <v>0</v>
          </cell>
        </row>
        <row r="234">
          <cell r="B234">
            <v>46031</v>
          </cell>
          <cell r="C234">
            <v>0</v>
          </cell>
          <cell r="D234">
            <v>0</v>
          </cell>
          <cell r="E234">
            <v>45958</v>
          </cell>
          <cell r="F234">
            <v>0</v>
          </cell>
          <cell r="G234">
            <v>0</v>
          </cell>
        </row>
        <row r="235"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46009</v>
          </cell>
          <cell r="G235">
            <v>0</v>
          </cell>
        </row>
        <row r="236">
          <cell r="B236">
            <v>45958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</row>
        <row r="237">
          <cell r="B237">
            <v>46031</v>
          </cell>
          <cell r="C237">
            <v>0</v>
          </cell>
          <cell r="D237">
            <v>46059</v>
          </cell>
          <cell r="E237">
            <v>0</v>
          </cell>
          <cell r="F237">
            <v>0</v>
          </cell>
          <cell r="G237">
            <v>0</v>
          </cell>
        </row>
        <row r="238">
          <cell r="B238">
            <v>46063</v>
          </cell>
          <cell r="C238">
            <v>0</v>
          </cell>
          <cell r="D238">
            <v>46058</v>
          </cell>
          <cell r="E238">
            <v>0</v>
          </cell>
          <cell r="F238">
            <v>0</v>
          </cell>
          <cell r="G238">
            <v>0</v>
          </cell>
        </row>
        <row r="239">
          <cell r="B239">
            <v>46045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</row>
        <row r="240">
          <cell r="B240">
            <v>46028</v>
          </cell>
          <cell r="C240">
            <v>0</v>
          </cell>
          <cell r="D240">
            <v>46028</v>
          </cell>
          <cell r="E240">
            <v>0</v>
          </cell>
          <cell r="F240">
            <v>0</v>
          </cell>
          <cell r="G240">
            <v>0</v>
          </cell>
        </row>
        <row r="241">
          <cell r="B241">
            <v>45973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</row>
        <row r="242">
          <cell r="B242">
            <v>45958</v>
          </cell>
          <cell r="C242">
            <v>0</v>
          </cell>
          <cell r="D242">
            <v>45958</v>
          </cell>
          <cell r="E242">
            <v>0</v>
          </cell>
          <cell r="F242">
            <v>0</v>
          </cell>
          <cell r="G242">
            <v>0</v>
          </cell>
        </row>
        <row r="243">
          <cell r="B243">
            <v>45958</v>
          </cell>
          <cell r="C243">
            <v>0</v>
          </cell>
          <cell r="D243">
            <v>0</v>
          </cell>
          <cell r="E243">
            <v>45980</v>
          </cell>
          <cell r="F243">
            <v>0</v>
          </cell>
          <cell r="G243">
            <v>0</v>
          </cell>
        </row>
        <row r="244">
          <cell r="B244">
            <v>45958</v>
          </cell>
          <cell r="C244">
            <v>0</v>
          </cell>
          <cell r="D244">
            <v>46034</v>
          </cell>
          <cell r="E244">
            <v>0</v>
          </cell>
          <cell r="F244">
            <v>0</v>
          </cell>
          <cell r="G244">
            <v>0</v>
          </cell>
        </row>
        <row r="245">
          <cell r="B245">
            <v>45958</v>
          </cell>
          <cell r="C245">
            <v>0</v>
          </cell>
          <cell r="D245">
            <v>0</v>
          </cell>
          <cell r="E245">
            <v>45964</v>
          </cell>
          <cell r="F245">
            <v>0</v>
          </cell>
          <cell r="G245">
            <v>0</v>
          </cell>
        </row>
        <row r="246">
          <cell r="B246">
            <v>46029</v>
          </cell>
          <cell r="C246">
            <v>0</v>
          </cell>
          <cell r="D246">
            <v>46029</v>
          </cell>
          <cell r="E246">
            <v>0</v>
          </cell>
          <cell r="F246">
            <v>46052</v>
          </cell>
          <cell r="G246">
            <v>0</v>
          </cell>
        </row>
        <row r="247">
          <cell r="B247">
            <v>45958</v>
          </cell>
          <cell r="C247">
            <v>0</v>
          </cell>
          <cell r="D247">
            <v>46029</v>
          </cell>
          <cell r="E247">
            <v>0</v>
          </cell>
          <cell r="F247">
            <v>0</v>
          </cell>
          <cell r="G247">
            <v>0</v>
          </cell>
        </row>
        <row r="248">
          <cell r="B248">
            <v>45996</v>
          </cell>
          <cell r="C248">
            <v>0</v>
          </cell>
          <cell r="D248">
            <v>0</v>
          </cell>
          <cell r="E248">
            <v>45958</v>
          </cell>
          <cell r="F248">
            <v>0</v>
          </cell>
          <cell r="G248">
            <v>0</v>
          </cell>
        </row>
        <row r="249">
          <cell r="B249">
            <v>46062</v>
          </cell>
          <cell r="C249">
            <v>0</v>
          </cell>
          <cell r="D249">
            <v>0</v>
          </cell>
          <cell r="E249">
            <v>45958</v>
          </cell>
          <cell r="F249">
            <v>0</v>
          </cell>
          <cell r="G249">
            <v>0</v>
          </cell>
        </row>
        <row r="250">
          <cell r="B250">
            <v>45958</v>
          </cell>
          <cell r="C250">
            <v>0</v>
          </cell>
          <cell r="D250">
            <v>45958</v>
          </cell>
          <cell r="E250">
            <v>0</v>
          </cell>
          <cell r="F250">
            <v>0</v>
          </cell>
          <cell r="G250">
            <v>0</v>
          </cell>
        </row>
        <row r="251">
          <cell r="B251">
            <v>46031</v>
          </cell>
          <cell r="C251">
            <v>0</v>
          </cell>
          <cell r="D251">
            <v>0</v>
          </cell>
          <cell r="E251">
            <v>45958</v>
          </cell>
          <cell r="F251">
            <v>0</v>
          </cell>
          <cell r="G251">
            <v>0</v>
          </cell>
        </row>
        <row r="252">
          <cell r="B252">
            <v>45958</v>
          </cell>
          <cell r="C252">
            <v>0</v>
          </cell>
          <cell r="D252">
            <v>0</v>
          </cell>
          <cell r="E252">
            <v>45958</v>
          </cell>
          <cell r="F252">
            <v>0</v>
          </cell>
          <cell r="G252">
            <v>0</v>
          </cell>
        </row>
        <row r="253">
          <cell r="B253">
            <v>46030</v>
          </cell>
          <cell r="C253">
            <v>0</v>
          </cell>
          <cell r="D253">
            <v>46031</v>
          </cell>
          <cell r="E253">
            <v>0</v>
          </cell>
          <cell r="F253">
            <v>0</v>
          </cell>
          <cell r="G253">
            <v>0</v>
          </cell>
        </row>
        <row r="254">
          <cell r="B254">
            <v>46003</v>
          </cell>
          <cell r="C254">
            <v>0</v>
          </cell>
          <cell r="D254">
            <v>46003</v>
          </cell>
          <cell r="E254">
            <v>0</v>
          </cell>
          <cell r="F254">
            <v>46052</v>
          </cell>
          <cell r="G254">
            <v>0</v>
          </cell>
        </row>
        <row r="255">
          <cell r="B255">
            <v>46003</v>
          </cell>
          <cell r="C255">
            <v>0</v>
          </cell>
          <cell r="D255">
            <v>46003</v>
          </cell>
          <cell r="E255">
            <v>0</v>
          </cell>
          <cell r="F255">
            <v>46052</v>
          </cell>
          <cell r="G255">
            <v>0</v>
          </cell>
        </row>
        <row r="256">
          <cell r="B256">
            <v>45958</v>
          </cell>
          <cell r="C256">
            <v>0</v>
          </cell>
          <cell r="D256">
            <v>0</v>
          </cell>
          <cell r="E256">
            <v>46057</v>
          </cell>
          <cell r="F256">
            <v>0</v>
          </cell>
          <cell r="G256">
            <v>0</v>
          </cell>
        </row>
        <row r="257">
          <cell r="B257">
            <v>46051</v>
          </cell>
          <cell r="C257">
            <v>0</v>
          </cell>
          <cell r="D257">
            <v>46051</v>
          </cell>
          <cell r="E257">
            <v>0</v>
          </cell>
          <cell r="F257">
            <v>46052</v>
          </cell>
          <cell r="G257">
            <v>0</v>
          </cell>
        </row>
        <row r="258">
          <cell r="B258">
            <v>45958</v>
          </cell>
          <cell r="C258">
            <v>0</v>
          </cell>
          <cell r="D258">
            <v>45958</v>
          </cell>
          <cell r="E258">
            <v>0</v>
          </cell>
          <cell r="F258">
            <v>0</v>
          </cell>
          <cell r="G258">
            <v>0</v>
          </cell>
        </row>
        <row r="259">
          <cell r="B259">
            <v>45959</v>
          </cell>
          <cell r="C259">
            <v>0</v>
          </cell>
          <cell r="D259">
            <v>45996</v>
          </cell>
          <cell r="E259">
            <v>0</v>
          </cell>
          <cell r="F259">
            <v>0</v>
          </cell>
          <cell r="G259">
            <v>0</v>
          </cell>
        </row>
        <row r="260">
          <cell r="B260">
            <v>45996</v>
          </cell>
          <cell r="C260">
            <v>0</v>
          </cell>
          <cell r="D260">
            <v>0</v>
          </cell>
          <cell r="E260">
            <v>45958</v>
          </cell>
          <cell r="F260">
            <v>0</v>
          </cell>
          <cell r="G260">
            <v>0</v>
          </cell>
        </row>
        <row r="261">
          <cell r="B261">
            <v>46058</v>
          </cell>
          <cell r="C261">
            <v>0</v>
          </cell>
          <cell r="D261">
            <v>0</v>
          </cell>
          <cell r="E261">
            <v>45958</v>
          </cell>
          <cell r="F261">
            <v>0</v>
          </cell>
          <cell r="G261">
            <v>0</v>
          </cell>
        </row>
        <row r="262">
          <cell r="B262">
            <v>45958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</row>
        <row r="263">
          <cell r="B263">
            <v>45958</v>
          </cell>
          <cell r="C263">
            <v>0</v>
          </cell>
          <cell r="D263">
            <v>46042</v>
          </cell>
          <cell r="E263">
            <v>0</v>
          </cell>
          <cell r="F263">
            <v>0</v>
          </cell>
          <cell r="G263">
            <v>0</v>
          </cell>
        </row>
        <row r="264">
          <cell r="B264">
            <v>45964</v>
          </cell>
          <cell r="C264">
            <v>0</v>
          </cell>
          <cell r="D264">
            <v>46045</v>
          </cell>
          <cell r="E264">
            <v>0</v>
          </cell>
          <cell r="F264">
            <v>0</v>
          </cell>
          <cell r="G264">
            <v>0</v>
          </cell>
        </row>
        <row r="265">
          <cell r="B265">
            <v>0</v>
          </cell>
          <cell r="C265">
            <v>0</v>
          </cell>
          <cell r="D265">
            <v>0</v>
          </cell>
          <cell r="E265">
            <v>45958</v>
          </cell>
          <cell r="F265">
            <v>0</v>
          </cell>
          <cell r="G265">
            <v>0</v>
          </cell>
        </row>
        <row r="266"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</row>
        <row r="267">
          <cell r="B267">
            <v>0</v>
          </cell>
          <cell r="C267">
            <v>0</v>
          </cell>
          <cell r="D267">
            <v>0</v>
          </cell>
          <cell r="E267">
            <v>45958</v>
          </cell>
          <cell r="F267">
            <v>0</v>
          </cell>
          <cell r="G267">
            <v>0</v>
          </cell>
        </row>
        <row r="268">
          <cell r="B268">
            <v>0</v>
          </cell>
          <cell r="C268">
            <v>0</v>
          </cell>
          <cell r="D268">
            <v>0</v>
          </cell>
          <cell r="E268">
            <v>45992</v>
          </cell>
          <cell r="F268">
            <v>0</v>
          </cell>
          <cell r="G268">
            <v>0</v>
          </cell>
        </row>
        <row r="269">
          <cell r="B269">
            <v>46038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</row>
        <row r="270">
          <cell r="B270">
            <v>46044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</row>
        <row r="271">
          <cell r="B271">
            <v>46028</v>
          </cell>
          <cell r="C271">
            <v>0</v>
          </cell>
          <cell r="D271">
            <v>46029</v>
          </cell>
          <cell r="E271">
            <v>0</v>
          </cell>
          <cell r="F271">
            <v>0</v>
          </cell>
          <cell r="G271">
            <v>0</v>
          </cell>
        </row>
        <row r="272">
          <cell r="B272">
            <v>0</v>
          </cell>
          <cell r="C272">
            <v>46027</v>
          </cell>
          <cell r="D272">
            <v>0</v>
          </cell>
          <cell r="E272">
            <v>46027</v>
          </cell>
          <cell r="F272">
            <v>0</v>
          </cell>
          <cell r="G272">
            <v>0</v>
          </cell>
        </row>
        <row r="273">
          <cell r="B273">
            <v>46050</v>
          </cell>
          <cell r="C273">
            <v>0</v>
          </cell>
          <cell r="D273">
            <v>46051</v>
          </cell>
          <cell r="E273">
            <v>0</v>
          </cell>
          <cell r="F273">
            <v>46052</v>
          </cell>
          <cell r="G273">
            <v>0</v>
          </cell>
        </row>
        <row r="274">
          <cell r="B274">
            <v>46037</v>
          </cell>
          <cell r="C274">
            <v>0</v>
          </cell>
          <cell r="D274">
            <v>46038</v>
          </cell>
          <cell r="E274">
            <v>0</v>
          </cell>
          <cell r="F274">
            <v>46055</v>
          </cell>
          <cell r="G274">
            <v>0</v>
          </cell>
        </row>
        <row r="275">
          <cell r="B275">
            <v>46058</v>
          </cell>
          <cell r="C275">
            <v>0</v>
          </cell>
          <cell r="D275">
            <v>0</v>
          </cell>
          <cell r="E275">
            <v>45958</v>
          </cell>
          <cell r="F275">
            <v>0</v>
          </cell>
          <cell r="G275">
            <v>0</v>
          </cell>
        </row>
        <row r="276">
          <cell r="B276">
            <v>0</v>
          </cell>
          <cell r="C276">
            <v>0</v>
          </cell>
          <cell r="D276">
            <v>0</v>
          </cell>
          <cell r="E276">
            <v>46007</v>
          </cell>
          <cell r="F276">
            <v>0</v>
          </cell>
          <cell r="G276">
            <v>0</v>
          </cell>
        </row>
        <row r="277">
          <cell r="B277">
            <v>0</v>
          </cell>
          <cell r="C277">
            <v>0</v>
          </cell>
          <cell r="D277">
            <v>0</v>
          </cell>
          <cell r="E277">
            <v>45958</v>
          </cell>
          <cell r="F277">
            <v>0</v>
          </cell>
          <cell r="G277">
            <v>0</v>
          </cell>
        </row>
        <row r="278">
          <cell r="B278">
            <v>45959</v>
          </cell>
          <cell r="C278">
            <v>0</v>
          </cell>
          <cell r="D278">
            <v>46038</v>
          </cell>
          <cell r="E278">
            <v>0</v>
          </cell>
          <cell r="F278">
            <v>0</v>
          </cell>
          <cell r="G278">
            <v>0</v>
          </cell>
        </row>
        <row r="279">
          <cell r="B279">
            <v>46037</v>
          </cell>
          <cell r="C279">
            <v>0</v>
          </cell>
          <cell r="D279">
            <v>46031</v>
          </cell>
          <cell r="E279">
            <v>0</v>
          </cell>
          <cell r="F279">
            <v>0</v>
          </cell>
          <cell r="G279">
            <v>0</v>
          </cell>
        </row>
        <row r="280"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</row>
        <row r="281">
          <cell r="B281">
            <v>0</v>
          </cell>
          <cell r="C281">
            <v>46014</v>
          </cell>
          <cell r="D281">
            <v>0</v>
          </cell>
          <cell r="E281">
            <v>46014</v>
          </cell>
          <cell r="F281">
            <v>0</v>
          </cell>
          <cell r="G281">
            <v>0</v>
          </cell>
        </row>
        <row r="282">
          <cell r="B282">
            <v>0</v>
          </cell>
          <cell r="C282">
            <v>46058</v>
          </cell>
          <cell r="D282">
            <v>0</v>
          </cell>
          <cell r="E282">
            <v>46059</v>
          </cell>
          <cell r="F282">
            <v>0</v>
          </cell>
          <cell r="G282">
            <v>0</v>
          </cell>
        </row>
        <row r="283">
          <cell r="B283">
            <v>45958</v>
          </cell>
          <cell r="C283">
            <v>0</v>
          </cell>
          <cell r="D283">
            <v>46028</v>
          </cell>
          <cell r="E283">
            <v>0</v>
          </cell>
          <cell r="F283">
            <v>46052</v>
          </cell>
          <cell r="G283">
            <v>0</v>
          </cell>
        </row>
        <row r="284">
          <cell r="B284">
            <v>45958</v>
          </cell>
          <cell r="C284">
            <v>0</v>
          </cell>
          <cell r="D284">
            <v>46043</v>
          </cell>
          <cell r="E284">
            <v>0</v>
          </cell>
          <cell r="F284">
            <v>46008</v>
          </cell>
          <cell r="G284">
            <v>0</v>
          </cell>
        </row>
        <row r="285">
          <cell r="B285">
            <v>0</v>
          </cell>
          <cell r="C285">
            <v>0</v>
          </cell>
          <cell r="D285">
            <v>0</v>
          </cell>
          <cell r="E285">
            <v>45964</v>
          </cell>
          <cell r="F285">
            <v>0</v>
          </cell>
          <cell r="G285">
            <v>0</v>
          </cell>
        </row>
        <row r="286">
          <cell r="B286">
            <v>46034</v>
          </cell>
          <cell r="C286">
            <v>0</v>
          </cell>
          <cell r="D286">
            <v>0</v>
          </cell>
          <cell r="E286">
            <v>45958</v>
          </cell>
          <cell r="F286">
            <v>0</v>
          </cell>
          <cell r="G286">
            <v>0</v>
          </cell>
        </row>
        <row r="287">
          <cell r="B287">
            <v>46052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</row>
        <row r="288">
          <cell r="B288">
            <v>46035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</row>
        <row r="289">
          <cell r="B289">
            <v>46003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</row>
        <row r="290">
          <cell r="B290">
            <v>45958</v>
          </cell>
          <cell r="C290">
            <v>0</v>
          </cell>
          <cell r="D290">
            <v>46043</v>
          </cell>
          <cell r="E290">
            <v>0</v>
          </cell>
          <cell r="F290">
            <v>0</v>
          </cell>
          <cell r="G290">
            <v>0</v>
          </cell>
        </row>
        <row r="291">
          <cell r="B291">
            <v>45958</v>
          </cell>
          <cell r="C291">
            <v>0</v>
          </cell>
          <cell r="D291">
            <v>45958</v>
          </cell>
          <cell r="E291">
            <v>0</v>
          </cell>
          <cell r="F291">
            <v>0</v>
          </cell>
          <cell r="G291">
            <v>0</v>
          </cell>
        </row>
        <row r="292">
          <cell r="B292">
            <v>46048</v>
          </cell>
          <cell r="C292">
            <v>0</v>
          </cell>
          <cell r="D292">
            <v>0</v>
          </cell>
          <cell r="E292">
            <v>45959</v>
          </cell>
          <cell r="F292">
            <v>0</v>
          </cell>
          <cell r="G292">
            <v>0</v>
          </cell>
        </row>
        <row r="293">
          <cell r="B293">
            <v>0</v>
          </cell>
          <cell r="C293">
            <v>0</v>
          </cell>
          <cell r="D293">
            <v>0</v>
          </cell>
          <cell r="E293">
            <v>45959</v>
          </cell>
          <cell r="F293">
            <v>0</v>
          </cell>
          <cell r="G293">
            <v>0</v>
          </cell>
        </row>
        <row r="294"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</row>
        <row r="295">
          <cell r="B295">
            <v>45987</v>
          </cell>
          <cell r="C295">
            <v>0</v>
          </cell>
          <cell r="D295">
            <v>0</v>
          </cell>
          <cell r="E295">
            <v>0</v>
          </cell>
          <cell r="F295">
            <v>45996</v>
          </cell>
          <cell r="G295">
            <v>0</v>
          </cell>
        </row>
        <row r="296">
          <cell r="B296">
            <v>46006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</row>
        <row r="297">
          <cell r="B297">
            <v>46028</v>
          </cell>
          <cell r="C297">
            <v>0</v>
          </cell>
          <cell r="D297">
            <v>46031</v>
          </cell>
          <cell r="E297">
            <v>0</v>
          </cell>
          <cell r="F297">
            <v>46052</v>
          </cell>
          <cell r="G297">
            <v>0</v>
          </cell>
        </row>
        <row r="298">
          <cell r="B298">
            <v>46062</v>
          </cell>
          <cell r="C298">
            <v>0</v>
          </cell>
          <cell r="D298">
            <v>0</v>
          </cell>
          <cell r="E298">
            <v>45965</v>
          </cell>
          <cell r="F298">
            <v>0</v>
          </cell>
          <cell r="G298">
            <v>0</v>
          </cell>
        </row>
        <row r="299">
          <cell r="B299">
            <v>46029</v>
          </cell>
          <cell r="C299">
            <v>0</v>
          </cell>
          <cell r="D299">
            <v>0</v>
          </cell>
          <cell r="E299">
            <v>45961</v>
          </cell>
          <cell r="F299">
            <v>0</v>
          </cell>
          <cell r="G299">
            <v>0</v>
          </cell>
        </row>
        <row r="300">
          <cell r="B300">
            <v>0</v>
          </cell>
          <cell r="C300">
            <v>0</v>
          </cell>
          <cell r="D300">
            <v>0</v>
          </cell>
          <cell r="E300">
            <v>45959</v>
          </cell>
          <cell r="F300">
            <v>0</v>
          </cell>
          <cell r="G300">
            <v>0</v>
          </cell>
        </row>
        <row r="301">
          <cell r="B301">
            <v>45995</v>
          </cell>
          <cell r="C301">
            <v>0</v>
          </cell>
          <cell r="D301">
            <v>46001</v>
          </cell>
          <cell r="E301">
            <v>0</v>
          </cell>
          <cell r="F301">
            <v>0</v>
          </cell>
          <cell r="G301">
            <v>0</v>
          </cell>
        </row>
        <row r="302">
          <cell r="B302">
            <v>45974</v>
          </cell>
          <cell r="C302">
            <v>0</v>
          </cell>
          <cell r="D302">
            <v>0</v>
          </cell>
          <cell r="E302">
            <v>46002</v>
          </cell>
          <cell r="F302">
            <v>0</v>
          </cell>
          <cell r="G302">
            <v>0</v>
          </cell>
        </row>
        <row r="304">
          <cell r="B304">
            <v>46028</v>
          </cell>
          <cell r="C304">
            <v>0</v>
          </cell>
          <cell r="D304">
            <v>0</v>
          </cell>
          <cell r="E304">
            <v>0</v>
          </cell>
          <cell r="F304">
            <v>46041</v>
          </cell>
          <cell r="G304">
            <v>0</v>
          </cell>
        </row>
        <row r="305">
          <cell r="B305">
            <v>45972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</row>
        <row r="306"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</row>
        <row r="307">
          <cell r="B307">
            <v>46051</v>
          </cell>
          <cell r="C307">
            <v>0</v>
          </cell>
          <cell r="D307">
            <v>0</v>
          </cell>
          <cell r="E307">
            <v>0</v>
          </cell>
          <cell r="F307">
            <v>46055</v>
          </cell>
          <cell r="G307">
            <v>0</v>
          </cell>
        </row>
        <row r="308">
          <cell r="B308">
            <v>45959</v>
          </cell>
          <cell r="C308">
            <v>0</v>
          </cell>
          <cell r="D308">
            <v>46007</v>
          </cell>
          <cell r="E308">
            <v>0</v>
          </cell>
          <cell r="F308">
            <v>0</v>
          </cell>
          <cell r="G308">
            <v>0</v>
          </cell>
        </row>
        <row r="309">
          <cell r="B309">
            <v>46056</v>
          </cell>
          <cell r="C309">
            <v>0</v>
          </cell>
          <cell r="D309">
            <v>46044</v>
          </cell>
          <cell r="E309">
            <v>0</v>
          </cell>
          <cell r="F309">
            <v>0</v>
          </cell>
          <cell r="G309">
            <v>0</v>
          </cell>
        </row>
        <row r="310">
          <cell r="B310">
            <v>45958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</row>
        <row r="311">
          <cell r="B311">
            <v>45960</v>
          </cell>
          <cell r="C311">
            <v>0</v>
          </cell>
          <cell r="D311">
            <v>45957</v>
          </cell>
          <cell r="E311">
            <v>0</v>
          </cell>
          <cell r="F311">
            <v>0</v>
          </cell>
          <cell r="G311">
            <v>0</v>
          </cell>
        </row>
        <row r="312">
          <cell r="B312">
            <v>45966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</row>
        <row r="313">
          <cell r="B313">
            <v>46031</v>
          </cell>
          <cell r="C313">
            <v>0</v>
          </cell>
          <cell r="D313">
            <v>0</v>
          </cell>
          <cell r="E313">
            <v>45959</v>
          </cell>
          <cell r="F313">
            <v>0</v>
          </cell>
          <cell r="G313">
            <v>0</v>
          </cell>
        </row>
        <row r="314">
          <cell r="B314">
            <v>45958</v>
          </cell>
          <cell r="C314">
            <v>0</v>
          </cell>
          <cell r="D314">
            <v>45958</v>
          </cell>
          <cell r="E314">
            <v>0</v>
          </cell>
          <cell r="F314">
            <v>0</v>
          </cell>
          <cell r="G314">
            <v>0</v>
          </cell>
        </row>
        <row r="315">
          <cell r="B315">
            <v>45959</v>
          </cell>
          <cell r="C315">
            <v>0</v>
          </cell>
          <cell r="D315">
            <v>45965</v>
          </cell>
          <cell r="E315">
            <v>0</v>
          </cell>
          <cell r="F315">
            <v>0</v>
          </cell>
          <cell r="G315">
            <v>0</v>
          </cell>
        </row>
        <row r="316">
          <cell r="B316">
            <v>45996</v>
          </cell>
          <cell r="C316">
            <v>0</v>
          </cell>
          <cell r="D316">
            <v>0</v>
          </cell>
          <cell r="E316">
            <v>45958</v>
          </cell>
          <cell r="F316">
            <v>0</v>
          </cell>
          <cell r="G316">
            <v>0</v>
          </cell>
        </row>
        <row r="317">
          <cell r="B317">
            <v>45958</v>
          </cell>
          <cell r="C317">
            <v>0</v>
          </cell>
          <cell r="D317">
            <v>45958</v>
          </cell>
          <cell r="E317">
            <v>0</v>
          </cell>
          <cell r="F317">
            <v>0</v>
          </cell>
          <cell r="G317">
            <v>0</v>
          </cell>
        </row>
        <row r="318">
          <cell r="B318">
            <v>45958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</row>
        <row r="319">
          <cell r="B319">
            <v>45958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</row>
        <row r="320">
          <cell r="B320">
            <v>46001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</row>
        <row r="321">
          <cell r="B321">
            <v>45960</v>
          </cell>
          <cell r="C321">
            <v>0</v>
          </cell>
          <cell r="D321">
            <v>0</v>
          </cell>
          <cell r="E321">
            <v>0</v>
          </cell>
          <cell r="F321">
            <v>46055</v>
          </cell>
          <cell r="G321">
            <v>0</v>
          </cell>
        </row>
        <row r="323">
          <cell r="B323">
            <v>45958</v>
          </cell>
          <cell r="C323">
            <v>0</v>
          </cell>
          <cell r="D323">
            <v>46038</v>
          </cell>
          <cell r="E323">
            <v>0</v>
          </cell>
          <cell r="F323">
            <v>0</v>
          </cell>
          <cell r="G323">
            <v>0</v>
          </cell>
        </row>
        <row r="324">
          <cell r="B324">
            <v>45958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</row>
        <row r="325">
          <cell r="B325">
            <v>45986</v>
          </cell>
          <cell r="C325">
            <v>0</v>
          </cell>
          <cell r="D325">
            <v>46009</v>
          </cell>
          <cell r="E325">
            <v>0</v>
          </cell>
          <cell r="F325">
            <v>0</v>
          </cell>
          <cell r="G325">
            <v>0</v>
          </cell>
        </row>
        <row r="326">
          <cell r="B326">
            <v>45973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</row>
        <row r="327">
          <cell r="B327">
            <v>45972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</row>
        <row r="328">
          <cell r="B328">
            <v>46059</v>
          </cell>
          <cell r="C328">
            <v>0</v>
          </cell>
          <cell r="D328">
            <v>0</v>
          </cell>
          <cell r="E328">
            <v>45958</v>
          </cell>
          <cell r="F328">
            <v>0</v>
          </cell>
          <cell r="G328">
            <v>0</v>
          </cell>
        </row>
        <row r="329">
          <cell r="B329">
            <v>46028</v>
          </cell>
          <cell r="C329">
            <v>0</v>
          </cell>
          <cell r="D329">
            <v>46028</v>
          </cell>
          <cell r="E329">
            <v>0</v>
          </cell>
          <cell r="F329">
            <v>0</v>
          </cell>
          <cell r="G329">
            <v>0</v>
          </cell>
        </row>
        <row r="331">
          <cell r="B331">
            <v>0</v>
          </cell>
          <cell r="C331">
            <v>0</v>
          </cell>
          <cell r="D331">
            <v>0</v>
          </cell>
          <cell r="E331">
            <v>45993</v>
          </cell>
          <cell r="F331">
            <v>0</v>
          </cell>
          <cell r="G331">
            <v>0</v>
          </cell>
        </row>
        <row r="332">
          <cell r="B332">
            <v>0</v>
          </cell>
          <cell r="C332">
            <v>0</v>
          </cell>
          <cell r="D332">
            <v>0</v>
          </cell>
          <cell r="E332">
            <v>46043</v>
          </cell>
          <cell r="F332">
            <v>0</v>
          </cell>
          <cell r="G332">
            <v>0</v>
          </cell>
        </row>
        <row r="333">
          <cell r="B333">
            <v>46049</v>
          </cell>
          <cell r="C333">
            <v>0</v>
          </cell>
          <cell r="D333">
            <v>46044</v>
          </cell>
          <cell r="E333">
            <v>0</v>
          </cell>
          <cell r="F333">
            <v>0</v>
          </cell>
          <cell r="G333">
            <v>0</v>
          </cell>
        </row>
        <row r="334">
          <cell r="B334">
            <v>45972</v>
          </cell>
          <cell r="C334">
            <v>0</v>
          </cell>
          <cell r="D334">
            <v>46003</v>
          </cell>
          <cell r="E334">
            <v>0</v>
          </cell>
          <cell r="F334">
            <v>46051</v>
          </cell>
          <cell r="G334">
            <v>0</v>
          </cell>
        </row>
        <row r="336">
          <cell r="B336">
            <v>45958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</row>
        <row r="337">
          <cell r="B337">
            <v>45958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</row>
        <row r="338">
          <cell r="B338">
            <v>46028</v>
          </cell>
          <cell r="C338">
            <v>0</v>
          </cell>
          <cell r="D338">
            <v>46028</v>
          </cell>
          <cell r="E338">
            <v>0</v>
          </cell>
          <cell r="F338">
            <v>0</v>
          </cell>
          <cell r="G338">
            <v>0</v>
          </cell>
        </row>
        <row r="339">
          <cell r="B339">
            <v>46028</v>
          </cell>
          <cell r="C339">
            <v>0</v>
          </cell>
          <cell r="D339">
            <v>0</v>
          </cell>
          <cell r="E339">
            <v>0</v>
          </cell>
          <cell r="F339">
            <v>46041</v>
          </cell>
          <cell r="G339">
            <v>0</v>
          </cell>
        </row>
        <row r="340"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</row>
        <row r="341">
          <cell r="B341">
            <v>46051</v>
          </cell>
          <cell r="C341">
            <v>0</v>
          </cell>
          <cell r="D341">
            <v>0</v>
          </cell>
          <cell r="E341">
            <v>0</v>
          </cell>
          <cell r="F341">
            <v>46055</v>
          </cell>
          <cell r="G341">
            <v>0</v>
          </cell>
        </row>
        <row r="342">
          <cell r="B342">
            <v>45959</v>
          </cell>
          <cell r="C342">
            <v>0</v>
          </cell>
          <cell r="D342">
            <v>46007</v>
          </cell>
          <cell r="E342">
            <v>0</v>
          </cell>
          <cell r="F342">
            <v>0</v>
          </cell>
          <cell r="G342">
            <v>0</v>
          </cell>
        </row>
        <row r="343">
          <cell r="B343">
            <v>45960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</row>
        <row r="344">
          <cell r="B344">
            <v>45959</v>
          </cell>
          <cell r="C344">
            <v>0</v>
          </cell>
          <cell r="D344">
            <v>45959</v>
          </cell>
          <cell r="E344">
            <v>0</v>
          </cell>
          <cell r="F344">
            <v>0</v>
          </cell>
          <cell r="G344">
            <v>0</v>
          </cell>
        </row>
        <row r="345">
          <cell r="B345">
            <v>46024</v>
          </cell>
          <cell r="C345">
            <v>0</v>
          </cell>
          <cell r="D345">
            <v>46028</v>
          </cell>
          <cell r="E345">
            <v>0</v>
          </cell>
          <cell r="F345">
            <v>0</v>
          </cell>
          <cell r="G345">
            <v>0</v>
          </cell>
        </row>
        <row r="346">
          <cell r="B346">
            <v>46063</v>
          </cell>
          <cell r="C346">
            <v>0</v>
          </cell>
          <cell r="D346">
            <v>45965</v>
          </cell>
          <cell r="E346">
            <v>0</v>
          </cell>
          <cell r="F346">
            <v>0</v>
          </cell>
          <cell r="G346">
            <v>0</v>
          </cell>
        </row>
        <row r="347">
          <cell r="B347">
            <v>45958</v>
          </cell>
          <cell r="C347">
            <v>0</v>
          </cell>
          <cell r="D347">
            <v>45958</v>
          </cell>
          <cell r="E347">
            <v>0</v>
          </cell>
          <cell r="F347">
            <v>0</v>
          </cell>
          <cell r="G347">
            <v>0</v>
          </cell>
        </row>
        <row r="348">
          <cell r="B348">
            <v>46001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</row>
        <row r="349">
          <cell r="B349">
            <v>46027</v>
          </cell>
          <cell r="C349">
            <v>0</v>
          </cell>
          <cell r="D349">
            <v>0</v>
          </cell>
          <cell r="E349">
            <v>45959</v>
          </cell>
          <cell r="F349">
            <v>0</v>
          </cell>
          <cell r="G349">
            <v>0</v>
          </cell>
        </row>
        <row r="351">
          <cell r="B351">
            <v>0</v>
          </cell>
          <cell r="C351">
            <v>0</v>
          </cell>
          <cell r="D351">
            <v>0</v>
          </cell>
          <cell r="E351">
            <v>46035</v>
          </cell>
          <cell r="F351">
            <v>0</v>
          </cell>
          <cell r="G351">
            <v>0</v>
          </cell>
        </row>
        <row r="352">
          <cell r="B352">
            <v>45959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rica" refreshedDate="46063.847769675929" createdVersion="8" refreshedVersion="8" minRefreshableVersion="3" recordCount="353" xr:uid="{01DEBDFC-71EC-473C-9207-3F002918BC9D}">
  <cacheSource type="worksheet">
    <worksheetSource ref="A1:AQ1048576" sheet="SUMMARY"/>
  </cacheSource>
  <cacheFields count="43">
    <cacheField name="#" numFmtId="0">
      <sharedItems containsString="0" containsBlank="1" containsNumber="1" containsInteger="1" minValue="1" maxValue="352"/>
    </cacheField>
    <cacheField name="TICKER" numFmtId="0">
      <sharedItems containsBlank="1" containsMixedTypes="1" containsNumber="1" containsInteger="1" minValue="0" maxValue="1" count="355">
        <s v="SPX Index"/>
        <s v="BTS1 Comdty"/>
        <s v="CN1 Comdty"/>
        <s v="DU1 Comdty"/>
        <s v="FV1 Comdty"/>
        <s v="G 1 Comdty"/>
        <s v="IK1 Comdty"/>
        <s v="JB1 Comdty"/>
        <s v="OAT1 Comdty"/>
        <s v="OE1 Comdty"/>
        <s v="RX1 Comdty"/>
        <s v="TU1 Comdty"/>
        <s v="TY1 Comdty"/>
        <s v="UB1 Comdty"/>
        <s v="US1 Comdty"/>
        <s v="UXY1 Comdty"/>
        <s v="WN1 Comdty"/>
        <s v="AA1 Comdty"/>
        <s v="C 1 Comdty"/>
        <s v="CC1 Comdty"/>
        <s v="CL1 Comdty"/>
        <s v="CO1 Comdty"/>
        <s v="CT1 Comdty"/>
        <s v="CU1 Comdty"/>
        <s v="FN1 Comdty"/>
        <s v="GC1 Comdty"/>
        <s v="HG1 Comdty"/>
        <s v="IOE1 Comdty"/>
        <s v="KC1 Comdty"/>
        <s v="LC1 Comdty"/>
        <s v="NG1 Comdty"/>
        <s v="PA1 Comdty"/>
        <s v="PL1 Comdty"/>
        <s v="RR1 Comdty"/>
        <s v="S 1 Comdty"/>
        <s v="SB1 Comdty"/>
        <s v="SI1 Comdty"/>
        <s v="W 1 Comdty"/>
        <s v="XB1 Comdty"/>
        <s v="ZNA1 Comdty"/>
        <s v="XAD Curncy"/>
        <s v="XBT Curncy"/>
        <s v="XET Curncy"/>
        <s v="XRP Curncy"/>
        <s v="XSO Curncy"/>
        <s v="AUDEUR Curncy"/>
        <s v="AUDJPY Curncy"/>
        <s v="AUDUSD Curncy"/>
        <s v="BGNEUR Curncy"/>
        <s v="BGNUSD Curncy"/>
        <s v="BRLEUR Curncy"/>
        <s v="BRLUSD Curncy"/>
        <s v="CADEUR Curncy"/>
        <s v="CADJPY Curncy"/>
        <s v="CADUSD Curncy"/>
        <s v="CHFEUR Curncy"/>
        <s v="CHFJPY Curncy"/>
        <s v="CHFUSD Curncy"/>
        <s v="CLPEUR Curncy"/>
        <s v="CLPUSD Curncy"/>
        <s v="CNHEUR Curncy"/>
        <s v="CNHJPY Curncy"/>
        <s v="CNHUSD Curncy"/>
        <s v="CNYUSD Curncy"/>
        <s v="CZKEUR Curncy"/>
        <s v="CZKUSD Curncy"/>
        <s v="DKKEUR Curncy"/>
        <s v="DKKJPY Curncy"/>
        <s v="DKKUSD Curncy"/>
        <s v="EURUSD Curncy"/>
        <s v="GBPEUR Curncy"/>
        <s v="GBPJPY Curncy"/>
        <s v="GBPUSD Curncy"/>
        <s v="HKDEUR Curncy"/>
        <s v="HKDUSD Curncy"/>
        <s v="HUFEUR Curncy"/>
        <s v="HUFUSD Curncy"/>
        <s v="INRUSD Curncy"/>
        <s v="ISKEUR Curncy"/>
        <s v="ISKUSD Curncy"/>
        <s v="JPYEUR Curncy"/>
        <s v="JPYUSD Curncy"/>
        <s v="KRWUSD Curncy"/>
        <s v="MXNEUR Curncy"/>
        <s v="MXNUSD Curncy"/>
        <s v="MYRUSD Curncy"/>
        <s v="NOKEUR Curncy"/>
        <s v="NOKUSD Curncy"/>
        <s v="NZDEUR Curncy"/>
        <s v="NZDJPY Curncy"/>
        <s v="NZDUSD Curncy"/>
        <s v="PHPUSD Curncy"/>
        <s v="PLNEUR Curncy"/>
        <s v="PLNUSD Curncy"/>
        <s v="SEKEUR Curncy"/>
        <s v="SEKUSD Curncy"/>
        <s v="SGDEUR Curncy"/>
        <s v="SGDUSD Curncy"/>
        <s v="THBEUR Curncy"/>
        <s v="THBUSD Curncy"/>
        <s v="TRYEUR Curncy"/>
        <s v="TRYUSD Curncy"/>
        <s v="TWDUSD Curncy"/>
        <s v="XBTUSD Curncy"/>
        <s v="ZAREUR Curncy"/>
        <s v="ZARUSD Curncy"/>
        <s v="ACWI US Equity"/>
        <s v="AIQ US Equity"/>
        <s v="ARGT US Equity"/>
        <s v="ARKB US Equity"/>
        <s v="ARKF US Equity"/>
        <s v="ARKG US Equity"/>
        <s v="ARKK US Equity"/>
        <s v="ARKQ US Equity"/>
        <s v="ARKW US Equity"/>
        <s v="ARKX US Equity"/>
        <s v="ARTY US Equity"/>
        <s v="BAI US Equity"/>
        <s v="BATT US Equity"/>
        <s v="BBJP US Equity"/>
        <s v="BIL US Equity"/>
        <s v="BKCH US Equity"/>
        <s v="BKLN US Equity"/>
        <s v="BLOK US Equity"/>
        <s v="BOTZ US Equity"/>
        <s v="BOUT US Equity"/>
        <s v="BUG US Equity"/>
        <s v="BUZZ US Equity"/>
        <s v="CGCP US Equity"/>
        <s v="CGUS US Equity"/>
        <s v="CIBR US Equity"/>
        <s v="CLOU US Equity"/>
        <s v="COLO US Equity"/>
        <s v="COPX US Equity"/>
        <s v="CQQQ US Equity"/>
        <s v="DBA US Equity"/>
        <s v="DBC US Equity"/>
        <s v="DBO US Equity"/>
        <s v="DIA US Equity"/>
        <s v="DRIV US Equity"/>
        <s v="DTCR US Equity"/>
        <s v="DUHP US Equity"/>
        <s v="DYNF US Equity"/>
        <s v="DXYZ US Equity"/>
        <s v="EBIZ US Equity"/>
        <s v="ECH US Equity"/>
        <s v="EEM US Equity"/>
        <s v="EFA US Equity"/>
        <s v="EIDO US Equity"/>
        <s v="EPHE US Equity"/>
        <s v="EPOL US Equity"/>
        <s v="ETHA US Equity"/>
        <s v="EWA US Equity"/>
        <s v="EWC US Equity"/>
        <s v="EWD US Equity"/>
        <s v="EWG US Equity"/>
        <s v="EWH US Equity"/>
        <s v="EWI US Equity"/>
        <s v="EWJ US Equity"/>
        <s v="EWL US Equity"/>
        <s v="EWM US Equity"/>
        <s v="EWP US Equity"/>
        <s v="EWQ US Equity"/>
        <s v="EWS US Equity"/>
        <s v="EWT US Equity"/>
        <s v="EWU US Equity"/>
        <s v="EWW US Equity"/>
        <s v="EWY US Equity"/>
        <s v="EWZ US Equity"/>
        <s v="EZA US Equity"/>
        <s v="EZU US Equity"/>
        <s v="FAN US Equity"/>
        <s v="FENY US Equity"/>
        <s v="FEZ US Equity"/>
        <s v="FFTY US Equity"/>
        <s v="FHLC US Equity"/>
        <s v="FINX US Equity"/>
        <s v="FXI US Equity"/>
        <s v="GDX US Equity"/>
        <s v="GDXJ US Equity"/>
        <s v="GLD US Equity"/>
        <s v="GLDM US Equity"/>
        <s v="GOVT US Equity"/>
        <s v="GREK US Equity"/>
        <s v="GSG US Equity"/>
        <s v="GSIE US Equity"/>
        <s v="HACK US Equity"/>
        <s v="HYG US Equity"/>
        <s v="IAU US Equity"/>
        <s v="IBB US Equity"/>
        <s v="IBIT US Equity"/>
        <s v="IBUY US Equity"/>
        <s v="ICLN US Equity"/>
        <s v="IDRV US Equity"/>
        <s v="IFRA US Equity"/>
        <s v="IGV US Equity"/>
        <s v="IJR US Equity"/>
        <s v="INDA US Equity"/>
        <s v="ITA US Equity"/>
        <s v="ITB US Equity"/>
        <s v="IVW US Equity"/>
        <s v="IWC US Equity"/>
        <s v="IWD US Equity"/>
        <s v="IWM US Equity"/>
        <s v="IWN US Equity"/>
        <s v="IWO US Equity"/>
        <s v="IWS US Equity"/>
        <s v="IXJ US Equity"/>
        <s v="IYC US Equity"/>
        <s v="IYE US Equity"/>
        <s v="IYF US Equity"/>
        <s v="IYH US Equity"/>
        <s v="IYK US Equity"/>
        <s v="IYR US Equity"/>
        <s v="IYT US Equity"/>
        <s v="IYW US Equity"/>
        <s v="IYZ US Equity"/>
        <s v="JETS US Equity"/>
        <s v="JNK US Equity"/>
        <s v="KBE US Equity"/>
        <s v="KBWB US Equity"/>
        <s v="KIE US Equity"/>
        <s v="KRE US Equity"/>
        <s v="KSA US Equity"/>
        <s v="KURE US Equity"/>
        <s v="KWEB US Equity"/>
        <s v="LIT US Equity"/>
        <s v="LQD US Equity"/>
        <s v="MDY US Equity"/>
        <s v="METV US Equity"/>
        <s v="MGC US Equity"/>
        <s v="MGK US Equity"/>
        <s v="MGV US Equity"/>
        <s v="MSOS US Equity"/>
        <s v="MTUM US Equity"/>
        <s v="OIH US Equity"/>
        <s v="PAVE US Equity"/>
        <s v="PBW US Equity"/>
        <s v="PPA US Equity"/>
        <s v="PPH US Equity"/>
        <s v="QQQ US Equity"/>
        <s v="QQQE US Equity"/>
        <s v="QTUM US Equity"/>
        <s v="QUAL US Equity"/>
        <s v="REMX US Equity"/>
        <s v="ROBO US Equity"/>
        <s v="RSP US Equity"/>
        <s v="SCHD US Equity"/>
        <s v="SCHG US Equity"/>
        <s v="SCHV US Equity"/>
        <s v="SGOV US Equity"/>
        <s v="SHLD US Equity"/>
        <s v="SIL US Equity"/>
        <s v="SILJ US Equity"/>
        <s v="SKYY US Equity"/>
        <s v="SLV US Equity"/>
        <s v="SMH US Equity"/>
        <s v="SPHB US Equity"/>
        <s v="SPHQ US Equity"/>
        <s v="SPLV US Equity"/>
        <s v="SPMO US Equity"/>
        <s v="SPY US Equity"/>
        <s v="TAN US Equity"/>
        <s v="TBT US Equity"/>
        <s v="TIGR US Equity"/>
        <s v="TIP US Equity"/>
        <s v="TLT US Equity"/>
        <s v="TUR US Equity"/>
        <s v="UAE US Equity"/>
        <s v="UFO US Equity"/>
        <s v="UNG US Equity"/>
        <s v="URA US Equity"/>
        <s v="URNM US Equity"/>
        <s v="USMV US Equity"/>
        <s v="USO US Equity"/>
        <s v="UUP US Equity"/>
        <s v="VIS US Equity"/>
        <s v="VLUE US Equity"/>
        <s v="VNM US Equity"/>
        <s v="VXX US Equity"/>
        <s v="WCLD US Equity"/>
        <s v="XAR US Equity"/>
        <s v="XBI US Equity"/>
        <s v="XHB US Equity"/>
        <s v="XLB US Equity"/>
        <s v="XLC US Equity"/>
        <s v="XLE US Equity"/>
        <s v="XLF US Equity"/>
        <s v="XLI US Equity"/>
        <s v="XLK US Equity"/>
        <s v="XLP US Equity"/>
        <s v="XLRE US Equity"/>
        <s v="XLU US Equity"/>
        <s v="XLV US Equity"/>
        <s v="XLY US Equity"/>
        <s v="XME US Equity"/>
        <s v="XOP US Equity"/>
        <s v="XRT US Equity"/>
        <s v="AS51 Index"/>
        <s v="BKX Index"/>
        <s v="CAC Index"/>
        <s v="CCMP Index"/>
        <s v="DAX Index"/>
        <s v="FTSEMIB Index"/>
        <s v="HSCEI Index"/>
        <s v="HSI Index"/>
        <s v="IBEX Index"/>
        <s v="IBOV Index"/>
        <s v="INDU Index"/>
        <s v="KOSPI Index"/>
        <s v="MEXBOL Index"/>
        <s v="MID Index"/>
        <s v="NDX Index"/>
        <s v="NKY Index"/>
        <s v="NYA Index"/>
        <s v="OEX Index"/>
        <s v="RAY Index"/>
        <s v="RIY Index"/>
        <s v="RTY Index"/>
        <s v="SHCOMP Index"/>
        <s v="SMI Index"/>
        <s v="SOX Index"/>
        <s v="SPR Index"/>
        <s v="SPTSX Index"/>
        <s v="SX5E Index"/>
        <s v="SXXP Index"/>
        <s v="TRAN Index"/>
        <s v="TWSE Index"/>
        <s v="UKX Index"/>
        <s v="UTIL Index"/>
        <s v="BSE500 Index"/>
        <s v="BZ1 Index"/>
        <s v="CA1 Index"/>
        <s v="CF1 Index"/>
        <s v="DM1 Index"/>
        <s v="ES1 Index"/>
        <s v="FT1 Index"/>
        <s v="GX1 Index"/>
        <s v="HC1 Index"/>
        <s v="HI1 Index"/>
        <s v="IB1 Index"/>
        <s v="IFB1 Index"/>
        <s v="KM1 Index"/>
        <s v="MES1 Index"/>
        <s v="NK1 Index"/>
        <s v="NQ1 Index"/>
        <s v="RTY1 Index"/>
        <s v="SM1 Index"/>
        <s v="ST1 Index"/>
        <s v="UX1 Index"/>
        <s v="VG1 Index"/>
        <s v="Z 1 Index"/>
        <m/>
        <n v="0" u="1"/>
        <n v="1" u="1"/>
      </sharedItems>
    </cacheField>
    <cacheField name="NAME" numFmtId="0">
      <sharedItems containsBlank="1"/>
    </cacheField>
    <cacheField name="CLASS" numFmtId="0">
      <sharedItems containsBlank="1" count="8">
        <s v="INDEX"/>
        <s v="BOND FUTURE"/>
        <s v="COMMODITY"/>
        <s v="CRYPTO"/>
        <s v="CURRENCY"/>
        <s v="ETF"/>
        <s v="INDEX FUTURE"/>
        <m/>
      </sharedItems>
    </cacheField>
    <cacheField name="CLASS 2" numFmtId="0">
      <sharedItems containsBlank="1"/>
    </cacheField>
    <cacheField name="SCORE" numFmtId="0">
      <sharedItems containsString="0" containsBlank="1" containsNumber="1" containsInteger="1" minValue="-5" maxValue="9"/>
    </cacheField>
    <cacheField name="MEAN REVERSION SCORE" numFmtId="0">
      <sharedItems containsString="0" containsBlank="1" containsNumber="1" containsInteger="1" minValue="0" maxValue="15"/>
    </cacheField>
    <cacheField name="SHORT MODEL SCORE" numFmtId="0">
      <sharedItems containsString="0" containsBlank="1" containsNumber="1" containsInteger="1" minValue="0" maxValue="9"/>
    </cacheField>
    <cacheField name="BREAKOUT 260D" numFmtId="0">
      <sharedItems containsNonDate="0" containsDate="1" containsString="0" containsBlank="1" minDate="1899-12-30T00:00:00" maxDate="2026-02-11T00:00:00"/>
    </cacheField>
    <cacheField name="BREAKDOWN 260D" numFmtId="0">
      <sharedItems containsNonDate="0" containsDate="1" containsString="0" containsBlank="1" minDate="1899-12-30T00:00:00" maxDate="2026-02-07T00:00:00"/>
    </cacheField>
    <cacheField name="BREAKOUT 260D SPX" numFmtId="0">
      <sharedItems containsNonDate="0" containsDate="1" containsString="0" containsBlank="1" minDate="1899-12-30T00:00:00" maxDate="2026-02-07T00:00:00"/>
    </cacheField>
    <cacheField name="BREAKDOWN 260D SPX" numFmtId="0">
      <sharedItems containsNonDate="0" containsDate="1" containsString="0" containsBlank="1" minDate="1899-12-30T00:00:00" maxDate="2026-02-07T00:00:00"/>
    </cacheField>
    <cacheField name="LONG RETRACEMENT DATE" numFmtId="0">
      <sharedItems containsNonDate="0" containsDate="1" containsString="0" containsBlank="1" minDate="1899-12-30T00:00:00" maxDate="2026-02-06T00:00:00"/>
    </cacheField>
    <cacheField name="SHORT RETRACEMENT DATE" numFmtId="0">
      <sharedItems containsNonDate="0" containsDate="1" containsString="0" containsBlank="1" minDate="1899-12-30T00:00:00" maxDate="2026-02-11T00:00:00"/>
    </cacheField>
    <cacheField name="RSI" numFmtId="0">
      <sharedItems containsString="0" containsBlank="1" containsNumber="1" minValue="13.41" maxValue="99.988779767376428"/>
    </cacheField>
    <cacheField name="RSI Indicator" numFmtId="0">
      <sharedItems containsBlank="1"/>
    </cacheField>
    <cacheField name="MA 50D Cross" numFmtId="0">
      <sharedItems containsBlank="1"/>
    </cacheField>
    <cacheField name="50D MA Signal" numFmtId="0">
      <sharedItems containsBlank="1"/>
    </cacheField>
    <cacheField name="39W MA Signal" numFmtId="0">
      <sharedItems containsBlank="1"/>
    </cacheField>
    <cacheField name="100D EMA Signal" numFmtId="0">
      <sharedItems containsBlank="1"/>
    </cacheField>
    <cacheField name="RSI 5 WEEKS" numFmtId="0">
      <sharedItems containsString="0" containsBlank="1" containsNumber="1" minValue="0" maxValue="98.697999999999993"/>
    </cacheField>
    <cacheField name="Number Days Above 31D MA" numFmtId="0">
      <sharedItems containsString="0" containsBlank="1" containsNumber="1" containsInteger="1" minValue="0" maxValue="993"/>
    </cacheField>
    <cacheField name="GAP Indicator" numFmtId="0">
      <sharedItems containsString="0" containsBlank="1" containsNumber="1" containsInteger="1" minValue="0" maxValue="1"/>
    </cacheField>
    <cacheField name="NARROW RANGE 7 DAYS" numFmtId="0">
      <sharedItems containsString="0" containsBlank="1" containsNumber="1" containsInteger="1" minValue="0" maxValue="5"/>
    </cacheField>
    <cacheField name="WIDE RANGE 30 DAYS" numFmtId="0">
      <sharedItems containsString="0" containsBlank="1" containsNumber="1" containsInteger="1" minValue="0" maxValue="10"/>
    </cacheField>
    <cacheField name="LAST DATE VOLUME &gt; 2.5x 50DMA" numFmtId="0">
      <sharedItems containsString="0" containsBlank="1" containsNumber="1" containsInteger="1" minValue="0" maxValue="46063"/>
    </cacheField>
    <cacheField name="HIGH OF LAST 4 DAYS" numFmtId="0">
      <sharedItems containsString="0" containsBlank="1" containsNumber="1" containsInteger="1" minValue="0" maxValue="4"/>
    </cacheField>
    <cacheField name="LOW OF LAST 4 DAYS" numFmtId="0">
      <sharedItems containsString="0" containsBlank="1" containsNumber="1" containsInteger="1" minValue="0" maxValue="4"/>
    </cacheField>
    <cacheField name="3M LOW DATE" numFmtId="0">
      <sharedItems containsNonDate="0" containsDate="1" containsString="0" containsBlank="1" minDate="1899-12-30T00:00:00" maxDate="2026-02-11T00:00:00"/>
    </cacheField>
    <cacheField name="RATIO SECURITY/INDEX LOWER THAN 50D MA?" numFmtId="0">
      <sharedItems containsString="0" containsBlank="1" containsNumber="1" containsInteger="1" minValue="0" maxValue="1"/>
    </cacheField>
    <cacheField name="1M HIGH DATE" numFmtId="0">
      <sharedItems containsNonDate="0" containsDate="1" containsString="0" containsBlank="1" minDate="1899-12-30T00:00:00" maxDate="2026-02-11T00:00:00"/>
    </cacheField>
    <cacheField name="SECURITY RSI - IDX RSI" numFmtId="0">
      <sharedItems containsString="0" containsBlank="1" containsNumber="1" minValue="-53.083001106919909" maxValue="33.495951926860869"/>
    </cacheField>
    <cacheField name="PLACEHOLDER 10" numFmtId="0">
      <sharedItems containsNonDate="0" containsString="0" containsBlank="1"/>
    </cacheField>
    <cacheField name="PLACEHOLDER 11" numFmtId="0">
      <sharedItems containsNonDate="0" containsString="0" containsBlank="1"/>
    </cacheField>
    <cacheField name="PLACEHOLDER 12" numFmtId="0">
      <sharedItems containsNonDate="0" containsString="0" containsBlank="1"/>
    </cacheField>
    <cacheField name="PLACEHOLDER 13" numFmtId="0">
      <sharedItems containsNonDate="0" containsString="0" containsBlank="1"/>
    </cacheField>
    <cacheField name="PLACEHOLDER 14" numFmtId="0">
      <sharedItems containsNonDate="0" containsString="0" containsBlank="1"/>
    </cacheField>
    <cacheField name="PLACEHOLDER 15" numFmtId="0">
      <sharedItems containsNonDate="0" containsString="0" containsBlank="1"/>
    </cacheField>
    <cacheField name="PLACEHOLDER 16" numFmtId="0">
      <sharedItems containsNonDate="0" containsString="0" containsBlank="1"/>
    </cacheField>
    <cacheField name="PLACEHOLDER 17" numFmtId="0">
      <sharedItems containsNonDate="0" containsString="0" containsBlank="1"/>
    </cacheField>
    <cacheField name="PLACEHOLDER 18" numFmtId="0">
      <sharedItems containsNonDate="0" containsString="0" containsBlank="1"/>
    </cacheField>
    <cacheField name="PLACEHOLDER 19" numFmtId="0">
      <sharedItems containsNonDate="0" containsString="0" containsBlank="1"/>
    </cacheField>
    <cacheField name="PLACEHOLDER 2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rica" refreshedDate="46063.848095486108" createdVersion="8" refreshedVersion="8" minRefreshableVersion="3" recordCount="353" xr:uid="{C7F8CA62-BB3A-4B5E-8380-84DD5A3B3D25}">
  <cacheSource type="worksheet">
    <worksheetSource ref="A1:AP1048576" sheet="SUMMARY"/>
  </cacheSource>
  <cacheFields count="42">
    <cacheField name="#" numFmtId="0">
      <sharedItems containsString="0" containsBlank="1" containsNumber="1" containsInteger="1" minValue="1" maxValue="352"/>
    </cacheField>
    <cacheField name="TICKER" numFmtId="0">
      <sharedItems containsBlank="1" count="406">
        <s v="SPX Index"/>
        <s v="BTS1 Comdty"/>
        <s v="CN1 Comdty"/>
        <s v="DU1 Comdty"/>
        <s v="FV1 Comdty"/>
        <s v="G 1 Comdty"/>
        <s v="IK1 Comdty"/>
        <s v="JB1 Comdty"/>
        <s v="OAT1 Comdty"/>
        <s v="OE1 Comdty"/>
        <s v="RX1 Comdty"/>
        <s v="TU1 Comdty"/>
        <s v="TY1 Comdty"/>
        <s v="UB1 Comdty"/>
        <s v="US1 Comdty"/>
        <s v="UXY1 Comdty"/>
        <s v="WN1 Comdty"/>
        <s v="AA1 Comdty"/>
        <s v="C 1 Comdty"/>
        <s v="CC1 Comdty"/>
        <s v="CL1 Comdty"/>
        <s v="CO1 Comdty"/>
        <s v="CT1 Comdty"/>
        <s v="CU1 Comdty"/>
        <s v="FN1 Comdty"/>
        <s v="GC1 Comdty"/>
        <s v="HG1 Comdty"/>
        <s v="IOE1 Comdty"/>
        <s v="KC1 Comdty"/>
        <s v="LC1 Comdty"/>
        <s v="NG1 Comdty"/>
        <s v="PA1 Comdty"/>
        <s v="PL1 Comdty"/>
        <s v="RR1 Comdty"/>
        <s v="S 1 Comdty"/>
        <s v="SB1 Comdty"/>
        <s v="SI1 Comdty"/>
        <s v="W 1 Comdty"/>
        <s v="XB1 Comdty"/>
        <s v="ZNA1 Comdty"/>
        <s v="XAD Curncy"/>
        <s v="XBT Curncy"/>
        <s v="XET Curncy"/>
        <s v="XRP Curncy"/>
        <s v="XSO Curncy"/>
        <s v="AUDEUR Curncy"/>
        <s v="AUDJPY Curncy"/>
        <s v="AUDUSD Curncy"/>
        <s v="BGNEUR Curncy"/>
        <s v="BGNUSD Curncy"/>
        <s v="BRLEUR Curncy"/>
        <s v="BRLUSD Curncy"/>
        <s v="CADEUR Curncy"/>
        <s v="CADJPY Curncy"/>
        <s v="CADUSD Curncy"/>
        <s v="CHFEUR Curncy"/>
        <s v="CHFJPY Curncy"/>
        <s v="CHFUSD Curncy"/>
        <s v="CLPEUR Curncy"/>
        <s v="CLPUSD Curncy"/>
        <s v="CNHEUR Curncy"/>
        <s v="CNHJPY Curncy"/>
        <s v="CNHUSD Curncy"/>
        <s v="CNYUSD Curncy"/>
        <s v="CZKEUR Curncy"/>
        <s v="CZKUSD Curncy"/>
        <s v="DKKEUR Curncy"/>
        <s v="DKKJPY Curncy"/>
        <s v="DKKUSD Curncy"/>
        <s v="EURUSD Curncy"/>
        <s v="GBPEUR Curncy"/>
        <s v="GBPJPY Curncy"/>
        <s v="GBPUSD Curncy"/>
        <s v="HKDEUR Curncy"/>
        <s v="HKDUSD Curncy"/>
        <s v="HUFEUR Curncy"/>
        <s v="HUFUSD Curncy"/>
        <s v="INRUSD Curncy"/>
        <s v="ISKEUR Curncy"/>
        <s v="ISKUSD Curncy"/>
        <s v="JPYEUR Curncy"/>
        <s v="JPYUSD Curncy"/>
        <s v="KRWUSD Curncy"/>
        <s v="MXNEUR Curncy"/>
        <s v="MXNUSD Curncy"/>
        <s v="MYRUSD Curncy"/>
        <s v="NOKEUR Curncy"/>
        <s v="NOKUSD Curncy"/>
        <s v="NZDEUR Curncy"/>
        <s v="NZDJPY Curncy"/>
        <s v="NZDUSD Curncy"/>
        <s v="PHPUSD Curncy"/>
        <s v="PLNEUR Curncy"/>
        <s v="PLNUSD Curncy"/>
        <s v="SEKEUR Curncy"/>
        <s v="SEKUSD Curncy"/>
        <s v="SGDEUR Curncy"/>
        <s v="SGDUSD Curncy"/>
        <s v="THBEUR Curncy"/>
        <s v="THBUSD Curncy"/>
        <s v="TRYEUR Curncy"/>
        <s v="TRYUSD Curncy"/>
        <s v="TWDUSD Curncy"/>
        <s v="XBTUSD Curncy"/>
        <s v="ZAREUR Curncy"/>
        <s v="ZARUSD Curncy"/>
        <s v="ACWI US Equity"/>
        <s v="AIQ US Equity"/>
        <s v="ARGT US Equity"/>
        <s v="ARKB US Equity"/>
        <s v="ARKF US Equity"/>
        <s v="ARKG US Equity"/>
        <s v="ARKK US Equity"/>
        <s v="ARKQ US Equity"/>
        <s v="ARKW US Equity"/>
        <s v="ARKX US Equity"/>
        <s v="ARTY US Equity"/>
        <s v="BAI US Equity"/>
        <s v="BATT US Equity"/>
        <s v="BBJP US Equity"/>
        <s v="BIL US Equity"/>
        <s v="BKCH US Equity"/>
        <s v="BKLN US Equity"/>
        <s v="BLOK US Equity"/>
        <s v="BOTZ US Equity"/>
        <s v="BOUT US Equity"/>
        <s v="BUG US Equity"/>
        <s v="BUZZ US Equity"/>
        <s v="CGCP US Equity"/>
        <s v="CGUS US Equity"/>
        <s v="CIBR US Equity"/>
        <s v="CLOU US Equity"/>
        <s v="COLO US Equity"/>
        <s v="COPX US Equity"/>
        <s v="CQQQ US Equity"/>
        <s v="DBA US Equity"/>
        <s v="DBC US Equity"/>
        <s v="DBO US Equity"/>
        <s v="DIA US Equity"/>
        <s v="DRIV US Equity"/>
        <s v="DTCR US Equity"/>
        <s v="DUHP US Equity"/>
        <s v="DYNF US Equity"/>
        <s v="DXYZ US Equity"/>
        <s v="EBIZ US Equity"/>
        <s v="ECH US Equity"/>
        <s v="EEM US Equity"/>
        <s v="EFA US Equity"/>
        <s v="EIDO US Equity"/>
        <s v="EPHE US Equity"/>
        <s v="EPOL US Equity"/>
        <s v="ETHA US Equity"/>
        <s v="EWA US Equity"/>
        <s v="EWC US Equity"/>
        <s v="EWD US Equity"/>
        <s v="EWG US Equity"/>
        <s v="EWH US Equity"/>
        <s v="EWI US Equity"/>
        <s v="EWJ US Equity"/>
        <s v="EWL US Equity"/>
        <s v="EWM US Equity"/>
        <s v="EWP US Equity"/>
        <s v="EWQ US Equity"/>
        <s v="EWS US Equity"/>
        <s v="EWT US Equity"/>
        <s v="EWU US Equity"/>
        <s v="EWW US Equity"/>
        <s v="EWY US Equity"/>
        <s v="EWZ US Equity"/>
        <s v="EZA US Equity"/>
        <s v="EZU US Equity"/>
        <s v="FAN US Equity"/>
        <s v="FENY US Equity"/>
        <s v="FEZ US Equity"/>
        <s v="FFTY US Equity"/>
        <s v="FHLC US Equity"/>
        <s v="FINX US Equity"/>
        <s v="FXI US Equity"/>
        <s v="GDX US Equity"/>
        <s v="GDXJ US Equity"/>
        <s v="GLD US Equity"/>
        <s v="GLDM US Equity"/>
        <s v="GOVT US Equity"/>
        <s v="GREK US Equity"/>
        <s v="GSG US Equity"/>
        <s v="GSIE US Equity"/>
        <s v="HACK US Equity"/>
        <s v="HYG US Equity"/>
        <s v="IAU US Equity"/>
        <s v="IBB US Equity"/>
        <s v="IBIT US Equity"/>
        <s v="IBUY US Equity"/>
        <s v="ICLN US Equity"/>
        <s v="IDRV US Equity"/>
        <s v="IFRA US Equity"/>
        <s v="IGV US Equity"/>
        <s v="IJR US Equity"/>
        <s v="INDA US Equity"/>
        <s v="ITA US Equity"/>
        <s v="ITB US Equity"/>
        <s v="IVW US Equity"/>
        <s v="IWC US Equity"/>
        <s v="IWD US Equity"/>
        <s v="IWM US Equity"/>
        <s v="IWN US Equity"/>
        <s v="IWO US Equity"/>
        <s v="IWS US Equity"/>
        <s v="IXJ US Equity"/>
        <s v="IYC US Equity"/>
        <s v="IYE US Equity"/>
        <s v="IYF US Equity"/>
        <s v="IYH US Equity"/>
        <s v="IYK US Equity"/>
        <s v="IYR US Equity"/>
        <s v="IYT US Equity"/>
        <s v="IYW US Equity"/>
        <s v="IYZ US Equity"/>
        <s v="JETS US Equity"/>
        <s v="JNK US Equity"/>
        <s v="KBE US Equity"/>
        <s v="KBWB US Equity"/>
        <s v="KIE US Equity"/>
        <s v="KRE US Equity"/>
        <s v="KSA US Equity"/>
        <s v="KURE US Equity"/>
        <s v="KWEB US Equity"/>
        <s v="LIT US Equity"/>
        <s v="LQD US Equity"/>
        <s v="MDY US Equity"/>
        <s v="METV US Equity"/>
        <s v="MGC US Equity"/>
        <s v="MGK US Equity"/>
        <s v="MGV US Equity"/>
        <s v="MSOS US Equity"/>
        <s v="MTUM US Equity"/>
        <s v="OIH US Equity"/>
        <s v="PAVE US Equity"/>
        <s v="PBW US Equity"/>
        <s v="PPA US Equity"/>
        <s v="PPH US Equity"/>
        <s v="QQQ US Equity"/>
        <s v="QQQE US Equity"/>
        <s v="QTUM US Equity"/>
        <s v="QUAL US Equity"/>
        <s v="REMX US Equity"/>
        <s v="ROBO US Equity"/>
        <s v="RSP US Equity"/>
        <s v="SCHD US Equity"/>
        <s v="SCHG US Equity"/>
        <s v="SCHV US Equity"/>
        <s v="SGOV US Equity"/>
        <s v="SHLD US Equity"/>
        <s v="SIL US Equity"/>
        <s v="SILJ US Equity"/>
        <s v="SKYY US Equity"/>
        <s v="SLV US Equity"/>
        <s v="SMH US Equity"/>
        <s v="SPHB US Equity"/>
        <s v="SPHQ US Equity"/>
        <s v="SPLV US Equity"/>
        <s v="SPMO US Equity"/>
        <s v="SPY US Equity"/>
        <s v="TAN US Equity"/>
        <s v="TBT US Equity"/>
        <s v="TIGR US Equity"/>
        <s v="TIP US Equity"/>
        <s v="TLT US Equity"/>
        <s v="TUR US Equity"/>
        <s v="UAE US Equity"/>
        <s v="UFO US Equity"/>
        <s v="UNG US Equity"/>
        <s v="URA US Equity"/>
        <s v="URNM US Equity"/>
        <s v="USMV US Equity"/>
        <s v="USO US Equity"/>
        <s v="UUP US Equity"/>
        <s v="VIS US Equity"/>
        <s v="VLUE US Equity"/>
        <s v="VNM US Equity"/>
        <s v="VXX US Equity"/>
        <s v="WCLD US Equity"/>
        <s v="XAR US Equity"/>
        <s v="XBI US Equity"/>
        <s v="XHB US Equity"/>
        <s v="XLB US Equity"/>
        <s v="XLC US Equity"/>
        <s v="XLE US Equity"/>
        <s v="XLF US Equity"/>
        <s v="XLI US Equity"/>
        <s v="XLK US Equity"/>
        <s v="XLP US Equity"/>
        <s v="XLRE US Equity"/>
        <s v="XLU US Equity"/>
        <s v="XLV US Equity"/>
        <s v="XLY US Equity"/>
        <s v="XME US Equity"/>
        <s v="XOP US Equity"/>
        <s v="XRT US Equity"/>
        <s v="AS51 Index"/>
        <s v="BKX Index"/>
        <s v="CAC Index"/>
        <s v="CCMP Index"/>
        <s v="DAX Index"/>
        <s v="FTSEMIB Index"/>
        <s v="HSCEI Index"/>
        <s v="HSI Index"/>
        <s v="IBEX Index"/>
        <s v="IBOV Index"/>
        <s v="INDU Index"/>
        <s v="KOSPI Index"/>
        <s v="MEXBOL Index"/>
        <s v="MID Index"/>
        <s v="NDX Index"/>
        <s v="NKY Index"/>
        <s v="NYA Index"/>
        <s v="OEX Index"/>
        <s v="RAY Index"/>
        <s v="RIY Index"/>
        <s v="RTY Index"/>
        <s v="SHCOMP Index"/>
        <s v="SMI Index"/>
        <s v="SOX Index"/>
        <s v="SPR Index"/>
        <s v="SPTSX Index"/>
        <s v="SX5E Index"/>
        <s v="SXXP Index"/>
        <s v="TRAN Index"/>
        <s v="TWSE Index"/>
        <s v="UKX Index"/>
        <s v="UTIL Index"/>
        <s v="BSE500 Index"/>
        <s v="BZ1 Index"/>
        <s v="CA1 Index"/>
        <s v="CF1 Index"/>
        <s v="DM1 Index"/>
        <s v="ES1 Index"/>
        <s v="FT1 Index"/>
        <s v="GX1 Index"/>
        <s v="HC1 Index"/>
        <s v="HI1 Index"/>
        <s v="IB1 Index"/>
        <s v="IFB1 Index"/>
        <s v="KM1 Index"/>
        <s v="MES1 Index"/>
        <s v="NK1 Index"/>
        <s v="NQ1 Index"/>
        <s v="RTY1 Index"/>
        <s v="SM1 Index"/>
        <s v="ST1 Index"/>
        <s v="UX1 Index"/>
        <s v="VG1 Index"/>
        <s v="Z 1 Index"/>
        <m/>
        <s v="XBI Curncy" u="1"/>
        <s v="CBNK Index" u="1"/>
        <s v="SENSEX Index" u="1"/>
        <s v="TPX Index" u="1"/>
        <s v="AI1 Index" u="1"/>
        <s v="ID1 Index" u="1"/>
        <s v="NH1 Index" u="1"/>
        <s v="NX1 Index" u="1"/>
        <s v="SW1 Index" u="1"/>
        <s v="TP1 Index" u="1"/>
        <s v="BTO1 Comdty" u="1"/>
        <s v="KAA1 Comdty" u="1"/>
        <s v="KE1 Comdty" u="1"/>
        <s v="XM1 Comdty" u="1"/>
        <s v="YM1 Comdty" u="1"/>
        <s v="AGG US Equity" u="1"/>
        <s v="AMLP US Equity" u="1"/>
        <s v="ASHR US Equity" u="1"/>
        <s v="BITO US Equity" u="1"/>
        <s v="BIV US Equity" u="1"/>
        <s v="BND US Equity" u="1"/>
        <s v="BNDX US Equity" u="1"/>
        <s v="BSV US Equity" u="1"/>
        <s v="BTC US Equity" u="1"/>
        <s v="CGDV US Equity" u="1"/>
        <s v="CGGR US Equity" u="1"/>
        <s v="CHAT US Equity" u="1"/>
        <s v="DGRO US Equity" u="1"/>
        <s v="EDV US Equity" u="1"/>
        <s v="EFG US Equity" u="1"/>
        <s v="EFV US Equity" u="1"/>
        <s v="EMLC US Equity" u="1"/>
        <s v="EMXC US Equity" u="1"/>
        <s v="ETHE US Equity" u="1"/>
        <s v="EUFN US Equity" u="1"/>
        <s v="FBND US Equity" u="1"/>
        <s v="FLOT US Equity" u="1"/>
        <s v="GBTC US Equity" u="1"/>
        <s v="IEF US Equity" u="1"/>
        <s v="IEFA US Equity" u="1"/>
        <s v="IGPT US Equity" u="1"/>
        <s v="IVV US Equity" u="1"/>
        <s v="NLR US Equity" u="1"/>
        <s v="ORR US Equity" u="1"/>
        <s v="SIVR US Equity" u="1"/>
        <s v="SIXG US Equity" u="1"/>
        <s v="SMIN US Equity" u="1"/>
        <s v="SOXX US Equity" u="1"/>
        <s v="SPHD US Equity" u="1"/>
        <s v="TLH US Equity" u="1"/>
        <s v="USHY US Equity" u="1"/>
        <s v="A51 Index" u="1"/>
        <s v="IS1 Index" u="1"/>
      </sharedItems>
    </cacheField>
    <cacheField name="NAME" numFmtId="0">
      <sharedItems containsBlank="1"/>
    </cacheField>
    <cacheField name="CLASS" numFmtId="0">
      <sharedItems containsBlank="1" count="8">
        <s v="INDEX"/>
        <s v="BOND FUTURE"/>
        <s v="COMMODITY"/>
        <s v="CRYPTO"/>
        <s v="CURRENCY"/>
        <s v="ETF"/>
        <s v="INDEX FUTURE"/>
        <m/>
      </sharedItems>
    </cacheField>
    <cacheField name="CLASS 2" numFmtId="0">
      <sharedItems containsBlank="1"/>
    </cacheField>
    <cacheField name="SCORE" numFmtId="0">
      <sharedItems containsString="0" containsBlank="1" containsNumber="1" containsInteger="1" minValue="-5" maxValue="9"/>
    </cacheField>
    <cacheField name="MEAN REVERSION SCORE" numFmtId="0">
      <sharedItems containsString="0" containsBlank="1" containsNumber="1" containsInteger="1" minValue="0" maxValue="15"/>
    </cacheField>
    <cacheField name="SHORT MODEL SCORE" numFmtId="0">
      <sharedItems containsString="0" containsBlank="1" containsNumber="1" containsInteger="1" minValue="0" maxValue="9"/>
    </cacheField>
    <cacheField name="BREAKOUT 260D" numFmtId="0">
      <sharedItems containsNonDate="0" containsDate="1" containsString="0" containsBlank="1" minDate="1899-12-30T00:00:00" maxDate="2026-02-11T00:00:00"/>
    </cacheField>
    <cacheField name="BREAKDOWN 260D" numFmtId="0">
      <sharedItems containsNonDate="0" containsDate="1" containsString="0" containsBlank="1" minDate="1899-12-30T00:00:00" maxDate="2026-02-07T00:00:00"/>
    </cacheField>
    <cacheField name="BREAKOUT 260D SPX" numFmtId="0">
      <sharedItems containsNonDate="0" containsDate="1" containsString="0" containsBlank="1" minDate="1899-12-30T00:00:00" maxDate="2026-02-07T00:00:00"/>
    </cacheField>
    <cacheField name="BREAKDOWN 260D SPX" numFmtId="0">
      <sharedItems containsNonDate="0" containsDate="1" containsString="0" containsBlank="1" minDate="1899-12-30T00:00:00" maxDate="2026-02-07T00:00:00"/>
    </cacheField>
    <cacheField name="LONG RETRACEMENT DATE" numFmtId="0">
      <sharedItems containsNonDate="0" containsDate="1" containsString="0" containsBlank="1" minDate="1899-12-30T00:00:00" maxDate="2026-02-06T00:00:00"/>
    </cacheField>
    <cacheField name="SHORT RETRACEMENT DATE" numFmtId="0">
      <sharedItems containsNonDate="0" containsDate="1" containsString="0" containsBlank="1" minDate="1899-12-30T00:00:00" maxDate="2026-02-11T00:00:00"/>
    </cacheField>
    <cacheField name="RSI" numFmtId="0">
      <sharedItems containsString="0" containsBlank="1" containsNumber="1" minValue="13.41" maxValue="99.988779767376428"/>
    </cacheField>
    <cacheField name="RSI Indicator" numFmtId="0">
      <sharedItems containsBlank="1"/>
    </cacheField>
    <cacheField name="MA 50D Cross" numFmtId="0">
      <sharedItems containsBlank="1"/>
    </cacheField>
    <cacheField name="50D MA Signal" numFmtId="0">
      <sharedItems containsBlank="1"/>
    </cacheField>
    <cacheField name="39W MA Signal" numFmtId="0">
      <sharedItems containsBlank="1"/>
    </cacheField>
    <cacheField name="100D EMA Signal" numFmtId="0">
      <sharedItems containsBlank="1"/>
    </cacheField>
    <cacheField name="RSI 5 WEEKS" numFmtId="0">
      <sharedItems containsString="0" containsBlank="1" containsNumber="1" minValue="0" maxValue="98.697999999999993"/>
    </cacheField>
    <cacheField name="Number Days Above 31D MA" numFmtId="0">
      <sharedItems containsString="0" containsBlank="1" containsNumber="1" containsInteger="1" minValue="0" maxValue="993"/>
    </cacheField>
    <cacheField name="GAP Indicator" numFmtId="0">
      <sharedItems containsString="0" containsBlank="1" containsNumber="1" containsInteger="1" minValue="0" maxValue="1"/>
    </cacheField>
    <cacheField name="NARROW RANGE 7 DAYS" numFmtId="0">
      <sharedItems containsString="0" containsBlank="1" containsNumber="1" containsInteger="1" minValue="0" maxValue="5"/>
    </cacheField>
    <cacheField name="WIDE RANGE 30 DAYS" numFmtId="0">
      <sharedItems containsString="0" containsBlank="1" containsNumber="1" containsInteger="1" minValue="0" maxValue="10"/>
    </cacheField>
    <cacheField name="LAST DATE VOLUME &gt; 2.5x 50DMA" numFmtId="0">
      <sharedItems containsString="0" containsBlank="1" containsNumber="1" containsInteger="1" minValue="0" maxValue="46063"/>
    </cacheField>
    <cacheField name="HIGH OF LAST 4 DAYS" numFmtId="0">
      <sharedItems containsString="0" containsBlank="1" containsNumber="1" containsInteger="1" minValue="0" maxValue="4"/>
    </cacheField>
    <cacheField name="LOW OF LAST 4 DAYS" numFmtId="0">
      <sharedItems containsString="0" containsBlank="1" containsNumber="1" containsInteger="1" minValue="0" maxValue="4"/>
    </cacheField>
    <cacheField name="3M LOW DATE" numFmtId="0">
      <sharedItems containsNonDate="0" containsDate="1" containsString="0" containsBlank="1" minDate="1899-12-30T00:00:00" maxDate="2026-02-11T00:00:00"/>
    </cacheField>
    <cacheField name="RATIO SECURITY/INDEX LOWER THAN 50D MA?" numFmtId="0">
      <sharedItems containsString="0" containsBlank="1" containsNumber="1" containsInteger="1" minValue="0" maxValue="1"/>
    </cacheField>
    <cacheField name="1M HIGH DATE" numFmtId="0">
      <sharedItems containsNonDate="0" containsDate="1" containsString="0" containsBlank="1" minDate="1899-12-30T00:00:00" maxDate="2026-02-11T00:00:00"/>
    </cacheField>
    <cacheField name="SECURITY RSI - IDX RSI" numFmtId="0">
      <sharedItems containsString="0" containsBlank="1" containsNumber="1" minValue="-53.083001106919909" maxValue="33.495951926860869"/>
    </cacheField>
    <cacheField name="PLACEHOLDER 10" numFmtId="0">
      <sharedItems containsNonDate="0" containsString="0" containsBlank="1"/>
    </cacheField>
    <cacheField name="PLACEHOLDER 11" numFmtId="0">
      <sharedItems containsNonDate="0" containsString="0" containsBlank="1"/>
    </cacheField>
    <cacheField name="PLACEHOLDER 12" numFmtId="0">
      <sharedItems containsNonDate="0" containsString="0" containsBlank="1"/>
    </cacheField>
    <cacheField name="PLACEHOLDER 13" numFmtId="0">
      <sharedItems containsNonDate="0" containsString="0" containsBlank="1"/>
    </cacheField>
    <cacheField name="PLACEHOLDER 14" numFmtId="0">
      <sharedItems containsNonDate="0" containsString="0" containsBlank="1"/>
    </cacheField>
    <cacheField name="PLACEHOLDER 15" numFmtId="0">
      <sharedItems containsNonDate="0" containsString="0" containsBlank="1"/>
    </cacheField>
    <cacheField name="PLACEHOLDER 16" numFmtId="0">
      <sharedItems containsNonDate="0" containsString="0" containsBlank="1"/>
    </cacheField>
    <cacheField name="PLACEHOLDER 17" numFmtId="0">
      <sharedItems containsNonDate="0" containsString="0" containsBlank="1"/>
    </cacheField>
    <cacheField name="PLACEHOLDER 18" numFmtId="0">
      <sharedItems containsNonDate="0" containsString="0" containsBlank="1"/>
    </cacheField>
    <cacheField name="PLACEHOLDER 19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rica" refreshedDate="46063.848482870373" createdVersion="8" refreshedVersion="8" minRefreshableVersion="3" recordCount="353" xr:uid="{95951570-DD7D-468D-B282-ABED83E25592}">
  <cacheSource type="worksheet">
    <worksheetSource ref="A1:N1048576" sheet="SUMMARY"/>
  </cacheSource>
  <cacheFields count="14">
    <cacheField name="#" numFmtId="0">
      <sharedItems containsString="0" containsBlank="1" containsNumber="1" containsInteger="1" minValue="1" maxValue="352"/>
    </cacheField>
    <cacheField name="TICKER" numFmtId="0">
      <sharedItems containsBlank="1" containsMixedTypes="1" containsNumber="1" containsInteger="1" minValue="0" maxValue="0" count="354">
        <s v="SPX Index"/>
        <s v="BTS1 Comdty"/>
        <s v="CN1 Comdty"/>
        <s v="DU1 Comdty"/>
        <s v="FV1 Comdty"/>
        <s v="G 1 Comdty"/>
        <s v="IK1 Comdty"/>
        <s v="JB1 Comdty"/>
        <s v="OAT1 Comdty"/>
        <s v="OE1 Comdty"/>
        <s v="RX1 Comdty"/>
        <s v="TU1 Comdty"/>
        <s v="TY1 Comdty"/>
        <s v="UB1 Comdty"/>
        <s v="US1 Comdty"/>
        <s v="UXY1 Comdty"/>
        <s v="WN1 Comdty"/>
        <s v="AA1 Comdty"/>
        <s v="C 1 Comdty"/>
        <s v="CC1 Comdty"/>
        <s v="CL1 Comdty"/>
        <s v="CO1 Comdty"/>
        <s v="CT1 Comdty"/>
        <s v="CU1 Comdty"/>
        <s v="FN1 Comdty"/>
        <s v="GC1 Comdty"/>
        <s v="HG1 Comdty"/>
        <s v="IOE1 Comdty"/>
        <s v="KC1 Comdty"/>
        <s v="LC1 Comdty"/>
        <s v="NG1 Comdty"/>
        <s v="PA1 Comdty"/>
        <s v="PL1 Comdty"/>
        <s v="RR1 Comdty"/>
        <s v="S 1 Comdty"/>
        <s v="SB1 Comdty"/>
        <s v="SI1 Comdty"/>
        <s v="W 1 Comdty"/>
        <s v="XB1 Comdty"/>
        <s v="ZNA1 Comdty"/>
        <s v="XAD Curncy"/>
        <s v="XBT Curncy"/>
        <s v="XET Curncy"/>
        <s v="XRP Curncy"/>
        <s v="XSO Curncy"/>
        <s v="AUDEUR Curncy"/>
        <s v="AUDJPY Curncy"/>
        <s v="AUDUSD Curncy"/>
        <s v="BGNEUR Curncy"/>
        <s v="BGNUSD Curncy"/>
        <s v="BRLEUR Curncy"/>
        <s v="BRLUSD Curncy"/>
        <s v="CADEUR Curncy"/>
        <s v="CADJPY Curncy"/>
        <s v="CADUSD Curncy"/>
        <s v="CHFEUR Curncy"/>
        <s v="CHFJPY Curncy"/>
        <s v="CHFUSD Curncy"/>
        <s v="CLPEUR Curncy"/>
        <s v="CLPUSD Curncy"/>
        <s v="CNHEUR Curncy"/>
        <s v="CNHJPY Curncy"/>
        <s v="CNHUSD Curncy"/>
        <s v="CNYUSD Curncy"/>
        <s v="CZKEUR Curncy"/>
        <s v="CZKUSD Curncy"/>
        <s v="DKKEUR Curncy"/>
        <s v="DKKJPY Curncy"/>
        <s v="DKKUSD Curncy"/>
        <s v="EURUSD Curncy"/>
        <s v="GBPEUR Curncy"/>
        <s v="GBPJPY Curncy"/>
        <s v="GBPUSD Curncy"/>
        <s v="HKDEUR Curncy"/>
        <s v="HKDUSD Curncy"/>
        <s v="HUFEUR Curncy"/>
        <s v="HUFUSD Curncy"/>
        <s v="INRUSD Curncy"/>
        <s v="ISKEUR Curncy"/>
        <s v="ISKUSD Curncy"/>
        <s v="JPYEUR Curncy"/>
        <s v="JPYUSD Curncy"/>
        <s v="KRWUSD Curncy"/>
        <s v="MXNEUR Curncy"/>
        <s v="MXNUSD Curncy"/>
        <s v="MYRUSD Curncy"/>
        <s v="NOKEUR Curncy"/>
        <s v="NOKUSD Curncy"/>
        <s v="NZDEUR Curncy"/>
        <s v="NZDJPY Curncy"/>
        <s v="NZDUSD Curncy"/>
        <s v="PHPUSD Curncy"/>
        <s v="PLNEUR Curncy"/>
        <s v="PLNUSD Curncy"/>
        <s v="SEKEUR Curncy"/>
        <s v="SEKUSD Curncy"/>
        <s v="SGDEUR Curncy"/>
        <s v="SGDUSD Curncy"/>
        <s v="THBEUR Curncy"/>
        <s v="THBUSD Curncy"/>
        <s v="TRYEUR Curncy"/>
        <s v="TRYUSD Curncy"/>
        <s v="TWDUSD Curncy"/>
        <s v="XBTUSD Curncy"/>
        <s v="ZAREUR Curncy"/>
        <s v="ZARUSD Curncy"/>
        <s v="ACWI US Equity"/>
        <s v="AIQ US Equity"/>
        <s v="ARGT US Equity"/>
        <s v="ARKB US Equity"/>
        <s v="ARKF US Equity"/>
        <s v="ARKG US Equity"/>
        <s v="ARKK US Equity"/>
        <s v="ARKQ US Equity"/>
        <s v="ARKW US Equity"/>
        <s v="ARKX US Equity"/>
        <s v="ARTY US Equity"/>
        <s v="BAI US Equity"/>
        <s v="BATT US Equity"/>
        <s v="BBJP US Equity"/>
        <s v="BIL US Equity"/>
        <s v="BKCH US Equity"/>
        <s v="BKLN US Equity"/>
        <s v="BLOK US Equity"/>
        <s v="BOTZ US Equity"/>
        <s v="BOUT US Equity"/>
        <s v="BUG US Equity"/>
        <s v="BUZZ US Equity"/>
        <s v="CGCP US Equity"/>
        <s v="CGUS US Equity"/>
        <s v="CIBR US Equity"/>
        <s v="CLOU US Equity"/>
        <s v="COLO US Equity"/>
        <s v="COPX US Equity"/>
        <s v="CQQQ US Equity"/>
        <s v="DBA US Equity"/>
        <s v="DBC US Equity"/>
        <s v="DBO US Equity"/>
        <s v="DIA US Equity"/>
        <s v="DRIV US Equity"/>
        <s v="DTCR US Equity"/>
        <s v="DUHP US Equity"/>
        <s v="DYNF US Equity"/>
        <s v="DXYZ US Equity"/>
        <s v="EBIZ US Equity"/>
        <s v="ECH US Equity"/>
        <s v="EEM US Equity"/>
        <s v="EFA US Equity"/>
        <s v="EIDO US Equity"/>
        <s v="EPHE US Equity"/>
        <s v="EPOL US Equity"/>
        <s v="ETHA US Equity"/>
        <s v="EWA US Equity"/>
        <s v="EWC US Equity"/>
        <s v="EWD US Equity"/>
        <s v="EWG US Equity"/>
        <s v="EWH US Equity"/>
        <s v="EWI US Equity"/>
        <s v="EWJ US Equity"/>
        <s v="EWL US Equity"/>
        <s v="EWM US Equity"/>
        <s v="EWP US Equity"/>
        <s v="EWQ US Equity"/>
        <s v="EWS US Equity"/>
        <s v="EWT US Equity"/>
        <s v="EWU US Equity"/>
        <s v="EWW US Equity"/>
        <s v="EWY US Equity"/>
        <s v="EWZ US Equity"/>
        <s v="EZA US Equity"/>
        <s v="EZU US Equity"/>
        <s v="FAN US Equity"/>
        <s v="FENY US Equity"/>
        <s v="FEZ US Equity"/>
        <s v="FFTY US Equity"/>
        <s v="FHLC US Equity"/>
        <s v="FINX US Equity"/>
        <s v="FXI US Equity"/>
        <s v="GDX US Equity"/>
        <s v="GDXJ US Equity"/>
        <s v="GLD US Equity"/>
        <s v="GLDM US Equity"/>
        <s v="GOVT US Equity"/>
        <s v="GREK US Equity"/>
        <s v="GSG US Equity"/>
        <s v="GSIE US Equity"/>
        <s v="HACK US Equity"/>
        <s v="HYG US Equity"/>
        <s v="IAU US Equity"/>
        <s v="IBB US Equity"/>
        <s v="IBIT US Equity"/>
        <s v="IBUY US Equity"/>
        <s v="ICLN US Equity"/>
        <s v="IDRV US Equity"/>
        <s v="IFRA US Equity"/>
        <s v="IGV US Equity"/>
        <s v="IJR US Equity"/>
        <s v="INDA US Equity"/>
        <s v="ITA US Equity"/>
        <s v="ITB US Equity"/>
        <s v="IVW US Equity"/>
        <s v="IWC US Equity"/>
        <s v="IWD US Equity"/>
        <s v="IWM US Equity"/>
        <s v="IWN US Equity"/>
        <s v="IWO US Equity"/>
        <s v="IWS US Equity"/>
        <s v="IXJ US Equity"/>
        <s v="IYC US Equity"/>
        <s v="IYE US Equity"/>
        <s v="IYF US Equity"/>
        <s v="IYH US Equity"/>
        <s v="IYK US Equity"/>
        <s v="IYR US Equity"/>
        <s v="IYT US Equity"/>
        <s v="IYW US Equity"/>
        <s v="IYZ US Equity"/>
        <s v="JETS US Equity"/>
        <s v="JNK US Equity"/>
        <s v="KBE US Equity"/>
        <s v="KBWB US Equity"/>
        <s v="KIE US Equity"/>
        <s v="KRE US Equity"/>
        <s v="KSA US Equity"/>
        <s v="KURE US Equity"/>
        <s v="KWEB US Equity"/>
        <s v="LIT US Equity"/>
        <s v="LQD US Equity"/>
        <s v="MDY US Equity"/>
        <s v="METV US Equity"/>
        <s v="MGC US Equity"/>
        <s v="MGK US Equity"/>
        <s v="MGV US Equity"/>
        <s v="MSOS US Equity"/>
        <s v="MTUM US Equity"/>
        <s v="OIH US Equity"/>
        <s v="PAVE US Equity"/>
        <s v="PBW US Equity"/>
        <s v="PPA US Equity"/>
        <s v="PPH US Equity"/>
        <s v="QQQ US Equity"/>
        <s v="QQQE US Equity"/>
        <s v="QTUM US Equity"/>
        <s v="QUAL US Equity"/>
        <s v="REMX US Equity"/>
        <s v="ROBO US Equity"/>
        <s v="RSP US Equity"/>
        <s v="SCHD US Equity"/>
        <s v="SCHG US Equity"/>
        <s v="SCHV US Equity"/>
        <s v="SGOV US Equity"/>
        <s v="SHLD US Equity"/>
        <s v="SIL US Equity"/>
        <s v="SILJ US Equity"/>
        <s v="SKYY US Equity"/>
        <s v="SLV US Equity"/>
        <s v="SMH US Equity"/>
        <s v="SPHB US Equity"/>
        <s v="SPHQ US Equity"/>
        <s v="SPLV US Equity"/>
        <s v="SPMO US Equity"/>
        <s v="SPY US Equity"/>
        <s v="TAN US Equity"/>
        <s v="TBT US Equity"/>
        <s v="TIGR US Equity"/>
        <s v="TIP US Equity"/>
        <s v="TLT US Equity"/>
        <s v="TUR US Equity"/>
        <s v="UAE US Equity"/>
        <s v="UFO US Equity"/>
        <s v="UNG US Equity"/>
        <s v="URA US Equity"/>
        <s v="URNM US Equity"/>
        <s v="USMV US Equity"/>
        <s v="USO US Equity"/>
        <s v="UUP US Equity"/>
        <s v="VIS US Equity"/>
        <s v="VLUE US Equity"/>
        <s v="VNM US Equity"/>
        <s v="VXX US Equity"/>
        <s v="WCLD US Equity"/>
        <s v="XAR US Equity"/>
        <s v="XBI US Equity"/>
        <s v="XHB US Equity"/>
        <s v="XLB US Equity"/>
        <s v="XLC US Equity"/>
        <s v="XLE US Equity"/>
        <s v="XLF US Equity"/>
        <s v="XLI US Equity"/>
        <s v="XLK US Equity"/>
        <s v="XLP US Equity"/>
        <s v="XLRE US Equity"/>
        <s v="XLU US Equity"/>
        <s v="XLV US Equity"/>
        <s v="XLY US Equity"/>
        <s v="XME US Equity"/>
        <s v="XOP US Equity"/>
        <s v="XRT US Equity"/>
        <s v="AS51 Index"/>
        <s v="BKX Index"/>
        <s v="CAC Index"/>
        <s v="CCMP Index"/>
        <s v="DAX Index"/>
        <s v="FTSEMIB Index"/>
        <s v="HSCEI Index"/>
        <s v="HSI Index"/>
        <s v="IBEX Index"/>
        <s v="IBOV Index"/>
        <s v="INDU Index"/>
        <s v="KOSPI Index"/>
        <s v="MEXBOL Index"/>
        <s v="MID Index"/>
        <s v="NDX Index"/>
        <s v="NKY Index"/>
        <s v="NYA Index"/>
        <s v="OEX Index"/>
        <s v="RAY Index"/>
        <s v="RIY Index"/>
        <s v="RTY Index"/>
        <s v="SHCOMP Index"/>
        <s v="SMI Index"/>
        <s v="SOX Index"/>
        <s v="SPR Index"/>
        <s v="SPTSX Index"/>
        <s v="SX5E Index"/>
        <s v="SXXP Index"/>
        <s v="TRAN Index"/>
        <s v="TWSE Index"/>
        <s v="UKX Index"/>
        <s v="UTIL Index"/>
        <s v="BSE500 Index"/>
        <s v="BZ1 Index"/>
        <s v="CA1 Index"/>
        <s v="CF1 Index"/>
        <s v="DM1 Index"/>
        <s v="ES1 Index"/>
        <s v="FT1 Index"/>
        <s v="GX1 Index"/>
        <s v="HC1 Index"/>
        <s v="HI1 Index"/>
        <s v="IB1 Index"/>
        <s v="IFB1 Index"/>
        <s v="KM1 Index"/>
        <s v="MES1 Index"/>
        <s v="NK1 Index"/>
        <s v="NQ1 Index"/>
        <s v="RTY1 Index"/>
        <s v="SM1 Index"/>
        <s v="ST1 Index"/>
        <s v="UX1 Index"/>
        <s v="VG1 Index"/>
        <s v="Z 1 Index"/>
        <m/>
        <n v="0" u="1"/>
      </sharedItems>
    </cacheField>
    <cacheField name="NAME" numFmtId="0">
      <sharedItems containsBlank="1" containsMixedTypes="1" containsNumber="1" containsInteger="1" minValue="0" maxValue="0" count="352">
        <s v="S&amp;P 500 INDEX"/>
        <s v="Short Euro-BTP Future"/>
        <s v="CAN 10YR BOND FUTURE"/>
        <s v="EURO-SCHATZ FUTURE"/>
        <s v="US 5YR NOTE FUTURE"/>
        <s v="LONG GILT FUTURE"/>
        <s v="Euro-BTP Future"/>
        <s v="JPN 10Y BOND FUTURE"/>
        <s v="Euro-OAT Future"/>
        <s v="EURO-BOBL FUTURE"/>
        <s v="EURO-BUND FUTURE"/>
        <s v="US 2YR NOTE FUTURE"/>
        <s v="US 10YR NOTE FUTURE"/>
        <s v="EURO-BUXL 30Y BND FUTURE"/>
        <s v="US LONG BOND  FUTURE"/>
        <s v="US 10yr Ultra Future"/>
        <s v="US ULTRA BOND FUTURE"/>
        <s v="ALUMINUM"/>
        <s v="CORN"/>
        <s v="COCOA"/>
        <s v="WTI CRUDE OIL"/>
        <s v="BRENT CRUDE"/>
        <s v="COTTON"/>
        <s v="COPPER"/>
        <s v="ICE NATURAL GAS"/>
        <s v="GOLD"/>
        <s v="IRON ORE QINGDAO"/>
        <s v="COFFEE 'C'"/>
        <s v="LIVE CATTLE"/>
        <s v="NATURAL GAS"/>
        <s v="PALLADIUM"/>
        <s v="PLATINUM"/>
        <s v="ROUGH RICE"/>
        <s v="SOYBEAN"/>
        <s v="SUGAR"/>
        <s v="SILVER"/>
        <s v="WHEAT"/>
        <s v="GASOLINE RBOB"/>
        <s v="ZINC"/>
        <s v="Cardano"/>
        <s v="Bitcoin"/>
        <s v="Ethereum"/>
        <s v="XRP"/>
        <s v="Solana"/>
        <s v="AUD/EUR"/>
        <s v="AUD/JPY"/>
        <s v="AUD/USD"/>
        <s v="BGN/EUR"/>
        <s v="BGN/USD"/>
        <s v="BRL/EUR"/>
        <s v="BRL/USD"/>
        <s v="CAD/EUR"/>
        <s v="CAD/JPY"/>
        <s v="CAD/USD"/>
        <s v="CHF/EUR"/>
        <s v="CHF/JPY"/>
        <s v="CHF/USD"/>
        <s v="CLP/EUR"/>
        <s v="CLP/USD"/>
        <s v="CNH/EUR"/>
        <s v="CNH/JPY"/>
        <s v="CNH/USD"/>
        <s v="CNY/USD"/>
        <s v="CZK/EUR"/>
        <s v="CZK/USD"/>
        <s v="DKK/EUR"/>
        <s v="DKK/JPY"/>
        <s v="DKK/USD"/>
        <s v="EUR/USD"/>
        <s v="GBP/EUR"/>
        <s v="GBP/JPY"/>
        <s v="GBP/USD"/>
        <s v="HKD/EUR"/>
        <s v="HKD/USD"/>
        <s v="HUF/EUR"/>
        <s v="HUF/USD"/>
        <s v="INR/USD"/>
        <s v="ISK/EUR"/>
        <s v="ISK/USD"/>
        <s v="JPY/EUR"/>
        <s v="JPY/USD"/>
        <s v="KRW/USD"/>
        <s v="MXN/EUR"/>
        <s v="MXN/USD"/>
        <s v="MYR/USD"/>
        <s v="NOK/EUR"/>
        <s v="NOK/USD"/>
        <s v="NZD/EUR"/>
        <s v="NZD/JPY"/>
        <s v="NZD/USD"/>
        <s v="PHP/USD"/>
        <s v="PLN/EUR"/>
        <s v="PLN/USD"/>
        <s v="SEK/EUR"/>
        <s v="SEK/USD"/>
        <s v="SGD/EUR"/>
        <s v="SGD/USD"/>
        <s v="THB/EUR"/>
        <s v="THB/USD"/>
        <s v="TRY/EUR"/>
        <s v="TRY/USD"/>
        <s v="TWD/USD"/>
        <s v="XBT/USD"/>
        <s v="ZAR/EUR"/>
        <s v="ZAR/USD"/>
        <s v="MSCI ACWI ETF"/>
        <s v="Artificial Intelligence &amp; Technology ETF"/>
        <s v="MSCI Argentina ETF"/>
        <s v="ARK 21Shares Bitcoin ETF"/>
        <s v="ARK Fintech Innovation ETF"/>
        <s v="ARK Genomic Revolution ETF"/>
        <s v="ARK Innovation ETF"/>
        <s v="ARK Autonomous Technology &amp; Robotics ETF"/>
        <s v="ARK Next Generation Internet ETF"/>
        <s v="ARK Space Exploration &amp; Innovation ETF"/>
        <s v="Future AI &amp; Tech ETF"/>
        <s v="AI Innovation and Tech Active ETF"/>
        <s v="Amplify Lithium &amp; Battery Technology ETF"/>
        <s v="BetaBuilders Japan ETF"/>
        <s v="SPDR Bloomberg 1-3 Month T-Bill ETF"/>
        <s v="Blockchain ETF"/>
        <s v="Senior Loan ETF"/>
        <s v="Amplify Blockchain Technology ETF"/>
        <s v="Robotics &amp; Artificial Intelligence ETF"/>
        <s v="Innovator IBD Breakout Opportunities ETF"/>
        <s v="Cybersecurity ETF"/>
        <s v="Social Sentiment ETF"/>
        <s v="Capital Group Core Plus Income ETF"/>
        <s v="Capital Group Core Equity ETF"/>
        <s v="NASDAQ Cybersecurity ETF"/>
        <s v="Cloud Computing ETF"/>
        <s v="MSCI Colombia ETF"/>
        <s v="Copper Miners ETF"/>
        <s v="China Technology ETF"/>
        <s v="Agriculture Fund"/>
        <s v="Commodity Index Tracking Fund"/>
        <s v="Oil Fund"/>
        <s v="SPDR Dow Jones Industrial Average ETF Trust"/>
        <s v="Autonomous &amp; Electric Vehicles ETF"/>
        <s v="Data Center &amp; Digital Infrastructure ETF"/>
        <s v="Dimensional US High Profitability ETF"/>
        <s v="U.S. Equity Factor Rotation Active ETF"/>
        <s v="DESTINY TECH100 INC  "/>
        <s v="E-Commerce ETF"/>
        <s v="MSCI Chile ETF"/>
        <s v="MSCI Emerging Markets ETF"/>
        <s v="MSCI EAFE ETF"/>
        <s v="MSCI Indonesia ETF"/>
        <s v="MSCI Philippines ETF"/>
        <s v="MSCI Poland ETF"/>
        <s v="Ethereum Trust ETF"/>
        <s v="MSCI Australia ETF"/>
        <s v="MSCI Canada ETF"/>
        <s v="MSCI Sweden ETF"/>
        <s v="MSCI Germany ETF"/>
        <s v="MSCI Hong Kong ETF"/>
        <s v="MSCI Italy ETF"/>
        <s v="MSCI Japan ETF"/>
        <s v="MSCI Switzerland ETF"/>
        <s v="MSCI Malaysia ETF"/>
        <s v="MSCI Spain ETF"/>
        <s v="MSCI France ETF"/>
        <s v="MSCI Singapore ETF"/>
        <s v="MSCI Taiwan ETF"/>
        <s v="MSCI United Kingdom ETF"/>
        <s v="MSCI Mexico ETF"/>
        <s v="MSCI South Korea ETF"/>
        <s v="MSCI Brazil ETF"/>
        <s v="MSCI South Africa ETF"/>
        <s v="MSCI Eurozone ETF"/>
        <s v="Global Wind Energy ETF"/>
        <s v="MSCI Energy Index ETF"/>
        <s v="SPDR EURO STOXX 50 ETF"/>
        <s v="Innovator ETFs Trust - Innovator IBD R 50 ETF"/>
        <s v="MSCI Health Care Index ETF"/>
        <s v="FinTech ETF"/>
        <s v="China Large-Cap ETF"/>
        <s v="Gold Miners ETF/USA"/>
        <s v="Junior Gold Miners ETF"/>
        <s v="SPDR Gold Shares"/>
        <s v="SPDR Gold Min Trust"/>
        <s v="U.S. Treasury Bond ETF"/>
        <s v="MSCI Greece ETF"/>
        <s v="S&amp;P GSCI Commodity-Indexed Trust"/>
        <s v="ActiveBeta International Equity ETF"/>
        <s v="iBoxx $ High Yield Corporate Bond ETF"/>
        <s v="Gold Trust"/>
        <s v="Biotechnology ETF"/>
        <s v="Bitcoin Trust ETF"/>
        <s v="Online Retail ETF"/>
        <s v="Global Clean Energy ETF"/>
        <s v="Self-Driving EV and Tech ETF"/>
        <s v="U.S. Infrastructure ETF"/>
        <s v="Expanded Tech-Software Sector ETF"/>
        <s v="Core S&amp;P Small-Cap ETF"/>
        <s v="MSCI India ETF"/>
        <s v="U.S. Aerospace &amp; Defense ETF"/>
        <s v="U.S. Home Construction ETF"/>
        <s v="S&amp;P 500 Growth ETF"/>
        <s v="Micro-Cap ETF"/>
        <s v="Russell 1000 Value ETF"/>
        <s v="Russell 2000 ETF"/>
        <s v="Russell 2000 Value ETF"/>
        <s v="Russell 2000 Growth ETF"/>
        <s v="Russell Mid-Cap Value ETF"/>
        <s v="Global Healthcare ETF"/>
        <s v="U.S. Consumer Discretionary ETF"/>
        <s v="U.S. Energy ETF"/>
        <s v="U.S. Financials ETF"/>
        <s v="U.S. Healthcare ETF"/>
        <s v="U.S. Consumer Staples ETF"/>
        <s v="U.S. Real Estate ETF"/>
        <s v="U.S. Transportation ETF"/>
        <s v="U.S. Technology ETF"/>
        <s v="U.S. Telecommunications ETF"/>
        <s v="US Global Jets ETF"/>
        <s v="SPDR Bloomberg High Yield Bond ETF"/>
        <s v="SPDR S&amp;P Bank ETF"/>
        <s v="KBW Bank ETF"/>
        <s v="SPDR S&amp;P Insurance ETF"/>
        <s v="SPDR S&amp;P Regional Banking ETF"/>
        <s v="MSCI Saudi Arabia ETF"/>
        <s v="MSCI All China Health Care Index ETF"/>
        <s v="CSI China Internet ETF"/>
        <s v="Lithium &amp; Battery Tech ETF"/>
        <s v="iBoxx $ Investment Grade Corporate Bond ETF"/>
        <s v="SPDR S&amp;P MidCap 400 ETF Trust"/>
        <s v="Roundhill Ball Metaverse ETF"/>
        <s v="Mega Cap ETF"/>
        <s v="Mega Cap Growth ETF"/>
        <s v="Mega Cap Value ETF"/>
        <s v="AdvisorShares Pure US Cannabis ETF"/>
        <s v="MSCI USA Momentum Factor ETF"/>
        <s v="Oil Services ETF"/>
        <s v="US Infrastructure Development ETF"/>
        <s v="WilderHill Clean Energy ETF"/>
        <s v="Aerospace &amp; Defense ETF"/>
        <s v="Pharmaceutical ETF"/>
        <s v="QQQ Trust Series 1"/>
        <s v="NASDAQ-100 Equal Weighted Index Shares"/>
        <s v="Quantum ETF"/>
        <s v="MSCI USA Quality Factor ETF"/>
        <s v="Rare Earth and Strategic Metals ETF"/>
        <s v="Global Robotics and Automation Index ETF"/>
        <s v="S&amp;P 500 Equal Weight ETF"/>
        <s v="US Dividend Equity ETF"/>
        <s v="U.S. Large-Cap Growth ETF"/>
        <s v="U.S. Large-Cap Value ETF"/>
        <s v="0-3 Month Treasury Bond ETF"/>
        <s v="Defense Tech ETF"/>
        <s v="Silver Miners ETF"/>
        <s v="Amplify Junior Silver Miners ETF"/>
        <s v="First Trust Cloud Computing ETF"/>
        <s v="Silver Trust"/>
        <s v="Semiconductor ETF"/>
        <s v="S&amp;P 500 High Beta ETF"/>
        <s v="S&amp;P 500 Quality ETF"/>
        <s v="S&amp;P 500 Low Volatility ETF"/>
        <s v="S&amp;P 500 Momentum ETF"/>
        <s v="SPDR S&amp;P 500 ETF Trust"/>
        <s v="Solar ETF"/>
        <s v="UltraShort 20+ Year Treasury ETF"/>
        <s v="Up Fintech Holding Ltd ETF"/>
        <s v="TIPS Bond ETF"/>
        <s v="20+ Year Treasury Bond ETF"/>
        <s v="MSCI Turkey ETF"/>
        <s v="MSCI UAE ETF"/>
        <s v="Procure Space ETF"/>
        <s v="United States Natural Gas Fund LP"/>
        <s v="Uranium ETF"/>
        <s v="Sprott Uranium Miners ETF"/>
        <s v="MSCI USA Min Vol Factor ETF"/>
        <s v="United States Oil Fund LP"/>
        <s v="US Dollar Index Bullish Fund"/>
        <s v="Industrials ETF"/>
        <s v="MSCI USA Value Factor ETF"/>
        <s v="Vietnam ETF"/>
        <s v="VIX Short-Term Futures ETN"/>
        <s v="WisdomTree Cloud Computing Fund"/>
        <s v="SPDR S&amp;P Aerospace &amp; Defense ETF"/>
        <s v="SPDR S&amp;P Biotech ETF"/>
        <s v="SPDR S&amp;P Homebuilders ETF"/>
        <s v="Materials Select Sector SPDR Fund"/>
        <s v="Communication Services Select SPDR Fund"/>
        <s v="Energy Select SPDR Fund"/>
        <s v="Financial Select SPDR Fund"/>
        <s v="Industrial Select SPDR Fund"/>
        <s v="Technology Select SPDR Fund"/>
        <s v="Consumer Staples Select SPDR Fund"/>
        <s v="Real Estate Select SPDR Fund"/>
        <s v="Utilities Select SPDR Fund"/>
        <s v="Health Care Select SPDR Fund"/>
        <s v="Consumer Discretionary SPDR Fund"/>
        <s v="SPDR S&amp;P Metals &amp; Mining ETF"/>
        <s v="SPDR S&amp;P Oil &amp; Gas Exploration &amp; Production ETF"/>
        <s v="SPDR S&amp;P Retail ETF"/>
        <s v="S&amp;P/ASX 200 INDEX"/>
        <s v="KBW BANK INDEX"/>
        <s v="CAC 40 INDEX"/>
        <s v="NASDAQ COMPOSITE INDEX"/>
        <s v="DAX INDEX"/>
        <s v="FTSE MIB INDEX"/>
        <s v="HSCEI INDEX"/>
        <s v="HANG SENG INDEX"/>
        <s v="IBEX 35 INDEX"/>
        <s v="BRAZIL BOVESPA STOCK INDEX"/>
        <s v="DOW JONES INDUSTRIAL AVERAGE INDEX"/>
        <s v="KOSPI INDEX"/>
        <s v="MEXICO BOLSA INDEX"/>
        <s v="S&amp;P Midcap 400 Index"/>
        <s v="NASDAQ 100 INDEX"/>
        <s v="NIKKEI 225 INDEX"/>
        <s v="New York Stock Exchange Composite Index"/>
        <s v="S&amp;P 100 INDEX"/>
        <s v="RUSSELL 3000 INDEX"/>
        <s v="RUSSELL 1000 INDEX"/>
        <s v="RUSSELL 2000 INDEX"/>
        <s v="SHANGHAI SE COMPOSITE INDEX"/>
        <s v="SWISS MARKET INDEX"/>
        <s v="Philadelphia Semiconductor Index"/>
        <s v="S&amp;P 1500 Composite Index"/>
        <s v="S&amp;P/TSX COMPOSITE INDEX"/>
        <s v="Euro Stoxx 50 Price INDEX"/>
        <s v="DJ STOXX 600 € Price INDEX"/>
        <s v="Dow Jones Transportation Average"/>
        <s v="TAIWAN TAIEX INDEX"/>
        <s v="FTSE 100 INDEX"/>
        <s v="DOW JONES UTILITIES AVG INDEX"/>
        <s v="BOMBAY BSE500 Index"/>
        <s v="BOVESPA INDEX FUTURES"/>
        <s v="EURO STOXX BANK INDEX"/>
        <s v="CAC 40 EURO FUTURES"/>
        <s v="DJIA MINI e-CBOT FUTURES"/>
        <s v="S&amp;P500 EMINI FUTURES"/>
        <s v="TAIEX INDEX FUTURES"/>
        <s v="DAX INDEX FUTURES"/>
        <s v="H-SHARES INDEX FUTURES"/>
        <s v="HANG SENG INDEX FUTURES"/>
        <s v="IBEX INDEX FUTURES"/>
        <s v="CSI 300 INDEX FUTURES"/>
        <s v="KOSPI2 INDEX FUTURES"/>
        <s v="mini MSCI Emg Mkt FUTURES"/>
        <s v="NIKKEI 225 (OSE) FUTURES"/>
        <s v="NASDAQ 100 E-MINI FUTURES"/>
        <s v="Russell 2000 Mini FUTURES"/>
        <s v="SWISS MKT INDEX FUTUTRES"/>
        <s v="FTSE/MIB INDEX FUTURES"/>
        <s v="VIX FUTURES"/>
        <s v="EURO STOXX 50 FUTURES"/>
        <s v="FTSE 100 INDEX FUTURES"/>
        <m/>
        <n v="0" u="1"/>
      </sharedItems>
    </cacheField>
    <cacheField name="CLASS" numFmtId="0">
      <sharedItems containsBlank="1" count="8">
        <s v="INDEX"/>
        <s v="BOND FUTURE"/>
        <s v="COMMODITY"/>
        <s v="CRYPTO"/>
        <s v="CURRENCY"/>
        <s v="ETF"/>
        <s v="INDEX FUTURE"/>
        <m/>
      </sharedItems>
    </cacheField>
    <cacheField name="CLASS 2" numFmtId="0">
      <sharedItems containsBlank="1" count="9">
        <s v="STOCKS"/>
        <s v="BOND FUTURES"/>
        <s v="COMMODITIES"/>
        <s v="CRYPTO"/>
        <s v="CURNCY EUR"/>
        <s v="N/A"/>
        <s v="CURNCY USD"/>
        <s v="INDEX FUTURES"/>
        <m/>
      </sharedItems>
    </cacheField>
    <cacheField name="SCORE" numFmtId="0">
      <sharedItems containsString="0" containsBlank="1" containsNumber="1" containsInteger="1" minValue="-5" maxValue="9"/>
    </cacheField>
    <cacheField name="MEAN REVERSION SCORE" numFmtId="0">
      <sharedItems containsString="0" containsBlank="1" containsNumber="1" containsInteger="1" minValue="0" maxValue="15"/>
    </cacheField>
    <cacheField name="SHORT MODEL SCORE" numFmtId="0">
      <sharedItems containsString="0" containsBlank="1" containsNumber="1" containsInteger="1" minValue="0" maxValue="9"/>
    </cacheField>
    <cacheField name="BREAKOUT 260D" numFmtId="0">
      <sharedItems containsNonDate="0" containsDate="1" containsString="0" containsBlank="1" minDate="1899-12-30T00:00:00" maxDate="2026-02-11T00:00:00"/>
    </cacheField>
    <cacheField name="BREAKDOWN 260D" numFmtId="0">
      <sharedItems containsNonDate="0" containsDate="1" containsString="0" containsBlank="1" minDate="1899-12-30T00:00:00" maxDate="2026-02-07T00:00:00"/>
    </cacheField>
    <cacheField name="BREAKOUT 260D SPX" numFmtId="0">
      <sharedItems containsNonDate="0" containsDate="1" containsString="0" containsBlank="1" minDate="1899-12-30T00:00:00" maxDate="2026-02-07T00:00:00"/>
    </cacheField>
    <cacheField name="BREAKDOWN 260D SPX" numFmtId="0">
      <sharedItems containsNonDate="0" containsDate="1" containsString="0" containsBlank="1" minDate="1899-12-30T00:00:00" maxDate="2026-02-07T00:00:00"/>
    </cacheField>
    <cacheField name="LONG RETRACEMENT DATE" numFmtId="0">
      <sharedItems containsNonDate="0" containsDate="1" containsString="0" containsBlank="1" minDate="1899-12-30T00:00:00" maxDate="2026-02-06T00:00:00"/>
    </cacheField>
    <cacheField name="SHORT RETRACEMENT DATE" numFmtId="0">
      <sharedItems containsNonDate="0" containsDate="1" containsString="0" containsBlank="1" minDate="1899-12-30T00:00:00" maxDate="2026-02-11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3">
  <r>
    <n v="1"/>
    <x v="0"/>
    <s v="S&amp;P 500 INDEX"/>
    <x v="0"/>
    <s v="STOCKS"/>
    <n v="-1"/>
    <n v="9"/>
    <n v="2"/>
    <d v="2025-10-28T00:00:00"/>
    <d v="1899-12-30T00:00:00"/>
    <d v="1899-12-30T00:00:00"/>
    <d v="1899-12-30T00:00:00"/>
    <d v="1899-12-30T00:00:00"/>
    <d v="1899-12-30T00:00:00"/>
    <n v="52.558294930935155"/>
    <s v="NEGATIVE"/>
    <s v=""/>
    <s v="NEGATIVE"/>
    <s v="NEGATIVE"/>
    <s v="NEGATIVE"/>
    <n v="62.225070492714146"/>
    <n v="3"/>
    <n v="0"/>
    <n v="1"/>
    <n v="6"/>
    <n v="0"/>
    <n v="0"/>
    <n v="4"/>
    <d v="2025-11-21T00:00:00"/>
    <n v="1"/>
    <d v="2026-01-28T00:00:00"/>
    <n v="-13.934614370156702"/>
    <m/>
    <m/>
    <m/>
    <m/>
    <m/>
    <m/>
    <m/>
    <m/>
    <m/>
    <m/>
    <m/>
  </r>
  <r>
    <n v="2"/>
    <x v="1"/>
    <s v="Short Euro-BTP Future"/>
    <x v="1"/>
    <s v="BOND FUTURES"/>
    <n v="-1"/>
    <n v="6"/>
    <n v="2"/>
    <d v="1899-12-30T00:00:00"/>
    <d v="1899-12-30T00:00:00"/>
    <d v="1899-12-30T00:00:00"/>
    <d v="2025-10-27T00:00:00"/>
    <d v="1899-12-30T00:00:00"/>
    <d v="2026-01-07T00:00:00"/>
    <n v="61.82167091246059"/>
    <s v="NEGATIVE"/>
    <s v=""/>
    <s v="NEGATIVE"/>
    <s v="NEGATIVE"/>
    <s v="NEGATIVE"/>
    <n v="62.852518733150582"/>
    <n v="17"/>
    <n v="0"/>
    <n v="4"/>
    <n v="0"/>
    <n v="0"/>
    <n v="1"/>
    <n v="0"/>
    <d v="2025-12-10T00:00:00"/>
    <n v="1"/>
    <d v="2026-02-10T00:00:00"/>
    <n v="-4.6131795971064804"/>
    <m/>
    <m/>
    <m/>
    <m/>
    <m/>
    <m/>
    <m/>
    <m/>
    <m/>
    <m/>
    <m/>
  </r>
  <r>
    <n v="3"/>
    <x v="2"/>
    <s v="CAN 10YR BOND FUTURE"/>
    <x v="1"/>
    <s v="BOND FUTURES"/>
    <n v="-1"/>
    <n v="3"/>
    <n v="4"/>
    <d v="1899-12-30T00:00:00"/>
    <d v="1899-12-30T00:00:00"/>
    <d v="1899-12-30T00:00:00"/>
    <d v="2025-10-27T00:00:00"/>
    <d v="1899-12-30T00:00:00"/>
    <d v="1899-12-30T00:00:00"/>
    <n v="58.99716640152684"/>
    <s v="NEGATIVE"/>
    <s v=""/>
    <s v="NEGATIVE"/>
    <s v="NEGATIVE"/>
    <s v="NEGATIVE"/>
    <n v="62.022637781021714"/>
    <n v="4"/>
    <n v="0"/>
    <n v="0"/>
    <n v="0"/>
    <n v="0"/>
    <n v="1"/>
    <n v="0"/>
    <d v="1899-12-30T00:00:00"/>
    <n v="1"/>
    <d v="2026-01-16T00:00:00"/>
    <n v="-7.8057841151081888"/>
    <m/>
    <m/>
    <m/>
    <m/>
    <m/>
    <m/>
    <m/>
    <m/>
    <m/>
    <m/>
    <m/>
  </r>
  <r>
    <n v="4"/>
    <x v="3"/>
    <s v="EURO-SCHATZ FUTURE"/>
    <x v="1"/>
    <s v="BOND FUTURES"/>
    <n v="-1"/>
    <n v="6"/>
    <n v="2"/>
    <d v="1899-12-30T00:00:00"/>
    <d v="1899-12-30T00:00:00"/>
    <d v="1899-12-30T00:00:00"/>
    <d v="2025-10-27T00:00:00"/>
    <d v="1899-12-30T00:00:00"/>
    <d v="2025-12-29T00:00:00"/>
    <n v="59.356995220704363"/>
    <s v="NEGATIVE"/>
    <s v=""/>
    <s v="NEGATIVE"/>
    <s v="NEGATIVE"/>
    <s v="NEGATIVE"/>
    <n v="67.230463635983099"/>
    <n v="12"/>
    <n v="0"/>
    <n v="1"/>
    <n v="0"/>
    <n v="0"/>
    <n v="3"/>
    <n v="0"/>
    <d v="2025-12-10T00:00:00"/>
    <n v="1"/>
    <d v="2026-02-06T00:00:00"/>
    <n v="-7.1359462567930052"/>
    <m/>
    <m/>
    <m/>
    <m/>
    <m/>
    <m/>
    <m/>
    <m/>
    <m/>
    <m/>
    <m/>
  </r>
  <r>
    <n v="5"/>
    <x v="4"/>
    <s v="US 5YR NOTE FUTURE"/>
    <x v="1"/>
    <s v="BOND FUTURES"/>
    <n v="-1"/>
    <n v="6"/>
    <n v="2"/>
    <d v="1899-12-30T00:00:00"/>
    <d v="1899-12-30T00:00:00"/>
    <d v="1899-12-30T00:00:00"/>
    <d v="2025-10-27T00:00:00"/>
    <d v="1899-12-30T00:00:00"/>
    <d v="1899-12-30T00:00:00"/>
    <n v="60.976694594390544"/>
    <s v="NEGATIVE"/>
    <s v=""/>
    <s v="NEGATIVE"/>
    <s v="NEGATIVE"/>
    <s v="NEGATIVE"/>
    <n v="64.222020944985672"/>
    <n v="4"/>
    <n v="0"/>
    <n v="0"/>
    <n v="4"/>
    <n v="46052"/>
    <n v="1"/>
    <n v="0"/>
    <d v="1899-12-30T00:00:00"/>
    <n v="1"/>
    <d v="2026-02-06T00:00:00"/>
    <n v="-5.5156875522538229"/>
    <m/>
    <m/>
    <m/>
    <m/>
    <m/>
    <m/>
    <m/>
    <m/>
    <m/>
    <m/>
    <m/>
  </r>
  <r>
    <n v="6"/>
    <x v="5"/>
    <s v="LONG GILT FUTURE"/>
    <x v="1"/>
    <s v="BOND FUTURES"/>
    <n v="-1"/>
    <n v="6"/>
    <n v="6"/>
    <d v="1899-12-30T00:00:00"/>
    <d v="1899-12-30T00:00:00"/>
    <d v="1899-12-30T00:00:00"/>
    <d v="2026-01-05T00:00:00"/>
    <d v="1899-12-30T00:00:00"/>
    <d v="1899-12-30T00:00:00"/>
    <n v="42.930920678903831"/>
    <s v="NEGATIVE"/>
    <s v=""/>
    <s v="NEGATIVE"/>
    <s v="NEGATIVE"/>
    <s v="NEGATIVE"/>
    <n v="36.287505163192591"/>
    <n v="0"/>
    <n v="0"/>
    <n v="0"/>
    <n v="0"/>
    <n v="46058"/>
    <n v="0"/>
    <n v="2"/>
    <d v="1899-12-30T00:00:00"/>
    <n v="1"/>
    <d v="2026-01-14T00:00:00"/>
    <n v="-23.562044280595345"/>
    <m/>
    <m/>
    <m/>
    <m/>
    <m/>
    <m/>
    <m/>
    <m/>
    <m/>
    <m/>
    <m/>
  </r>
  <r>
    <n v="7"/>
    <x v="6"/>
    <s v="Euro-BTP Future"/>
    <x v="1"/>
    <s v="BOND FUTURES"/>
    <n v="5"/>
    <n v="6"/>
    <n v="2"/>
    <d v="1899-12-30T00:00:00"/>
    <d v="1899-12-30T00:00:00"/>
    <d v="1899-12-30T00:00:00"/>
    <d v="2025-10-28T00:00:00"/>
    <d v="1899-12-30T00:00:00"/>
    <d v="1899-12-30T00:00:00"/>
    <n v="64.822659558775626"/>
    <s v="POSITIVE"/>
    <s v=""/>
    <s v="BUY"/>
    <s v="NEGATIVE"/>
    <s v="NEGATIVE"/>
    <n v="73.572666335819605"/>
    <n v="25"/>
    <n v="0"/>
    <n v="3"/>
    <n v="0"/>
    <n v="0"/>
    <n v="1"/>
    <n v="0"/>
    <d v="2025-12-10T00:00:00"/>
    <n v="1"/>
    <d v="2026-02-10T00:00:00"/>
    <n v="-1.6702699754336123"/>
    <m/>
    <m/>
    <m/>
    <m/>
    <m/>
    <m/>
    <m/>
    <m/>
    <m/>
    <m/>
    <m/>
  </r>
  <r>
    <n v="8"/>
    <x v="7"/>
    <s v="JPN 10Y BOND FUTURE"/>
    <x v="1"/>
    <s v="BOND FUTURES"/>
    <n v="-1"/>
    <n v="9"/>
    <n v="8"/>
    <d v="1899-12-30T00:00:00"/>
    <d v="2025-11-11T00:00:00"/>
    <d v="1899-12-30T00:00:00"/>
    <d v="2025-10-27T00:00:00"/>
    <d v="1899-12-30T00:00:00"/>
    <d v="2026-02-02T00:00:00"/>
    <n v="44.573106383134608"/>
    <s v="NEGATIVE"/>
    <s v=""/>
    <s v="NEGATIVE"/>
    <s v="NEGATIVE"/>
    <s v="NEGATIVE"/>
    <n v="16.201301614231824"/>
    <n v="0"/>
    <n v="0"/>
    <n v="5"/>
    <n v="0"/>
    <n v="0"/>
    <n v="3"/>
    <n v="2"/>
    <d v="2026-01-21T00:00:00"/>
    <n v="1"/>
    <d v="2026-01-13T00:00:00"/>
    <n v="-21.919802918048894"/>
    <m/>
    <m/>
    <m/>
    <m/>
    <m/>
    <m/>
    <m/>
    <m/>
    <m/>
    <m/>
    <m/>
  </r>
  <r>
    <n v="9"/>
    <x v="8"/>
    <s v="Euro-OAT Future"/>
    <x v="1"/>
    <s v="BOND FUTURES"/>
    <n v="5"/>
    <n v="6"/>
    <n v="2"/>
    <d v="1899-12-30T00:00:00"/>
    <d v="2025-12-10T00:00:00"/>
    <d v="1899-12-30T00:00:00"/>
    <d v="2025-10-28T00:00:00"/>
    <d v="1899-12-30T00:00:00"/>
    <d v="2025-12-29T00:00:00"/>
    <n v="64.758489297771632"/>
    <s v="POSITIVE"/>
    <s v=""/>
    <s v="BUY"/>
    <s v="NEGATIVE"/>
    <s v="NEGATIVE"/>
    <n v="71.357104477278526"/>
    <n v="20"/>
    <n v="0"/>
    <n v="5"/>
    <n v="0"/>
    <n v="0"/>
    <n v="1"/>
    <n v="0"/>
    <d v="2025-12-22T00:00:00"/>
    <n v="1"/>
    <d v="2026-02-10T00:00:00"/>
    <n v="-1.7344320635918677"/>
    <m/>
    <m/>
    <m/>
    <m/>
    <m/>
    <m/>
    <m/>
    <m/>
    <m/>
    <m/>
    <m/>
  </r>
  <r>
    <n v="10"/>
    <x v="9"/>
    <s v="EURO-BOBL FUTURE"/>
    <x v="1"/>
    <s v="BOND FUTURES"/>
    <n v="-1"/>
    <n v="3"/>
    <n v="2"/>
    <d v="1899-12-30T00:00:00"/>
    <d v="1899-12-30T00:00:00"/>
    <d v="1899-12-30T00:00:00"/>
    <d v="2025-10-27T00:00:00"/>
    <d v="1899-12-30T00:00:00"/>
    <d v="2026-01-07T00:00:00"/>
    <n v="60.402602071324772"/>
    <s v="NEGATIVE"/>
    <s v=""/>
    <s v="NEGATIVE"/>
    <s v="NEGATIVE"/>
    <s v="NEGATIVE"/>
    <n v="61.468332317001163"/>
    <n v="12"/>
    <n v="0"/>
    <n v="0"/>
    <n v="0"/>
    <n v="0"/>
    <n v="1"/>
    <n v="0"/>
    <d v="2025-12-10T00:00:00"/>
    <n v="1"/>
    <d v="2026-02-10T00:00:00"/>
    <n v="-6.0902407938194045"/>
    <m/>
    <m/>
    <m/>
    <m/>
    <m/>
    <m/>
    <m/>
    <m/>
    <m/>
    <m/>
    <m/>
  </r>
  <r>
    <n v="11"/>
    <x v="10"/>
    <s v="EURO-BUND FUTURE"/>
    <x v="1"/>
    <s v="BOND FUTURES"/>
    <n v="-1"/>
    <n v="6"/>
    <n v="2"/>
    <d v="1899-12-30T00:00:00"/>
    <d v="1899-12-30T00:00:00"/>
    <d v="1899-12-30T00:00:00"/>
    <d v="2025-10-28T00:00:00"/>
    <d v="1899-12-30T00:00:00"/>
    <d v="2025-12-29T00:00:00"/>
    <n v="61.077576800657852"/>
    <s v="NEGATIVE"/>
    <s v=""/>
    <s v="NEGATIVE"/>
    <s v="NEGATIVE"/>
    <s v="NEGATIVE"/>
    <n v="66.556960467694097"/>
    <n v="5"/>
    <n v="0"/>
    <n v="2"/>
    <n v="0"/>
    <n v="0"/>
    <n v="1"/>
    <n v="0"/>
    <d v="2025-12-22T00:00:00"/>
    <n v="1"/>
    <d v="2026-02-10T00:00:00"/>
    <n v="-5.4153240401882599"/>
    <m/>
    <m/>
    <m/>
    <m/>
    <m/>
    <m/>
    <m/>
    <m/>
    <m/>
    <m/>
    <m/>
  </r>
  <r>
    <n v="12"/>
    <x v="11"/>
    <s v="US 2YR NOTE FUTURE"/>
    <x v="1"/>
    <s v="BOND FUTURES"/>
    <n v="-1"/>
    <n v="6"/>
    <n v="2"/>
    <d v="1899-12-30T00:00:00"/>
    <d v="1899-12-30T00:00:00"/>
    <d v="1899-12-30T00:00:00"/>
    <d v="2025-10-27T00:00:00"/>
    <d v="1899-12-30T00:00:00"/>
    <d v="1899-12-30T00:00:00"/>
    <n v="62.314868108950606"/>
    <s v="NEGATIVE"/>
    <s v=""/>
    <s v="NEGATIVE"/>
    <s v="NEGATIVE"/>
    <s v="NEGATIVE"/>
    <n v="67.22502033004109"/>
    <n v="4"/>
    <n v="0"/>
    <n v="0"/>
    <n v="0"/>
    <n v="46058"/>
    <n v="3"/>
    <n v="0"/>
    <d v="1899-12-30T00:00:00"/>
    <n v="1"/>
    <d v="2026-02-06T00:00:00"/>
    <n v="-4.1787011031450803"/>
    <m/>
    <m/>
    <m/>
    <m/>
    <m/>
    <m/>
    <m/>
    <m/>
    <m/>
    <m/>
    <m/>
  </r>
  <r>
    <n v="13"/>
    <x v="12"/>
    <s v="US 10YR NOTE FUTURE"/>
    <x v="1"/>
    <s v="BOND FUTURES"/>
    <n v="-1"/>
    <n v="6"/>
    <n v="2"/>
    <d v="1899-12-30T00:00:00"/>
    <d v="1899-12-30T00:00:00"/>
    <d v="1899-12-30T00:00:00"/>
    <d v="2025-10-28T00:00:00"/>
    <d v="1899-12-30T00:00:00"/>
    <d v="1899-12-30T00:00:00"/>
    <n v="60.365590182737414"/>
    <s v="NEGATIVE"/>
    <s v=""/>
    <s v="NEGATIVE"/>
    <s v="NEGATIVE"/>
    <s v="NEGATIVE"/>
    <n v="62.57463221719739"/>
    <n v="4"/>
    <n v="0"/>
    <n v="0"/>
    <n v="4"/>
    <n v="0"/>
    <n v="1"/>
    <n v="0"/>
    <d v="2026-01-20T00:00:00"/>
    <n v="1"/>
    <d v="2026-02-10T00:00:00"/>
    <n v="-6.126804583987699"/>
    <m/>
    <m/>
    <m/>
    <m/>
    <m/>
    <m/>
    <m/>
    <m/>
    <m/>
    <m/>
    <m/>
  </r>
  <r>
    <n v="14"/>
    <x v="13"/>
    <s v="EURO-BUXL 30Y BND FUTURE"/>
    <x v="1"/>
    <s v="BOND FUTURES"/>
    <n v="-1"/>
    <n v="6"/>
    <n v="6"/>
    <d v="1899-12-30T00:00:00"/>
    <d v="2025-12-08T00:00:00"/>
    <d v="1899-12-30T00:00:00"/>
    <d v="2025-11-03T00:00:00"/>
    <d v="1899-12-30T00:00:00"/>
    <d v="2026-01-07T00:00:00"/>
    <n v="50.499044940003593"/>
    <s v="NEGATIVE"/>
    <s v=""/>
    <s v="NEGATIVE"/>
    <s v="NEGATIVE"/>
    <s v="NEGATIVE"/>
    <n v="46.600381703196952"/>
    <n v="1"/>
    <n v="0"/>
    <n v="5"/>
    <n v="0"/>
    <n v="0"/>
    <n v="3"/>
    <n v="0"/>
    <d v="2025-12-22T00:00:00"/>
    <n v="1"/>
    <d v="2026-01-15T00:00:00"/>
    <n v="-15.993892881269964"/>
    <m/>
    <m/>
    <m/>
    <m/>
    <m/>
    <m/>
    <m/>
    <m/>
    <m/>
    <m/>
    <m/>
  </r>
  <r>
    <n v="15"/>
    <x v="14"/>
    <s v="US LONG BOND  FUTURE"/>
    <x v="1"/>
    <s v="BOND FUTURES"/>
    <n v="-1"/>
    <n v="6"/>
    <n v="2"/>
    <d v="1899-12-30T00:00:00"/>
    <d v="1899-12-30T00:00:00"/>
    <d v="1899-12-30T00:00:00"/>
    <d v="2025-12-08T00:00:00"/>
    <d v="1899-12-30T00:00:00"/>
    <d v="1899-12-30T00:00:00"/>
    <n v="60.260720592869859"/>
    <s v="NEGATIVE"/>
    <s v=""/>
    <s v="NEGATIVE"/>
    <s v="NEGATIVE"/>
    <s v="NEGATIVE"/>
    <n v="65.359713960774201"/>
    <n v="3"/>
    <n v="0"/>
    <n v="5"/>
    <n v="0"/>
    <n v="0"/>
    <n v="1"/>
    <n v="0"/>
    <d v="2026-01-20T00:00:00"/>
    <n v="1"/>
    <d v="2026-02-10T00:00:00"/>
    <n v="-6.2323733190793931"/>
    <m/>
    <m/>
    <m/>
    <m/>
    <m/>
    <m/>
    <m/>
    <m/>
    <m/>
    <m/>
    <m/>
  </r>
  <r>
    <n v="16"/>
    <x v="15"/>
    <s v="US 10yr Ultra Future"/>
    <x v="1"/>
    <s v="BOND FUTURES"/>
    <n v="-1"/>
    <n v="6"/>
    <n v="4"/>
    <d v="1899-12-30T00:00:00"/>
    <d v="1899-12-30T00:00:00"/>
    <d v="1899-12-30T00:00:00"/>
    <d v="2025-10-28T00:00:00"/>
    <d v="1899-12-30T00:00:00"/>
    <d v="1899-12-30T00:00:00"/>
    <n v="59.232793553422219"/>
    <s v="NEGATIVE"/>
    <s v=""/>
    <s v="NEGATIVE"/>
    <s v="NEGATIVE"/>
    <s v="NEGATIVE"/>
    <n v="61.624783851624343"/>
    <n v="2"/>
    <n v="0"/>
    <n v="5"/>
    <n v="0"/>
    <n v="46052"/>
    <n v="1"/>
    <n v="0"/>
    <d v="1899-12-30T00:00:00"/>
    <n v="1"/>
    <d v="2026-01-14T00:00:00"/>
    <n v="-7.2601109377703921"/>
    <m/>
    <m/>
    <m/>
    <m/>
    <m/>
    <m/>
    <m/>
    <m/>
    <m/>
    <m/>
    <m/>
  </r>
  <r>
    <n v="17"/>
    <x v="16"/>
    <s v="US ULTRA BOND FUTURE"/>
    <x v="1"/>
    <s v="BOND FUTURES"/>
    <n v="-1"/>
    <n v="6"/>
    <n v="4"/>
    <d v="1899-12-30T00:00:00"/>
    <d v="1899-12-30T00:00:00"/>
    <d v="1899-12-30T00:00:00"/>
    <d v="2025-11-11T00:00:00"/>
    <d v="1899-12-30T00:00:00"/>
    <d v="1899-12-30T00:00:00"/>
    <n v="58.738008792699652"/>
    <s v="NEGATIVE"/>
    <s v=""/>
    <s v="NEGATIVE"/>
    <s v="NEGATIVE"/>
    <s v="NEGATIVE"/>
    <n v="61.798840411250104"/>
    <n v="2"/>
    <n v="0"/>
    <n v="5"/>
    <n v="0"/>
    <n v="46052"/>
    <n v="1"/>
    <n v="0"/>
    <d v="1899-12-30T00:00:00"/>
    <n v="1"/>
    <d v="2026-01-15T00:00:00"/>
    <n v="-7.7546918757784553"/>
    <m/>
    <m/>
    <m/>
    <m/>
    <m/>
    <m/>
    <m/>
    <m/>
    <m/>
    <m/>
    <m/>
  </r>
  <r>
    <n v="18"/>
    <x v="17"/>
    <s v="ALUMINUM"/>
    <x v="2"/>
    <s v="COMMODITIES"/>
    <n v="7"/>
    <n v="6"/>
    <n v="4"/>
    <d v="2025-11-14T00:00:00"/>
    <d v="1899-12-30T00:00:00"/>
    <d v="1899-12-30T00:00:00"/>
    <d v="2025-10-28T00:00:00"/>
    <d v="2026-02-02T00:00:00"/>
    <d v="1899-12-30T00:00:00"/>
    <n v="46.433628069470409"/>
    <s v="NEGATIVE"/>
    <s v=""/>
    <s v="POSITIVE"/>
    <s v="POSITIVE"/>
    <s v="POSITIVE"/>
    <n v="50.674975824925404"/>
    <n v="0"/>
    <n v="0"/>
    <n v="1"/>
    <n v="7"/>
    <n v="0"/>
    <n v="0"/>
    <n v="0"/>
    <d v="2025-11-24T00:00:00"/>
    <n v="1"/>
    <d v="2026-01-30T00:00:00"/>
    <n v="-20.059281231664734"/>
    <m/>
    <m/>
    <m/>
    <m/>
    <m/>
    <m/>
    <m/>
    <m/>
    <m/>
    <m/>
    <m/>
  </r>
  <r>
    <n v="19"/>
    <x v="18"/>
    <s v="CORN"/>
    <x v="2"/>
    <s v="COMMODITIES"/>
    <n v="-1"/>
    <n v="6"/>
    <n v="6"/>
    <d v="1899-12-30T00:00:00"/>
    <d v="1899-12-30T00:00:00"/>
    <d v="1899-12-30T00:00:00"/>
    <d v="1899-12-30T00:00:00"/>
    <d v="1899-12-30T00:00:00"/>
    <d v="1899-12-30T00:00:00"/>
    <n v="47.516246090224691"/>
    <s v="NEGATIVE"/>
    <s v=""/>
    <s v="NEGATIVE"/>
    <s v="NEGATIVE"/>
    <s v="NEGATIVE"/>
    <n v="43.624007885373793"/>
    <n v="0"/>
    <n v="0"/>
    <n v="2"/>
    <n v="0"/>
    <n v="0"/>
    <n v="3"/>
    <n v="0"/>
    <d v="2026-01-13T00:00:00"/>
    <n v="1"/>
    <d v="2026-01-12T00:00:00"/>
    <n v="-18.976663210847981"/>
    <m/>
    <m/>
    <m/>
    <m/>
    <m/>
    <m/>
    <m/>
    <m/>
    <m/>
    <m/>
    <m/>
  </r>
  <r>
    <n v="20"/>
    <x v="19"/>
    <s v="COCOA"/>
    <x v="2"/>
    <s v="COMMODITIES"/>
    <n v="-1"/>
    <n v="6"/>
    <n v="6"/>
    <d v="1899-12-30T00:00:00"/>
    <d v="2025-11-13T00:00:00"/>
    <d v="1899-12-30T00:00:00"/>
    <d v="2025-11-11T00:00:00"/>
    <d v="1899-12-30T00:00:00"/>
    <d v="1899-12-30T00:00:00"/>
    <n v="27.638941185473342"/>
    <s v="NEGATIVE"/>
    <s v=""/>
    <s v="NEGATIVE"/>
    <s v="NEGATIVE"/>
    <s v="NEGATIVE"/>
    <n v="12.850911807362266"/>
    <n v="0"/>
    <n v="0"/>
    <n v="4"/>
    <n v="0"/>
    <n v="0"/>
    <n v="0"/>
    <n v="1"/>
    <d v="1899-12-30T00:00:00"/>
    <n v="1"/>
    <d v="2026-01-13T00:00:00"/>
    <n v="-38.85396811581262"/>
    <m/>
    <m/>
    <m/>
    <m/>
    <m/>
    <m/>
    <m/>
    <m/>
    <m/>
    <m/>
    <m/>
  </r>
  <r>
    <n v="21"/>
    <x v="20"/>
    <s v="WTI CRUDE OIL"/>
    <x v="2"/>
    <s v="COMMODITIES"/>
    <n v="4"/>
    <n v="6"/>
    <n v="2"/>
    <d v="1899-12-30T00:00:00"/>
    <d v="1899-12-30T00:00:00"/>
    <d v="1899-12-30T00:00:00"/>
    <d v="2025-12-15T00:00:00"/>
    <d v="1899-12-30T00:00:00"/>
    <d v="1899-12-30T00:00:00"/>
    <n v="57.577664262509437"/>
    <s v="NEGATIVE"/>
    <s v=""/>
    <s v="POSITIVE"/>
    <s v="NEGATIVE"/>
    <s v="POSITIVE"/>
    <n v="70.210898914096632"/>
    <n v="22"/>
    <n v="0"/>
    <n v="1"/>
    <n v="7"/>
    <n v="0"/>
    <n v="0"/>
    <n v="0"/>
    <d v="2025-12-16T00:00:00"/>
    <n v="1"/>
    <d v="2026-01-29T00:00:00"/>
    <n v="-8.08668913329182"/>
    <m/>
    <m/>
    <m/>
    <m/>
    <m/>
    <m/>
    <m/>
    <m/>
    <m/>
    <m/>
    <m/>
  </r>
  <r>
    <n v="22"/>
    <x v="21"/>
    <s v="BRENT CRUDE"/>
    <x v="2"/>
    <s v="COMMODITIES"/>
    <n v="4"/>
    <n v="6"/>
    <n v="2"/>
    <d v="1899-12-30T00:00:00"/>
    <d v="1899-12-30T00:00:00"/>
    <d v="1899-12-30T00:00:00"/>
    <d v="2025-12-15T00:00:00"/>
    <d v="1899-12-30T00:00:00"/>
    <d v="1899-12-30T00:00:00"/>
    <n v="59.029481167558345"/>
    <s v="NEGATIVE"/>
    <s v=""/>
    <s v="POSITIVE"/>
    <s v="NEGATIVE"/>
    <s v="POSITIVE"/>
    <n v="68.843425186315613"/>
    <n v="24"/>
    <n v="0"/>
    <n v="1"/>
    <n v="7"/>
    <n v="0"/>
    <n v="0"/>
    <n v="0"/>
    <d v="2025-12-16T00:00:00"/>
    <n v="1"/>
    <d v="2026-01-29T00:00:00"/>
    <n v="-7.6710153985877625"/>
    <m/>
    <m/>
    <m/>
    <m/>
    <m/>
    <m/>
    <m/>
    <m/>
    <m/>
    <m/>
    <m/>
  </r>
  <r>
    <n v="23"/>
    <x v="22"/>
    <s v="COTTON"/>
    <x v="2"/>
    <s v="COMMODITIES"/>
    <n v="-1"/>
    <n v="6"/>
    <n v="6"/>
    <d v="1899-12-30T00:00:00"/>
    <d v="1899-12-30T00:00:00"/>
    <d v="1899-12-30T00:00:00"/>
    <d v="2025-10-21T00:00:00"/>
    <d v="1899-12-30T00:00:00"/>
    <d v="1899-12-30T00:00:00"/>
    <n v="32.781887928012381"/>
    <s v="NEGATIVE"/>
    <s v=""/>
    <s v="NEGATIVE"/>
    <s v="NEGATIVE"/>
    <s v="NEGATIVE"/>
    <n v="31.15946326464136"/>
    <n v="0"/>
    <n v="0"/>
    <n v="5"/>
    <n v="0"/>
    <n v="0"/>
    <n v="0"/>
    <n v="3"/>
    <d v="1899-12-30T00:00:00"/>
    <n v="1"/>
    <d v="2026-01-12T00:00:00"/>
    <n v="-33.711022480851881"/>
    <m/>
    <m/>
    <m/>
    <m/>
    <m/>
    <m/>
    <m/>
    <m/>
    <m/>
    <m/>
    <m/>
  </r>
  <r>
    <n v="24"/>
    <x v="23"/>
    <s v="COPPER"/>
    <x v="2"/>
    <s v="COMMODITIES"/>
    <n v="7"/>
    <n v="6"/>
    <n v="2"/>
    <d v="2025-12-05T00:00:00"/>
    <d v="1899-12-30T00:00:00"/>
    <d v="2026-01-06T00:00:00"/>
    <d v="1899-12-30T00:00:00"/>
    <d v="2026-01-21T00:00:00"/>
    <d v="1899-12-30T00:00:00"/>
    <n v="51.679873597847788"/>
    <s v="NEGATIVE"/>
    <s v=""/>
    <s v="POSITIVE"/>
    <s v="POSITIVE"/>
    <s v="POSITIVE"/>
    <n v="58.505312202972483"/>
    <n v="0"/>
    <n v="0"/>
    <n v="1"/>
    <n v="8"/>
    <n v="0"/>
    <n v="0"/>
    <n v="0"/>
    <d v="2025-11-19T00:00:00"/>
    <n v="1"/>
    <d v="2026-01-30T00:00:00"/>
    <n v="-14.813035703292975"/>
    <m/>
    <m/>
    <m/>
    <m/>
    <m/>
    <m/>
    <m/>
    <m/>
    <m/>
    <m/>
    <m/>
  </r>
  <r>
    <n v="25"/>
    <x v="24"/>
    <s v="ICE NATURAL GAS"/>
    <x v="2"/>
    <s v="COMMODITIES"/>
    <n v="-1"/>
    <n v="6"/>
    <n v="4"/>
    <d v="1899-12-30T00:00:00"/>
    <d v="2025-12-05T00:00:00"/>
    <d v="1899-12-30T00:00:00"/>
    <d v="2025-10-28T00:00:00"/>
    <d v="1899-12-30T00:00:00"/>
    <d v="1899-12-30T00:00:00"/>
    <n v="38.910613929441602"/>
    <s v="NEGATIVE"/>
    <s v=""/>
    <s v="NEGATIVE"/>
    <s v="NEGATIVE"/>
    <s v="NEGATIVE"/>
    <n v="35.700020933132933"/>
    <n v="0"/>
    <n v="0"/>
    <n v="2"/>
    <n v="0"/>
    <n v="0"/>
    <n v="0"/>
    <n v="1"/>
    <d v="2025-12-10T00:00:00"/>
    <n v="1"/>
    <d v="2026-01-26T00:00:00"/>
    <n v="-27.58229841936128"/>
    <m/>
    <m/>
    <m/>
    <m/>
    <m/>
    <m/>
    <m/>
    <m/>
    <m/>
    <m/>
    <m/>
  </r>
  <r>
    <n v="26"/>
    <x v="25"/>
    <s v="GOLD"/>
    <x v="2"/>
    <s v="COMMODITIES"/>
    <n v="5"/>
    <n v="6"/>
    <n v="2"/>
    <d v="2026-01-29T00:00:00"/>
    <d v="1899-12-30T00:00:00"/>
    <d v="2026-01-13T00:00:00"/>
    <d v="1899-12-30T00:00:00"/>
    <d v="1899-12-30T00:00:00"/>
    <d v="1899-12-30T00:00:00"/>
    <n v="58.072299253124164"/>
    <s v="NEGATIVE"/>
    <s v=""/>
    <s v="POSITIVE"/>
    <s v="POSITIVE"/>
    <s v="POSITIVE"/>
    <n v="72.869290912803393"/>
    <n v="6"/>
    <n v="0"/>
    <n v="1"/>
    <n v="8"/>
    <n v="0"/>
    <n v="0"/>
    <n v="0"/>
    <d v="2025-11-18T00:00:00"/>
    <n v="1"/>
    <d v="2026-01-29T00:00:00"/>
    <n v="-8.4206100480200661"/>
    <m/>
    <m/>
    <m/>
    <m/>
    <m/>
    <m/>
    <m/>
    <m/>
    <m/>
    <m/>
    <m/>
  </r>
  <r>
    <n v="27"/>
    <x v="26"/>
    <s v="COPPER"/>
    <x v="2"/>
    <s v="COMMODITIES"/>
    <n v="5"/>
    <n v="6"/>
    <n v="2"/>
    <d v="2026-01-06T00:00:00"/>
    <d v="1899-12-30T00:00:00"/>
    <d v="1899-12-30T00:00:00"/>
    <d v="1899-12-30T00:00:00"/>
    <d v="2025-12-29T00:00:00"/>
    <d v="1899-12-30T00:00:00"/>
    <n v="52.193857831219255"/>
    <s v="NEGATIVE"/>
    <s v=""/>
    <s v="POSITIVE"/>
    <s v="POSITIVE"/>
    <s v="POSITIVE"/>
    <n v="70.901760444013348"/>
    <n v="3"/>
    <n v="0"/>
    <n v="1"/>
    <n v="9"/>
    <n v="46051"/>
    <n v="0"/>
    <n v="0"/>
    <d v="2025-11-21T00:00:00"/>
    <n v="1"/>
    <d v="2026-01-29T00:00:00"/>
    <n v="-14.299046026791139"/>
    <m/>
    <m/>
    <m/>
    <m/>
    <m/>
    <m/>
    <m/>
    <m/>
    <m/>
    <m/>
    <m/>
  </r>
  <r>
    <n v="28"/>
    <x v="27"/>
    <s v="IRON ORE QINGDAO"/>
    <x v="2"/>
    <s v="COMMODITIES"/>
    <n v="-1"/>
    <n v="0"/>
    <n v="6"/>
    <d v="1899-12-30T00:00:00"/>
    <d v="1899-12-30T00:00:00"/>
    <d v="1899-12-30T00:00:00"/>
    <d v="2026-01-06T00:00:00"/>
    <d v="1899-12-30T00:00:00"/>
    <d v="1899-12-30T00:00:00"/>
    <n v="48.811040069258382"/>
    <s v="NEGATIVE"/>
    <s v=""/>
    <s v="NEGATIVE"/>
    <s v="NEGATIVE"/>
    <s v="NEGATIVE"/>
    <n v="49.909640437134755"/>
    <n v="0"/>
    <n v="0"/>
    <n v="0"/>
    <n v="0"/>
    <n v="0"/>
    <n v="0"/>
    <n v="0"/>
    <d v="1899-12-30T00:00:00"/>
    <n v="1"/>
    <d v="1899-12-30T00:00:00"/>
    <n v="-17.681869231332676"/>
    <m/>
    <m/>
    <m/>
    <m/>
    <m/>
    <m/>
    <m/>
    <m/>
    <m/>
    <m/>
    <m/>
  </r>
  <r>
    <n v="29"/>
    <x v="28"/>
    <s v="COFFEE 'C'"/>
    <x v="2"/>
    <s v="COMMODITIES"/>
    <n v="-1"/>
    <n v="9"/>
    <n v="2"/>
    <d v="1899-12-30T00:00:00"/>
    <d v="1899-12-30T00:00:00"/>
    <d v="1899-12-30T00:00:00"/>
    <d v="1899-12-30T00:00:00"/>
    <d v="1899-12-30T00:00:00"/>
    <d v="1899-12-30T00:00:00"/>
    <n v="24.686268780453943"/>
    <s v="NEGATIVE"/>
    <s v=""/>
    <s v="NEGATIVE"/>
    <s v="NEGATIVE"/>
    <s v="NEGATIVE"/>
    <n v="11.129057304731305"/>
    <n v="0"/>
    <n v="0"/>
    <n v="0"/>
    <n v="6"/>
    <n v="46059"/>
    <n v="0"/>
    <n v="2"/>
    <d v="1899-12-30T00:00:00"/>
    <n v="1"/>
    <d v="2026-01-28T00:00:00"/>
    <n v="-41.806635574015218"/>
    <m/>
    <m/>
    <m/>
    <m/>
    <m/>
    <m/>
    <m/>
    <m/>
    <m/>
    <m/>
    <m/>
  </r>
  <r>
    <n v="30"/>
    <x v="29"/>
    <s v="LIVE CATTLE"/>
    <x v="2"/>
    <s v="COMMODITIES"/>
    <n v="2"/>
    <n v="6"/>
    <n v="2"/>
    <d v="1899-12-30T00:00:00"/>
    <d v="1899-12-30T00:00:00"/>
    <d v="1899-12-30T00:00:00"/>
    <d v="1899-12-30T00:00:00"/>
    <d v="1899-12-30T00:00:00"/>
    <d v="1899-12-30T00:00:00"/>
    <n v="58.697036152009858"/>
    <s v="NEGATIVE"/>
    <s v=""/>
    <s v="POSITIVE"/>
    <s v="NEGATIVE"/>
    <s v="POSITIVE"/>
    <n v="74.750850666948665"/>
    <n v="45"/>
    <n v="0"/>
    <n v="1"/>
    <n v="0"/>
    <n v="0"/>
    <n v="0"/>
    <n v="4"/>
    <d v="2025-11-25T00:00:00"/>
    <n v="1"/>
    <d v="2026-02-04T00:00:00"/>
    <n v="-7.7958731490880098"/>
    <m/>
    <m/>
    <m/>
    <m/>
    <m/>
    <m/>
    <m/>
    <m/>
    <m/>
    <m/>
    <m/>
  </r>
  <r>
    <n v="31"/>
    <x v="30"/>
    <s v="NATURAL GAS"/>
    <x v="2"/>
    <s v="COMMODITIES"/>
    <n v="1"/>
    <n v="12"/>
    <n v="4"/>
    <d v="2026-01-28T00:00:00"/>
    <d v="1899-12-30T00:00:00"/>
    <d v="2026-01-28T00:00:00"/>
    <d v="1899-12-30T00:00:00"/>
    <d v="2026-01-29T00:00:00"/>
    <d v="1899-12-30T00:00:00"/>
    <n v="41.583343700740471"/>
    <s v="NEGATIVE"/>
    <s v=""/>
    <s v="NEGATIVE"/>
    <s v="NEGATIVE"/>
    <s v="NEGATIVE"/>
    <n v="37.691297381733058"/>
    <n v="0"/>
    <n v="0"/>
    <n v="1"/>
    <n v="10"/>
    <n v="46055"/>
    <n v="0"/>
    <n v="1"/>
    <d v="2026-01-15T00:00:00"/>
    <n v="1"/>
    <d v="2026-01-28T00:00:00"/>
    <n v="-24.909565666759079"/>
    <m/>
    <m/>
    <m/>
    <m/>
    <m/>
    <m/>
    <m/>
    <m/>
    <m/>
    <m/>
    <m/>
  </r>
  <r>
    <n v="32"/>
    <x v="31"/>
    <s v="PALLADIUM"/>
    <x v="2"/>
    <s v="COMMODITIES"/>
    <n v="1"/>
    <n v="6"/>
    <n v="4"/>
    <d v="2025-10-16T00:00:00"/>
    <d v="1899-12-30T00:00:00"/>
    <d v="2025-10-16T00:00:00"/>
    <d v="1899-12-30T00:00:00"/>
    <d v="2025-12-29T00:00:00"/>
    <d v="1899-12-30T00:00:00"/>
    <n v="46.230276808676017"/>
    <s v="NEGATIVE"/>
    <s v=""/>
    <s v="NEGATIVE"/>
    <s v="POSITIVE"/>
    <s v="POSITIVE"/>
    <n v="48.467644401555212"/>
    <n v="0"/>
    <n v="0"/>
    <n v="1"/>
    <n v="8"/>
    <n v="46052"/>
    <n v="0"/>
    <n v="0"/>
    <d v="1899-12-30T00:00:00"/>
    <n v="1"/>
    <d v="2026-01-26T00:00:00"/>
    <n v="-20.262634720288695"/>
    <m/>
    <m/>
    <m/>
    <m/>
    <m/>
    <m/>
    <m/>
    <m/>
    <m/>
    <m/>
    <m/>
  </r>
  <r>
    <n v="33"/>
    <x v="32"/>
    <s v="PLATINUM"/>
    <x v="2"/>
    <s v="COMMODITIES"/>
    <n v="3"/>
    <n v="9"/>
    <n v="6"/>
    <d v="2025-12-12T00:00:00"/>
    <d v="1899-12-30T00:00:00"/>
    <d v="2025-10-16T00:00:00"/>
    <d v="1899-12-30T00:00:00"/>
    <d v="2026-01-27T00:00:00"/>
    <d v="1899-12-30T00:00:00"/>
    <n v="44.020865710916965"/>
    <s v="NEGATIVE"/>
    <s v=""/>
    <s v="NEGATIVE"/>
    <s v="POSITIVE"/>
    <s v="POSITIVE"/>
    <n v="47.066283465837351"/>
    <n v="0"/>
    <n v="0"/>
    <n v="1"/>
    <n v="8"/>
    <n v="0"/>
    <n v="0"/>
    <n v="3"/>
    <d v="1899-12-30T00:00:00"/>
    <n v="1"/>
    <d v="1899-12-30T00:00:00"/>
    <n v="-22.472043590228296"/>
    <m/>
    <m/>
    <m/>
    <m/>
    <m/>
    <m/>
    <m/>
    <m/>
    <m/>
    <m/>
    <m/>
  </r>
  <r>
    <n v="34"/>
    <x v="33"/>
    <s v="ROUGH RICE"/>
    <x v="2"/>
    <s v="COMMODITIES"/>
    <n v="5"/>
    <n v="6"/>
    <n v="4"/>
    <d v="1899-12-30T00:00:00"/>
    <d v="2025-10-13T00:00:00"/>
    <d v="1899-12-30T00:00:00"/>
    <d v="2025-10-21T00:00:00"/>
    <d v="1899-12-30T00:00:00"/>
    <d v="1899-12-30T00:00:00"/>
    <n v="68.62254148032487"/>
    <s v="POSITIVE"/>
    <s v=""/>
    <s v="POSITIVE"/>
    <s v="NEGATIVE"/>
    <s v="POSITIVE"/>
    <n v="80.61341758798082"/>
    <n v="26"/>
    <n v="0"/>
    <n v="3"/>
    <n v="0"/>
    <n v="0"/>
    <n v="2"/>
    <n v="0"/>
    <d v="1899-12-30T00:00:00"/>
    <n v="1"/>
    <d v="1899-12-30T00:00:00"/>
    <n v="2.1296321791557773"/>
    <m/>
    <m/>
    <m/>
    <m/>
    <m/>
    <m/>
    <m/>
    <m/>
    <m/>
    <m/>
    <m/>
  </r>
  <r>
    <n v="35"/>
    <x v="34"/>
    <s v="SOYBEAN"/>
    <x v="2"/>
    <s v="COMMODITIES"/>
    <n v="6"/>
    <n v="12"/>
    <n v="2"/>
    <d v="1899-12-30T00:00:00"/>
    <d v="1899-12-30T00:00:00"/>
    <d v="1899-12-30T00:00:00"/>
    <d v="2026-01-13T00:00:00"/>
    <d v="1899-12-30T00:00:00"/>
    <d v="1899-12-30T00:00:00"/>
    <n v="70.30262667940184"/>
    <s v="POSITIVE"/>
    <s v=""/>
    <s v="POSITIVE"/>
    <s v="POSITIVE"/>
    <s v="POSITIVE"/>
    <n v="75.957489155662316"/>
    <n v="15"/>
    <n v="0"/>
    <n v="2"/>
    <n v="5"/>
    <n v="46057"/>
    <n v="3"/>
    <n v="0"/>
    <d v="2026-01-02T00:00:00"/>
    <n v="1"/>
    <d v="2026-02-06T00:00:00"/>
    <n v="3.8097173783067007"/>
    <m/>
    <m/>
    <m/>
    <m/>
    <m/>
    <m/>
    <m/>
    <m/>
    <m/>
    <m/>
    <m/>
  </r>
  <r>
    <n v="36"/>
    <x v="35"/>
    <s v="SUGAR"/>
    <x v="2"/>
    <s v="COMMODITIES"/>
    <n v="-1"/>
    <n v="9"/>
    <n v="5"/>
    <d v="1899-12-30T00:00:00"/>
    <d v="2025-10-28T00:00:00"/>
    <d v="1899-12-30T00:00:00"/>
    <d v="2025-10-28T00:00:00"/>
    <d v="1899-12-30T00:00:00"/>
    <d v="1899-12-30T00:00:00"/>
    <n v="39.804078845175582"/>
    <s v="NEGATIVE"/>
    <s v=""/>
    <s v="NEGATIVE"/>
    <s v="NEGATIVE"/>
    <s v="NEGATIVE"/>
    <n v="28.569207385374767"/>
    <n v="0"/>
    <n v="0"/>
    <n v="0"/>
    <n v="8"/>
    <n v="46062"/>
    <n v="0"/>
    <n v="3"/>
    <d v="2026-02-06T00:00:00"/>
    <n v="1"/>
    <d v="2026-01-27T00:00:00"/>
    <n v="-26.688828609295562"/>
    <m/>
    <m/>
    <m/>
    <m/>
    <m/>
    <m/>
    <m/>
    <m/>
    <m/>
    <m/>
    <m/>
  </r>
  <r>
    <n v="37"/>
    <x v="36"/>
    <s v="SILVER"/>
    <x v="2"/>
    <s v="COMMODITIES"/>
    <n v="7"/>
    <n v="9"/>
    <n v="4"/>
    <d v="2026-01-29T00:00:00"/>
    <d v="1899-12-30T00:00:00"/>
    <d v="2026-01-29T00:00:00"/>
    <d v="1899-12-30T00:00:00"/>
    <d v="2026-01-30T00:00:00"/>
    <d v="1899-12-30T00:00:00"/>
    <n v="46.879249497771227"/>
    <s v="NEGATIVE"/>
    <s v=""/>
    <s v="POSITIVE"/>
    <s v="POSITIVE"/>
    <s v="POSITIVE"/>
    <n v="54.535153204731671"/>
    <n v="0"/>
    <n v="0"/>
    <n v="1"/>
    <n v="8"/>
    <n v="46052"/>
    <n v="0"/>
    <n v="3"/>
    <d v="2025-11-21T00:00:00"/>
    <n v="1"/>
    <d v="2026-01-29T00:00:00"/>
    <n v="-19.61366147083038"/>
    <m/>
    <m/>
    <m/>
    <m/>
    <m/>
    <m/>
    <m/>
    <m/>
    <m/>
    <m/>
    <m/>
  </r>
  <r>
    <n v="38"/>
    <x v="37"/>
    <s v="WHEAT"/>
    <x v="2"/>
    <s v="COMMODITIES"/>
    <n v="3"/>
    <n v="0"/>
    <n v="2"/>
    <d v="1899-12-30T00:00:00"/>
    <d v="1899-12-30T00:00:00"/>
    <d v="1899-12-30T00:00:00"/>
    <d v="2025-12-31T00:00:00"/>
    <d v="1899-12-30T00:00:00"/>
    <d v="1899-12-30T00:00:00"/>
    <n v="52.859625833196645"/>
    <s v="NEGATIVE"/>
    <s v=""/>
    <s v="POSITIVE"/>
    <s v="NEGATIVE"/>
    <s v="NEGATIVE"/>
    <n v="53.678637234837566"/>
    <n v="13"/>
    <n v="0"/>
    <n v="0"/>
    <n v="0"/>
    <n v="0"/>
    <n v="0"/>
    <n v="0"/>
    <d v="1899-12-30T00:00:00"/>
    <n v="1"/>
    <d v="2026-01-30T00:00:00"/>
    <n v="-13.63328346792796"/>
    <m/>
    <m/>
    <m/>
    <m/>
    <m/>
    <m/>
    <m/>
    <m/>
    <m/>
    <m/>
    <m/>
  </r>
  <r>
    <n v="39"/>
    <x v="38"/>
    <s v="GASOLINE RBOB"/>
    <x v="2"/>
    <s v="COMMODITIES"/>
    <n v="4"/>
    <n v="9"/>
    <n v="2"/>
    <d v="1899-12-30T00:00:00"/>
    <d v="2025-12-10T00:00:00"/>
    <d v="1899-12-30T00:00:00"/>
    <d v="2025-12-05T00:00:00"/>
    <d v="1899-12-30T00:00:00"/>
    <d v="2026-01-08T00:00:00"/>
    <n v="60.982775556079879"/>
    <s v="NEGATIVE"/>
    <s v=""/>
    <s v="POSITIVE"/>
    <s v="NEGATIVE"/>
    <s v="POSITIVE"/>
    <n v="77.584996576580608"/>
    <n v="22"/>
    <n v="0"/>
    <n v="1"/>
    <n v="7"/>
    <n v="0"/>
    <n v="2"/>
    <n v="0"/>
    <d v="2026-01-05T00:00:00"/>
    <n v="1"/>
    <d v="2026-02-09T00:00:00"/>
    <n v="-5.510137105259524"/>
    <m/>
    <m/>
    <m/>
    <m/>
    <m/>
    <m/>
    <m/>
    <m/>
    <m/>
    <m/>
    <m/>
  </r>
  <r>
    <n v="40"/>
    <x v="39"/>
    <s v="ZINC"/>
    <x v="2"/>
    <s v="COMMODITIES"/>
    <n v="7"/>
    <n v="3"/>
    <n v="4"/>
    <d v="1899-12-30T00:00:00"/>
    <d v="1899-12-30T00:00:00"/>
    <d v="1899-12-30T00:00:00"/>
    <d v="1899-12-30T00:00:00"/>
    <d v="2026-02-03T00:00:00"/>
    <d v="1899-12-30T00:00:00"/>
    <n v="48.753958928323755"/>
    <s v="NEGATIVE"/>
    <s v=""/>
    <s v="POSITIVE"/>
    <s v="POSITIVE"/>
    <s v="POSITIVE"/>
    <n v="52.412889985149391"/>
    <n v="0"/>
    <n v="0"/>
    <n v="1"/>
    <n v="0"/>
    <n v="0"/>
    <n v="0"/>
    <n v="0"/>
    <d v="2025-11-24T00:00:00"/>
    <n v="1"/>
    <d v="2026-01-30T00:00:00"/>
    <n v="-17.738950372811111"/>
    <m/>
    <m/>
    <m/>
    <m/>
    <m/>
    <m/>
    <m/>
    <m/>
    <m/>
    <m/>
    <m/>
  </r>
  <r>
    <n v="41"/>
    <x v="40"/>
    <s v="Cardano"/>
    <x v="3"/>
    <s v="CRYPTO"/>
    <n v="-1"/>
    <n v="6"/>
    <n v="9"/>
    <d v="1899-12-30T00:00:00"/>
    <d v="2026-02-06T00:00:00"/>
    <d v="1899-12-30T00:00:00"/>
    <d v="2026-02-05T00:00:00"/>
    <d v="1899-12-30T00:00:00"/>
    <d v="1899-12-30T00:00:00"/>
    <n v="32.277999999999999"/>
    <s v="NEGATIVE"/>
    <s v=""/>
    <s v="NEGATIVE"/>
    <s v="NEGATIVE"/>
    <s v="NEGATIVE"/>
    <n v="10.914"/>
    <n v="0"/>
    <n v="0"/>
    <n v="3"/>
    <n v="5"/>
    <n v="0"/>
    <n v="0"/>
    <n v="0"/>
    <d v="2026-02-06T00:00:00"/>
    <n v="1"/>
    <d v="2026-01-14T00:00:00"/>
    <n v="-34.215281981087074"/>
    <m/>
    <m/>
    <m/>
    <m/>
    <m/>
    <m/>
    <m/>
    <m/>
    <m/>
    <m/>
    <m/>
  </r>
  <r>
    <n v="42"/>
    <x v="41"/>
    <s v="Bitcoin"/>
    <x v="3"/>
    <s v="CRYPTO"/>
    <n v="-1"/>
    <n v="6"/>
    <n v="9"/>
    <d v="1899-12-30T00:00:00"/>
    <d v="2026-02-04T00:00:00"/>
    <d v="1899-12-30T00:00:00"/>
    <d v="2026-02-06T00:00:00"/>
    <d v="1899-12-30T00:00:00"/>
    <d v="1899-12-30T00:00:00"/>
    <n v="31.86"/>
    <s v="NEGATIVE"/>
    <s v=""/>
    <s v="NEGATIVE"/>
    <s v="NEGATIVE"/>
    <s v="NEGATIVE"/>
    <n v="15.087999999999999"/>
    <n v="0"/>
    <n v="0"/>
    <n v="3"/>
    <n v="5"/>
    <n v="0"/>
    <n v="0"/>
    <n v="0"/>
    <d v="2026-02-06T00:00:00"/>
    <n v="1"/>
    <d v="2026-01-14T00:00:00"/>
    <n v="-34.632549492037015"/>
    <m/>
    <m/>
    <m/>
    <m/>
    <m/>
    <m/>
    <m/>
    <m/>
    <m/>
    <m/>
    <m/>
  </r>
  <r>
    <n v="43"/>
    <x v="42"/>
    <s v="Ethereum"/>
    <x v="3"/>
    <s v="CRYPTO"/>
    <n v="-1"/>
    <n v="3"/>
    <n v="7"/>
    <d v="1899-12-30T00:00:00"/>
    <d v="1899-12-30T00:00:00"/>
    <d v="1899-12-30T00:00:00"/>
    <d v="2026-02-06T00:00:00"/>
    <d v="1899-12-30T00:00:00"/>
    <d v="1899-12-30T00:00:00"/>
    <n v="29.802"/>
    <s v="NEGATIVE"/>
    <s v=""/>
    <s v="NEGATIVE"/>
    <s v="NEGATIVE"/>
    <s v="NEGATIVE"/>
    <n v="16.038"/>
    <n v="0"/>
    <n v="0"/>
    <n v="3"/>
    <n v="0"/>
    <n v="0"/>
    <n v="0"/>
    <n v="0"/>
    <d v="2026-02-06T00:00:00"/>
    <n v="1"/>
    <d v="2026-01-14T00:00:00"/>
    <n v="-36.691203038403799"/>
    <m/>
    <m/>
    <m/>
    <m/>
    <m/>
    <m/>
    <m/>
    <m/>
    <m/>
    <m/>
    <m/>
  </r>
  <r>
    <n v="44"/>
    <x v="43"/>
    <s v="XRP"/>
    <x v="3"/>
    <s v="CRYPTO"/>
    <n v="-1"/>
    <n v="6"/>
    <n v="9"/>
    <d v="1899-12-30T00:00:00"/>
    <d v="2026-02-06T00:00:00"/>
    <d v="1899-12-30T00:00:00"/>
    <d v="1899-12-30T00:00:00"/>
    <d v="1899-12-30T00:00:00"/>
    <d v="1899-12-30T00:00:00"/>
    <n v="35.043999999999997"/>
    <s v="NEGATIVE"/>
    <s v=""/>
    <s v="NEGATIVE"/>
    <s v="NEGATIVE"/>
    <s v="NEGATIVE"/>
    <n v="13.288"/>
    <n v="0"/>
    <n v="0"/>
    <n v="3"/>
    <n v="5"/>
    <n v="0"/>
    <n v="0"/>
    <n v="0"/>
    <d v="2026-02-06T00:00:00"/>
    <n v="1"/>
    <d v="2026-01-14T00:00:00"/>
    <n v="-31.449140719462775"/>
    <m/>
    <m/>
    <m/>
    <m/>
    <m/>
    <m/>
    <m/>
    <m/>
    <m/>
    <m/>
    <m/>
  </r>
  <r>
    <n v="45"/>
    <x v="44"/>
    <s v="Solana"/>
    <x v="3"/>
    <s v="CRYPTO"/>
    <n v="-1"/>
    <n v="3"/>
    <n v="9"/>
    <d v="1899-12-30T00:00:00"/>
    <d v="2026-02-05T00:00:00"/>
    <d v="1899-12-30T00:00:00"/>
    <d v="1899-12-30T00:00:00"/>
    <d v="1899-12-30T00:00:00"/>
    <d v="1899-12-30T00:00:00"/>
    <n v="27.957000000000001"/>
    <s v="NEGATIVE"/>
    <s v=""/>
    <s v="NEGATIVE"/>
    <s v="NEGATIVE"/>
    <s v="NEGATIVE"/>
    <n v="13.615"/>
    <n v="0"/>
    <n v="0"/>
    <n v="3"/>
    <n v="0"/>
    <n v="0"/>
    <n v="0"/>
    <n v="0"/>
    <d v="2026-02-06T00:00:00"/>
    <n v="1"/>
    <d v="2026-01-14T00:00:00"/>
    <n v="-38.535542270522242"/>
    <m/>
    <m/>
    <m/>
    <m/>
    <m/>
    <m/>
    <m/>
    <m/>
    <m/>
    <m/>
    <m/>
  </r>
  <r>
    <n v="46"/>
    <x v="45"/>
    <s v="AUD/EUR"/>
    <x v="4"/>
    <s v="CURNCY EUR"/>
    <n v="2"/>
    <n v="6"/>
    <n v="2"/>
    <d v="1899-12-30T00:00:00"/>
    <d v="1899-12-30T00:00:00"/>
    <d v="1899-12-30T00:00:00"/>
    <d v="2025-10-28T00:00:00"/>
    <d v="1899-12-30T00:00:00"/>
    <d v="1899-12-30T00:00:00"/>
    <n v="69.757000000000005"/>
    <s v="POSITIVE"/>
    <s v=""/>
    <s v="POSITIVE"/>
    <s v="NEGATIVE"/>
    <s v="POSITIVE"/>
    <n v="92.352999999999994"/>
    <n v="38"/>
    <n v="0"/>
    <n v="1"/>
    <n v="3"/>
    <n v="0"/>
    <n v="0"/>
    <n v="0"/>
    <d v="2025-11-25T00:00:00"/>
    <n v="1"/>
    <d v="2026-02-03T00:00:00"/>
    <n v="3.2644157295068652"/>
    <m/>
    <m/>
    <m/>
    <m/>
    <m/>
    <m/>
    <m/>
    <m/>
    <m/>
    <m/>
    <m/>
  </r>
  <r>
    <n v="47"/>
    <x v="46"/>
    <s v="AUD/JPY"/>
    <x v="4"/>
    <s v="N/A"/>
    <n v="3"/>
    <n v="9"/>
    <n v="2"/>
    <d v="2026-02-06T00:00:00"/>
    <d v="1899-12-30T00:00:00"/>
    <d v="1899-12-30T00:00:00"/>
    <d v="1899-12-30T00:00:00"/>
    <d v="1899-12-30T00:00:00"/>
    <d v="1899-12-30T00:00:00"/>
    <n v="60.38"/>
    <s v="NEGATIVE"/>
    <s v=""/>
    <s v="POSITIVE"/>
    <s v="POSITIVE"/>
    <s v="POSITIVE"/>
    <n v="78.450999999999993"/>
    <n v="82"/>
    <n v="0"/>
    <n v="5"/>
    <n v="3"/>
    <n v="0"/>
    <n v="2"/>
    <n v="0"/>
    <d v="2025-11-18T00:00:00"/>
    <n v="1"/>
    <d v="2026-02-09T00:00:00"/>
    <n v="-6.1124778775423749"/>
    <m/>
    <m/>
    <m/>
    <m/>
    <m/>
    <m/>
    <m/>
    <m/>
    <m/>
    <m/>
    <m/>
  </r>
  <r>
    <n v="48"/>
    <x v="47"/>
    <s v="AUD/USD"/>
    <x v="4"/>
    <s v="CURNCY USD"/>
    <n v="0"/>
    <n v="12"/>
    <n v="2"/>
    <d v="2026-01-28T00:00:00"/>
    <d v="1899-12-30T00:00:00"/>
    <d v="1899-12-30T00:00:00"/>
    <d v="1899-12-30T00:00:00"/>
    <d v="1899-12-30T00:00:00"/>
    <d v="1899-12-30T00:00:00"/>
    <n v="67.623000000000005"/>
    <s v="POSITIVE"/>
    <s v=""/>
    <s v="POSITIVE"/>
    <s v="POSITIVE"/>
    <s v="POSITIVE"/>
    <n v="91.462999999999994"/>
    <n v="55"/>
    <n v="0"/>
    <n v="1"/>
    <n v="3"/>
    <n v="0"/>
    <n v="2"/>
    <n v="3"/>
    <d v="2025-11-21T00:00:00"/>
    <n v="1"/>
    <d v="2026-02-09T00:00:00"/>
    <n v="1.1301913327697406"/>
    <m/>
    <m/>
    <m/>
    <m/>
    <m/>
    <m/>
    <m/>
    <m/>
    <m/>
    <m/>
    <m/>
  </r>
  <r>
    <n v="49"/>
    <x v="48"/>
    <s v="BGN/EUR"/>
    <x v="4"/>
    <s v="CURNCY EUR"/>
    <n v="-1"/>
    <n v="6"/>
    <n v="4"/>
    <d v="1899-12-30T00:00:00"/>
    <d v="1899-12-30T00:00:00"/>
    <d v="1899-12-30T00:00:00"/>
    <d v="2025-10-28T00:00:00"/>
    <d v="1899-12-30T00:00:00"/>
    <d v="1899-12-30T00:00:00"/>
    <n v="51.518999999999998"/>
    <s v="NEGATIVE"/>
    <s v=""/>
    <s v="NEGATIVE"/>
    <s v="NEGATIVE"/>
    <s v="NEGATIVE"/>
    <n v="46.860999999999997"/>
    <n v="29"/>
    <n v="0"/>
    <n v="0"/>
    <n v="0"/>
    <n v="0"/>
    <n v="1"/>
    <n v="1"/>
    <d v="2025-12-26T00:00:00"/>
    <n v="1"/>
    <d v="2026-01-12T00:00:00"/>
    <n v="-14.974018002647476"/>
    <m/>
    <m/>
    <m/>
    <m/>
    <m/>
    <m/>
    <m/>
    <m/>
    <m/>
    <m/>
    <m/>
  </r>
  <r>
    <n v="50"/>
    <x v="49"/>
    <s v="BGN/USD"/>
    <x v="4"/>
    <s v="CURNCY USD"/>
    <n v="3"/>
    <n v="6"/>
    <n v="2"/>
    <d v="1899-12-30T00:00:00"/>
    <d v="1899-12-30T00:00:00"/>
    <d v="1899-12-30T00:00:00"/>
    <d v="2025-10-28T00:00:00"/>
    <d v="1899-12-30T00:00:00"/>
    <d v="1899-12-30T00:00:00"/>
    <n v="58.259"/>
    <s v="NEGATIVE"/>
    <s v=""/>
    <s v="POSITIVE"/>
    <s v="NEGATIVE"/>
    <s v="NEGATIVE"/>
    <n v="71.046000000000006"/>
    <n v="14"/>
    <n v="0"/>
    <n v="1"/>
    <n v="0"/>
    <n v="0"/>
    <n v="0"/>
    <n v="3"/>
    <d v="2025-11-21T00:00:00"/>
    <n v="1"/>
    <d v="2026-01-27T00:00:00"/>
    <n v="-8.2340738399825923"/>
    <m/>
    <m/>
    <m/>
    <m/>
    <m/>
    <m/>
    <m/>
    <m/>
    <m/>
    <m/>
    <m/>
  </r>
  <r>
    <n v="51"/>
    <x v="50"/>
    <s v="BRL/EUR"/>
    <x v="4"/>
    <s v="CURNCY EUR"/>
    <n v="3"/>
    <n v="3"/>
    <n v="2"/>
    <d v="1899-12-30T00:00:00"/>
    <d v="1899-12-30T00:00:00"/>
    <d v="1899-12-30T00:00:00"/>
    <d v="2025-10-28T00:00:00"/>
    <d v="1899-12-30T00:00:00"/>
    <d v="2025-12-30T00:00:00"/>
    <n v="59.387"/>
    <s v="NEGATIVE"/>
    <s v=""/>
    <s v="POSITIVE"/>
    <s v="NEGATIVE"/>
    <s v="NEGATIVE"/>
    <n v="67.588999999999999"/>
    <n v="28"/>
    <n v="0"/>
    <n v="1"/>
    <n v="0"/>
    <n v="0"/>
    <n v="0"/>
    <n v="0"/>
    <d v="2025-12-23T00:00:00"/>
    <n v="1"/>
    <d v="2026-02-03T00:00:00"/>
    <n v="-7.10598157215518"/>
    <m/>
    <m/>
    <m/>
    <m/>
    <m/>
    <m/>
    <m/>
    <m/>
    <m/>
    <m/>
    <m/>
  </r>
  <r>
    <n v="52"/>
    <x v="51"/>
    <s v="BRL/USD"/>
    <x v="4"/>
    <s v="CURNCY USD"/>
    <n v="5"/>
    <n v="9"/>
    <n v="2"/>
    <d v="2026-01-26T00:00:00"/>
    <d v="1899-12-30T00:00:00"/>
    <d v="1899-12-30T00:00:00"/>
    <d v="2025-12-19T00:00:00"/>
    <d v="1899-12-30T00:00:00"/>
    <d v="1899-12-30T00:00:00"/>
    <n v="64.543000000000006"/>
    <s v="POSITIVE"/>
    <s v=""/>
    <s v="POSITIVE"/>
    <s v="NEGATIVE"/>
    <s v="POSITIVE"/>
    <n v="80.314999999999998"/>
    <n v="28"/>
    <n v="0"/>
    <n v="1"/>
    <n v="0"/>
    <n v="0"/>
    <n v="2"/>
    <n v="4"/>
    <d v="2025-12-22T00:00:00"/>
    <n v="1"/>
    <d v="2026-01-29T00:00:00"/>
    <n v="-1.9502284853553675"/>
    <m/>
    <m/>
    <m/>
    <m/>
    <m/>
    <m/>
    <m/>
    <m/>
    <m/>
    <m/>
    <m/>
  </r>
  <r>
    <n v="53"/>
    <x v="52"/>
    <s v="CAD/EUR"/>
    <x v="4"/>
    <s v="CURNCY EUR"/>
    <n v="-1"/>
    <n v="9"/>
    <n v="2"/>
    <d v="1899-12-30T00:00:00"/>
    <d v="1899-12-30T00:00:00"/>
    <d v="1899-12-30T00:00:00"/>
    <d v="2025-10-28T00:00:00"/>
    <d v="1899-12-30T00:00:00"/>
    <d v="1899-12-30T00:00:00"/>
    <n v="56.033000000000001"/>
    <s v="NEGATIVE"/>
    <s v=""/>
    <s v="NEGATIVE"/>
    <s v="NEGATIVE"/>
    <s v="NEGATIVE"/>
    <n v="58.073"/>
    <n v="9"/>
    <n v="0"/>
    <n v="5"/>
    <n v="10"/>
    <n v="0"/>
    <n v="0"/>
    <n v="2"/>
    <d v="2026-01-27T00:00:00"/>
    <n v="1"/>
    <d v="2026-01-30T00:00:00"/>
    <n v="-10.459861199529165"/>
    <m/>
    <m/>
    <m/>
    <m/>
    <m/>
    <m/>
    <m/>
    <m/>
    <m/>
    <m/>
    <m/>
  </r>
  <r>
    <n v="54"/>
    <x v="53"/>
    <s v="CAD/JPY"/>
    <x v="4"/>
    <s v="N/A"/>
    <n v="-1"/>
    <n v="6"/>
    <n v="6"/>
    <d v="2025-12-19T00:00:00"/>
    <d v="1899-12-30T00:00:00"/>
    <d v="1899-12-30T00:00:00"/>
    <d v="1899-12-30T00:00:00"/>
    <d v="1899-12-30T00:00:00"/>
    <d v="1899-12-30T00:00:00"/>
    <n v="50.462000000000003"/>
    <s v="NEGATIVE"/>
    <s v=""/>
    <s v="NEGATIVE"/>
    <s v="NEGATIVE"/>
    <s v="NEGATIVE"/>
    <n v="56.365000000000002"/>
    <n v="0"/>
    <n v="0"/>
    <n v="4"/>
    <n v="0"/>
    <n v="0"/>
    <n v="2"/>
    <n v="0"/>
    <d v="2025-11-14T00:00:00"/>
    <n v="1"/>
    <d v="2026-01-23T00:00:00"/>
    <n v="-16.030966483753019"/>
    <m/>
    <m/>
    <m/>
    <m/>
    <m/>
    <m/>
    <m/>
    <m/>
    <m/>
    <m/>
    <m/>
  </r>
  <r>
    <n v="55"/>
    <x v="54"/>
    <s v="CAD/USD"/>
    <x v="4"/>
    <s v="CURNCY USD"/>
    <n v="4"/>
    <n v="3"/>
    <n v="2"/>
    <d v="1899-12-30T00:00:00"/>
    <d v="1899-12-30T00:00:00"/>
    <d v="1899-12-30T00:00:00"/>
    <d v="2025-10-28T00:00:00"/>
    <d v="1899-12-30T00:00:00"/>
    <d v="1899-12-30T00:00:00"/>
    <n v="62.817"/>
    <s v="POSITIVE"/>
    <s v=""/>
    <s v="POSITIVE"/>
    <s v="NEGATIVE"/>
    <s v="NEGATIVE"/>
    <n v="71.325999999999993"/>
    <n v="14"/>
    <n v="0"/>
    <n v="0"/>
    <n v="0"/>
    <n v="0"/>
    <n v="0"/>
    <n v="3"/>
    <d v="2025-11-21T00:00:00"/>
    <n v="1"/>
    <d v="2026-01-30T00:00:00"/>
    <n v="-3.6756764470795531"/>
    <m/>
    <m/>
    <m/>
    <m/>
    <m/>
    <m/>
    <m/>
    <m/>
    <m/>
    <m/>
    <m/>
  </r>
  <r>
    <n v="56"/>
    <x v="55"/>
    <s v="CHF/EUR"/>
    <x v="4"/>
    <s v="CURNCY EUR"/>
    <n v="4"/>
    <n v="9"/>
    <n v="2"/>
    <d v="2026-01-28T00:00:00"/>
    <d v="1899-12-30T00:00:00"/>
    <d v="1899-12-30T00:00:00"/>
    <d v="2025-10-28T00:00:00"/>
    <d v="1899-12-30T00:00:00"/>
    <d v="1899-12-30T00:00:00"/>
    <n v="65.682000000000002"/>
    <s v="POSITIVE"/>
    <s v=""/>
    <s v="POSITIVE"/>
    <s v="NEGATIVE"/>
    <s v="NEGATIVE"/>
    <n v="82.17"/>
    <n v="18"/>
    <n v="0"/>
    <n v="5"/>
    <n v="7"/>
    <n v="0"/>
    <n v="1"/>
    <n v="0"/>
    <d v="2025-12-08T00:00:00"/>
    <n v="1"/>
    <d v="2026-02-10T00:00:00"/>
    <n v="-0.8108205002799167"/>
    <m/>
    <m/>
    <m/>
    <m/>
    <m/>
    <m/>
    <m/>
    <m/>
    <m/>
    <m/>
    <m/>
  </r>
  <r>
    <n v="57"/>
    <x v="56"/>
    <s v="CHF/JPY"/>
    <x v="4"/>
    <s v="N/A"/>
    <n v="1"/>
    <n v="6"/>
    <n v="2"/>
    <d v="2025-11-12T00:00:00"/>
    <d v="1899-12-30T00:00:00"/>
    <d v="1899-12-30T00:00:00"/>
    <d v="1899-12-30T00:00:00"/>
    <d v="1899-12-30T00:00:00"/>
    <d v="1899-12-30T00:00:00"/>
    <n v="55.764000000000003"/>
    <s v="NEGATIVE"/>
    <s v=""/>
    <s v="POSITIVE"/>
    <s v="POSITIVE"/>
    <s v="POSITIVE"/>
    <n v="68.048000000000002"/>
    <n v="93"/>
    <n v="0"/>
    <n v="4"/>
    <n v="0"/>
    <n v="0"/>
    <n v="2"/>
    <n v="0"/>
    <d v="2025-12-05T00:00:00"/>
    <n v="1"/>
    <d v="2026-02-09T00:00:00"/>
    <n v="-10.728769857298474"/>
    <m/>
    <m/>
    <m/>
    <m/>
    <m/>
    <m/>
    <m/>
    <m/>
    <m/>
    <m/>
    <m/>
  </r>
  <r>
    <n v="58"/>
    <x v="57"/>
    <s v="CHF/USD"/>
    <x v="4"/>
    <s v="CURNCY USD"/>
    <n v="4"/>
    <n v="6"/>
    <n v="2"/>
    <d v="2026-01-26T00:00:00"/>
    <d v="1899-12-30T00:00:00"/>
    <d v="1899-12-30T00:00:00"/>
    <d v="2026-01-12T00:00:00"/>
    <d v="1899-12-30T00:00:00"/>
    <d v="1899-12-30T00:00:00"/>
    <n v="61.664999999999999"/>
    <s v="NEGATIVE"/>
    <s v=""/>
    <s v="POSITIVE"/>
    <s v="NEGATIVE"/>
    <s v="POSITIVE"/>
    <n v="77.320999999999998"/>
    <n v="14"/>
    <n v="0"/>
    <n v="5"/>
    <n v="0"/>
    <n v="0"/>
    <n v="1"/>
    <n v="0"/>
    <d v="2025-11-24T00:00:00"/>
    <n v="1"/>
    <d v="2026-01-27T00:00:00"/>
    <n v="-4.8275930469417787"/>
    <m/>
    <m/>
    <m/>
    <m/>
    <m/>
    <m/>
    <m/>
    <m/>
    <m/>
    <m/>
    <m/>
  </r>
  <r>
    <n v="59"/>
    <x v="58"/>
    <s v="CLP/EUR"/>
    <x v="4"/>
    <s v="CURNCY EUR"/>
    <n v="5"/>
    <n v="9"/>
    <n v="2"/>
    <d v="1899-12-30T00:00:00"/>
    <d v="1899-12-30T00:00:00"/>
    <d v="1899-12-30T00:00:00"/>
    <d v="1899-12-30T00:00:00"/>
    <d v="1899-12-30T00:00:00"/>
    <d v="1899-12-30T00:00:00"/>
    <n v="58.043999999999997"/>
    <s v="NEGATIVE"/>
    <s v=""/>
    <s v="POSITIVE"/>
    <s v="POSITIVE"/>
    <s v="POSITIVE"/>
    <n v="68.757000000000005"/>
    <n v="31"/>
    <n v="0"/>
    <n v="2"/>
    <n v="9"/>
    <n v="0"/>
    <n v="3"/>
    <n v="0"/>
    <d v="2025-11-14T00:00:00"/>
    <n v="1"/>
    <d v="2026-02-03T00:00:00"/>
    <n v="-8.4484915393937854"/>
    <m/>
    <m/>
    <m/>
    <m/>
    <m/>
    <m/>
    <m/>
    <m/>
    <m/>
    <m/>
    <m/>
  </r>
  <r>
    <n v="60"/>
    <x v="59"/>
    <s v="CLP/USD"/>
    <x v="4"/>
    <s v="CURNCY USD"/>
    <n v="2"/>
    <n v="6"/>
    <n v="2"/>
    <d v="2026-01-12T00:00:00"/>
    <d v="1899-12-30T00:00:00"/>
    <d v="1899-12-30T00:00:00"/>
    <d v="1899-12-30T00:00:00"/>
    <d v="1899-12-30T00:00:00"/>
    <d v="1899-12-30T00:00:00"/>
    <n v="62.683999999999997"/>
    <s v="POSITIVE"/>
    <s v=""/>
    <s v="POSITIVE"/>
    <s v="POSITIVE"/>
    <s v="POSITIVE"/>
    <n v="83.528000000000006"/>
    <n v="82"/>
    <n v="0"/>
    <n v="0"/>
    <n v="9"/>
    <n v="0"/>
    <n v="2"/>
    <n v="0"/>
    <d v="2025-11-24T00:00:00"/>
    <n v="1"/>
    <d v="2026-02-09T00:00:00"/>
    <n v="-3.8089194591104203"/>
    <m/>
    <m/>
    <m/>
    <m/>
    <m/>
    <m/>
    <m/>
    <m/>
    <m/>
    <m/>
    <m/>
  </r>
  <r>
    <n v="61"/>
    <x v="60"/>
    <s v="CNH/EUR"/>
    <x v="4"/>
    <s v="CURNCY EUR"/>
    <n v="-1"/>
    <n v="3"/>
    <n v="6"/>
    <d v="1899-12-30T00:00:00"/>
    <d v="1899-12-30T00:00:00"/>
    <d v="1899-12-30T00:00:00"/>
    <d v="2025-10-28T00:00:00"/>
    <d v="1899-12-30T00:00:00"/>
    <d v="1899-12-30T00:00:00"/>
    <n v="47.58"/>
    <s v="NEGATIVE"/>
    <s v=""/>
    <s v="NEGATIVE"/>
    <s v="NEGATIVE"/>
    <s v="NEGATIVE"/>
    <n v="44.924999999999997"/>
    <n v="0"/>
    <n v="0"/>
    <n v="0"/>
    <n v="0"/>
    <n v="0"/>
    <n v="3"/>
    <n v="0"/>
    <d v="2026-01-27T00:00:00"/>
    <n v="1"/>
    <d v="2026-01-19T00:00:00"/>
    <n v="-18.912651443505077"/>
    <m/>
    <m/>
    <m/>
    <m/>
    <m/>
    <m/>
    <m/>
    <m/>
    <m/>
    <m/>
    <m/>
  </r>
  <r>
    <n v="62"/>
    <x v="61"/>
    <s v="CNH/JPY"/>
    <x v="4"/>
    <s v="N/A"/>
    <n v="1"/>
    <n v="6"/>
    <n v="6"/>
    <d v="2025-12-19T00:00:00"/>
    <d v="1899-12-30T00:00:00"/>
    <d v="1899-12-30T00:00:00"/>
    <d v="1899-12-30T00:00:00"/>
    <d v="2026-01-23T00:00:00"/>
    <d v="1899-12-30T00:00:00"/>
    <n v="46.378"/>
    <s v="NEGATIVE"/>
    <s v=""/>
    <s v="NEGATIVE"/>
    <s v="NEGATIVE"/>
    <s v="NEGATIVE"/>
    <n v="48.182000000000002"/>
    <n v="0"/>
    <n v="0"/>
    <n v="4"/>
    <n v="0"/>
    <n v="0"/>
    <n v="2"/>
    <n v="0"/>
    <d v="2025-11-14T00:00:00"/>
    <n v="1"/>
    <d v="2026-01-23T00:00:00"/>
    <n v="-20.115400860715376"/>
    <m/>
    <m/>
    <m/>
    <m/>
    <m/>
    <m/>
    <m/>
    <m/>
    <m/>
    <m/>
    <m/>
  </r>
  <r>
    <n v="63"/>
    <x v="62"/>
    <s v="CNH/USD"/>
    <x v="4"/>
    <s v="CURNCY USD"/>
    <n v="0"/>
    <n v="6"/>
    <n v="2"/>
    <d v="2026-01-05T00:00:00"/>
    <d v="1899-12-30T00:00:00"/>
    <d v="1899-12-30T00:00:00"/>
    <d v="2025-10-28T00:00:00"/>
    <d v="1899-12-30T00:00:00"/>
    <d v="1899-12-30T00:00:00"/>
    <n v="72.766999999999996"/>
    <s v="POSITIVE"/>
    <s v=""/>
    <s v="POSITIVE"/>
    <s v="NEGATIVE"/>
    <s v="NEGATIVE"/>
    <n v="88.519000000000005"/>
    <n v="69"/>
    <n v="0"/>
    <n v="3"/>
    <n v="0"/>
    <n v="0"/>
    <n v="1"/>
    <n v="0"/>
    <d v="2025-11-19T00:00:00"/>
    <n v="1"/>
    <d v="2026-02-10T00:00:00"/>
    <n v="6.2737486513354526"/>
    <m/>
    <m/>
    <m/>
    <m/>
    <m/>
    <m/>
    <m/>
    <m/>
    <m/>
    <m/>
    <m/>
  </r>
  <r>
    <n v="64"/>
    <x v="63"/>
    <s v="CNY/USD"/>
    <x v="4"/>
    <s v="CURNCY USD"/>
    <n v="-1"/>
    <n v="6"/>
    <n v="2"/>
    <d v="2026-02-10T00:00:00"/>
    <d v="1899-12-30T00:00:00"/>
    <d v="1899-12-30T00:00:00"/>
    <d v="2025-10-27T00:00:00"/>
    <d v="1899-12-30T00:00:00"/>
    <d v="1899-12-30T00:00:00"/>
    <n v="80.73"/>
    <s v="POSITIVE"/>
    <s v=""/>
    <s v="POSITIVE"/>
    <s v="NEGATIVE"/>
    <s v="NEGATIVE"/>
    <n v="98.697999999999993"/>
    <n v="65"/>
    <n v="0"/>
    <n v="3"/>
    <n v="0"/>
    <n v="0"/>
    <n v="1"/>
    <n v="0"/>
    <d v="2025-11-20T00:00:00"/>
    <n v="1"/>
    <d v="2026-02-10T00:00:00"/>
    <n v="14.236612294479642"/>
    <m/>
    <m/>
    <m/>
    <m/>
    <m/>
    <m/>
    <m/>
    <m/>
    <m/>
    <m/>
    <m/>
  </r>
  <r>
    <n v="65"/>
    <x v="64"/>
    <s v="CZK/EUR"/>
    <x v="4"/>
    <s v="CURNCY EUR"/>
    <n v="-1"/>
    <n v="9"/>
    <n v="4"/>
    <d v="1899-12-30T00:00:00"/>
    <d v="1899-12-30T00:00:00"/>
    <d v="1899-12-30T00:00:00"/>
    <d v="2025-10-28T00:00:00"/>
    <d v="2025-12-04T00:00:00"/>
    <d v="1899-12-30T00:00:00"/>
    <n v="52.018000000000001"/>
    <s v="NEGATIVE"/>
    <s v=""/>
    <s v="NEGATIVE"/>
    <s v="NEGATIVE"/>
    <s v="NEGATIVE"/>
    <n v="50.24"/>
    <n v="4"/>
    <n v="0"/>
    <n v="5"/>
    <n v="0"/>
    <n v="0"/>
    <n v="1"/>
    <n v="4"/>
    <d v="2025-12-17T00:00:00"/>
    <n v="1"/>
    <d v="2026-01-13T00:00:00"/>
    <n v="-14.474810783418697"/>
    <m/>
    <m/>
    <m/>
    <m/>
    <m/>
    <m/>
    <m/>
    <m/>
    <m/>
    <m/>
    <m/>
  </r>
  <r>
    <n v="66"/>
    <x v="65"/>
    <s v="CZK/USD"/>
    <x v="4"/>
    <s v="CURNCY USD"/>
    <n v="3"/>
    <n v="9"/>
    <n v="2"/>
    <d v="2026-01-27T00:00:00"/>
    <d v="1899-12-30T00:00:00"/>
    <d v="1899-12-30T00:00:00"/>
    <d v="1899-12-30T00:00:00"/>
    <d v="1899-12-30T00:00:00"/>
    <d v="1899-12-30T00:00:00"/>
    <n v="58.234999999999999"/>
    <s v="NEGATIVE"/>
    <s v=""/>
    <s v="POSITIVE"/>
    <s v="NEGATIVE"/>
    <s v="NEGATIVE"/>
    <n v="73.691999999999993"/>
    <n v="14"/>
    <n v="0"/>
    <n v="1"/>
    <n v="0"/>
    <n v="0"/>
    <n v="2"/>
    <n v="4"/>
    <d v="2025-11-21T00:00:00"/>
    <n v="1"/>
    <d v="2026-01-27T00:00:00"/>
    <n v="-8.2582015073520125"/>
    <m/>
    <m/>
    <m/>
    <m/>
    <m/>
    <m/>
    <m/>
    <m/>
    <m/>
    <m/>
    <m/>
  </r>
  <r>
    <n v="67"/>
    <x v="66"/>
    <s v="DKK/EUR"/>
    <x v="4"/>
    <s v="CURNCY EUR"/>
    <n v="-1"/>
    <n v="9"/>
    <n v="4"/>
    <d v="1899-12-30T00:00:00"/>
    <d v="1899-12-30T00:00:00"/>
    <d v="1899-12-30T00:00:00"/>
    <d v="2025-10-28T00:00:00"/>
    <d v="1899-12-30T00:00:00"/>
    <d v="2026-01-09T00:00:00"/>
    <n v="53.65"/>
    <s v="NEGATIVE"/>
    <s v=""/>
    <s v="NEGATIVE"/>
    <s v="NEGATIVE"/>
    <s v="NEGATIVE"/>
    <n v="40.372999999999998"/>
    <n v="20"/>
    <n v="0"/>
    <n v="5"/>
    <n v="0"/>
    <n v="0"/>
    <n v="2"/>
    <n v="2"/>
    <d v="2025-12-19T00:00:00"/>
    <n v="1"/>
    <d v="2026-01-19T00:00:00"/>
    <n v="-12.84301705691653"/>
    <m/>
    <m/>
    <m/>
    <m/>
    <m/>
    <m/>
    <m/>
    <m/>
    <m/>
    <m/>
    <m/>
  </r>
  <r>
    <n v="68"/>
    <x v="67"/>
    <s v="DKK/JPY"/>
    <x v="4"/>
    <s v="N/A"/>
    <n v="-1"/>
    <n v="3"/>
    <n v="6"/>
    <d v="2025-11-13T00:00:00"/>
    <d v="1899-12-30T00:00:00"/>
    <d v="1899-12-30T00:00:00"/>
    <d v="1899-12-30T00:00:00"/>
    <d v="2025-12-04T00:00:00"/>
    <d v="1899-12-30T00:00:00"/>
    <n v="47.094999999999999"/>
    <s v="NEGATIVE"/>
    <s v=""/>
    <s v="NEGATIVE"/>
    <s v="NEGATIVE"/>
    <s v="NEGATIVE"/>
    <n v="51.158000000000001"/>
    <n v="0"/>
    <n v="0"/>
    <n v="0"/>
    <n v="0"/>
    <n v="0"/>
    <n v="2"/>
    <n v="0"/>
    <d v="2025-11-14T00:00:00"/>
    <n v="1"/>
    <d v="2026-01-23T00:00:00"/>
    <n v="-19.397450198062934"/>
    <m/>
    <m/>
    <m/>
    <m/>
    <m/>
    <m/>
    <m/>
    <m/>
    <m/>
    <m/>
    <m/>
  </r>
  <r>
    <n v="69"/>
    <x v="68"/>
    <s v="DKK/USD"/>
    <x v="4"/>
    <s v="CURNCY USD"/>
    <n v="5"/>
    <n v="6"/>
    <n v="2"/>
    <d v="1899-12-30T00:00:00"/>
    <d v="1899-12-30T00:00:00"/>
    <d v="1899-12-30T00:00:00"/>
    <d v="2025-10-28T00:00:00"/>
    <d v="2026-01-30T00:00:00"/>
    <d v="1899-12-30T00:00:00"/>
    <n v="57.85"/>
    <s v="NEGATIVE"/>
    <s v=""/>
    <s v="POSITIVE"/>
    <s v="NEGATIVE"/>
    <s v="NEGATIVE"/>
    <n v="70.234999999999999"/>
    <n v="14"/>
    <n v="0"/>
    <n v="5"/>
    <n v="0"/>
    <n v="0"/>
    <n v="0"/>
    <n v="3"/>
    <d v="2025-11-21T00:00:00"/>
    <n v="1"/>
    <d v="2026-01-27T00:00:00"/>
    <n v="-8.6430935769721273"/>
    <m/>
    <m/>
    <m/>
    <m/>
    <m/>
    <m/>
    <m/>
    <m/>
    <m/>
    <m/>
    <m/>
  </r>
  <r>
    <n v="70"/>
    <x v="69"/>
    <s v="EUR/USD"/>
    <x v="4"/>
    <s v="CURNCY USD"/>
    <n v="3"/>
    <n v="6"/>
    <n v="2"/>
    <d v="1899-12-30T00:00:00"/>
    <d v="1899-12-30T00:00:00"/>
    <d v="1899-12-30T00:00:00"/>
    <d v="2025-10-28T00:00:00"/>
    <d v="1899-12-30T00:00:00"/>
    <d v="1899-12-30T00:00:00"/>
    <n v="58.173999999999999"/>
    <s v="NEGATIVE"/>
    <s v=""/>
    <s v="POSITIVE"/>
    <s v="NEGATIVE"/>
    <s v="NEGATIVE"/>
    <n v="70.980999999999995"/>
    <n v="14"/>
    <n v="0"/>
    <n v="1"/>
    <n v="0"/>
    <n v="0"/>
    <n v="0"/>
    <n v="3"/>
    <d v="2025-11-21T00:00:00"/>
    <n v="1"/>
    <d v="2026-01-27T00:00:00"/>
    <n v="-8.3190814854841264"/>
    <m/>
    <m/>
    <m/>
    <m/>
    <m/>
    <m/>
    <m/>
    <m/>
    <m/>
    <m/>
    <m/>
  </r>
  <r>
    <n v="71"/>
    <x v="70"/>
    <s v="GBP/EUR"/>
    <x v="4"/>
    <s v="CURNCY EUR"/>
    <n v="-1"/>
    <n v="6"/>
    <n v="4"/>
    <d v="1899-12-30T00:00:00"/>
    <d v="2025-11-04T00:00:00"/>
    <d v="1899-12-30T00:00:00"/>
    <d v="2025-10-28T00:00:00"/>
    <d v="1899-12-30T00:00:00"/>
    <d v="1899-12-30T00:00:00"/>
    <n v="43.49"/>
    <s v="NEGATIVE"/>
    <s v=""/>
    <s v="NEGATIVE"/>
    <s v="NEGATIVE"/>
    <s v="NEGATIVE"/>
    <n v="38.472000000000001"/>
    <n v="0"/>
    <n v="0"/>
    <n v="0"/>
    <n v="4"/>
    <n v="0"/>
    <n v="0"/>
    <n v="2"/>
    <d v="2025-11-14T00:00:00"/>
    <n v="1"/>
    <d v="2026-02-04T00:00:00"/>
    <n v="-23.002647245615336"/>
    <m/>
    <m/>
    <m/>
    <m/>
    <m/>
    <m/>
    <m/>
    <m/>
    <m/>
    <m/>
    <m/>
  </r>
  <r>
    <n v="72"/>
    <x v="71"/>
    <s v="GBP/JPY"/>
    <x v="4"/>
    <s v="N/A"/>
    <n v="1"/>
    <n v="6"/>
    <n v="4"/>
    <d v="2025-12-03T00:00:00"/>
    <d v="1899-12-30T00:00:00"/>
    <d v="1899-12-30T00:00:00"/>
    <d v="2025-10-29T00:00:00"/>
    <d v="2026-01-16T00:00:00"/>
    <d v="1899-12-30T00:00:00"/>
    <n v="44.527999999999999"/>
    <s v="NEGATIVE"/>
    <s v=""/>
    <s v="NEGATIVE"/>
    <s v="NEGATIVE"/>
    <s v="NEGATIVE"/>
    <n v="47.493000000000002"/>
    <n v="0"/>
    <n v="0"/>
    <n v="0"/>
    <n v="1"/>
    <n v="0"/>
    <n v="0"/>
    <n v="1"/>
    <d v="2025-11-14T00:00:00"/>
    <n v="1"/>
    <d v="2026-02-04T00:00:00"/>
    <n v="-21.9651134282066"/>
    <m/>
    <m/>
    <m/>
    <m/>
    <m/>
    <m/>
    <m/>
    <m/>
    <m/>
    <m/>
    <m/>
  </r>
  <r>
    <n v="73"/>
    <x v="72"/>
    <s v="GBP/USD"/>
    <x v="4"/>
    <s v="CURNCY USD"/>
    <n v="5"/>
    <n v="3"/>
    <n v="2"/>
    <d v="1899-12-30T00:00:00"/>
    <d v="1899-12-30T00:00:00"/>
    <d v="1899-12-30T00:00:00"/>
    <d v="2025-10-28T00:00:00"/>
    <d v="2026-02-04T00:00:00"/>
    <d v="1899-12-30T00:00:00"/>
    <n v="54.155000000000001"/>
    <s v="NEGATIVE"/>
    <s v=""/>
    <s v="POSITIVE"/>
    <s v="NEGATIVE"/>
    <s v="NEGATIVE"/>
    <n v="68.524000000000001"/>
    <n v="3"/>
    <n v="0"/>
    <n v="0"/>
    <n v="0"/>
    <n v="0"/>
    <n v="0"/>
    <n v="3"/>
    <d v="2025-11-20T00:00:00"/>
    <n v="1"/>
    <d v="2026-01-27T00:00:00"/>
    <n v="-12.338201206095619"/>
    <m/>
    <m/>
    <m/>
    <m/>
    <m/>
    <m/>
    <m/>
    <m/>
    <m/>
    <m/>
    <m/>
  </r>
  <r>
    <n v="74"/>
    <x v="73"/>
    <s v="HKD/EUR"/>
    <x v="4"/>
    <s v="CURNCY EUR"/>
    <n v="-1"/>
    <n v="3"/>
    <n v="6"/>
    <d v="1899-12-30T00:00:00"/>
    <d v="2026-01-27T00:00:00"/>
    <d v="1899-12-30T00:00:00"/>
    <d v="2025-10-28T00:00:00"/>
    <d v="1899-12-30T00:00:00"/>
    <d v="1899-12-30T00:00:00"/>
    <n v="39.215000000000003"/>
    <s v="NEGATIVE"/>
    <s v=""/>
    <s v="NEGATIVE"/>
    <s v="NEGATIVE"/>
    <s v="NEGATIVE"/>
    <n v="25.951000000000001"/>
    <n v="0"/>
    <n v="0"/>
    <n v="0"/>
    <n v="0"/>
    <n v="0"/>
    <n v="3"/>
    <n v="0"/>
    <d v="2026-01-27T00:00:00"/>
    <n v="1"/>
    <d v="2026-01-19T00:00:00"/>
    <n v="-27.277670139837085"/>
    <m/>
    <m/>
    <m/>
    <m/>
    <m/>
    <m/>
    <m/>
    <m/>
    <m/>
    <m/>
    <m/>
  </r>
  <r>
    <n v="75"/>
    <x v="74"/>
    <s v="HKD/USD"/>
    <x v="4"/>
    <s v="CURNCY USD"/>
    <n v="-1"/>
    <n v="6"/>
    <n v="7"/>
    <d v="1899-12-30T00:00:00"/>
    <d v="1899-12-30T00:00:00"/>
    <d v="1899-12-30T00:00:00"/>
    <d v="2025-10-28T00:00:00"/>
    <d v="1899-12-30T00:00:00"/>
    <d v="1899-12-30T00:00:00"/>
    <n v="25.283000000000001"/>
    <s v="NEGATIVE"/>
    <s v=""/>
    <s v="NEGATIVE"/>
    <s v="NEGATIVE"/>
    <s v="NEGATIVE"/>
    <n v="14.609"/>
    <n v="0"/>
    <n v="0"/>
    <n v="2"/>
    <n v="0"/>
    <n v="0"/>
    <n v="0"/>
    <n v="1"/>
    <d v="2026-02-10T00:00:00"/>
    <n v="1"/>
    <d v="2026-01-12T00:00:00"/>
    <n v="-41.209725208043722"/>
    <m/>
    <m/>
    <m/>
    <m/>
    <m/>
    <m/>
    <m/>
    <m/>
    <m/>
    <m/>
    <m/>
  </r>
  <r>
    <n v="76"/>
    <x v="75"/>
    <s v="HUF/EUR"/>
    <x v="4"/>
    <s v="CURNCY EUR"/>
    <n v="4"/>
    <n v="3"/>
    <n v="2"/>
    <d v="2025-11-05T00:00:00"/>
    <d v="1899-12-30T00:00:00"/>
    <d v="1899-12-30T00:00:00"/>
    <d v="2025-10-28T00:00:00"/>
    <d v="1899-12-30T00:00:00"/>
    <d v="1899-12-30T00:00:00"/>
    <n v="64.861000000000004"/>
    <s v="POSITIVE"/>
    <s v=""/>
    <s v="POSITIVE"/>
    <s v="NEGATIVE"/>
    <s v="NEGATIVE"/>
    <n v="75.289000000000001"/>
    <n v="19"/>
    <n v="0"/>
    <n v="0"/>
    <n v="0"/>
    <n v="0"/>
    <n v="2"/>
    <n v="0"/>
    <d v="2025-12-23T00:00:00"/>
    <n v="1"/>
    <d v="2026-02-09T00:00:00"/>
    <n v="-1.6319181938401641"/>
    <m/>
    <m/>
    <m/>
    <m/>
    <m/>
    <m/>
    <m/>
    <m/>
    <m/>
    <m/>
    <m/>
  </r>
  <r>
    <n v="77"/>
    <x v="76"/>
    <s v="HUF/USD"/>
    <x v="4"/>
    <s v="CURNCY USD"/>
    <n v="5"/>
    <n v="6"/>
    <n v="2"/>
    <d v="2025-12-04T00:00:00"/>
    <d v="1899-12-30T00:00:00"/>
    <d v="1899-12-30T00:00:00"/>
    <d v="1899-12-30T00:00:00"/>
    <d v="1899-12-30T00:00:00"/>
    <d v="1899-12-30T00:00:00"/>
    <n v="63.238"/>
    <s v="POSITIVE"/>
    <s v=""/>
    <s v="POSITIVE"/>
    <s v="NEGATIVE"/>
    <s v="POSITIVE"/>
    <n v="80.668999999999997"/>
    <n v="16"/>
    <n v="0"/>
    <n v="0"/>
    <n v="0"/>
    <n v="0"/>
    <n v="2"/>
    <n v="3"/>
    <d v="2025-11-21T00:00:00"/>
    <n v="1"/>
    <d v="2026-01-27T00:00:00"/>
    <n v="-3.2547705028654477"/>
    <m/>
    <m/>
    <m/>
    <m/>
    <m/>
    <m/>
    <m/>
    <m/>
    <m/>
    <m/>
    <m/>
  </r>
  <r>
    <n v="78"/>
    <x v="77"/>
    <s v="INR/USD"/>
    <x v="4"/>
    <s v="CURNCY USD"/>
    <n v="-1"/>
    <n v="6"/>
    <n v="6"/>
    <d v="1899-12-30T00:00:00"/>
    <d v="2025-11-21T00:00:00"/>
    <d v="1899-12-30T00:00:00"/>
    <d v="2025-10-28T00:00:00"/>
    <d v="1899-12-30T00:00:00"/>
    <d v="2026-02-03T00:00:00"/>
    <n v="52.652000000000001"/>
    <s v="NEGATIVE"/>
    <s v=""/>
    <s v="NEGATIVE"/>
    <s v="NEGATIVE"/>
    <s v="NEGATIVE"/>
    <n v="51.313000000000002"/>
    <n v="1"/>
    <n v="0"/>
    <n v="5"/>
    <n v="6"/>
    <n v="0"/>
    <n v="0"/>
    <n v="0"/>
    <d v="2026-01-29T00:00:00"/>
    <n v="1"/>
    <d v="2026-01-14T00:00:00"/>
    <n v="-13.840432561246253"/>
    <m/>
    <m/>
    <m/>
    <m/>
    <m/>
    <m/>
    <m/>
    <m/>
    <m/>
    <m/>
    <m/>
  </r>
  <r>
    <n v="79"/>
    <x v="78"/>
    <s v="ISK/EUR"/>
    <x v="4"/>
    <s v="CURNCY EUR"/>
    <n v="3"/>
    <n v="3"/>
    <n v="2"/>
    <d v="1899-12-30T00:00:00"/>
    <d v="1899-12-30T00:00:00"/>
    <d v="1899-12-30T00:00:00"/>
    <d v="2025-10-28T00:00:00"/>
    <d v="1899-12-30T00:00:00"/>
    <d v="1899-12-30T00:00:00"/>
    <n v="66.305000000000007"/>
    <s v="POSITIVE"/>
    <s v=""/>
    <s v="POSITIVE"/>
    <s v="NEGATIVE"/>
    <s v="NEGATIVE"/>
    <n v="73.551000000000002"/>
    <n v="32"/>
    <n v="0"/>
    <n v="1"/>
    <n v="0"/>
    <n v="0"/>
    <n v="0"/>
    <n v="0"/>
    <d v="2025-12-03T00:00:00"/>
    <n v="1"/>
    <d v="2026-01-30T00:00:00"/>
    <n v="-0.18781950504005351"/>
    <m/>
    <m/>
    <m/>
    <m/>
    <m/>
    <m/>
    <m/>
    <m/>
    <m/>
    <m/>
    <m/>
  </r>
  <r>
    <n v="80"/>
    <x v="79"/>
    <s v="ISK/USD"/>
    <x v="4"/>
    <s v="CURNCY USD"/>
    <n v="4"/>
    <n v="3"/>
    <n v="2"/>
    <d v="1899-12-30T00:00:00"/>
    <d v="1899-12-30T00:00:00"/>
    <d v="1899-12-30T00:00:00"/>
    <d v="2025-11-05T00:00:00"/>
    <d v="1899-12-30T00:00:00"/>
    <d v="1899-12-30T00:00:00"/>
    <n v="63.588999999999999"/>
    <s v="POSITIVE"/>
    <s v=""/>
    <s v="POSITIVE"/>
    <s v="NEGATIVE"/>
    <s v="NEGATIVE"/>
    <n v="78.66"/>
    <n v="22"/>
    <n v="0"/>
    <n v="5"/>
    <n v="0"/>
    <n v="0"/>
    <n v="0"/>
    <n v="0"/>
    <d v="2025-11-28T00:00:00"/>
    <n v="1"/>
    <d v="2026-01-27T00:00:00"/>
    <n v="-2.9039037798077914"/>
    <m/>
    <m/>
    <m/>
    <m/>
    <m/>
    <m/>
    <m/>
    <m/>
    <m/>
    <m/>
    <m/>
  </r>
  <r>
    <n v="81"/>
    <x v="80"/>
    <s v="JPY/EUR"/>
    <x v="4"/>
    <s v="CURNCY EUR"/>
    <n v="-1"/>
    <n v="3"/>
    <n v="2"/>
    <d v="1899-12-30T00:00:00"/>
    <d v="2025-11-13T00:00:00"/>
    <d v="1899-12-30T00:00:00"/>
    <d v="2025-10-28T00:00:00"/>
    <d v="1899-12-30T00:00:00"/>
    <d v="1899-12-30T00:00:00"/>
    <n v="52.637"/>
    <s v="NEGATIVE"/>
    <s v=""/>
    <s v="NEGATIVE"/>
    <s v="NEGATIVE"/>
    <s v="NEGATIVE"/>
    <n v="48.238999999999997"/>
    <n v="1"/>
    <n v="0"/>
    <n v="0"/>
    <n v="0"/>
    <n v="0"/>
    <n v="0"/>
    <n v="2"/>
    <d v="2026-01-23T00:00:00"/>
    <n v="1"/>
    <d v="2026-01-26T00:00:00"/>
    <n v="-13.855852947512091"/>
    <m/>
    <m/>
    <m/>
    <m/>
    <m/>
    <m/>
    <m/>
    <m/>
    <m/>
    <m/>
    <m/>
  </r>
  <r>
    <n v="82"/>
    <x v="81"/>
    <s v="JPY/USD"/>
    <x v="4"/>
    <s v="CURNCY USD"/>
    <n v="3"/>
    <n v="6"/>
    <n v="2"/>
    <d v="1899-12-30T00:00:00"/>
    <d v="2026-01-14T00:00:00"/>
    <d v="1899-12-30T00:00:00"/>
    <d v="2025-10-28T00:00:00"/>
    <d v="1899-12-30T00:00:00"/>
    <d v="1899-12-30T00:00:00"/>
    <n v="58.094000000000001"/>
    <s v="NEGATIVE"/>
    <s v=""/>
    <s v="POSITIVE"/>
    <s v="NEGATIVE"/>
    <s v="NEGATIVE"/>
    <n v="60.987000000000002"/>
    <n v="2"/>
    <n v="0"/>
    <n v="3"/>
    <n v="0"/>
    <n v="0"/>
    <n v="0"/>
    <n v="2"/>
    <d v="2026-01-14T00:00:00"/>
    <n v="1"/>
    <d v="2026-01-27T00:00:00"/>
    <n v="-8.3994028792496849"/>
    <m/>
    <m/>
    <m/>
    <m/>
    <m/>
    <m/>
    <m/>
    <m/>
    <m/>
    <m/>
    <m/>
  </r>
  <r>
    <n v="83"/>
    <x v="82"/>
    <s v="KRW/USD"/>
    <x v="4"/>
    <s v="CURNCY USD"/>
    <n v="-1"/>
    <n v="6"/>
    <n v="4"/>
    <d v="1899-12-30T00:00:00"/>
    <d v="1899-12-30T00:00:00"/>
    <d v="1899-12-30T00:00:00"/>
    <d v="2025-10-28T00:00:00"/>
    <d v="1899-12-30T00:00:00"/>
    <d v="1899-12-30T00:00:00"/>
    <n v="49.2"/>
    <s v="NEGATIVE"/>
    <s v=""/>
    <s v="NEGATIVE"/>
    <s v="NEGATIVE"/>
    <s v="NEGATIVE"/>
    <n v="50.45"/>
    <n v="0"/>
    <n v="0"/>
    <n v="4"/>
    <n v="0"/>
    <n v="0"/>
    <n v="0"/>
    <n v="3"/>
    <d v="2025-12-23T00:00:00"/>
    <n v="1"/>
    <d v="2026-01-28T00:00:00"/>
    <n v="-17.292860904403213"/>
    <m/>
    <m/>
    <m/>
    <m/>
    <m/>
    <m/>
    <m/>
    <m/>
    <m/>
    <m/>
    <m/>
  </r>
  <r>
    <n v="84"/>
    <x v="83"/>
    <s v="MXN/EUR"/>
    <x v="4"/>
    <s v="CURNCY EUR"/>
    <n v="4"/>
    <n v="6"/>
    <n v="2"/>
    <d v="2026-01-12T00:00:00"/>
    <d v="1899-12-30T00:00:00"/>
    <d v="1899-12-30T00:00:00"/>
    <d v="2025-10-28T00:00:00"/>
    <d v="2026-01-29T00:00:00"/>
    <d v="1899-12-30T00:00:00"/>
    <n v="57.954999999999998"/>
    <s v="NEGATIVE"/>
    <s v=""/>
    <s v="POSITIVE"/>
    <s v="NEGATIVE"/>
    <s v="POSITIVE"/>
    <n v="71.78"/>
    <n v="49"/>
    <n v="0"/>
    <n v="1"/>
    <n v="7"/>
    <n v="0"/>
    <n v="0"/>
    <n v="0"/>
    <d v="2025-11-18T00:00:00"/>
    <n v="1"/>
    <d v="2026-02-03T00:00:00"/>
    <n v="-8.5374675022579964"/>
    <m/>
    <m/>
    <m/>
    <m/>
    <m/>
    <m/>
    <m/>
    <m/>
    <m/>
    <m/>
    <m/>
  </r>
  <r>
    <n v="85"/>
    <x v="84"/>
    <s v="MXN/USD"/>
    <x v="4"/>
    <s v="CURNCY USD"/>
    <n v="2"/>
    <n v="9"/>
    <n v="2"/>
    <d v="2026-01-28T00:00:00"/>
    <d v="1899-12-30T00:00:00"/>
    <d v="1899-12-30T00:00:00"/>
    <d v="2025-10-28T00:00:00"/>
    <d v="1899-12-30T00:00:00"/>
    <d v="1899-12-30T00:00:00"/>
    <n v="63.079000000000001"/>
    <s v="POSITIVE"/>
    <s v=""/>
    <s v="POSITIVE"/>
    <s v="POSITIVE"/>
    <s v="POSITIVE"/>
    <n v="84.396000000000001"/>
    <n v="56"/>
    <n v="0"/>
    <n v="1"/>
    <n v="3"/>
    <n v="0"/>
    <n v="2"/>
    <n v="0"/>
    <d v="2025-11-21T00:00:00"/>
    <n v="1"/>
    <d v="2026-01-29T00:00:00"/>
    <n v="-3.4139831454694161"/>
    <m/>
    <m/>
    <m/>
    <m/>
    <m/>
    <m/>
    <m/>
    <m/>
    <m/>
    <m/>
    <m/>
  </r>
  <r>
    <n v="86"/>
    <x v="85"/>
    <s v="MYR/USD"/>
    <x v="4"/>
    <s v="CURNCY USD"/>
    <n v="1"/>
    <n v="6"/>
    <n v="2"/>
    <d v="2026-01-29T00:00:00"/>
    <d v="1899-12-30T00:00:00"/>
    <d v="1899-12-30T00:00:00"/>
    <d v="2025-10-27T00:00:00"/>
    <d v="1899-12-30T00:00:00"/>
    <d v="1899-12-30T00:00:00"/>
    <n v="72.537999999999997"/>
    <s v="POSITIVE"/>
    <s v=""/>
    <s v="POSITIVE"/>
    <s v="BUY"/>
    <s v="POSITIVE"/>
    <n v="91.805999999999997"/>
    <n v="75"/>
    <n v="0"/>
    <n v="1"/>
    <n v="0"/>
    <n v="0"/>
    <n v="0"/>
    <n v="3"/>
    <d v="2025-11-18T00:00:00"/>
    <n v="1"/>
    <d v="2026-01-29T00:00:00"/>
    <n v="6.0449475373757906"/>
    <m/>
    <m/>
    <m/>
    <m/>
    <m/>
    <m/>
    <m/>
    <m/>
    <m/>
    <m/>
    <m/>
  </r>
  <r>
    <n v="87"/>
    <x v="86"/>
    <s v="NOK/EUR"/>
    <x v="4"/>
    <s v="CURNCY EUR"/>
    <n v="5"/>
    <n v="12"/>
    <n v="2"/>
    <d v="1899-12-30T00:00:00"/>
    <d v="1899-12-30T00:00:00"/>
    <d v="1899-12-30T00:00:00"/>
    <d v="2025-10-28T00:00:00"/>
    <d v="1899-12-30T00:00:00"/>
    <d v="1899-12-30T00:00:00"/>
    <n v="67.712999999999994"/>
    <s v="POSITIVE"/>
    <s v=""/>
    <s v="POSITIVE"/>
    <s v="NEGATIVE"/>
    <s v="POSITIVE"/>
    <n v="87.736999999999995"/>
    <n v="28"/>
    <n v="0"/>
    <n v="5"/>
    <n v="6"/>
    <n v="0"/>
    <n v="1"/>
    <n v="3"/>
    <d v="2025-12-18T00:00:00"/>
    <n v="1"/>
    <d v="2026-02-10T00:00:00"/>
    <n v="1.2201373961207906"/>
    <m/>
    <m/>
    <m/>
    <m/>
    <m/>
    <m/>
    <m/>
    <m/>
    <m/>
    <m/>
    <m/>
  </r>
  <r>
    <n v="88"/>
    <x v="87"/>
    <s v="NOK/USD"/>
    <x v="4"/>
    <s v="CURNCY USD"/>
    <n v="5"/>
    <n v="9"/>
    <n v="2"/>
    <d v="2026-01-27T00:00:00"/>
    <d v="1899-12-30T00:00:00"/>
    <d v="1899-12-30T00:00:00"/>
    <d v="2025-10-31T00:00:00"/>
    <d v="1899-12-30T00:00:00"/>
    <d v="1899-12-30T00:00:00"/>
    <n v="66.106999999999999"/>
    <s v="POSITIVE"/>
    <s v=""/>
    <s v="POSITIVE"/>
    <s v="NEGATIVE"/>
    <s v="POSITIVE"/>
    <n v="84.019000000000005"/>
    <n v="17"/>
    <n v="0"/>
    <n v="5"/>
    <n v="0"/>
    <n v="0"/>
    <n v="1"/>
    <n v="3"/>
    <d v="2025-11-21T00:00:00"/>
    <n v="1"/>
    <d v="2026-02-10T00:00:00"/>
    <n v="-0.3859033857259675"/>
    <m/>
    <m/>
    <m/>
    <m/>
    <m/>
    <m/>
    <m/>
    <m/>
    <m/>
    <m/>
    <m/>
  </r>
  <r>
    <n v="89"/>
    <x v="88"/>
    <s v="NZD/EUR"/>
    <x v="4"/>
    <s v="CURNCY EUR"/>
    <n v="3"/>
    <n v="9"/>
    <n v="2"/>
    <d v="1899-12-30T00:00:00"/>
    <d v="2025-11-07T00:00:00"/>
    <d v="1899-12-30T00:00:00"/>
    <d v="2025-10-28T00:00:00"/>
    <d v="1899-12-30T00:00:00"/>
    <d v="1899-12-30T00:00:00"/>
    <n v="61.746000000000002"/>
    <s v="NEGATIVE"/>
    <s v=""/>
    <s v="POSITIVE"/>
    <s v="NEGATIVE"/>
    <s v="NEGATIVE"/>
    <n v="75.832999999999998"/>
    <n v="19"/>
    <n v="0"/>
    <n v="1"/>
    <n v="3"/>
    <n v="0"/>
    <n v="0"/>
    <n v="3"/>
    <d v="2025-11-25T00:00:00"/>
    <n v="1"/>
    <d v="2026-02-03T00:00:00"/>
    <n v="-4.746593611441682"/>
    <m/>
    <m/>
    <m/>
    <m/>
    <m/>
    <m/>
    <m/>
    <m/>
    <m/>
    <m/>
    <m/>
  </r>
  <r>
    <n v="90"/>
    <x v="89"/>
    <s v="NZD/JPY"/>
    <x v="4"/>
    <s v="N/A"/>
    <n v="6"/>
    <n v="9"/>
    <n v="2"/>
    <d v="2026-01-21T00:00:00"/>
    <d v="1899-12-30T00:00:00"/>
    <d v="1899-12-30T00:00:00"/>
    <d v="2025-11-05T00:00:00"/>
    <d v="2026-01-27T00:00:00"/>
    <d v="1899-12-30T00:00:00"/>
    <n v="56.017000000000003"/>
    <s v="NEGATIVE"/>
    <s v=""/>
    <s v="POSITIVE"/>
    <s v="NEGATIVE"/>
    <s v="POSITIVE"/>
    <n v="66.123999999999995"/>
    <n v="23"/>
    <n v="0"/>
    <n v="5"/>
    <n v="3"/>
    <n v="0"/>
    <n v="2"/>
    <n v="0"/>
    <d v="2025-11-13T00:00:00"/>
    <n v="1"/>
    <d v="2026-02-09T00:00:00"/>
    <n v="-10.476037771626039"/>
    <m/>
    <m/>
    <m/>
    <m/>
    <m/>
    <m/>
    <m/>
    <m/>
    <m/>
    <m/>
    <m/>
  </r>
  <r>
    <n v="91"/>
    <x v="90"/>
    <s v="NZD/USD"/>
    <x v="4"/>
    <s v="CURNCY USD"/>
    <n v="5"/>
    <n v="9"/>
    <n v="2"/>
    <d v="1899-12-30T00:00:00"/>
    <d v="1899-12-30T00:00:00"/>
    <d v="1899-12-30T00:00:00"/>
    <d v="2025-10-28T00:00:00"/>
    <d v="1899-12-30T00:00:00"/>
    <d v="1899-12-30T00:00:00"/>
    <n v="63.156999999999996"/>
    <s v="POSITIVE"/>
    <s v=""/>
    <s v="POSITIVE"/>
    <s v="NEGATIVE"/>
    <s v="POSITIVE"/>
    <n v="79.855999999999995"/>
    <n v="17"/>
    <n v="0"/>
    <n v="1"/>
    <n v="3"/>
    <n v="0"/>
    <n v="0"/>
    <n v="3"/>
    <d v="2025-11-21T00:00:00"/>
    <n v="1"/>
    <d v="2026-01-29T00:00:00"/>
    <n v="-3.3360392926656743"/>
    <m/>
    <m/>
    <m/>
    <m/>
    <m/>
    <m/>
    <m/>
    <m/>
    <m/>
    <m/>
    <m/>
  </r>
  <r>
    <n v="92"/>
    <x v="91"/>
    <s v="PHP/USD"/>
    <x v="4"/>
    <s v="CURNCY USD"/>
    <n v="5"/>
    <n v="6"/>
    <n v="2"/>
    <d v="1899-12-30T00:00:00"/>
    <d v="2026-01-07T00:00:00"/>
    <d v="1899-12-30T00:00:00"/>
    <d v="2025-10-28T00:00:00"/>
    <d v="1899-12-30T00:00:00"/>
    <d v="1899-12-30T00:00:00"/>
    <n v="63.893000000000001"/>
    <s v="POSITIVE"/>
    <s v=""/>
    <s v="BUY"/>
    <s v="NEGATIVE"/>
    <s v="NEGATIVE"/>
    <n v="68.37"/>
    <n v="10"/>
    <n v="0"/>
    <n v="5"/>
    <n v="0"/>
    <n v="0"/>
    <n v="2"/>
    <n v="0"/>
    <d v="2026-01-20T00:00:00"/>
    <n v="1"/>
    <d v="2026-02-09T00:00:00"/>
    <n v="-2.5997973276672965"/>
    <m/>
    <m/>
    <m/>
    <m/>
    <m/>
    <m/>
    <m/>
    <m/>
    <m/>
    <m/>
    <m/>
  </r>
  <r>
    <n v="93"/>
    <x v="92"/>
    <s v="PLN/EUR"/>
    <x v="4"/>
    <s v="CURNCY EUR"/>
    <n v="-1"/>
    <n v="3"/>
    <n v="4"/>
    <d v="1899-12-30T00:00:00"/>
    <d v="1899-12-30T00:00:00"/>
    <d v="1899-12-30T00:00:00"/>
    <d v="2025-10-28T00:00:00"/>
    <d v="1899-12-30T00:00:00"/>
    <d v="1899-12-30T00:00:00"/>
    <n v="47.268000000000001"/>
    <s v="NEGATIVE"/>
    <s v=""/>
    <s v="NEGATIVE"/>
    <s v="NEGATIVE"/>
    <s v="NEGATIVE"/>
    <n v="46.018999999999998"/>
    <n v="0"/>
    <n v="0"/>
    <n v="0"/>
    <n v="0"/>
    <n v="0"/>
    <n v="0"/>
    <n v="3"/>
    <d v="2025-11-21T00:00:00"/>
    <n v="1"/>
    <d v="2026-01-28T00:00:00"/>
    <n v="-19.224677911430689"/>
    <m/>
    <m/>
    <m/>
    <m/>
    <m/>
    <m/>
    <m/>
    <m/>
    <m/>
    <m/>
    <m/>
  </r>
  <r>
    <n v="94"/>
    <x v="93"/>
    <s v="PLN/USD"/>
    <x v="4"/>
    <s v="CURNCY USD"/>
    <n v="5"/>
    <n v="6"/>
    <n v="2"/>
    <d v="2026-01-26T00:00:00"/>
    <d v="1899-12-30T00:00:00"/>
    <d v="1899-12-30T00:00:00"/>
    <d v="2025-10-28T00:00:00"/>
    <d v="2026-01-30T00:00:00"/>
    <d v="1899-12-30T00:00:00"/>
    <n v="55.819000000000003"/>
    <s v="NEGATIVE"/>
    <s v=""/>
    <s v="POSITIVE"/>
    <s v="NEGATIVE"/>
    <s v="NEGATIVE"/>
    <n v="68.989000000000004"/>
    <n v="3"/>
    <n v="0"/>
    <n v="5"/>
    <n v="0"/>
    <n v="0"/>
    <n v="0"/>
    <n v="3"/>
    <d v="2025-11-21T00:00:00"/>
    <n v="1"/>
    <d v="2026-01-27T00:00:00"/>
    <n v="-10.67369682574666"/>
    <m/>
    <m/>
    <m/>
    <m/>
    <m/>
    <m/>
    <m/>
    <m/>
    <m/>
    <m/>
    <m/>
  </r>
  <r>
    <n v="95"/>
    <x v="94"/>
    <s v="SEK/EUR"/>
    <x v="4"/>
    <s v="CURNCY EUR"/>
    <n v="1"/>
    <n v="6"/>
    <n v="2"/>
    <d v="2026-01-22T00:00:00"/>
    <d v="1899-12-30T00:00:00"/>
    <d v="1899-12-30T00:00:00"/>
    <d v="2025-10-28T00:00:00"/>
    <d v="1899-12-30T00:00:00"/>
    <d v="1899-12-30T00:00:00"/>
    <n v="59.698"/>
    <s v="NEGATIVE"/>
    <s v=""/>
    <s v="POSITIVE"/>
    <s v="NEGATIVE"/>
    <s v="NEGATIVE"/>
    <n v="72.296999999999997"/>
    <n v="48"/>
    <n v="0"/>
    <n v="0"/>
    <n v="5"/>
    <n v="0"/>
    <n v="0"/>
    <n v="3"/>
    <d v="2025-11-25T00:00:00"/>
    <n v="1"/>
    <d v="2026-02-03T00:00:00"/>
    <n v="-6.7945800514939734"/>
    <m/>
    <m/>
    <m/>
    <m/>
    <m/>
    <m/>
    <m/>
    <m/>
    <m/>
    <m/>
    <m/>
  </r>
  <r>
    <n v="96"/>
    <x v="95"/>
    <s v="SEK/USD"/>
    <x v="4"/>
    <s v="CURNCY USD"/>
    <n v="0"/>
    <n v="6"/>
    <n v="2"/>
    <d v="2025-12-24T00:00:00"/>
    <d v="1899-12-30T00:00:00"/>
    <d v="1899-12-30T00:00:00"/>
    <d v="1899-12-30T00:00:00"/>
    <d v="1899-12-30T00:00:00"/>
    <d v="1899-12-30T00:00:00"/>
    <n v="60.506"/>
    <s v="NEGATIVE"/>
    <s v=""/>
    <s v="POSITIVE"/>
    <s v="NEGATIVE"/>
    <s v="POSITIVE"/>
    <n v="73.921000000000006"/>
    <n v="53"/>
    <n v="0"/>
    <n v="1"/>
    <n v="0"/>
    <n v="0"/>
    <n v="0"/>
    <n v="3"/>
    <d v="2025-11-25T00:00:00"/>
    <n v="1"/>
    <d v="2026-01-27T00:00:00"/>
    <n v="-5.9867602226263088"/>
    <m/>
    <m/>
    <m/>
    <m/>
    <m/>
    <m/>
    <m/>
    <m/>
    <m/>
    <m/>
    <m/>
  </r>
  <r>
    <n v="97"/>
    <x v="96"/>
    <s v="SGD/EUR"/>
    <x v="4"/>
    <s v="CURNCY EUR"/>
    <n v="-1"/>
    <n v="3"/>
    <n v="6"/>
    <d v="1899-12-30T00:00:00"/>
    <d v="2025-12-16T00:00:00"/>
    <d v="1899-12-30T00:00:00"/>
    <d v="2025-10-28T00:00:00"/>
    <d v="1899-12-30T00:00:00"/>
    <d v="1899-12-30T00:00:00"/>
    <n v="50.473999999999997"/>
    <s v="NEGATIVE"/>
    <s v=""/>
    <s v="NEGATIVE"/>
    <s v="NEGATIVE"/>
    <s v="NEGATIVE"/>
    <n v="50.258000000000003"/>
    <n v="0"/>
    <n v="0"/>
    <n v="3"/>
    <n v="0"/>
    <n v="0"/>
    <n v="0"/>
    <n v="0"/>
    <d v="2026-01-28T00:00:00"/>
    <n v="1"/>
    <d v="2026-01-19T00:00:00"/>
    <n v="-16.019106332809955"/>
    <m/>
    <m/>
    <m/>
    <m/>
    <m/>
    <m/>
    <m/>
    <m/>
    <m/>
    <m/>
    <m/>
  </r>
  <r>
    <n v="98"/>
    <x v="97"/>
    <s v="SGD/USD"/>
    <x v="4"/>
    <s v="CURNCY USD"/>
    <n v="4"/>
    <n v="9"/>
    <n v="2"/>
    <d v="2026-01-27T00:00:00"/>
    <d v="1899-12-30T00:00:00"/>
    <d v="1899-12-30T00:00:00"/>
    <d v="2025-10-28T00:00:00"/>
    <d v="1899-12-30T00:00:00"/>
    <d v="1899-12-30T00:00:00"/>
    <n v="64.781000000000006"/>
    <s v="POSITIVE"/>
    <s v=""/>
    <s v="POSITIVE"/>
    <s v="NEGATIVE"/>
    <s v="NEGATIVE"/>
    <n v="84.864999999999995"/>
    <n v="17"/>
    <n v="0"/>
    <n v="4"/>
    <n v="0"/>
    <n v="0"/>
    <n v="1"/>
    <n v="3"/>
    <d v="2025-11-21T00:00:00"/>
    <n v="1"/>
    <d v="2026-01-28T00:00:00"/>
    <n v="-1.7122010108048755"/>
    <m/>
    <m/>
    <m/>
    <m/>
    <m/>
    <m/>
    <m/>
    <m/>
    <m/>
    <m/>
    <m/>
  </r>
  <r>
    <n v="99"/>
    <x v="98"/>
    <s v="THB/EUR"/>
    <x v="4"/>
    <s v="CURNCY EUR"/>
    <n v="-1"/>
    <n v="9"/>
    <n v="6"/>
    <d v="1899-12-30T00:00:00"/>
    <d v="1899-12-30T00:00:00"/>
    <d v="1899-12-30T00:00:00"/>
    <d v="2025-10-28T00:00:00"/>
    <d v="2025-12-29T00:00:00"/>
    <d v="1899-12-30T00:00:00"/>
    <n v="45.185000000000002"/>
    <s v="NEGATIVE"/>
    <s v=""/>
    <s v="NEGATIVE"/>
    <s v="NEGATIVE"/>
    <s v="NEGATIVE"/>
    <n v="42.813000000000002"/>
    <n v="0"/>
    <n v="0"/>
    <n v="5"/>
    <n v="7"/>
    <n v="0"/>
    <n v="2"/>
    <n v="0"/>
    <d v="2025-11-14T00:00:00"/>
    <n v="1"/>
    <d v="2026-01-21T00:00:00"/>
    <n v="-21.30836104586237"/>
    <m/>
    <m/>
    <m/>
    <m/>
    <m/>
    <m/>
    <m/>
    <m/>
    <m/>
    <m/>
    <m/>
  </r>
  <r>
    <n v="100"/>
    <x v="99"/>
    <s v="THB/USD"/>
    <x v="4"/>
    <s v="CURNCY USD"/>
    <n v="-1"/>
    <n v="12"/>
    <n v="2"/>
    <d v="2025-12-15T00:00:00"/>
    <d v="1899-12-30T00:00:00"/>
    <d v="1899-12-30T00:00:00"/>
    <d v="2025-10-28T00:00:00"/>
    <d v="2025-12-29T00:00:00"/>
    <d v="1899-12-30T00:00:00"/>
    <n v="54.317999999999998"/>
    <s v="NEGATIVE"/>
    <s v=""/>
    <s v="NEGATIVE"/>
    <s v="NEGATIVE"/>
    <s v="NEGATIVE"/>
    <n v="61.17"/>
    <n v="2"/>
    <n v="0"/>
    <n v="4"/>
    <n v="2"/>
    <n v="0"/>
    <n v="1"/>
    <n v="3"/>
    <d v="2025-11-21T00:00:00"/>
    <n v="1"/>
    <d v="2026-01-28T00:00:00"/>
    <n v="-12.175411507062194"/>
    <m/>
    <m/>
    <m/>
    <m/>
    <m/>
    <m/>
    <m/>
    <m/>
    <m/>
    <m/>
    <m/>
  </r>
  <r>
    <n v="101"/>
    <x v="100"/>
    <s v="TRY/EUR"/>
    <x v="4"/>
    <s v="CURNCY EUR"/>
    <n v="-1"/>
    <n v="12"/>
    <n v="6"/>
    <d v="1899-12-30T00:00:00"/>
    <d v="2025-12-15T00:00:00"/>
    <d v="1899-12-30T00:00:00"/>
    <d v="2025-10-28T00:00:00"/>
    <d v="1899-12-30T00:00:00"/>
    <d v="1899-12-30T00:00:00"/>
    <n v="35.838999999999999"/>
    <s v="NEGATIVE"/>
    <s v=""/>
    <s v="NEGATIVE"/>
    <s v="NEGATIVE"/>
    <s v="NEGATIVE"/>
    <n v="11.167999999999999"/>
    <n v="0"/>
    <n v="0"/>
    <n v="1"/>
    <n v="4"/>
    <n v="0"/>
    <n v="4"/>
    <n v="1"/>
    <d v="2026-01-27T00:00:00"/>
    <n v="1"/>
    <d v="2026-01-19T00:00:00"/>
    <n v="-30.654323039564147"/>
    <m/>
    <m/>
    <m/>
    <m/>
    <m/>
    <m/>
    <m/>
    <m/>
    <m/>
    <m/>
    <m/>
  </r>
  <r>
    <n v="102"/>
    <x v="101"/>
    <s v="TRY/USD"/>
    <x v="4"/>
    <s v="CURNCY USD"/>
    <n v="-1"/>
    <n v="9"/>
    <n v="3"/>
    <d v="1899-12-30T00:00:00"/>
    <d v="1899-12-30T00:00:00"/>
    <d v="1899-12-30T00:00:00"/>
    <d v="2025-10-28T00:00:00"/>
    <d v="1899-12-30T00:00:00"/>
    <d v="1899-12-30T00:00:00"/>
    <n v="13.41"/>
    <s v="NEGATIVE"/>
    <s v=""/>
    <s v="NEGATIVE"/>
    <s v="NEGATIVE"/>
    <s v="NEGATIVE"/>
    <n v="8.0000000000000002E-3"/>
    <n v="0"/>
    <n v="0"/>
    <n v="0"/>
    <n v="4"/>
    <n v="0"/>
    <n v="4"/>
    <n v="2"/>
    <d v="2026-02-09T00:00:00"/>
    <n v="1"/>
    <d v="2026-02-05T00:00:00"/>
    <n v="-53.083001106919909"/>
    <m/>
    <m/>
    <m/>
    <m/>
    <m/>
    <m/>
    <m/>
    <m/>
    <m/>
    <m/>
    <m/>
  </r>
  <r>
    <n v="103"/>
    <x v="102"/>
    <s v="TWD/USD"/>
    <x v="4"/>
    <s v="CURNCY USD"/>
    <n v="-1"/>
    <n v="9"/>
    <n v="5"/>
    <d v="1899-12-30T00:00:00"/>
    <d v="1899-12-30T00:00:00"/>
    <d v="1899-12-30T00:00:00"/>
    <d v="2025-10-28T00:00:00"/>
    <d v="1899-12-30T00:00:00"/>
    <d v="2025-12-08T00:00:00"/>
    <n v="47.875"/>
    <s v="NEGATIVE"/>
    <s v=""/>
    <s v="NEGATIVE"/>
    <s v="NEGATIVE"/>
    <s v="NEGATIVE"/>
    <n v="43.244"/>
    <n v="0"/>
    <n v="0"/>
    <n v="1"/>
    <n v="10"/>
    <n v="0"/>
    <n v="0"/>
    <n v="3"/>
    <d v="2026-02-06T00:00:00"/>
    <n v="1"/>
    <d v="2026-01-28T00:00:00"/>
    <n v="-18.618318512611964"/>
    <m/>
    <m/>
    <m/>
    <m/>
    <m/>
    <m/>
    <m/>
    <m/>
    <m/>
    <m/>
    <m/>
  </r>
  <r>
    <n v="104"/>
    <x v="103"/>
    <s v="XBT/USD"/>
    <x v="4"/>
    <s v="CURNCY USD"/>
    <n v="-1"/>
    <n v="6"/>
    <n v="9"/>
    <d v="1899-12-30T00:00:00"/>
    <d v="2026-02-04T00:00:00"/>
    <d v="1899-12-30T00:00:00"/>
    <d v="2026-02-06T00:00:00"/>
    <d v="1899-12-30T00:00:00"/>
    <d v="1899-12-30T00:00:00"/>
    <n v="31.86"/>
    <s v="NEGATIVE"/>
    <s v=""/>
    <s v="NEGATIVE"/>
    <s v="NEGATIVE"/>
    <s v="NEGATIVE"/>
    <n v="15.087999999999999"/>
    <n v="0"/>
    <n v="0"/>
    <n v="3"/>
    <n v="5"/>
    <n v="0"/>
    <n v="0"/>
    <n v="0"/>
    <d v="2026-02-06T00:00:00"/>
    <n v="1"/>
    <d v="2026-01-14T00:00:00"/>
    <n v="-34.632549492037015"/>
    <m/>
    <m/>
    <m/>
    <m/>
    <m/>
    <m/>
    <m/>
    <m/>
    <m/>
    <m/>
    <m/>
  </r>
  <r>
    <n v="105"/>
    <x v="104"/>
    <s v="ZAR/EUR"/>
    <x v="4"/>
    <s v="CURNCY EUR"/>
    <n v="8"/>
    <n v="9"/>
    <n v="2"/>
    <d v="1899-12-30T00:00:00"/>
    <d v="1899-12-30T00:00:00"/>
    <d v="1899-12-30T00:00:00"/>
    <d v="2025-10-28T00:00:00"/>
    <d v="2026-01-20T00:00:00"/>
    <d v="1899-12-30T00:00:00"/>
    <n v="54.499000000000002"/>
    <s v="NEGATIVE"/>
    <s v=""/>
    <s v="POSITIVE"/>
    <s v="BUY"/>
    <s v="POSITIVE"/>
    <n v="76.072000000000003"/>
    <n v="3"/>
    <n v="0"/>
    <n v="1"/>
    <n v="8"/>
    <n v="0"/>
    <n v="0"/>
    <n v="3"/>
    <d v="2025-11-21T00:00:00"/>
    <n v="1"/>
    <d v="2026-01-29T00:00:00"/>
    <n v="-11.99440145958922"/>
    <m/>
    <m/>
    <m/>
    <m/>
    <m/>
    <m/>
    <m/>
    <m/>
    <m/>
    <m/>
    <m/>
  </r>
  <r>
    <n v="106"/>
    <x v="105"/>
    <s v="ZAR/USD"/>
    <x v="4"/>
    <s v="CURNCY USD"/>
    <n v="3"/>
    <n v="9"/>
    <n v="2"/>
    <d v="2026-01-29T00:00:00"/>
    <d v="1899-12-30T00:00:00"/>
    <d v="1899-12-30T00:00:00"/>
    <d v="2025-10-28T00:00:00"/>
    <d v="1899-12-30T00:00:00"/>
    <d v="1899-12-30T00:00:00"/>
    <n v="58.287999999999997"/>
    <s v="NEGATIVE"/>
    <s v=""/>
    <s v="POSITIVE"/>
    <s v="POSITIVE"/>
    <s v="POSITIVE"/>
    <n v="92.864000000000004"/>
    <n v="3"/>
    <n v="0"/>
    <n v="1"/>
    <n v="8"/>
    <n v="0"/>
    <n v="0"/>
    <n v="3"/>
    <d v="2025-11-21T00:00:00"/>
    <n v="1"/>
    <d v="2026-01-29T00:00:00"/>
    <n v="-8.2054005493285942"/>
    <m/>
    <m/>
    <m/>
    <m/>
    <m/>
    <m/>
    <m/>
    <m/>
    <m/>
    <m/>
    <m/>
  </r>
  <r>
    <n v="107"/>
    <x v="106"/>
    <s v="MSCI ACWI ETF"/>
    <x v="5"/>
    <s v="N/A"/>
    <n v="5"/>
    <n v="12"/>
    <n v="2"/>
    <d v="2026-01-09T00:00:00"/>
    <d v="1899-12-30T00:00:00"/>
    <d v="2026-01-21T00:00:00"/>
    <d v="1899-12-30T00:00:00"/>
    <d v="1899-12-30T00:00:00"/>
    <d v="1899-12-30T00:00:00"/>
    <n v="60.191218032690962"/>
    <s v="NEGATIVE"/>
    <s v=""/>
    <s v="POSITIVE"/>
    <s v="POSITIVE"/>
    <s v="POSITIVE"/>
    <n v="88.145393572331386"/>
    <n v="3"/>
    <n v="0"/>
    <n v="1"/>
    <n v="9"/>
    <n v="0"/>
    <n v="1"/>
    <n v="4"/>
    <d v="2025-11-21T00:00:00"/>
    <n v="1"/>
    <d v="2026-02-10T00:00:00"/>
    <n v="-6.3016719173808156"/>
    <m/>
    <m/>
    <m/>
    <m/>
    <m/>
    <m/>
    <m/>
    <m/>
    <m/>
    <m/>
    <m/>
  </r>
  <r>
    <n v="108"/>
    <x v="107"/>
    <s v="Artificial Intelligence &amp; Technology ETF"/>
    <x v="5"/>
    <s v="N/A"/>
    <n v="0"/>
    <n v="9"/>
    <n v="4"/>
    <d v="2025-10-28T00:00:00"/>
    <d v="1899-12-30T00:00:00"/>
    <d v="2025-10-29T00:00:00"/>
    <d v="1899-12-30T00:00:00"/>
    <d v="1899-12-30T00:00:00"/>
    <d v="1899-12-30T00:00:00"/>
    <n v="46.475521268000108"/>
    <s v="NEGATIVE"/>
    <s v=""/>
    <s v="NEGATIVE"/>
    <s v="POSITIVE"/>
    <s v="NEGATIVE"/>
    <n v="43.737089612486365"/>
    <n v="0"/>
    <n v="0"/>
    <n v="1"/>
    <n v="6"/>
    <n v="0"/>
    <n v="0"/>
    <n v="4"/>
    <d v="2025-11-21T00:00:00"/>
    <n v="1"/>
    <d v="2026-01-28T00:00:00"/>
    <n v="-20.017392334383921"/>
    <m/>
    <m/>
    <m/>
    <m/>
    <m/>
    <m/>
    <m/>
    <m/>
    <m/>
    <m/>
    <m/>
  </r>
  <r>
    <n v="109"/>
    <x v="108"/>
    <s v="MSCI Argentina ETF"/>
    <x v="5"/>
    <s v="N/A"/>
    <n v="7"/>
    <n v="9"/>
    <n v="2"/>
    <d v="2026-01-06T00:00:00"/>
    <d v="1899-12-30T00:00:00"/>
    <d v="1899-12-30T00:00:00"/>
    <d v="1899-12-30T00:00:00"/>
    <d v="2026-02-02T00:00:00"/>
    <d v="1899-12-30T00:00:00"/>
    <n v="51.947624449230091"/>
    <s v="NEGATIVE"/>
    <s v=""/>
    <s v="POSITIVE"/>
    <s v="POSITIVE"/>
    <s v="POSITIVE"/>
    <n v="58.538785377878028"/>
    <n v="2"/>
    <n v="0"/>
    <n v="3"/>
    <n v="9"/>
    <n v="0"/>
    <n v="0"/>
    <n v="4"/>
    <d v="2025-11-21T00:00:00"/>
    <n v="1"/>
    <d v="2026-01-28T00:00:00"/>
    <n v="-14.545274251866395"/>
    <m/>
    <m/>
    <m/>
    <m/>
    <m/>
    <m/>
    <m/>
    <m/>
    <m/>
    <m/>
    <m/>
  </r>
  <r>
    <n v="110"/>
    <x v="109"/>
    <s v="ARK 21Shares Bitcoin ETF"/>
    <x v="5"/>
    <s v="N/A"/>
    <n v="-1"/>
    <n v="9"/>
    <n v="7"/>
    <d v="1899-12-30T00:00:00"/>
    <d v="1899-12-30T00:00:00"/>
    <d v="1899-12-30T00:00:00"/>
    <d v="1899-12-30T00:00:00"/>
    <d v="1899-12-30T00:00:00"/>
    <d v="1899-12-30T00:00:00"/>
    <n v="30.646179390338133"/>
    <s v="NEGATIVE"/>
    <s v=""/>
    <s v="NEGATIVE"/>
    <s v="NEGATIVE"/>
    <s v="NEGATIVE"/>
    <n v="15.48774407890231"/>
    <n v="0"/>
    <n v="0"/>
    <n v="0"/>
    <n v="4"/>
    <n v="46056"/>
    <n v="0"/>
    <n v="4"/>
    <d v="2026-02-05T00:00:00"/>
    <n v="1"/>
    <d v="2026-01-14T00:00:00"/>
    <n v="-35.846729163050142"/>
    <m/>
    <m/>
    <m/>
    <m/>
    <m/>
    <m/>
    <m/>
    <m/>
    <m/>
    <m/>
    <m/>
  </r>
  <r>
    <n v="111"/>
    <x v="110"/>
    <s v="ARK Fintech Innovation ETF"/>
    <x v="5"/>
    <s v="N/A"/>
    <n v="-1"/>
    <n v="6"/>
    <n v="7"/>
    <d v="1899-12-30T00:00:00"/>
    <d v="1899-12-30T00:00:00"/>
    <d v="1899-12-30T00:00:00"/>
    <d v="1899-12-30T00:00:00"/>
    <d v="1899-12-30T00:00:00"/>
    <d v="1899-12-30T00:00:00"/>
    <n v="32.857029091378735"/>
    <s v="NEGATIVE"/>
    <s v=""/>
    <s v="NEGATIVE"/>
    <s v="NEGATIVE"/>
    <s v="NEGATIVE"/>
    <n v="23.248290074891401"/>
    <n v="0"/>
    <n v="0"/>
    <n v="0"/>
    <n v="6"/>
    <n v="0"/>
    <n v="0"/>
    <n v="4"/>
    <d v="2026-02-05T00:00:00"/>
    <n v="1"/>
    <d v="2026-01-13T00:00:00"/>
    <n v="-33.635850267249594"/>
    <m/>
    <m/>
    <m/>
    <m/>
    <m/>
    <m/>
    <m/>
    <m/>
    <m/>
    <m/>
    <m/>
  </r>
  <r>
    <n v="112"/>
    <x v="111"/>
    <s v="ARK Genomic Revolution ETF"/>
    <x v="5"/>
    <s v="N/A"/>
    <n v="0"/>
    <n v="12"/>
    <n v="6"/>
    <d v="1899-12-30T00:00:00"/>
    <d v="1899-12-30T00:00:00"/>
    <d v="1899-12-30T00:00:00"/>
    <d v="1899-12-30T00:00:00"/>
    <d v="1899-12-30T00:00:00"/>
    <d v="1899-12-30T00:00:00"/>
    <n v="42.315742992631087"/>
    <s v="NEGATIVE"/>
    <s v=""/>
    <s v="NEGATIVE"/>
    <s v="POSITIVE"/>
    <s v="NEGATIVE"/>
    <n v="39.809216325068952"/>
    <n v="0"/>
    <n v="0"/>
    <n v="1"/>
    <n v="4"/>
    <n v="46058"/>
    <n v="0"/>
    <n v="4"/>
    <d v="2025-11-14T00:00:00"/>
    <n v="1"/>
    <d v="2026-01-22T00:00:00"/>
    <n v="-24.177161089805772"/>
    <m/>
    <m/>
    <m/>
    <m/>
    <m/>
    <m/>
    <m/>
    <m/>
    <m/>
    <m/>
    <m/>
  </r>
  <r>
    <n v="113"/>
    <x v="112"/>
    <s v="ARK Innovation ETF"/>
    <x v="5"/>
    <s v="N/A"/>
    <n v="-1"/>
    <n v="9"/>
    <n v="7"/>
    <d v="1899-12-30T00:00:00"/>
    <d v="1899-12-30T00:00:00"/>
    <d v="1899-12-30T00:00:00"/>
    <d v="1899-12-30T00:00:00"/>
    <d v="1899-12-30T00:00:00"/>
    <d v="1899-12-30T00:00:00"/>
    <n v="39.906434407632226"/>
    <s v="NEGATIVE"/>
    <s v=""/>
    <s v="NEGATIVE"/>
    <s v="NEGATIVE"/>
    <s v="NEGATIVE"/>
    <n v="30.478039804902423"/>
    <n v="0"/>
    <n v="0"/>
    <n v="1"/>
    <n v="5"/>
    <n v="0"/>
    <n v="0"/>
    <n v="4"/>
    <d v="2026-02-05T00:00:00"/>
    <n v="1"/>
    <d v="2026-01-15T00:00:00"/>
    <n v="-26.586478727390002"/>
    <m/>
    <m/>
    <m/>
    <m/>
    <m/>
    <m/>
    <m/>
    <m/>
    <m/>
    <m/>
    <m/>
  </r>
  <r>
    <n v="114"/>
    <x v="113"/>
    <s v="ARK Autonomous Technology &amp; Robotics ETF"/>
    <x v="5"/>
    <s v="N/A"/>
    <n v="5"/>
    <n v="6"/>
    <n v="6"/>
    <d v="2026-01-06T00:00:00"/>
    <d v="1899-12-30T00:00:00"/>
    <d v="2026-01-09T00:00:00"/>
    <d v="1899-12-30T00:00:00"/>
    <d v="1899-12-30T00:00:00"/>
    <d v="1899-12-30T00:00:00"/>
    <n v="50.187053440629342"/>
    <s v="NEGATIVE"/>
    <s v=""/>
    <s v="POSITIVE"/>
    <s v="POSITIVE"/>
    <s v="POSITIVE"/>
    <n v="54.605197091402239"/>
    <n v="0"/>
    <n v="0"/>
    <n v="0"/>
    <n v="5"/>
    <n v="0"/>
    <n v="0"/>
    <n v="4"/>
    <d v="2025-11-21T00:00:00"/>
    <n v="1"/>
    <d v="2026-01-16T00:00:00"/>
    <n v="-16.305851148516538"/>
    <m/>
    <m/>
    <m/>
    <m/>
    <m/>
    <m/>
    <m/>
    <m/>
    <m/>
    <m/>
    <m/>
  </r>
  <r>
    <n v="115"/>
    <x v="114"/>
    <s v="ARK Next Generation Internet ETF"/>
    <x v="5"/>
    <s v="N/A"/>
    <n v="-1"/>
    <n v="9"/>
    <n v="7"/>
    <d v="1899-12-30T00:00:00"/>
    <d v="1899-12-30T00:00:00"/>
    <d v="1899-12-30T00:00:00"/>
    <d v="1899-12-30T00:00:00"/>
    <d v="1899-12-30T00:00:00"/>
    <d v="1899-12-30T00:00:00"/>
    <n v="35.705955956835467"/>
    <s v="NEGATIVE"/>
    <s v=""/>
    <s v="NEGATIVE"/>
    <s v="NEGATIVE"/>
    <s v="NEGATIVE"/>
    <n v="23.1501657102487"/>
    <n v="0"/>
    <n v="0"/>
    <n v="1"/>
    <n v="6"/>
    <n v="0"/>
    <n v="0"/>
    <n v="4"/>
    <d v="2026-02-05T00:00:00"/>
    <n v="1"/>
    <d v="2026-01-13T00:00:00"/>
    <n v="-30.786962102787101"/>
    <m/>
    <m/>
    <m/>
    <m/>
    <m/>
    <m/>
    <m/>
    <m/>
    <m/>
    <m/>
    <m/>
  </r>
  <r>
    <n v="116"/>
    <x v="115"/>
    <s v="ARK Space Exploration &amp; Innovation ETF"/>
    <x v="5"/>
    <s v="N/A"/>
    <n v="5"/>
    <n v="9"/>
    <n v="6"/>
    <d v="2026-01-07T00:00:00"/>
    <d v="1899-12-30T00:00:00"/>
    <d v="2026-01-12T00:00:00"/>
    <d v="1899-12-30T00:00:00"/>
    <d v="1899-12-30T00:00:00"/>
    <d v="1899-12-30T00:00:00"/>
    <n v="49.351707308297847"/>
    <s v="NEGATIVE"/>
    <s v=""/>
    <s v="POSITIVE"/>
    <s v="POSITIVE"/>
    <s v="POSITIVE"/>
    <n v="53.593865521658778"/>
    <n v="0"/>
    <n v="0"/>
    <n v="0"/>
    <n v="5"/>
    <n v="46055"/>
    <n v="0"/>
    <n v="4"/>
    <d v="2025-11-21T00:00:00"/>
    <n v="1"/>
    <d v="2026-01-16T00:00:00"/>
    <n v="-17.141198808792389"/>
    <m/>
    <m/>
    <m/>
    <m/>
    <m/>
    <m/>
    <m/>
    <m/>
    <m/>
    <m/>
    <m/>
  </r>
  <r>
    <n v="117"/>
    <x v="116"/>
    <s v="Future AI &amp; Tech ETF"/>
    <x v="5"/>
    <s v="N/A"/>
    <n v="5"/>
    <n v="9"/>
    <n v="2"/>
    <d v="2025-10-28T00:00:00"/>
    <d v="1899-12-30T00:00:00"/>
    <d v="2026-01-28T00:00:00"/>
    <d v="1899-12-30T00:00:00"/>
    <d v="1899-12-30T00:00:00"/>
    <d v="1899-12-30T00:00:00"/>
    <n v="52.624483077069321"/>
    <s v="NEGATIVE"/>
    <s v=""/>
    <s v="POSITIVE"/>
    <s v="POSITIVE"/>
    <s v="POSITIVE"/>
    <n v="62.863537633966281"/>
    <n v="3"/>
    <n v="0"/>
    <n v="1"/>
    <n v="5"/>
    <n v="0"/>
    <n v="0"/>
    <n v="4"/>
    <d v="2025-11-21T00:00:00"/>
    <n v="1"/>
    <d v="2026-01-28T00:00:00"/>
    <n v="-13.868419072678776"/>
    <m/>
    <m/>
    <m/>
    <m/>
    <m/>
    <m/>
    <m/>
    <m/>
    <m/>
    <m/>
    <m/>
  </r>
  <r>
    <n v="118"/>
    <x v="117"/>
    <s v="AI Innovation and Tech Active ETF"/>
    <x v="5"/>
    <s v="N/A"/>
    <n v="5"/>
    <n v="9"/>
    <n v="2"/>
    <d v="1899-12-30T00:00:00"/>
    <d v="1899-12-30T00:00:00"/>
    <d v="1899-12-30T00:00:00"/>
    <d v="1899-12-30T00:00:00"/>
    <d v="1899-12-30T00:00:00"/>
    <d v="1899-12-30T00:00:00"/>
    <n v="53.635275698769881"/>
    <s v="NEGATIVE"/>
    <s v=""/>
    <s v="POSITIVE"/>
    <s v="POSITIVE"/>
    <s v="POSITIVE"/>
    <n v="64.922540250565845"/>
    <n v="3"/>
    <n v="0"/>
    <n v="1"/>
    <n v="5"/>
    <n v="0"/>
    <n v="0"/>
    <n v="4"/>
    <d v="2025-11-21T00:00:00"/>
    <n v="1"/>
    <d v="2026-01-28T00:00:00"/>
    <n v="-12.85763129698848"/>
    <m/>
    <m/>
    <m/>
    <m/>
    <m/>
    <m/>
    <m/>
    <m/>
    <m/>
    <m/>
    <m/>
  </r>
  <r>
    <n v="119"/>
    <x v="118"/>
    <s v="Amplify Lithium &amp; Battery Technology ETF"/>
    <x v="5"/>
    <s v="N/A"/>
    <n v="7"/>
    <n v="9"/>
    <n v="2"/>
    <d v="2025-10-29T00:00:00"/>
    <d v="1899-12-30T00:00:00"/>
    <d v="2025-11-13T00:00:00"/>
    <d v="1899-12-30T00:00:00"/>
    <d v="2026-01-30T00:00:00"/>
    <d v="1899-12-30T00:00:00"/>
    <n v="54.386119053152655"/>
    <s v="NEGATIVE"/>
    <s v=""/>
    <s v="POSITIVE"/>
    <s v="POSITIVE"/>
    <s v="POSITIVE"/>
    <n v="72.231072807435993"/>
    <n v="3"/>
    <n v="0"/>
    <n v="1"/>
    <n v="5"/>
    <n v="0"/>
    <n v="0"/>
    <n v="4"/>
    <d v="2025-11-21T00:00:00"/>
    <n v="1"/>
    <d v="2026-01-29T00:00:00"/>
    <n v="-12.106768912275655"/>
    <m/>
    <m/>
    <m/>
    <m/>
    <m/>
    <m/>
    <m/>
    <m/>
    <m/>
    <m/>
    <m/>
  </r>
  <r>
    <n v="120"/>
    <x v="119"/>
    <s v="BetaBuilders Japan ETF"/>
    <x v="5"/>
    <s v="N/A"/>
    <n v="5"/>
    <n v="9"/>
    <n v="2"/>
    <d v="2026-02-10T00:00:00"/>
    <d v="1899-12-30T00:00:00"/>
    <d v="2026-02-06T00:00:00"/>
    <d v="1899-12-30T00:00:00"/>
    <d v="1899-12-30T00:00:00"/>
    <d v="1899-12-30T00:00:00"/>
    <n v="78.324616358573138"/>
    <s v="POSITIVE"/>
    <s v=""/>
    <s v="POSITIVE"/>
    <s v="POSITIVE"/>
    <s v="POSITIVE"/>
    <n v="92.392523917006898"/>
    <n v="47"/>
    <n v="0"/>
    <n v="1"/>
    <n v="9"/>
    <n v="0"/>
    <n v="1"/>
    <n v="0"/>
    <d v="2025-11-20T00:00:00"/>
    <n v="1"/>
    <d v="2026-02-10T00:00:00"/>
    <n v="11.831702685221885"/>
    <m/>
    <m/>
    <m/>
    <m/>
    <m/>
    <m/>
    <m/>
    <m/>
    <m/>
    <m/>
    <m/>
  </r>
  <r>
    <n v="121"/>
    <x v="120"/>
    <s v="SPDR Bloomberg 1-3 Month T-Bill ETF"/>
    <x v="5"/>
    <s v="N/A"/>
    <n v="-5"/>
    <n v="6"/>
    <n v="2"/>
    <d v="2025-10-28T00:00:00"/>
    <d v="1899-12-30T00:00:00"/>
    <d v="1899-12-30T00:00:00"/>
    <d v="2025-10-28T00:00:00"/>
    <d v="1899-12-30T00:00:00"/>
    <d v="1899-12-30T00:00:00"/>
    <n v="99.937652644534111"/>
    <s v="POSITIVE"/>
    <s v=""/>
    <s v="NEGATIVE"/>
    <s v="NEGATIVE"/>
    <s v="NEGATIVE"/>
    <n v="0"/>
    <n v="946"/>
    <n v="0"/>
    <n v="3"/>
    <n v="0"/>
    <n v="0"/>
    <n v="1"/>
    <n v="0"/>
    <d v="2025-11-13T00:00:00"/>
    <n v="1"/>
    <d v="2026-02-10T00:00:00"/>
    <n v="33.444743989882554"/>
    <m/>
    <m/>
    <m/>
    <m/>
    <m/>
    <m/>
    <m/>
    <m/>
    <m/>
    <m/>
    <m/>
  </r>
  <r>
    <n v="122"/>
    <x v="121"/>
    <s v="Blockchain ETF"/>
    <x v="5"/>
    <s v="N/A"/>
    <n v="-1"/>
    <n v="12"/>
    <n v="7"/>
    <d v="1899-12-30T00:00:00"/>
    <d v="1899-12-30T00:00:00"/>
    <d v="1899-12-30T00:00:00"/>
    <d v="1899-12-30T00:00:00"/>
    <d v="1899-12-30T00:00:00"/>
    <d v="1899-12-30T00:00:00"/>
    <n v="44.05242746190234"/>
    <s v="NEGATIVE"/>
    <s v=""/>
    <s v="NEGATIVE"/>
    <s v="NEGATIVE"/>
    <s v="NEGATIVE"/>
    <n v="36.824000016732974"/>
    <n v="0"/>
    <n v="0"/>
    <n v="1"/>
    <n v="5"/>
    <n v="46055"/>
    <n v="0"/>
    <n v="4"/>
    <d v="2026-02-05T00:00:00"/>
    <n v="1"/>
    <d v="2026-01-16T00:00:00"/>
    <n v="-22.440482910853383"/>
    <m/>
    <m/>
    <m/>
    <m/>
    <m/>
    <m/>
    <m/>
    <m/>
    <m/>
    <m/>
    <m/>
  </r>
  <r>
    <n v="123"/>
    <x v="122"/>
    <s v="Senior Loan ETF"/>
    <x v="5"/>
    <s v="N/A"/>
    <n v="-1"/>
    <n v="9"/>
    <n v="6"/>
    <d v="2025-12-09T00:00:00"/>
    <d v="1899-12-30T00:00:00"/>
    <d v="1899-12-30T00:00:00"/>
    <d v="2025-10-28T00:00:00"/>
    <d v="1899-12-30T00:00:00"/>
    <d v="1899-12-30T00:00:00"/>
    <n v="35.486377163064773"/>
    <s v="NEGATIVE"/>
    <s v=""/>
    <s v="NEGATIVE"/>
    <s v="NEGATIVE"/>
    <s v="NEGATIVE"/>
    <n v="27.062918509115278"/>
    <n v="0"/>
    <n v="0"/>
    <n v="2"/>
    <n v="6"/>
    <n v="46052"/>
    <n v="0"/>
    <n v="4"/>
    <d v="2025-11-18T00:00:00"/>
    <n v="1"/>
    <d v="2026-01-13T00:00:00"/>
    <n v="-31.005926444118856"/>
    <m/>
    <m/>
    <m/>
    <m/>
    <m/>
    <m/>
    <m/>
    <m/>
    <m/>
    <m/>
    <m/>
  </r>
  <r>
    <n v="124"/>
    <x v="123"/>
    <s v="Amplify Blockchain Technology ETF"/>
    <x v="5"/>
    <s v="N/A"/>
    <n v="-1"/>
    <n v="12"/>
    <n v="7"/>
    <d v="1899-12-30T00:00:00"/>
    <d v="1899-12-30T00:00:00"/>
    <d v="1899-12-30T00:00:00"/>
    <d v="1899-12-30T00:00:00"/>
    <d v="1899-12-30T00:00:00"/>
    <d v="1899-12-30T00:00:00"/>
    <n v="41.608129545089554"/>
    <s v="NEGATIVE"/>
    <s v=""/>
    <s v="NEGATIVE"/>
    <s v="NEGATIVE"/>
    <s v="NEGATIVE"/>
    <n v="34.105329081361887"/>
    <n v="0"/>
    <n v="0"/>
    <n v="1"/>
    <n v="6"/>
    <n v="46056"/>
    <n v="0"/>
    <n v="4"/>
    <d v="2026-02-05T00:00:00"/>
    <n v="1"/>
    <d v="2026-01-16T00:00:00"/>
    <n v="-24.884781265703594"/>
    <m/>
    <m/>
    <m/>
    <m/>
    <m/>
    <m/>
    <m/>
    <m/>
    <m/>
    <m/>
    <m/>
  </r>
  <r>
    <n v="125"/>
    <x v="124"/>
    <s v="Robotics &amp; Artificial Intelligence ETF"/>
    <x v="5"/>
    <s v="N/A"/>
    <n v="5"/>
    <n v="12"/>
    <n v="2"/>
    <d v="2025-10-29T00:00:00"/>
    <d v="1899-12-30T00:00:00"/>
    <d v="1899-12-30T00:00:00"/>
    <d v="1899-12-30T00:00:00"/>
    <d v="1899-12-30T00:00:00"/>
    <d v="1899-12-30T00:00:00"/>
    <n v="58.415156637265824"/>
    <s v="NEGATIVE"/>
    <s v=""/>
    <s v="POSITIVE"/>
    <s v="POSITIVE"/>
    <s v="POSITIVE"/>
    <n v="69.11273553941912"/>
    <n v="3"/>
    <n v="0"/>
    <n v="1"/>
    <n v="3"/>
    <n v="0"/>
    <n v="1"/>
    <n v="4"/>
    <d v="2025-11-21T00:00:00"/>
    <n v="1"/>
    <d v="2026-02-10T00:00:00"/>
    <n v="-8.0777231839835082"/>
    <m/>
    <m/>
    <m/>
    <m/>
    <m/>
    <m/>
    <m/>
    <m/>
    <m/>
    <m/>
    <m/>
  </r>
  <r>
    <n v="126"/>
    <x v="125"/>
    <s v="Innovator IBD Breakout Opportunities ETF"/>
    <x v="5"/>
    <s v="N/A"/>
    <n v="5"/>
    <n v="12"/>
    <n v="2"/>
    <d v="1899-12-30T00:00:00"/>
    <d v="1899-12-30T00:00:00"/>
    <d v="1899-12-30T00:00:00"/>
    <d v="2025-11-03T00:00:00"/>
    <d v="1899-12-30T00:00:00"/>
    <d v="1899-12-30T00:00:00"/>
    <n v="58.25126205254417"/>
    <s v="NEGATIVE"/>
    <s v=""/>
    <s v="POSITIVE"/>
    <s v="POSITIVE"/>
    <s v="POSITIVE"/>
    <n v="72.442718157162545"/>
    <n v="3"/>
    <n v="0"/>
    <n v="4"/>
    <n v="3"/>
    <n v="46057"/>
    <n v="2"/>
    <n v="0"/>
    <d v="2025-11-20T00:00:00"/>
    <n v="1"/>
    <d v="2026-02-09T00:00:00"/>
    <n v="-8.2416242431485216"/>
    <m/>
    <m/>
    <m/>
    <m/>
    <m/>
    <m/>
    <m/>
    <m/>
    <m/>
    <m/>
    <m/>
  </r>
  <r>
    <n v="127"/>
    <x v="126"/>
    <s v="Cybersecurity ETF"/>
    <x v="5"/>
    <s v="N/A"/>
    <n v="-1"/>
    <n v="12"/>
    <n v="7"/>
    <d v="1899-12-30T00:00:00"/>
    <d v="2026-01-30T00:00:00"/>
    <d v="1899-12-30T00:00:00"/>
    <d v="2026-02-04T00:00:00"/>
    <d v="1899-12-30T00:00:00"/>
    <d v="1899-12-30T00:00:00"/>
    <n v="39.546141511135396"/>
    <s v="NEGATIVE"/>
    <s v=""/>
    <s v="NEGATIVE"/>
    <s v="NEGATIVE"/>
    <s v="NEGATIVE"/>
    <n v="30.405928268045443"/>
    <n v="0"/>
    <n v="0"/>
    <n v="1"/>
    <n v="6"/>
    <n v="46057"/>
    <n v="0"/>
    <n v="4"/>
    <d v="2026-02-05T00:00:00"/>
    <n v="1"/>
    <d v="2026-01-13T00:00:00"/>
    <n v="-26.946776352499178"/>
    <m/>
    <m/>
    <m/>
    <m/>
    <m/>
    <m/>
    <m/>
    <m/>
    <m/>
    <m/>
    <m/>
  </r>
  <r>
    <n v="128"/>
    <x v="127"/>
    <s v="Social Sentiment ETF"/>
    <x v="5"/>
    <s v="N/A"/>
    <n v="-1"/>
    <n v="9"/>
    <n v="6"/>
    <d v="1899-12-30T00:00:00"/>
    <d v="1899-12-30T00:00:00"/>
    <d v="1899-12-30T00:00:00"/>
    <d v="1899-12-30T00:00:00"/>
    <d v="1899-12-30T00:00:00"/>
    <d v="1899-12-30T00:00:00"/>
    <n v="40.852131384026315"/>
    <s v="NEGATIVE"/>
    <s v=""/>
    <s v="NEGATIVE"/>
    <s v="NEGATIVE"/>
    <s v="NEGATIVE"/>
    <n v="28.704823845933404"/>
    <n v="0"/>
    <n v="0"/>
    <n v="0"/>
    <n v="5"/>
    <n v="46057"/>
    <n v="0"/>
    <n v="4"/>
    <d v="2025-11-21T00:00:00"/>
    <n v="1"/>
    <d v="2026-01-16T00:00:00"/>
    <n v="-25.64078153558394"/>
    <m/>
    <m/>
    <m/>
    <m/>
    <m/>
    <m/>
    <m/>
    <m/>
    <m/>
    <m/>
    <m/>
  </r>
  <r>
    <n v="129"/>
    <x v="128"/>
    <s v="Capital Group Core Plus Income ETF"/>
    <x v="5"/>
    <s v="N/A"/>
    <n v="5"/>
    <n v="6"/>
    <n v="2"/>
    <d v="2026-01-14T00:00:00"/>
    <d v="1899-12-30T00:00:00"/>
    <d v="1899-12-30T00:00:00"/>
    <d v="2025-10-28T00:00:00"/>
    <d v="1899-12-30T00:00:00"/>
    <d v="1899-12-30T00:00:00"/>
    <n v="70.537227586862883"/>
    <s v="POSITIVE"/>
    <s v=""/>
    <s v="BUY"/>
    <s v="NEGATIVE"/>
    <s v="NEGATIVE"/>
    <n v="85.393958001667173"/>
    <n v="15"/>
    <n v="0"/>
    <n v="5"/>
    <n v="0"/>
    <n v="0"/>
    <n v="1"/>
    <n v="0"/>
    <d v="2025-11-14T00:00:00"/>
    <n v="1"/>
    <d v="2026-02-10T00:00:00"/>
    <n v="4.0399472645947441"/>
    <m/>
    <m/>
    <m/>
    <m/>
    <m/>
    <m/>
    <m/>
    <m/>
    <m/>
    <m/>
    <m/>
  </r>
  <r>
    <n v="130"/>
    <x v="129"/>
    <s v="Capital Group Core Equity ETF"/>
    <x v="5"/>
    <s v="N/A"/>
    <n v="4"/>
    <n v="9"/>
    <n v="2"/>
    <d v="2025-10-28T00:00:00"/>
    <d v="1899-12-30T00:00:00"/>
    <d v="1899-12-30T00:00:00"/>
    <d v="1899-12-30T00:00:00"/>
    <d v="1899-12-30T00:00:00"/>
    <d v="1899-12-30T00:00:00"/>
    <n v="52.806698938722732"/>
    <s v="NEGATIVE"/>
    <s v=""/>
    <s v="POSITIVE"/>
    <s v="NEGATIVE"/>
    <s v="POSITIVE"/>
    <n v="62.881561166840321"/>
    <n v="3"/>
    <n v="0"/>
    <n v="1"/>
    <n v="6"/>
    <n v="0"/>
    <n v="0"/>
    <n v="4"/>
    <d v="2025-11-21T00:00:00"/>
    <n v="1"/>
    <d v="2026-01-28T00:00:00"/>
    <n v="-13.686181735536557"/>
    <m/>
    <m/>
    <m/>
    <m/>
    <m/>
    <m/>
    <m/>
    <m/>
    <m/>
    <m/>
    <m/>
  </r>
  <r>
    <n v="131"/>
    <x v="130"/>
    <s v="NASDAQ Cybersecurity ETF"/>
    <x v="5"/>
    <s v="N/A"/>
    <n v="-1"/>
    <n v="12"/>
    <n v="9"/>
    <d v="1899-12-30T00:00:00"/>
    <d v="1899-12-30T00:00:00"/>
    <d v="1899-12-30T00:00:00"/>
    <d v="2026-01-30T00:00:00"/>
    <d v="1899-12-30T00:00:00"/>
    <d v="2026-02-10T00:00:00"/>
    <n v="45.044571389258387"/>
    <s v="NEGATIVE"/>
    <s v=""/>
    <s v="NEGATIVE"/>
    <s v="NEGATIVE"/>
    <s v="NEGATIVE"/>
    <n v="36.633797256464725"/>
    <n v="0"/>
    <n v="0"/>
    <n v="1"/>
    <n v="6"/>
    <n v="46062"/>
    <n v="0"/>
    <n v="4"/>
    <d v="2026-02-05T00:00:00"/>
    <n v="1"/>
    <d v="2026-01-14T00:00:00"/>
    <n v="-21.448348294418636"/>
    <m/>
    <m/>
    <m/>
    <m/>
    <m/>
    <m/>
    <m/>
    <m/>
    <m/>
    <m/>
    <m/>
  </r>
  <r>
    <n v="132"/>
    <x v="131"/>
    <s v="Cloud Computing ETF"/>
    <x v="5"/>
    <s v="N/A"/>
    <n v="-1"/>
    <n v="12"/>
    <n v="7"/>
    <d v="1899-12-30T00:00:00"/>
    <d v="1899-12-30T00:00:00"/>
    <d v="1899-12-30T00:00:00"/>
    <d v="2026-02-04T00:00:00"/>
    <d v="1899-12-30T00:00:00"/>
    <d v="1899-12-30T00:00:00"/>
    <n v="33.509664341205308"/>
    <s v="NEGATIVE"/>
    <s v=""/>
    <s v="NEGATIVE"/>
    <s v="NEGATIVE"/>
    <s v="NEGATIVE"/>
    <n v="20.533706843260276"/>
    <n v="0"/>
    <n v="0"/>
    <n v="1"/>
    <n v="6"/>
    <n v="46056"/>
    <n v="0"/>
    <n v="3"/>
    <d v="2026-02-06T00:00:00"/>
    <n v="1"/>
    <d v="2026-01-12T00:00:00"/>
    <n v="-32.983247242457949"/>
    <m/>
    <m/>
    <m/>
    <m/>
    <m/>
    <m/>
    <m/>
    <m/>
    <m/>
    <m/>
    <m/>
  </r>
  <r>
    <n v="133"/>
    <x v="132"/>
    <s v="MSCI Colombia ETF"/>
    <x v="5"/>
    <s v="N/A"/>
    <n v="5"/>
    <n v="9"/>
    <n v="2"/>
    <d v="2026-01-22T00:00:00"/>
    <d v="1899-12-30T00:00:00"/>
    <d v="2026-01-22T00:00:00"/>
    <d v="1899-12-30T00:00:00"/>
    <d v="1899-12-30T00:00:00"/>
    <d v="1899-12-30T00:00:00"/>
    <n v="58.242228794008994"/>
    <s v="NEGATIVE"/>
    <s v=""/>
    <s v="POSITIVE"/>
    <s v="POSITIVE"/>
    <s v="POSITIVE"/>
    <n v="69.98542973319698"/>
    <n v="26"/>
    <n v="0"/>
    <n v="1"/>
    <n v="5"/>
    <n v="0"/>
    <n v="0"/>
    <n v="4"/>
    <d v="2025-11-21T00:00:00"/>
    <n v="1"/>
    <d v="2026-01-27T00:00:00"/>
    <n v="-8.2506703873464673"/>
    <m/>
    <m/>
    <m/>
    <m/>
    <m/>
    <m/>
    <m/>
    <m/>
    <m/>
    <m/>
    <m/>
  </r>
  <r>
    <n v="134"/>
    <x v="133"/>
    <s v="Copper Miners ETF"/>
    <x v="5"/>
    <s v="N/A"/>
    <n v="5"/>
    <n v="9"/>
    <n v="2"/>
    <d v="2026-01-28T00:00:00"/>
    <d v="1899-12-30T00:00:00"/>
    <d v="2026-01-29T00:00:00"/>
    <d v="1899-12-30T00:00:00"/>
    <d v="2026-01-30T00:00:00"/>
    <d v="1899-12-30T00:00:00"/>
    <n v="57.439627358435402"/>
    <s v="NEGATIVE"/>
    <s v=""/>
    <s v="POSITIVE"/>
    <s v="POSITIVE"/>
    <s v="POSITIVE"/>
    <n v="89.396074286605469"/>
    <n v="51"/>
    <n v="0"/>
    <n v="3"/>
    <n v="9"/>
    <n v="46051"/>
    <n v="0"/>
    <n v="4"/>
    <d v="2025-11-21T00:00:00"/>
    <n v="1"/>
    <d v="2026-01-29T00:00:00"/>
    <n v="-9.0532872215766744"/>
    <m/>
    <m/>
    <m/>
    <m/>
    <m/>
    <m/>
    <m/>
    <m/>
    <m/>
    <m/>
    <m/>
  </r>
  <r>
    <n v="135"/>
    <x v="134"/>
    <s v="China Technology ETF"/>
    <x v="5"/>
    <s v="N/A"/>
    <n v="0"/>
    <n v="9"/>
    <n v="6"/>
    <d v="1899-12-30T00:00:00"/>
    <d v="1899-12-30T00:00:00"/>
    <d v="1899-12-30T00:00:00"/>
    <d v="1899-12-30T00:00:00"/>
    <d v="1899-12-30T00:00:00"/>
    <d v="1899-12-30T00:00:00"/>
    <n v="45.700449103548927"/>
    <s v="NEGATIVE"/>
    <s v=""/>
    <s v="NEGATIVE"/>
    <s v="POSITIVE"/>
    <s v="NEGATIVE"/>
    <n v="44.50289358842096"/>
    <n v="0"/>
    <n v="0"/>
    <n v="0"/>
    <n v="9"/>
    <n v="46058"/>
    <n v="0"/>
    <n v="4"/>
    <d v="2025-11-21T00:00:00"/>
    <n v="1"/>
    <d v="2026-01-12T00:00:00"/>
    <n v="-20.792460427349504"/>
    <m/>
    <m/>
    <m/>
    <m/>
    <m/>
    <m/>
    <m/>
    <m/>
    <m/>
    <m/>
    <m/>
  </r>
  <r>
    <n v="136"/>
    <x v="135"/>
    <s v="Agriculture Fund"/>
    <x v="5"/>
    <s v="N/A"/>
    <n v="-1"/>
    <n v="3"/>
    <n v="2"/>
    <d v="1899-12-30T00:00:00"/>
    <d v="1899-12-30T00:00:00"/>
    <d v="1899-12-30T00:00:00"/>
    <d v="2025-10-28T00:00:00"/>
    <d v="1899-12-30T00:00:00"/>
    <d v="1899-12-30T00:00:00"/>
    <n v="52.245689352594162"/>
    <s v="NEGATIVE"/>
    <s v=""/>
    <s v="NEGATIVE"/>
    <s v="NEGATIVE"/>
    <s v="NEGATIVE"/>
    <n v="56.110434900793528"/>
    <n v="14"/>
    <n v="0"/>
    <n v="2"/>
    <n v="0"/>
    <n v="0"/>
    <n v="0"/>
    <n v="0"/>
    <d v="2025-11-24T00:00:00"/>
    <n v="1"/>
    <d v="2026-01-29T00:00:00"/>
    <n v="-14.24718485448134"/>
    <m/>
    <m/>
    <m/>
    <m/>
    <m/>
    <m/>
    <m/>
    <m/>
    <m/>
    <m/>
    <m/>
  </r>
  <r>
    <n v="137"/>
    <x v="136"/>
    <s v="Commodity Index Tracking Fund"/>
    <x v="5"/>
    <s v="N/A"/>
    <n v="6"/>
    <n v="9"/>
    <n v="2"/>
    <d v="2025-12-05T00:00:00"/>
    <d v="1899-12-30T00:00:00"/>
    <d v="1899-12-30T00:00:00"/>
    <d v="1899-12-30T00:00:00"/>
    <d v="2026-02-02T00:00:00"/>
    <d v="1899-12-30T00:00:00"/>
    <n v="55.467342090959797"/>
    <s v="NEGATIVE"/>
    <s v=""/>
    <s v="POSITIVE"/>
    <s v="POSITIVE"/>
    <s v="POSITIVE"/>
    <n v="71.478942817271999"/>
    <n v="34"/>
    <n v="0"/>
    <n v="1"/>
    <n v="8"/>
    <n v="46055"/>
    <n v="0"/>
    <n v="0"/>
    <d v="2025-11-25T00:00:00"/>
    <n v="1"/>
    <d v="2026-01-29T00:00:00"/>
    <n v="-11.025574546974411"/>
    <m/>
    <m/>
    <m/>
    <m/>
    <m/>
    <m/>
    <m/>
    <m/>
    <m/>
    <m/>
    <m/>
  </r>
  <r>
    <n v="138"/>
    <x v="137"/>
    <s v="Oil Fund"/>
    <x v="5"/>
    <s v="N/A"/>
    <n v="5"/>
    <n v="3"/>
    <n v="2"/>
    <d v="1899-12-30T00:00:00"/>
    <d v="1899-12-30T00:00:00"/>
    <d v="1899-12-30T00:00:00"/>
    <d v="2025-12-16T00:00:00"/>
    <d v="1899-12-30T00:00:00"/>
    <d v="1899-12-30T00:00:00"/>
    <n v="60.747425162811687"/>
    <s v="NEGATIVE"/>
    <s v=""/>
    <s v="POSITIVE"/>
    <s v="POSITIVE"/>
    <s v="POSITIVE"/>
    <n v="70.908009609231868"/>
    <n v="23"/>
    <n v="0"/>
    <n v="1"/>
    <n v="0"/>
    <n v="46051"/>
    <n v="0"/>
    <n v="0"/>
    <d v="2025-12-16T00:00:00"/>
    <n v="1"/>
    <d v="2026-01-29T00:00:00"/>
    <n v="-5.7454981514497874"/>
    <m/>
    <m/>
    <m/>
    <m/>
    <m/>
    <m/>
    <m/>
    <m/>
    <m/>
    <m/>
    <m/>
  </r>
  <r>
    <n v="139"/>
    <x v="138"/>
    <s v="SPDR Dow Jones Industrial Average ETF Trust"/>
    <x v="5"/>
    <s v="N/A"/>
    <n v="5"/>
    <n v="9"/>
    <n v="2"/>
    <d v="2025-10-28T00:00:00"/>
    <d v="1899-12-30T00:00:00"/>
    <d v="1899-12-30T00:00:00"/>
    <d v="1899-12-30T00:00:00"/>
    <d v="1899-12-30T00:00:00"/>
    <d v="1899-12-30T00:00:00"/>
    <n v="62.269068654773207"/>
    <s v="NEGATIVE"/>
    <s v=""/>
    <s v="POSITIVE"/>
    <s v="POSITIVE"/>
    <s v="POSITIVE"/>
    <n v="76.813007598283733"/>
    <n v="3"/>
    <n v="0"/>
    <n v="2"/>
    <n v="3"/>
    <n v="0"/>
    <n v="1"/>
    <n v="0"/>
    <d v="2025-11-20T00:00:00"/>
    <n v="1"/>
    <d v="2026-02-10T00:00:00"/>
    <n v="-4.223844497808507"/>
    <m/>
    <m/>
    <m/>
    <m/>
    <m/>
    <m/>
    <m/>
    <m/>
    <m/>
    <m/>
    <m/>
  </r>
  <r>
    <n v="140"/>
    <x v="139"/>
    <s v="Autonomous &amp; Electric Vehicles ETF"/>
    <x v="5"/>
    <s v="N/A"/>
    <n v="7"/>
    <n v="15"/>
    <n v="4"/>
    <d v="2025-10-29T00:00:00"/>
    <d v="1899-12-30T00:00:00"/>
    <d v="2026-01-06T00:00:00"/>
    <d v="1899-12-30T00:00:00"/>
    <d v="2026-01-30T00:00:00"/>
    <d v="1899-12-30T00:00:00"/>
    <n v="57.471449637167822"/>
    <s v="NEGATIVE"/>
    <s v=""/>
    <s v="POSITIVE"/>
    <s v="POSITIVE"/>
    <s v="POSITIVE"/>
    <n v="70.731014015465078"/>
    <n v="3"/>
    <n v="0"/>
    <n v="1"/>
    <n v="8"/>
    <n v="46056"/>
    <n v="1"/>
    <n v="4"/>
    <d v="2025-11-21T00:00:00"/>
    <n v="1"/>
    <d v="2026-01-22T00:00:00"/>
    <n v="-9.0214689337839928"/>
    <m/>
    <m/>
    <m/>
    <m/>
    <m/>
    <m/>
    <m/>
    <m/>
    <m/>
    <m/>
    <m/>
  </r>
  <r>
    <n v="141"/>
    <x v="140"/>
    <s v="Data Center &amp; Digital Infrastructure ETF"/>
    <x v="5"/>
    <s v="N/A"/>
    <n v="3"/>
    <n v="12"/>
    <n v="2"/>
    <d v="2026-01-07T00:00:00"/>
    <d v="1899-12-30T00:00:00"/>
    <d v="2026-01-29T00:00:00"/>
    <d v="1899-12-30T00:00:00"/>
    <d v="1899-12-30T00:00:00"/>
    <d v="1899-12-30T00:00:00"/>
    <n v="66.045367426594936"/>
    <s v="POSITIVE"/>
    <s v=""/>
    <s v="POSITIVE"/>
    <s v="POSITIVE"/>
    <s v="POSITIVE"/>
    <n v="90.148053126698983"/>
    <n v="34"/>
    <n v="0"/>
    <n v="1"/>
    <n v="8"/>
    <n v="0"/>
    <n v="1"/>
    <n v="4"/>
    <d v="2025-11-21T00:00:00"/>
    <n v="1"/>
    <d v="2026-01-29T00:00:00"/>
    <n v="-0.44745707794577072"/>
    <m/>
    <m/>
    <m/>
    <m/>
    <m/>
    <m/>
    <m/>
    <m/>
    <m/>
    <m/>
    <m/>
  </r>
  <r>
    <n v="142"/>
    <x v="141"/>
    <s v="Dimensional US High Profitability ETF"/>
    <x v="5"/>
    <s v="N/A"/>
    <n v="7"/>
    <n v="12"/>
    <n v="2"/>
    <d v="2026-02-10T00:00:00"/>
    <d v="1899-12-30T00:00:00"/>
    <d v="1899-12-30T00:00:00"/>
    <d v="2025-10-28T00:00:00"/>
    <d v="1899-12-30T00:00:00"/>
    <d v="1899-12-30T00:00:00"/>
    <n v="60.747815828678725"/>
    <s v="NEGATIVE"/>
    <s v=""/>
    <s v="POSITIVE"/>
    <s v="POSITIVE"/>
    <s v="POSITIVE"/>
    <n v="79.147348057479974"/>
    <n v="3"/>
    <n v="0"/>
    <n v="2"/>
    <n v="3"/>
    <n v="0"/>
    <n v="1"/>
    <n v="4"/>
    <d v="2025-11-20T00:00:00"/>
    <n v="1"/>
    <d v="2026-02-10T00:00:00"/>
    <n v="-5.7451198115906337"/>
    <m/>
    <m/>
    <m/>
    <m/>
    <m/>
    <m/>
    <m/>
    <m/>
    <m/>
    <m/>
    <m/>
  </r>
  <r>
    <n v="143"/>
    <x v="142"/>
    <s v="U.S. Equity Factor Rotation Active ETF"/>
    <x v="5"/>
    <s v="N/A"/>
    <n v="5"/>
    <n v="9"/>
    <n v="2"/>
    <d v="2025-10-28T00:00:00"/>
    <d v="1899-12-30T00:00:00"/>
    <d v="2025-11-03T00:00:00"/>
    <d v="1899-12-30T00:00:00"/>
    <d v="1899-12-30T00:00:00"/>
    <d v="1899-12-30T00:00:00"/>
    <n v="54.9309143815127"/>
    <s v="NEGATIVE"/>
    <s v=""/>
    <s v="POSITIVE"/>
    <s v="POSITIVE"/>
    <s v="POSITIVE"/>
    <n v="66.195085889045629"/>
    <n v="3"/>
    <n v="0"/>
    <n v="1"/>
    <n v="5"/>
    <n v="0"/>
    <n v="0"/>
    <n v="4"/>
    <d v="2025-11-21T00:00:00"/>
    <n v="1"/>
    <d v="2026-02-03T00:00:00"/>
    <n v="-11.561983264289765"/>
    <m/>
    <m/>
    <m/>
    <m/>
    <m/>
    <m/>
    <m/>
    <m/>
    <m/>
    <m/>
    <m/>
  </r>
  <r>
    <n v="144"/>
    <x v="143"/>
    <s v="DESTINY TECH100 INC  "/>
    <x v="5"/>
    <s v="N/A"/>
    <n v="4"/>
    <n v="9"/>
    <n v="4"/>
    <d v="1899-12-30T00:00:00"/>
    <d v="1899-12-30T00:00:00"/>
    <d v="1899-12-30T00:00:00"/>
    <d v="1899-12-30T00:00:00"/>
    <d v="2025-12-16T00:00:00"/>
    <d v="1899-12-30T00:00:00"/>
    <n v="51.371538017917821"/>
    <s v="NEGATIVE"/>
    <s v=""/>
    <s v="POSITIVE"/>
    <s v="NEGATIVE"/>
    <s v="POSITIVE"/>
    <n v="53.479766542601801"/>
    <n v="3"/>
    <n v="0"/>
    <n v="2"/>
    <n v="9"/>
    <n v="0"/>
    <n v="0"/>
    <n v="4"/>
    <d v="2025-11-21T00:00:00"/>
    <n v="1"/>
    <d v="2026-01-29T00:00:00"/>
    <n v="-15.12137306995681"/>
    <m/>
    <m/>
    <m/>
    <m/>
    <m/>
    <m/>
    <m/>
    <m/>
    <m/>
    <m/>
    <m/>
  </r>
  <r>
    <n v="145"/>
    <x v="144"/>
    <s v="E-Commerce ETF"/>
    <x v="5"/>
    <s v="N/A"/>
    <n v="-1"/>
    <n v="9"/>
    <n v="7"/>
    <d v="1899-12-30T00:00:00"/>
    <d v="1899-12-30T00:00:00"/>
    <d v="1899-12-30T00:00:00"/>
    <d v="1899-12-30T00:00:00"/>
    <d v="1899-12-30T00:00:00"/>
    <d v="1899-12-30T00:00:00"/>
    <n v="33.766011015284406"/>
    <s v="NEGATIVE"/>
    <s v=""/>
    <s v="NEGATIVE"/>
    <s v="NEGATIVE"/>
    <s v="NEGATIVE"/>
    <n v="23.881755388677661"/>
    <n v="0"/>
    <n v="0"/>
    <n v="4"/>
    <n v="6"/>
    <n v="46052"/>
    <n v="0"/>
    <n v="4"/>
    <d v="2026-02-05T00:00:00"/>
    <n v="1"/>
    <d v="2026-01-12T00:00:00"/>
    <n v="-32.726931382043546"/>
    <m/>
    <m/>
    <m/>
    <m/>
    <m/>
    <m/>
    <m/>
    <m/>
    <m/>
    <m/>
    <m/>
  </r>
  <r>
    <n v="146"/>
    <x v="145"/>
    <s v="MSCI Chile ETF"/>
    <x v="5"/>
    <s v="N/A"/>
    <n v="3"/>
    <n v="6"/>
    <n v="4"/>
    <d v="2026-01-15T00:00:00"/>
    <d v="1899-12-30T00:00:00"/>
    <d v="2026-01-22T00:00:00"/>
    <d v="1899-12-30T00:00:00"/>
    <d v="2026-02-05T00:00:00"/>
    <d v="1899-12-30T00:00:00"/>
    <n v="50.394039293714222"/>
    <s v="NEGATIVE"/>
    <s v=""/>
    <s v="POSITIVE"/>
    <s v="POSITIVE"/>
    <s v="POSITIVE"/>
    <n v="68.03421205188441"/>
    <n v="81"/>
    <n v="0"/>
    <n v="0"/>
    <n v="5"/>
    <n v="0"/>
    <n v="0"/>
    <n v="1"/>
    <d v="2025-11-14T00:00:00"/>
    <n v="1"/>
    <d v="2026-01-29T00:00:00"/>
    <n v="-16.098882686310652"/>
    <m/>
    <m/>
    <m/>
    <m/>
    <m/>
    <m/>
    <m/>
    <m/>
    <m/>
    <m/>
    <m/>
  </r>
  <r>
    <n v="147"/>
    <x v="146"/>
    <s v="MSCI Emerging Markets ETF"/>
    <x v="5"/>
    <s v="N/A"/>
    <n v="3"/>
    <n v="12"/>
    <n v="2"/>
    <d v="2025-10-28T00:00:00"/>
    <d v="1899-12-30T00:00:00"/>
    <d v="2025-11-14T00:00:00"/>
    <d v="1899-12-30T00:00:00"/>
    <d v="1899-12-30T00:00:00"/>
    <d v="1899-12-30T00:00:00"/>
    <n v="66.135256355184936"/>
    <s v="POSITIVE"/>
    <s v=""/>
    <s v="POSITIVE"/>
    <s v="POSITIVE"/>
    <s v="POSITIVE"/>
    <n v="92.668479724816521"/>
    <n v="35"/>
    <n v="0"/>
    <n v="1"/>
    <n v="9"/>
    <n v="0"/>
    <n v="1"/>
    <n v="4"/>
    <d v="2025-11-21T00:00:00"/>
    <n v="1"/>
    <d v="2026-01-29T00:00:00"/>
    <n v="-0.35763885574750987"/>
    <m/>
    <m/>
    <m/>
    <m/>
    <m/>
    <m/>
    <m/>
    <m/>
    <m/>
    <m/>
    <m/>
  </r>
  <r>
    <n v="148"/>
    <x v="147"/>
    <s v="MSCI EAFE ETF"/>
    <x v="5"/>
    <s v="N/A"/>
    <n v="4"/>
    <n v="12"/>
    <n v="2"/>
    <d v="2026-02-10T00:00:00"/>
    <d v="1899-12-30T00:00:00"/>
    <d v="1899-12-30T00:00:00"/>
    <d v="1899-12-30T00:00:00"/>
    <d v="1899-12-30T00:00:00"/>
    <d v="1899-12-30T00:00:00"/>
    <n v="69.751237500197192"/>
    <s v="POSITIVE"/>
    <s v=""/>
    <s v="POSITIVE"/>
    <s v="POSITIVE"/>
    <s v="POSITIVE"/>
    <n v="95.430907099461351"/>
    <n v="51"/>
    <n v="0"/>
    <n v="1"/>
    <n v="9"/>
    <n v="0"/>
    <n v="1"/>
    <n v="4"/>
    <d v="2025-11-20T00:00:00"/>
    <n v="1"/>
    <d v="2026-02-10T00:00:00"/>
    <n v="3.2583379221531032"/>
    <m/>
    <m/>
    <m/>
    <m/>
    <m/>
    <m/>
    <m/>
    <m/>
    <m/>
    <m/>
    <m/>
  </r>
  <r>
    <n v="149"/>
    <x v="148"/>
    <s v="MSCI Indonesia ETF"/>
    <x v="5"/>
    <s v="N/A"/>
    <n v="-1"/>
    <n v="6"/>
    <n v="6"/>
    <d v="1899-12-30T00:00:00"/>
    <d v="1899-12-30T00:00:00"/>
    <d v="1899-12-30T00:00:00"/>
    <d v="1899-12-30T00:00:00"/>
    <d v="1899-12-30T00:00:00"/>
    <d v="1899-12-30T00:00:00"/>
    <n v="40.389448336535928"/>
    <s v="NEGATIVE"/>
    <s v=""/>
    <s v="NEGATIVE"/>
    <s v="NEGATIVE"/>
    <s v="NEGATIVE"/>
    <n v="30.262970459614152"/>
    <n v="0"/>
    <n v="0"/>
    <n v="2"/>
    <n v="10"/>
    <n v="46050"/>
    <n v="0"/>
    <n v="0"/>
    <d v="2026-01-28T00:00:00"/>
    <n v="1"/>
    <d v="2026-01-15T00:00:00"/>
    <n v="-26.103559026254402"/>
    <m/>
    <m/>
    <m/>
    <m/>
    <m/>
    <m/>
    <m/>
    <m/>
    <m/>
    <m/>
    <m/>
  </r>
  <r>
    <n v="150"/>
    <x v="149"/>
    <s v="MSCI Philippines ETF"/>
    <x v="5"/>
    <s v="N/A"/>
    <n v="3"/>
    <n v="6"/>
    <n v="2"/>
    <d v="1899-12-30T00:00:00"/>
    <d v="1899-12-30T00:00:00"/>
    <d v="1899-12-30T00:00:00"/>
    <d v="2025-10-28T00:00:00"/>
    <d v="1899-12-30T00:00:00"/>
    <d v="1899-12-30T00:00:00"/>
    <n v="63.000945792960074"/>
    <s v="POSITIVE"/>
    <s v=""/>
    <s v="POSITIVE"/>
    <s v="NEGATIVE"/>
    <s v="POSITIVE"/>
    <n v="77.452368068603164"/>
    <n v="45"/>
    <n v="0"/>
    <n v="4"/>
    <n v="0"/>
    <n v="0"/>
    <n v="1"/>
    <n v="0"/>
    <d v="2025-11-14T00:00:00"/>
    <n v="1"/>
    <d v="2026-02-10T00:00:00"/>
    <n v="-3.4919494593181497"/>
    <m/>
    <m/>
    <m/>
    <m/>
    <m/>
    <m/>
    <m/>
    <m/>
    <m/>
    <m/>
    <m/>
  </r>
  <r>
    <n v="151"/>
    <x v="150"/>
    <s v="MSCI Poland ETF"/>
    <x v="5"/>
    <s v="N/A"/>
    <n v="3"/>
    <n v="12"/>
    <n v="2"/>
    <d v="2025-10-28T00:00:00"/>
    <d v="1899-12-30T00:00:00"/>
    <d v="2026-01-06T00:00:00"/>
    <d v="1899-12-30T00:00:00"/>
    <d v="1899-12-30T00:00:00"/>
    <d v="1899-12-30T00:00:00"/>
    <n v="58.841607164755906"/>
    <s v="NEGATIVE"/>
    <s v=""/>
    <s v="POSITIVE"/>
    <s v="POSITIVE"/>
    <s v="POSITIVE"/>
    <n v="87.936902440377821"/>
    <n v="43"/>
    <n v="0"/>
    <n v="3"/>
    <n v="9"/>
    <n v="46052"/>
    <n v="2"/>
    <n v="4"/>
    <d v="2025-11-20T00:00:00"/>
    <n v="1"/>
    <d v="2026-01-29T00:00:00"/>
    <n v="-7.6513094957367898"/>
    <m/>
    <m/>
    <m/>
    <m/>
    <m/>
    <m/>
    <m/>
    <m/>
    <m/>
    <m/>
    <m/>
  </r>
  <r>
    <n v="152"/>
    <x v="151"/>
    <s v="Ethereum Trust ETF"/>
    <x v="5"/>
    <s v="N/A"/>
    <n v="-1"/>
    <n v="9"/>
    <n v="7"/>
    <d v="1899-12-30T00:00:00"/>
    <d v="1899-12-30T00:00:00"/>
    <d v="1899-12-30T00:00:00"/>
    <d v="1899-12-30T00:00:00"/>
    <d v="1899-12-30T00:00:00"/>
    <d v="1899-12-30T00:00:00"/>
    <n v="29.459658610522197"/>
    <s v="NEGATIVE"/>
    <s v=""/>
    <s v="NEGATIVE"/>
    <s v="NEGATIVE"/>
    <s v="NEGATIVE"/>
    <n v="15.862129787210975"/>
    <n v="0"/>
    <n v="0"/>
    <n v="1"/>
    <n v="4"/>
    <n v="0"/>
    <n v="0"/>
    <n v="4"/>
    <d v="2026-02-05T00:00:00"/>
    <n v="1"/>
    <d v="2026-01-14T00:00:00"/>
    <n v="-37.033250248495889"/>
    <m/>
    <m/>
    <m/>
    <m/>
    <m/>
    <m/>
    <m/>
    <m/>
    <m/>
    <m/>
    <m/>
  </r>
  <r>
    <n v="153"/>
    <x v="152"/>
    <s v="MSCI Australia ETF"/>
    <x v="5"/>
    <s v="N/A"/>
    <n v="5"/>
    <n v="9"/>
    <n v="2"/>
    <d v="2026-01-23T00:00:00"/>
    <d v="1899-12-30T00:00:00"/>
    <d v="1899-12-30T00:00:00"/>
    <d v="2025-10-31T00:00:00"/>
    <d v="1899-12-30T00:00:00"/>
    <d v="1899-12-30T00:00:00"/>
    <n v="65.435678530165802"/>
    <s v="POSITIVE"/>
    <s v=""/>
    <s v="POSITIVE"/>
    <s v="POSITIVE"/>
    <s v="POSITIVE"/>
    <n v="87.033859273926623"/>
    <n v="36"/>
    <n v="0"/>
    <n v="1"/>
    <n v="9"/>
    <n v="0"/>
    <n v="2"/>
    <n v="0"/>
    <d v="2025-11-20T00:00:00"/>
    <n v="1"/>
    <d v="2026-02-09T00:00:00"/>
    <n v="-1.0572211231843198"/>
    <m/>
    <m/>
    <m/>
    <m/>
    <m/>
    <m/>
    <m/>
    <m/>
    <m/>
    <m/>
    <m/>
  </r>
  <r>
    <n v="154"/>
    <x v="153"/>
    <s v="MSCI Canada ETF"/>
    <x v="5"/>
    <s v="N/A"/>
    <n v="6"/>
    <n v="9"/>
    <n v="2"/>
    <d v="2025-11-12T00:00:00"/>
    <d v="1899-12-30T00:00:00"/>
    <d v="2026-01-28T00:00:00"/>
    <d v="1899-12-30T00:00:00"/>
    <d v="1899-12-30T00:00:00"/>
    <d v="1899-12-30T00:00:00"/>
    <n v="63.137517360968694"/>
    <s v="POSITIVE"/>
    <s v=""/>
    <s v="POSITIVE"/>
    <s v="POSITIVE"/>
    <s v="POSITIVE"/>
    <n v="75.208809441806238"/>
    <n v="3"/>
    <n v="0"/>
    <n v="1"/>
    <n v="8"/>
    <n v="46052"/>
    <n v="1"/>
    <n v="0"/>
    <d v="2025-11-21T00:00:00"/>
    <n v="1"/>
    <d v="2026-01-29T00:00:00"/>
    <n v="-3.3553914328761039"/>
    <m/>
    <m/>
    <m/>
    <m/>
    <m/>
    <m/>
    <m/>
    <m/>
    <m/>
    <m/>
    <m/>
  </r>
  <r>
    <n v="155"/>
    <x v="154"/>
    <s v="MSCI Sweden ETF"/>
    <x v="5"/>
    <s v="N/A"/>
    <n v="4"/>
    <n v="15"/>
    <n v="2"/>
    <d v="2026-02-10T00:00:00"/>
    <d v="1899-12-30T00:00:00"/>
    <d v="1899-12-30T00:00:00"/>
    <d v="1899-12-30T00:00:00"/>
    <d v="1899-12-30T00:00:00"/>
    <d v="1899-12-30T00:00:00"/>
    <n v="64.909510204531415"/>
    <s v="POSITIVE"/>
    <s v=""/>
    <s v="POSITIVE"/>
    <s v="POSITIVE"/>
    <s v="POSITIVE"/>
    <n v="91.61982629827861"/>
    <n v="47"/>
    <n v="0"/>
    <n v="1"/>
    <n v="5"/>
    <n v="46056"/>
    <n v="1"/>
    <n v="4"/>
    <d v="2025-11-20T00:00:00"/>
    <n v="1"/>
    <d v="2026-02-10T00:00:00"/>
    <n v="-1.5833845323896867"/>
    <m/>
    <m/>
    <m/>
    <m/>
    <m/>
    <m/>
    <m/>
    <m/>
    <m/>
    <m/>
    <m/>
  </r>
  <r>
    <n v="156"/>
    <x v="155"/>
    <s v="MSCI Germany ETF"/>
    <x v="5"/>
    <s v="N/A"/>
    <n v="4"/>
    <n v="9"/>
    <n v="2"/>
    <d v="2026-01-09T00:00:00"/>
    <d v="1899-12-30T00:00:00"/>
    <d v="1899-12-30T00:00:00"/>
    <d v="1899-12-30T00:00:00"/>
    <d v="1899-12-30T00:00:00"/>
    <d v="1899-12-30T00:00:00"/>
    <n v="60.530812774995219"/>
    <s v="NEGATIVE"/>
    <s v=""/>
    <s v="POSITIVE"/>
    <s v="NEGATIVE"/>
    <s v="POSITIVE"/>
    <n v="79.331216746105454"/>
    <n v="3"/>
    <n v="0"/>
    <n v="1"/>
    <n v="0"/>
    <n v="0"/>
    <n v="2"/>
    <n v="4"/>
    <d v="2025-11-20T00:00:00"/>
    <n v="1"/>
    <d v="2026-01-27T00:00:00"/>
    <n v="-5.9621120518833166"/>
    <m/>
    <m/>
    <m/>
    <m/>
    <m/>
    <m/>
    <m/>
    <m/>
    <m/>
    <m/>
    <m/>
  </r>
  <r>
    <n v="157"/>
    <x v="156"/>
    <s v="MSCI Hong Kong ETF"/>
    <x v="5"/>
    <s v="N/A"/>
    <n v="6"/>
    <n v="9"/>
    <n v="2"/>
    <d v="2025-11-05T00:00:00"/>
    <d v="1899-12-30T00:00:00"/>
    <d v="2026-01-28T00:00:00"/>
    <d v="1899-12-30T00:00:00"/>
    <d v="1899-12-30T00:00:00"/>
    <d v="1899-12-30T00:00:00"/>
    <n v="65.77977555543589"/>
    <s v="POSITIVE"/>
    <s v=""/>
    <s v="POSITIVE"/>
    <s v="POSITIVE"/>
    <s v="POSITIVE"/>
    <n v="89.419806934176904"/>
    <n v="27"/>
    <n v="0"/>
    <n v="0"/>
    <n v="9"/>
    <n v="46059"/>
    <n v="2"/>
    <n v="0"/>
    <d v="2025-11-21T00:00:00"/>
    <n v="1"/>
    <d v="2026-01-29T00:00:00"/>
    <n v="-0.71308701698352195"/>
    <m/>
    <m/>
    <m/>
    <m/>
    <m/>
    <m/>
    <m/>
    <m/>
    <m/>
    <m/>
    <m/>
  </r>
  <r>
    <n v="158"/>
    <x v="157"/>
    <s v="MSCI Italy ETF"/>
    <x v="5"/>
    <s v="N/A"/>
    <n v="5"/>
    <n v="6"/>
    <n v="2"/>
    <d v="2026-02-09T00:00:00"/>
    <d v="1899-12-30T00:00:00"/>
    <d v="2026-01-27T00:00:00"/>
    <d v="1899-12-30T00:00:00"/>
    <d v="1899-12-30T00:00:00"/>
    <d v="1899-12-30T00:00:00"/>
    <n v="62.420246117649171"/>
    <s v="NEGATIVE"/>
    <s v=""/>
    <s v="POSITIVE"/>
    <s v="POSITIVE"/>
    <s v="POSITIVE"/>
    <n v="91.245688462400693"/>
    <n v="15"/>
    <n v="0"/>
    <n v="0"/>
    <n v="0"/>
    <n v="46059"/>
    <n v="2"/>
    <n v="0"/>
    <d v="2025-11-20T00:00:00"/>
    <n v="1"/>
    <d v="2026-02-09T00:00:00"/>
    <n v="-4.0726514686609718"/>
    <m/>
    <m/>
    <m/>
    <m/>
    <m/>
    <m/>
    <m/>
    <m/>
    <m/>
    <m/>
    <m/>
  </r>
  <r>
    <n v="159"/>
    <x v="158"/>
    <s v="MSCI Japan ETF"/>
    <x v="5"/>
    <s v="N/A"/>
    <n v="6"/>
    <n v="12"/>
    <n v="2"/>
    <d v="2026-02-10T00:00:00"/>
    <d v="1899-12-30T00:00:00"/>
    <d v="2026-02-06T00:00:00"/>
    <d v="1899-12-30T00:00:00"/>
    <d v="1899-12-30T00:00:00"/>
    <d v="1899-12-30T00:00:00"/>
    <n v="78.244893272172732"/>
    <s v="POSITIVE"/>
    <s v=""/>
    <s v="POSITIVE"/>
    <s v="POSITIVE"/>
    <s v="POSITIVE"/>
    <n v="92.149681687363071"/>
    <n v="36"/>
    <n v="0"/>
    <n v="1"/>
    <n v="9"/>
    <n v="46063"/>
    <n v="1"/>
    <n v="0"/>
    <d v="2025-11-20T00:00:00"/>
    <n v="1"/>
    <d v="2026-02-10T00:00:00"/>
    <n v="11.751988603439457"/>
    <m/>
    <m/>
    <m/>
    <m/>
    <m/>
    <m/>
    <m/>
    <m/>
    <m/>
    <m/>
    <m/>
  </r>
  <r>
    <n v="160"/>
    <x v="159"/>
    <s v="MSCI Switzerland ETF"/>
    <x v="5"/>
    <s v="N/A"/>
    <n v="2"/>
    <n v="6"/>
    <n v="2"/>
    <d v="2026-02-06T00:00:00"/>
    <d v="1899-12-30T00:00:00"/>
    <d v="1899-12-30T00:00:00"/>
    <d v="1899-12-30T00:00:00"/>
    <d v="1899-12-30T00:00:00"/>
    <d v="1899-12-30T00:00:00"/>
    <n v="66.348769648492777"/>
    <s v="POSITIVE"/>
    <s v=""/>
    <s v="POSITIVE"/>
    <s v="POSITIVE"/>
    <s v="POSITIVE"/>
    <n v="92.175547602346413"/>
    <n v="52"/>
    <n v="0"/>
    <n v="2"/>
    <n v="0"/>
    <n v="0"/>
    <n v="1"/>
    <n v="0"/>
    <d v="2025-11-20T00:00:00"/>
    <n v="1"/>
    <d v="2026-02-10T00:00:00"/>
    <n v="-0.14414272125694083"/>
    <m/>
    <m/>
    <m/>
    <m/>
    <m/>
    <m/>
    <m/>
    <m/>
    <m/>
    <m/>
    <m/>
  </r>
  <r>
    <n v="161"/>
    <x v="160"/>
    <s v="MSCI Malaysia ETF"/>
    <x v="5"/>
    <s v="N/A"/>
    <n v="0"/>
    <n v="12"/>
    <n v="2"/>
    <d v="2026-01-27T00:00:00"/>
    <d v="1899-12-30T00:00:00"/>
    <d v="1899-12-30T00:00:00"/>
    <d v="1899-12-30T00:00:00"/>
    <d v="1899-12-30T00:00:00"/>
    <d v="1899-12-30T00:00:00"/>
    <n v="65.23940573781482"/>
    <s v="POSITIVE"/>
    <s v=""/>
    <s v="POSITIVE"/>
    <s v="POSITIVE"/>
    <s v="POSITIVE"/>
    <n v="94.807273405599972"/>
    <n v="73"/>
    <n v="0"/>
    <n v="1"/>
    <n v="2"/>
    <n v="46050"/>
    <n v="2"/>
    <n v="4"/>
    <d v="2025-11-18T00:00:00"/>
    <n v="1"/>
    <d v="2026-01-27T00:00:00"/>
    <n v="-1.2534780855445291"/>
    <m/>
    <m/>
    <m/>
    <m/>
    <m/>
    <m/>
    <m/>
    <m/>
    <m/>
    <m/>
    <m/>
  </r>
  <r>
    <n v="162"/>
    <x v="161"/>
    <s v="MSCI Spain ETF"/>
    <x v="5"/>
    <s v="N/A"/>
    <n v="-1"/>
    <n v="12"/>
    <n v="2"/>
    <d v="2026-02-04T00:00:00"/>
    <d v="1899-12-30T00:00:00"/>
    <d v="2025-11-13T00:00:00"/>
    <d v="1899-12-30T00:00:00"/>
    <d v="1899-12-30T00:00:00"/>
    <d v="1899-12-30T00:00:00"/>
    <n v="60.210508292018872"/>
    <s v="NEGATIVE"/>
    <s v=""/>
    <s v="POSITIVE"/>
    <s v="POSITIVE"/>
    <s v="POSITIVE"/>
    <n v="92.400743452323212"/>
    <n v="52"/>
    <n v="0"/>
    <n v="0"/>
    <n v="6"/>
    <n v="46056"/>
    <n v="2"/>
    <n v="4"/>
    <d v="2025-11-20T00:00:00"/>
    <n v="1"/>
    <d v="2026-02-09T00:00:00"/>
    <n v="-6.2824068559721056"/>
    <m/>
    <m/>
    <m/>
    <m/>
    <m/>
    <m/>
    <m/>
    <m/>
    <m/>
    <m/>
    <m/>
  </r>
  <r>
    <n v="163"/>
    <x v="162"/>
    <s v="MSCI France ETF"/>
    <x v="5"/>
    <s v="N/A"/>
    <n v="8"/>
    <n v="3"/>
    <n v="2"/>
    <d v="2026-02-10T00:00:00"/>
    <d v="1899-12-30T00:00:00"/>
    <d v="1899-12-30T00:00:00"/>
    <d v="1899-12-30T00:00:00"/>
    <d v="1899-12-30T00:00:00"/>
    <d v="1899-12-30T00:00:00"/>
    <n v="63.283438255938563"/>
    <s v="POSITIVE"/>
    <s v=""/>
    <s v="POSITIVE"/>
    <s v="POSITIVE"/>
    <s v="POSITIVE"/>
    <n v="79.014738596960086"/>
    <n v="14"/>
    <n v="0"/>
    <n v="0"/>
    <n v="0"/>
    <n v="0"/>
    <n v="1"/>
    <n v="0"/>
    <d v="2025-11-20T00:00:00"/>
    <n v="1"/>
    <d v="2026-02-10T00:00:00"/>
    <n v="-3.2094797371841892"/>
    <m/>
    <m/>
    <m/>
    <m/>
    <m/>
    <m/>
    <m/>
    <m/>
    <m/>
    <m/>
    <m/>
  </r>
  <r>
    <n v="164"/>
    <x v="163"/>
    <s v="MSCI Singapore ETF"/>
    <x v="5"/>
    <s v="N/A"/>
    <n v="6"/>
    <n v="6"/>
    <n v="2"/>
    <d v="2026-01-29T00:00:00"/>
    <d v="1899-12-30T00:00:00"/>
    <d v="1899-12-30T00:00:00"/>
    <d v="1899-12-30T00:00:00"/>
    <d v="2026-01-14T00:00:00"/>
    <d v="1899-12-30T00:00:00"/>
    <n v="57.366746804659321"/>
    <s v="NEGATIVE"/>
    <s v=""/>
    <s v="POSITIVE"/>
    <s v="NEGATIVE"/>
    <s v="POSITIVE"/>
    <n v="66.815712219176262"/>
    <n v="3"/>
    <n v="0"/>
    <n v="4"/>
    <n v="0"/>
    <n v="0"/>
    <n v="1"/>
    <n v="0"/>
    <d v="2025-11-21T00:00:00"/>
    <n v="1"/>
    <d v="2026-01-29T00:00:00"/>
    <n v="-9.1261505012346049"/>
    <m/>
    <m/>
    <m/>
    <m/>
    <m/>
    <m/>
    <m/>
    <m/>
    <m/>
    <m/>
    <m/>
  </r>
  <r>
    <n v="165"/>
    <x v="164"/>
    <s v="MSCI Taiwan ETF"/>
    <x v="5"/>
    <s v="N/A"/>
    <n v="5"/>
    <n v="12"/>
    <n v="2"/>
    <d v="2025-10-28T00:00:00"/>
    <d v="1899-12-30T00:00:00"/>
    <d v="2026-01-06T00:00:00"/>
    <d v="1899-12-30T00:00:00"/>
    <d v="1899-12-30T00:00:00"/>
    <d v="1899-12-30T00:00:00"/>
    <n v="67.412434549739274"/>
    <s v="POSITIVE"/>
    <s v=""/>
    <s v="POSITIVE"/>
    <s v="POSITIVE"/>
    <s v="POSITIVE"/>
    <n v="80.266026486628576"/>
    <n v="35"/>
    <n v="0"/>
    <n v="1"/>
    <n v="5"/>
    <n v="0"/>
    <n v="1"/>
    <n v="4"/>
    <d v="2025-11-21T00:00:00"/>
    <n v="1"/>
    <d v="2026-02-10T00:00:00"/>
    <n v="0.91952956685936726"/>
    <m/>
    <m/>
    <m/>
    <m/>
    <m/>
    <m/>
    <m/>
    <m/>
    <m/>
    <m/>
    <m/>
  </r>
  <r>
    <n v="166"/>
    <x v="165"/>
    <s v="MSCI United Kingdom ETF"/>
    <x v="5"/>
    <s v="N/A"/>
    <n v="1"/>
    <n v="9"/>
    <n v="2"/>
    <d v="2026-02-04T00:00:00"/>
    <d v="1899-12-30T00:00:00"/>
    <d v="1899-12-30T00:00:00"/>
    <d v="1899-12-30T00:00:00"/>
    <d v="1899-12-30T00:00:00"/>
    <d v="1899-12-30T00:00:00"/>
    <n v="61.062492201054795"/>
    <s v="NEGATIVE"/>
    <s v=""/>
    <s v="POSITIVE"/>
    <s v="POSITIVE"/>
    <s v="POSITIVE"/>
    <n v="89.136031114561618"/>
    <n v="52"/>
    <n v="0"/>
    <n v="1"/>
    <n v="9"/>
    <n v="46057"/>
    <n v="0"/>
    <n v="0"/>
    <d v="2025-11-20T00:00:00"/>
    <n v="1"/>
    <d v="2026-02-04T00:00:00"/>
    <n v="-5.4304419991471704"/>
    <m/>
    <m/>
    <m/>
    <m/>
    <m/>
    <m/>
    <m/>
    <m/>
    <m/>
    <m/>
    <m/>
  </r>
  <r>
    <n v="167"/>
    <x v="166"/>
    <s v="MSCI Mexico ETF"/>
    <x v="5"/>
    <s v="N/A"/>
    <n v="2"/>
    <n v="9"/>
    <n v="2"/>
    <d v="2025-11-12T00:00:00"/>
    <d v="1899-12-30T00:00:00"/>
    <d v="2025-12-23T00:00:00"/>
    <d v="1899-12-30T00:00:00"/>
    <d v="1899-12-30T00:00:00"/>
    <d v="1899-12-30T00:00:00"/>
    <n v="68.636753362391104"/>
    <s v="POSITIVE"/>
    <s v=""/>
    <s v="POSITIVE"/>
    <s v="POSITIVE"/>
    <s v="POSITIVE"/>
    <n v="86.622925391596425"/>
    <n v="52"/>
    <n v="0"/>
    <n v="2"/>
    <n v="8"/>
    <n v="0"/>
    <n v="1"/>
    <n v="0"/>
    <d v="2025-11-21T00:00:00"/>
    <n v="1"/>
    <d v="2026-02-10T00:00:00"/>
    <n v="2.143847609397497"/>
    <m/>
    <m/>
    <m/>
    <m/>
    <m/>
    <m/>
    <m/>
    <m/>
    <m/>
    <m/>
    <m/>
  </r>
  <r>
    <n v="168"/>
    <x v="167"/>
    <s v="MSCI South Korea ETF"/>
    <x v="5"/>
    <s v="N/A"/>
    <n v="3"/>
    <n v="12"/>
    <n v="2"/>
    <d v="2025-10-29T00:00:00"/>
    <d v="1899-12-30T00:00:00"/>
    <d v="2025-10-29T00:00:00"/>
    <d v="1899-12-30T00:00:00"/>
    <d v="1899-12-30T00:00:00"/>
    <d v="1899-12-30T00:00:00"/>
    <n v="66.637883513595796"/>
    <s v="POSITIVE"/>
    <s v=""/>
    <s v="POSITIVE"/>
    <s v="POSITIVE"/>
    <s v="POSITIVE"/>
    <n v="93.171874573771191"/>
    <n v="35"/>
    <n v="0"/>
    <n v="1"/>
    <n v="5"/>
    <n v="46057"/>
    <n v="0"/>
    <n v="4"/>
    <d v="2025-11-21T00:00:00"/>
    <n v="1"/>
    <d v="2026-02-04T00:00:00"/>
    <n v="0.14498109480418009"/>
    <m/>
    <m/>
    <m/>
    <m/>
    <m/>
    <m/>
    <m/>
    <m/>
    <m/>
    <m/>
    <m/>
  </r>
  <r>
    <n v="169"/>
    <x v="168"/>
    <s v="MSCI Brazil ETF"/>
    <x v="5"/>
    <s v="N/A"/>
    <n v="4"/>
    <n v="9"/>
    <n v="2"/>
    <d v="2026-01-23T00:00:00"/>
    <d v="1899-12-30T00:00:00"/>
    <d v="2026-01-22T00:00:00"/>
    <d v="1899-12-30T00:00:00"/>
    <d v="1899-12-30T00:00:00"/>
    <d v="1899-12-30T00:00:00"/>
    <n v="68.748422615263053"/>
    <s v="POSITIVE"/>
    <s v=""/>
    <s v="POSITIVE"/>
    <s v="POSITIVE"/>
    <s v="POSITIVE"/>
    <n v="91.048719241495618"/>
    <n v="29"/>
    <n v="0"/>
    <n v="1"/>
    <n v="9"/>
    <n v="0"/>
    <n v="0"/>
    <n v="4"/>
    <d v="2025-11-21T00:00:00"/>
    <n v="1"/>
    <d v="2026-01-29T00:00:00"/>
    <n v="2.2555121732341377"/>
    <m/>
    <m/>
    <m/>
    <m/>
    <m/>
    <m/>
    <m/>
    <m/>
    <m/>
    <m/>
    <m/>
  </r>
  <r>
    <n v="170"/>
    <x v="169"/>
    <s v="MSCI South Africa ETF"/>
    <x v="5"/>
    <s v="N/A"/>
    <n v="7"/>
    <n v="12"/>
    <n v="2"/>
    <d v="2026-01-27T00:00:00"/>
    <d v="1899-12-30T00:00:00"/>
    <d v="2026-01-28T00:00:00"/>
    <d v="1899-12-30T00:00:00"/>
    <d v="2026-01-30T00:00:00"/>
    <d v="1899-12-30T00:00:00"/>
    <n v="55.561897995554851"/>
    <s v="NEGATIVE"/>
    <s v=""/>
    <s v="POSITIVE"/>
    <s v="POSITIVE"/>
    <s v="POSITIVE"/>
    <n v="72.842950480939564"/>
    <n v="3"/>
    <n v="0"/>
    <n v="1"/>
    <n v="8"/>
    <n v="46051"/>
    <n v="2"/>
    <n v="4"/>
    <d v="2025-11-21T00:00:00"/>
    <n v="1"/>
    <d v="2026-01-29T00:00:00"/>
    <n v="-10.931024914646521"/>
    <m/>
    <m/>
    <m/>
    <m/>
    <m/>
    <m/>
    <m/>
    <m/>
    <m/>
    <m/>
    <m/>
  </r>
  <r>
    <n v="171"/>
    <x v="170"/>
    <s v="MSCI Eurozone ETF"/>
    <x v="5"/>
    <s v="N/A"/>
    <n v="4"/>
    <n v="6"/>
    <n v="2"/>
    <d v="2026-02-10T00:00:00"/>
    <d v="1899-12-30T00:00:00"/>
    <d v="1899-12-30T00:00:00"/>
    <d v="1899-12-30T00:00:00"/>
    <d v="1899-12-30T00:00:00"/>
    <d v="1899-12-30T00:00:00"/>
    <n v="63.974126359295241"/>
    <s v="POSITIVE"/>
    <s v=""/>
    <s v="POSITIVE"/>
    <s v="POSITIVE"/>
    <s v="POSITIVE"/>
    <n v="92.863254791008742"/>
    <n v="51"/>
    <n v="0"/>
    <n v="0"/>
    <n v="0"/>
    <n v="0"/>
    <n v="1"/>
    <n v="4"/>
    <d v="2025-11-20T00:00:00"/>
    <n v="1"/>
    <d v="2026-02-10T00:00:00"/>
    <n v="-2.518766130562625"/>
    <m/>
    <m/>
    <m/>
    <m/>
    <m/>
    <m/>
    <m/>
    <m/>
    <m/>
    <m/>
    <m/>
  </r>
  <r>
    <n v="172"/>
    <x v="171"/>
    <s v="Global Wind Energy ETF"/>
    <x v="5"/>
    <s v="N/A"/>
    <n v="2"/>
    <n v="6"/>
    <n v="2"/>
    <d v="2025-11-10T00:00:00"/>
    <d v="1899-12-30T00:00:00"/>
    <d v="2026-01-06T00:00:00"/>
    <d v="1899-12-30T00:00:00"/>
    <d v="1899-12-30T00:00:00"/>
    <d v="1899-12-30T00:00:00"/>
    <n v="63.325177126147771"/>
    <s v="POSITIVE"/>
    <s v=""/>
    <s v="POSITIVE"/>
    <s v="POSITIVE"/>
    <s v="POSITIVE"/>
    <n v="94.17875083416736"/>
    <n v="42"/>
    <n v="0"/>
    <n v="0"/>
    <n v="5"/>
    <n v="0"/>
    <n v="0"/>
    <n v="4"/>
    <d v="2025-11-21T00:00:00"/>
    <n v="1"/>
    <d v="2026-02-04T00:00:00"/>
    <n v="-3.1677169746666962"/>
    <m/>
    <m/>
    <m/>
    <m/>
    <m/>
    <m/>
    <m/>
    <m/>
    <m/>
    <m/>
    <m/>
  </r>
  <r>
    <n v="173"/>
    <x v="172"/>
    <s v="MSCI Energy Index ETF"/>
    <x v="5"/>
    <s v="N/A"/>
    <n v="4"/>
    <n v="9"/>
    <n v="2"/>
    <d v="2026-01-13T00:00:00"/>
    <d v="1899-12-30T00:00:00"/>
    <d v="1899-12-30T00:00:00"/>
    <d v="1899-12-30T00:00:00"/>
    <d v="1899-12-30T00:00:00"/>
    <d v="1899-12-30T00:00:00"/>
    <n v="74.689666279126243"/>
    <s v="POSITIVE"/>
    <s v=""/>
    <s v="POSITIVE"/>
    <s v="POSITIVE"/>
    <s v="POSITIVE"/>
    <n v="92.369125698866767"/>
    <n v="27"/>
    <n v="0"/>
    <n v="1"/>
    <n v="6"/>
    <n v="0"/>
    <n v="1"/>
    <n v="0"/>
    <d v="2025-12-16T00:00:00"/>
    <n v="1"/>
    <d v="2026-02-10T00:00:00"/>
    <n v="8.1968080461770825"/>
    <m/>
    <m/>
    <m/>
    <m/>
    <m/>
    <m/>
    <m/>
    <m/>
    <m/>
    <m/>
    <m/>
  </r>
  <r>
    <n v="174"/>
    <x v="173"/>
    <s v="SPDR EURO STOXX 50 ETF"/>
    <x v="5"/>
    <s v="N/A"/>
    <n v="3"/>
    <n v="6"/>
    <n v="2"/>
    <d v="2026-02-09T00:00:00"/>
    <d v="1899-12-30T00:00:00"/>
    <d v="1899-12-30T00:00:00"/>
    <d v="1899-12-30T00:00:00"/>
    <d v="1899-12-30T00:00:00"/>
    <d v="1899-12-30T00:00:00"/>
    <n v="61.043374442610691"/>
    <s v="NEGATIVE"/>
    <s v=""/>
    <s v="POSITIVE"/>
    <s v="POSITIVE"/>
    <s v="POSITIVE"/>
    <n v="91.637355385302897"/>
    <n v="51"/>
    <n v="0"/>
    <n v="0"/>
    <n v="0"/>
    <n v="46051"/>
    <n v="1"/>
    <n v="4"/>
    <d v="2025-11-20T00:00:00"/>
    <n v="1"/>
    <d v="2026-02-10T00:00:00"/>
    <n v="-5.4495496009368551"/>
    <m/>
    <m/>
    <m/>
    <m/>
    <m/>
    <m/>
    <m/>
    <m/>
    <m/>
    <m/>
    <m/>
  </r>
  <r>
    <n v="175"/>
    <x v="174"/>
    <s v="Innovator ETFs Trust - Innovator IBD R 50 ETF"/>
    <x v="5"/>
    <s v="N/A"/>
    <n v="7"/>
    <n v="12"/>
    <n v="2"/>
    <d v="1899-12-30T00:00:00"/>
    <d v="1899-12-30T00:00:00"/>
    <d v="1899-12-30T00:00:00"/>
    <d v="1899-12-30T00:00:00"/>
    <d v="2026-01-30T00:00:00"/>
    <d v="1899-12-30T00:00:00"/>
    <n v="55.028954394415244"/>
    <s v="NEGATIVE"/>
    <s v=""/>
    <s v="POSITIVE"/>
    <s v="POSITIVE"/>
    <s v="POSITIVE"/>
    <n v="62.629696733999083"/>
    <n v="2"/>
    <n v="0"/>
    <n v="1"/>
    <n v="5"/>
    <n v="0"/>
    <n v="2"/>
    <n v="4"/>
    <d v="2025-11-21T00:00:00"/>
    <n v="1"/>
    <d v="2026-01-29T00:00:00"/>
    <n v="-11.463965901027649"/>
    <m/>
    <m/>
    <m/>
    <m/>
    <m/>
    <m/>
    <m/>
    <m/>
    <m/>
    <m/>
    <m/>
  </r>
  <r>
    <n v="176"/>
    <x v="175"/>
    <s v="MSCI Health Care Index ETF"/>
    <x v="5"/>
    <s v="N/A"/>
    <n v="1"/>
    <n v="12"/>
    <n v="6"/>
    <d v="2025-11-13T00:00:00"/>
    <d v="1899-12-30T00:00:00"/>
    <d v="1899-12-30T00:00:00"/>
    <d v="1899-12-30T00:00:00"/>
    <d v="2025-12-08T00:00:00"/>
    <d v="1899-12-30T00:00:00"/>
    <n v="47.268285817199946"/>
    <s v="NEGATIVE"/>
    <s v=""/>
    <s v="NEGATIVE"/>
    <s v="POSITIVE"/>
    <s v="POSITIVE"/>
    <n v="47.839637342547434"/>
    <n v="0"/>
    <n v="0"/>
    <n v="1"/>
    <n v="6"/>
    <n v="46056"/>
    <n v="2"/>
    <n v="0"/>
    <d v="2025-12-09T00:00:00"/>
    <n v="1"/>
    <d v="2026-01-22T00:00:00"/>
    <n v="-19.224645032409924"/>
    <m/>
    <m/>
    <m/>
    <m/>
    <m/>
    <m/>
    <m/>
    <m/>
    <m/>
    <m/>
    <m/>
  </r>
  <r>
    <n v="177"/>
    <x v="176"/>
    <s v="FinTech ETF"/>
    <x v="5"/>
    <s v="N/A"/>
    <n v="-1"/>
    <n v="9"/>
    <n v="7"/>
    <d v="1899-12-30T00:00:00"/>
    <d v="1899-12-30T00:00:00"/>
    <d v="1899-12-30T00:00:00"/>
    <d v="2026-02-05T00:00:00"/>
    <d v="1899-12-30T00:00:00"/>
    <d v="1899-12-30T00:00:00"/>
    <n v="30.878495141041313"/>
    <s v="NEGATIVE"/>
    <s v=""/>
    <s v="NEGATIVE"/>
    <s v="NEGATIVE"/>
    <s v="NEGATIVE"/>
    <n v="18.686070617733577"/>
    <n v="0"/>
    <n v="0"/>
    <n v="0"/>
    <n v="6"/>
    <n v="46057"/>
    <n v="0"/>
    <n v="4"/>
    <d v="2026-02-05T00:00:00"/>
    <n v="1"/>
    <d v="2026-01-12T00:00:00"/>
    <n v="-35.614462372557838"/>
    <m/>
    <m/>
    <m/>
    <m/>
    <m/>
    <m/>
    <m/>
    <m/>
    <m/>
    <m/>
    <m/>
  </r>
  <r>
    <n v="178"/>
    <x v="177"/>
    <s v="China Large-Cap ETF"/>
    <x v="5"/>
    <s v="N/A"/>
    <n v="4"/>
    <n v="3"/>
    <n v="2"/>
    <d v="1899-12-30T00:00:00"/>
    <d v="1899-12-30T00:00:00"/>
    <d v="1899-12-30T00:00:00"/>
    <d v="1899-12-30T00:00:00"/>
    <d v="1899-12-30T00:00:00"/>
    <d v="1899-12-30T00:00:00"/>
    <n v="52.070573577165391"/>
    <s v="NEGATIVE"/>
    <s v=""/>
    <s v="BUY"/>
    <s v="NEGATIVE"/>
    <s v="NEGATIVE"/>
    <n v="56.042260150244779"/>
    <n v="2"/>
    <n v="0"/>
    <n v="0"/>
    <n v="9"/>
    <n v="0"/>
    <n v="0"/>
    <n v="0"/>
    <d v="2025-12-16T00:00:00"/>
    <n v="1"/>
    <d v="2026-01-29T00:00:00"/>
    <n v="-14.422318181152505"/>
    <m/>
    <m/>
    <m/>
    <m/>
    <m/>
    <m/>
    <m/>
    <m/>
    <m/>
    <m/>
    <m/>
  </r>
  <r>
    <n v="179"/>
    <x v="178"/>
    <s v="Gold Miners ETF/USA"/>
    <x v="5"/>
    <s v="N/A"/>
    <n v="7"/>
    <n v="9"/>
    <n v="2"/>
    <d v="2025-12-12T00:00:00"/>
    <d v="1899-12-30T00:00:00"/>
    <d v="2025-12-19T00:00:00"/>
    <d v="1899-12-30T00:00:00"/>
    <d v="2026-01-30T00:00:00"/>
    <d v="1899-12-30T00:00:00"/>
    <n v="57.001424825099612"/>
    <s v="NEGATIVE"/>
    <s v=""/>
    <s v="POSITIVE"/>
    <s v="POSITIVE"/>
    <s v="POSITIVE"/>
    <n v="66.52033654065815"/>
    <n v="3"/>
    <n v="0"/>
    <n v="1"/>
    <n v="9"/>
    <n v="46052"/>
    <n v="1"/>
    <n v="0"/>
    <d v="2025-11-21T00:00:00"/>
    <n v="1"/>
    <d v="2026-01-29T00:00:00"/>
    <n v="-9.491487629390754"/>
    <m/>
    <m/>
    <m/>
    <m/>
    <m/>
    <m/>
    <m/>
    <m/>
    <m/>
    <m/>
    <m/>
  </r>
  <r>
    <n v="180"/>
    <x v="179"/>
    <s v="Junior Gold Miners ETF"/>
    <x v="5"/>
    <s v="N/A"/>
    <n v="7"/>
    <n v="9"/>
    <n v="2"/>
    <d v="2025-12-12T00:00:00"/>
    <d v="1899-12-30T00:00:00"/>
    <d v="2025-12-12T00:00:00"/>
    <d v="1899-12-30T00:00:00"/>
    <d v="2026-01-30T00:00:00"/>
    <d v="1899-12-30T00:00:00"/>
    <n v="56.226968878255654"/>
    <s v="NEGATIVE"/>
    <s v=""/>
    <s v="POSITIVE"/>
    <s v="POSITIVE"/>
    <s v="POSITIVE"/>
    <n v="64.760439242297707"/>
    <n v="3"/>
    <n v="0"/>
    <n v="1"/>
    <n v="9"/>
    <n v="46052"/>
    <n v="1"/>
    <n v="0"/>
    <d v="2025-11-21T00:00:00"/>
    <n v="1"/>
    <d v="2026-01-26T00:00:00"/>
    <n v="-10.265941049624409"/>
    <m/>
    <m/>
    <m/>
    <m/>
    <m/>
    <m/>
    <m/>
    <m/>
    <m/>
    <m/>
    <m/>
  </r>
  <r>
    <n v="181"/>
    <x v="180"/>
    <s v="SPDR Gold Shares"/>
    <x v="5"/>
    <s v="N/A"/>
    <n v="3"/>
    <n v="6"/>
    <n v="2"/>
    <d v="2025-12-23T00:00:00"/>
    <d v="1899-12-30T00:00:00"/>
    <d v="2026-01-13T00:00:00"/>
    <d v="1899-12-30T00:00:00"/>
    <d v="2026-01-30T00:00:00"/>
    <d v="1899-12-30T00:00:00"/>
    <n v="57.36226780531242"/>
    <s v="NEGATIVE"/>
    <s v=""/>
    <s v="POSITIVE"/>
    <s v="POSITIVE"/>
    <s v="POSITIVE"/>
    <n v="78.109683141140607"/>
    <n v="53"/>
    <n v="0"/>
    <n v="2"/>
    <n v="9"/>
    <n v="46052"/>
    <n v="0"/>
    <n v="0"/>
    <d v="2025-11-17T00:00:00"/>
    <n v="1"/>
    <d v="2026-01-29T00:00:00"/>
    <n v="-9.130639083068516"/>
    <m/>
    <m/>
    <m/>
    <m/>
    <m/>
    <m/>
    <m/>
    <m/>
    <m/>
    <m/>
    <m/>
  </r>
  <r>
    <n v="182"/>
    <x v="181"/>
    <s v="SPDR Gold Min Trust"/>
    <x v="5"/>
    <s v="N/A"/>
    <n v="3"/>
    <n v="6"/>
    <n v="2"/>
    <d v="2025-12-23T00:00:00"/>
    <d v="1899-12-30T00:00:00"/>
    <d v="2026-01-13T00:00:00"/>
    <d v="1899-12-30T00:00:00"/>
    <d v="2026-01-30T00:00:00"/>
    <d v="1899-12-30T00:00:00"/>
    <n v="57.386700181358847"/>
    <s v="NEGATIVE"/>
    <s v=""/>
    <s v="POSITIVE"/>
    <s v="POSITIVE"/>
    <s v="POSITIVE"/>
    <n v="78.681634672637728"/>
    <n v="53"/>
    <n v="0"/>
    <n v="2"/>
    <n v="9"/>
    <n v="46052"/>
    <n v="0"/>
    <n v="0"/>
    <d v="2025-11-17T00:00:00"/>
    <n v="1"/>
    <d v="2026-01-29T00:00:00"/>
    <n v="-9.1062124889998373"/>
    <m/>
    <m/>
    <m/>
    <m/>
    <m/>
    <m/>
    <m/>
    <m/>
    <m/>
    <m/>
    <m/>
  </r>
  <r>
    <n v="183"/>
    <x v="182"/>
    <s v="U.S. Treasury Bond ETF"/>
    <x v="5"/>
    <s v="N/A"/>
    <n v="2"/>
    <n v="6"/>
    <n v="2"/>
    <d v="2026-02-10T00:00:00"/>
    <d v="1899-12-30T00:00:00"/>
    <d v="1899-12-30T00:00:00"/>
    <d v="2025-10-28T00:00:00"/>
    <d v="1899-12-30T00:00:00"/>
    <d v="1899-12-30T00:00:00"/>
    <n v="66.847900683891254"/>
    <s v="POSITIVE"/>
    <s v=""/>
    <s v="NEGATIVE"/>
    <s v="NEGATIVE"/>
    <s v="NEGATIVE"/>
    <n v="78.794706710218449"/>
    <n v="4"/>
    <n v="0"/>
    <n v="5"/>
    <n v="0"/>
    <n v="0"/>
    <n v="1"/>
    <n v="0"/>
    <d v="2025-12-08T00:00:00"/>
    <n v="1"/>
    <d v="2026-02-10T00:00:00"/>
    <n v="0.35402087386837877"/>
    <m/>
    <m/>
    <m/>
    <m/>
    <m/>
    <m/>
    <m/>
    <m/>
    <m/>
    <m/>
    <m/>
  </r>
  <r>
    <n v="184"/>
    <x v="183"/>
    <s v="MSCI Greece ETF"/>
    <x v="5"/>
    <s v="N/A"/>
    <n v="1"/>
    <n v="6"/>
    <n v="2"/>
    <d v="2026-01-28T00:00:00"/>
    <d v="1899-12-30T00:00:00"/>
    <d v="2026-01-21T00:00:00"/>
    <d v="1899-12-30T00:00:00"/>
    <d v="1899-12-30T00:00:00"/>
    <d v="1899-12-30T00:00:00"/>
    <n v="60.581585893302581"/>
    <s v="NEGATIVE"/>
    <s v=""/>
    <s v="POSITIVE"/>
    <s v="POSITIVE"/>
    <s v="POSITIVE"/>
    <n v="86.321841100139935"/>
    <n v="54"/>
    <n v="0"/>
    <n v="1"/>
    <n v="9"/>
    <n v="46050"/>
    <n v="0"/>
    <n v="0"/>
    <d v="2025-11-18T00:00:00"/>
    <n v="1"/>
    <d v="2026-01-28T00:00:00"/>
    <n v="-5.9113331801135658"/>
    <m/>
    <m/>
    <m/>
    <m/>
    <m/>
    <m/>
    <m/>
    <m/>
    <m/>
    <m/>
    <m/>
  </r>
  <r>
    <n v="185"/>
    <x v="184"/>
    <s v="S&amp;P GSCI Commodity-Indexed Trust"/>
    <x v="5"/>
    <s v="N/A"/>
    <n v="7"/>
    <n v="9"/>
    <n v="2"/>
    <d v="2025-12-05T00:00:00"/>
    <d v="1899-12-30T00:00:00"/>
    <d v="1899-12-30T00:00:00"/>
    <d v="2025-12-16T00:00:00"/>
    <d v="2026-02-02T00:00:00"/>
    <d v="1899-12-30T00:00:00"/>
    <n v="56.613872827958552"/>
    <s v="NEGATIVE"/>
    <s v=""/>
    <s v="POSITIVE"/>
    <s v="POSITIVE"/>
    <s v="POSITIVE"/>
    <n v="69.186080555298147"/>
    <n v="26"/>
    <n v="0"/>
    <n v="1"/>
    <n v="9"/>
    <n v="46056"/>
    <n v="0"/>
    <n v="0"/>
    <d v="2025-12-16T00:00:00"/>
    <n v="1"/>
    <d v="2026-01-29T00:00:00"/>
    <n v="-9.8790298648354735"/>
    <m/>
    <m/>
    <m/>
    <m/>
    <m/>
    <m/>
    <m/>
    <m/>
    <m/>
    <m/>
    <m/>
  </r>
  <r>
    <n v="186"/>
    <x v="185"/>
    <s v="ActiveBeta International Equity ETF"/>
    <x v="5"/>
    <s v="N/A"/>
    <n v="2"/>
    <n v="9"/>
    <n v="2"/>
    <d v="2026-02-10T00:00:00"/>
    <d v="1899-12-30T00:00:00"/>
    <d v="1899-12-30T00:00:00"/>
    <d v="1899-12-30T00:00:00"/>
    <d v="1899-12-30T00:00:00"/>
    <d v="1899-12-30T00:00:00"/>
    <n v="69.595378468289567"/>
    <s v="POSITIVE"/>
    <s v=""/>
    <s v="POSITIVE"/>
    <s v="POSITIVE"/>
    <s v="POSITIVE"/>
    <n v="95.701413398059969"/>
    <n v="52"/>
    <n v="0"/>
    <n v="1"/>
    <n v="9"/>
    <n v="0"/>
    <n v="1"/>
    <n v="0"/>
    <d v="2025-11-20T00:00:00"/>
    <n v="1"/>
    <d v="2026-02-10T00:00:00"/>
    <n v="3.1024988022107607"/>
    <m/>
    <m/>
    <m/>
    <m/>
    <m/>
    <m/>
    <m/>
    <m/>
    <m/>
    <m/>
    <m/>
  </r>
  <r>
    <n v="187"/>
    <x v="186"/>
    <s v="Cybersecurity ETF"/>
    <x v="5"/>
    <s v="N/A"/>
    <n v="-1"/>
    <n v="12"/>
    <n v="5"/>
    <d v="1899-12-30T00:00:00"/>
    <d v="1899-12-30T00:00:00"/>
    <d v="1899-12-30T00:00:00"/>
    <d v="2026-02-04T00:00:00"/>
    <d v="1899-12-30T00:00:00"/>
    <d v="1899-12-30T00:00:00"/>
    <n v="47.154493931546412"/>
    <s v="NEGATIVE"/>
    <s v=""/>
    <s v="NEGATIVE"/>
    <s v="NEGATIVE"/>
    <s v="NEGATIVE"/>
    <n v="39.306799078663587"/>
    <n v="0"/>
    <n v="0"/>
    <n v="1"/>
    <n v="6"/>
    <n v="46056"/>
    <n v="0"/>
    <n v="4"/>
    <d v="2026-02-05T00:00:00"/>
    <n v="1"/>
    <d v="2026-01-27T00:00:00"/>
    <n v="-19.338410927364521"/>
    <m/>
    <m/>
    <m/>
    <m/>
    <m/>
    <m/>
    <m/>
    <m/>
    <m/>
    <m/>
    <m/>
  </r>
  <r>
    <n v="188"/>
    <x v="187"/>
    <s v="iBoxx $ High Yield Corporate Bond ETF"/>
    <x v="5"/>
    <s v="N/A"/>
    <n v="-5"/>
    <n v="12"/>
    <n v="2"/>
    <d v="2025-11-26T00:00:00"/>
    <d v="1899-12-30T00:00:00"/>
    <d v="1899-12-30T00:00:00"/>
    <d v="2025-10-28T00:00:00"/>
    <d v="1899-12-30T00:00:00"/>
    <d v="1899-12-30T00:00:00"/>
    <n v="60.621792691801453"/>
    <s v="NEGATIVE"/>
    <s v=""/>
    <s v="NEGATIVE"/>
    <s v="NEGATIVE"/>
    <s v="NEGATIVE"/>
    <n v="86.828583995304001"/>
    <n v="54"/>
    <n v="0"/>
    <n v="2"/>
    <n v="6"/>
    <n v="0"/>
    <n v="1"/>
    <n v="4"/>
    <d v="2025-11-18T00:00:00"/>
    <n v="1"/>
    <d v="2026-02-10T00:00:00"/>
    <n v="-5.8709461958455833"/>
    <m/>
    <m/>
    <m/>
    <m/>
    <m/>
    <m/>
    <m/>
    <m/>
    <m/>
    <m/>
    <m/>
  </r>
  <r>
    <n v="189"/>
    <x v="188"/>
    <s v="Gold Trust"/>
    <x v="5"/>
    <s v="N/A"/>
    <n v="3"/>
    <n v="6"/>
    <n v="2"/>
    <d v="2025-12-23T00:00:00"/>
    <d v="1899-12-30T00:00:00"/>
    <d v="2026-01-13T00:00:00"/>
    <d v="1899-12-30T00:00:00"/>
    <d v="2026-01-30T00:00:00"/>
    <d v="1899-12-30T00:00:00"/>
    <n v="57.429587305004738"/>
    <s v="NEGATIVE"/>
    <s v=""/>
    <s v="POSITIVE"/>
    <s v="POSITIVE"/>
    <s v="POSITIVE"/>
    <n v="78.364708668825244"/>
    <n v="53"/>
    <n v="0"/>
    <n v="2"/>
    <n v="9"/>
    <n v="46052"/>
    <n v="0"/>
    <n v="0"/>
    <d v="2025-11-17T00:00:00"/>
    <n v="1"/>
    <d v="2026-01-29T00:00:00"/>
    <n v="-9.0633202141147748"/>
    <m/>
    <m/>
    <m/>
    <m/>
    <m/>
    <m/>
    <m/>
    <m/>
    <m/>
    <m/>
    <m/>
  </r>
  <r>
    <n v="190"/>
    <x v="189"/>
    <s v="Biotechnology ETF"/>
    <x v="5"/>
    <s v="N/A"/>
    <n v="1"/>
    <n v="6"/>
    <n v="6"/>
    <d v="2025-10-28T00:00:00"/>
    <d v="1899-12-30T00:00:00"/>
    <d v="1899-12-30T00:00:00"/>
    <d v="1899-12-30T00:00:00"/>
    <d v="2025-12-09T00:00:00"/>
    <d v="1899-12-30T00:00:00"/>
    <n v="48.590553001760107"/>
    <s v="NEGATIVE"/>
    <s v=""/>
    <s v="SELL"/>
    <s v="POSITIVE"/>
    <s v="POSITIVE"/>
    <n v="52.745804160134796"/>
    <n v="0"/>
    <n v="0"/>
    <n v="2"/>
    <n v="0"/>
    <n v="0"/>
    <n v="0"/>
    <n v="4"/>
    <d v="2025-11-14T00:00:00"/>
    <n v="1"/>
    <d v="2026-01-22T00:00:00"/>
    <n v="-17.902352899667832"/>
    <m/>
    <m/>
    <m/>
    <m/>
    <m/>
    <m/>
    <m/>
    <m/>
    <m/>
    <m/>
    <m/>
  </r>
  <r>
    <n v="191"/>
    <x v="190"/>
    <s v="Bitcoin Trust ETF"/>
    <x v="5"/>
    <s v="N/A"/>
    <n v="-1"/>
    <n v="9"/>
    <n v="7"/>
    <d v="1899-12-30T00:00:00"/>
    <d v="1899-12-30T00:00:00"/>
    <d v="1899-12-30T00:00:00"/>
    <d v="1899-12-30T00:00:00"/>
    <d v="1899-12-30T00:00:00"/>
    <d v="1899-12-30T00:00:00"/>
    <n v="30.678143315316959"/>
    <s v="NEGATIVE"/>
    <s v=""/>
    <s v="NEGATIVE"/>
    <s v="NEGATIVE"/>
    <s v="NEGATIVE"/>
    <n v="15.661258926098085"/>
    <n v="0"/>
    <n v="0"/>
    <n v="0"/>
    <n v="4"/>
    <n v="46058"/>
    <n v="0"/>
    <n v="4"/>
    <d v="2026-02-05T00:00:00"/>
    <n v="1"/>
    <d v="2026-01-14T00:00:00"/>
    <n v="-35.814767733791726"/>
    <m/>
    <m/>
    <m/>
    <m/>
    <m/>
    <m/>
    <m/>
    <m/>
    <m/>
    <m/>
    <m/>
  </r>
  <r>
    <n v="192"/>
    <x v="191"/>
    <s v="Online Retail ETF"/>
    <x v="5"/>
    <s v="N/A"/>
    <n v="-1"/>
    <n v="12"/>
    <n v="7"/>
    <d v="1899-12-30T00:00:00"/>
    <d v="1899-12-30T00:00:00"/>
    <d v="1899-12-30T00:00:00"/>
    <d v="1899-12-30T00:00:00"/>
    <d v="1899-12-30T00:00:00"/>
    <d v="1899-12-30T00:00:00"/>
    <n v="30.339168132899147"/>
    <s v="NEGATIVE"/>
    <s v=""/>
    <s v="NEGATIVE"/>
    <s v="NEGATIVE"/>
    <s v="NEGATIVE"/>
    <n v="19.086497472851775"/>
    <n v="0"/>
    <n v="0"/>
    <n v="2"/>
    <n v="6"/>
    <n v="46057"/>
    <n v="0"/>
    <n v="4"/>
    <d v="2026-02-05T00:00:00"/>
    <n v="1"/>
    <d v="2026-01-12T00:00:00"/>
    <n v="-36.153730205574419"/>
    <m/>
    <m/>
    <m/>
    <m/>
    <m/>
    <m/>
    <m/>
    <m/>
    <m/>
    <m/>
    <m/>
  </r>
  <r>
    <n v="193"/>
    <x v="192"/>
    <s v="Global Clean Energy ETF"/>
    <x v="5"/>
    <s v="N/A"/>
    <n v="5"/>
    <n v="6"/>
    <n v="2"/>
    <d v="2025-11-03T00:00:00"/>
    <d v="1899-12-30T00:00:00"/>
    <d v="2026-01-27T00:00:00"/>
    <d v="1899-12-30T00:00:00"/>
    <d v="1899-12-30T00:00:00"/>
    <d v="1899-12-30T00:00:00"/>
    <n v="61.022312106046705"/>
    <s v="NEGATIVE"/>
    <s v=""/>
    <s v="POSITIVE"/>
    <s v="POSITIVE"/>
    <s v="POSITIVE"/>
    <n v="85.942390258636365"/>
    <n v="27"/>
    <n v="0"/>
    <n v="2"/>
    <n v="5"/>
    <n v="0"/>
    <n v="0"/>
    <n v="0"/>
    <d v="2025-11-21T00:00:00"/>
    <n v="1"/>
    <d v="2026-02-04T00:00:00"/>
    <n v="-5.4706074407314844"/>
    <m/>
    <m/>
    <m/>
    <m/>
    <m/>
    <m/>
    <m/>
    <m/>
    <m/>
    <m/>
    <m/>
  </r>
  <r>
    <n v="194"/>
    <x v="193"/>
    <s v="Self-Driving EV and Tech ETF"/>
    <x v="5"/>
    <s v="N/A"/>
    <n v="5"/>
    <n v="9"/>
    <n v="4"/>
    <d v="2025-10-29T00:00:00"/>
    <d v="1899-12-30T00:00:00"/>
    <d v="2025-11-13T00:00:00"/>
    <d v="1899-12-30T00:00:00"/>
    <d v="1899-12-30T00:00:00"/>
    <d v="1899-12-30T00:00:00"/>
    <n v="54.947822907943724"/>
    <s v="NEGATIVE"/>
    <s v=""/>
    <s v="POSITIVE"/>
    <s v="POSITIVE"/>
    <s v="POSITIVE"/>
    <n v="59.464882770870524"/>
    <n v="2"/>
    <n v="0"/>
    <n v="0"/>
    <n v="9"/>
    <n v="0"/>
    <n v="1"/>
    <n v="4"/>
    <d v="2025-11-21T00:00:00"/>
    <n v="1"/>
    <d v="2026-01-22T00:00:00"/>
    <n v="-11.545084803404983"/>
    <m/>
    <m/>
    <m/>
    <m/>
    <m/>
    <m/>
    <m/>
    <m/>
    <m/>
    <m/>
    <m/>
  </r>
  <r>
    <n v="195"/>
    <x v="194"/>
    <s v="U.S. Infrastructure ETF"/>
    <x v="5"/>
    <s v="N/A"/>
    <n v="3"/>
    <n v="9"/>
    <n v="2"/>
    <d v="2026-01-06T00:00:00"/>
    <d v="1899-12-30T00:00:00"/>
    <d v="2026-02-06T00:00:00"/>
    <d v="1899-12-30T00:00:00"/>
    <d v="1899-12-30T00:00:00"/>
    <d v="1899-12-30T00:00:00"/>
    <n v="74.904456835933416"/>
    <s v="POSITIVE"/>
    <s v=""/>
    <s v="POSITIVE"/>
    <s v="POSITIVE"/>
    <s v="POSITIVE"/>
    <n v="86.934199684557413"/>
    <n v="52"/>
    <n v="0"/>
    <n v="4"/>
    <n v="6"/>
    <n v="46051"/>
    <n v="1"/>
    <n v="0"/>
    <d v="2025-11-21T00:00:00"/>
    <n v="1"/>
    <d v="2026-02-10T00:00:00"/>
    <n v="8.4115418347628008"/>
    <m/>
    <m/>
    <m/>
    <m/>
    <m/>
    <m/>
    <m/>
    <m/>
    <m/>
    <m/>
    <m/>
  </r>
  <r>
    <n v="196"/>
    <x v="195"/>
    <s v="Expanded Tech-Software Sector ETF"/>
    <x v="5"/>
    <s v="N/A"/>
    <n v="-1"/>
    <n v="12"/>
    <n v="7"/>
    <d v="1899-12-30T00:00:00"/>
    <d v="1899-12-30T00:00:00"/>
    <d v="1899-12-30T00:00:00"/>
    <d v="2026-01-14T00:00:00"/>
    <d v="1899-12-30T00:00:00"/>
    <d v="1899-12-30T00:00:00"/>
    <n v="32.147897635988798"/>
    <s v="NEGATIVE"/>
    <s v=""/>
    <s v="NEGATIVE"/>
    <s v="NEGATIVE"/>
    <s v="NEGATIVE"/>
    <n v="22.547837911263287"/>
    <n v="0"/>
    <n v="0"/>
    <n v="1"/>
    <n v="6"/>
    <n v="46057"/>
    <n v="0"/>
    <n v="4"/>
    <d v="2026-02-05T00:00:00"/>
    <n v="1"/>
    <d v="2026-01-12T00:00:00"/>
    <n v="-34.345021431863799"/>
    <m/>
    <m/>
    <m/>
    <m/>
    <m/>
    <m/>
    <m/>
    <m/>
    <m/>
    <m/>
    <m/>
  </r>
  <r>
    <n v="197"/>
    <x v="196"/>
    <s v="Core S&amp;P Small-Cap ETF"/>
    <x v="5"/>
    <s v="N/A"/>
    <n v="6"/>
    <n v="9"/>
    <n v="2"/>
    <d v="2026-01-09T00:00:00"/>
    <d v="1899-12-30T00:00:00"/>
    <d v="1899-12-30T00:00:00"/>
    <d v="2025-11-03T00:00:00"/>
    <d v="1899-12-30T00:00:00"/>
    <d v="1899-12-30T00:00:00"/>
    <n v="67.009632216899888"/>
    <s v="POSITIVE"/>
    <s v=""/>
    <s v="POSITIVE"/>
    <s v="POSITIVE"/>
    <s v="POSITIVE"/>
    <n v="79.758844449308668"/>
    <n v="27"/>
    <n v="0"/>
    <n v="1"/>
    <n v="6"/>
    <n v="0"/>
    <n v="1"/>
    <n v="0"/>
    <d v="2025-11-20T00:00:00"/>
    <n v="1"/>
    <d v="2026-02-10T00:00:00"/>
    <n v="0.51671625999456694"/>
    <m/>
    <m/>
    <m/>
    <m/>
    <m/>
    <m/>
    <m/>
    <m/>
    <m/>
    <m/>
    <m/>
  </r>
  <r>
    <n v="198"/>
    <x v="197"/>
    <s v="MSCI India ETF"/>
    <x v="5"/>
    <s v="N/A"/>
    <n v="4"/>
    <n v="12"/>
    <n v="2"/>
    <d v="1899-12-30T00:00:00"/>
    <d v="1899-12-30T00:00:00"/>
    <d v="1899-12-30T00:00:00"/>
    <d v="2026-01-09T00:00:00"/>
    <d v="1899-12-30T00:00:00"/>
    <d v="1899-12-30T00:00:00"/>
    <n v="58.992940237705454"/>
    <s v="NEGATIVE"/>
    <s v=""/>
    <s v="BUY"/>
    <s v="NEGATIVE"/>
    <s v="NEGATIVE"/>
    <n v="59.018359151043335"/>
    <n v="3"/>
    <n v="0"/>
    <n v="2"/>
    <n v="7"/>
    <n v="46055"/>
    <n v="1"/>
    <n v="0"/>
    <d v="2026-01-23T00:00:00"/>
    <n v="1"/>
    <d v="2026-02-10T00:00:00"/>
    <n v="-7.4999831611894123"/>
    <m/>
    <m/>
    <m/>
    <m/>
    <m/>
    <m/>
    <m/>
    <m/>
    <m/>
    <m/>
    <m/>
  </r>
  <r>
    <n v="199"/>
    <x v="198"/>
    <s v="U.S. Aerospace &amp; Defense ETF"/>
    <x v="5"/>
    <s v="N/A"/>
    <n v="7"/>
    <n v="9"/>
    <n v="4"/>
    <d v="2025-10-28T00:00:00"/>
    <d v="1899-12-30T00:00:00"/>
    <d v="2026-01-05T00:00:00"/>
    <d v="1899-12-30T00:00:00"/>
    <d v="2026-01-26T00:00:00"/>
    <d v="1899-12-30T00:00:00"/>
    <n v="53.84722714681368"/>
    <s v="NEGATIVE"/>
    <s v=""/>
    <s v="POSITIVE"/>
    <s v="POSITIVE"/>
    <s v="POSITIVE"/>
    <n v="62.667581305756194"/>
    <n v="3"/>
    <n v="0"/>
    <n v="2"/>
    <n v="5"/>
    <n v="0"/>
    <n v="2"/>
    <n v="0"/>
    <d v="2025-11-21T00:00:00"/>
    <n v="1"/>
    <d v="2026-01-16T00:00:00"/>
    <n v="-12.645691319326453"/>
    <m/>
    <m/>
    <m/>
    <m/>
    <m/>
    <m/>
    <m/>
    <m/>
    <m/>
    <m/>
    <m/>
  </r>
  <r>
    <n v="200"/>
    <x v="199"/>
    <s v="U.S. Home Construction ETF"/>
    <x v="5"/>
    <s v="N/A"/>
    <n v="6"/>
    <n v="9"/>
    <n v="2"/>
    <d v="1899-12-30T00:00:00"/>
    <d v="1899-12-30T00:00:00"/>
    <d v="1899-12-30T00:00:00"/>
    <d v="2025-11-17T00:00:00"/>
    <d v="1899-12-30T00:00:00"/>
    <d v="1899-12-30T00:00:00"/>
    <n v="67.340010854677146"/>
    <s v="POSITIVE"/>
    <s v=""/>
    <s v="POSITIVE"/>
    <s v="POSITIVE"/>
    <s v="POSITIVE"/>
    <n v="72.595751484266657"/>
    <n v="7"/>
    <n v="0"/>
    <n v="4"/>
    <n v="6"/>
    <n v="0"/>
    <n v="1"/>
    <n v="0"/>
    <d v="2025-11-18T00:00:00"/>
    <n v="1"/>
    <d v="2026-02-10T00:00:00"/>
    <n v="0.84710268821130796"/>
    <m/>
    <m/>
    <m/>
    <m/>
    <m/>
    <m/>
    <m/>
    <m/>
    <m/>
    <m/>
    <m/>
  </r>
  <r>
    <n v="201"/>
    <x v="200"/>
    <s v="S&amp;P 500 Growth ETF"/>
    <x v="5"/>
    <s v="N/A"/>
    <n v="-1"/>
    <n v="9"/>
    <n v="4"/>
    <d v="2025-10-28T00:00:00"/>
    <d v="1899-12-30T00:00:00"/>
    <d v="2025-10-29T00:00:00"/>
    <d v="1899-12-30T00:00:00"/>
    <d v="1899-12-30T00:00:00"/>
    <d v="1899-12-30T00:00:00"/>
    <n v="46.692091407235161"/>
    <s v="NEGATIVE"/>
    <s v=""/>
    <s v="NEGATIVE"/>
    <s v="NEGATIVE"/>
    <s v="NEGATIVE"/>
    <n v="41.680245113329164"/>
    <n v="0"/>
    <n v="0"/>
    <n v="1"/>
    <n v="6"/>
    <n v="46051"/>
    <n v="0"/>
    <n v="4"/>
    <d v="2025-11-21T00:00:00"/>
    <n v="1"/>
    <d v="2026-01-28T00:00:00"/>
    <n v="-19.80081418415503"/>
    <m/>
    <m/>
    <m/>
    <m/>
    <m/>
    <m/>
    <m/>
    <m/>
    <m/>
    <m/>
    <m/>
  </r>
  <r>
    <n v="202"/>
    <x v="201"/>
    <s v="Micro-Cap ETF"/>
    <x v="5"/>
    <s v="N/A"/>
    <n v="7"/>
    <n v="9"/>
    <n v="4"/>
    <d v="2025-12-08T00:00:00"/>
    <d v="1899-12-30T00:00:00"/>
    <d v="2025-12-12T00:00:00"/>
    <d v="1899-12-30T00:00:00"/>
    <d v="2026-01-29T00:00:00"/>
    <d v="1899-12-30T00:00:00"/>
    <n v="53.601170861136779"/>
    <s v="NEGATIVE"/>
    <s v=""/>
    <s v="POSITIVE"/>
    <s v="POSITIVE"/>
    <s v="POSITIVE"/>
    <n v="66.374122125693447"/>
    <n v="3"/>
    <n v="0"/>
    <n v="1"/>
    <n v="5"/>
    <n v="0"/>
    <n v="0"/>
    <n v="4"/>
    <d v="2025-11-20T00:00:00"/>
    <n v="1"/>
    <d v="2026-01-22T00:00:00"/>
    <n v="-12.891732592653732"/>
    <m/>
    <m/>
    <m/>
    <m/>
    <m/>
    <m/>
    <m/>
    <m/>
    <m/>
    <m/>
    <m/>
  </r>
  <r>
    <n v="203"/>
    <x v="202"/>
    <s v="Russell 1000 Value ETF"/>
    <x v="5"/>
    <s v="N/A"/>
    <n v="2"/>
    <n v="9"/>
    <n v="2"/>
    <d v="2026-01-07T00:00:00"/>
    <d v="1899-12-30T00:00:00"/>
    <d v="1899-12-30T00:00:00"/>
    <d v="2025-10-28T00:00:00"/>
    <d v="1899-12-30T00:00:00"/>
    <d v="1899-12-30T00:00:00"/>
    <n v="68.598804362077573"/>
    <s v="POSITIVE"/>
    <s v=""/>
    <s v="POSITIVE"/>
    <s v="POSITIVE"/>
    <s v="POSITIVE"/>
    <n v="89.537086803630132"/>
    <n v="53"/>
    <n v="0"/>
    <n v="1"/>
    <n v="3"/>
    <n v="0"/>
    <n v="1"/>
    <n v="0"/>
    <d v="2025-11-20T00:00:00"/>
    <n v="1"/>
    <d v="2026-02-10T00:00:00"/>
    <n v="2.1059030542179471"/>
    <m/>
    <m/>
    <m/>
    <m/>
    <m/>
    <m/>
    <m/>
    <m/>
    <m/>
    <m/>
    <m/>
  </r>
  <r>
    <n v="204"/>
    <x v="203"/>
    <s v="Russell 2000 ETF"/>
    <x v="5"/>
    <s v="N/A"/>
    <n v="5"/>
    <n v="12"/>
    <n v="4"/>
    <d v="2025-12-09T00:00:00"/>
    <d v="1899-12-30T00:00:00"/>
    <d v="1899-12-30T00:00:00"/>
    <d v="1899-12-30T00:00:00"/>
    <d v="1899-12-30T00:00:00"/>
    <d v="1899-12-30T00:00:00"/>
    <n v="58.065102949868695"/>
    <s v="NEGATIVE"/>
    <s v=""/>
    <s v="POSITIVE"/>
    <s v="POSITIVE"/>
    <s v="POSITIVE"/>
    <n v="70.815362317498639"/>
    <n v="3"/>
    <n v="0"/>
    <n v="1"/>
    <n v="5"/>
    <n v="0"/>
    <n v="1"/>
    <n v="4"/>
    <d v="2025-11-20T00:00:00"/>
    <n v="1"/>
    <d v="2026-01-22T00:00:00"/>
    <n v="-8.4278116153390386"/>
    <m/>
    <m/>
    <m/>
    <m/>
    <m/>
    <m/>
    <m/>
    <m/>
    <m/>
    <m/>
    <m/>
  </r>
  <r>
    <n v="205"/>
    <x v="204"/>
    <s v="Russell 2000 Value ETF"/>
    <x v="5"/>
    <s v="N/A"/>
    <n v="2"/>
    <n v="9"/>
    <n v="2"/>
    <d v="2025-12-04T00:00:00"/>
    <d v="1899-12-30T00:00:00"/>
    <d v="1899-12-30T00:00:00"/>
    <d v="1899-12-30T00:00:00"/>
    <d v="1899-12-30T00:00:00"/>
    <d v="1899-12-30T00:00:00"/>
    <n v="65.19113164565303"/>
    <s v="POSITIVE"/>
    <s v=""/>
    <s v="POSITIVE"/>
    <s v="POSITIVE"/>
    <s v="POSITIVE"/>
    <n v="83.606522557626505"/>
    <n v="52"/>
    <n v="0"/>
    <n v="1"/>
    <n v="3"/>
    <n v="0"/>
    <n v="1"/>
    <n v="0"/>
    <d v="2025-11-20T00:00:00"/>
    <n v="1"/>
    <d v="2026-02-10T00:00:00"/>
    <n v="-1.3017906202111504"/>
    <m/>
    <m/>
    <m/>
    <m/>
    <m/>
    <m/>
    <m/>
    <m/>
    <m/>
    <m/>
    <m/>
  </r>
  <r>
    <n v="206"/>
    <x v="205"/>
    <s v="Russell 2000 Growth ETF"/>
    <x v="5"/>
    <s v="N/A"/>
    <n v="5"/>
    <n v="12"/>
    <n v="4"/>
    <d v="2026-01-08T00:00:00"/>
    <d v="1899-12-30T00:00:00"/>
    <d v="1899-12-30T00:00:00"/>
    <d v="1899-12-30T00:00:00"/>
    <d v="1899-12-30T00:00:00"/>
    <d v="1899-12-30T00:00:00"/>
    <n v="52.293715937594143"/>
    <s v="NEGATIVE"/>
    <s v=""/>
    <s v="POSITIVE"/>
    <s v="POSITIVE"/>
    <s v="POSITIVE"/>
    <n v="58.568205186330474"/>
    <n v="3"/>
    <n v="0"/>
    <n v="1"/>
    <n v="5"/>
    <n v="0"/>
    <n v="1"/>
    <n v="4"/>
    <d v="2025-11-21T00:00:00"/>
    <n v="1"/>
    <d v="2026-01-22T00:00:00"/>
    <n v="-14.199192162475669"/>
    <m/>
    <m/>
    <m/>
    <m/>
    <m/>
    <m/>
    <m/>
    <m/>
    <m/>
    <m/>
    <m/>
  </r>
  <r>
    <n v="207"/>
    <x v="206"/>
    <s v="Russell Mid-Cap Value ETF"/>
    <x v="5"/>
    <s v="N/A"/>
    <n v="2"/>
    <n v="9"/>
    <n v="2"/>
    <d v="2025-12-04T00:00:00"/>
    <d v="1899-12-30T00:00:00"/>
    <d v="1899-12-30T00:00:00"/>
    <d v="2025-10-28T00:00:00"/>
    <d v="1899-12-30T00:00:00"/>
    <d v="1899-12-30T00:00:00"/>
    <n v="69.253910996393273"/>
    <s v="POSITIVE"/>
    <s v=""/>
    <s v="POSITIVE"/>
    <s v="POSITIVE"/>
    <s v="POSITIVE"/>
    <n v="85.425319954332522"/>
    <n v="52"/>
    <n v="0"/>
    <n v="1"/>
    <n v="6"/>
    <n v="0"/>
    <n v="1"/>
    <n v="0"/>
    <d v="2025-11-20T00:00:00"/>
    <n v="1"/>
    <d v="2026-02-10T00:00:00"/>
    <n v="2.7609709040313817"/>
    <m/>
    <m/>
    <m/>
    <m/>
    <m/>
    <m/>
    <m/>
    <m/>
    <m/>
    <m/>
    <m/>
  </r>
  <r>
    <n v="208"/>
    <x v="207"/>
    <s v="Global Healthcare ETF"/>
    <x v="5"/>
    <s v="N/A"/>
    <n v="5"/>
    <n v="6"/>
    <n v="2"/>
    <d v="2026-01-07T00:00:00"/>
    <d v="1899-12-30T00:00:00"/>
    <d v="1899-12-30T00:00:00"/>
    <d v="1899-12-30T00:00:00"/>
    <d v="2025-12-05T00:00:00"/>
    <d v="1899-12-30T00:00:00"/>
    <n v="53.375064906796425"/>
    <s v="NEGATIVE"/>
    <s v=""/>
    <s v="POSITIVE"/>
    <s v="POSITIVE"/>
    <s v="POSITIVE"/>
    <n v="60.349608508583884"/>
    <n v="3"/>
    <n v="0"/>
    <n v="0"/>
    <n v="6"/>
    <n v="46050"/>
    <n v="2"/>
    <n v="0"/>
    <d v="2025-12-09T00:00:00"/>
    <n v="1"/>
    <d v="2026-02-09T00:00:00"/>
    <n v="-13.117843284724863"/>
    <m/>
    <m/>
    <m/>
    <m/>
    <m/>
    <m/>
    <m/>
    <m/>
    <m/>
    <m/>
    <m/>
  </r>
  <r>
    <n v="209"/>
    <x v="208"/>
    <s v="U.S. Consumer Discretionary ETF"/>
    <x v="5"/>
    <s v="N/A"/>
    <n v="-1"/>
    <n v="9"/>
    <n v="6"/>
    <d v="2026-01-09T00:00:00"/>
    <d v="1899-12-30T00:00:00"/>
    <d v="1899-12-30T00:00:00"/>
    <d v="1899-12-30T00:00:00"/>
    <d v="1899-12-30T00:00:00"/>
    <d v="1899-12-30T00:00:00"/>
    <n v="44.699116212180691"/>
    <s v="NEGATIVE"/>
    <s v=""/>
    <s v="NEGATIVE"/>
    <s v="NEGATIVE"/>
    <s v="NEGATIVE"/>
    <n v="40.635203624002344"/>
    <n v="0"/>
    <n v="0"/>
    <n v="2"/>
    <n v="3"/>
    <n v="0"/>
    <n v="0"/>
    <n v="3"/>
    <d v="2025-11-20T00:00:00"/>
    <n v="1"/>
    <d v="2026-01-12T00:00:00"/>
    <n v="-21.793804369605439"/>
    <m/>
    <m/>
    <m/>
    <m/>
    <m/>
    <m/>
    <m/>
    <m/>
    <m/>
    <m/>
    <m/>
  </r>
  <r>
    <n v="210"/>
    <x v="209"/>
    <s v="U.S. Energy ETF"/>
    <x v="5"/>
    <s v="N/A"/>
    <n v="4"/>
    <n v="12"/>
    <n v="2"/>
    <d v="2026-01-14T00:00:00"/>
    <d v="1899-12-30T00:00:00"/>
    <d v="1899-12-30T00:00:00"/>
    <d v="1899-12-30T00:00:00"/>
    <d v="1899-12-30T00:00:00"/>
    <d v="1899-12-30T00:00:00"/>
    <n v="75.273297066484929"/>
    <s v="POSITIVE"/>
    <s v=""/>
    <s v="POSITIVE"/>
    <s v="POSITIVE"/>
    <s v="POSITIVE"/>
    <n v="92.528693745433316"/>
    <n v="27"/>
    <n v="0"/>
    <n v="1"/>
    <n v="6"/>
    <n v="46056"/>
    <n v="1"/>
    <n v="0"/>
    <d v="2025-12-16T00:00:00"/>
    <n v="1"/>
    <d v="2026-02-10T00:00:00"/>
    <n v="8.7803958096721857"/>
    <m/>
    <m/>
    <m/>
    <m/>
    <m/>
    <m/>
    <m/>
    <m/>
    <m/>
    <m/>
    <m/>
  </r>
  <r>
    <n v="211"/>
    <x v="210"/>
    <s v="U.S. Financials ETF"/>
    <x v="5"/>
    <s v="N/A"/>
    <n v="-1"/>
    <n v="6"/>
    <n v="6"/>
    <d v="2025-12-11T00:00:00"/>
    <d v="1899-12-30T00:00:00"/>
    <d v="1899-12-30T00:00:00"/>
    <d v="1899-12-30T00:00:00"/>
    <d v="1899-12-30T00:00:00"/>
    <d v="1899-12-30T00:00:00"/>
    <n v="47.527090332988401"/>
    <s v="NEGATIVE"/>
    <s v=""/>
    <s v="NEGATIVE"/>
    <s v="NEGATIVE"/>
    <s v="NEGATIVE"/>
    <n v="46.398326191316329"/>
    <n v="0"/>
    <n v="0"/>
    <n v="2"/>
    <n v="0"/>
    <n v="0"/>
    <n v="2"/>
    <n v="0"/>
    <d v="2025-11-21T00:00:00"/>
    <n v="1"/>
    <d v="2026-01-13T00:00:00"/>
    <n v="-18.965809069822903"/>
    <m/>
    <m/>
    <m/>
    <m/>
    <m/>
    <m/>
    <m/>
    <m/>
    <m/>
    <m/>
    <m/>
  </r>
  <r>
    <n v="212"/>
    <x v="211"/>
    <s v="U.S. Healthcare ETF"/>
    <x v="5"/>
    <s v="N/A"/>
    <n v="0"/>
    <n v="9"/>
    <n v="6"/>
    <d v="2025-11-25T00:00:00"/>
    <d v="1899-12-30T00:00:00"/>
    <d v="1899-12-30T00:00:00"/>
    <d v="1899-12-30T00:00:00"/>
    <d v="2025-12-05T00:00:00"/>
    <d v="1899-12-30T00:00:00"/>
    <n v="46.66098819745725"/>
    <s v="NEGATIVE"/>
    <s v=""/>
    <s v="NEGATIVE"/>
    <s v="POSITIVE"/>
    <s v="SELL"/>
    <n v="46.462866528537681"/>
    <n v="0"/>
    <n v="0"/>
    <n v="0"/>
    <n v="6"/>
    <n v="46055"/>
    <n v="2"/>
    <n v="0"/>
    <d v="2025-12-09T00:00:00"/>
    <n v="1"/>
    <d v="2026-01-22T00:00:00"/>
    <n v="-19.831947822116263"/>
    <m/>
    <m/>
    <m/>
    <m/>
    <m/>
    <m/>
    <m/>
    <m/>
    <m/>
    <m/>
    <m/>
  </r>
  <r>
    <n v="213"/>
    <x v="212"/>
    <s v="U.S. Consumer Staples ETF"/>
    <x v="5"/>
    <s v="N/A"/>
    <n v="6"/>
    <n v="9"/>
    <n v="2"/>
    <d v="2026-02-02T00:00:00"/>
    <d v="1899-12-30T00:00:00"/>
    <d v="1899-12-30T00:00:00"/>
    <d v="2025-10-29T00:00:00"/>
    <d v="1899-12-30T00:00:00"/>
    <d v="1899-12-30T00:00:00"/>
    <n v="78.127927111098941"/>
    <s v="POSITIVE"/>
    <s v=""/>
    <s v="POSITIVE"/>
    <s v="POSITIVE"/>
    <s v="POSITIVE"/>
    <n v="82.870666305464468"/>
    <n v="22"/>
    <n v="0"/>
    <n v="5"/>
    <n v="6"/>
    <n v="0"/>
    <n v="3"/>
    <n v="0"/>
    <d v="2026-01-08T00:00:00"/>
    <n v="1"/>
    <d v="2026-02-06T00:00:00"/>
    <n v="11.63507683030636"/>
    <m/>
    <m/>
    <m/>
    <m/>
    <m/>
    <m/>
    <m/>
    <m/>
    <m/>
    <m/>
    <m/>
  </r>
  <r>
    <n v="214"/>
    <x v="213"/>
    <s v="U.S. Real Estate ETF"/>
    <x v="5"/>
    <s v="N/A"/>
    <n v="5"/>
    <n v="6"/>
    <n v="2"/>
    <d v="1899-12-30T00:00:00"/>
    <d v="1899-12-30T00:00:00"/>
    <d v="1899-12-30T00:00:00"/>
    <d v="2025-10-29T00:00:00"/>
    <d v="1899-12-30T00:00:00"/>
    <d v="1899-12-30T00:00:00"/>
    <n v="67.865911246225323"/>
    <s v="POSITIVE"/>
    <s v=""/>
    <s v="POSITIVE"/>
    <s v="NEGATIVE"/>
    <s v="POSITIVE"/>
    <n v="73.59242231579799"/>
    <n v="5"/>
    <n v="0"/>
    <n v="3"/>
    <n v="0"/>
    <n v="0"/>
    <n v="1"/>
    <n v="0"/>
    <d v="2025-12-22T00:00:00"/>
    <n v="1"/>
    <d v="2026-02-10T00:00:00"/>
    <n v="1.3730173175397198"/>
    <m/>
    <m/>
    <m/>
    <m/>
    <m/>
    <m/>
    <m/>
    <m/>
    <m/>
    <m/>
    <m/>
  </r>
  <r>
    <n v="215"/>
    <x v="214"/>
    <s v="U.S. Transportation ETF"/>
    <x v="5"/>
    <s v="N/A"/>
    <n v="6"/>
    <n v="12"/>
    <n v="2"/>
    <d v="2025-12-04T00:00:00"/>
    <d v="1899-12-30T00:00:00"/>
    <d v="1899-12-30T00:00:00"/>
    <d v="2025-10-28T00:00:00"/>
    <d v="1899-12-30T00:00:00"/>
    <d v="1899-12-30T00:00:00"/>
    <n v="68.683739901481573"/>
    <s v="POSITIVE"/>
    <s v=""/>
    <s v="POSITIVE"/>
    <s v="POSITIVE"/>
    <s v="POSITIVE"/>
    <n v="82.306693741915694"/>
    <n v="9"/>
    <n v="0"/>
    <n v="1"/>
    <n v="7"/>
    <n v="46056"/>
    <n v="1"/>
    <n v="0"/>
    <d v="2025-11-20T00:00:00"/>
    <n v="1"/>
    <d v="2026-02-10T00:00:00"/>
    <n v="2.1908176144042812"/>
    <m/>
    <m/>
    <m/>
    <m/>
    <m/>
    <m/>
    <m/>
    <m/>
    <m/>
    <m/>
    <m/>
  </r>
  <r>
    <n v="216"/>
    <x v="215"/>
    <s v="U.S. Technology ETF"/>
    <x v="5"/>
    <s v="N/A"/>
    <n v="-1"/>
    <n v="12"/>
    <n v="4"/>
    <d v="2025-10-28T00:00:00"/>
    <d v="1899-12-30T00:00:00"/>
    <d v="2025-10-28T00:00:00"/>
    <d v="1899-12-30T00:00:00"/>
    <d v="1899-12-30T00:00:00"/>
    <d v="1899-12-30T00:00:00"/>
    <n v="46.258361448698984"/>
    <s v="NEGATIVE"/>
    <s v=""/>
    <s v="NEGATIVE"/>
    <s v="NEGATIVE"/>
    <s v="NEGATIVE"/>
    <n v="38.740153175787171"/>
    <n v="0"/>
    <n v="0"/>
    <n v="1"/>
    <n v="6"/>
    <n v="46057"/>
    <n v="0"/>
    <n v="4"/>
    <d v="2025-11-21T00:00:00"/>
    <n v="1"/>
    <d v="2026-01-28T00:00:00"/>
    <n v="-20.234544351862304"/>
    <m/>
    <m/>
    <m/>
    <m/>
    <m/>
    <m/>
    <m/>
    <m/>
    <m/>
    <m/>
    <m/>
  </r>
  <r>
    <n v="217"/>
    <x v="216"/>
    <s v="U.S. Telecommunications ETF"/>
    <x v="5"/>
    <s v="N/A"/>
    <n v="5"/>
    <n v="9"/>
    <n v="2"/>
    <d v="2026-02-10T00:00:00"/>
    <d v="1899-12-30T00:00:00"/>
    <d v="2026-01-22T00:00:00"/>
    <d v="1899-12-30T00:00:00"/>
    <d v="1899-12-30T00:00:00"/>
    <d v="1899-12-30T00:00:00"/>
    <n v="88.039911789610741"/>
    <s v="POSITIVE"/>
    <s v=""/>
    <s v="POSITIVE"/>
    <s v="POSITIVE"/>
    <s v="POSITIVE"/>
    <n v="94.934636545016104"/>
    <n v="14"/>
    <n v="0"/>
    <n v="1"/>
    <n v="5"/>
    <n v="0"/>
    <n v="1"/>
    <n v="0"/>
    <d v="2025-11-20T00:00:00"/>
    <n v="1"/>
    <d v="2026-02-10T00:00:00"/>
    <n v="21.546955186623293"/>
    <m/>
    <m/>
    <m/>
    <m/>
    <m/>
    <m/>
    <m/>
    <m/>
    <m/>
    <m/>
    <m/>
  </r>
  <r>
    <n v="218"/>
    <x v="217"/>
    <s v="US Global Jets ETF"/>
    <x v="5"/>
    <s v="N/A"/>
    <n v="8"/>
    <n v="9"/>
    <n v="2"/>
    <d v="2026-02-09T00:00:00"/>
    <d v="1899-12-30T00:00:00"/>
    <d v="1899-12-30T00:00:00"/>
    <d v="1899-12-30T00:00:00"/>
    <d v="1899-12-30T00:00:00"/>
    <d v="1899-12-30T00:00:00"/>
    <n v="65.737300275890703"/>
    <s v="POSITIVE"/>
    <s v=""/>
    <s v="POSITIVE"/>
    <s v="POSITIVE"/>
    <s v="POSITIVE"/>
    <n v="73.644067590052614"/>
    <n v="7"/>
    <n v="0"/>
    <n v="2"/>
    <n v="3"/>
    <n v="0"/>
    <n v="2"/>
    <n v="0"/>
    <d v="2025-11-20T00:00:00"/>
    <n v="1"/>
    <d v="2026-02-09T00:00:00"/>
    <n v="-0.75564181538040032"/>
    <m/>
    <m/>
    <m/>
    <m/>
    <m/>
    <m/>
    <m/>
    <m/>
    <m/>
    <m/>
    <m/>
  </r>
  <r>
    <n v="219"/>
    <x v="218"/>
    <s v="SPDR Bloomberg High Yield Bond ETF"/>
    <x v="5"/>
    <s v="N/A"/>
    <n v="1"/>
    <n v="9"/>
    <n v="2"/>
    <d v="2025-11-26T00:00:00"/>
    <d v="1899-12-30T00:00:00"/>
    <d v="1899-12-30T00:00:00"/>
    <d v="2025-10-28T00:00:00"/>
    <d v="1899-12-30T00:00:00"/>
    <d v="1899-12-30T00:00:00"/>
    <n v="63.306342841781046"/>
    <s v="POSITIVE"/>
    <s v=""/>
    <s v="BUY"/>
    <s v="NEGATIVE"/>
    <s v="NEGATIVE"/>
    <n v="86.821802790341863"/>
    <n v="54"/>
    <n v="0"/>
    <n v="0"/>
    <n v="6"/>
    <n v="0"/>
    <n v="1"/>
    <n v="4"/>
    <d v="2025-11-18T00:00:00"/>
    <n v="1"/>
    <d v="2026-02-10T00:00:00"/>
    <n v="-3.1859125169394176"/>
    <m/>
    <m/>
    <m/>
    <m/>
    <m/>
    <m/>
    <m/>
    <m/>
    <m/>
    <m/>
    <m/>
  </r>
  <r>
    <n v="220"/>
    <x v="219"/>
    <s v="SPDR S&amp;P Bank ETF"/>
    <x v="5"/>
    <s v="N/A"/>
    <n v="4"/>
    <n v="6"/>
    <n v="2"/>
    <d v="2026-02-09T00:00:00"/>
    <d v="1899-12-30T00:00:00"/>
    <d v="1899-12-30T00:00:00"/>
    <d v="1899-12-30T00:00:00"/>
    <d v="1899-12-30T00:00:00"/>
    <d v="1899-12-30T00:00:00"/>
    <n v="64.258356853248131"/>
    <s v="POSITIVE"/>
    <s v=""/>
    <s v="POSITIVE"/>
    <s v="POSITIVE"/>
    <s v="POSITIVE"/>
    <n v="78.049812342303809"/>
    <n v="54"/>
    <n v="0"/>
    <n v="2"/>
    <n v="0"/>
    <n v="0"/>
    <n v="2"/>
    <n v="0"/>
    <d v="2025-11-18T00:00:00"/>
    <n v="1"/>
    <d v="2026-02-09T00:00:00"/>
    <n v="-2.2345397090779073"/>
    <m/>
    <m/>
    <m/>
    <m/>
    <m/>
    <m/>
    <m/>
    <m/>
    <m/>
    <m/>
    <m/>
  </r>
  <r>
    <n v="221"/>
    <x v="220"/>
    <s v="KBW Bank ETF"/>
    <x v="5"/>
    <s v="N/A"/>
    <n v="5"/>
    <n v="9"/>
    <n v="2"/>
    <d v="2025-12-03T00:00:00"/>
    <d v="1899-12-30T00:00:00"/>
    <d v="2025-12-09T00:00:00"/>
    <d v="1899-12-30T00:00:00"/>
    <d v="1899-12-30T00:00:00"/>
    <d v="1899-12-30T00:00:00"/>
    <n v="62.541241256784332"/>
    <s v="NEGATIVE"/>
    <s v=""/>
    <s v="POSITIVE"/>
    <s v="POSITIVE"/>
    <s v="POSITIVE"/>
    <n v="71.868049113566428"/>
    <n v="9"/>
    <n v="0"/>
    <n v="2"/>
    <n v="1"/>
    <n v="0"/>
    <n v="1"/>
    <n v="0"/>
    <d v="2025-11-18T00:00:00"/>
    <n v="1"/>
    <d v="2026-02-10T00:00:00"/>
    <n v="-3.951661504858599"/>
    <m/>
    <m/>
    <m/>
    <m/>
    <m/>
    <m/>
    <m/>
    <m/>
    <m/>
    <m/>
    <m/>
  </r>
  <r>
    <n v="222"/>
    <x v="221"/>
    <s v="SPDR S&amp;P Insurance ETF"/>
    <x v="5"/>
    <s v="N/A"/>
    <n v="-1"/>
    <n v="9"/>
    <n v="4"/>
    <d v="1899-12-30T00:00:00"/>
    <d v="1899-12-30T00:00:00"/>
    <d v="1899-12-30T00:00:00"/>
    <d v="2025-10-28T00:00:00"/>
    <d v="1899-12-30T00:00:00"/>
    <d v="1899-12-30T00:00:00"/>
    <n v="42.839106438764084"/>
    <s v="NEGATIVE"/>
    <s v=""/>
    <s v="NEGATIVE"/>
    <s v="NEGATIVE"/>
    <s v="NEGATIVE"/>
    <n v="38.568875814038549"/>
    <n v="0"/>
    <n v="0"/>
    <n v="0"/>
    <n v="2"/>
    <n v="0"/>
    <n v="4"/>
    <n v="2"/>
    <d v="2026-01-28T00:00:00"/>
    <n v="1"/>
    <d v="2026-02-05T00:00:00"/>
    <n v="-23.653792564183277"/>
    <m/>
    <m/>
    <m/>
    <m/>
    <m/>
    <m/>
    <m/>
    <m/>
    <m/>
    <m/>
    <m/>
  </r>
  <r>
    <n v="223"/>
    <x v="222"/>
    <s v="SPDR S&amp;P Regional Banking ETF"/>
    <x v="5"/>
    <s v="N/A"/>
    <n v="2"/>
    <n v="6"/>
    <n v="2"/>
    <d v="2026-01-09T00:00:00"/>
    <d v="1899-12-30T00:00:00"/>
    <d v="1899-12-30T00:00:00"/>
    <d v="1899-12-30T00:00:00"/>
    <d v="1899-12-30T00:00:00"/>
    <d v="1899-12-30T00:00:00"/>
    <n v="65.940562556094235"/>
    <s v="POSITIVE"/>
    <s v=""/>
    <s v="POSITIVE"/>
    <s v="POSITIVE"/>
    <s v="POSITIVE"/>
    <n v="79.090500840313339"/>
    <n v="54"/>
    <n v="0"/>
    <n v="2"/>
    <n v="0"/>
    <n v="0"/>
    <n v="2"/>
    <n v="0"/>
    <d v="2025-11-18T00:00:00"/>
    <n v="1"/>
    <d v="2026-02-09T00:00:00"/>
    <n v="-0.55232898652313622"/>
    <m/>
    <m/>
    <m/>
    <m/>
    <m/>
    <m/>
    <m/>
    <m/>
    <m/>
    <m/>
    <m/>
  </r>
  <r>
    <n v="224"/>
    <x v="223"/>
    <s v="MSCI Saudi Arabia ETF"/>
    <x v="5"/>
    <s v="N/A"/>
    <n v="4"/>
    <n v="6"/>
    <n v="2"/>
    <d v="1899-12-30T00:00:00"/>
    <d v="1899-12-30T00:00:00"/>
    <d v="1899-12-30T00:00:00"/>
    <d v="2025-11-28T00:00:00"/>
    <d v="1899-12-30T00:00:00"/>
    <d v="1899-12-30T00:00:00"/>
    <n v="56.082304533265727"/>
    <s v="NEGATIVE"/>
    <s v=""/>
    <s v="POSITIVE"/>
    <s v="NEGATIVE"/>
    <s v="POSITIVE"/>
    <n v="64.994306319431956"/>
    <n v="23"/>
    <n v="0"/>
    <n v="1"/>
    <n v="0"/>
    <n v="0"/>
    <n v="0"/>
    <n v="4"/>
    <d v="2025-12-17T00:00:00"/>
    <n v="1"/>
    <d v="2026-01-28T00:00:00"/>
    <n v="-10.410576695374267"/>
    <m/>
    <m/>
    <m/>
    <m/>
    <m/>
    <m/>
    <m/>
    <m/>
    <m/>
    <m/>
    <m/>
  </r>
  <r>
    <n v="225"/>
    <x v="224"/>
    <s v="MSCI All China Health Care Index ETF"/>
    <x v="5"/>
    <s v="N/A"/>
    <n v="4"/>
    <n v="9"/>
    <n v="4"/>
    <d v="1899-12-30T00:00:00"/>
    <d v="1899-12-30T00:00:00"/>
    <d v="1899-12-30T00:00:00"/>
    <d v="1899-12-30T00:00:00"/>
    <d v="1899-12-30T00:00:00"/>
    <d v="1899-12-30T00:00:00"/>
    <n v="56.844205260323349"/>
    <s v="NEGATIVE"/>
    <s v=""/>
    <s v="BUY"/>
    <s v="NEGATIVE"/>
    <s v="NEGATIVE"/>
    <n v="56.086766776851285"/>
    <n v="2"/>
    <n v="0"/>
    <n v="5"/>
    <n v="0"/>
    <n v="46062"/>
    <n v="1"/>
    <n v="0"/>
    <d v="2025-12-31T00:00:00"/>
    <n v="1"/>
    <d v="2026-01-13T00:00:00"/>
    <n v="-9.6487150445520982"/>
    <m/>
    <m/>
    <m/>
    <m/>
    <m/>
    <m/>
    <m/>
    <m/>
    <m/>
    <m/>
    <m/>
  </r>
  <r>
    <n v="226"/>
    <x v="225"/>
    <s v="CSI China Internet ETF"/>
    <x v="5"/>
    <s v="N/A"/>
    <n v="-1"/>
    <n v="3"/>
    <n v="7"/>
    <d v="1899-12-30T00:00:00"/>
    <d v="1899-12-30T00:00:00"/>
    <d v="1899-12-30T00:00:00"/>
    <d v="1899-12-30T00:00:00"/>
    <d v="1899-12-30T00:00:00"/>
    <d v="1899-12-30T00:00:00"/>
    <n v="42.655871543900453"/>
    <s v="NEGATIVE"/>
    <s v=""/>
    <s v="NEGATIVE"/>
    <s v="NEGATIVE"/>
    <s v="NEGATIVE"/>
    <n v="28.386440900735636"/>
    <n v="0"/>
    <n v="0"/>
    <n v="0"/>
    <n v="9"/>
    <n v="0"/>
    <n v="0"/>
    <n v="0"/>
    <d v="2026-02-04T00:00:00"/>
    <n v="1"/>
    <d v="2026-01-12T00:00:00"/>
    <n v="-23.837055579185005"/>
    <m/>
    <m/>
    <m/>
    <m/>
    <m/>
    <m/>
    <m/>
    <m/>
    <m/>
    <m/>
    <m/>
  </r>
  <r>
    <n v="227"/>
    <x v="226"/>
    <s v="Lithium &amp; Battery Tech ETF"/>
    <x v="5"/>
    <s v="N/A"/>
    <n v="7"/>
    <n v="9"/>
    <n v="2"/>
    <d v="2025-10-30T00:00:00"/>
    <d v="1899-12-30T00:00:00"/>
    <d v="2025-10-30T00:00:00"/>
    <d v="1899-12-30T00:00:00"/>
    <d v="2026-01-30T00:00:00"/>
    <d v="1899-12-30T00:00:00"/>
    <n v="54.662251996147148"/>
    <s v="NEGATIVE"/>
    <s v=""/>
    <s v="POSITIVE"/>
    <s v="POSITIVE"/>
    <s v="POSITIVE"/>
    <n v="65.226085491340783"/>
    <n v="3"/>
    <n v="0"/>
    <n v="1"/>
    <n v="5"/>
    <n v="46051"/>
    <n v="0"/>
    <n v="4"/>
    <d v="2025-11-21T00:00:00"/>
    <n v="1"/>
    <d v="2026-01-26T00:00:00"/>
    <n v="-11.830666476162371"/>
    <m/>
    <m/>
    <m/>
    <m/>
    <m/>
    <m/>
    <m/>
    <m/>
    <m/>
    <m/>
    <m/>
  </r>
  <r>
    <n v="228"/>
    <x v="227"/>
    <s v="iBoxx $ Investment Grade Corporate Bond ETF"/>
    <x v="5"/>
    <s v="N/A"/>
    <n v="-1"/>
    <n v="6"/>
    <n v="2"/>
    <d v="1899-12-30T00:00:00"/>
    <d v="1899-12-30T00:00:00"/>
    <d v="1899-12-30T00:00:00"/>
    <d v="2025-10-28T00:00:00"/>
    <d v="1899-12-30T00:00:00"/>
    <d v="1899-12-30T00:00:00"/>
    <n v="61.013372428564324"/>
    <s v="NEGATIVE"/>
    <s v=""/>
    <s v="NEGATIVE"/>
    <s v="NEGATIVE"/>
    <s v="NEGATIVE"/>
    <n v="68.177296218270413"/>
    <n v="4"/>
    <n v="0"/>
    <n v="5"/>
    <n v="0"/>
    <n v="0"/>
    <n v="1"/>
    <n v="0"/>
    <d v="2025-11-14T00:00:00"/>
    <n v="1"/>
    <d v="2026-02-10T00:00:00"/>
    <n v="-5.4795984802005506"/>
    <m/>
    <m/>
    <m/>
    <m/>
    <m/>
    <m/>
    <m/>
    <m/>
    <m/>
    <m/>
    <m/>
  </r>
  <r>
    <n v="229"/>
    <x v="228"/>
    <s v="SPDR S&amp;P MidCap 400 ETF Trust"/>
    <x v="5"/>
    <s v="N/A"/>
    <n v="2"/>
    <n v="9"/>
    <n v="2"/>
    <d v="2025-12-11T00:00:00"/>
    <d v="1899-12-30T00:00:00"/>
    <d v="1899-12-30T00:00:00"/>
    <d v="2025-10-29T00:00:00"/>
    <d v="1899-12-30T00:00:00"/>
    <d v="1899-12-30T00:00:00"/>
    <n v="68.901540325777702"/>
    <s v="POSITIVE"/>
    <s v=""/>
    <s v="POSITIVE"/>
    <s v="POSITIVE"/>
    <s v="POSITIVE"/>
    <n v="78.864172127431729"/>
    <n v="52"/>
    <n v="0"/>
    <n v="1"/>
    <n v="3"/>
    <n v="0"/>
    <n v="1"/>
    <n v="0"/>
    <d v="2025-11-20T00:00:00"/>
    <n v="1"/>
    <d v="2026-02-10T00:00:00"/>
    <n v="2.4086483533379095"/>
    <m/>
    <m/>
    <m/>
    <m/>
    <m/>
    <m/>
    <m/>
    <m/>
    <m/>
    <m/>
    <m/>
  </r>
  <r>
    <n v="230"/>
    <x v="229"/>
    <s v="Roundhill Ball Metaverse ETF"/>
    <x v="5"/>
    <s v="N/A"/>
    <n v="-1"/>
    <n v="12"/>
    <n v="7"/>
    <d v="1899-12-30T00:00:00"/>
    <d v="1899-12-30T00:00:00"/>
    <d v="1899-12-30T00:00:00"/>
    <d v="1899-12-30T00:00:00"/>
    <d v="1899-12-30T00:00:00"/>
    <d v="1899-12-30T00:00:00"/>
    <n v="35.077342904261073"/>
    <s v="NEGATIVE"/>
    <s v=""/>
    <s v="NEGATIVE"/>
    <s v="NEGATIVE"/>
    <s v="NEGATIVE"/>
    <n v="22.490101825158575"/>
    <n v="0"/>
    <n v="0"/>
    <n v="1"/>
    <n v="6"/>
    <n v="46057"/>
    <n v="0"/>
    <n v="4"/>
    <d v="2026-02-05T00:00:00"/>
    <n v="1"/>
    <d v="2026-01-15T00:00:00"/>
    <n v="-31.415559616504254"/>
    <m/>
    <m/>
    <m/>
    <m/>
    <m/>
    <m/>
    <m/>
    <m/>
    <m/>
    <m/>
    <m/>
  </r>
  <r>
    <n v="231"/>
    <x v="230"/>
    <s v="Mega Cap ETF"/>
    <x v="5"/>
    <s v="N/A"/>
    <n v="-1"/>
    <n v="9"/>
    <n v="4"/>
    <d v="2025-10-28T00:00:00"/>
    <d v="1899-12-30T00:00:00"/>
    <d v="2025-10-28T00:00:00"/>
    <d v="1899-12-30T00:00:00"/>
    <d v="1899-12-30T00:00:00"/>
    <d v="1899-12-30T00:00:00"/>
    <n v="50.13563130563012"/>
    <s v="NEGATIVE"/>
    <s v=""/>
    <s v="NEGATIVE"/>
    <s v="SELL"/>
    <s v="NEGATIVE"/>
    <n v="52.958514409684035"/>
    <n v="0"/>
    <n v="0"/>
    <n v="1"/>
    <n v="6"/>
    <n v="46051"/>
    <n v="0"/>
    <n v="4"/>
    <d v="2025-11-21T00:00:00"/>
    <n v="1"/>
    <d v="2026-01-28T00:00:00"/>
    <n v="-16.357270468736935"/>
    <m/>
    <m/>
    <m/>
    <m/>
    <m/>
    <m/>
    <m/>
    <m/>
    <m/>
    <m/>
    <m/>
  </r>
  <r>
    <n v="232"/>
    <x v="231"/>
    <s v="Mega Cap Growth ETF"/>
    <x v="5"/>
    <s v="N/A"/>
    <n v="-1"/>
    <n v="9"/>
    <n v="7"/>
    <d v="2025-10-28T00:00:00"/>
    <d v="1899-12-30T00:00:00"/>
    <d v="2025-10-28T00:00:00"/>
    <d v="1899-12-30T00:00:00"/>
    <d v="1899-12-30T00:00:00"/>
    <d v="1899-12-30T00:00:00"/>
    <n v="41.537790251473844"/>
    <s v="NEGATIVE"/>
    <s v=""/>
    <s v="NEGATIVE"/>
    <s v="NEGATIVE"/>
    <s v="NEGATIVE"/>
    <n v="30.805929652154063"/>
    <n v="0"/>
    <n v="0"/>
    <n v="1"/>
    <n v="6"/>
    <n v="0"/>
    <n v="0"/>
    <n v="4"/>
    <d v="2026-02-05T00:00:00"/>
    <n v="1"/>
    <d v="2026-01-12T00:00:00"/>
    <n v="-24.955127094054191"/>
    <m/>
    <m/>
    <m/>
    <m/>
    <m/>
    <m/>
    <m/>
    <m/>
    <m/>
    <m/>
    <m/>
  </r>
  <r>
    <n v="233"/>
    <x v="232"/>
    <s v="Mega Cap Value ETF"/>
    <x v="5"/>
    <s v="N/A"/>
    <n v="2"/>
    <n v="9"/>
    <n v="2"/>
    <d v="2026-01-09T00:00:00"/>
    <d v="1899-12-30T00:00:00"/>
    <d v="1899-12-30T00:00:00"/>
    <d v="2025-10-28T00:00:00"/>
    <d v="1899-12-30T00:00:00"/>
    <d v="1899-12-30T00:00:00"/>
    <n v="72.893868163923059"/>
    <s v="POSITIVE"/>
    <s v=""/>
    <s v="POSITIVE"/>
    <s v="POSITIVE"/>
    <s v="POSITIVE"/>
    <n v="84.69449672949743"/>
    <n v="52"/>
    <n v="0"/>
    <n v="1"/>
    <n v="3"/>
    <n v="0"/>
    <n v="3"/>
    <n v="0"/>
    <d v="2025-11-20T00:00:00"/>
    <n v="1"/>
    <d v="2026-02-06T00:00:00"/>
    <n v="6.400989036235174"/>
    <m/>
    <m/>
    <m/>
    <m/>
    <m/>
    <m/>
    <m/>
    <m/>
    <m/>
    <m/>
    <m/>
  </r>
  <r>
    <n v="234"/>
    <x v="233"/>
    <s v="AdvisorShares Pure US Cannabis ETF"/>
    <x v="5"/>
    <s v="N/A"/>
    <n v="-2"/>
    <n v="3"/>
    <n v="6"/>
    <d v="1899-12-30T00:00:00"/>
    <d v="1899-12-30T00:00:00"/>
    <d v="1899-12-30T00:00:00"/>
    <d v="1899-12-30T00:00:00"/>
    <d v="2025-12-18T00:00:00"/>
    <d v="1899-12-30T00:00:00"/>
    <n v="42.890492269269082"/>
    <s v="NEGATIVE"/>
    <s v=""/>
    <s v="NEGATIVE"/>
    <s v="SELL"/>
    <s v="NEGATIVE"/>
    <n v="35.232057579017848"/>
    <n v="0"/>
    <n v="1"/>
    <n v="0"/>
    <n v="0"/>
    <n v="0"/>
    <n v="0"/>
    <n v="4"/>
    <d v="2025-11-19T00:00:00"/>
    <n v="1"/>
    <d v="2026-01-12T00:00:00"/>
    <n v="-23.602416006799601"/>
    <m/>
    <m/>
    <m/>
    <m/>
    <m/>
    <m/>
    <m/>
    <m/>
    <m/>
    <m/>
    <m/>
  </r>
  <r>
    <n v="235"/>
    <x v="234"/>
    <s v="MSCI USA Momentum Factor ETF"/>
    <x v="5"/>
    <s v="N/A"/>
    <n v="-1"/>
    <n v="12"/>
    <n v="4"/>
    <d v="2025-10-28T00:00:00"/>
    <d v="1899-12-30T00:00:00"/>
    <d v="1899-12-30T00:00:00"/>
    <d v="1899-12-30T00:00:00"/>
    <d v="1899-12-30T00:00:00"/>
    <d v="1899-12-30T00:00:00"/>
    <n v="50.474025381161795"/>
    <s v="NEGATIVE"/>
    <s v=""/>
    <s v="SELL"/>
    <s v="NEGATIVE"/>
    <s v="NEGATIVE"/>
    <n v="54.319068693019936"/>
    <n v="0"/>
    <n v="0"/>
    <n v="1"/>
    <n v="5"/>
    <n v="46057"/>
    <n v="0"/>
    <n v="4"/>
    <d v="2025-11-21T00:00:00"/>
    <n v="1"/>
    <d v="2026-01-29T00:00:00"/>
    <n v="-16.018881263587851"/>
    <m/>
    <m/>
    <m/>
    <m/>
    <m/>
    <m/>
    <m/>
    <m/>
    <m/>
    <m/>
    <m/>
  </r>
  <r>
    <n v="236"/>
    <x v="235"/>
    <s v="Oil Services ETF"/>
    <x v="5"/>
    <s v="N/A"/>
    <n v="5"/>
    <n v="9"/>
    <n v="2"/>
    <d v="2026-01-09T00:00:00"/>
    <d v="1899-12-30T00:00:00"/>
    <d v="2026-02-06T00:00:00"/>
    <d v="1899-12-30T00:00:00"/>
    <d v="1899-12-30T00:00:00"/>
    <d v="1899-12-30T00:00:00"/>
    <n v="68.883869822159653"/>
    <s v="POSITIVE"/>
    <s v=""/>
    <s v="POSITIVE"/>
    <s v="POSITIVE"/>
    <s v="POSITIVE"/>
    <n v="91.894415248844425"/>
    <n v="27"/>
    <n v="0"/>
    <n v="2"/>
    <n v="3"/>
    <n v="0"/>
    <n v="2"/>
    <n v="0"/>
    <d v="2025-11-21T00:00:00"/>
    <n v="1"/>
    <d v="2026-02-09T00:00:00"/>
    <n v="2.3909631540776815"/>
    <m/>
    <m/>
    <m/>
    <m/>
    <m/>
    <m/>
    <m/>
    <m/>
    <m/>
    <m/>
    <m/>
  </r>
  <r>
    <n v="237"/>
    <x v="236"/>
    <s v="US Infrastructure Development ETF"/>
    <x v="5"/>
    <s v="N/A"/>
    <n v="9"/>
    <n v="12"/>
    <n v="2"/>
    <d v="2026-02-10T00:00:00"/>
    <d v="1899-12-30T00:00:00"/>
    <d v="2026-02-05T00:00:00"/>
    <d v="1899-12-30T00:00:00"/>
    <d v="1899-12-30T00:00:00"/>
    <d v="1899-12-30T00:00:00"/>
    <n v="76.756704298874908"/>
    <s v="POSITIVE"/>
    <s v=""/>
    <s v="POSITIVE"/>
    <s v="POSITIVE"/>
    <s v="POSITIVE"/>
    <n v="87.934539005043149"/>
    <n v="27"/>
    <n v="0"/>
    <n v="2"/>
    <n v="3"/>
    <n v="46063"/>
    <n v="1"/>
    <n v="0"/>
    <d v="2025-11-21T00:00:00"/>
    <n v="1"/>
    <d v="2026-02-10T00:00:00"/>
    <n v="10.263819965212079"/>
    <m/>
    <m/>
    <m/>
    <m/>
    <m/>
    <m/>
    <m/>
    <m/>
    <m/>
    <m/>
    <m/>
  </r>
  <r>
    <n v="238"/>
    <x v="237"/>
    <s v="WilderHill Clean Energy ETF"/>
    <x v="5"/>
    <s v="N/A"/>
    <n v="5"/>
    <n v="9"/>
    <n v="4"/>
    <d v="2026-01-23T00:00:00"/>
    <d v="1899-12-30T00:00:00"/>
    <d v="1899-12-30T00:00:00"/>
    <d v="1899-12-30T00:00:00"/>
    <d v="1899-12-30T00:00:00"/>
    <d v="1899-12-30T00:00:00"/>
    <n v="51.902376482044332"/>
    <s v="NEGATIVE"/>
    <s v=""/>
    <s v="POSITIVE"/>
    <s v="POSITIVE"/>
    <s v="POSITIVE"/>
    <n v="60.556802060635611"/>
    <n v="3"/>
    <n v="0"/>
    <n v="1"/>
    <n v="5"/>
    <n v="0"/>
    <n v="0"/>
    <n v="4"/>
    <d v="2025-11-21T00:00:00"/>
    <n v="1"/>
    <d v="2026-01-23T00:00:00"/>
    <n v="-14.590528322882911"/>
    <m/>
    <m/>
    <m/>
    <m/>
    <m/>
    <m/>
    <m/>
    <m/>
    <m/>
    <m/>
    <m/>
  </r>
  <r>
    <n v="239"/>
    <x v="238"/>
    <s v="Aerospace &amp; Defense ETF"/>
    <x v="5"/>
    <s v="N/A"/>
    <n v="5"/>
    <n v="9"/>
    <n v="4"/>
    <d v="2026-01-06T00:00:00"/>
    <d v="1899-12-30T00:00:00"/>
    <d v="2026-01-06T00:00:00"/>
    <d v="1899-12-30T00:00:00"/>
    <d v="1899-12-30T00:00:00"/>
    <d v="1899-12-30T00:00:00"/>
    <n v="56.315939806471967"/>
    <s v="NEGATIVE"/>
    <s v=""/>
    <s v="POSITIVE"/>
    <s v="POSITIVE"/>
    <s v="POSITIVE"/>
    <n v="71.194072917117666"/>
    <n v="3"/>
    <n v="0"/>
    <n v="1"/>
    <n v="5"/>
    <n v="0"/>
    <n v="2"/>
    <n v="0"/>
    <d v="2025-11-21T00:00:00"/>
    <n v="1"/>
    <d v="2026-01-16T00:00:00"/>
    <n v="-10.176969493464192"/>
    <m/>
    <m/>
    <m/>
    <m/>
    <m/>
    <m/>
    <m/>
    <m/>
    <m/>
    <m/>
    <m/>
  </r>
  <r>
    <n v="240"/>
    <x v="239"/>
    <s v="Pharmaceutical ETF"/>
    <x v="5"/>
    <s v="N/A"/>
    <n v="1"/>
    <n v="9"/>
    <n v="2"/>
    <d v="2025-11-12T00:00:00"/>
    <d v="1899-12-30T00:00:00"/>
    <d v="1899-12-30T00:00:00"/>
    <d v="1899-12-30T00:00:00"/>
    <d v="1899-12-30T00:00:00"/>
    <d v="1899-12-30T00:00:00"/>
    <n v="62.377331438188051"/>
    <s v="NEGATIVE"/>
    <s v=""/>
    <s v="POSITIVE"/>
    <s v="POSITIVE"/>
    <s v="POSITIVE"/>
    <n v="81.948445813765034"/>
    <n v="70"/>
    <n v="0"/>
    <n v="1"/>
    <n v="6"/>
    <n v="0"/>
    <n v="2"/>
    <n v="0"/>
    <d v="2025-12-09T00:00:00"/>
    <n v="1"/>
    <d v="2026-02-09T00:00:00"/>
    <n v="-4.1155842744699811"/>
    <m/>
    <m/>
    <m/>
    <m/>
    <m/>
    <m/>
    <m/>
    <m/>
    <m/>
    <m/>
    <m/>
  </r>
  <r>
    <n v="241"/>
    <x v="240"/>
    <s v="QQQ Trust Series 1"/>
    <x v="5"/>
    <s v="N/A"/>
    <n v="-1"/>
    <n v="9"/>
    <n v="4"/>
    <d v="2025-10-28T00:00:00"/>
    <d v="1899-12-30T00:00:00"/>
    <d v="2025-10-28T00:00:00"/>
    <d v="1899-12-30T00:00:00"/>
    <d v="1899-12-30T00:00:00"/>
    <d v="1899-12-30T00:00:00"/>
    <n v="45.866718251317828"/>
    <s v="NEGATIVE"/>
    <s v=""/>
    <s v="NEGATIVE"/>
    <s v="NEGATIVE"/>
    <s v="NEGATIVE"/>
    <n v="41.672837512520665"/>
    <n v="0"/>
    <n v="0"/>
    <n v="1"/>
    <n v="6"/>
    <n v="0"/>
    <n v="0"/>
    <n v="4"/>
    <d v="2025-11-21T00:00:00"/>
    <n v="1"/>
    <d v="2026-01-28T00:00:00"/>
    <n v="-20.626174668408972"/>
    <m/>
    <m/>
    <m/>
    <m/>
    <m/>
    <m/>
    <m/>
    <m/>
    <m/>
    <m/>
    <m/>
  </r>
  <r>
    <n v="242"/>
    <x v="241"/>
    <s v="NASDAQ-100 Equal Weighted Index Shares"/>
    <x v="5"/>
    <s v="N/A"/>
    <n v="-1"/>
    <n v="12"/>
    <n v="4"/>
    <d v="2025-10-28T00:00:00"/>
    <d v="1899-12-30T00:00:00"/>
    <d v="1899-12-30T00:00:00"/>
    <d v="2025-11-19T00:00:00"/>
    <d v="1899-12-30T00:00:00"/>
    <d v="1899-12-30T00:00:00"/>
    <n v="46.727422980122363"/>
    <s v="NEGATIVE"/>
    <s v=""/>
    <s v="NEGATIVE"/>
    <s v="NEGATIVE"/>
    <s v="NEGATIVE"/>
    <n v="45.49757029797491"/>
    <n v="0"/>
    <n v="0"/>
    <n v="1"/>
    <n v="6"/>
    <n v="46056"/>
    <n v="0"/>
    <n v="4"/>
    <d v="2025-11-20T00:00:00"/>
    <n v="1"/>
    <d v="2026-01-28T00:00:00"/>
    <n v="-19.765502605923572"/>
    <m/>
    <m/>
    <m/>
    <m/>
    <m/>
    <m/>
    <m/>
    <m/>
    <m/>
    <m/>
    <m/>
  </r>
  <r>
    <n v="243"/>
    <x v="242"/>
    <s v="Quantum ETF"/>
    <x v="5"/>
    <s v="N/A"/>
    <n v="5"/>
    <n v="12"/>
    <n v="2"/>
    <d v="2025-10-28T00:00:00"/>
    <d v="1899-12-30T00:00:00"/>
    <d v="2026-01-12T00:00:00"/>
    <d v="1899-12-30T00:00:00"/>
    <d v="1899-12-30T00:00:00"/>
    <d v="1899-12-30T00:00:00"/>
    <n v="55.172840711326501"/>
    <s v="NEGATIVE"/>
    <s v=""/>
    <s v="POSITIVE"/>
    <s v="POSITIVE"/>
    <s v="POSITIVE"/>
    <n v="68.458805876678227"/>
    <n v="3"/>
    <n v="0"/>
    <n v="1"/>
    <n v="5"/>
    <n v="0"/>
    <n v="1"/>
    <n v="4"/>
    <d v="2025-11-21T00:00:00"/>
    <n v="1"/>
    <d v="2026-01-28T00:00:00"/>
    <n v="-11.320071785224734"/>
    <m/>
    <m/>
    <m/>
    <m/>
    <m/>
    <m/>
    <m/>
    <m/>
    <m/>
    <m/>
    <m/>
  </r>
  <r>
    <n v="244"/>
    <x v="243"/>
    <s v="MSCI USA Quality Factor ETF"/>
    <x v="5"/>
    <s v="N/A"/>
    <n v="5"/>
    <n v="12"/>
    <n v="2"/>
    <d v="2025-10-28T00:00:00"/>
    <d v="1899-12-30T00:00:00"/>
    <d v="1899-12-30T00:00:00"/>
    <d v="2025-11-03T00:00:00"/>
    <d v="1899-12-30T00:00:00"/>
    <d v="1899-12-30T00:00:00"/>
    <n v="54.425074085357885"/>
    <s v="NEGATIVE"/>
    <s v=""/>
    <s v="POSITIVE"/>
    <s v="POSITIVE"/>
    <s v="POSITIVE"/>
    <n v="69.599803773628011"/>
    <n v="3"/>
    <n v="0"/>
    <n v="1"/>
    <n v="9"/>
    <n v="46050"/>
    <n v="1"/>
    <n v="4"/>
    <d v="2025-11-20T00:00:00"/>
    <n v="1"/>
    <d v="2026-01-29T00:00:00"/>
    <n v="-12.067818110931164"/>
    <m/>
    <m/>
    <m/>
    <m/>
    <m/>
    <m/>
    <m/>
    <m/>
    <m/>
    <m/>
    <m/>
  </r>
  <r>
    <n v="245"/>
    <x v="244"/>
    <s v="Rare Earth and Strategic Metals ETF"/>
    <x v="5"/>
    <s v="N/A"/>
    <n v="7"/>
    <n v="9"/>
    <n v="2"/>
    <d v="2026-01-07T00:00:00"/>
    <d v="1899-12-30T00:00:00"/>
    <d v="2026-01-07T00:00:00"/>
    <d v="1899-12-30T00:00:00"/>
    <d v="2026-01-30T00:00:00"/>
    <d v="1899-12-30T00:00:00"/>
    <n v="52.722519571265806"/>
    <s v="NEGATIVE"/>
    <s v=""/>
    <s v="POSITIVE"/>
    <s v="POSITIVE"/>
    <s v="POSITIVE"/>
    <n v="61.483739872164733"/>
    <n v="3"/>
    <n v="0"/>
    <n v="1"/>
    <n v="9"/>
    <n v="0"/>
    <n v="0"/>
    <n v="4"/>
    <d v="2025-11-21T00:00:00"/>
    <n v="1"/>
    <d v="2026-01-26T00:00:00"/>
    <n v="-13.770386473004208"/>
    <m/>
    <m/>
    <m/>
    <m/>
    <m/>
    <m/>
    <m/>
    <m/>
    <m/>
    <m/>
    <m/>
  </r>
  <r>
    <n v="246"/>
    <x v="245"/>
    <s v="Global Robotics and Automation Index ETF"/>
    <x v="5"/>
    <s v="N/A"/>
    <n v="6"/>
    <n v="12"/>
    <n v="2"/>
    <d v="2025-10-28T00:00:00"/>
    <d v="1899-12-30T00:00:00"/>
    <d v="2026-01-07T00:00:00"/>
    <d v="1899-12-30T00:00:00"/>
    <d v="1899-12-30T00:00:00"/>
    <d v="1899-12-30T00:00:00"/>
    <n v="65.566979690621025"/>
    <s v="POSITIVE"/>
    <s v=""/>
    <s v="POSITIVE"/>
    <s v="POSITIVE"/>
    <s v="POSITIVE"/>
    <n v="77.245993548553912"/>
    <n v="3"/>
    <n v="0"/>
    <n v="1"/>
    <n v="9"/>
    <n v="46052"/>
    <n v="1"/>
    <n v="4"/>
    <d v="2025-11-21T00:00:00"/>
    <n v="1"/>
    <d v="2026-02-10T00:00:00"/>
    <n v="-0.92594618609153656"/>
    <m/>
    <m/>
    <m/>
    <m/>
    <m/>
    <m/>
    <m/>
    <m/>
    <m/>
    <m/>
    <m/>
  </r>
  <r>
    <n v="247"/>
    <x v="246"/>
    <s v="S&amp;P 500 Equal Weight ETF"/>
    <x v="5"/>
    <s v="N/A"/>
    <n v="2"/>
    <n v="9"/>
    <n v="2"/>
    <d v="2025-12-05T00:00:00"/>
    <d v="1899-12-30T00:00:00"/>
    <d v="1899-12-30T00:00:00"/>
    <d v="2025-10-28T00:00:00"/>
    <d v="1899-12-30T00:00:00"/>
    <d v="1899-12-30T00:00:00"/>
    <n v="66.492900347275622"/>
    <s v="POSITIVE"/>
    <s v=""/>
    <s v="POSITIVE"/>
    <s v="POSITIVE"/>
    <s v="POSITIVE"/>
    <n v="85.370568848576895"/>
    <n v="52"/>
    <n v="0"/>
    <n v="1"/>
    <n v="6"/>
    <n v="0"/>
    <n v="1"/>
    <n v="0"/>
    <d v="2025-11-20T00:00:00"/>
    <n v="1"/>
    <d v="2026-02-10T00:00:00"/>
    <n v="0"/>
    <m/>
    <m/>
    <m/>
    <m/>
    <m/>
    <m/>
    <m/>
    <m/>
    <m/>
    <m/>
    <m/>
  </r>
  <r>
    <n v="248"/>
    <x v="247"/>
    <s v="US Dividend Equity ETF"/>
    <x v="5"/>
    <s v="N/A"/>
    <n v="1"/>
    <n v="9"/>
    <n v="2"/>
    <d v="2026-02-09T00:00:00"/>
    <d v="1899-12-30T00:00:00"/>
    <d v="1899-12-30T00:00:00"/>
    <d v="2025-10-28T00:00:00"/>
    <d v="1899-12-30T00:00:00"/>
    <d v="1899-12-30T00:00:00"/>
    <n v="82.155962396245812"/>
    <s v="POSITIVE"/>
    <s v=""/>
    <s v="POSITIVE"/>
    <s v="POSITIVE"/>
    <s v="POSITIVE"/>
    <n v="90.883118582851125"/>
    <n v="54"/>
    <n v="0"/>
    <n v="1"/>
    <n v="6"/>
    <n v="0"/>
    <n v="2"/>
    <n v="0"/>
    <d v="2025-11-20T00:00:00"/>
    <n v="1"/>
    <d v="2026-02-06T00:00:00"/>
    <n v="15.663079710627628"/>
    <m/>
    <m/>
    <m/>
    <m/>
    <m/>
    <m/>
    <m/>
    <m/>
    <m/>
    <m/>
    <m/>
  </r>
  <r>
    <n v="249"/>
    <x v="248"/>
    <s v="U.S. Large-Cap Growth ETF"/>
    <x v="5"/>
    <s v="N/A"/>
    <n v="-1"/>
    <n v="12"/>
    <n v="7"/>
    <d v="2025-10-28T00:00:00"/>
    <d v="1899-12-30T00:00:00"/>
    <d v="2025-10-28T00:00:00"/>
    <d v="1899-12-30T00:00:00"/>
    <d v="1899-12-30T00:00:00"/>
    <d v="1899-12-30T00:00:00"/>
    <n v="40.684635004062365"/>
    <s v="NEGATIVE"/>
    <s v=""/>
    <s v="NEGATIVE"/>
    <s v="NEGATIVE"/>
    <s v="NEGATIVE"/>
    <n v="29.794187626059724"/>
    <n v="0"/>
    <n v="0"/>
    <n v="1"/>
    <n v="6"/>
    <n v="46057"/>
    <n v="0"/>
    <n v="4"/>
    <d v="2026-02-05T00:00:00"/>
    <n v="1"/>
    <d v="2026-01-12T00:00:00"/>
    <n v="-25.808288175601561"/>
    <m/>
    <m/>
    <m/>
    <m/>
    <m/>
    <m/>
    <m/>
    <m/>
    <m/>
    <m/>
    <m/>
  </r>
  <r>
    <n v="250"/>
    <x v="249"/>
    <s v="U.S. Large-Cap Value ETF"/>
    <x v="5"/>
    <s v="N/A"/>
    <n v="2"/>
    <n v="9"/>
    <n v="2"/>
    <d v="2026-01-09T00:00:00"/>
    <d v="1899-12-30T00:00:00"/>
    <d v="1899-12-30T00:00:00"/>
    <d v="2025-10-28T00:00:00"/>
    <d v="1899-12-30T00:00:00"/>
    <d v="1899-12-30T00:00:00"/>
    <n v="74.455091110546576"/>
    <s v="POSITIVE"/>
    <s v=""/>
    <s v="POSITIVE"/>
    <s v="POSITIVE"/>
    <s v="POSITIVE"/>
    <n v="89.45861440027889"/>
    <n v="52"/>
    <n v="0"/>
    <n v="1"/>
    <n v="3"/>
    <n v="0"/>
    <n v="1"/>
    <n v="0"/>
    <d v="2025-11-20T00:00:00"/>
    <n v="1"/>
    <d v="2026-02-10T00:00:00"/>
    <n v="7.9621517447261709"/>
    <m/>
    <m/>
    <m/>
    <m/>
    <m/>
    <m/>
    <m/>
    <m/>
    <m/>
    <m/>
    <m/>
  </r>
  <r>
    <n v="251"/>
    <x v="250"/>
    <s v="0-3 Month Treasury Bond ETF"/>
    <x v="5"/>
    <s v="N/A"/>
    <n v="-5"/>
    <n v="3"/>
    <n v="2"/>
    <d v="2025-10-28T00:00:00"/>
    <d v="1899-12-30T00:00:00"/>
    <d v="1899-12-30T00:00:00"/>
    <d v="2025-10-28T00:00:00"/>
    <d v="1899-12-30T00:00:00"/>
    <d v="1899-12-30T00:00:00"/>
    <n v="99.988779767376428"/>
    <s v="POSITIVE"/>
    <s v=""/>
    <s v="NEGATIVE"/>
    <s v="NEGATIVE"/>
    <s v="NEGATIVE"/>
    <n v="0"/>
    <n v="993"/>
    <n v="0"/>
    <n v="0"/>
    <n v="0"/>
    <n v="0"/>
    <n v="1"/>
    <n v="0"/>
    <d v="2025-11-13T00:00:00"/>
    <n v="1"/>
    <d v="2026-02-10T00:00:00"/>
    <n v="33.495951926860869"/>
    <m/>
    <m/>
    <m/>
    <m/>
    <m/>
    <m/>
    <m/>
    <m/>
    <m/>
    <m/>
    <m/>
  </r>
  <r>
    <n v="252"/>
    <x v="251"/>
    <s v="Defense Tech ETF"/>
    <x v="5"/>
    <s v="N/A"/>
    <n v="5"/>
    <n v="6"/>
    <n v="6"/>
    <d v="2026-01-08T00:00:00"/>
    <d v="1899-12-30T00:00:00"/>
    <d v="2026-01-09T00:00:00"/>
    <d v="1899-12-30T00:00:00"/>
    <d v="1899-12-30T00:00:00"/>
    <d v="1899-12-30T00:00:00"/>
    <n v="48.704247855229731"/>
    <s v="NEGATIVE"/>
    <s v=""/>
    <s v="POSITIVE"/>
    <s v="POSITIVE"/>
    <s v="POSITIVE"/>
    <n v="55.827250822303746"/>
    <n v="0"/>
    <n v="0"/>
    <n v="0"/>
    <n v="5"/>
    <n v="0"/>
    <n v="0"/>
    <n v="4"/>
    <d v="2025-11-24T00:00:00"/>
    <n v="1"/>
    <d v="2026-01-20T00:00:00"/>
    <n v="-17.78866190122681"/>
    <m/>
    <m/>
    <m/>
    <m/>
    <m/>
    <m/>
    <m/>
    <m/>
    <m/>
    <m/>
    <m/>
  </r>
  <r>
    <n v="253"/>
    <x v="252"/>
    <s v="Silver Miners ETF"/>
    <x v="5"/>
    <s v="N/A"/>
    <n v="7"/>
    <n v="9"/>
    <n v="2"/>
    <d v="2025-12-12T00:00:00"/>
    <d v="1899-12-30T00:00:00"/>
    <d v="2025-12-12T00:00:00"/>
    <d v="1899-12-30T00:00:00"/>
    <d v="2026-01-30T00:00:00"/>
    <d v="1899-12-30T00:00:00"/>
    <n v="55.546740542715263"/>
    <s v="NEGATIVE"/>
    <s v=""/>
    <s v="POSITIVE"/>
    <s v="POSITIVE"/>
    <s v="POSITIVE"/>
    <n v="64.213719547972715"/>
    <n v="3"/>
    <n v="0"/>
    <n v="1"/>
    <n v="8"/>
    <n v="46052"/>
    <n v="1"/>
    <n v="0"/>
    <d v="2025-11-21T00:00:00"/>
    <n v="1"/>
    <d v="2026-01-26T00:00:00"/>
    <n v="-10.946166055463586"/>
    <m/>
    <m/>
    <m/>
    <m/>
    <m/>
    <m/>
    <m/>
    <m/>
    <m/>
    <m/>
    <m/>
  </r>
  <r>
    <n v="254"/>
    <x v="253"/>
    <s v="Amplify Junior Silver Miners ETF"/>
    <x v="5"/>
    <s v="N/A"/>
    <n v="7"/>
    <n v="9"/>
    <n v="2"/>
    <d v="2025-12-12T00:00:00"/>
    <d v="1899-12-30T00:00:00"/>
    <d v="2025-12-12T00:00:00"/>
    <d v="1899-12-30T00:00:00"/>
    <d v="2026-01-30T00:00:00"/>
    <d v="1899-12-30T00:00:00"/>
    <n v="54.184132438160454"/>
    <s v="NEGATIVE"/>
    <s v=""/>
    <s v="POSITIVE"/>
    <s v="POSITIVE"/>
    <s v="POSITIVE"/>
    <n v="62.158851694204536"/>
    <n v="3"/>
    <n v="0"/>
    <n v="1"/>
    <n v="9"/>
    <n v="46052"/>
    <n v="0"/>
    <n v="4"/>
    <d v="2025-11-21T00:00:00"/>
    <n v="1"/>
    <d v="2026-01-26T00:00:00"/>
    <n v="-12.308777241239014"/>
    <m/>
    <m/>
    <m/>
    <m/>
    <m/>
    <m/>
    <m/>
    <m/>
    <m/>
    <m/>
    <m/>
  </r>
  <r>
    <n v="255"/>
    <x v="254"/>
    <s v="First Trust Cloud Computing ETF"/>
    <x v="5"/>
    <s v="N/A"/>
    <n v="-1"/>
    <n v="12"/>
    <n v="7"/>
    <d v="2025-10-28T00:00:00"/>
    <d v="1899-12-30T00:00:00"/>
    <d v="1899-12-30T00:00:00"/>
    <d v="2026-02-04T00:00:00"/>
    <d v="1899-12-30T00:00:00"/>
    <d v="1899-12-30T00:00:00"/>
    <n v="40.037963082372151"/>
    <s v="NEGATIVE"/>
    <s v=""/>
    <s v="NEGATIVE"/>
    <s v="NEGATIVE"/>
    <s v="NEGATIVE"/>
    <n v="27.506886997679544"/>
    <n v="0"/>
    <n v="0"/>
    <n v="1"/>
    <n v="6"/>
    <n v="46058"/>
    <n v="0"/>
    <n v="4"/>
    <d v="2026-02-05T00:00:00"/>
    <n v="1"/>
    <d v="2026-01-13T00:00:00"/>
    <n v="-26.454943764384097"/>
    <m/>
    <m/>
    <m/>
    <m/>
    <m/>
    <m/>
    <m/>
    <m/>
    <m/>
    <m/>
    <m/>
  </r>
  <r>
    <n v="256"/>
    <x v="255"/>
    <s v="Silver Trust"/>
    <x v="5"/>
    <s v="N/A"/>
    <n v="7"/>
    <n v="9"/>
    <n v="4"/>
    <d v="2026-01-29T00:00:00"/>
    <d v="1899-12-30T00:00:00"/>
    <d v="2026-01-29T00:00:00"/>
    <d v="1899-12-30T00:00:00"/>
    <d v="2026-01-30T00:00:00"/>
    <d v="1899-12-30T00:00:00"/>
    <n v="46.607427625497841"/>
    <s v="NEGATIVE"/>
    <s v=""/>
    <s v="POSITIVE"/>
    <s v="POSITIVE"/>
    <s v="POSITIVE"/>
    <n v="53.349781613443447"/>
    <n v="0"/>
    <n v="0"/>
    <n v="1"/>
    <n v="8"/>
    <n v="46052"/>
    <n v="0"/>
    <n v="4"/>
    <d v="2025-11-21T00:00:00"/>
    <n v="1"/>
    <d v="2026-01-29T00:00:00"/>
    <n v="-19.885484181480308"/>
    <m/>
    <m/>
    <m/>
    <m/>
    <m/>
    <m/>
    <m/>
    <m/>
    <m/>
    <m/>
    <m/>
  </r>
  <r>
    <n v="257"/>
    <x v="256"/>
    <s v="Semiconductor ETF"/>
    <x v="5"/>
    <s v="N/A"/>
    <n v="5"/>
    <n v="9"/>
    <n v="2"/>
    <d v="2025-10-28T00:00:00"/>
    <d v="1899-12-30T00:00:00"/>
    <d v="2025-10-28T00:00:00"/>
    <d v="1899-12-30T00:00:00"/>
    <d v="1899-12-30T00:00:00"/>
    <d v="1899-12-30T00:00:00"/>
    <n v="56.740858179338673"/>
    <s v="NEGATIVE"/>
    <s v=""/>
    <s v="POSITIVE"/>
    <s v="POSITIVE"/>
    <s v="POSITIVE"/>
    <n v="82.254828672530721"/>
    <n v="3"/>
    <n v="0"/>
    <n v="1"/>
    <n v="5"/>
    <n v="46057"/>
    <n v="0"/>
    <n v="0"/>
    <d v="2025-11-21T00:00:00"/>
    <n v="1"/>
    <d v="2026-01-29T00:00:00"/>
    <n v="-9.7520567194877827"/>
    <m/>
    <m/>
    <m/>
    <m/>
    <m/>
    <m/>
    <m/>
    <m/>
    <m/>
    <m/>
    <m/>
  </r>
  <r>
    <n v="258"/>
    <x v="257"/>
    <s v="S&amp;P 500 High Beta ETF"/>
    <x v="5"/>
    <s v="N/A"/>
    <n v="5"/>
    <n v="12"/>
    <n v="2"/>
    <d v="2025-10-29T00:00:00"/>
    <d v="1899-12-30T00:00:00"/>
    <d v="2025-12-05T00:00:00"/>
    <d v="1899-12-30T00:00:00"/>
    <d v="1899-12-30T00:00:00"/>
    <d v="1899-12-30T00:00:00"/>
    <n v="57.911582165234357"/>
    <s v="NEGATIVE"/>
    <s v=""/>
    <s v="POSITIVE"/>
    <s v="POSITIVE"/>
    <s v="POSITIVE"/>
    <n v="77.018828935786161"/>
    <n v="3"/>
    <n v="0"/>
    <n v="1"/>
    <n v="6"/>
    <n v="0"/>
    <n v="1"/>
    <n v="4"/>
    <d v="2025-11-21T00:00:00"/>
    <n v="1"/>
    <d v="2026-02-10T00:00:00"/>
    <n v="-8.5813255095857315"/>
    <m/>
    <m/>
    <m/>
    <m/>
    <m/>
    <m/>
    <m/>
    <m/>
    <m/>
    <m/>
    <m/>
  </r>
  <r>
    <n v="259"/>
    <x v="258"/>
    <s v="S&amp;P 500 Quality ETF"/>
    <x v="5"/>
    <s v="N/A"/>
    <n v="2"/>
    <n v="9"/>
    <n v="2"/>
    <d v="2025-12-05T00:00:00"/>
    <d v="1899-12-30T00:00:00"/>
    <d v="1899-12-30T00:00:00"/>
    <d v="2025-10-28T00:00:00"/>
    <d v="1899-12-30T00:00:00"/>
    <d v="1899-12-30T00:00:00"/>
    <n v="63.548219183576691"/>
    <s v="POSITIVE"/>
    <s v=""/>
    <s v="POSITIVE"/>
    <s v="POSITIVE"/>
    <s v="POSITIVE"/>
    <n v="76.9811461620789"/>
    <n v="52"/>
    <n v="0"/>
    <n v="1"/>
    <n v="8"/>
    <n v="0"/>
    <n v="3"/>
    <n v="0"/>
    <d v="2025-11-20T00:00:00"/>
    <n v="1"/>
    <d v="2026-02-06T00:00:00"/>
    <n v="-2.9446786724654785"/>
    <m/>
    <m/>
    <m/>
    <m/>
    <m/>
    <m/>
    <m/>
    <m/>
    <m/>
    <m/>
    <m/>
  </r>
  <r>
    <n v="260"/>
    <x v="259"/>
    <s v="S&amp;P 500 Low Volatility ETF"/>
    <x v="5"/>
    <s v="N/A"/>
    <n v="7"/>
    <n v="6"/>
    <n v="2"/>
    <d v="2026-02-05T00:00:00"/>
    <d v="1899-12-30T00:00:00"/>
    <d v="1899-12-30T00:00:00"/>
    <d v="2025-10-28T00:00:00"/>
    <d v="1899-12-30T00:00:00"/>
    <d v="1899-12-30T00:00:00"/>
    <n v="71.681772281981821"/>
    <s v="POSITIVE"/>
    <s v=""/>
    <s v="POSITIVE"/>
    <s v="NEGATIVE"/>
    <s v="POSITIVE"/>
    <n v="80.907858487011865"/>
    <n v="23"/>
    <n v="0"/>
    <n v="4"/>
    <n v="0"/>
    <n v="0"/>
    <n v="1"/>
    <n v="0"/>
    <d v="2025-12-09T00:00:00"/>
    <n v="1"/>
    <d v="2026-02-10T00:00:00"/>
    <n v="5.1888665887574064"/>
    <m/>
    <m/>
    <m/>
    <m/>
    <m/>
    <m/>
    <m/>
    <m/>
    <m/>
    <m/>
    <m/>
  </r>
  <r>
    <n v="261"/>
    <x v="260"/>
    <s v="S&amp;P 500 Momentum ETF"/>
    <x v="5"/>
    <s v="N/A"/>
    <n v="3"/>
    <n v="9"/>
    <n v="2"/>
    <d v="2025-10-28T00:00:00"/>
    <d v="1899-12-30T00:00:00"/>
    <d v="1899-12-30T00:00:00"/>
    <d v="1899-12-30T00:00:00"/>
    <d v="1899-12-30T00:00:00"/>
    <d v="1899-12-30T00:00:00"/>
    <n v="54.847821159729307"/>
    <s v="NEGATIVE"/>
    <s v=""/>
    <s v="POSITIVE"/>
    <s v="NEGATIVE"/>
    <s v="NEGATIVE"/>
    <n v="61.06820097444033"/>
    <n v="3"/>
    <n v="0"/>
    <n v="0"/>
    <n v="5"/>
    <n v="0"/>
    <n v="1"/>
    <n v="4"/>
    <d v="2025-11-21T00:00:00"/>
    <n v="1"/>
    <d v="2026-02-10T00:00:00"/>
    <n v="-11.645085235768676"/>
    <m/>
    <m/>
    <m/>
    <m/>
    <m/>
    <m/>
    <m/>
    <m/>
    <m/>
    <m/>
    <m/>
  </r>
  <r>
    <n v="262"/>
    <x v="261"/>
    <s v="SPDR S&amp;P 500 ETF Trust"/>
    <x v="5"/>
    <s v="N/A"/>
    <n v="5"/>
    <n v="9"/>
    <n v="2"/>
    <d v="2025-10-28T00:00:00"/>
    <d v="1899-12-30T00:00:00"/>
    <d v="2026-01-20T00:00:00"/>
    <d v="1899-12-30T00:00:00"/>
    <d v="1899-12-30T00:00:00"/>
    <d v="1899-12-30T00:00:00"/>
    <n v="52.97848148795358"/>
    <s v="NEGATIVE"/>
    <s v=""/>
    <s v="POSITIVE"/>
    <s v="POSITIVE"/>
    <s v="POSITIVE"/>
    <n v="62.82845250426999"/>
    <n v="3"/>
    <n v="0"/>
    <n v="1"/>
    <n v="6"/>
    <n v="0"/>
    <n v="0"/>
    <n v="4"/>
    <d v="2025-11-21T00:00:00"/>
    <n v="1"/>
    <d v="2026-01-28T00:00:00"/>
    <n v="-13.514423084219132"/>
    <m/>
    <m/>
    <m/>
    <m/>
    <m/>
    <m/>
    <m/>
    <m/>
    <m/>
    <m/>
    <m/>
  </r>
  <r>
    <n v="263"/>
    <x v="262"/>
    <s v="Solar ETF"/>
    <x v="5"/>
    <s v="N/A"/>
    <n v="5"/>
    <n v="9"/>
    <n v="2"/>
    <d v="2025-11-03T00:00:00"/>
    <d v="1899-12-30T00:00:00"/>
    <d v="2026-01-23T00:00:00"/>
    <d v="1899-12-30T00:00:00"/>
    <d v="1899-12-30T00:00:00"/>
    <d v="1899-12-30T00:00:00"/>
    <n v="64.768812792680677"/>
    <s v="POSITIVE"/>
    <s v=""/>
    <s v="POSITIVE"/>
    <s v="POSITIVE"/>
    <s v="POSITIVE"/>
    <n v="81.12292754982974"/>
    <n v="35"/>
    <n v="0"/>
    <n v="0"/>
    <n v="9"/>
    <n v="46057"/>
    <n v="1"/>
    <n v="0"/>
    <d v="2025-11-21T00:00:00"/>
    <n v="1"/>
    <d v="2026-02-10T00:00:00"/>
    <n v="-1.7240971487489816"/>
    <m/>
    <m/>
    <m/>
    <m/>
    <m/>
    <m/>
    <m/>
    <m/>
    <m/>
    <m/>
    <m/>
  </r>
  <r>
    <n v="264"/>
    <x v="263"/>
    <s v="UltraShort 20+ Year Treasury ETF"/>
    <x v="5"/>
    <s v="N/A"/>
    <n v="-1"/>
    <n v="6"/>
    <n v="6"/>
    <d v="1899-12-30T00:00:00"/>
    <d v="1899-12-30T00:00:00"/>
    <d v="1899-12-30T00:00:00"/>
    <d v="2025-10-28T00:00:00"/>
    <d v="1899-12-30T00:00:00"/>
    <d v="1899-12-30T00:00:00"/>
    <n v="40.312004320609759"/>
    <s v="NEGATIVE"/>
    <s v=""/>
    <s v="NEGATIVE"/>
    <s v="NEGATIVE"/>
    <s v="NEGATIVE"/>
    <n v="37.441613090026458"/>
    <n v="0"/>
    <n v="0"/>
    <n v="5"/>
    <n v="0"/>
    <n v="0"/>
    <n v="0"/>
    <n v="1"/>
    <d v="2025-11-26T00:00:00"/>
    <n v="1"/>
    <d v="2026-01-20T00:00:00"/>
    <n v="-26.180884586349833"/>
    <m/>
    <m/>
    <m/>
    <m/>
    <m/>
    <m/>
    <m/>
    <m/>
    <m/>
    <m/>
    <m/>
  </r>
  <r>
    <n v="265"/>
    <x v="264"/>
    <s v="Up Fintech Holding Ltd ETF"/>
    <x v="5"/>
    <s v="N/A"/>
    <n v="-1"/>
    <n v="3"/>
    <n v="7"/>
    <d v="1899-12-30T00:00:00"/>
    <d v="1899-12-30T00:00:00"/>
    <d v="1899-12-30T00:00:00"/>
    <d v="1899-12-30T00:00:00"/>
    <d v="1899-12-30T00:00:00"/>
    <d v="1899-12-30T00:00:00"/>
    <n v="44.057671179456683"/>
    <s v="NEGATIVE"/>
    <s v=""/>
    <s v="NEGATIVE"/>
    <s v="NEGATIVE"/>
    <s v="NEGATIVE"/>
    <n v="37.481825994118381"/>
    <n v="0"/>
    <n v="0"/>
    <n v="0"/>
    <n v="0"/>
    <n v="0"/>
    <n v="0"/>
    <n v="4"/>
    <d v="2026-02-05T00:00:00"/>
    <n v="1"/>
    <d v="2026-01-12T00:00:00"/>
    <n v="-22.435239141328267"/>
    <m/>
    <m/>
    <m/>
    <m/>
    <m/>
    <m/>
    <m/>
    <m/>
    <m/>
    <m/>
    <m/>
  </r>
  <r>
    <n v="266"/>
    <x v="265"/>
    <s v="TIPS Bond ETF"/>
    <x v="5"/>
    <s v="N/A"/>
    <n v="5"/>
    <n v="6"/>
    <n v="2"/>
    <d v="1899-12-30T00:00:00"/>
    <d v="1899-12-30T00:00:00"/>
    <d v="1899-12-30T00:00:00"/>
    <d v="2025-10-28T00:00:00"/>
    <d v="1899-12-30T00:00:00"/>
    <d v="1899-12-30T00:00:00"/>
    <n v="65.226560994787945"/>
    <s v="POSITIVE"/>
    <s v=""/>
    <s v="BUY"/>
    <s v="NEGATIVE"/>
    <s v="NEGATIVE"/>
    <n v="79.953193289354587"/>
    <n v="13"/>
    <n v="0"/>
    <n v="5"/>
    <n v="0"/>
    <n v="0"/>
    <n v="1"/>
    <n v="0"/>
    <d v="2025-12-23T00:00:00"/>
    <n v="1"/>
    <d v="2026-02-10T00:00:00"/>
    <n v="-1.2663027368881927"/>
    <m/>
    <m/>
    <m/>
    <m/>
    <m/>
    <m/>
    <m/>
    <m/>
    <m/>
    <m/>
    <m/>
  </r>
  <r>
    <n v="267"/>
    <x v="266"/>
    <s v="20+ Year Treasury Bond ETF"/>
    <x v="5"/>
    <s v="N/A"/>
    <n v="4"/>
    <n v="6"/>
    <n v="2"/>
    <d v="1899-12-30T00:00:00"/>
    <d v="1899-12-30T00:00:00"/>
    <d v="1899-12-30T00:00:00"/>
    <d v="2025-12-01T00:00:00"/>
    <d v="1899-12-30T00:00:00"/>
    <d v="1899-12-30T00:00:00"/>
    <n v="61.316608531920956"/>
    <s v="NEGATIVE"/>
    <s v=""/>
    <s v="BUY"/>
    <s v="NEGATIVE"/>
    <s v="NEGATIVE"/>
    <n v="66.178424897522149"/>
    <n v="4"/>
    <n v="0"/>
    <n v="1"/>
    <n v="0"/>
    <n v="0"/>
    <n v="1"/>
    <n v="0"/>
    <d v="2026-01-20T00:00:00"/>
    <n v="1"/>
    <d v="2026-02-10T00:00:00"/>
    <n v="-5.1764986207431818"/>
    <m/>
    <m/>
    <m/>
    <m/>
    <m/>
    <m/>
    <m/>
    <m/>
    <m/>
    <m/>
    <m/>
  </r>
  <r>
    <n v="268"/>
    <x v="267"/>
    <s v="MSCI Turkey ETF"/>
    <x v="5"/>
    <s v="N/A"/>
    <n v="4"/>
    <n v="6"/>
    <n v="2"/>
    <d v="2026-01-16T00:00:00"/>
    <d v="1899-12-30T00:00:00"/>
    <d v="1899-12-30T00:00:00"/>
    <d v="1899-12-30T00:00:00"/>
    <d v="1899-12-30T00:00:00"/>
    <d v="1899-12-30T00:00:00"/>
    <n v="66.191939944343147"/>
    <s v="POSITIVE"/>
    <s v=""/>
    <s v="POSITIVE"/>
    <s v="POSITIVE"/>
    <s v="POSITIVE"/>
    <n v="87.013427378335976"/>
    <n v="45"/>
    <n v="0"/>
    <n v="1"/>
    <n v="0"/>
    <n v="0"/>
    <n v="0"/>
    <n v="3"/>
    <d v="2025-11-14T00:00:00"/>
    <n v="1"/>
    <d v="2026-02-04T00:00:00"/>
    <n v="-0.30097849938572097"/>
    <m/>
    <m/>
    <m/>
    <m/>
    <m/>
    <m/>
    <m/>
    <m/>
    <m/>
    <m/>
    <m/>
  </r>
  <r>
    <n v="269"/>
    <x v="268"/>
    <s v="MSCI UAE ETF"/>
    <x v="5"/>
    <s v="N/A"/>
    <n v="1"/>
    <n v="9"/>
    <n v="2"/>
    <d v="2026-01-22T00:00:00"/>
    <d v="1899-12-30T00:00:00"/>
    <d v="1899-12-30T00:00:00"/>
    <d v="1899-12-30T00:00:00"/>
    <d v="1899-12-30T00:00:00"/>
    <d v="1899-12-30T00:00:00"/>
    <n v="80.261912478580641"/>
    <s v="POSITIVE"/>
    <s v=""/>
    <s v="POSITIVE"/>
    <s v="POSITIVE"/>
    <s v="POSITIVE"/>
    <n v="91.634588807154927"/>
    <n v="43"/>
    <n v="0"/>
    <n v="1"/>
    <n v="3"/>
    <n v="0"/>
    <n v="1"/>
    <n v="0"/>
    <d v="2025-12-01T00:00:00"/>
    <n v="1"/>
    <d v="2026-02-10T00:00:00"/>
    <n v="13.769136992856957"/>
    <m/>
    <m/>
    <m/>
    <m/>
    <m/>
    <m/>
    <m/>
    <m/>
    <m/>
    <m/>
    <m/>
  </r>
  <r>
    <n v="270"/>
    <x v="269"/>
    <s v="Procure Space ETF"/>
    <x v="5"/>
    <s v="N/A"/>
    <n v="5"/>
    <n v="12"/>
    <n v="2"/>
    <d v="2026-01-06T00:00:00"/>
    <d v="1899-12-30T00:00:00"/>
    <d v="2026-01-07T00:00:00"/>
    <d v="1899-12-30T00:00:00"/>
    <d v="1899-12-30T00:00:00"/>
    <d v="1899-12-30T00:00:00"/>
    <n v="51.796636611008232"/>
    <s v="NEGATIVE"/>
    <s v=""/>
    <s v="POSITIVE"/>
    <s v="POSITIVE"/>
    <s v="POSITIVE"/>
    <n v="62.445138089422727"/>
    <n v="3"/>
    <n v="0"/>
    <n v="1"/>
    <n v="5"/>
    <n v="46057"/>
    <n v="0"/>
    <n v="4"/>
    <d v="2025-11-21T00:00:00"/>
    <n v="1"/>
    <d v="2026-01-29T00:00:00"/>
    <n v="-14.696272617148665"/>
    <m/>
    <m/>
    <m/>
    <m/>
    <m/>
    <m/>
    <m/>
    <m/>
    <m/>
    <m/>
    <m/>
  </r>
  <r>
    <n v="271"/>
    <x v="270"/>
    <s v="United States Natural Gas Fund LP"/>
    <x v="5"/>
    <s v="N/A"/>
    <n v="-1"/>
    <n v="9"/>
    <n v="4"/>
    <d v="1899-12-30T00:00:00"/>
    <d v="2026-01-05T00:00:00"/>
    <d v="1899-12-30T00:00:00"/>
    <d v="2026-01-05T00:00:00"/>
    <d v="1899-12-30T00:00:00"/>
    <d v="1899-12-30T00:00:00"/>
    <n v="44.797025040237095"/>
    <s v="NEGATIVE"/>
    <s v=""/>
    <s v="NEGATIVE"/>
    <s v="NEGATIVE"/>
    <s v="NEGATIVE"/>
    <n v="43.483688013133111"/>
    <n v="0"/>
    <n v="0"/>
    <n v="2"/>
    <n v="7"/>
    <n v="0"/>
    <n v="0"/>
    <n v="1"/>
    <d v="2026-01-15T00:00:00"/>
    <n v="1"/>
    <d v="2026-01-30T00:00:00"/>
    <n v="-21.695884781170406"/>
    <m/>
    <m/>
    <m/>
    <m/>
    <m/>
    <m/>
    <m/>
    <m/>
    <m/>
    <m/>
    <m/>
  </r>
  <r>
    <n v="272"/>
    <x v="271"/>
    <s v="Uranium ETF"/>
    <x v="5"/>
    <s v="N/A"/>
    <n v="7"/>
    <n v="9"/>
    <n v="2"/>
    <d v="2026-01-28T00:00:00"/>
    <d v="1899-12-30T00:00:00"/>
    <d v="2026-01-29T00:00:00"/>
    <d v="1899-12-30T00:00:00"/>
    <d v="2026-01-30T00:00:00"/>
    <d v="1899-12-30T00:00:00"/>
    <n v="51.528448871234538"/>
    <s v="NEGATIVE"/>
    <s v=""/>
    <s v="POSITIVE"/>
    <s v="POSITIVE"/>
    <s v="POSITIVE"/>
    <n v="61.247105758437726"/>
    <n v="3"/>
    <n v="0"/>
    <n v="1"/>
    <n v="5"/>
    <n v="0"/>
    <n v="0"/>
    <n v="4"/>
    <d v="2025-11-21T00:00:00"/>
    <n v="1"/>
    <d v="2026-01-29T00:00:00"/>
    <n v="-14.964460249254792"/>
    <m/>
    <m/>
    <m/>
    <m/>
    <m/>
    <m/>
    <m/>
    <m/>
    <m/>
    <m/>
    <m/>
  </r>
  <r>
    <n v="273"/>
    <x v="272"/>
    <s v="Sprott Uranium Miners ETF"/>
    <x v="5"/>
    <s v="N/A"/>
    <n v="7"/>
    <n v="9"/>
    <n v="2"/>
    <d v="2026-01-15T00:00:00"/>
    <d v="1899-12-30T00:00:00"/>
    <d v="2026-01-16T00:00:00"/>
    <d v="1899-12-30T00:00:00"/>
    <d v="2026-02-02T00:00:00"/>
    <d v="1899-12-30T00:00:00"/>
    <n v="51.965923697059793"/>
    <s v="NEGATIVE"/>
    <s v=""/>
    <s v="POSITIVE"/>
    <s v="POSITIVE"/>
    <s v="POSITIVE"/>
    <n v="63.355596076898422"/>
    <n v="3"/>
    <n v="0"/>
    <n v="1"/>
    <n v="5"/>
    <n v="46050"/>
    <n v="0"/>
    <n v="4"/>
    <d v="2025-11-21T00:00:00"/>
    <n v="1"/>
    <d v="2026-01-29T00:00:00"/>
    <n v="-14.52698216801447"/>
    <m/>
    <m/>
    <m/>
    <m/>
    <m/>
    <m/>
    <m/>
    <m/>
    <m/>
    <m/>
    <m/>
  </r>
  <r>
    <n v="274"/>
    <x v="273"/>
    <s v="MSCI USA Min Vol Factor ETF"/>
    <x v="5"/>
    <s v="N/A"/>
    <n v="5"/>
    <n v="12"/>
    <n v="2"/>
    <d v="2026-02-05T00:00:00"/>
    <d v="1899-12-30T00:00:00"/>
    <d v="1899-12-30T00:00:00"/>
    <d v="2025-10-28T00:00:00"/>
    <d v="1899-12-30T00:00:00"/>
    <d v="1899-12-30T00:00:00"/>
    <n v="60.378848654228101"/>
    <s v="NEGATIVE"/>
    <s v=""/>
    <s v="POSITIVE"/>
    <s v="NEGATIVE"/>
    <s v="NEGATIVE"/>
    <n v="70.864873948254271"/>
    <n v="15"/>
    <n v="0"/>
    <n v="1"/>
    <n v="9"/>
    <n v="46056"/>
    <n v="1"/>
    <n v="0"/>
    <d v="2025-11-20T00:00:00"/>
    <n v="1"/>
    <d v="2026-02-10T00:00:00"/>
    <n v="-6.1140698218489788"/>
    <m/>
    <m/>
    <m/>
    <m/>
    <m/>
    <m/>
    <m/>
    <m/>
    <m/>
    <m/>
    <m/>
  </r>
  <r>
    <n v="275"/>
    <x v="274"/>
    <s v="United States Oil Fund LP"/>
    <x v="5"/>
    <s v="N/A"/>
    <n v="5"/>
    <n v="6"/>
    <n v="2"/>
    <d v="1899-12-30T00:00:00"/>
    <d v="1899-12-30T00:00:00"/>
    <d v="1899-12-30T00:00:00"/>
    <d v="2025-12-16T00:00:00"/>
    <d v="1899-12-30T00:00:00"/>
    <d v="1899-12-30T00:00:00"/>
    <n v="61.037163627246684"/>
    <s v="NEGATIVE"/>
    <s v=""/>
    <s v="POSITIVE"/>
    <s v="POSITIVE"/>
    <s v="POSITIVE"/>
    <n v="71.355333586523486"/>
    <n v="23"/>
    <n v="0"/>
    <n v="1"/>
    <n v="0"/>
    <n v="46057"/>
    <n v="0"/>
    <n v="0"/>
    <d v="2025-12-16T00:00:00"/>
    <n v="1"/>
    <d v="2026-01-29T00:00:00"/>
    <n v="-5.4557427788074904"/>
    <m/>
    <m/>
    <m/>
    <m/>
    <m/>
    <m/>
    <m/>
    <m/>
    <m/>
    <m/>
    <m/>
  </r>
  <r>
    <n v="276"/>
    <x v="275"/>
    <s v="US Dollar Index Bullish Fund"/>
    <x v="5"/>
    <s v="N/A"/>
    <n v="-1"/>
    <n v="6"/>
    <n v="6"/>
    <d v="1899-12-30T00:00:00"/>
    <d v="1899-12-30T00:00:00"/>
    <d v="1899-12-30T00:00:00"/>
    <d v="2025-10-28T00:00:00"/>
    <d v="1899-12-30T00:00:00"/>
    <d v="1899-12-30T00:00:00"/>
    <n v="43.204566242547735"/>
    <s v="NEGATIVE"/>
    <s v=""/>
    <s v="NEGATIVE"/>
    <s v="NEGATIVE"/>
    <s v="NEGATIVE"/>
    <n v="35.985541292740209"/>
    <n v="0"/>
    <n v="0"/>
    <n v="3"/>
    <n v="0"/>
    <n v="0"/>
    <n v="4"/>
    <n v="0"/>
    <d v="2026-01-27T00:00:00"/>
    <n v="1"/>
    <d v="2026-01-16T00:00:00"/>
    <n v="-23.288299260781685"/>
    <m/>
    <m/>
    <m/>
    <m/>
    <m/>
    <m/>
    <m/>
    <m/>
    <m/>
    <m/>
    <m/>
  </r>
  <r>
    <n v="277"/>
    <x v="276"/>
    <s v="Industrials ETF"/>
    <x v="5"/>
    <s v="N/A"/>
    <n v="4"/>
    <n v="9"/>
    <n v="2"/>
    <d v="2025-10-29T00:00:00"/>
    <d v="1899-12-30T00:00:00"/>
    <d v="2026-01-16T00:00:00"/>
    <d v="1899-12-30T00:00:00"/>
    <d v="1899-12-30T00:00:00"/>
    <d v="1899-12-30T00:00:00"/>
    <n v="72.923433022945758"/>
    <s v="POSITIVE"/>
    <s v=""/>
    <s v="POSITIVE"/>
    <s v="POSITIVE"/>
    <s v="POSITIVE"/>
    <n v="87.303063343416568"/>
    <n v="47"/>
    <n v="0"/>
    <n v="1"/>
    <n v="3"/>
    <n v="0"/>
    <n v="1"/>
    <n v="0"/>
    <d v="2025-11-21T00:00:00"/>
    <n v="1"/>
    <d v="2026-02-10T00:00:00"/>
    <n v="6.4305131740268564"/>
    <m/>
    <m/>
    <m/>
    <m/>
    <m/>
    <m/>
    <m/>
    <m/>
    <m/>
    <m/>
    <m/>
  </r>
  <r>
    <n v="278"/>
    <x v="277"/>
    <s v="MSCI USA Value Factor ETF"/>
    <x v="5"/>
    <s v="N/A"/>
    <n v="2"/>
    <n v="12"/>
    <n v="2"/>
    <d v="2026-01-15T00:00:00"/>
    <d v="1899-12-30T00:00:00"/>
    <d v="2026-01-09T00:00:00"/>
    <d v="1899-12-30T00:00:00"/>
    <d v="1899-12-30T00:00:00"/>
    <d v="1899-12-30T00:00:00"/>
    <n v="66.096900798479425"/>
    <s v="POSITIVE"/>
    <s v=""/>
    <s v="POSITIVE"/>
    <s v="POSITIVE"/>
    <s v="POSITIVE"/>
    <n v="86.675371110611508"/>
    <n v="53"/>
    <n v="0"/>
    <n v="1"/>
    <n v="7"/>
    <n v="46058"/>
    <n v="3"/>
    <n v="0"/>
    <d v="2025-11-20T00:00:00"/>
    <n v="1"/>
    <d v="2026-02-06T00:00:00"/>
    <n v="-0.39599627479073263"/>
    <m/>
    <m/>
    <m/>
    <m/>
    <m/>
    <m/>
    <m/>
    <m/>
    <m/>
    <m/>
    <m/>
  </r>
  <r>
    <n v="279"/>
    <x v="278"/>
    <s v="Vietnam ETF"/>
    <x v="5"/>
    <s v="N/A"/>
    <n v="1"/>
    <n v="9"/>
    <n v="6"/>
    <d v="1899-12-30T00:00:00"/>
    <d v="1899-12-30T00:00:00"/>
    <d v="1899-12-30T00:00:00"/>
    <d v="1899-12-30T00:00:00"/>
    <d v="1899-12-30T00:00:00"/>
    <d v="1899-12-30T00:00:00"/>
    <n v="38.512004299454368"/>
    <s v="NEGATIVE"/>
    <s v=""/>
    <s v="NEGATIVE"/>
    <s v="BUY"/>
    <s v="NEGATIVE"/>
    <n v="35.852788919480659"/>
    <n v="0"/>
    <n v="0"/>
    <n v="3"/>
    <n v="6"/>
    <n v="0"/>
    <n v="0"/>
    <n v="2"/>
    <d v="2025-11-13T00:00:00"/>
    <n v="1"/>
    <d v="2026-01-13T00:00:00"/>
    <n v="-27.980928718972102"/>
    <m/>
    <m/>
    <m/>
    <m/>
    <m/>
    <m/>
    <m/>
    <m/>
    <m/>
    <m/>
    <m/>
  </r>
  <r>
    <n v="280"/>
    <x v="279"/>
    <s v="VIX Short-Term Futures ETN"/>
    <x v="5"/>
    <s v="N/A"/>
    <n v="-1"/>
    <n v="9"/>
    <n v="6"/>
    <d v="1899-12-30T00:00:00"/>
    <d v="2025-12-23T00:00:00"/>
    <d v="1899-12-30T00:00:00"/>
    <d v="2025-12-23T00:00:00"/>
    <d v="1899-12-30T00:00:00"/>
    <d v="1899-12-30T00:00:00"/>
    <n v="48.81601464015084"/>
    <s v="NEGATIVE"/>
    <s v=""/>
    <s v="NEGATIVE"/>
    <s v="NEGATIVE"/>
    <s v="NEGATIVE"/>
    <n v="38.641804359602439"/>
    <n v="1"/>
    <n v="0"/>
    <n v="1"/>
    <n v="6"/>
    <n v="0"/>
    <n v="4"/>
    <n v="0"/>
    <d v="2026-01-09T00:00:00"/>
    <n v="1"/>
    <d v="2026-01-20T00:00:00"/>
    <n v="-17.676895005819787"/>
    <m/>
    <m/>
    <m/>
    <m/>
    <m/>
    <m/>
    <m/>
    <m/>
    <m/>
    <m/>
    <m/>
  </r>
  <r>
    <n v="281"/>
    <x v="280"/>
    <s v="WisdomTree Cloud Computing Fund"/>
    <x v="5"/>
    <s v="N/A"/>
    <n v="-1"/>
    <n v="12"/>
    <n v="9"/>
    <d v="1899-12-30T00:00:00"/>
    <d v="2026-02-05T00:00:00"/>
    <d v="1899-12-30T00:00:00"/>
    <d v="2026-02-06T00:00:00"/>
    <d v="1899-12-30T00:00:00"/>
    <d v="1899-12-30T00:00:00"/>
    <n v="33.552764596392123"/>
    <s v="NEGATIVE"/>
    <s v=""/>
    <s v="NEGATIVE"/>
    <s v="NEGATIVE"/>
    <s v="NEGATIVE"/>
    <n v="23.103284794646314"/>
    <n v="0"/>
    <n v="0"/>
    <n v="1"/>
    <n v="6"/>
    <n v="46057"/>
    <n v="0"/>
    <n v="4"/>
    <d v="2026-02-05T00:00:00"/>
    <n v="1"/>
    <d v="2026-01-12T00:00:00"/>
    <n v="-32.940147749132763"/>
    <m/>
    <m/>
    <m/>
    <m/>
    <m/>
    <m/>
    <m/>
    <m/>
    <m/>
    <m/>
    <m/>
  </r>
  <r>
    <n v="282"/>
    <x v="281"/>
    <s v="SPDR S&amp;P Aerospace &amp; Defense ETF"/>
    <x v="5"/>
    <s v="N/A"/>
    <n v="7"/>
    <n v="6"/>
    <n v="6"/>
    <d v="2025-10-28T00:00:00"/>
    <d v="1899-12-30T00:00:00"/>
    <d v="2026-01-06T00:00:00"/>
    <d v="1899-12-30T00:00:00"/>
    <d v="2026-01-30T00:00:00"/>
    <d v="1899-12-30T00:00:00"/>
    <n v="51.097400911157273"/>
    <s v="NEGATIVE"/>
    <s v=""/>
    <s v="POSITIVE"/>
    <s v="POSITIVE"/>
    <s v="POSITIVE"/>
    <n v="59.320799054489818"/>
    <n v="3"/>
    <n v="0"/>
    <n v="0"/>
    <n v="5"/>
    <n v="0"/>
    <n v="0"/>
    <n v="4"/>
    <d v="2025-11-21T00:00:00"/>
    <n v="1"/>
    <d v="2026-01-16T00:00:00"/>
    <n v="-15.395512669557107"/>
    <m/>
    <m/>
    <m/>
    <m/>
    <m/>
    <m/>
    <m/>
    <m/>
    <m/>
    <m/>
    <m/>
  </r>
  <r>
    <n v="283"/>
    <x v="282"/>
    <s v="SPDR S&amp;P Biotech ETF"/>
    <x v="5"/>
    <s v="N/A"/>
    <n v="5"/>
    <n v="6"/>
    <n v="6"/>
    <d v="2025-10-28T00:00:00"/>
    <d v="1899-12-30T00:00:00"/>
    <d v="2026-01-21T00:00:00"/>
    <d v="1899-12-30T00:00:00"/>
    <d v="2025-12-17T00:00:00"/>
    <d v="1899-12-30T00:00:00"/>
    <n v="50.531641497620207"/>
    <s v="NEGATIVE"/>
    <s v=""/>
    <s v="POSITIVE"/>
    <s v="POSITIVE"/>
    <s v="POSITIVE"/>
    <n v="60.85111518432408"/>
    <n v="3"/>
    <n v="0"/>
    <n v="1"/>
    <n v="0"/>
    <n v="0"/>
    <n v="0"/>
    <n v="4"/>
    <d v="2025-11-14T00:00:00"/>
    <n v="1"/>
    <d v="2026-01-22T00:00:00"/>
    <n v="-15.961261238384736"/>
    <m/>
    <m/>
    <m/>
    <m/>
    <m/>
    <m/>
    <m/>
    <m/>
    <m/>
    <m/>
    <m/>
  </r>
  <r>
    <n v="284"/>
    <x v="283"/>
    <s v="SPDR S&amp;P Homebuilders ETF"/>
    <x v="5"/>
    <s v="N/A"/>
    <n v="6"/>
    <n v="9"/>
    <n v="2"/>
    <d v="1899-12-30T00:00:00"/>
    <d v="1899-12-30T00:00:00"/>
    <d v="1899-12-30T00:00:00"/>
    <d v="2025-11-03T00:00:00"/>
    <d v="1899-12-30T00:00:00"/>
    <d v="1899-12-30T00:00:00"/>
    <n v="70.172172503834815"/>
    <s v="POSITIVE"/>
    <s v=""/>
    <s v="POSITIVE"/>
    <s v="POSITIVE"/>
    <s v="POSITIVE"/>
    <n v="74.837366187778798"/>
    <n v="7"/>
    <n v="0"/>
    <n v="4"/>
    <n v="0"/>
    <n v="46059"/>
    <n v="1"/>
    <n v="0"/>
    <d v="2025-11-18T00:00:00"/>
    <n v="1"/>
    <d v="2026-02-10T00:00:00"/>
    <n v="3.6792725541787377"/>
    <m/>
    <m/>
    <m/>
    <m/>
    <m/>
    <m/>
    <m/>
    <m/>
    <m/>
    <m/>
    <m/>
  </r>
  <r>
    <n v="285"/>
    <x v="284"/>
    <s v="Materials Select Sector SPDR Fund"/>
    <x v="5"/>
    <s v="N/A"/>
    <n v="4"/>
    <n v="6"/>
    <n v="2"/>
    <d v="2026-01-12T00:00:00"/>
    <d v="1899-12-30T00:00:00"/>
    <d v="1899-12-30T00:00:00"/>
    <d v="2025-10-28T00:00:00"/>
    <d v="1899-12-30T00:00:00"/>
    <d v="1899-12-30T00:00:00"/>
    <n v="72.91821451453086"/>
    <s v="POSITIVE"/>
    <s v=""/>
    <s v="POSITIVE"/>
    <s v="POSITIVE"/>
    <s v="POSITIVE"/>
    <n v="89.338707302085751"/>
    <n v="42"/>
    <n v="0"/>
    <n v="0"/>
    <n v="0"/>
    <n v="46057"/>
    <n v="1"/>
    <n v="0"/>
    <d v="2025-11-20T00:00:00"/>
    <n v="1"/>
    <d v="2026-02-10T00:00:00"/>
    <n v="6.4252912257569932"/>
    <m/>
    <m/>
    <m/>
    <m/>
    <m/>
    <m/>
    <m/>
    <m/>
    <m/>
    <m/>
    <m/>
  </r>
  <r>
    <n v="286"/>
    <x v="285"/>
    <s v="Communication Services Select SPDR Fund"/>
    <x v="5"/>
    <s v="N/A"/>
    <n v="4"/>
    <n v="6"/>
    <n v="2"/>
    <d v="2026-01-30T00:00:00"/>
    <d v="1899-12-30T00:00:00"/>
    <d v="1899-12-30T00:00:00"/>
    <d v="1899-12-30T00:00:00"/>
    <d v="1899-12-30T00:00:00"/>
    <d v="1899-12-30T00:00:00"/>
    <n v="52.623510767136345"/>
    <s v="NEGATIVE"/>
    <s v=""/>
    <s v="BUY"/>
    <s v="NEGATIVE"/>
    <s v="NEGATIVE"/>
    <n v="53.890931151609387"/>
    <n v="1"/>
    <n v="0"/>
    <n v="0"/>
    <n v="6"/>
    <n v="0"/>
    <n v="0"/>
    <n v="3"/>
    <d v="2025-11-20T00:00:00"/>
    <n v="1"/>
    <d v="2026-02-02T00:00:00"/>
    <n v="-13.869406826292682"/>
    <m/>
    <m/>
    <m/>
    <m/>
    <m/>
    <m/>
    <m/>
    <m/>
    <m/>
    <m/>
    <m/>
  </r>
  <r>
    <n v="287"/>
    <x v="286"/>
    <s v="Energy Select SPDR Fund"/>
    <x v="5"/>
    <s v="N/A"/>
    <n v="4"/>
    <n v="9"/>
    <n v="2"/>
    <d v="2026-01-13T00:00:00"/>
    <d v="1899-12-30T00:00:00"/>
    <d v="1899-12-30T00:00:00"/>
    <d v="1899-12-30T00:00:00"/>
    <d v="1899-12-30T00:00:00"/>
    <d v="1899-12-30T00:00:00"/>
    <n v="75.011323399227635"/>
    <s v="POSITIVE"/>
    <s v=""/>
    <s v="POSITIVE"/>
    <s v="POSITIVE"/>
    <s v="POSITIVE"/>
    <n v="92.640507703111069"/>
    <n v="29"/>
    <n v="0"/>
    <n v="1"/>
    <n v="6"/>
    <n v="0"/>
    <n v="1"/>
    <n v="0"/>
    <d v="2025-12-16T00:00:00"/>
    <n v="1"/>
    <d v="2026-02-10T00:00:00"/>
    <n v="8.5184436461330648"/>
    <m/>
    <m/>
    <m/>
    <m/>
    <m/>
    <m/>
    <m/>
    <m/>
    <m/>
    <m/>
    <m/>
  </r>
  <r>
    <n v="288"/>
    <x v="287"/>
    <s v="Financial Select SPDR Fund"/>
    <x v="5"/>
    <s v="N/A"/>
    <n v="-1"/>
    <n v="6"/>
    <n v="6"/>
    <d v="2025-12-12T00:00:00"/>
    <d v="1899-12-30T00:00:00"/>
    <d v="1899-12-30T00:00:00"/>
    <d v="1899-12-30T00:00:00"/>
    <d v="1899-12-30T00:00:00"/>
    <d v="1899-12-30T00:00:00"/>
    <n v="46.748142960249098"/>
    <s v="NEGATIVE"/>
    <s v=""/>
    <s v="NEGATIVE"/>
    <s v="NEGATIVE"/>
    <s v="NEGATIVE"/>
    <n v="43.785297730155172"/>
    <n v="0"/>
    <n v="0"/>
    <n v="2"/>
    <n v="0"/>
    <n v="0"/>
    <n v="2"/>
    <n v="0"/>
    <d v="2025-11-20T00:00:00"/>
    <n v="1"/>
    <d v="2026-01-12T00:00:00"/>
    <n v="-19.744760805096647"/>
    <m/>
    <m/>
    <m/>
    <m/>
    <m/>
    <m/>
    <m/>
    <m/>
    <m/>
    <m/>
    <m/>
  </r>
  <r>
    <n v="289"/>
    <x v="288"/>
    <s v="Industrial Select SPDR Fund"/>
    <x v="5"/>
    <s v="N/A"/>
    <n v="4"/>
    <n v="6"/>
    <n v="2"/>
    <d v="2025-10-28T00:00:00"/>
    <d v="1899-12-30T00:00:00"/>
    <d v="2026-01-21T00:00:00"/>
    <d v="1899-12-30T00:00:00"/>
    <d v="1899-12-30T00:00:00"/>
    <d v="1899-12-30T00:00:00"/>
    <n v="73.529657522211977"/>
    <s v="POSITIVE"/>
    <s v=""/>
    <s v="POSITIVE"/>
    <s v="POSITIVE"/>
    <s v="POSITIVE"/>
    <n v="86.651651292085447"/>
    <n v="47"/>
    <n v="0"/>
    <n v="1"/>
    <n v="0"/>
    <n v="0"/>
    <n v="1"/>
    <n v="0"/>
    <d v="2025-11-21T00:00:00"/>
    <n v="1"/>
    <d v="2026-02-10T00:00:00"/>
    <n v="7.0367327905916284"/>
    <m/>
    <m/>
    <m/>
    <m/>
    <m/>
    <m/>
    <m/>
    <m/>
    <m/>
    <m/>
    <m/>
  </r>
  <r>
    <n v="290"/>
    <x v="289"/>
    <s v="Technology Select SPDR Fund"/>
    <x v="5"/>
    <s v="N/A"/>
    <n v="-1"/>
    <n v="12"/>
    <n v="4"/>
    <d v="2025-10-28T00:00:00"/>
    <d v="1899-12-30T00:00:00"/>
    <d v="2025-10-28T00:00:00"/>
    <d v="1899-12-30T00:00:00"/>
    <d v="1899-12-30T00:00:00"/>
    <d v="1899-12-30T00:00:00"/>
    <n v="47.80468362582603"/>
    <s v="NEGATIVE"/>
    <s v=""/>
    <s v="NEGATIVE"/>
    <s v="NEGATIVE"/>
    <s v="NEGATIVE"/>
    <n v="43.143658069569639"/>
    <n v="0"/>
    <n v="0"/>
    <n v="1"/>
    <n v="6"/>
    <n v="46057"/>
    <n v="0"/>
    <n v="4"/>
    <d v="2025-11-21T00:00:00"/>
    <n v="1"/>
    <d v="2026-01-28T00:00:00"/>
    <n v="-18.688228806227009"/>
    <m/>
    <m/>
    <m/>
    <m/>
    <m/>
    <m/>
    <m/>
    <m/>
    <m/>
    <m/>
    <m/>
  </r>
  <r>
    <n v="291"/>
    <x v="290"/>
    <s v="Consumer Staples Select SPDR Fund"/>
    <x v="5"/>
    <s v="N/A"/>
    <n v="6"/>
    <n v="9"/>
    <n v="2"/>
    <d v="2026-01-26T00:00:00"/>
    <d v="1899-12-30T00:00:00"/>
    <d v="1899-12-30T00:00:00"/>
    <d v="2025-10-29T00:00:00"/>
    <d v="1899-12-30T00:00:00"/>
    <d v="1899-12-30T00:00:00"/>
    <n v="74.891347733701863"/>
    <s v="POSITIVE"/>
    <s v=""/>
    <s v="POSITIVE"/>
    <s v="POSITIVE"/>
    <s v="POSITIVE"/>
    <n v="83.317489343750395"/>
    <n v="23"/>
    <n v="0"/>
    <n v="1"/>
    <n v="6"/>
    <n v="0"/>
    <n v="2"/>
    <n v="0"/>
    <d v="2025-11-19T00:00:00"/>
    <n v="1"/>
    <d v="2026-02-09T00:00:00"/>
    <n v="8.3984388987469174"/>
    <m/>
    <m/>
    <m/>
    <m/>
    <m/>
    <m/>
    <m/>
    <m/>
    <m/>
    <m/>
    <m/>
  </r>
  <r>
    <n v="292"/>
    <x v="291"/>
    <s v="Real Estate Select SPDR Fund"/>
    <x v="5"/>
    <s v="N/A"/>
    <n v="5"/>
    <n v="6"/>
    <n v="2"/>
    <d v="1899-12-30T00:00:00"/>
    <d v="1899-12-30T00:00:00"/>
    <d v="1899-12-30T00:00:00"/>
    <d v="2025-10-29T00:00:00"/>
    <d v="1899-12-30T00:00:00"/>
    <d v="1899-12-30T00:00:00"/>
    <n v="67.610626171056964"/>
    <s v="POSITIVE"/>
    <s v=""/>
    <s v="POSITIVE"/>
    <s v="NEGATIVE"/>
    <s v="POSITIVE"/>
    <n v="74.800984830264781"/>
    <n v="5"/>
    <n v="0"/>
    <n v="4"/>
    <n v="0"/>
    <n v="0"/>
    <n v="1"/>
    <n v="0"/>
    <d v="2025-12-22T00:00:00"/>
    <n v="1"/>
    <d v="2026-02-10T00:00:00"/>
    <n v="1.1177576436025021"/>
    <m/>
    <m/>
    <m/>
    <m/>
    <m/>
    <m/>
    <m/>
    <m/>
    <m/>
    <m/>
    <m/>
  </r>
  <r>
    <n v="293"/>
    <x v="292"/>
    <s v="Utilities Select SPDR Fund"/>
    <x v="5"/>
    <s v="N/A"/>
    <n v="6"/>
    <n v="6"/>
    <n v="2"/>
    <d v="1899-12-30T00:00:00"/>
    <d v="1899-12-30T00:00:00"/>
    <d v="1899-12-30T00:00:00"/>
    <d v="1899-12-30T00:00:00"/>
    <d v="1899-12-30T00:00:00"/>
    <d v="1899-12-30T00:00:00"/>
    <n v="63.463925036231991"/>
    <s v="POSITIVE"/>
    <s v=""/>
    <s v="POSITIVE"/>
    <s v="NEGATIVE"/>
    <s v="BUY"/>
    <n v="66.808906059794239"/>
    <n v="6"/>
    <n v="0"/>
    <n v="2"/>
    <n v="0"/>
    <n v="0"/>
    <n v="1"/>
    <n v="0"/>
    <d v="2026-01-07T00:00:00"/>
    <n v="1"/>
    <d v="2026-02-10T00:00:00"/>
    <n v="-3.0289963105157724"/>
    <m/>
    <m/>
    <m/>
    <m/>
    <m/>
    <m/>
    <m/>
    <m/>
    <m/>
    <m/>
    <m/>
  </r>
  <r>
    <n v="294"/>
    <x v="293"/>
    <s v="Health Care Select SPDR Fund"/>
    <x v="5"/>
    <s v="N/A"/>
    <n v="1"/>
    <n v="3"/>
    <n v="6"/>
    <d v="2025-11-26T00:00:00"/>
    <d v="1899-12-30T00:00:00"/>
    <d v="1899-12-30T00:00:00"/>
    <d v="1899-12-30T00:00:00"/>
    <d v="2025-12-05T00:00:00"/>
    <d v="1899-12-30T00:00:00"/>
    <n v="48.715494655211302"/>
    <s v="NEGATIVE"/>
    <s v=""/>
    <s v="NEGATIVE"/>
    <s v="POSITIVE"/>
    <s v="POSITIVE"/>
    <n v="50.272928538724763"/>
    <n v="0"/>
    <n v="0"/>
    <n v="0"/>
    <n v="0"/>
    <n v="0"/>
    <n v="2"/>
    <n v="0"/>
    <d v="2025-12-09T00:00:00"/>
    <n v="1"/>
    <d v="2026-01-22T00:00:00"/>
    <n v="-17.777420086284955"/>
    <m/>
    <m/>
    <m/>
    <m/>
    <m/>
    <m/>
    <m/>
    <m/>
    <m/>
    <m/>
    <m/>
  </r>
  <r>
    <n v="295"/>
    <x v="294"/>
    <s v="Consumer Discretionary SPDR Fund"/>
    <x v="5"/>
    <s v="N/A"/>
    <n v="-1"/>
    <n v="9"/>
    <n v="6"/>
    <d v="2025-12-15T00:00:00"/>
    <d v="1899-12-30T00:00:00"/>
    <d v="1899-12-30T00:00:00"/>
    <d v="1899-12-30T00:00:00"/>
    <d v="1899-12-30T00:00:00"/>
    <d v="1899-12-30T00:00:00"/>
    <n v="41.203581640158703"/>
    <s v="NEGATIVE"/>
    <s v=""/>
    <s v="NEGATIVE"/>
    <s v="NEGATIVE"/>
    <s v="NEGATIVE"/>
    <n v="39.460173211049565"/>
    <n v="0"/>
    <n v="0"/>
    <n v="1"/>
    <n v="6"/>
    <n v="0"/>
    <n v="0"/>
    <n v="3"/>
    <d v="2025-11-20T00:00:00"/>
    <n v="1"/>
    <d v="2026-01-12T00:00:00"/>
    <n v="-25.289341021884745"/>
    <m/>
    <m/>
    <m/>
    <m/>
    <m/>
    <m/>
    <m/>
    <m/>
    <m/>
    <m/>
    <m/>
  </r>
  <r>
    <n v="296"/>
    <x v="295"/>
    <s v="SPDR S&amp;P Metals &amp; Mining ETF"/>
    <x v="5"/>
    <s v="N/A"/>
    <n v="7"/>
    <n v="6"/>
    <n v="2"/>
    <d v="2026-01-06T00:00:00"/>
    <d v="1899-12-30T00:00:00"/>
    <d v="2026-01-09T00:00:00"/>
    <d v="1899-12-30T00:00:00"/>
    <d v="2026-01-30T00:00:00"/>
    <d v="1899-12-30T00:00:00"/>
    <n v="54.050559813847634"/>
    <s v="NEGATIVE"/>
    <s v=""/>
    <s v="POSITIVE"/>
    <s v="POSITIVE"/>
    <s v="POSITIVE"/>
    <n v="64.535201829416451"/>
    <n v="3"/>
    <n v="0"/>
    <n v="1"/>
    <n v="0"/>
    <n v="0"/>
    <n v="0"/>
    <n v="4"/>
    <d v="2025-11-21T00:00:00"/>
    <n v="1"/>
    <d v="2026-01-26T00:00:00"/>
    <n v="-12.442346951654933"/>
    <m/>
    <m/>
    <m/>
    <m/>
    <m/>
    <m/>
    <m/>
    <m/>
    <m/>
    <m/>
    <m/>
  </r>
  <r>
    <n v="297"/>
    <x v="296"/>
    <s v="SPDR S&amp;P Oil &amp; Gas Exploration &amp; Production ETF"/>
    <x v="5"/>
    <s v="N/A"/>
    <n v="8"/>
    <n v="6"/>
    <n v="2"/>
    <d v="2026-02-09T00:00:00"/>
    <d v="1899-12-30T00:00:00"/>
    <d v="1899-12-30T00:00:00"/>
    <d v="2025-11-04T00:00:00"/>
    <d v="1899-12-30T00:00:00"/>
    <d v="1899-12-30T00:00:00"/>
    <n v="67.281221446874497"/>
    <s v="POSITIVE"/>
    <s v=""/>
    <s v="POSITIVE"/>
    <s v="POSITIVE"/>
    <s v="POSITIVE"/>
    <n v="79.804871502472139"/>
    <n v="20"/>
    <n v="0"/>
    <n v="1"/>
    <n v="0"/>
    <n v="46051"/>
    <n v="2"/>
    <n v="0"/>
    <d v="2026-01-07T00:00:00"/>
    <n v="1"/>
    <d v="2026-02-09T00:00:00"/>
    <n v="0.78831851842571155"/>
    <m/>
    <m/>
    <m/>
    <m/>
    <m/>
    <m/>
    <m/>
    <m/>
    <m/>
    <m/>
    <m/>
  </r>
  <r>
    <n v="298"/>
    <x v="297"/>
    <s v="SPDR S&amp;P Retail ETF"/>
    <x v="5"/>
    <s v="N/A"/>
    <n v="-1"/>
    <n v="6"/>
    <n v="6"/>
    <d v="2026-01-07T00:00:00"/>
    <d v="1899-12-30T00:00:00"/>
    <d v="1899-12-30T00:00:00"/>
    <d v="2025-10-31T00:00:00"/>
    <d v="1899-12-30T00:00:00"/>
    <d v="1899-12-30T00:00:00"/>
    <n v="47.47783336563041"/>
    <s v="NEGATIVE"/>
    <s v=""/>
    <s v="SELL"/>
    <s v="SELL"/>
    <s v="SELL"/>
    <n v="48.840778802599203"/>
    <n v="0"/>
    <n v="0"/>
    <n v="2"/>
    <n v="0"/>
    <n v="0"/>
    <n v="2"/>
    <n v="0"/>
    <d v="2025-11-20T00:00:00"/>
    <n v="1"/>
    <d v="2026-01-22T00:00:00"/>
    <n v="-19.015081394278901"/>
    <m/>
    <m/>
    <m/>
    <m/>
    <m/>
    <m/>
    <m/>
    <m/>
    <m/>
    <m/>
    <m/>
  </r>
  <r>
    <n v="299"/>
    <x v="298"/>
    <s v="S&amp;P/ASX 200 INDEX"/>
    <x v="0"/>
    <s v="STOCKS"/>
    <n v="3"/>
    <n v="9"/>
    <n v="2"/>
    <d v="1899-12-30T00:00:00"/>
    <d v="1899-12-30T00:00:00"/>
    <d v="1899-12-30T00:00:00"/>
    <d v="2025-10-29T00:00:00"/>
    <d v="1899-12-30T00:00:00"/>
    <d v="1899-12-30T00:00:00"/>
    <n v="53.206035945740133"/>
    <s v="NEGATIVE"/>
    <s v=""/>
    <s v="POSITIVE"/>
    <s v="NEGATIVE"/>
    <s v="NEGATIVE"/>
    <n v="59.088195161417424"/>
    <n v="2"/>
    <n v="0"/>
    <n v="4"/>
    <n v="3"/>
    <n v="0"/>
    <n v="0"/>
    <n v="3"/>
    <d v="2025-11-21T00:00:00"/>
    <n v="1"/>
    <d v="2026-01-28T00:00:00"/>
    <n v="-13.286873355386497"/>
    <m/>
    <m/>
    <m/>
    <m/>
    <m/>
    <m/>
    <m/>
    <m/>
    <m/>
    <m/>
    <m/>
  </r>
  <r>
    <n v="300"/>
    <x v="299"/>
    <s v="KBW BANK INDEX"/>
    <x v="0"/>
    <s v="STOCKS"/>
    <n v="5"/>
    <n v="9"/>
    <n v="2"/>
    <d v="2025-12-04T00:00:00"/>
    <d v="1899-12-30T00:00:00"/>
    <d v="2025-12-10T00:00:00"/>
    <d v="1899-12-30T00:00:00"/>
    <d v="1899-12-30T00:00:00"/>
    <d v="1899-12-30T00:00:00"/>
    <n v="61.857387363284559"/>
    <s v="NEGATIVE"/>
    <s v=""/>
    <s v="POSITIVE"/>
    <s v="POSITIVE"/>
    <s v="POSITIVE"/>
    <n v="71.178081715860301"/>
    <n v="9"/>
    <n v="0"/>
    <n v="2"/>
    <n v="1"/>
    <n v="46052"/>
    <n v="1"/>
    <n v="0"/>
    <d v="2025-11-18T00:00:00"/>
    <n v="1"/>
    <d v="2026-02-10T00:00:00"/>
    <n v="-4.6355219378781456"/>
    <m/>
    <m/>
    <m/>
    <m/>
    <m/>
    <m/>
    <m/>
    <m/>
    <m/>
    <m/>
    <m/>
  </r>
  <r>
    <n v="301"/>
    <x v="300"/>
    <s v="CAC 40 INDEX"/>
    <x v="0"/>
    <s v="STOCKS"/>
    <n v="6"/>
    <n v="9"/>
    <n v="4"/>
    <d v="2025-11-13T00:00:00"/>
    <d v="1899-12-30T00:00:00"/>
    <d v="1899-12-30T00:00:00"/>
    <d v="2025-12-11T00:00:00"/>
    <d v="1899-12-30T00:00:00"/>
    <d v="1899-12-30T00:00:00"/>
    <n v="63.636552839626773"/>
    <s v="POSITIVE"/>
    <s v=""/>
    <s v="POSITIVE"/>
    <s v="NEGATIVE"/>
    <s v="BUY"/>
    <n v="65.588072882352435"/>
    <n v="5"/>
    <n v="0"/>
    <n v="1"/>
    <n v="7"/>
    <n v="0"/>
    <n v="1"/>
    <n v="0"/>
    <d v="2025-11-21T00:00:00"/>
    <n v="1"/>
    <d v="2026-01-14T00:00:00"/>
    <n v="-2.8563564613634753"/>
    <m/>
    <m/>
    <m/>
    <m/>
    <m/>
    <m/>
    <m/>
    <m/>
    <m/>
    <m/>
    <m/>
  </r>
  <r>
    <n v="302"/>
    <x v="301"/>
    <s v="NASDAQ COMPOSITE INDEX"/>
    <x v="0"/>
    <s v="STOCKS"/>
    <n v="-1"/>
    <n v="9"/>
    <n v="4"/>
    <d v="2026-01-06T00:00:00"/>
    <d v="1899-12-30T00:00:00"/>
    <d v="1899-12-30T00:00:00"/>
    <d v="1899-12-30T00:00:00"/>
    <d v="2026-01-19T00:00:00"/>
    <d v="1899-12-30T00:00:00"/>
    <n v="45.956346205308762"/>
    <s v="NEGATIVE"/>
    <s v=""/>
    <s v="NEGATIVE"/>
    <s v="NEGATIVE"/>
    <s v="NEGATIVE"/>
    <n v="40.923713779752951"/>
    <n v="0"/>
    <n v="0"/>
    <n v="1"/>
    <n v="9"/>
    <n v="0"/>
    <n v="0"/>
    <n v="4"/>
    <d v="2025-11-21T00:00:00"/>
    <n v="1"/>
    <d v="2026-01-13T00:00:00"/>
    <n v="-10.43656284958923"/>
    <m/>
    <m/>
    <m/>
    <m/>
    <m/>
    <m/>
    <m/>
    <m/>
    <m/>
    <m/>
    <m/>
  </r>
  <r>
    <n v="303"/>
    <x v="302"/>
    <s v="DAX INDEX"/>
    <x v="0"/>
    <s v="STOCKS"/>
    <n v="7"/>
    <n v="3"/>
    <n v="2"/>
    <d v="2025-11-11T00:00:00"/>
    <d v="1899-12-30T00:00:00"/>
    <d v="1899-12-30T00:00:00"/>
    <d v="1899-12-30T00:00:00"/>
    <d v="1899-12-30T00:00:00"/>
    <d v="1899-12-30T00:00:00"/>
    <n v="56.056346451536953"/>
    <s v="NEGATIVE"/>
    <s v=""/>
    <s v="POSITIVE"/>
    <s v="NEGATIVE"/>
    <s v="BUY"/>
    <n v="62.575173620067147"/>
    <n v="2"/>
    <n v="0"/>
    <n v="0"/>
    <n v="4"/>
    <n v="0"/>
    <n v="0"/>
    <n v="0"/>
    <d v="2025-11-25T00:00:00"/>
    <n v="1"/>
    <d v="2026-02-04T00:00:00"/>
    <n v="-1.890593911924654"/>
    <m/>
    <m/>
    <m/>
    <m/>
    <m/>
    <m/>
    <m/>
    <m/>
    <m/>
    <m/>
    <m/>
  </r>
  <r>
    <n v="304"/>
    <x v="303"/>
    <s v="FTSE MIB INDEX"/>
    <x v="0"/>
    <s v="STOCKS"/>
    <n v="6"/>
    <n v="9"/>
    <n v="2"/>
    <d v="1899-12-30T00:00:00"/>
    <d v="1899-12-30T00:00:00"/>
    <d v="1899-12-30T00:00:00"/>
    <d v="1899-12-30T00:00:00"/>
    <d v="1899-12-30T00:00:00"/>
    <d v="1899-12-30T00:00:00"/>
    <n v="64.602315389276228"/>
    <s v="POSITIVE"/>
    <s v=""/>
    <s v="POSITIVE"/>
    <s v="POSITIVE"/>
    <s v="POSITIVE"/>
    <n v="78.270437965290412"/>
    <n v="14"/>
    <n v="0"/>
    <n v="2"/>
    <n v="6"/>
    <n v="0"/>
    <n v="0"/>
    <n v="4"/>
    <d v="2025-12-16T00:00:00"/>
    <n v="1"/>
    <d v="2026-01-29T00:00:00"/>
    <n v="-12.776498181352494"/>
    <m/>
    <m/>
    <m/>
    <m/>
    <m/>
    <m/>
    <m/>
    <m/>
    <m/>
    <m/>
    <m/>
  </r>
  <r>
    <n v="305"/>
    <x v="304"/>
    <s v="HSCEI INDEX"/>
    <x v="0"/>
    <s v="STOCKS"/>
    <n v="4"/>
    <n v="9"/>
    <n v="2"/>
    <d v="2026-01-29T00:00:00"/>
    <d v="1899-12-30T00:00:00"/>
    <d v="1899-12-30T00:00:00"/>
    <d v="1899-12-30T00:00:00"/>
    <d v="2026-02-02T00:00:00"/>
    <d v="1899-12-30T00:00:00"/>
    <n v="53.71641111988243"/>
    <s v="NEGATIVE"/>
    <s v=""/>
    <s v="BUY"/>
    <s v="NEGATIVE"/>
    <s v="NEGATIVE"/>
    <n v="55.9352626828098"/>
    <n v="2"/>
    <n v="0"/>
    <n v="2"/>
    <n v="6"/>
    <n v="0"/>
    <n v="0"/>
    <n v="3"/>
    <d v="2025-12-16T00:00:00"/>
    <n v="1"/>
    <d v="2026-01-29T00:00:00"/>
    <n v="-9.9410112921752543"/>
    <m/>
    <m/>
    <m/>
    <m/>
    <m/>
    <m/>
    <m/>
    <m/>
    <m/>
    <m/>
    <m/>
  </r>
  <r>
    <n v="306"/>
    <x v="305"/>
    <s v="HANG SENG INDEX"/>
    <x v="0"/>
    <s v="STOCKS"/>
    <n v="8"/>
    <n v="9"/>
    <n v="2"/>
    <d v="2025-10-29T00:00:00"/>
    <d v="1899-12-30T00:00:00"/>
    <d v="2025-12-16T00:00:00"/>
    <d v="1899-12-30T00:00:00"/>
    <d v="1899-12-30T00:00:00"/>
    <d v="1899-12-30T00:00:00"/>
    <n v="56.551898009049793"/>
    <s v="NEGATIVE"/>
    <s v=""/>
    <s v="POSITIVE"/>
    <s v="BUY"/>
    <s v="POSITIVE"/>
    <n v="62.769291671836619"/>
    <n v="2"/>
    <n v="0"/>
    <n v="1"/>
    <n v="4"/>
    <n v="0"/>
    <n v="0"/>
    <n v="3"/>
    <d v="2025-11-21T00:00:00"/>
    <n v="1"/>
    <d v="2026-02-03T00:00:00"/>
    <n v="-4.1947786051399376"/>
    <m/>
    <m/>
    <m/>
    <m/>
    <m/>
    <m/>
    <m/>
    <m/>
    <m/>
    <m/>
    <m/>
  </r>
  <r>
    <n v="307"/>
    <x v="306"/>
    <s v="IBEX 35 INDEX"/>
    <x v="0"/>
    <s v="STOCKS"/>
    <n v="1"/>
    <n v="0"/>
    <n v="2"/>
    <d v="2026-02-03T00:00:00"/>
    <d v="1899-12-30T00:00:00"/>
    <d v="2026-01-22T00:00:00"/>
    <d v="1899-12-30T00:00:00"/>
    <d v="1899-12-30T00:00:00"/>
    <d v="1899-12-30T00:00:00"/>
    <n v="62.298130695979772"/>
    <s v="NEGATIVE"/>
    <s v=""/>
    <s v="POSITIVE"/>
    <s v="POSITIVE"/>
    <s v="POSITIVE"/>
    <n v="85.998914602204977"/>
    <n v="53"/>
    <n v="0"/>
    <n v="0"/>
    <n v="0"/>
    <n v="0"/>
    <n v="0"/>
    <n v="0"/>
    <d v="2025-11-21T00:00:00"/>
    <n v="1"/>
    <d v="2026-02-03T00:00:00"/>
    <n v="5.6073991289323573"/>
    <m/>
    <m/>
    <m/>
    <m/>
    <m/>
    <m/>
    <m/>
    <m/>
    <m/>
    <m/>
    <m/>
  </r>
  <r>
    <n v="308"/>
    <x v="307"/>
    <s v="BRAZIL BOVESPA STOCK INDEX"/>
    <x v="0"/>
    <s v="STOCKS"/>
    <n v="3"/>
    <n v="9"/>
    <n v="2"/>
    <d v="2025-10-28T00:00:00"/>
    <d v="1899-12-30T00:00:00"/>
    <d v="1899-12-30T00:00:00"/>
    <d v="1899-12-30T00:00:00"/>
    <d v="1899-12-30T00:00:00"/>
    <d v="1899-12-30T00:00:00"/>
    <n v="72.100308430096362"/>
    <s v="POSITIVE"/>
    <s v=""/>
    <s v="POSITIVE"/>
    <s v="POSITIVE"/>
    <s v="POSITIVE"/>
    <n v="94.509880402871588"/>
    <n v="35"/>
    <n v="0"/>
    <n v="2"/>
    <n v="3"/>
    <n v="0"/>
    <n v="1"/>
    <n v="0"/>
    <d v="2025-11-20T00:00:00"/>
    <n v="1"/>
    <d v="2026-02-10T00:00:00"/>
    <n v="-4.7311496653930192"/>
    <m/>
    <m/>
    <m/>
    <m/>
    <m/>
    <m/>
    <m/>
    <m/>
    <m/>
    <m/>
    <m/>
  </r>
  <r>
    <n v="309"/>
    <x v="308"/>
    <s v="DOW JONES INDUSTRIAL AVERAGE INDEX"/>
    <x v="0"/>
    <s v="STOCKS"/>
    <n v="5"/>
    <n v="9"/>
    <n v="2"/>
    <d v="2025-10-30T00:00:00"/>
    <d v="1899-12-30T00:00:00"/>
    <d v="2025-10-27T00:00:00"/>
    <d v="1899-12-30T00:00:00"/>
    <d v="1899-12-30T00:00:00"/>
    <d v="1899-12-30T00:00:00"/>
    <n v="61.761759635706611"/>
    <s v="NEGATIVE"/>
    <s v=""/>
    <s v="POSITIVE"/>
    <s v="POSITIVE"/>
    <s v="POSITIVE"/>
    <n v="76.090672526712808"/>
    <n v="3"/>
    <n v="0"/>
    <n v="2"/>
    <n v="7"/>
    <n v="0"/>
    <n v="0"/>
    <n v="3"/>
    <d v="2025-11-25T00:00:00"/>
    <n v="1"/>
    <d v="2026-02-04T00:00:00"/>
    <n v="-1.3965056874512669"/>
    <m/>
    <m/>
    <m/>
    <m/>
    <m/>
    <m/>
    <m/>
    <m/>
    <m/>
    <m/>
    <m/>
  </r>
  <r>
    <n v="310"/>
    <x v="309"/>
    <s v="KOSPI INDEX"/>
    <x v="0"/>
    <s v="STOCKS"/>
    <n v="5"/>
    <n v="9"/>
    <n v="2"/>
    <d v="2025-11-05T00:00:00"/>
    <d v="1899-12-30T00:00:00"/>
    <d v="1899-12-30T00:00:00"/>
    <d v="1899-12-30T00:00:00"/>
    <d v="1899-12-30T00:00:00"/>
    <d v="1899-12-30T00:00:00"/>
    <n v="65.09640361368497"/>
    <s v="POSITIVE"/>
    <s v=""/>
    <s v="POSITIVE"/>
    <s v="POSITIVE"/>
    <s v="POSITIVE"/>
    <n v="83.408503707716108"/>
    <n v="34"/>
    <n v="0"/>
    <n v="1"/>
    <n v="3"/>
    <n v="0"/>
    <n v="1"/>
    <n v="0"/>
    <d v="2025-11-21T00:00:00"/>
    <n v="1"/>
    <d v="2026-02-10T00:00:00"/>
    <n v="0.34324672834507908"/>
    <m/>
    <m/>
    <m/>
    <m/>
    <m/>
    <m/>
    <m/>
    <m/>
    <m/>
    <m/>
    <m/>
  </r>
  <r>
    <n v="311"/>
    <x v="310"/>
    <s v="MEXICO BOLSA INDEX"/>
    <x v="0"/>
    <s v="STOCKS"/>
    <n v="5"/>
    <n v="9"/>
    <n v="2"/>
    <d v="2026-01-09T00:00:00"/>
    <d v="1899-12-30T00:00:00"/>
    <d v="1899-12-30T00:00:00"/>
    <d v="2025-10-29T00:00:00"/>
    <d v="1899-12-30T00:00:00"/>
    <d v="1899-12-30T00:00:00"/>
    <n v="66.83615602953688"/>
    <s v="POSITIVE"/>
    <s v=""/>
    <s v="POSITIVE"/>
    <s v="POSITIVE"/>
    <s v="POSITIVE"/>
    <n v="83.653986167778427"/>
    <n v="36"/>
    <n v="0"/>
    <n v="1"/>
    <n v="3"/>
    <n v="0"/>
    <n v="1"/>
    <n v="0"/>
    <d v="2025-11-20T00:00:00"/>
    <n v="1"/>
    <d v="2026-02-10T00:00:00"/>
    <n v="1.9548960651990512"/>
    <m/>
    <m/>
    <m/>
    <m/>
    <m/>
    <m/>
    <m/>
    <m/>
    <m/>
    <m/>
    <m/>
  </r>
  <r>
    <n v="312"/>
    <x v="311"/>
    <s v="S&amp;P Midcap 400 Index"/>
    <x v="0"/>
    <s v="STOCKS"/>
    <n v="2"/>
    <n v="9"/>
    <n v="4"/>
    <d v="2025-10-28T00:00:00"/>
    <d v="1899-12-30T00:00:00"/>
    <d v="2025-10-28T00:00:00"/>
    <d v="1899-12-30T00:00:00"/>
    <d v="1899-12-30T00:00:00"/>
    <d v="1899-12-30T00:00:00"/>
    <n v="68.447805366244495"/>
    <s v="POSITIVE"/>
    <s v=""/>
    <s v="POSITIVE"/>
    <s v="POSITIVE"/>
    <s v="POSITIVE"/>
    <n v="78.314095975153322"/>
    <n v="52"/>
    <n v="0"/>
    <n v="1"/>
    <n v="6"/>
    <n v="0"/>
    <n v="0"/>
    <n v="4"/>
    <d v="2025-11-21T00:00:00"/>
    <n v="1"/>
    <d v="2026-01-28T00:00:00"/>
    <n v="-20.737077711746004"/>
    <m/>
    <m/>
    <m/>
    <m/>
    <m/>
    <m/>
    <m/>
    <m/>
    <m/>
    <m/>
    <m/>
  </r>
  <r>
    <n v="313"/>
    <x v="312"/>
    <s v="NASDAQ 100 INDEX"/>
    <x v="0"/>
    <s v="STOCKS"/>
    <n v="-1"/>
    <n v="9"/>
    <n v="2"/>
    <d v="2025-10-29T00:00:00"/>
    <d v="1899-12-30T00:00:00"/>
    <d v="2025-11-04T00:00:00"/>
    <d v="1899-12-30T00:00:00"/>
    <d v="1899-12-30T00:00:00"/>
    <d v="1899-12-30T00:00:00"/>
    <n v="45.755831589347181"/>
    <s v="NEGATIVE"/>
    <s v=""/>
    <s v="NEGATIVE"/>
    <s v="NEGATIVE"/>
    <s v="NEGATIVE"/>
    <n v="41.077432624158241"/>
    <n v="0"/>
    <n v="0"/>
    <n v="5"/>
    <n v="2"/>
    <n v="0"/>
    <n v="1"/>
    <n v="0"/>
    <d v="2025-11-19T00:00:00"/>
    <n v="1"/>
    <d v="2026-02-10T00:00:00"/>
    <n v="6.0335480670628812"/>
    <m/>
    <m/>
    <m/>
    <m/>
    <m/>
    <m/>
    <m/>
    <m/>
    <m/>
    <m/>
    <m/>
  </r>
  <r>
    <n v="314"/>
    <x v="313"/>
    <s v="NIKKEI 225 INDEX"/>
    <x v="0"/>
    <s v="STOCKS"/>
    <n v="5"/>
    <n v="9"/>
    <n v="2"/>
    <d v="2025-12-05T00:00:00"/>
    <d v="1899-12-30T00:00:00"/>
    <d v="1899-12-30T00:00:00"/>
    <d v="2025-10-28T00:00:00"/>
    <d v="1899-12-30T00:00:00"/>
    <d v="1899-12-30T00:00:00"/>
    <n v="72.52645736818117"/>
    <s v="POSITIVE"/>
    <s v=""/>
    <s v="POSITIVE"/>
    <s v="POSITIVE"/>
    <s v="POSITIVE"/>
    <n v="86.805564312552576"/>
    <n v="33"/>
    <n v="0"/>
    <n v="1"/>
    <n v="3"/>
    <n v="0"/>
    <n v="1"/>
    <n v="0"/>
    <d v="2025-11-20T00:00:00"/>
    <n v="1"/>
    <d v="2026-02-10T00:00:00"/>
    <n v="1.7900960898281255"/>
    <m/>
    <m/>
    <m/>
    <m/>
    <m/>
    <m/>
    <m/>
    <m/>
    <m/>
    <m/>
    <m/>
  </r>
  <r>
    <n v="315"/>
    <x v="314"/>
    <s v="New York Stock Exchange Composite Index"/>
    <x v="0"/>
    <s v="STOCKS"/>
    <n v="2"/>
    <n v="9"/>
    <n v="6"/>
    <d v="2025-10-28T00:00:00"/>
    <d v="1899-12-30T00:00:00"/>
    <d v="2025-10-28T00:00:00"/>
    <d v="1899-12-30T00:00:00"/>
    <d v="1899-12-30T00:00:00"/>
    <d v="1899-12-30T00:00:00"/>
    <n v="68.283005390941497"/>
    <s v="POSITIVE"/>
    <s v=""/>
    <s v="POSITIVE"/>
    <s v="POSITIVE"/>
    <s v="POSITIVE"/>
    <n v="89.487882186531252"/>
    <n v="52"/>
    <n v="0"/>
    <n v="1"/>
    <n v="6"/>
    <n v="0"/>
    <n v="0"/>
    <n v="4"/>
    <d v="2025-11-21T00:00:00"/>
    <n v="1"/>
    <d v="2026-01-12T00:00:00"/>
    <n v="-17.530398035910132"/>
    <m/>
    <m/>
    <m/>
    <m/>
    <m/>
    <m/>
    <m/>
    <m/>
    <m/>
    <m/>
    <m/>
  </r>
  <r>
    <n v="316"/>
    <x v="315"/>
    <s v="S&amp;P 100 INDEX"/>
    <x v="0"/>
    <s v="STOCKS"/>
    <n v="-1"/>
    <n v="12"/>
    <n v="2"/>
    <d v="2025-10-28T00:00:00"/>
    <d v="1899-12-30T00:00:00"/>
    <d v="1899-12-30T00:00:00"/>
    <d v="1899-12-30T00:00:00"/>
    <d v="1899-12-30T00:00:00"/>
    <d v="1899-12-30T00:00:00"/>
    <n v="48.962511265178179"/>
    <s v="NEGATIVE"/>
    <s v=""/>
    <s v="NEGATIVE"/>
    <s v="NEGATIVE"/>
    <s v="NEGATIVE"/>
    <n v="47.889397873457291"/>
    <n v="0"/>
    <n v="0"/>
    <n v="1"/>
    <n v="6"/>
    <n v="0"/>
    <n v="1"/>
    <n v="4"/>
    <d v="2025-11-21T00:00:00"/>
    <n v="1"/>
    <d v="2026-01-28T00:00:00"/>
    <n v="-13.23666767515185"/>
    <m/>
    <m/>
    <m/>
    <m/>
    <m/>
    <m/>
    <m/>
    <m/>
    <m/>
    <m/>
    <m/>
  </r>
  <r>
    <n v="317"/>
    <x v="316"/>
    <s v="RUSSELL 3000 INDEX"/>
    <x v="0"/>
    <s v="STOCKS"/>
    <n v="5"/>
    <n v="12"/>
    <n v="2"/>
    <d v="2025-10-28T00:00:00"/>
    <d v="1899-12-30T00:00:00"/>
    <d v="1899-12-30T00:00:00"/>
    <d v="1899-12-30T00:00:00"/>
    <d v="1899-12-30T00:00:00"/>
    <d v="1899-12-30T00:00:00"/>
    <n v="53.256241625935665"/>
    <s v="NEGATIVE"/>
    <s v=""/>
    <s v="POSITIVE"/>
    <s v="POSITIVE"/>
    <s v="POSITIVE"/>
    <n v="65.966301846405145"/>
    <n v="3"/>
    <n v="0"/>
    <n v="1"/>
    <n v="6"/>
    <n v="0"/>
    <n v="1"/>
    <n v="4"/>
    <d v="2025-11-21T00:00:00"/>
    <n v="1"/>
    <d v="2026-01-28T00:00:00"/>
    <n v="-13.596920195117875"/>
    <m/>
    <m/>
    <m/>
    <m/>
    <m/>
    <m/>
    <m/>
    <m/>
    <m/>
    <m/>
    <m/>
  </r>
  <r>
    <n v="318"/>
    <x v="317"/>
    <s v="RUSSELL 1000 INDEX"/>
    <x v="0"/>
    <s v="STOCKS"/>
    <n v="6"/>
    <n v="12"/>
    <n v="4"/>
    <d v="2025-12-10T00:00:00"/>
    <d v="1899-12-30T00:00:00"/>
    <d v="1899-12-30T00:00:00"/>
    <d v="1899-12-30T00:00:00"/>
    <d v="1899-12-30T00:00:00"/>
    <d v="1899-12-30T00:00:00"/>
    <n v="52.895989105970457"/>
    <s v="NEGATIVE"/>
    <s v=""/>
    <s v="BUY"/>
    <s v="NEGATIVE"/>
    <s v="BUY"/>
    <n v="63.947191927645825"/>
    <n v="3"/>
    <n v="0"/>
    <n v="1"/>
    <n v="5"/>
    <n v="0"/>
    <n v="1"/>
    <n v="4"/>
    <d v="2025-11-20T00:00:00"/>
    <n v="1"/>
    <d v="2026-01-22T00:00:00"/>
    <n v="-8.9411294162831467"/>
    <m/>
    <m/>
    <m/>
    <m/>
    <m/>
    <m/>
    <m/>
    <m/>
    <m/>
    <m/>
    <m/>
  </r>
  <r>
    <n v="319"/>
    <x v="318"/>
    <s v="RUSSELL 2000 INDEX"/>
    <x v="0"/>
    <s v="STOCKS"/>
    <n v="5"/>
    <n v="6"/>
    <n v="4"/>
    <d v="2025-10-30T00:00:00"/>
    <d v="1899-12-30T00:00:00"/>
    <d v="1899-12-30T00:00:00"/>
    <d v="1899-12-30T00:00:00"/>
    <d v="2026-02-02T00:00:00"/>
    <d v="1899-12-30T00:00:00"/>
    <n v="57.551779884795323"/>
    <s v="NEGATIVE"/>
    <s v=""/>
    <s v="POSITIVE"/>
    <s v="POSITIVE"/>
    <s v="POSITIVE"/>
    <n v="70.008766980662855"/>
    <n v="3"/>
    <n v="0"/>
    <n v="1"/>
    <n v="7"/>
    <n v="0"/>
    <n v="0"/>
    <n v="0"/>
    <d v="2025-12-16T00:00:00"/>
    <n v="1"/>
    <d v="2026-01-14T00:00:00"/>
    <n v="-9.2893346199644569"/>
    <m/>
    <m/>
    <m/>
    <m/>
    <m/>
    <m/>
    <m/>
    <m/>
    <m/>
    <m/>
    <m/>
  </r>
  <r>
    <n v="320"/>
    <x v="319"/>
    <s v="SHANGHAI SE COMPOSITE INDEX"/>
    <x v="0"/>
    <s v="STOCKS"/>
    <n v="7"/>
    <n v="6"/>
    <n v="2"/>
    <d v="2025-10-28T00:00:00"/>
    <d v="1899-12-30T00:00:00"/>
    <d v="2026-01-16T00:00:00"/>
    <d v="1899-12-30T00:00:00"/>
    <d v="1899-12-30T00:00:00"/>
    <d v="1899-12-30T00:00:00"/>
    <n v="57.20357468120033"/>
    <s v="NEGATIVE"/>
    <s v=""/>
    <s v="POSITIVE"/>
    <s v="POSITIVE"/>
    <s v="POSITIVE"/>
    <n v="67.896730358319701"/>
    <n v="2"/>
    <n v="0"/>
    <n v="1"/>
    <n v="5"/>
    <n v="0"/>
    <n v="0"/>
    <n v="0"/>
    <d v="2025-11-21T00:00:00"/>
    <n v="1"/>
    <d v="2026-01-29T00:00:00"/>
    <n v="-8.9928396684365879"/>
    <m/>
    <m/>
    <m/>
    <m/>
    <m/>
    <m/>
    <m/>
    <m/>
    <m/>
    <m/>
    <m/>
  </r>
  <r>
    <n v="321"/>
    <x v="320"/>
    <s v="SWISS MARKET INDEX"/>
    <x v="0"/>
    <s v="STOCKS"/>
    <n v="6"/>
    <n v="12"/>
    <n v="2"/>
    <d v="2025-10-28T00:00:00"/>
    <d v="1899-12-30T00:00:00"/>
    <d v="1899-12-30T00:00:00"/>
    <d v="1899-12-30T00:00:00"/>
    <d v="1899-12-30T00:00:00"/>
    <d v="1899-12-30T00:00:00"/>
    <n v="63.280413251102047"/>
    <s v="POSITIVE"/>
    <s v=""/>
    <s v="POSITIVE"/>
    <s v="POSITIVE"/>
    <s v="POSITIVE"/>
    <n v="74.194907197805691"/>
    <n v="7"/>
    <n v="0"/>
    <n v="1"/>
    <n v="3"/>
    <n v="0"/>
    <n v="1"/>
    <n v="4"/>
    <d v="2025-11-21T00:00:00"/>
    <n v="1"/>
    <d v="2026-02-10T00:00:00"/>
    <n v="-12.617556518614492"/>
    <m/>
    <m/>
    <m/>
    <m/>
    <m/>
    <m/>
    <m/>
    <m/>
    <m/>
    <m/>
    <m/>
  </r>
  <r>
    <n v="322"/>
    <x v="321"/>
    <s v="Philadelphia Semiconductor Index"/>
    <x v="0"/>
    <s v="STOCKS"/>
    <n v="5"/>
    <n v="9"/>
    <n v="2"/>
    <d v="2025-11-25T00:00:00"/>
    <d v="1899-12-30T00:00:00"/>
    <d v="2025-12-18T00:00:00"/>
    <d v="1899-12-30T00:00:00"/>
    <d v="1899-12-30T00:00:00"/>
    <d v="1899-12-30T00:00:00"/>
    <n v="57.500069632679754"/>
    <s v="NEGATIVE"/>
    <s v=""/>
    <s v="POSITIVE"/>
    <s v="POSITIVE"/>
    <s v="POSITIVE"/>
    <n v="86.149596744067864"/>
    <n v="3"/>
    <n v="0"/>
    <n v="1"/>
    <n v="8"/>
    <n v="0"/>
    <n v="1"/>
    <n v="0"/>
    <d v="2025-11-14T00:00:00"/>
    <n v="1"/>
    <d v="2026-01-26T00:00:00"/>
    <n v="-6.3269533677239167"/>
    <m/>
    <m/>
    <m/>
    <m/>
    <m/>
    <m/>
    <m/>
    <m/>
    <m/>
    <m/>
    <m/>
  </r>
  <r>
    <n v="323"/>
    <x v="322"/>
    <s v="S&amp;P 1500 Composite Index"/>
    <x v="0"/>
    <s v="STOCKS"/>
    <n v="5"/>
    <n v="9"/>
    <n v="2"/>
    <d v="2025-11-12T00:00:00"/>
    <d v="1899-12-30T00:00:00"/>
    <d v="1899-12-30T00:00:00"/>
    <d v="1899-12-30T00:00:00"/>
    <d v="1899-12-30T00:00:00"/>
    <d v="1899-12-30T00:00:00"/>
    <n v="54.002251792384946"/>
    <s v="NEGATIVE"/>
    <s v=""/>
    <s v="POSITIVE"/>
    <s v="POSITIVE"/>
    <s v="POSITIVE"/>
    <n v="67.679924864307793"/>
    <n v="3"/>
    <n v="0"/>
    <n v="1"/>
    <n v="7"/>
    <n v="0"/>
    <n v="1"/>
    <n v="0"/>
    <d v="2025-11-21T00:00:00"/>
    <n v="1"/>
    <d v="2026-02-10T00:00:00"/>
    <n v="-5.8877581368323604"/>
    <m/>
    <m/>
    <m/>
    <m/>
    <m/>
    <m/>
    <m/>
    <m/>
    <m/>
    <m/>
    <m/>
  </r>
  <r>
    <n v="324"/>
    <x v="323"/>
    <s v="S&amp;P/TSX COMPOSITE INDEX"/>
    <x v="0"/>
    <s v="STOCKS"/>
    <n v="5"/>
    <n v="6"/>
    <n v="2"/>
    <d v="2025-11-11T00:00:00"/>
    <d v="1899-12-30T00:00:00"/>
    <d v="1899-12-30T00:00:00"/>
    <d v="1899-12-30T00:00:00"/>
    <d v="1899-12-30T00:00:00"/>
    <d v="1899-12-30T00:00:00"/>
    <n v="60.165955933398628"/>
    <s v="NEGATIVE"/>
    <s v=""/>
    <s v="POSITIVE"/>
    <s v="POSITIVE"/>
    <s v="POSITIVE"/>
    <n v="69.619572927083112"/>
    <n v="2"/>
    <n v="0"/>
    <n v="1"/>
    <n v="7"/>
    <n v="0"/>
    <n v="0"/>
    <n v="0"/>
    <d v="2025-11-21T00:00:00"/>
    <n v="1"/>
    <d v="2026-02-03T00:00:00"/>
    <n v="-0.79108975702358464"/>
    <m/>
    <m/>
    <m/>
    <m/>
    <m/>
    <m/>
    <m/>
    <m/>
    <m/>
    <m/>
    <m/>
  </r>
  <r>
    <n v="325"/>
    <x v="324"/>
    <s v="Euro Stoxx 50 Price INDEX"/>
    <x v="0"/>
    <s v="STOCKS"/>
    <n v="1"/>
    <n v="6"/>
    <n v="2"/>
    <d v="2026-02-06T00:00:00"/>
    <d v="1899-12-30T00:00:00"/>
    <d v="1899-12-30T00:00:00"/>
    <d v="2025-10-28T00:00:00"/>
    <d v="1899-12-30T00:00:00"/>
    <d v="1899-12-30T00:00:00"/>
    <n v="60.605151164309454"/>
    <s v="NEGATIVE"/>
    <s v=""/>
    <s v="POSITIVE"/>
    <s v="POSITIVE"/>
    <s v="POSITIVE"/>
    <n v="76.919982839829458"/>
    <n v="52"/>
    <n v="0"/>
    <n v="1"/>
    <n v="0"/>
    <n v="0"/>
    <n v="3"/>
    <n v="0"/>
    <d v="2025-11-20T00:00:00"/>
    <n v="1"/>
    <d v="2026-02-06T00:00:00"/>
    <n v="6.3260067216090619"/>
    <m/>
    <m/>
    <m/>
    <m/>
    <m/>
    <m/>
    <m/>
    <m/>
    <m/>
    <m/>
    <m/>
  </r>
  <r>
    <n v="326"/>
    <x v="325"/>
    <s v="DJ STOXX 600 € Price INDEX"/>
    <x v="0"/>
    <s v="STOCKS"/>
    <n v="2"/>
    <n v="12"/>
    <n v="2"/>
    <d v="2026-01-06T00:00:00"/>
    <d v="1899-12-30T00:00:00"/>
    <d v="2026-01-06T00:00:00"/>
    <d v="1899-12-30T00:00:00"/>
    <d v="1899-12-30T00:00:00"/>
    <d v="1899-12-30T00:00:00"/>
    <n v="65.701819544133258"/>
    <s v="POSITIVE"/>
    <s v=""/>
    <s v="POSITIVE"/>
    <s v="POSITIVE"/>
    <s v="POSITIVE"/>
    <n v="83.193721718695571"/>
    <n v="52"/>
    <n v="0"/>
    <n v="5"/>
    <n v="2"/>
    <n v="0"/>
    <n v="1"/>
    <n v="3"/>
    <d v="2025-11-21T00:00:00"/>
    <n v="1"/>
    <d v="2026-02-10T00:00:00"/>
    <n v="2.1710727959193576"/>
    <m/>
    <m/>
    <m/>
    <m/>
    <m/>
    <m/>
    <m/>
    <m/>
    <m/>
    <m/>
    <m/>
  </r>
  <r>
    <n v="327"/>
    <x v="326"/>
    <s v="Dow Jones Transportation Average"/>
    <x v="0"/>
    <s v="STOCKS"/>
    <n v="2"/>
    <n v="6"/>
    <n v="2"/>
    <d v="1899-12-30T00:00:00"/>
    <d v="1899-12-30T00:00:00"/>
    <d v="1899-12-30T00:00:00"/>
    <d v="2025-12-02T00:00:00"/>
    <d v="1899-12-30T00:00:00"/>
    <d v="1899-12-30T00:00:00"/>
    <n v="72.81891602276788"/>
    <s v="POSITIVE"/>
    <s v=""/>
    <s v="POSITIVE"/>
    <s v="POSITIVE"/>
    <s v="POSITIVE"/>
    <n v="91.620016990112404"/>
    <n v="54"/>
    <n v="0"/>
    <n v="4"/>
    <n v="0"/>
    <n v="0"/>
    <n v="1"/>
    <n v="0"/>
    <d v="2026-01-07T00:00:00"/>
    <n v="1"/>
    <d v="2026-02-10T00:00:00"/>
    <n v="-4.0077297599720936"/>
    <m/>
    <m/>
    <m/>
    <m/>
    <m/>
    <m/>
    <m/>
    <m/>
    <m/>
    <m/>
    <m/>
  </r>
  <r>
    <n v="328"/>
    <x v="327"/>
    <s v="TAIWAN TAIEX INDEX"/>
    <x v="0"/>
    <s v="STOCKS"/>
    <n v="5"/>
    <n v="6"/>
    <n v="2"/>
    <d v="1899-12-30T00:00:00"/>
    <d v="1899-12-30T00:00:00"/>
    <d v="1899-12-30T00:00:00"/>
    <d v="2026-01-21T00:00:00"/>
    <d v="1899-12-30T00:00:00"/>
    <d v="1899-12-30T00:00:00"/>
    <n v="68.663982097114456"/>
    <s v="POSITIVE"/>
    <s v=""/>
    <s v="POSITIVE"/>
    <s v="POSITIVE"/>
    <s v="POSITIVE"/>
    <n v="87.926230613710899"/>
    <n v="36"/>
    <n v="0"/>
    <n v="1"/>
    <n v="8"/>
    <n v="0"/>
    <n v="0"/>
    <n v="0"/>
    <d v="2026-02-01T00:00:00"/>
    <n v="1"/>
    <d v="2026-02-03T00:00:00"/>
    <n v="-8.0840315207479563"/>
    <m/>
    <m/>
    <m/>
    <m/>
    <m/>
    <m/>
    <m/>
    <m/>
    <m/>
    <m/>
    <m/>
  </r>
  <r>
    <n v="329"/>
    <x v="328"/>
    <s v="FTSE 100 INDEX"/>
    <x v="0"/>
    <s v="STOCKS"/>
    <n v="5"/>
    <n v="6"/>
    <n v="2"/>
    <d v="2026-01-27T00:00:00"/>
    <d v="1899-12-30T00:00:00"/>
    <d v="2026-01-22T00:00:00"/>
    <d v="1899-12-30T00:00:00"/>
    <d v="1899-12-30T00:00:00"/>
    <d v="1899-12-30T00:00:00"/>
    <n v="63.963288910141706"/>
    <s v="POSITIVE"/>
    <s v=""/>
    <s v="POSITIVE"/>
    <s v="POSITIVE"/>
    <s v="POSITIVE"/>
    <n v="79.684618762390656"/>
    <n v="37"/>
    <n v="0"/>
    <n v="1"/>
    <n v="5"/>
    <n v="0"/>
    <n v="0"/>
    <n v="0"/>
    <d v="2025-11-21T00:00:00"/>
    <n v="1"/>
    <d v="2026-01-29T00:00:00"/>
    <n v="2.688491882996388"/>
    <m/>
    <m/>
    <m/>
    <m/>
    <m/>
    <m/>
    <m/>
    <m/>
    <m/>
    <m/>
    <m/>
  </r>
  <r>
    <n v="330"/>
    <x v="329"/>
    <s v="DOW JONES UTILITIES AVG INDEX"/>
    <x v="0"/>
    <s v="STOCKS"/>
    <n v="4"/>
    <n v="9"/>
    <n v="2"/>
    <d v="2025-11-11T00:00:00"/>
    <d v="1899-12-30T00:00:00"/>
    <d v="2025-12-12T00:00:00"/>
    <d v="1899-12-30T00:00:00"/>
    <d v="2026-01-29T00:00:00"/>
    <d v="1899-12-30T00:00:00"/>
    <n v="62.485179541210442"/>
    <s v="NEGATIVE"/>
    <s v=""/>
    <s v="BUY"/>
    <s v="NEGATIVE"/>
    <s v="NEGATIVE"/>
    <n v="65.448444732671092"/>
    <n v="6"/>
    <n v="0"/>
    <n v="1"/>
    <n v="4"/>
    <n v="0"/>
    <n v="0"/>
    <n v="3"/>
    <d v="2025-11-19T00:00:00"/>
    <n v="1"/>
    <d v="2026-02-03T00:00:00"/>
    <n v="-10.237832251872177"/>
    <m/>
    <m/>
    <m/>
    <m/>
    <m/>
    <m/>
    <m/>
    <m/>
    <m/>
    <m/>
    <m/>
  </r>
  <r>
    <n v="331"/>
    <x v="330"/>
    <s v="BOMBAY BSE500 Index"/>
    <x v="6"/>
    <s v="INDEX FUTURES"/>
    <n v="4"/>
    <n v="9"/>
    <n v="2"/>
    <d v="2025-10-28T00:00:00"/>
    <d v="1899-12-30T00:00:00"/>
    <d v="1899-12-30T00:00:00"/>
    <d v="1899-12-30T00:00:00"/>
    <d v="1899-12-30T00:00:00"/>
    <d v="1899-12-30T00:00:00"/>
    <n v="58.408877780456493"/>
    <s v="NEGATIVE"/>
    <s v=""/>
    <s v="BUY"/>
    <s v="NEGATIVE"/>
    <s v="NEGATIVE"/>
    <n v="60.744023901934014"/>
    <n v="2"/>
    <n v="0"/>
    <n v="2"/>
    <n v="3"/>
    <n v="0"/>
    <n v="1"/>
    <n v="0"/>
    <d v="2025-11-21T00:00:00"/>
    <n v="1"/>
    <d v="2026-02-10T00:00:00"/>
    <n v="-5.2844662121534967"/>
    <m/>
    <m/>
    <m/>
    <m/>
    <m/>
    <m/>
    <m/>
    <m/>
    <m/>
    <m/>
    <m/>
  </r>
  <r>
    <n v="332"/>
    <x v="331"/>
    <s v="BOVESPA INDEX FUTURES"/>
    <x v="6"/>
    <s v="INDEX FUTURES"/>
    <n v="3"/>
    <n v="9"/>
    <n v="2"/>
    <d v="2025-10-28T00:00:00"/>
    <d v="1899-12-30T00:00:00"/>
    <d v="1899-12-30T00:00:00"/>
    <d v="1899-12-30T00:00:00"/>
    <d v="1899-12-30T00:00:00"/>
    <d v="1899-12-30T00:00:00"/>
    <n v="69.181401184159824"/>
    <s v="POSITIVE"/>
    <s v=""/>
    <s v="POSITIVE"/>
    <s v="POSITIVE"/>
    <s v="POSITIVE"/>
    <n v="94.767708629941566"/>
    <n v="35"/>
    <n v="0"/>
    <n v="1"/>
    <n v="3"/>
    <n v="0"/>
    <n v="0"/>
    <n v="3"/>
    <d v="2025-11-21T00:00:00"/>
    <n v="1"/>
    <d v="2026-01-28T00:00:00"/>
    <n v="-14.654512906089039"/>
    <m/>
    <m/>
    <m/>
    <m/>
    <m/>
    <m/>
    <m/>
    <m/>
    <m/>
    <m/>
    <m/>
  </r>
  <r>
    <n v="333"/>
    <x v="332"/>
    <s v="EURO STOXX BANK INDEX"/>
    <x v="6"/>
    <s v="INDEX FUTURES"/>
    <n v="3"/>
    <n v="12"/>
    <n v="2"/>
    <d v="2026-01-06T00:00:00"/>
    <d v="1899-12-30T00:00:00"/>
    <d v="2026-01-06T00:00:00"/>
    <d v="1899-12-30T00:00:00"/>
    <d v="1899-12-30T00:00:00"/>
    <d v="1899-12-30T00:00:00"/>
    <n v="56.255091735282519"/>
    <s v="NEGATIVE"/>
    <s v=""/>
    <s v="POSITIVE"/>
    <s v="POSITIVE"/>
    <s v="POSITIVE"/>
    <n v="79.565815119925276"/>
    <n v="55"/>
    <n v="0"/>
    <n v="5"/>
    <n v="2"/>
    <n v="0"/>
    <n v="1"/>
    <n v="3"/>
    <d v="2025-11-24T00:00:00"/>
    <n v="1"/>
    <d v="2026-02-10T00:00:00"/>
    <n v="2.1070336275568735"/>
    <m/>
    <m/>
    <m/>
    <m/>
    <m/>
    <m/>
    <m/>
    <m/>
    <m/>
    <m/>
    <m/>
  </r>
  <r>
    <n v="334"/>
    <x v="333"/>
    <s v="CAC 40 EURO FUTURES"/>
    <x v="6"/>
    <s v="INDEX FUTURES"/>
    <n v="6"/>
    <n v="9"/>
    <n v="4"/>
    <d v="2026-01-06T00:00:00"/>
    <d v="1899-12-30T00:00:00"/>
    <d v="1899-12-30T00:00:00"/>
    <d v="1899-12-30T00:00:00"/>
    <d v="2026-01-19T00:00:00"/>
    <d v="1899-12-30T00:00:00"/>
    <n v="63.58718814006447"/>
    <s v="POSITIVE"/>
    <s v=""/>
    <s v="POSITIVE"/>
    <s v="NEGATIVE"/>
    <s v="BUY"/>
    <n v="66.094554850127352"/>
    <n v="7"/>
    <n v="0"/>
    <n v="1"/>
    <n v="9"/>
    <n v="0"/>
    <n v="0"/>
    <n v="3"/>
    <d v="2025-11-20T00:00:00"/>
    <n v="1"/>
    <d v="2026-01-13T00:00:00"/>
    <n v="-11.185918745231724"/>
    <m/>
    <m/>
    <m/>
    <m/>
    <m/>
    <m/>
    <m/>
    <m/>
    <m/>
    <m/>
    <m/>
  </r>
  <r>
    <n v="335"/>
    <x v="334"/>
    <s v="DJIA MINI e-CBOT FUTURES"/>
    <x v="6"/>
    <s v="INDEX FUTURES"/>
    <n v="5"/>
    <n v="9"/>
    <n v="2"/>
    <d v="1899-12-30T00:00:00"/>
    <d v="1899-12-30T00:00:00"/>
    <d v="1899-12-30T00:00:00"/>
    <d v="1899-12-30T00:00:00"/>
    <d v="1899-12-30T00:00:00"/>
    <d v="1899-12-30T00:00:00"/>
    <n v="61.208443088971357"/>
    <s v="NEGATIVE"/>
    <s v=""/>
    <s v="POSITIVE"/>
    <s v="POSITIVE"/>
    <s v="POSITIVE"/>
    <n v="73.867223127953721"/>
    <n v="3"/>
    <n v="0"/>
    <n v="5"/>
    <n v="7"/>
    <n v="0"/>
    <n v="0"/>
    <n v="3"/>
    <d v="1899-12-30T00:00:00"/>
    <n v="1"/>
    <d v="2026-01-30T00:00:00"/>
    <n v="-12.499922090196833"/>
    <m/>
    <m/>
    <m/>
    <m/>
    <m/>
    <m/>
    <m/>
    <m/>
    <m/>
    <m/>
    <m/>
  </r>
  <r>
    <n v="336"/>
    <x v="335"/>
    <s v="S&amp;P500 EMINI FUTURES"/>
    <x v="6"/>
    <s v="INDEX FUTURES"/>
    <n v="-1"/>
    <n v="9"/>
    <n v="2"/>
    <d v="2026-01-29T00:00:00"/>
    <d v="1899-12-30T00:00:00"/>
    <d v="1899-12-30T00:00:00"/>
    <d v="1899-12-30T00:00:00"/>
    <d v="2026-02-02T00:00:00"/>
    <d v="1899-12-30T00:00:00"/>
    <n v="51.838396395001517"/>
    <s v="NEGATIVE"/>
    <s v=""/>
    <s v="NEGATIVE"/>
    <s v="NEGATIVE"/>
    <s v="NEGATIVE"/>
    <n v="59.143233503671851"/>
    <n v="2"/>
    <n v="0"/>
    <n v="5"/>
    <n v="7"/>
    <n v="0"/>
    <n v="0"/>
    <n v="3"/>
    <d v="1899-12-30T00:00:00"/>
    <n v="1"/>
    <d v="2026-01-30T00:00:00"/>
    <n v="-9.8045076612455233"/>
    <m/>
    <m/>
    <m/>
    <m/>
    <m/>
    <m/>
    <m/>
    <m/>
    <m/>
    <m/>
    <m/>
  </r>
  <r>
    <n v="337"/>
    <x v="336"/>
    <s v="TAIEX INDEX FUTURES"/>
    <x v="6"/>
    <s v="INDEX FUTURES"/>
    <n v="5"/>
    <n v="9"/>
    <n v="2"/>
    <d v="2025-10-29T00:00:00"/>
    <d v="1899-12-30T00:00:00"/>
    <d v="2025-12-16T00:00:00"/>
    <d v="1899-12-30T00:00:00"/>
    <d v="1899-12-30T00:00:00"/>
    <d v="1899-12-30T00:00:00"/>
    <n v="68.599942928734677"/>
    <s v="POSITIVE"/>
    <s v=""/>
    <s v="POSITIVE"/>
    <s v="POSITIVE"/>
    <s v="POSITIVE"/>
    <n v="85.647614736640264"/>
    <n v="36"/>
    <n v="0"/>
    <n v="1"/>
    <n v="6"/>
    <n v="0"/>
    <n v="0"/>
    <n v="3"/>
    <d v="2025-11-21T00:00:00"/>
    <n v="1"/>
    <d v="2026-02-03T00:00:00"/>
    <n v="-4.8181850217797972"/>
    <m/>
    <m/>
    <m/>
    <m/>
    <m/>
    <m/>
    <m/>
    <m/>
    <m/>
    <m/>
    <m/>
  </r>
  <r>
    <n v="338"/>
    <x v="337"/>
    <s v="DAX INDEX FUTURES"/>
    <x v="6"/>
    <s v="INDEX FUTURES"/>
    <n v="7"/>
    <n v="6"/>
    <n v="4"/>
    <d v="2025-10-30T00:00:00"/>
    <d v="1899-12-30T00:00:00"/>
    <d v="1899-12-30T00:00:00"/>
    <d v="1899-12-30T00:00:00"/>
    <d v="1899-12-30T00:00:00"/>
    <d v="1899-12-30T00:00:00"/>
    <n v="55.306990555885456"/>
    <s v="NEGATIVE"/>
    <s v=""/>
    <s v="POSITIVE"/>
    <s v="NEGATIVE"/>
    <s v="BUY"/>
    <n v="62.121421750297586"/>
    <n v="2"/>
    <n v="0"/>
    <n v="1"/>
    <n v="7"/>
    <n v="0"/>
    <n v="0"/>
    <n v="0"/>
    <d v="2025-11-24T00:00:00"/>
    <n v="1"/>
    <d v="2026-01-13T00:00:00"/>
    <n v="-12.533532585092374"/>
    <m/>
    <m/>
    <m/>
    <m/>
    <m/>
    <m/>
    <m/>
    <m/>
    <m/>
    <m/>
    <m/>
  </r>
  <r>
    <n v="339"/>
    <x v="338"/>
    <s v="H-SHARES INDEX FUTURES"/>
    <x v="6"/>
    <s v="INDEX FUTURES"/>
    <n v="3"/>
    <n v="9"/>
    <n v="2"/>
    <d v="2025-10-29T00:00:00"/>
    <d v="1899-12-30T00:00:00"/>
    <d v="2025-10-29T00:00:00"/>
    <d v="1899-12-30T00:00:00"/>
    <d v="1899-12-30T00:00:00"/>
    <d v="1899-12-30T00:00:00"/>
    <n v="53.992987210703134"/>
    <s v="NEGATIVE"/>
    <s v=""/>
    <s v="POSITIVE"/>
    <s v="NEGATIVE"/>
    <s v="NEGATIVE"/>
    <n v="55.238386801296784"/>
    <n v="2"/>
    <n v="0"/>
    <n v="1"/>
    <n v="6"/>
    <n v="0"/>
    <n v="0"/>
    <n v="3"/>
    <d v="2025-11-24T00:00:00"/>
    <n v="1"/>
    <d v="2026-02-03T00:00:00"/>
    <n v="-1.9654893142497798"/>
    <m/>
    <m/>
    <m/>
    <m/>
    <m/>
    <m/>
    <m/>
    <m/>
    <m/>
    <m/>
    <m/>
  </r>
  <r>
    <n v="340"/>
    <x v="339"/>
    <s v="HANG SENG INDEX FUTURES"/>
    <x v="6"/>
    <s v="INDEX FUTURES"/>
    <n v="7"/>
    <n v="9"/>
    <n v="2"/>
    <d v="2026-01-02T00:00:00"/>
    <d v="1899-12-30T00:00:00"/>
    <d v="2026-01-06T00:00:00"/>
    <d v="1899-12-30T00:00:00"/>
    <d v="1899-12-30T00:00:00"/>
    <d v="1899-12-30T00:00:00"/>
    <n v="56.688401639699038"/>
    <s v="NEGATIVE"/>
    <s v=""/>
    <s v="POSITIVE"/>
    <s v="POSITIVE"/>
    <s v="POSITIVE"/>
    <n v="61.230260288449543"/>
    <n v="2"/>
    <n v="0"/>
    <n v="1"/>
    <n v="3"/>
    <n v="0"/>
    <n v="1"/>
    <n v="0"/>
    <d v="2025-11-21T00:00:00"/>
    <n v="1"/>
    <d v="2026-01-28T00:00:00"/>
    <n v="-0.87402820127675795"/>
    <m/>
    <m/>
    <m/>
    <m/>
    <m/>
    <m/>
    <m/>
    <m/>
    <m/>
    <m/>
    <m/>
  </r>
  <r>
    <n v="341"/>
    <x v="340"/>
    <s v="IBEX INDEX FUTURES"/>
    <x v="6"/>
    <s v="INDEX FUTURES"/>
    <n v="1"/>
    <n v="9"/>
    <n v="2"/>
    <d v="2026-02-10T00:00:00"/>
    <d v="1899-12-30T00:00:00"/>
    <d v="2025-11-04T00:00:00"/>
    <d v="1899-12-30T00:00:00"/>
    <d v="1899-12-30T00:00:00"/>
    <d v="1899-12-30T00:00:00"/>
    <n v="61.674749208483881"/>
    <s v="NEGATIVE"/>
    <s v=""/>
    <s v="POSITIVE"/>
    <s v="POSITIVE"/>
    <s v="POSITIVE"/>
    <n v="88.488452042757785"/>
    <n v="54"/>
    <n v="0"/>
    <n v="5"/>
    <n v="2"/>
    <n v="0"/>
    <n v="1"/>
    <n v="0"/>
    <d v="2025-11-25T00:00:00"/>
    <n v="1"/>
    <d v="2026-02-10T00:00:00"/>
    <n v="5.7129747619855067"/>
    <m/>
    <m/>
    <m/>
    <m/>
    <m/>
    <m/>
    <m/>
    <m/>
    <m/>
    <m/>
    <m/>
  </r>
  <r>
    <n v="342"/>
    <x v="341"/>
    <s v="CSI 300 INDEX FUTURES"/>
    <x v="6"/>
    <s v="INDEX FUTURES"/>
    <n v="5"/>
    <n v="9"/>
    <n v="4"/>
    <d v="2025-10-28T00:00:00"/>
    <d v="1899-12-30T00:00:00"/>
    <d v="2025-10-28T00:00:00"/>
    <d v="1899-12-30T00:00:00"/>
    <d v="1899-12-30T00:00:00"/>
    <d v="1899-12-30T00:00:00"/>
    <n v="53.959376716042286"/>
    <s v="NEGATIVE"/>
    <s v=""/>
    <s v="POSITIVE"/>
    <s v="POSITIVE"/>
    <s v="POSITIVE"/>
    <n v="61.280492655895571"/>
    <n v="2"/>
    <n v="0"/>
    <n v="1"/>
    <n v="3"/>
    <n v="0"/>
    <n v="0"/>
    <n v="3"/>
    <d v="2025-11-21T00:00:00"/>
    <n v="1"/>
    <d v="2026-01-28T00:00:00"/>
    <n v="-21.222659650718413"/>
    <m/>
    <m/>
    <m/>
    <m/>
    <m/>
    <m/>
    <m/>
    <m/>
    <m/>
    <m/>
    <m/>
  </r>
  <r>
    <n v="343"/>
    <x v="342"/>
    <s v="KOSPI2 INDEX FUTURES"/>
    <x v="6"/>
    <s v="INDEX FUTURES"/>
    <n v="5"/>
    <n v="12"/>
    <n v="4"/>
    <d v="2025-12-10T00:00:00"/>
    <d v="1899-12-30T00:00:00"/>
    <d v="1899-12-30T00:00:00"/>
    <d v="1899-12-30T00:00:00"/>
    <d v="1899-12-30T00:00:00"/>
    <d v="1899-12-30T00:00:00"/>
    <n v="64.52741998689379"/>
    <s v="POSITIVE"/>
    <s v=""/>
    <s v="POSITIVE"/>
    <s v="POSITIVE"/>
    <s v="POSITIVE"/>
    <n v="83.647503381760345"/>
    <n v="35"/>
    <n v="0"/>
    <n v="1"/>
    <n v="3"/>
    <n v="0"/>
    <n v="1"/>
    <n v="3"/>
    <d v="2025-11-21T00:00:00"/>
    <n v="1"/>
    <d v="2026-01-22T00:00:00"/>
    <n v="-9.0485838433407082"/>
    <m/>
    <m/>
    <m/>
    <m/>
    <m/>
    <m/>
    <m/>
    <m/>
    <m/>
    <m/>
    <m/>
  </r>
  <r>
    <n v="344"/>
    <x v="343"/>
    <s v="mini MSCI Emg Mkt FUTURES"/>
    <x v="6"/>
    <s v="INDEX FUTURES"/>
    <n v="3"/>
    <n v="6"/>
    <n v="2"/>
    <d v="2026-01-05T00:00:00"/>
    <d v="1899-12-30T00:00:00"/>
    <d v="1899-12-30T00:00:00"/>
    <d v="2025-10-29T00:00:00"/>
    <d v="1899-12-30T00:00:00"/>
    <d v="1899-12-30T00:00:00"/>
    <n v="65.618907433758579"/>
    <s v="POSITIVE"/>
    <s v=""/>
    <s v="POSITIVE"/>
    <s v="POSITIVE"/>
    <s v="POSITIVE"/>
    <n v="91.996419902786343"/>
    <n v="35"/>
    <n v="0"/>
    <n v="1"/>
    <n v="7"/>
    <n v="0"/>
    <n v="0"/>
    <n v="0"/>
    <d v="2025-11-21T00:00:00"/>
    <n v="1"/>
    <d v="2026-02-04T00:00:00"/>
    <n v="-5.6522107283174066"/>
    <m/>
    <m/>
    <m/>
    <m/>
    <m/>
    <m/>
    <m/>
    <m/>
    <m/>
    <m/>
    <m/>
  </r>
  <r>
    <n v="345"/>
    <x v="344"/>
    <s v="NIKKEI 225 (OSE) FUTURES"/>
    <x v="6"/>
    <s v="INDEX FUTURES"/>
    <n v="7"/>
    <n v="9"/>
    <n v="2"/>
    <d v="1899-12-30T00:00:00"/>
    <d v="1899-12-30T00:00:00"/>
    <d v="1899-12-30T00:00:00"/>
    <d v="2026-01-13T00:00:00"/>
    <d v="1899-12-30T00:00:00"/>
    <d v="1899-12-30T00:00:00"/>
    <n v="72.205884063102658"/>
    <s v="POSITIVE"/>
    <s v=""/>
    <s v="POSITIVE"/>
    <s v="POSITIVE"/>
    <s v="POSITIVE"/>
    <n v="87.32087374449948"/>
    <n v="33"/>
    <n v="0"/>
    <n v="1"/>
    <n v="0"/>
    <n v="46058"/>
    <n v="3"/>
    <n v="0"/>
    <d v="2026-01-13T00:00:00"/>
    <n v="1"/>
    <d v="2026-02-06T00:00:00"/>
    <n v="-13.816509402513596"/>
    <m/>
    <m/>
    <m/>
    <m/>
    <m/>
    <m/>
    <m/>
    <m/>
    <m/>
    <m/>
    <m/>
  </r>
  <r>
    <n v="346"/>
    <x v="345"/>
    <s v="NASDAQ 100 E-MINI FUTURES"/>
    <x v="6"/>
    <s v="INDEX FUTURES"/>
    <n v="-1"/>
    <n v="12"/>
    <n v="2"/>
    <d v="2025-10-29T00:00:00"/>
    <d v="1899-12-30T00:00:00"/>
    <d v="1899-12-30T00:00:00"/>
    <d v="1899-12-30T00:00:00"/>
    <d v="1899-12-30T00:00:00"/>
    <d v="1899-12-30T00:00:00"/>
    <n v="45.270249650379533"/>
    <s v="NEGATIVE"/>
    <s v=""/>
    <s v="NEGATIVE"/>
    <s v="NEGATIVE"/>
    <s v="NEGATIVE"/>
    <n v="41.138020416529244"/>
    <n v="0"/>
    <n v="0"/>
    <n v="1"/>
    <n v="7"/>
    <n v="0"/>
    <n v="1"/>
    <n v="3"/>
    <d v="2025-11-21T00:00:00"/>
    <n v="1"/>
    <d v="2026-02-10T00:00:00"/>
    <n v="-6.2932267203825845"/>
    <m/>
    <m/>
    <m/>
    <m/>
    <m/>
    <m/>
    <m/>
    <m/>
    <m/>
    <m/>
    <m/>
  </r>
  <r>
    <n v="347"/>
    <x v="346"/>
    <s v="Russell 2000 Mini FUTURES"/>
    <x v="6"/>
    <s v="INDEX FUTURES"/>
    <n v="5"/>
    <n v="0"/>
    <n v="0"/>
    <d v="1899-12-30T00:00:00"/>
    <d v="1899-12-30T00:00:00"/>
    <d v="1899-12-30T00:00:00"/>
    <d v="1899-12-30T00:00:00"/>
    <d v="1899-12-30T00:00:00"/>
    <d v="1899-12-30T00:00:00"/>
    <n v="57.444333294355665"/>
    <s v="NEGATIVE"/>
    <s v=""/>
    <s v="POSITIVE"/>
    <s v="POSITIVE"/>
    <s v="POSITIVE"/>
    <n v="68.769101341575563"/>
    <n v="3"/>
    <n v="0"/>
    <n v="0"/>
    <n v="0"/>
    <n v="0"/>
    <n v="0"/>
    <n v="0"/>
    <d v="1899-12-30T00:00:00"/>
    <n v="0"/>
    <d v="1899-12-30T00:00:00"/>
    <n v="0"/>
    <m/>
    <m/>
    <m/>
    <m/>
    <m/>
    <m/>
    <m/>
    <m/>
    <m/>
    <m/>
    <m/>
  </r>
  <r>
    <n v="348"/>
    <x v="347"/>
    <s v="SWISS MKT INDEX FUTUTRES"/>
    <x v="6"/>
    <s v="INDEX FUTURES"/>
    <n v="5"/>
    <n v="0"/>
    <n v="0"/>
    <d v="1899-12-30T00:00:00"/>
    <d v="1899-12-30T00:00:00"/>
    <d v="1899-12-30T00:00:00"/>
    <d v="1899-12-30T00:00:00"/>
    <d v="1899-12-30T00:00:00"/>
    <d v="1899-12-30T00:00:00"/>
    <n v="60.840698572957486"/>
    <s v="NEGATIVE"/>
    <s v=""/>
    <s v="POSITIVE"/>
    <s v="POSITIVE"/>
    <s v="POSITIVE"/>
    <n v="72.258243502927286"/>
    <n v="7"/>
    <n v="0"/>
    <n v="0"/>
    <n v="0"/>
    <n v="0"/>
    <n v="0"/>
    <n v="0"/>
    <d v="1899-12-30T00:00:00"/>
    <n v="0"/>
    <d v="1899-12-30T00:00:00"/>
    <n v="0"/>
    <m/>
    <m/>
    <m/>
    <m/>
    <m/>
    <m/>
    <m/>
    <m/>
    <m/>
    <m/>
    <m/>
  </r>
  <r>
    <n v="349"/>
    <x v="348"/>
    <s v="FTSE/MIB INDEX FUTURES"/>
    <x v="6"/>
    <s v="INDEX FUTURES"/>
    <n v="6"/>
    <n v="0"/>
    <n v="0"/>
    <d v="1899-12-30T00:00:00"/>
    <d v="1899-12-30T00:00:00"/>
    <d v="1899-12-30T00:00:00"/>
    <d v="1899-12-30T00:00:00"/>
    <d v="1899-12-30T00:00:00"/>
    <d v="1899-12-30T00:00:00"/>
    <n v="63.584456805743308"/>
    <s v="POSITIVE"/>
    <s v=""/>
    <s v="POSITIVE"/>
    <s v="POSITIVE"/>
    <s v="POSITIVE"/>
    <n v="79.6208846297489"/>
    <n v="14"/>
    <n v="0"/>
    <n v="0"/>
    <n v="0"/>
    <n v="0"/>
    <n v="0"/>
    <n v="0"/>
    <d v="1899-12-30T00:00:00"/>
    <n v="0"/>
    <d v="1899-12-30T00:00:00"/>
    <n v="0"/>
    <m/>
    <m/>
    <m/>
    <m/>
    <m/>
    <m/>
    <m/>
    <m/>
    <m/>
    <m/>
    <m/>
  </r>
  <r>
    <n v="350"/>
    <x v="349"/>
    <s v="VIX FUTURES"/>
    <x v="6"/>
    <s v="INDEX FUTURES"/>
    <n v="4"/>
    <n v="0"/>
    <n v="0"/>
    <d v="1899-12-30T00:00:00"/>
    <d v="1899-12-30T00:00:00"/>
    <d v="1899-12-30T00:00:00"/>
    <d v="1899-12-30T00:00:00"/>
    <d v="1899-12-30T00:00:00"/>
    <d v="1899-12-30T00:00:00"/>
    <n v="52.676401306171634"/>
    <s v="NEGATIVE"/>
    <s v=""/>
    <s v="POSITIVE"/>
    <s v="NEGATIVE"/>
    <s v="POSITIVE"/>
    <n v="62.13415789444133"/>
    <n v="16"/>
    <n v="0"/>
    <n v="0"/>
    <n v="0"/>
    <n v="0"/>
    <n v="0"/>
    <n v="0"/>
    <d v="1899-12-30T00:00:00"/>
    <n v="0"/>
    <d v="1899-12-30T00:00:00"/>
    <n v="0"/>
    <m/>
    <m/>
    <m/>
    <m/>
    <m/>
    <m/>
    <m/>
    <m/>
    <m/>
    <m/>
    <m/>
  </r>
  <r>
    <n v="351"/>
    <x v="350"/>
    <s v="EURO STOXX 50 FUTURES"/>
    <x v="6"/>
    <s v="INDEX FUTURES"/>
    <n v="5"/>
    <n v="0"/>
    <n v="0"/>
    <d v="1899-12-30T00:00:00"/>
    <d v="1899-12-30T00:00:00"/>
    <d v="1899-12-30T00:00:00"/>
    <d v="1899-12-30T00:00:00"/>
    <d v="1899-12-30T00:00:00"/>
    <d v="1899-12-30T00:00:00"/>
    <n v="60.199682580686549"/>
    <s v="NEGATIVE"/>
    <s v=""/>
    <s v="POSITIVE"/>
    <s v="POSITIVE"/>
    <s v="POSITIVE"/>
    <n v="77.42713990597673"/>
    <n v="3"/>
    <n v="0"/>
    <n v="0"/>
    <n v="0"/>
    <n v="0"/>
    <n v="0"/>
    <n v="0"/>
    <d v="1899-12-30T00:00:00"/>
    <n v="0"/>
    <d v="1899-12-30T00:00:00"/>
    <n v="0"/>
    <m/>
    <m/>
    <m/>
    <m/>
    <m/>
    <m/>
    <m/>
    <m/>
    <m/>
    <m/>
    <m/>
  </r>
  <r>
    <n v="352"/>
    <x v="351"/>
    <s v="FTSE 100 INDEX FUTURES"/>
    <x v="6"/>
    <s v="INDEX FUTURES"/>
    <n v="4"/>
    <n v="0"/>
    <n v="0"/>
    <d v="1899-12-30T00:00:00"/>
    <d v="1899-12-30T00:00:00"/>
    <d v="1899-12-30T00:00:00"/>
    <d v="1899-12-30T00:00:00"/>
    <d v="1899-12-30T00:00:00"/>
    <d v="1899-12-30T00:00:00"/>
    <n v="61.790016778270193"/>
    <s v="NEGATIVE"/>
    <s v=""/>
    <s v="POSITIVE"/>
    <s v="POSITIVE"/>
    <s v="POSITIVE"/>
    <n v="79.861618634053713"/>
    <n v="38"/>
    <n v="0"/>
    <n v="0"/>
    <n v="0"/>
    <n v="0"/>
    <n v="0"/>
    <n v="0"/>
    <d v="1899-12-30T00:00:00"/>
    <n v="0"/>
    <d v="1899-12-30T00:00:00"/>
    <n v="0"/>
    <m/>
    <m/>
    <m/>
    <m/>
    <m/>
    <m/>
    <m/>
    <m/>
    <m/>
    <m/>
    <m/>
  </r>
  <r>
    <m/>
    <x v="352"/>
    <m/>
    <x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3">
  <r>
    <n v="1"/>
    <x v="0"/>
    <s v="S&amp;P 500 INDEX"/>
    <x v="0"/>
    <s v="STOCKS"/>
    <n v="-1"/>
    <n v="9"/>
    <n v="2"/>
    <d v="2025-10-28T00:00:00"/>
    <d v="1899-12-30T00:00:00"/>
    <d v="1899-12-30T00:00:00"/>
    <d v="1899-12-30T00:00:00"/>
    <d v="1899-12-30T00:00:00"/>
    <d v="1899-12-30T00:00:00"/>
    <n v="52.558294930935155"/>
    <s v="NEGATIVE"/>
    <s v=""/>
    <s v="NEGATIVE"/>
    <s v="NEGATIVE"/>
    <s v="NEGATIVE"/>
    <n v="62.225070492714146"/>
    <n v="3"/>
    <n v="0"/>
    <n v="1"/>
    <n v="6"/>
    <n v="0"/>
    <n v="0"/>
    <n v="4"/>
    <d v="2025-11-21T00:00:00"/>
    <n v="1"/>
    <d v="2026-01-28T00:00:00"/>
    <n v="-13.934614370156702"/>
    <m/>
    <m/>
    <m/>
    <m/>
    <m/>
    <m/>
    <m/>
    <m/>
    <m/>
    <m/>
  </r>
  <r>
    <n v="2"/>
    <x v="1"/>
    <s v="Short Euro-BTP Future"/>
    <x v="1"/>
    <s v="BOND FUTURES"/>
    <n v="-1"/>
    <n v="6"/>
    <n v="2"/>
    <d v="1899-12-30T00:00:00"/>
    <d v="1899-12-30T00:00:00"/>
    <d v="1899-12-30T00:00:00"/>
    <d v="2025-10-27T00:00:00"/>
    <d v="1899-12-30T00:00:00"/>
    <d v="2026-01-07T00:00:00"/>
    <n v="61.82167091246059"/>
    <s v="NEGATIVE"/>
    <s v=""/>
    <s v="NEGATIVE"/>
    <s v="NEGATIVE"/>
    <s v="NEGATIVE"/>
    <n v="62.852518733150582"/>
    <n v="17"/>
    <n v="0"/>
    <n v="4"/>
    <n v="0"/>
    <n v="0"/>
    <n v="1"/>
    <n v="0"/>
    <d v="2025-12-10T00:00:00"/>
    <n v="1"/>
    <d v="2026-02-10T00:00:00"/>
    <n v="-4.6131795971064804"/>
    <m/>
    <m/>
    <m/>
    <m/>
    <m/>
    <m/>
    <m/>
    <m/>
    <m/>
    <m/>
  </r>
  <r>
    <n v="3"/>
    <x v="2"/>
    <s v="CAN 10YR BOND FUTURE"/>
    <x v="1"/>
    <s v="BOND FUTURES"/>
    <n v="-1"/>
    <n v="3"/>
    <n v="4"/>
    <d v="1899-12-30T00:00:00"/>
    <d v="1899-12-30T00:00:00"/>
    <d v="1899-12-30T00:00:00"/>
    <d v="2025-10-27T00:00:00"/>
    <d v="1899-12-30T00:00:00"/>
    <d v="1899-12-30T00:00:00"/>
    <n v="58.99716640152684"/>
    <s v="NEGATIVE"/>
    <s v=""/>
    <s v="NEGATIVE"/>
    <s v="NEGATIVE"/>
    <s v="NEGATIVE"/>
    <n v="62.022637781021714"/>
    <n v="4"/>
    <n v="0"/>
    <n v="0"/>
    <n v="0"/>
    <n v="0"/>
    <n v="1"/>
    <n v="0"/>
    <d v="1899-12-30T00:00:00"/>
    <n v="1"/>
    <d v="2026-01-16T00:00:00"/>
    <n v="-7.8057841151081888"/>
    <m/>
    <m/>
    <m/>
    <m/>
    <m/>
    <m/>
    <m/>
    <m/>
    <m/>
    <m/>
  </r>
  <r>
    <n v="4"/>
    <x v="3"/>
    <s v="EURO-SCHATZ FUTURE"/>
    <x v="1"/>
    <s v="BOND FUTURES"/>
    <n v="-1"/>
    <n v="6"/>
    <n v="2"/>
    <d v="1899-12-30T00:00:00"/>
    <d v="1899-12-30T00:00:00"/>
    <d v="1899-12-30T00:00:00"/>
    <d v="2025-10-27T00:00:00"/>
    <d v="1899-12-30T00:00:00"/>
    <d v="2025-12-29T00:00:00"/>
    <n v="59.356995220704363"/>
    <s v="NEGATIVE"/>
    <s v=""/>
    <s v="NEGATIVE"/>
    <s v="NEGATIVE"/>
    <s v="NEGATIVE"/>
    <n v="67.230463635983099"/>
    <n v="12"/>
    <n v="0"/>
    <n v="1"/>
    <n v="0"/>
    <n v="0"/>
    <n v="3"/>
    <n v="0"/>
    <d v="2025-12-10T00:00:00"/>
    <n v="1"/>
    <d v="2026-02-06T00:00:00"/>
    <n v="-7.1359462567930052"/>
    <m/>
    <m/>
    <m/>
    <m/>
    <m/>
    <m/>
    <m/>
    <m/>
    <m/>
    <m/>
  </r>
  <r>
    <n v="5"/>
    <x v="4"/>
    <s v="US 5YR NOTE FUTURE"/>
    <x v="1"/>
    <s v="BOND FUTURES"/>
    <n v="-1"/>
    <n v="6"/>
    <n v="2"/>
    <d v="1899-12-30T00:00:00"/>
    <d v="1899-12-30T00:00:00"/>
    <d v="1899-12-30T00:00:00"/>
    <d v="2025-10-27T00:00:00"/>
    <d v="1899-12-30T00:00:00"/>
    <d v="1899-12-30T00:00:00"/>
    <n v="60.976694594390544"/>
    <s v="NEGATIVE"/>
    <s v=""/>
    <s v="NEGATIVE"/>
    <s v="NEGATIVE"/>
    <s v="NEGATIVE"/>
    <n v="64.222020944985672"/>
    <n v="4"/>
    <n v="0"/>
    <n v="0"/>
    <n v="4"/>
    <n v="46052"/>
    <n v="1"/>
    <n v="0"/>
    <d v="1899-12-30T00:00:00"/>
    <n v="1"/>
    <d v="2026-02-06T00:00:00"/>
    <n v="-5.5156875522538229"/>
    <m/>
    <m/>
    <m/>
    <m/>
    <m/>
    <m/>
    <m/>
    <m/>
    <m/>
    <m/>
  </r>
  <r>
    <n v="6"/>
    <x v="5"/>
    <s v="LONG GILT FUTURE"/>
    <x v="1"/>
    <s v="BOND FUTURES"/>
    <n v="-1"/>
    <n v="6"/>
    <n v="6"/>
    <d v="1899-12-30T00:00:00"/>
    <d v="1899-12-30T00:00:00"/>
    <d v="1899-12-30T00:00:00"/>
    <d v="2026-01-05T00:00:00"/>
    <d v="1899-12-30T00:00:00"/>
    <d v="1899-12-30T00:00:00"/>
    <n v="42.930920678903831"/>
    <s v="NEGATIVE"/>
    <s v=""/>
    <s v="NEGATIVE"/>
    <s v="NEGATIVE"/>
    <s v="NEGATIVE"/>
    <n v="36.287505163192591"/>
    <n v="0"/>
    <n v="0"/>
    <n v="0"/>
    <n v="0"/>
    <n v="46058"/>
    <n v="0"/>
    <n v="2"/>
    <d v="1899-12-30T00:00:00"/>
    <n v="1"/>
    <d v="2026-01-14T00:00:00"/>
    <n v="-23.562044280595345"/>
    <m/>
    <m/>
    <m/>
    <m/>
    <m/>
    <m/>
    <m/>
    <m/>
    <m/>
    <m/>
  </r>
  <r>
    <n v="7"/>
    <x v="6"/>
    <s v="Euro-BTP Future"/>
    <x v="1"/>
    <s v="BOND FUTURES"/>
    <n v="5"/>
    <n v="6"/>
    <n v="2"/>
    <d v="1899-12-30T00:00:00"/>
    <d v="1899-12-30T00:00:00"/>
    <d v="1899-12-30T00:00:00"/>
    <d v="2025-10-28T00:00:00"/>
    <d v="1899-12-30T00:00:00"/>
    <d v="1899-12-30T00:00:00"/>
    <n v="64.822659558775626"/>
    <s v="POSITIVE"/>
    <s v=""/>
    <s v="BUY"/>
    <s v="NEGATIVE"/>
    <s v="NEGATIVE"/>
    <n v="73.572666335819605"/>
    <n v="25"/>
    <n v="0"/>
    <n v="3"/>
    <n v="0"/>
    <n v="0"/>
    <n v="1"/>
    <n v="0"/>
    <d v="2025-12-10T00:00:00"/>
    <n v="1"/>
    <d v="2026-02-10T00:00:00"/>
    <n v="-1.6702699754336123"/>
    <m/>
    <m/>
    <m/>
    <m/>
    <m/>
    <m/>
    <m/>
    <m/>
    <m/>
    <m/>
  </r>
  <r>
    <n v="8"/>
    <x v="7"/>
    <s v="JPN 10Y BOND FUTURE"/>
    <x v="1"/>
    <s v="BOND FUTURES"/>
    <n v="-1"/>
    <n v="9"/>
    <n v="8"/>
    <d v="1899-12-30T00:00:00"/>
    <d v="2025-11-11T00:00:00"/>
    <d v="1899-12-30T00:00:00"/>
    <d v="2025-10-27T00:00:00"/>
    <d v="1899-12-30T00:00:00"/>
    <d v="2026-02-02T00:00:00"/>
    <n v="44.573106383134608"/>
    <s v="NEGATIVE"/>
    <s v=""/>
    <s v="NEGATIVE"/>
    <s v="NEGATIVE"/>
    <s v="NEGATIVE"/>
    <n v="16.201301614231824"/>
    <n v="0"/>
    <n v="0"/>
    <n v="5"/>
    <n v="0"/>
    <n v="0"/>
    <n v="3"/>
    <n v="2"/>
    <d v="2026-01-21T00:00:00"/>
    <n v="1"/>
    <d v="2026-01-13T00:00:00"/>
    <n v="-21.919802918048894"/>
    <m/>
    <m/>
    <m/>
    <m/>
    <m/>
    <m/>
    <m/>
    <m/>
    <m/>
    <m/>
  </r>
  <r>
    <n v="9"/>
    <x v="8"/>
    <s v="Euro-OAT Future"/>
    <x v="1"/>
    <s v="BOND FUTURES"/>
    <n v="5"/>
    <n v="6"/>
    <n v="2"/>
    <d v="1899-12-30T00:00:00"/>
    <d v="2025-12-10T00:00:00"/>
    <d v="1899-12-30T00:00:00"/>
    <d v="2025-10-28T00:00:00"/>
    <d v="1899-12-30T00:00:00"/>
    <d v="2025-12-29T00:00:00"/>
    <n v="64.758489297771632"/>
    <s v="POSITIVE"/>
    <s v=""/>
    <s v="BUY"/>
    <s v="NEGATIVE"/>
    <s v="NEGATIVE"/>
    <n v="71.357104477278526"/>
    <n v="20"/>
    <n v="0"/>
    <n v="5"/>
    <n v="0"/>
    <n v="0"/>
    <n v="1"/>
    <n v="0"/>
    <d v="2025-12-22T00:00:00"/>
    <n v="1"/>
    <d v="2026-02-10T00:00:00"/>
    <n v="-1.7344320635918677"/>
    <m/>
    <m/>
    <m/>
    <m/>
    <m/>
    <m/>
    <m/>
    <m/>
    <m/>
    <m/>
  </r>
  <r>
    <n v="10"/>
    <x v="9"/>
    <s v="EURO-BOBL FUTURE"/>
    <x v="1"/>
    <s v="BOND FUTURES"/>
    <n v="-1"/>
    <n v="3"/>
    <n v="2"/>
    <d v="1899-12-30T00:00:00"/>
    <d v="1899-12-30T00:00:00"/>
    <d v="1899-12-30T00:00:00"/>
    <d v="2025-10-27T00:00:00"/>
    <d v="1899-12-30T00:00:00"/>
    <d v="2026-01-07T00:00:00"/>
    <n v="60.402602071324772"/>
    <s v="NEGATIVE"/>
    <s v=""/>
    <s v="NEGATIVE"/>
    <s v="NEGATIVE"/>
    <s v="NEGATIVE"/>
    <n v="61.468332317001163"/>
    <n v="12"/>
    <n v="0"/>
    <n v="0"/>
    <n v="0"/>
    <n v="0"/>
    <n v="1"/>
    <n v="0"/>
    <d v="2025-12-10T00:00:00"/>
    <n v="1"/>
    <d v="2026-02-10T00:00:00"/>
    <n v="-6.0902407938194045"/>
    <m/>
    <m/>
    <m/>
    <m/>
    <m/>
    <m/>
    <m/>
    <m/>
    <m/>
    <m/>
  </r>
  <r>
    <n v="11"/>
    <x v="10"/>
    <s v="EURO-BUND FUTURE"/>
    <x v="1"/>
    <s v="BOND FUTURES"/>
    <n v="-1"/>
    <n v="6"/>
    <n v="2"/>
    <d v="1899-12-30T00:00:00"/>
    <d v="1899-12-30T00:00:00"/>
    <d v="1899-12-30T00:00:00"/>
    <d v="2025-10-28T00:00:00"/>
    <d v="1899-12-30T00:00:00"/>
    <d v="2025-12-29T00:00:00"/>
    <n v="61.077576800657852"/>
    <s v="NEGATIVE"/>
    <s v=""/>
    <s v="NEGATIVE"/>
    <s v="NEGATIVE"/>
    <s v="NEGATIVE"/>
    <n v="66.556960467694097"/>
    <n v="5"/>
    <n v="0"/>
    <n v="2"/>
    <n v="0"/>
    <n v="0"/>
    <n v="1"/>
    <n v="0"/>
    <d v="2025-12-22T00:00:00"/>
    <n v="1"/>
    <d v="2026-02-10T00:00:00"/>
    <n v="-5.4153240401882599"/>
    <m/>
    <m/>
    <m/>
    <m/>
    <m/>
    <m/>
    <m/>
    <m/>
    <m/>
    <m/>
  </r>
  <r>
    <n v="12"/>
    <x v="11"/>
    <s v="US 2YR NOTE FUTURE"/>
    <x v="1"/>
    <s v="BOND FUTURES"/>
    <n v="-1"/>
    <n v="6"/>
    <n v="2"/>
    <d v="1899-12-30T00:00:00"/>
    <d v="1899-12-30T00:00:00"/>
    <d v="1899-12-30T00:00:00"/>
    <d v="2025-10-27T00:00:00"/>
    <d v="1899-12-30T00:00:00"/>
    <d v="1899-12-30T00:00:00"/>
    <n v="62.314868108950606"/>
    <s v="NEGATIVE"/>
    <s v=""/>
    <s v="NEGATIVE"/>
    <s v="NEGATIVE"/>
    <s v="NEGATIVE"/>
    <n v="67.22502033004109"/>
    <n v="4"/>
    <n v="0"/>
    <n v="0"/>
    <n v="0"/>
    <n v="46058"/>
    <n v="3"/>
    <n v="0"/>
    <d v="1899-12-30T00:00:00"/>
    <n v="1"/>
    <d v="2026-02-06T00:00:00"/>
    <n v="-4.1787011031450803"/>
    <m/>
    <m/>
    <m/>
    <m/>
    <m/>
    <m/>
    <m/>
    <m/>
    <m/>
    <m/>
  </r>
  <r>
    <n v="13"/>
    <x v="12"/>
    <s v="US 10YR NOTE FUTURE"/>
    <x v="1"/>
    <s v="BOND FUTURES"/>
    <n v="-1"/>
    <n v="6"/>
    <n v="2"/>
    <d v="1899-12-30T00:00:00"/>
    <d v="1899-12-30T00:00:00"/>
    <d v="1899-12-30T00:00:00"/>
    <d v="2025-10-28T00:00:00"/>
    <d v="1899-12-30T00:00:00"/>
    <d v="1899-12-30T00:00:00"/>
    <n v="60.365590182737414"/>
    <s v="NEGATIVE"/>
    <s v=""/>
    <s v="NEGATIVE"/>
    <s v="NEGATIVE"/>
    <s v="NEGATIVE"/>
    <n v="62.57463221719739"/>
    <n v="4"/>
    <n v="0"/>
    <n v="0"/>
    <n v="4"/>
    <n v="0"/>
    <n v="1"/>
    <n v="0"/>
    <d v="2026-01-20T00:00:00"/>
    <n v="1"/>
    <d v="2026-02-10T00:00:00"/>
    <n v="-6.126804583987699"/>
    <m/>
    <m/>
    <m/>
    <m/>
    <m/>
    <m/>
    <m/>
    <m/>
    <m/>
    <m/>
  </r>
  <r>
    <n v="14"/>
    <x v="13"/>
    <s v="EURO-BUXL 30Y BND FUTURE"/>
    <x v="1"/>
    <s v="BOND FUTURES"/>
    <n v="-1"/>
    <n v="6"/>
    <n v="6"/>
    <d v="1899-12-30T00:00:00"/>
    <d v="2025-12-08T00:00:00"/>
    <d v="1899-12-30T00:00:00"/>
    <d v="2025-11-03T00:00:00"/>
    <d v="1899-12-30T00:00:00"/>
    <d v="2026-01-07T00:00:00"/>
    <n v="50.499044940003593"/>
    <s v="NEGATIVE"/>
    <s v=""/>
    <s v="NEGATIVE"/>
    <s v="NEGATIVE"/>
    <s v="NEGATIVE"/>
    <n v="46.600381703196952"/>
    <n v="1"/>
    <n v="0"/>
    <n v="5"/>
    <n v="0"/>
    <n v="0"/>
    <n v="3"/>
    <n v="0"/>
    <d v="2025-12-22T00:00:00"/>
    <n v="1"/>
    <d v="2026-01-15T00:00:00"/>
    <n v="-15.993892881269964"/>
    <m/>
    <m/>
    <m/>
    <m/>
    <m/>
    <m/>
    <m/>
    <m/>
    <m/>
    <m/>
  </r>
  <r>
    <n v="15"/>
    <x v="14"/>
    <s v="US LONG BOND  FUTURE"/>
    <x v="1"/>
    <s v="BOND FUTURES"/>
    <n v="-1"/>
    <n v="6"/>
    <n v="2"/>
    <d v="1899-12-30T00:00:00"/>
    <d v="1899-12-30T00:00:00"/>
    <d v="1899-12-30T00:00:00"/>
    <d v="2025-12-08T00:00:00"/>
    <d v="1899-12-30T00:00:00"/>
    <d v="1899-12-30T00:00:00"/>
    <n v="60.260720592869859"/>
    <s v="NEGATIVE"/>
    <s v=""/>
    <s v="NEGATIVE"/>
    <s v="NEGATIVE"/>
    <s v="NEGATIVE"/>
    <n v="65.359713960774201"/>
    <n v="3"/>
    <n v="0"/>
    <n v="5"/>
    <n v="0"/>
    <n v="0"/>
    <n v="1"/>
    <n v="0"/>
    <d v="2026-01-20T00:00:00"/>
    <n v="1"/>
    <d v="2026-02-10T00:00:00"/>
    <n v="-6.2323733190793931"/>
    <m/>
    <m/>
    <m/>
    <m/>
    <m/>
    <m/>
    <m/>
    <m/>
    <m/>
    <m/>
  </r>
  <r>
    <n v="16"/>
    <x v="15"/>
    <s v="US 10yr Ultra Future"/>
    <x v="1"/>
    <s v="BOND FUTURES"/>
    <n v="-1"/>
    <n v="6"/>
    <n v="4"/>
    <d v="1899-12-30T00:00:00"/>
    <d v="1899-12-30T00:00:00"/>
    <d v="1899-12-30T00:00:00"/>
    <d v="2025-10-28T00:00:00"/>
    <d v="1899-12-30T00:00:00"/>
    <d v="1899-12-30T00:00:00"/>
    <n v="59.232793553422219"/>
    <s v="NEGATIVE"/>
    <s v=""/>
    <s v="NEGATIVE"/>
    <s v="NEGATIVE"/>
    <s v="NEGATIVE"/>
    <n v="61.624783851624343"/>
    <n v="2"/>
    <n v="0"/>
    <n v="5"/>
    <n v="0"/>
    <n v="46052"/>
    <n v="1"/>
    <n v="0"/>
    <d v="1899-12-30T00:00:00"/>
    <n v="1"/>
    <d v="2026-01-14T00:00:00"/>
    <n v="-7.2601109377703921"/>
    <m/>
    <m/>
    <m/>
    <m/>
    <m/>
    <m/>
    <m/>
    <m/>
    <m/>
    <m/>
  </r>
  <r>
    <n v="17"/>
    <x v="16"/>
    <s v="US ULTRA BOND FUTURE"/>
    <x v="1"/>
    <s v="BOND FUTURES"/>
    <n v="-1"/>
    <n v="6"/>
    <n v="4"/>
    <d v="1899-12-30T00:00:00"/>
    <d v="1899-12-30T00:00:00"/>
    <d v="1899-12-30T00:00:00"/>
    <d v="2025-11-11T00:00:00"/>
    <d v="1899-12-30T00:00:00"/>
    <d v="1899-12-30T00:00:00"/>
    <n v="58.738008792699652"/>
    <s v="NEGATIVE"/>
    <s v=""/>
    <s v="NEGATIVE"/>
    <s v="NEGATIVE"/>
    <s v="NEGATIVE"/>
    <n v="61.798840411250104"/>
    <n v="2"/>
    <n v="0"/>
    <n v="5"/>
    <n v="0"/>
    <n v="46052"/>
    <n v="1"/>
    <n v="0"/>
    <d v="1899-12-30T00:00:00"/>
    <n v="1"/>
    <d v="2026-01-15T00:00:00"/>
    <n v="-7.7546918757784553"/>
    <m/>
    <m/>
    <m/>
    <m/>
    <m/>
    <m/>
    <m/>
    <m/>
    <m/>
    <m/>
  </r>
  <r>
    <n v="18"/>
    <x v="17"/>
    <s v="ALUMINUM"/>
    <x v="2"/>
    <s v="COMMODITIES"/>
    <n v="7"/>
    <n v="6"/>
    <n v="4"/>
    <d v="2025-11-14T00:00:00"/>
    <d v="1899-12-30T00:00:00"/>
    <d v="1899-12-30T00:00:00"/>
    <d v="2025-10-28T00:00:00"/>
    <d v="2026-02-02T00:00:00"/>
    <d v="1899-12-30T00:00:00"/>
    <n v="46.433628069470409"/>
    <s v="NEGATIVE"/>
    <s v=""/>
    <s v="POSITIVE"/>
    <s v="POSITIVE"/>
    <s v="POSITIVE"/>
    <n v="50.674975824925404"/>
    <n v="0"/>
    <n v="0"/>
    <n v="1"/>
    <n v="7"/>
    <n v="0"/>
    <n v="0"/>
    <n v="0"/>
    <d v="2025-11-24T00:00:00"/>
    <n v="1"/>
    <d v="2026-01-30T00:00:00"/>
    <n v="-20.059281231664734"/>
    <m/>
    <m/>
    <m/>
    <m/>
    <m/>
    <m/>
    <m/>
    <m/>
    <m/>
    <m/>
  </r>
  <r>
    <n v="19"/>
    <x v="18"/>
    <s v="CORN"/>
    <x v="2"/>
    <s v="COMMODITIES"/>
    <n v="-1"/>
    <n v="6"/>
    <n v="6"/>
    <d v="1899-12-30T00:00:00"/>
    <d v="1899-12-30T00:00:00"/>
    <d v="1899-12-30T00:00:00"/>
    <d v="1899-12-30T00:00:00"/>
    <d v="1899-12-30T00:00:00"/>
    <d v="1899-12-30T00:00:00"/>
    <n v="47.516246090224691"/>
    <s v="NEGATIVE"/>
    <s v=""/>
    <s v="NEGATIVE"/>
    <s v="NEGATIVE"/>
    <s v="NEGATIVE"/>
    <n v="43.624007885373793"/>
    <n v="0"/>
    <n v="0"/>
    <n v="2"/>
    <n v="0"/>
    <n v="0"/>
    <n v="3"/>
    <n v="0"/>
    <d v="2026-01-13T00:00:00"/>
    <n v="1"/>
    <d v="2026-01-12T00:00:00"/>
    <n v="-18.976663210847981"/>
    <m/>
    <m/>
    <m/>
    <m/>
    <m/>
    <m/>
    <m/>
    <m/>
    <m/>
    <m/>
  </r>
  <r>
    <n v="20"/>
    <x v="19"/>
    <s v="COCOA"/>
    <x v="2"/>
    <s v="COMMODITIES"/>
    <n v="-1"/>
    <n v="6"/>
    <n v="6"/>
    <d v="1899-12-30T00:00:00"/>
    <d v="2025-11-13T00:00:00"/>
    <d v="1899-12-30T00:00:00"/>
    <d v="2025-11-11T00:00:00"/>
    <d v="1899-12-30T00:00:00"/>
    <d v="1899-12-30T00:00:00"/>
    <n v="27.638941185473342"/>
    <s v="NEGATIVE"/>
    <s v=""/>
    <s v="NEGATIVE"/>
    <s v="NEGATIVE"/>
    <s v="NEGATIVE"/>
    <n v="12.850911807362266"/>
    <n v="0"/>
    <n v="0"/>
    <n v="4"/>
    <n v="0"/>
    <n v="0"/>
    <n v="0"/>
    <n v="1"/>
    <d v="1899-12-30T00:00:00"/>
    <n v="1"/>
    <d v="2026-01-13T00:00:00"/>
    <n v="-38.85396811581262"/>
    <m/>
    <m/>
    <m/>
    <m/>
    <m/>
    <m/>
    <m/>
    <m/>
    <m/>
    <m/>
  </r>
  <r>
    <n v="21"/>
    <x v="20"/>
    <s v="WTI CRUDE OIL"/>
    <x v="2"/>
    <s v="COMMODITIES"/>
    <n v="4"/>
    <n v="6"/>
    <n v="2"/>
    <d v="1899-12-30T00:00:00"/>
    <d v="1899-12-30T00:00:00"/>
    <d v="1899-12-30T00:00:00"/>
    <d v="2025-12-15T00:00:00"/>
    <d v="1899-12-30T00:00:00"/>
    <d v="1899-12-30T00:00:00"/>
    <n v="57.577664262509437"/>
    <s v="NEGATIVE"/>
    <s v=""/>
    <s v="POSITIVE"/>
    <s v="NEGATIVE"/>
    <s v="POSITIVE"/>
    <n v="70.210898914096632"/>
    <n v="22"/>
    <n v="0"/>
    <n v="1"/>
    <n v="7"/>
    <n v="0"/>
    <n v="0"/>
    <n v="0"/>
    <d v="2025-12-16T00:00:00"/>
    <n v="1"/>
    <d v="2026-01-29T00:00:00"/>
    <n v="-8.08668913329182"/>
    <m/>
    <m/>
    <m/>
    <m/>
    <m/>
    <m/>
    <m/>
    <m/>
    <m/>
    <m/>
  </r>
  <r>
    <n v="22"/>
    <x v="21"/>
    <s v="BRENT CRUDE"/>
    <x v="2"/>
    <s v="COMMODITIES"/>
    <n v="4"/>
    <n v="6"/>
    <n v="2"/>
    <d v="1899-12-30T00:00:00"/>
    <d v="1899-12-30T00:00:00"/>
    <d v="1899-12-30T00:00:00"/>
    <d v="2025-12-15T00:00:00"/>
    <d v="1899-12-30T00:00:00"/>
    <d v="1899-12-30T00:00:00"/>
    <n v="59.029481167558345"/>
    <s v="NEGATIVE"/>
    <s v=""/>
    <s v="POSITIVE"/>
    <s v="NEGATIVE"/>
    <s v="POSITIVE"/>
    <n v="68.843425186315613"/>
    <n v="24"/>
    <n v="0"/>
    <n v="1"/>
    <n v="7"/>
    <n v="0"/>
    <n v="0"/>
    <n v="0"/>
    <d v="2025-12-16T00:00:00"/>
    <n v="1"/>
    <d v="2026-01-29T00:00:00"/>
    <n v="-7.6710153985877625"/>
    <m/>
    <m/>
    <m/>
    <m/>
    <m/>
    <m/>
    <m/>
    <m/>
    <m/>
    <m/>
  </r>
  <r>
    <n v="23"/>
    <x v="22"/>
    <s v="COTTON"/>
    <x v="2"/>
    <s v="COMMODITIES"/>
    <n v="-1"/>
    <n v="6"/>
    <n v="6"/>
    <d v="1899-12-30T00:00:00"/>
    <d v="1899-12-30T00:00:00"/>
    <d v="1899-12-30T00:00:00"/>
    <d v="2025-10-21T00:00:00"/>
    <d v="1899-12-30T00:00:00"/>
    <d v="1899-12-30T00:00:00"/>
    <n v="32.781887928012381"/>
    <s v="NEGATIVE"/>
    <s v=""/>
    <s v="NEGATIVE"/>
    <s v="NEGATIVE"/>
    <s v="NEGATIVE"/>
    <n v="31.15946326464136"/>
    <n v="0"/>
    <n v="0"/>
    <n v="5"/>
    <n v="0"/>
    <n v="0"/>
    <n v="0"/>
    <n v="3"/>
    <d v="1899-12-30T00:00:00"/>
    <n v="1"/>
    <d v="2026-01-12T00:00:00"/>
    <n v="-33.711022480851881"/>
    <m/>
    <m/>
    <m/>
    <m/>
    <m/>
    <m/>
    <m/>
    <m/>
    <m/>
    <m/>
  </r>
  <r>
    <n v="24"/>
    <x v="23"/>
    <s v="COPPER"/>
    <x v="2"/>
    <s v="COMMODITIES"/>
    <n v="7"/>
    <n v="6"/>
    <n v="2"/>
    <d v="2025-12-05T00:00:00"/>
    <d v="1899-12-30T00:00:00"/>
    <d v="2026-01-06T00:00:00"/>
    <d v="1899-12-30T00:00:00"/>
    <d v="2026-01-21T00:00:00"/>
    <d v="1899-12-30T00:00:00"/>
    <n v="51.679873597847788"/>
    <s v="NEGATIVE"/>
    <s v=""/>
    <s v="POSITIVE"/>
    <s v="POSITIVE"/>
    <s v="POSITIVE"/>
    <n v="58.505312202972483"/>
    <n v="0"/>
    <n v="0"/>
    <n v="1"/>
    <n v="8"/>
    <n v="0"/>
    <n v="0"/>
    <n v="0"/>
    <d v="2025-11-19T00:00:00"/>
    <n v="1"/>
    <d v="2026-01-30T00:00:00"/>
    <n v="-14.813035703292975"/>
    <m/>
    <m/>
    <m/>
    <m/>
    <m/>
    <m/>
    <m/>
    <m/>
    <m/>
    <m/>
  </r>
  <r>
    <n v="25"/>
    <x v="24"/>
    <s v="ICE NATURAL GAS"/>
    <x v="2"/>
    <s v="COMMODITIES"/>
    <n v="-1"/>
    <n v="6"/>
    <n v="4"/>
    <d v="1899-12-30T00:00:00"/>
    <d v="2025-12-05T00:00:00"/>
    <d v="1899-12-30T00:00:00"/>
    <d v="2025-10-28T00:00:00"/>
    <d v="1899-12-30T00:00:00"/>
    <d v="1899-12-30T00:00:00"/>
    <n v="38.910613929441602"/>
    <s v="NEGATIVE"/>
    <s v=""/>
    <s v="NEGATIVE"/>
    <s v="NEGATIVE"/>
    <s v="NEGATIVE"/>
    <n v="35.700020933132933"/>
    <n v="0"/>
    <n v="0"/>
    <n v="2"/>
    <n v="0"/>
    <n v="0"/>
    <n v="0"/>
    <n v="1"/>
    <d v="2025-12-10T00:00:00"/>
    <n v="1"/>
    <d v="2026-01-26T00:00:00"/>
    <n v="-27.58229841936128"/>
    <m/>
    <m/>
    <m/>
    <m/>
    <m/>
    <m/>
    <m/>
    <m/>
    <m/>
    <m/>
  </r>
  <r>
    <n v="26"/>
    <x v="25"/>
    <s v="GOLD"/>
    <x v="2"/>
    <s v="COMMODITIES"/>
    <n v="5"/>
    <n v="6"/>
    <n v="2"/>
    <d v="2026-01-29T00:00:00"/>
    <d v="1899-12-30T00:00:00"/>
    <d v="2026-01-13T00:00:00"/>
    <d v="1899-12-30T00:00:00"/>
    <d v="1899-12-30T00:00:00"/>
    <d v="1899-12-30T00:00:00"/>
    <n v="58.072299253124164"/>
    <s v="NEGATIVE"/>
    <s v=""/>
    <s v="POSITIVE"/>
    <s v="POSITIVE"/>
    <s v="POSITIVE"/>
    <n v="72.869290912803393"/>
    <n v="6"/>
    <n v="0"/>
    <n v="1"/>
    <n v="8"/>
    <n v="0"/>
    <n v="0"/>
    <n v="0"/>
    <d v="2025-11-18T00:00:00"/>
    <n v="1"/>
    <d v="2026-01-29T00:00:00"/>
    <n v="-8.4206100480200661"/>
    <m/>
    <m/>
    <m/>
    <m/>
    <m/>
    <m/>
    <m/>
    <m/>
    <m/>
    <m/>
  </r>
  <r>
    <n v="27"/>
    <x v="26"/>
    <s v="COPPER"/>
    <x v="2"/>
    <s v="COMMODITIES"/>
    <n v="5"/>
    <n v="6"/>
    <n v="2"/>
    <d v="2026-01-06T00:00:00"/>
    <d v="1899-12-30T00:00:00"/>
    <d v="1899-12-30T00:00:00"/>
    <d v="1899-12-30T00:00:00"/>
    <d v="2025-12-29T00:00:00"/>
    <d v="1899-12-30T00:00:00"/>
    <n v="52.193857831219255"/>
    <s v="NEGATIVE"/>
    <s v=""/>
    <s v="POSITIVE"/>
    <s v="POSITIVE"/>
    <s v="POSITIVE"/>
    <n v="70.901760444013348"/>
    <n v="3"/>
    <n v="0"/>
    <n v="1"/>
    <n v="9"/>
    <n v="46051"/>
    <n v="0"/>
    <n v="0"/>
    <d v="2025-11-21T00:00:00"/>
    <n v="1"/>
    <d v="2026-01-29T00:00:00"/>
    <n v="-14.299046026791139"/>
    <m/>
    <m/>
    <m/>
    <m/>
    <m/>
    <m/>
    <m/>
    <m/>
    <m/>
    <m/>
  </r>
  <r>
    <n v="28"/>
    <x v="27"/>
    <s v="IRON ORE QINGDAO"/>
    <x v="2"/>
    <s v="COMMODITIES"/>
    <n v="-1"/>
    <n v="0"/>
    <n v="6"/>
    <d v="1899-12-30T00:00:00"/>
    <d v="1899-12-30T00:00:00"/>
    <d v="1899-12-30T00:00:00"/>
    <d v="2026-01-06T00:00:00"/>
    <d v="1899-12-30T00:00:00"/>
    <d v="1899-12-30T00:00:00"/>
    <n v="48.811040069258382"/>
    <s v="NEGATIVE"/>
    <s v=""/>
    <s v="NEGATIVE"/>
    <s v="NEGATIVE"/>
    <s v="NEGATIVE"/>
    <n v="49.909640437134755"/>
    <n v="0"/>
    <n v="0"/>
    <n v="0"/>
    <n v="0"/>
    <n v="0"/>
    <n v="0"/>
    <n v="0"/>
    <d v="1899-12-30T00:00:00"/>
    <n v="1"/>
    <d v="1899-12-30T00:00:00"/>
    <n v="-17.681869231332676"/>
    <m/>
    <m/>
    <m/>
    <m/>
    <m/>
    <m/>
    <m/>
    <m/>
    <m/>
    <m/>
  </r>
  <r>
    <n v="29"/>
    <x v="28"/>
    <s v="COFFEE 'C'"/>
    <x v="2"/>
    <s v="COMMODITIES"/>
    <n v="-1"/>
    <n v="9"/>
    <n v="2"/>
    <d v="1899-12-30T00:00:00"/>
    <d v="1899-12-30T00:00:00"/>
    <d v="1899-12-30T00:00:00"/>
    <d v="1899-12-30T00:00:00"/>
    <d v="1899-12-30T00:00:00"/>
    <d v="1899-12-30T00:00:00"/>
    <n v="24.686268780453943"/>
    <s v="NEGATIVE"/>
    <s v=""/>
    <s v="NEGATIVE"/>
    <s v="NEGATIVE"/>
    <s v="NEGATIVE"/>
    <n v="11.129057304731305"/>
    <n v="0"/>
    <n v="0"/>
    <n v="0"/>
    <n v="6"/>
    <n v="46059"/>
    <n v="0"/>
    <n v="2"/>
    <d v="1899-12-30T00:00:00"/>
    <n v="1"/>
    <d v="2026-01-28T00:00:00"/>
    <n v="-41.806635574015218"/>
    <m/>
    <m/>
    <m/>
    <m/>
    <m/>
    <m/>
    <m/>
    <m/>
    <m/>
    <m/>
  </r>
  <r>
    <n v="30"/>
    <x v="29"/>
    <s v="LIVE CATTLE"/>
    <x v="2"/>
    <s v="COMMODITIES"/>
    <n v="2"/>
    <n v="6"/>
    <n v="2"/>
    <d v="1899-12-30T00:00:00"/>
    <d v="1899-12-30T00:00:00"/>
    <d v="1899-12-30T00:00:00"/>
    <d v="1899-12-30T00:00:00"/>
    <d v="1899-12-30T00:00:00"/>
    <d v="1899-12-30T00:00:00"/>
    <n v="58.697036152009858"/>
    <s v="NEGATIVE"/>
    <s v=""/>
    <s v="POSITIVE"/>
    <s v="NEGATIVE"/>
    <s v="POSITIVE"/>
    <n v="74.750850666948665"/>
    <n v="45"/>
    <n v="0"/>
    <n v="1"/>
    <n v="0"/>
    <n v="0"/>
    <n v="0"/>
    <n v="4"/>
    <d v="2025-11-25T00:00:00"/>
    <n v="1"/>
    <d v="2026-02-04T00:00:00"/>
    <n v="-7.7958731490880098"/>
    <m/>
    <m/>
    <m/>
    <m/>
    <m/>
    <m/>
    <m/>
    <m/>
    <m/>
    <m/>
  </r>
  <r>
    <n v="31"/>
    <x v="30"/>
    <s v="NATURAL GAS"/>
    <x v="2"/>
    <s v="COMMODITIES"/>
    <n v="1"/>
    <n v="12"/>
    <n v="4"/>
    <d v="2026-01-28T00:00:00"/>
    <d v="1899-12-30T00:00:00"/>
    <d v="2026-01-28T00:00:00"/>
    <d v="1899-12-30T00:00:00"/>
    <d v="2026-01-29T00:00:00"/>
    <d v="1899-12-30T00:00:00"/>
    <n v="41.583343700740471"/>
    <s v="NEGATIVE"/>
    <s v=""/>
    <s v="NEGATIVE"/>
    <s v="NEGATIVE"/>
    <s v="NEGATIVE"/>
    <n v="37.691297381733058"/>
    <n v="0"/>
    <n v="0"/>
    <n v="1"/>
    <n v="10"/>
    <n v="46055"/>
    <n v="0"/>
    <n v="1"/>
    <d v="2026-01-15T00:00:00"/>
    <n v="1"/>
    <d v="2026-01-28T00:00:00"/>
    <n v="-24.909565666759079"/>
    <m/>
    <m/>
    <m/>
    <m/>
    <m/>
    <m/>
    <m/>
    <m/>
    <m/>
    <m/>
  </r>
  <r>
    <n v="32"/>
    <x v="31"/>
    <s v="PALLADIUM"/>
    <x v="2"/>
    <s v="COMMODITIES"/>
    <n v="1"/>
    <n v="6"/>
    <n v="4"/>
    <d v="2025-10-16T00:00:00"/>
    <d v="1899-12-30T00:00:00"/>
    <d v="2025-10-16T00:00:00"/>
    <d v="1899-12-30T00:00:00"/>
    <d v="2025-12-29T00:00:00"/>
    <d v="1899-12-30T00:00:00"/>
    <n v="46.230276808676017"/>
    <s v="NEGATIVE"/>
    <s v=""/>
    <s v="NEGATIVE"/>
    <s v="POSITIVE"/>
    <s v="POSITIVE"/>
    <n v="48.467644401555212"/>
    <n v="0"/>
    <n v="0"/>
    <n v="1"/>
    <n v="8"/>
    <n v="46052"/>
    <n v="0"/>
    <n v="0"/>
    <d v="1899-12-30T00:00:00"/>
    <n v="1"/>
    <d v="2026-01-26T00:00:00"/>
    <n v="-20.262634720288695"/>
    <m/>
    <m/>
    <m/>
    <m/>
    <m/>
    <m/>
    <m/>
    <m/>
    <m/>
    <m/>
  </r>
  <r>
    <n v="33"/>
    <x v="32"/>
    <s v="PLATINUM"/>
    <x v="2"/>
    <s v="COMMODITIES"/>
    <n v="3"/>
    <n v="9"/>
    <n v="6"/>
    <d v="2025-12-12T00:00:00"/>
    <d v="1899-12-30T00:00:00"/>
    <d v="2025-10-16T00:00:00"/>
    <d v="1899-12-30T00:00:00"/>
    <d v="2026-01-27T00:00:00"/>
    <d v="1899-12-30T00:00:00"/>
    <n v="44.020865710916965"/>
    <s v="NEGATIVE"/>
    <s v=""/>
    <s v="NEGATIVE"/>
    <s v="POSITIVE"/>
    <s v="POSITIVE"/>
    <n v="47.066283465837351"/>
    <n v="0"/>
    <n v="0"/>
    <n v="1"/>
    <n v="8"/>
    <n v="0"/>
    <n v="0"/>
    <n v="3"/>
    <d v="1899-12-30T00:00:00"/>
    <n v="1"/>
    <d v="1899-12-30T00:00:00"/>
    <n v="-22.472043590228296"/>
    <m/>
    <m/>
    <m/>
    <m/>
    <m/>
    <m/>
    <m/>
    <m/>
    <m/>
    <m/>
  </r>
  <r>
    <n v="34"/>
    <x v="33"/>
    <s v="ROUGH RICE"/>
    <x v="2"/>
    <s v="COMMODITIES"/>
    <n v="5"/>
    <n v="6"/>
    <n v="4"/>
    <d v="1899-12-30T00:00:00"/>
    <d v="2025-10-13T00:00:00"/>
    <d v="1899-12-30T00:00:00"/>
    <d v="2025-10-21T00:00:00"/>
    <d v="1899-12-30T00:00:00"/>
    <d v="1899-12-30T00:00:00"/>
    <n v="68.62254148032487"/>
    <s v="POSITIVE"/>
    <s v=""/>
    <s v="POSITIVE"/>
    <s v="NEGATIVE"/>
    <s v="POSITIVE"/>
    <n v="80.61341758798082"/>
    <n v="26"/>
    <n v="0"/>
    <n v="3"/>
    <n v="0"/>
    <n v="0"/>
    <n v="2"/>
    <n v="0"/>
    <d v="1899-12-30T00:00:00"/>
    <n v="1"/>
    <d v="1899-12-30T00:00:00"/>
    <n v="2.1296321791557773"/>
    <m/>
    <m/>
    <m/>
    <m/>
    <m/>
    <m/>
    <m/>
    <m/>
    <m/>
    <m/>
  </r>
  <r>
    <n v="35"/>
    <x v="34"/>
    <s v="SOYBEAN"/>
    <x v="2"/>
    <s v="COMMODITIES"/>
    <n v="6"/>
    <n v="12"/>
    <n v="2"/>
    <d v="1899-12-30T00:00:00"/>
    <d v="1899-12-30T00:00:00"/>
    <d v="1899-12-30T00:00:00"/>
    <d v="2026-01-13T00:00:00"/>
    <d v="1899-12-30T00:00:00"/>
    <d v="1899-12-30T00:00:00"/>
    <n v="70.30262667940184"/>
    <s v="POSITIVE"/>
    <s v=""/>
    <s v="POSITIVE"/>
    <s v="POSITIVE"/>
    <s v="POSITIVE"/>
    <n v="75.957489155662316"/>
    <n v="15"/>
    <n v="0"/>
    <n v="2"/>
    <n v="5"/>
    <n v="46057"/>
    <n v="3"/>
    <n v="0"/>
    <d v="2026-01-02T00:00:00"/>
    <n v="1"/>
    <d v="2026-02-06T00:00:00"/>
    <n v="3.8097173783067007"/>
    <m/>
    <m/>
    <m/>
    <m/>
    <m/>
    <m/>
    <m/>
    <m/>
    <m/>
    <m/>
  </r>
  <r>
    <n v="36"/>
    <x v="35"/>
    <s v="SUGAR"/>
    <x v="2"/>
    <s v="COMMODITIES"/>
    <n v="-1"/>
    <n v="9"/>
    <n v="5"/>
    <d v="1899-12-30T00:00:00"/>
    <d v="2025-10-28T00:00:00"/>
    <d v="1899-12-30T00:00:00"/>
    <d v="2025-10-28T00:00:00"/>
    <d v="1899-12-30T00:00:00"/>
    <d v="1899-12-30T00:00:00"/>
    <n v="39.804078845175582"/>
    <s v="NEGATIVE"/>
    <s v=""/>
    <s v="NEGATIVE"/>
    <s v="NEGATIVE"/>
    <s v="NEGATIVE"/>
    <n v="28.569207385374767"/>
    <n v="0"/>
    <n v="0"/>
    <n v="0"/>
    <n v="8"/>
    <n v="46062"/>
    <n v="0"/>
    <n v="3"/>
    <d v="2026-02-06T00:00:00"/>
    <n v="1"/>
    <d v="2026-01-27T00:00:00"/>
    <n v="-26.688828609295562"/>
    <m/>
    <m/>
    <m/>
    <m/>
    <m/>
    <m/>
    <m/>
    <m/>
    <m/>
    <m/>
  </r>
  <r>
    <n v="37"/>
    <x v="36"/>
    <s v="SILVER"/>
    <x v="2"/>
    <s v="COMMODITIES"/>
    <n v="7"/>
    <n v="9"/>
    <n v="4"/>
    <d v="2026-01-29T00:00:00"/>
    <d v="1899-12-30T00:00:00"/>
    <d v="2026-01-29T00:00:00"/>
    <d v="1899-12-30T00:00:00"/>
    <d v="2026-01-30T00:00:00"/>
    <d v="1899-12-30T00:00:00"/>
    <n v="46.879249497771227"/>
    <s v="NEGATIVE"/>
    <s v=""/>
    <s v="POSITIVE"/>
    <s v="POSITIVE"/>
    <s v="POSITIVE"/>
    <n v="54.535153204731671"/>
    <n v="0"/>
    <n v="0"/>
    <n v="1"/>
    <n v="8"/>
    <n v="46052"/>
    <n v="0"/>
    <n v="3"/>
    <d v="2025-11-21T00:00:00"/>
    <n v="1"/>
    <d v="2026-01-29T00:00:00"/>
    <n v="-19.61366147083038"/>
    <m/>
    <m/>
    <m/>
    <m/>
    <m/>
    <m/>
    <m/>
    <m/>
    <m/>
    <m/>
  </r>
  <r>
    <n v="38"/>
    <x v="37"/>
    <s v="WHEAT"/>
    <x v="2"/>
    <s v="COMMODITIES"/>
    <n v="3"/>
    <n v="0"/>
    <n v="2"/>
    <d v="1899-12-30T00:00:00"/>
    <d v="1899-12-30T00:00:00"/>
    <d v="1899-12-30T00:00:00"/>
    <d v="2025-12-31T00:00:00"/>
    <d v="1899-12-30T00:00:00"/>
    <d v="1899-12-30T00:00:00"/>
    <n v="52.859625833196645"/>
    <s v="NEGATIVE"/>
    <s v=""/>
    <s v="POSITIVE"/>
    <s v="NEGATIVE"/>
    <s v="NEGATIVE"/>
    <n v="53.678637234837566"/>
    <n v="13"/>
    <n v="0"/>
    <n v="0"/>
    <n v="0"/>
    <n v="0"/>
    <n v="0"/>
    <n v="0"/>
    <d v="1899-12-30T00:00:00"/>
    <n v="1"/>
    <d v="2026-01-30T00:00:00"/>
    <n v="-13.63328346792796"/>
    <m/>
    <m/>
    <m/>
    <m/>
    <m/>
    <m/>
    <m/>
    <m/>
    <m/>
    <m/>
  </r>
  <r>
    <n v="39"/>
    <x v="38"/>
    <s v="GASOLINE RBOB"/>
    <x v="2"/>
    <s v="COMMODITIES"/>
    <n v="4"/>
    <n v="9"/>
    <n v="2"/>
    <d v="1899-12-30T00:00:00"/>
    <d v="2025-12-10T00:00:00"/>
    <d v="1899-12-30T00:00:00"/>
    <d v="2025-12-05T00:00:00"/>
    <d v="1899-12-30T00:00:00"/>
    <d v="2026-01-08T00:00:00"/>
    <n v="60.982775556079879"/>
    <s v="NEGATIVE"/>
    <s v=""/>
    <s v="POSITIVE"/>
    <s v="NEGATIVE"/>
    <s v="POSITIVE"/>
    <n v="77.584996576580608"/>
    <n v="22"/>
    <n v="0"/>
    <n v="1"/>
    <n v="7"/>
    <n v="0"/>
    <n v="2"/>
    <n v="0"/>
    <d v="2026-01-05T00:00:00"/>
    <n v="1"/>
    <d v="2026-02-09T00:00:00"/>
    <n v="-5.510137105259524"/>
    <m/>
    <m/>
    <m/>
    <m/>
    <m/>
    <m/>
    <m/>
    <m/>
    <m/>
    <m/>
  </r>
  <r>
    <n v="40"/>
    <x v="39"/>
    <s v="ZINC"/>
    <x v="2"/>
    <s v="COMMODITIES"/>
    <n v="7"/>
    <n v="3"/>
    <n v="4"/>
    <d v="1899-12-30T00:00:00"/>
    <d v="1899-12-30T00:00:00"/>
    <d v="1899-12-30T00:00:00"/>
    <d v="1899-12-30T00:00:00"/>
    <d v="2026-02-03T00:00:00"/>
    <d v="1899-12-30T00:00:00"/>
    <n v="48.753958928323755"/>
    <s v="NEGATIVE"/>
    <s v=""/>
    <s v="POSITIVE"/>
    <s v="POSITIVE"/>
    <s v="POSITIVE"/>
    <n v="52.412889985149391"/>
    <n v="0"/>
    <n v="0"/>
    <n v="1"/>
    <n v="0"/>
    <n v="0"/>
    <n v="0"/>
    <n v="0"/>
    <d v="2025-11-24T00:00:00"/>
    <n v="1"/>
    <d v="2026-01-30T00:00:00"/>
    <n v="-17.738950372811111"/>
    <m/>
    <m/>
    <m/>
    <m/>
    <m/>
    <m/>
    <m/>
    <m/>
    <m/>
    <m/>
  </r>
  <r>
    <n v="41"/>
    <x v="40"/>
    <s v="Cardano"/>
    <x v="3"/>
    <s v="CRYPTO"/>
    <n v="-1"/>
    <n v="6"/>
    <n v="9"/>
    <d v="1899-12-30T00:00:00"/>
    <d v="2026-02-06T00:00:00"/>
    <d v="1899-12-30T00:00:00"/>
    <d v="2026-02-05T00:00:00"/>
    <d v="1899-12-30T00:00:00"/>
    <d v="1899-12-30T00:00:00"/>
    <n v="32.277999999999999"/>
    <s v="NEGATIVE"/>
    <s v=""/>
    <s v="NEGATIVE"/>
    <s v="NEGATIVE"/>
    <s v="NEGATIVE"/>
    <n v="10.914"/>
    <n v="0"/>
    <n v="0"/>
    <n v="3"/>
    <n v="5"/>
    <n v="0"/>
    <n v="0"/>
    <n v="0"/>
    <d v="2026-02-06T00:00:00"/>
    <n v="1"/>
    <d v="2026-01-14T00:00:00"/>
    <n v="-34.215281981087074"/>
    <m/>
    <m/>
    <m/>
    <m/>
    <m/>
    <m/>
    <m/>
    <m/>
    <m/>
    <m/>
  </r>
  <r>
    <n v="42"/>
    <x v="41"/>
    <s v="Bitcoin"/>
    <x v="3"/>
    <s v="CRYPTO"/>
    <n v="-1"/>
    <n v="6"/>
    <n v="9"/>
    <d v="1899-12-30T00:00:00"/>
    <d v="2026-02-04T00:00:00"/>
    <d v="1899-12-30T00:00:00"/>
    <d v="2026-02-06T00:00:00"/>
    <d v="1899-12-30T00:00:00"/>
    <d v="1899-12-30T00:00:00"/>
    <n v="31.86"/>
    <s v="NEGATIVE"/>
    <s v=""/>
    <s v="NEGATIVE"/>
    <s v="NEGATIVE"/>
    <s v="NEGATIVE"/>
    <n v="15.087999999999999"/>
    <n v="0"/>
    <n v="0"/>
    <n v="3"/>
    <n v="5"/>
    <n v="0"/>
    <n v="0"/>
    <n v="0"/>
    <d v="2026-02-06T00:00:00"/>
    <n v="1"/>
    <d v="2026-01-14T00:00:00"/>
    <n v="-34.632549492037015"/>
    <m/>
    <m/>
    <m/>
    <m/>
    <m/>
    <m/>
    <m/>
    <m/>
    <m/>
    <m/>
  </r>
  <r>
    <n v="43"/>
    <x v="42"/>
    <s v="Ethereum"/>
    <x v="3"/>
    <s v="CRYPTO"/>
    <n v="-1"/>
    <n v="3"/>
    <n v="7"/>
    <d v="1899-12-30T00:00:00"/>
    <d v="1899-12-30T00:00:00"/>
    <d v="1899-12-30T00:00:00"/>
    <d v="2026-02-06T00:00:00"/>
    <d v="1899-12-30T00:00:00"/>
    <d v="1899-12-30T00:00:00"/>
    <n v="29.802"/>
    <s v="NEGATIVE"/>
    <s v=""/>
    <s v="NEGATIVE"/>
    <s v="NEGATIVE"/>
    <s v="NEGATIVE"/>
    <n v="16.038"/>
    <n v="0"/>
    <n v="0"/>
    <n v="3"/>
    <n v="0"/>
    <n v="0"/>
    <n v="0"/>
    <n v="0"/>
    <d v="2026-02-06T00:00:00"/>
    <n v="1"/>
    <d v="2026-01-14T00:00:00"/>
    <n v="-36.691203038403799"/>
    <m/>
    <m/>
    <m/>
    <m/>
    <m/>
    <m/>
    <m/>
    <m/>
    <m/>
    <m/>
  </r>
  <r>
    <n v="44"/>
    <x v="43"/>
    <s v="XRP"/>
    <x v="3"/>
    <s v="CRYPTO"/>
    <n v="-1"/>
    <n v="6"/>
    <n v="9"/>
    <d v="1899-12-30T00:00:00"/>
    <d v="2026-02-06T00:00:00"/>
    <d v="1899-12-30T00:00:00"/>
    <d v="1899-12-30T00:00:00"/>
    <d v="1899-12-30T00:00:00"/>
    <d v="1899-12-30T00:00:00"/>
    <n v="35.043999999999997"/>
    <s v="NEGATIVE"/>
    <s v=""/>
    <s v="NEGATIVE"/>
    <s v="NEGATIVE"/>
    <s v="NEGATIVE"/>
    <n v="13.288"/>
    <n v="0"/>
    <n v="0"/>
    <n v="3"/>
    <n v="5"/>
    <n v="0"/>
    <n v="0"/>
    <n v="0"/>
    <d v="2026-02-06T00:00:00"/>
    <n v="1"/>
    <d v="2026-01-14T00:00:00"/>
    <n v="-31.449140719462775"/>
    <m/>
    <m/>
    <m/>
    <m/>
    <m/>
    <m/>
    <m/>
    <m/>
    <m/>
    <m/>
  </r>
  <r>
    <n v="45"/>
    <x v="44"/>
    <s v="Solana"/>
    <x v="3"/>
    <s v="CRYPTO"/>
    <n v="-1"/>
    <n v="3"/>
    <n v="9"/>
    <d v="1899-12-30T00:00:00"/>
    <d v="2026-02-05T00:00:00"/>
    <d v="1899-12-30T00:00:00"/>
    <d v="1899-12-30T00:00:00"/>
    <d v="1899-12-30T00:00:00"/>
    <d v="1899-12-30T00:00:00"/>
    <n v="27.957000000000001"/>
    <s v="NEGATIVE"/>
    <s v=""/>
    <s v="NEGATIVE"/>
    <s v="NEGATIVE"/>
    <s v="NEGATIVE"/>
    <n v="13.615"/>
    <n v="0"/>
    <n v="0"/>
    <n v="3"/>
    <n v="0"/>
    <n v="0"/>
    <n v="0"/>
    <n v="0"/>
    <d v="2026-02-06T00:00:00"/>
    <n v="1"/>
    <d v="2026-01-14T00:00:00"/>
    <n v="-38.535542270522242"/>
    <m/>
    <m/>
    <m/>
    <m/>
    <m/>
    <m/>
    <m/>
    <m/>
    <m/>
    <m/>
  </r>
  <r>
    <n v="46"/>
    <x v="45"/>
    <s v="AUD/EUR"/>
    <x v="4"/>
    <s v="CURNCY EUR"/>
    <n v="2"/>
    <n v="6"/>
    <n v="2"/>
    <d v="1899-12-30T00:00:00"/>
    <d v="1899-12-30T00:00:00"/>
    <d v="1899-12-30T00:00:00"/>
    <d v="2025-10-28T00:00:00"/>
    <d v="1899-12-30T00:00:00"/>
    <d v="1899-12-30T00:00:00"/>
    <n v="69.757000000000005"/>
    <s v="POSITIVE"/>
    <s v=""/>
    <s v="POSITIVE"/>
    <s v="NEGATIVE"/>
    <s v="POSITIVE"/>
    <n v="92.352999999999994"/>
    <n v="38"/>
    <n v="0"/>
    <n v="1"/>
    <n v="3"/>
    <n v="0"/>
    <n v="0"/>
    <n v="0"/>
    <d v="2025-11-25T00:00:00"/>
    <n v="1"/>
    <d v="2026-02-03T00:00:00"/>
    <n v="3.2644157295068652"/>
    <m/>
    <m/>
    <m/>
    <m/>
    <m/>
    <m/>
    <m/>
    <m/>
    <m/>
    <m/>
  </r>
  <r>
    <n v="47"/>
    <x v="46"/>
    <s v="AUD/JPY"/>
    <x v="4"/>
    <s v="N/A"/>
    <n v="3"/>
    <n v="9"/>
    <n v="2"/>
    <d v="2026-02-06T00:00:00"/>
    <d v="1899-12-30T00:00:00"/>
    <d v="1899-12-30T00:00:00"/>
    <d v="1899-12-30T00:00:00"/>
    <d v="1899-12-30T00:00:00"/>
    <d v="1899-12-30T00:00:00"/>
    <n v="60.38"/>
    <s v="NEGATIVE"/>
    <s v=""/>
    <s v="POSITIVE"/>
    <s v="POSITIVE"/>
    <s v="POSITIVE"/>
    <n v="78.450999999999993"/>
    <n v="82"/>
    <n v="0"/>
    <n v="5"/>
    <n v="3"/>
    <n v="0"/>
    <n v="2"/>
    <n v="0"/>
    <d v="2025-11-18T00:00:00"/>
    <n v="1"/>
    <d v="2026-02-09T00:00:00"/>
    <n v="-6.1124778775423749"/>
    <m/>
    <m/>
    <m/>
    <m/>
    <m/>
    <m/>
    <m/>
    <m/>
    <m/>
    <m/>
  </r>
  <r>
    <n v="48"/>
    <x v="47"/>
    <s v="AUD/USD"/>
    <x v="4"/>
    <s v="CURNCY USD"/>
    <n v="0"/>
    <n v="12"/>
    <n v="2"/>
    <d v="2026-01-28T00:00:00"/>
    <d v="1899-12-30T00:00:00"/>
    <d v="1899-12-30T00:00:00"/>
    <d v="1899-12-30T00:00:00"/>
    <d v="1899-12-30T00:00:00"/>
    <d v="1899-12-30T00:00:00"/>
    <n v="67.623000000000005"/>
    <s v="POSITIVE"/>
    <s v=""/>
    <s v="POSITIVE"/>
    <s v="POSITIVE"/>
    <s v="POSITIVE"/>
    <n v="91.462999999999994"/>
    <n v="55"/>
    <n v="0"/>
    <n v="1"/>
    <n v="3"/>
    <n v="0"/>
    <n v="2"/>
    <n v="3"/>
    <d v="2025-11-21T00:00:00"/>
    <n v="1"/>
    <d v="2026-02-09T00:00:00"/>
    <n v="1.1301913327697406"/>
    <m/>
    <m/>
    <m/>
    <m/>
    <m/>
    <m/>
    <m/>
    <m/>
    <m/>
    <m/>
  </r>
  <r>
    <n v="49"/>
    <x v="48"/>
    <s v="BGN/EUR"/>
    <x v="4"/>
    <s v="CURNCY EUR"/>
    <n v="-1"/>
    <n v="6"/>
    <n v="4"/>
    <d v="1899-12-30T00:00:00"/>
    <d v="1899-12-30T00:00:00"/>
    <d v="1899-12-30T00:00:00"/>
    <d v="2025-10-28T00:00:00"/>
    <d v="1899-12-30T00:00:00"/>
    <d v="1899-12-30T00:00:00"/>
    <n v="51.518999999999998"/>
    <s v="NEGATIVE"/>
    <s v=""/>
    <s v="NEGATIVE"/>
    <s v="NEGATIVE"/>
    <s v="NEGATIVE"/>
    <n v="46.860999999999997"/>
    <n v="29"/>
    <n v="0"/>
    <n v="0"/>
    <n v="0"/>
    <n v="0"/>
    <n v="1"/>
    <n v="1"/>
    <d v="2025-12-26T00:00:00"/>
    <n v="1"/>
    <d v="2026-01-12T00:00:00"/>
    <n v="-14.974018002647476"/>
    <m/>
    <m/>
    <m/>
    <m/>
    <m/>
    <m/>
    <m/>
    <m/>
    <m/>
    <m/>
  </r>
  <r>
    <n v="50"/>
    <x v="49"/>
    <s v="BGN/USD"/>
    <x v="4"/>
    <s v="CURNCY USD"/>
    <n v="3"/>
    <n v="6"/>
    <n v="2"/>
    <d v="1899-12-30T00:00:00"/>
    <d v="1899-12-30T00:00:00"/>
    <d v="1899-12-30T00:00:00"/>
    <d v="2025-10-28T00:00:00"/>
    <d v="1899-12-30T00:00:00"/>
    <d v="1899-12-30T00:00:00"/>
    <n v="58.259"/>
    <s v="NEGATIVE"/>
    <s v=""/>
    <s v="POSITIVE"/>
    <s v="NEGATIVE"/>
    <s v="NEGATIVE"/>
    <n v="71.046000000000006"/>
    <n v="14"/>
    <n v="0"/>
    <n v="1"/>
    <n v="0"/>
    <n v="0"/>
    <n v="0"/>
    <n v="3"/>
    <d v="2025-11-21T00:00:00"/>
    <n v="1"/>
    <d v="2026-01-27T00:00:00"/>
    <n v="-8.2340738399825923"/>
    <m/>
    <m/>
    <m/>
    <m/>
    <m/>
    <m/>
    <m/>
    <m/>
    <m/>
    <m/>
  </r>
  <r>
    <n v="51"/>
    <x v="50"/>
    <s v="BRL/EUR"/>
    <x v="4"/>
    <s v="CURNCY EUR"/>
    <n v="3"/>
    <n v="3"/>
    <n v="2"/>
    <d v="1899-12-30T00:00:00"/>
    <d v="1899-12-30T00:00:00"/>
    <d v="1899-12-30T00:00:00"/>
    <d v="2025-10-28T00:00:00"/>
    <d v="1899-12-30T00:00:00"/>
    <d v="2025-12-30T00:00:00"/>
    <n v="59.387"/>
    <s v="NEGATIVE"/>
    <s v=""/>
    <s v="POSITIVE"/>
    <s v="NEGATIVE"/>
    <s v="NEGATIVE"/>
    <n v="67.588999999999999"/>
    <n v="28"/>
    <n v="0"/>
    <n v="1"/>
    <n v="0"/>
    <n v="0"/>
    <n v="0"/>
    <n v="0"/>
    <d v="2025-12-23T00:00:00"/>
    <n v="1"/>
    <d v="2026-02-03T00:00:00"/>
    <n v="-7.10598157215518"/>
    <m/>
    <m/>
    <m/>
    <m/>
    <m/>
    <m/>
    <m/>
    <m/>
    <m/>
    <m/>
  </r>
  <r>
    <n v="52"/>
    <x v="51"/>
    <s v="BRL/USD"/>
    <x v="4"/>
    <s v="CURNCY USD"/>
    <n v="5"/>
    <n v="9"/>
    <n v="2"/>
    <d v="2026-01-26T00:00:00"/>
    <d v="1899-12-30T00:00:00"/>
    <d v="1899-12-30T00:00:00"/>
    <d v="2025-12-19T00:00:00"/>
    <d v="1899-12-30T00:00:00"/>
    <d v="1899-12-30T00:00:00"/>
    <n v="64.543000000000006"/>
    <s v="POSITIVE"/>
    <s v=""/>
    <s v="POSITIVE"/>
    <s v="NEGATIVE"/>
    <s v="POSITIVE"/>
    <n v="80.314999999999998"/>
    <n v="28"/>
    <n v="0"/>
    <n v="1"/>
    <n v="0"/>
    <n v="0"/>
    <n v="2"/>
    <n v="4"/>
    <d v="2025-12-22T00:00:00"/>
    <n v="1"/>
    <d v="2026-01-29T00:00:00"/>
    <n v="-1.9502284853553675"/>
    <m/>
    <m/>
    <m/>
    <m/>
    <m/>
    <m/>
    <m/>
    <m/>
    <m/>
    <m/>
  </r>
  <r>
    <n v="53"/>
    <x v="52"/>
    <s v="CAD/EUR"/>
    <x v="4"/>
    <s v="CURNCY EUR"/>
    <n v="-1"/>
    <n v="9"/>
    <n v="2"/>
    <d v="1899-12-30T00:00:00"/>
    <d v="1899-12-30T00:00:00"/>
    <d v="1899-12-30T00:00:00"/>
    <d v="2025-10-28T00:00:00"/>
    <d v="1899-12-30T00:00:00"/>
    <d v="1899-12-30T00:00:00"/>
    <n v="56.033000000000001"/>
    <s v="NEGATIVE"/>
    <s v=""/>
    <s v="NEGATIVE"/>
    <s v="NEGATIVE"/>
    <s v="NEGATIVE"/>
    <n v="58.073"/>
    <n v="9"/>
    <n v="0"/>
    <n v="5"/>
    <n v="10"/>
    <n v="0"/>
    <n v="0"/>
    <n v="2"/>
    <d v="2026-01-27T00:00:00"/>
    <n v="1"/>
    <d v="2026-01-30T00:00:00"/>
    <n v="-10.459861199529165"/>
    <m/>
    <m/>
    <m/>
    <m/>
    <m/>
    <m/>
    <m/>
    <m/>
    <m/>
    <m/>
  </r>
  <r>
    <n v="54"/>
    <x v="53"/>
    <s v="CAD/JPY"/>
    <x v="4"/>
    <s v="N/A"/>
    <n v="-1"/>
    <n v="6"/>
    <n v="6"/>
    <d v="2025-12-19T00:00:00"/>
    <d v="1899-12-30T00:00:00"/>
    <d v="1899-12-30T00:00:00"/>
    <d v="1899-12-30T00:00:00"/>
    <d v="1899-12-30T00:00:00"/>
    <d v="1899-12-30T00:00:00"/>
    <n v="50.462000000000003"/>
    <s v="NEGATIVE"/>
    <s v=""/>
    <s v="NEGATIVE"/>
    <s v="NEGATIVE"/>
    <s v="NEGATIVE"/>
    <n v="56.365000000000002"/>
    <n v="0"/>
    <n v="0"/>
    <n v="4"/>
    <n v="0"/>
    <n v="0"/>
    <n v="2"/>
    <n v="0"/>
    <d v="2025-11-14T00:00:00"/>
    <n v="1"/>
    <d v="2026-01-23T00:00:00"/>
    <n v="-16.030966483753019"/>
    <m/>
    <m/>
    <m/>
    <m/>
    <m/>
    <m/>
    <m/>
    <m/>
    <m/>
    <m/>
  </r>
  <r>
    <n v="55"/>
    <x v="54"/>
    <s v="CAD/USD"/>
    <x v="4"/>
    <s v="CURNCY USD"/>
    <n v="4"/>
    <n v="3"/>
    <n v="2"/>
    <d v="1899-12-30T00:00:00"/>
    <d v="1899-12-30T00:00:00"/>
    <d v="1899-12-30T00:00:00"/>
    <d v="2025-10-28T00:00:00"/>
    <d v="1899-12-30T00:00:00"/>
    <d v="1899-12-30T00:00:00"/>
    <n v="62.817"/>
    <s v="POSITIVE"/>
    <s v=""/>
    <s v="POSITIVE"/>
    <s v="NEGATIVE"/>
    <s v="NEGATIVE"/>
    <n v="71.325999999999993"/>
    <n v="14"/>
    <n v="0"/>
    <n v="0"/>
    <n v="0"/>
    <n v="0"/>
    <n v="0"/>
    <n v="3"/>
    <d v="2025-11-21T00:00:00"/>
    <n v="1"/>
    <d v="2026-01-30T00:00:00"/>
    <n v="-3.6756764470795531"/>
    <m/>
    <m/>
    <m/>
    <m/>
    <m/>
    <m/>
    <m/>
    <m/>
    <m/>
    <m/>
  </r>
  <r>
    <n v="56"/>
    <x v="55"/>
    <s v="CHF/EUR"/>
    <x v="4"/>
    <s v="CURNCY EUR"/>
    <n v="4"/>
    <n v="9"/>
    <n v="2"/>
    <d v="2026-01-28T00:00:00"/>
    <d v="1899-12-30T00:00:00"/>
    <d v="1899-12-30T00:00:00"/>
    <d v="2025-10-28T00:00:00"/>
    <d v="1899-12-30T00:00:00"/>
    <d v="1899-12-30T00:00:00"/>
    <n v="65.682000000000002"/>
    <s v="POSITIVE"/>
    <s v=""/>
    <s v="POSITIVE"/>
    <s v="NEGATIVE"/>
    <s v="NEGATIVE"/>
    <n v="82.17"/>
    <n v="18"/>
    <n v="0"/>
    <n v="5"/>
    <n v="7"/>
    <n v="0"/>
    <n v="1"/>
    <n v="0"/>
    <d v="2025-12-08T00:00:00"/>
    <n v="1"/>
    <d v="2026-02-10T00:00:00"/>
    <n v="-0.8108205002799167"/>
    <m/>
    <m/>
    <m/>
    <m/>
    <m/>
    <m/>
    <m/>
    <m/>
    <m/>
    <m/>
  </r>
  <r>
    <n v="57"/>
    <x v="56"/>
    <s v="CHF/JPY"/>
    <x v="4"/>
    <s v="N/A"/>
    <n v="1"/>
    <n v="6"/>
    <n v="2"/>
    <d v="2025-11-12T00:00:00"/>
    <d v="1899-12-30T00:00:00"/>
    <d v="1899-12-30T00:00:00"/>
    <d v="1899-12-30T00:00:00"/>
    <d v="1899-12-30T00:00:00"/>
    <d v="1899-12-30T00:00:00"/>
    <n v="55.764000000000003"/>
    <s v="NEGATIVE"/>
    <s v=""/>
    <s v="POSITIVE"/>
    <s v="POSITIVE"/>
    <s v="POSITIVE"/>
    <n v="68.048000000000002"/>
    <n v="93"/>
    <n v="0"/>
    <n v="4"/>
    <n v="0"/>
    <n v="0"/>
    <n v="2"/>
    <n v="0"/>
    <d v="2025-12-05T00:00:00"/>
    <n v="1"/>
    <d v="2026-02-09T00:00:00"/>
    <n v="-10.728769857298474"/>
    <m/>
    <m/>
    <m/>
    <m/>
    <m/>
    <m/>
    <m/>
    <m/>
    <m/>
    <m/>
  </r>
  <r>
    <n v="58"/>
    <x v="57"/>
    <s v="CHF/USD"/>
    <x v="4"/>
    <s v="CURNCY USD"/>
    <n v="4"/>
    <n v="6"/>
    <n v="2"/>
    <d v="2026-01-26T00:00:00"/>
    <d v="1899-12-30T00:00:00"/>
    <d v="1899-12-30T00:00:00"/>
    <d v="2026-01-12T00:00:00"/>
    <d v="1899-12-30T00:00:00"/>
    <d v="1899-12-30T00:00:00"/>
    <n v="61.664999999999999"/>
    <s v="NEGATIVE"/>
    <s v=""/>
    <s v="POSITIVE"/>
    <s v="NEGATIVE"/>
    <s v="POSITIVE"/>
    <n v="77.320999999999998"/>
    <n v="14"/>
    <n v="0"/>
    <n v="5"/>
    <n v="0"/>
    <n v="0"/>
    <n v="1"/>
    <n v="0"/>
    <d v="2025-11-24T00:00:00"/>
    <n v="1"/>
    <d v="2026-01-27T00:00:00"/>
    <n v="-4.8275930469417787"/>
    <m/>
    <m/>
    <m/>
    <m/>
    <m/>
    <m/>
    <m/>
    <m/>
    <m/>
    <m/>
  </r>
  <r>
    <n v="59"/>
    <x v="58"/>
    <s v="CLP/EUR"/>
    <x v="4"/>
    <s v="CURNCY EUR"/>
    <n v="5"/>
    <n v="9"/>
    <n v="2"/>
    <d v="1899-12-30T00:00:00"/>
    <d v="1899-12-30T00:00:00"/>
    <d v="1899-12-30T00:00:00"/>
    <d v="1899-12-30T00:00:00"/>
    <d v="1899-12-30T00:00:00"/>
    <d v="1899-12-30T00:00:00"/>
    <n v="58.043999999999997"/>
    <s v="NEGATIVE"/>
    <s v=""/>
    <s v="POSITIVE"/>
    <s v="POSITIVE"/>
    <s v="POSITIVE"/>
    <n v="68.757000000000005"/>
    <n v="31"/>
    <n v="0"/>
    <n v="2"/>
    <n v="9"/>
    <n v="0"/>
    <n v="3"/>
    <n v="0"/>
    <d v="2025-11-14T00:00:00"/>
    <n v="1"/>
    <d v="2026-02-03T00:00:00"/>
    <n v="-8.4484915393937854"/>
    <m/>
    <m/>
    <m/>
    <m/>
    <m/>
    <m/>
    <m/>
    <m/>
    <m/>
    <m/>
  </r>
  <r>
    <n v="60"/>
    <x v="59"/>
    <s v="CLP/USD"/>
    <x v="4"/>
    <s v="CURNCY USD"/>
    <n v="2"/>
    <n v="6"/>
    <n v="2"/>
    <d v="2026-01-12T00:00:00"/>
    <d v="1899-12-30T00:00:00"/>
    <d v="1899-12-30T00:00:00"/>
    <d v="1899-12-30T00:00:00"/>
    <d v="1899-12-30T00:00:00"/>
    <d v="1899-12-30T00:00:00"/>
    <n v="62.683999999999997"/>
    <s v="POSITIVE"/>
    <s v=""/>
    <s v="POSITIVE"/>
    <s v="POSITIVE"/>
    <s v="POSITIVE"/>
    <n v="83.528000000000006"/>
    <n v="82"/>
    <n v="0"/>
    <n v="0"/>
    <n v="9"/>
    <n v="0"/>
    <n v="2"/>
    <n v="0"/>
    <d v="2025-11-24T00:00:00"/>
    <n v="1"/>
    <d v="2026-02-09T00:00:00"/>
    <n v="-3.8089194591104203"/>
    <m/>
    <m/>
    <m/>
    <m/>
    <m/>
    <m/>
    <m/>
    <m/>
    <m/>
    <m/>
  </r>
  <r>
    <n v="61"/>
    <x v="60"/>
    <s v="CNH/EUR"/>
    <x v="4"/>
    <s v="CURNCY EUR"/>
    <n v="-1"/>
    <n v="3"/>
    <n v="6"/>
    <d v="1899-12-30T00:00:00"/>
    <d v="1899-12-30T00:00:00"/>
    <d v="1899-12-30T00:00:00"/>
    <d v="2025-10-28T00:00:00"/>
    <d v="1899-12-30T00:00:00"/>
    <d v="1899-12-30T00:00:00"/>
    <n v="47.58"/>
    <s v="NEGATIVE"/>
    <s v=""/>
    <s v="NEGATIVE"/>
    <s v="NEGATIVE"/>
    <s v="NEGATIVE"/>
    <n v="44.924999999999997"/>
    <n v="0"/>
    <n v="0"/>
    <n v="0"/>
    <n v="0"/>
    <n v="0"/>
    <n v="3"/>
    <n v="0"/>
    <d v="2026-01-27T00:00:00"/>
    <n v="1"/>
    <d v="2026-01-19T00:00:00"/>
    <n v="-18.912651443505077"/>
    <m/>
    <m/>
    <m/>
    <m/>
    <m/>
    <m/>
    <m/>
    <m/>
    <m/>
    <m/>
  </r>
  <r>
    <n v="62"/>
    <x v="61"/>
    <s v="CNH/JPY"/>
    <x v="4"/>
    <s v="N/A"/>
    <n v="1"/>
    <n v="6"/>
    <n v="6"/>
    <d v="2025-12-19T00:00:00"/>
    <d v="1899-12-30T00:00:00"/>
    <d v="1899-12-30T00:00:00"/>
    <d v="1899-12-30T00:00:00"/>
    <d v="2026-01-23T00:00:00"/>
    <d v="1899-12-30T00:00:00"/>
    <n v="46.378"/>
    <s v="NEGATIVE"/>
    <s v=""/>
    <s v="NEGATIVE"/>
    <s v="NEGATIVE"/>
    <s v="NEGATIVE"/>
    <n v="48.182000000000002"/>
    <n v="0"/>
    <n v="0"/>
    <n v="4"/>
    <n v="0"/>
    <n v="0"/>
    <n v="2"/>
    <n v="0"/>
    <d v="2025-11-14T00:00:00"/>
    <n v="1"/>
    <d v="2026-01-23T00:00:00"/>
    <n v="-20.115400860715376"/>
    <m/>
    <m/>
    <m/>
    <m/>
    <m/>
    <m/>
    <m/>
    <m/>
    <m/>
    <m/>
  </r>
  <r>
    <n v="63"/>
    <x v="62"/>
    <s v="CNH/USD"/>
    <x v="4"/>
    <s v="CURNCY USD"/>
    <n v="0"/>
    <n v="6"/>
    <n v="2"/>
    <d v="2026-01-05T00:00:00"/>
    <d v="1899-12-30T00:00:00"/>
    <d v="1899-12-30T00:00:00"/>
    <d v="2025-10-28T00:00:00"/>
    <d v="1899-12-30T00:00:00"/>
    <d v="1899-12-30T00:00:00"/>
    <n v="72.766999999999996"/>
    <s v="POSITIVE"/>
    <s v=""/>
    <s v="POSITIVE"/>
    <s v="NEGATIVE"/>
    <s v="NEGATIVE"/>
    <n v="88.519000000000005"/>
    <n v="69"/>
    <n v="0"/>
    <n v="3"/>
    <n v="0"/>
    <n v="0"/>
    <n v="1"/>
    <n v="0"/>
    <d v="2025-11-19T00:00:00"/>
    <n v="1"/>
    <d v="2026-02-10T00:00:00"/>
    <n v="6.2737486513354526"/>
    <m/>
    <m/>
    <m/>
    <m/>
    <m/>
    <m/>
    <m/>
    <m/>
    <m/>
    <m/>
  </r>
  <r>
    <n v="64"/>
    <x v="63"/>
    <s v="CNY/USD"/>
    <x v="4"/>
    <s v="CURNCY USD"/>
    <n v="-1"/>
    <n v="6"/>
    <n v="2"/>
    <d v="2026-02-10T00:00:00"/>
    <d v="1899-12-30T00:00:00"/>
    <d v="1899-12-30T00:00:00"/>
    <d v="2025-10-27T00:00:00"/>
    <d v="1899-12-30T00:00:00"/>
    <d v="1899-12-30T00:00:00"/>
    <n v="80.73"/>
    <s v="POSITIVE"/>
    <s v=""/>
    <s v="POSITIVE"/>
    <s v="NEGATIVE"/>
    <s v="NEGATIVE"/>
    <n v="98.697999999999993"/>
    <n v="65"/>
    <n v="0"/>
    <n v="3"/>
    <n v="0"/>
    <n v="0"/>
    <n v="1"/>
    <n v="0"/>
    <d v="2025-11-20T00:00:00"/>
    <n v="1"/>
    <d v="2026-02-10T00:00:00"/>
    <n v="14.236612294479642"/>
    <m/>
    <m/>
    <m/>
    <m/>
    <m/>
    <m/>
    <m/>
    <m/>
    <m/>
    <m/>
  </r>
  <r>
    <n v="65"/>
    <x v="64"/>
    <s v="CZK/EUR"/>
    <x v="4"/>
    <s v="CURNCY EUR"/>
    <n v="-1"/>
    <n v="9"/>
    <n v="4"/>
    <d v="1899-12-30T00:00:00"/>
    <d v="1899-12-30T00:00:00"/>
    <d v="1899-12-30T00:00:00"/>
    <d v="2025-10-28T00:00:00"/>
    <d v="2025-12-04T00:00:00"/>
    <d v="1899-12-30T00:00:00"/>
    <n v="52.018000000000001"/>
    <s v="NEGATIVE"/>
    <s v=""/>
    <s v="NEGATIVE"/>
    <s v="NEGATIVE"/>
    <s v="NEGATIVE"/>
    <n v="50.24"/>
    <n v="4"/>
    <n v="0"/>
    <n v="5"/>
    <n v="0"/>
    <n v="0"/>
    <n v="1"/>
    <n v="4"/>
    <d v="2025-12-17T00:00:00"/>
    <n v="1"/>
    <d v="2026-01-13T00:00:00"/>
    <n v="-14.474810783418697"/>
    <m/>
    <m/>
    <m/>
    <m/>
    <m/>
    <m/>
    <m/>
    <m/>
    <m/>
    <m/>
  </r>
  <r>
    <n v="66"/>
    <x v="65"/>
    <s v="CZK/USD"/>
    <x v="4"/>
    <s v="CURNCY USD"/>
    <n v="3"/>
    <n v="9"/>
    <n v="2"/>
    <d v="2026-01-27T00:00:00"/>
    <d v="1899-12-30T00:00:00"/>
    <d v="1899-12-30T00:00:00"/>
    <d v="1899-12-30T00:00:00"/>
    <d v="1899-12-30T00:00:00"/>
    <d v="1899-12-30T00:00:00"/>
    <n v="58.234999999999999"/>
    <s v="NEGATIVE"/>
    <s v=""/>
    <s v="POSITIVE"/>
    <s v="NEGATIVE"/>
    <s v="NEGATIVE"/>
    <n v="73.691999999999993"/>
    <n v="14"/>
    <n v="0"/>
    <n v="1"/>
    <n v="0"/>
    <n v="0"/>
    <n v="2"/>
    <n v="4"/>
    <d v="2025-11-21T00:00:00"/>
    <n v="1"/>
    <d v="2026-01-27T00:00:00"/>
    <n v="-8.2582015073520125"/>
    <m/>
    <m/>
    <m/>
    <m/>
    <m/>
    <m/>
    <m/>
    <m/>
    <m/>
    <m/>
  </r>
  <r>
    <n v="67"/>
    <x v="66"/>
    <s v="DKK/EUR"/>
    <x v="4"/>
    <s v="CURNCY EUR"/>
    <n v="-1"/>
    <n v="9"/>
    <n v="4"/>
    <d v="1899-12-30T00:00:00"/>
    <d v="1899-12-30T00:00:00"/>
    <d v="1899-12-30T00:00:00"/>
    <d v="2025-10-28T00:00:00"/>
    <d v="1899-12-30T00:00:00"/>
    <d v="2026-01-09T00:00:00"/>
    <n v="53.65"/>
    <s v="NEGATIVE"/>
    <s v=""/>
    <s v="NEGATIVE"/>
    <s v="NEGATIVE"/>
    <s v="NEGATIVE"/>
    <n v="40.372999999999998"/>
    <n v="20"/>
    <n v="0"/>
    <n v="5"/>
    <n v="0"/>
    <n v="0"/>
    <n v="2"/>
    <n v="2"/>
    <d v="2025-12-19T00:00:00"/>
    <n v="1"/>
    <d v="2026-01-19T00:00:00"/>
    <n v="-12.84301705691653"/>
    <m/>
    <m/>
    <m/>
    <m/>
    <m/>
    <m/>
    <m/>
    <m/>
    <m/>
    <m/>
  </r>
  <r>
    <n v="68"/>
    <x v="67"/>
    <s v="DKK/JPY"/>
    <x v="4"/>
    <s v="N/A"/>
    <n v="-1"/>
    <n v="3"/>
    <n v="6"/>
    <d v="2025-11-13T00:00:00"/>
    <d v="1899-12-30T00:00:00"/>
    <d v="1899-12-30T00:00:00"/>
    <d v="1899-12-30T00:00:00"/>
    <d v="2025-12-04T00:00:00"/>
    <d v="1899-12-30T00:00:00"/>
    <n v="47.094999999999999"/>
    <s v="NEGATIVE"/>
    <s v=""/>
    <s v="NEGATIVE"/>
    <s v="NEGATIVE"/>
    <s v="NEGATIVE"/>
    <n v="51.158000000000001"/>
    <n v="0"/>
    <n v="0"/>
    <n v="0"/>
    <n v="0"/>
    <n v="0"/>
    <n v="2"/>
    <n v="0"/>
    <d v="2025-11-14T00:00:00"/>
    <n v="1"/>
    <d v="2026-01-23T00:00:00"/>
    <n v="-19.397450198062934"/>
    <m/>
    <m/>
    <m/>
    <m/>
    <m/>
    <m/>
    <m/>
    <m/>
    <m/>
    <m/>
  </r>
  <r>
    <n v="69"/>
    <x v="68"/>
    <s v="DKK/USD"/>
    <x v="4"/>
    <s v="CURNCY USD"/>
    <n v="5"/>
    <n v="6"/>
    <n v="2"/>
    <d v="1899-12-30T00:00:00"/>
    <d v="1899-12-30T00:00:00"/>
    <d v="1899-12-30T00:00:00"/>
    <d v="2025-10-28T00:00:00"/>
    <d v="2026-01-30T00:00:00"/>
    <d v="1899-12-30T00:00:00"/>
    <n v="57.85"/>
    <s v="NEGATIVE"/>
    <s v=""/>
    <s v="POSITIVE"/>
    <s v="NEGATIVE"/>
    <s v="NEGATIVE"/>
    <n v="70.234999999999999"/>
    <n v="14"/>
    <n v="0"/>
    <n v="5"/>
    <n v="0"/>
    <n v="0"/>
    <n v="0"/>
    <n v="3"/>
    <d v="2025-11-21T00:00:00"/>
    <n v="1"/>
    <d v="2026-01-27T00:00:00"/>
    <n v="-8.6430935769721273"/>
    <m/>
    <m/>
    <m/>
    <m/>
    <m/>
    <m/>
    <m/>
    <m/>
    <m/>
    <m/>
  </r>
  <r>
    <n v="70"/>
    <x v="69"/>
    <s v="EUR/USD"/>
    <x v="4"/>
    <s v="CURNCY USD"/>
    <n v="3"/>
    <n v="6"/>
    <n v="2"/>
    <d v="1899-12-30T00:00:00"/>
    <d v="1899-12-30T00:00:00"/>
    <d v="1899-12-30T00:00:00"/>
    <d v="2025-10-28T00:00:00"/>
    <d v="1899-12-30T00:00:00"/>
    <d v="1899-12-30T00:00:00"/>
    <n v="58.173999999999999"/>
    <s v="NEGATIVE"/>
    <s v=""/>
    <s v="POSITIVE"/>
    <s v="NEGATIVE"/>
    <s v="NEGATIVE"/>
    <n v="70.980999999999995"/>
    <n v="14"/>
    <n v="0"/>
    <n v="1"/>
    <n v="0"/>
    <n v="0"/>
    <n v="0"/>
    <n v="3"/>
    <d v="2025-11-21T00:00:00"/>
    <n v="1"/>
    <d v="2026-01-27T00:00:00"/>
    <n v="-8.3190814854841264"/>
    <m/>
    <m/>
    <m/>
    <m/>
    <m/>
    <m/>
    <m/>
    <m/>
    <m/>
    <m/>
  </r>
  <r>
    <n v="71"/>
    <x v="70"/>
    <s v="GBP/EUR"/>
    <x v="4"/>
    <s v="CURNCY EUR"/>
    <n v="-1"/>
    <n v="6"/>
    <n v="4"/>
    <d v="1899-12-30T00:00:00"/>
    <d v="2025-11-04T00:00:00"/>
    <d v="1899-12-30T00:00:00"/>
    <d v="2025-10-28T00:00:00"/>
    <d v="1899-12-30T00:00:00"/>
    <d v="1899-12-30T00:00:00"/>
    <n v="43.49"/>
    <s v="NEGATIVE"/>
    <s v=""/>
    <s v="NEGATIVE"/>
    <s v="NEGATIVE"/>
    <s v="NEGATIVE"/>
    <n v="38.472000000000001"/>
    <n v="0"/>
    <n v="0"/>
    <n v="0"/>
    <n v="4"/>
    <n v="0"/>
    <n v="0"/>
    <n v="2"/>
    <d v="2025-11-14T00:00:00"/>
    <n v="1"/>
    <d v="2026-02-04T00:00:00"/>
    <n v="-23.002647245615336"/>
    <m/>
    <m/>
    <m/>
    <m/>
    <m/>
    <m/>
    <m/>
    <m/>
    <m/>
    <m/>
  </r>
  <r>
    <n v="72"/>
    <x v="71"/>
    <s v="GBP/JPY"/>
    <x v="4"/>
    <s v="N/A"/>
    <n v="1"/>
    <n v="6"/>
    <n v="4"/>
    <d v="2025-12-03T00:00:00"/>
    <d v="1899-12-30T00:00:00"/>
    <d v="1899-12-30T00:00:00"/>
    <d v="2025-10-29T00:00:00"/>
    <d v="2026-01-16T00:00:00"/>
    <d v="1899-12-30T00:00:00"/>
    <n v="44.527999999999999"/>
    <s v="NEGATIVE"/>
    <s v=""/>
    <s v="NEGATIVE"/>
    <s v="NEGATIVE"/>
    <s v="NEGATIVE"/>
    <n v="47.493000000000002"/>
    <n v="0"/>
    <n v="0"/>
    <n v="0"/>
    <n v="1"/>
    <n v="0"/>
    <n v="0"/>
    <n v="1"/>
    <d v="2025-11-14T00:00:00"/>
    <n v="1"/>
    <d v="2026-02-04T00:00:00"/>
    <n v="-21.9651134282066"/>
    <m/>
    <m/>
    <m/>
    <m/>
    <m/>
    <m/>
    <m/>
    <m/>
    <m/>
    <m/>
  </r>
  <r>
    <n v="73"/>
    <x v="72"/>
    <s v="GBP/USD"/>
    <x v="4"/>
    <s v="CURNCY USD"/>
    <n v="5"/>
    <n v="3"/>
    <n v="2"/>
    <d v="1899-12-30T00:00:00"/>
    <d v="1899-12-30T00:00:00"/>
    <d v="1899-12-30T00:00:00"/>
    <d v="2025-10-28T00:00:00"/>
    <d v="2026-02-04T00:00:00"/>
    <d v="1899-12-30T00:00:00"/>
    <n v="54.155000000000001"/>
    <s v="NEGATIVE"/>
    <s v=""/>
    <s v="POSITIVE"/>
    <s v="NEGATIVE"/>
    <s v="NEGATIVE"/>
    <n v="68.524000000000001"/>
    <n v="3"/>
    <n v="0"/>
    <n v="0"/>
    <n v="0"/>
    <n v="0"/>
    <n v="0"/>
    <n v="3"/>
    <d v="2025-11-20T00:00:00"/>
    <n v="1"/>
    <d v="2026-01-27T00:00:00"/>
    <n v="-12.338201206095619"/>
    <m/>
    <m/>
    <m/>
    <m/>
    <m/>
    <m/>
    <m/>
    <m/>
    <m/>
    <m/>
  </r>
  <r>
    <n v="74"/>
    <x v="73"/>
    <s v="HKD/EUR"/>
    <x v="4"/>
    <s v="CURNCY EUR"/>
    <n v="-1"/>
    <n v="3"/>
    <n v="6"/>
    <d v="1899-12-30T00:00:00"/>
    <d v="2026-01-27T00:00:00"/>
    <d v="1899-12-30T00:00:00"/>
    <d v="2025-10-28T00:00:00"/>
    <d v="1899-12-30T00:00:00"/>
    <d v="1899-12-30T00:00:00"/>
    <n v="39.215000000000003"/>
    <s v="NEGATIVE"/>
    <s v=""/>
    <s v="NEGATIVE"/>
    <s v="NEGATIVE"/>
    <s v="NEGATIVE"/>
    <n v="25.951000000000001"/>
    <n v="0"/>
    <n v="0"/>
    <n v="0"/>
    <n v="0"/>
    <n v="0"/>
    <n v="3"/>
    <n v="0"/>
    <d v="2026-01-27T00:00:00"/>
    <n v="1"/>
    <d v="2026-01-19T00:00:00"/>
    <n v="-27.277670139837085"/>
    <m/>
    <m/>
    <m/>
    <m/>
    <m/>
    <m/>
    <m/>
    <m/>
    <m/>
    <m/>
  </r>
  <r>
    <n v="75"/>
    <x v="74"/>
    <s v="HKD/USD"/>
    <x v="4"/>
    <s v="CURNCY USD"/>
    <n v="-1"/>
    <n v="6"/>
    <n v="7"/>
    <d v="1899-12-30T00:00:00"/>
    <d v="1899-12-30T00:00:00"/>
    <d v="1899-12-30T00:00:00"/>
    <d v="2025-10-28T00:00:00"/>
    <d v="1899-12-30T00:00:00"/>
    <d v="1899-12-30T00:00:00"/>
    <n v="25.283000000000001"/>
    <s v="NEGATIVE"/>
    <s v=""/>
    <s v="NEGATIVE"/>
    <s v="NEGATIVE"/>
    <s v="NEGATIVE"/>
    <n v="14.609"/>
    <n v="0"/>
    <n v="0"/>
    <n v="2"/>
    <n v="0"/>
    <n v="0"/>
    <n v="0"/>
    <n v="1"/>
    <d v="2026-02-10T00:00:00"/>
    <n v="1"/>
    <d v="2026-01-12T00:00:00"/>
    <n v="-41.209725208043722"/>
    <m/>
    <m/>
    <m/>
    <m/>
    <m/>
    <m/>
    <m/>
    <m/>
    <m/>
    <m/>
  </r>
  <r>
    <n v="76"/>
    <x v="75"/>
    <s v="HUF/EUR"/>
    <x v="4"/>
    <s v="CURNCY EUR"/>
    <n v="4"/>
    <n v="3"/>
    <n v="2"/>
    <d v="2025-11-05T00:00:00"/>
    <d v="1899-12-30T00:00:00"/>
    <d v="1899-12-30T00:00:00"/>
    <d v="2025-10-28T00:00:00"/>
    <d v="1899-12-30T00:00:00"/>
    <d v="1899-12-30T00:00:00"/>
    <n v="64.861000000000004"/>
    <s v="POSITIVE"/>
    <s v=""/>
    <s v="POSITIVE"/>
    <s v="NEGATIVE"/>
    <s v="NEGATIVE"/>
    <n v="75.289000000000001"/>
    <n v="19"/>
    <n v="0"/>
    <n v="0"/>
    <n v="0"/>
    <n v="0"/>
    <n v="2"/>
    <n v="0"/>
    <d v="2025-12-23T00:00:00"/>
    <n v="1"/>
    <d v="2026-02-09T00:00:00"/>
    <n v="-1.6319181938401641"/>
    <m/>
    <m/>
    <m/>
    <m/>
    <m/>
    <m/>
    <m/>
    <m/>
    <m/>
    <m/>
  </r>
  <r>
    <n v="77"/>
    <x v="76"/>
    <s v="HUF/USD"/>
    <x v="4"/>
    <s v="CURNCY USD"/>
    <n v="5"/>
    <n v="6"/>
    <n v="2"/>
    <d v="2025-12-04T00:00:00"/>
    <d v="1899-12-30T00:00:00"/>
    <d v="1899-12-30T00:00:00"/>
    <d v="1899-12-30T00:00:00"/>
    <d v="1899-12-30T00:00:00"/>
    <d v="1899-12-30T00:00:00"/>
    <n v="63.238"/>
    <s v="POSITIVE"/>
    <s v=""/>
    <s v="POSITIVE"/>
    <s v="NEGATIVE"/>
    <s v="POSITIVE"/>
    <n v="80.668999999999997"/>
    <n v="16"/>
    <n v="0"/>
    <n v="0"/>
    <n v="0"/>
    <n v="0"/>
    <n v="2"/>
    <n v="3"/>
    <d v="2025-11-21T00:00:00"/>
    <n v="1"/>
    <d v="2026-01-27T00:00:00"/>
    <n v="-3.2547705028654477"/>
    <m/>
    <m/>
    <m/>
    <m/>
    <m/>
    <m/>
    <m/>
    <m/>
    <m/>
    <m/>
  </r>
  <r>
    <n v="78"/>
    <x v="77"/>
    <s v="INR/USD"/>
    <x v="4"/>
    <s v="CURNCY USD"/>
    <n v="-1"/>
    <n v="6"/>
    <n v="6"/>
    <d v="1899-12-30T00:00:00"/>
    <d v="2025-11-21T00:00:00"/>
    <d v="1899-12-30T00:00:00"/>
    <d v="2025-10-28T00:00:00"/>
    <d v="1899-12-30T00:00:00"/>
    <d v="2026-02-03T00:00:00"/>
    <n v="52.652000000000001"/>
    <s v="NEGATIVE"/>
    <s v=""/>
    <s v="NEGATIVE"/>
    <s v="NEGATIVE"/>
    <s v="NEGATIVE"/>
    <n v="51.313000000000002"/>
    <n v="1"/>
    <n v="0"/>
    <n v="5"/>
    <n v="6"/>
    <n v="0"/>
    <n v="0"/>
    <n v="0"/>
    <d v="2026-01-29T00:00:00"/>
    <n v="1"/>
    <d v="2026-01-14T00:00:00"/>
    <n v="-13.840432561246253"/>
    <m/>
    <m/>
    <m/>
    <m/>
    <m/>
    <m/>
    <m/>
    <m/>
    <m/>
    <m/>
  </r>
  <r>
    <n v="79"/>
    <x v="78"/>
    <s v="ISK/EUR"/>
    <x v="4"/>
    <s v="CURNCY EUR"/>
    <n v="3"/>
    <n v="3"/>
    <n v="2"/>
    <d v="1899-12-30T00:00:00"/>
    <d v="1899-12-30T00:00:00"/>
    <d v="1899-12-30T00:00:00"/>
    <d v="2025-10-28T00:00:00"/>
    <d v="1899-12-30T00:00:00"/>
    <d v="1899-12-30T00:00:00"/>
    <n v="66.305000000000007"/>
    <s v="POSITIVE"/>
    <s v=""/>
    <s v="POSITIVE"/>
    <s v="NEGATIVE"/>
    <s v="NEGATIVE"/>
    <n v="73.551000000000002"/>
    <n v="32"/>
    <n v="0"/>
    <n v="1"/>
    <n v="0"/>
    <n v="0"/>
    <n v="0"/>
    <n v="0"/>
    <d v="2025-12-03T00:00:00"/>
    <n v="1"/>
    <d v="2026-01-30T00:00:00"/>
    <n v="-0.18781950504005351"/>
    <m/>
    <m/>
    <m/>
    <m/>
    <m/>
    <m/>
    <m/>
    <m/>
    <m/>
    <m/>
  </r>
  <r>
    <n v="80"/>
    <x v="79"/>
    <s v="ISK/USD"/>
    <x v="4"/>
    <s v="CURNCY USD"/>
    <n v="4"/>
    <n v="3"/>
    <n v="2"/>
    <d v="1899-12-30T00:00:00"/>
    <d v="1899-12-30T00:00:00"/>
    <d v="1899-12-30T00:00:00"/>
    <d v="2025-11-05T00:00:00"/>
    <d v="1899-12-30T00:00:00"/>
    <d v="1899-12-30T00:00:00"/>
    <n v="63.588999999999999"/>
    <s v="POSITIVE"/>
    <s v=""/>
    <s v="POSITIVE"/>
    <s v="NEGATIVE"/>
    <s v="NEGATIVE"/>
    <n v="78.66"/>
    <n v="22"/>
    <n v="0"/>
    <n v="5"/>
    <n v="0"/>
    <n v="0"/>
    <n v="0"/>
    <n v="0"/>
    <d v="2025-11-28T00:00:00"/>
    <n v="1"/>
    <d v="2026-01-27T00:00:00"/>
    <n v="-2.9039037798077914"/>
    <m/>
    <m/>
    <m/>
    <m/>
    <m/>
    <m/>
    <m/>
    <m/>
    <m/>
    <m/>
  </r>
  <r>
    <n v="81"/>
    <x v="80"/>
    <s v="JPY/EUR"/>
    <x v="4"/>
    <s v="CURNCY EUR"/>
    <n v="-1"/>
    <n v="3"/>
    <n v="2"/>
    <d v="1899-12-30T00:00:00"/>
    <d v="2025-11-13T00:00:00"/>
    <d v="1899-12-30T00:00:00"/>
    <d v="2025-10-28T00:00:00"/>
    <d v="1899-12-30T00:00:00"/>
    <d v="1899-12-30T00:00:00"/>
    <n v="52.637"/>
    <s v="NEGATIVE"/>
    <s v=""/>
    <s v="NEGATIVE"/>
    <s v="NEGATIVE"/>
    <s v="NEGATIVE"/>
    <n v="48.238999999999997"/>
    <n v="1"/>
    <n v="0"/>
    <n v="0"/>
    <n v="0"/>
    <n v="0"/>
    <n v="0"/>
    <n v="2"/>
    <d v="2026-01-23T00:00:00"/>
    <n v="1"/>
    <d v="2026-01-26T00:00:00"/>
    <n v="-13.855852947512091"/>
    <m/>
    <m/>
    <m/>
    <m/>
    <m/>
    <m/>
    <m/>
    <m/>
    <m/>
    <m/>
  </r>
  <r>
    <n v="82"/>
    <x v="81"/>
    <s v="JPY/USD"/>
    <x v="4"/>
    <s v="CURNCY USD"/>
    <n v="3"/>
    <n v="6"/>
    <n v="2"/>
    <d v="1899-12-30T00:00:00"/>
    <d v="2026-01-14T00:00:00"/>
    <d v="1899-12-30T00:00:00"/>
    <d v="2025-10-28T00:00:00"/>
    <d v="1899-12-30T00:00:00"/>
    <d v="1899-12-30T00:00:00"/>
    <n v="58.094000000000001"/>
    <s v="NEGATIVE"/>
    <s v=""/>
    <s v="POSITIVE"/>
    <s v="NEGATIVE"/>
    <s v="NEGATIVE"/>
    <n v="60.987000000000002"/>
    <n v="2"/>
    <n v="0"/>
    <n v="3"/>
    <n v="0"/>
    <n v="0"/>
    <n v="0"/>
    <n v="2"/>
    <d v="2026-01-14T00:00:00"/>
    <n v="1"/>
    <d v="2026-01-27T00:00:00"/>
    <n v="-8.3994028792496849"/>
    <m/>
    <m/>
    <m/>
    <m/>
    <m/>
    <m/>
    <m/>
    <m/>
    <m/>
    <m/>
  </r>
  <r>
    <n v="83"/>
    <x v="82"/>
    <s v="KRW/USD"/>
    <x v="4"/>
    <s v="CURNCY USD"/>
    <n v="-1"/>
    <n v="6"/>
    <n v="4"/>
    <d v="1899-12-30T00:00:00"/>
    <d v="1899-12-30T00:00:00"/>
    <d v="1899-12-30T00:00:00"/>
    <d v="2025-10-28T00:00:00"/>
    <d v="1899-12-30T00:00:00"/>
    <d v="1899-12-30T00:00:00"/>
    <n v="49.2"/>
    <s v="NEGATIVE"/>
    <s v=""/>
    <s v="NEGATIVE"/>
    <s v="NEGATIVE"/>
    <s v="NEGATIVE"/>
    <n v="50.45"/>
    <n v="0"/>
    <n v="0"/>
    <n v="4"/>
    <n v="0"/>
    <n v="0"/>
    <n v="0"/>
    <n v="3"/>
    <d v="2025-12-23T00:00:00"/>
    <n v="1"/>
    <d v="2026-01-28T00:00:00"/>
    <n v="-17.292860904403213"/>
    <m/>
    <m/>
    <m/>
    <m/>
    <m/>
    <m/>
    <m/>
    <m/>
    <m/>
    <m/>
  </r>
  <r>
    <n v="84"/>
    <x v="83"/>
    <s v="MXN/EUR"/>
    <x v="4"/>
    <s v="CURNCY EUR"/>
    <n v="4"/>
    <n v="6"/>
    <n v="2"/>
    <d v="2026-01-12T00:00:00"/>
    <d v="1899-12-30T00:00:00"/>
    <d v="1899-12-30T00:00:00"/>
    <d v="2025-10-28T00:00:00"/>
    <d v="2026-01-29T00:00:00"/>
    <d v="1899-12-30T00:00:00"/>
    <n v="57.954999999999998"/>
    <s v="NEGATIVE"/>
    <s v=""/>
    <s v="POSITIVE"/>
    <s v="NEGATIVE"/>
    <s v="POSITIVE"/>
    <n v="71.78"/>
    <n v="49"/>
    <n v="0"/>
    <n v="1"/>
    <n v="7"/>
    <n v="0"/>
    <n v="0"/>
    <n v="0"/>
    <d v="2025-11-18T00:00:00"/>
    <n v="1"/>
    <d v="2026-02-03T00:00:00"/>
    <n v="-8.5374675022579964"/>
    <m/>
    <m/>
    <m/>
    <m/>
    <m/>
    <m/>
    <m/>
    <m/>
    <m/>
    <m/>
  </r>
  <r>
    <n v="85"/>
    <x v="84"/>
    <s v="MXN/USD"/>
    <x v="4"/>
    <s v="CURNCY USD"/>
    <n v="2"/>
    <n v="9"/>
    <n v="2"/>
    <d v="2026-01-28T00:00:00"/>
    <d v="1899-12-30T00:00:00"/>
    <d v="1899-12-30T00:00:00"/>
    <d v="2025-10-28T00:00:00"/>
    <d v="1899-12-30T00:00:00"/>
    <d v="1899-12-30T00:00:00"/>
    <n v="63.079000000000001"/>
    <s v="POSITIVE"/>
    <s v=""/>
    <s v="POSITIVE"/>
    <s v="POSITIVE"/>
    <s v="POSITIVE"/>
    <n v="84.396000000000001"/>
    <n v="56"/>
    <n v="0"/>
    <n v="1"/>
    <n v="3"/>
    <n v="0"/>
    <n v="2"/>
    <n v="0"/>
    <d v="2025-11-21T00:00:00"/>
    <n v="1"/>
    <d v="2026-01-29T00:00:00"/>
    <n v="-3.4139831454694161"/>
    <m/>
    <m/>
    <m/>
    <m/>
    <m/>
    <m/>
    <m/>
    <m/>
    <m/>
    <m/>
  </r>
  <r>
    <n v="86"/>
    <x v="85"/>
    <s v="MYR/USD"/>
    <x v="4"/>
    <s v="CURNCY USD"/>
    <n v="1"/>
    <n v="6"/>
    <n v="2"/>
    <d v="2026-01-29T00:00:00"/>
    <d v="1899-12-30T00:00:00"/>
    <d v="1899-12-30T00:00:00"/>
    <d v="2025-10-27T00:00:00"/>
    <d v="1899-12-30T00:00:00"/>
    <d v="1899-12-30T00:00:00"/>
    <n v="72.537999999999997"/>
    <s v="POSITIVE"/>
    <s v=""/>
    <s v="POSITIVE"/>
    <s v="BUY"/>
    <s v="POSITIVE"/>
    <n v="91.805999999999997"/>
    <n v="75"/>
    <n v="0"/>
    <n v="1"/>
    <n v="0"/>
    <n v="0"/>
    <n v="0"/>
    <n v="3"/>
    <d v="2025-11-18T00:00:00"/>
    <n v="1"/>
    <d v="2026-01-29T00:00:00"/>
    <n v="6.0449475373757906"/>
    <m/>
    <m/>
    <m/>
    <m/>
    <m/>
    <m/>
    <m/>
    <m/>
    <m/>
    <m/>
  </r>
  <r>
    <n v="87"/>
    <x v="86"/>
    <s v="NOK/EUR"/>
    <x v="4"/>
    <s v="CURNCY EUR"/>
    <n v="5"/>
    <n v="12"/>
    <n v="2"/>
    <d v="1899-12-30T00:00:00"/>
    <d v="1899-12-30T00:00:00"/>
    <d v="1899-12-30T00:00:00"/>
    <d v="2025-10-28T00:00:00"/>
    <d v="1899-12-30T00:00:00"/>
    <d v="1899-12-30T00:00:00"/>
    <n v="67.712999999999994"/>
    <s v="POSITIVE"/>
    <s v=""/>
    <s v="POSITIVE"/>
    <s v="NEGATIVE"/>
    <s v="POSITIVE"/>
    <n v="87.736999999999995"/>
    <n v="28"/>
    <n v="0"/>
    <n v="5"/>
    <n v="6"/>
    <n v="0"/>
    <n v="1"/>
    <n v="3"/>
    <d v="2025-12-18T00:00:00"/>
    <n v="1"/>
    <d v="2026-02-10T00:00:00"/>
    <n v="1.2201373961207906"/>
    <m/>
    <m/>
    <m/>
    <m/>
    <m/>
    <m/>
    <m/>
    <m/>
    <m/>
    <m/>
  </r>
  <r>
    <n v="88"/>
    <x v="87"/>
    <s v="NOK/USD"/>
    <x v="4"/>
    <s v="CURNCY USD"/>
    <n v="5"/>
    <n v="9"/>
    <n v="2"/>
    <d v="2026-01-27T00:00:00"/>
    <d v="1899-12-30T00:00:00"/>
    <d v="1899-12-30T00:00:00"/>
    <d v="2025-10-31T00:00:00"/>
    <d v="1899-12-30T00:00:00"/>
    <d v="1899-12-30T00:00:00"/>
    <n v="66.106999999999999"/>
    <s v="POSITIVE"/>
    <s v=""/>
    <s v="POSITIVE"/>
    <s v="NEGATIVE"/>
    <s v="POSITIVE"/>
    <n v="84.019000000000005"/>
    <n v="17"/>
    <n v="0"/>
    <n v="5"/>
    <n v="0"/>
    <n v="0"/>
    <n v="1"/>
    <n v="3"/>
    <d v="2025-11-21T00:00:00"/>
    <n v="1"/>
    <d v="2026-02-10T00:00:00"/>
    <n v="-0.3859033857259675"/>
    <m/>
    <m/>
    <m/>
    <m/>
    <m/>
    <m/>
    <m/>
    <m/>
    <m/>
    <m/>
  </r>
  <r>
    <n v="89"/>
    <x v="88"/>
    <s v="NZD/EUR"/>
    <x v="4"/>
    <s v="CURNCY EUR"/>
    <n v="3"/>
    <n v="9"/>
    <n v="2"/>
    <d v="1899-12-30T00:00:00"/>
    <d v="2025-11-07T00:00:00"/>
    <d v="1899-12-30T00:00:00"/>
    <d v="2025-10-28T00:00:00"/>
    <d v="1899-12-30T00:00:00"/>
    <d v="1899-12-30T00:00:00"/>
    <n v="61.746000000000002"/>
    <s v="NEGATIVE"/>
    <s v=""/>
    <s v="POSITIVE"/>
    <s v="NEGATIVE"/>
    <s v="NEGATIVE"/>
    <n v="75.832999999999998"/>
    <n v="19"/>
    <n v="0"/>
    <n v="1"/>
    <n v="3"/>
    <n v="0"/>
    <n v="0"/>
    <n v="3"/>
    <d v="2025-11-25T00:00:00"/>
    <n v="1"/>
    <d v="2026-02-03T00:00:00"/>
    <n v="-4.746593611441682"/>
    <m/>
    <m/>
    <m/>
    <m/>
    <m/>
    <m/>
    <m/>
    <m/>
    <m/>
    <m/>
  </r>
  <r>
    <n v="90"/>
    <x v="89"/>
    <s v="NZD/JPY"/>
    <x v="4"/>
    <s v="N/A"/>
    <n v="6"/>
    <n v="9"/>
    <n v="2"/>
    <d v="2026-01-21T00:00:00"/>
    <d v="1899-12-30T00:00:00"/>
    <d v="1899-12-30T00:00:00"/>
    <d v="2025-11-05T00:00:00"/>
    <d v="2026-01-27T00:00:00"/>
    <d v="1899-12-30T00:00:00"/>
    <n v="56.017000000000003"/>
    <s v="NEGATIVE"/>
    <s v=""/>
    <s v="POSITIVE"/>
    <s v="NEGATIVE"/>
    <s v="POSITIVE"/>
    <n v="66.123999999999995"/>
    <n v="23"/>
    <n v="0"/>
    <n v="5"/>
    <n v="3"/>
    <n v="0"/>
    <n v="2"/>
    <n v="0"/>
    <d v="2025-11-13T00:00:00"/>
    <n v="1"/>
    <d v="2026-02-09T00:00:00"/>
    <n v="-10.476037771626039"/>
    <m/>
    <m/>
    <m/>
    <m/>
    <m/>
    <m/>
    <m/>
    <m/>
    <m/>
    <m/>
  </r>
  <r>
    <n v="91"/>
    <x v="90"/>
    <s v="NZD/USD"/>
    <x v="4"/>
    <s v="CURNCY USD"/>
    <n v="5"/>
    <n v="9"/>
    <n v="2"/>
    <d v="1899-12-30T00:00:00"/>
    <d v="1899-12-30T00:00:00"/>
    <d v="1899-12-30T00:00:00"/>
    <d v="2025-10-28T00:00:00"/>
    <d v="1899-12-30T00:00:00"/>
    <d v="1899-12-30T00:00:00"/>
    <n v="63.156999999999996"/>
    <s v="POSITIVE"/>
    <s v=""/>
    <s v="POSITIVE"/>
    <s v="NEGATIVE"/>
    <s v="POSITIVE"/>
    <n v="79.855999999999995"/>
    <n v="17"/>
    <n v="0"/>
    <n v="1"/>
    <n v="3"/>
    <n v="0"/>
    <n v="0"/>
    <n v="3"/>
    <d v="2025-11-21T00:00:00"/>
    <n v="1"/>
    <d v="2026-01-29T00:00:00"/>
    <n v="-3.3360392926656743"/>
    <m/>
    <m/>
    <m/>
    <m/>
    <m/>
    <m/>
    <m/>
    <m/>
    <m/>
    <m/>
  </r>
  <r>
    <n v="92"/>
    <x v="91"/>
    <s v="PHP/USD"/>
    <x v="4"/>
    <s v="CURNCY USD"/>
    <n v="5"/>
    <n v="6"/>
    <n v="2"/>
    <d v="1899-12-30T00:00:00"/>
    <d v="2026-01-07T00:00:00"/>
    <d v="1899-12-30T00:00:00"/>
    <d v="2025-10-28T00:00:00"/>
    <d v="1899-12-30T00:00:00"/>
    <d v="1899-12-30T00:00:00"/>
    <n v="63.893000000000001"/>
    <s v="POSITIVE"/>
    <s v=""/>
    <s v="BUY"/>
    <s v="NEGATIVE"/>
    <s v="NEGATIVE"/>
    <n v="68.37"/>
    <n v="10"/>
    <n v="0"/>
    <n v="5"/>
    <n v="0"/>
    <n v="0"/>
    <n v="2"/>
    <n v="0"/>
    <d v="2026-01-20T00:00:00"/>
    <n v="1"/>
    <d v="2026-02-09T00:00:00"/>
    <n v="-2.5997973276672965"/>
    <m/>
    <m/>
    <m/>
    <m/>
    <m/>
    <m/>
    <m/>
    <m/>
    <m/>
    <m/>
  </r>
  <r>
    <n v="93"/>
    <x v="92"/>
    <s v="PLN/EUR"/>
    <x v="4"/>
    <s v="CURNCY EUR"/>
    <n v="-1"/>
    <n v="3"/>
    <n v="4"/>
    <d v="1899-12-30T00:00:00"/>
    <d v="1899-12-30T00:00:00"/>
    <d v="1899-12-30T00:00:00"/>
    <d v="2025-10-28T00:00:00"/>
    <d v="1899-12-30T00:00:00"/>
    <d v="1899-12-30T00:00:00"/>
    <n v="47.268000000000001"/>
    <s v="NEGATIVE"/>
    <s v=""/>
    <s v="NEGATIVE"/>
    <s v="NEGATIVE"/>
    <s v="NEGATIVE"/>
    <n v="46.018999999999998"/>
    <n v="0"/>
    <n v="0"/>
    <n v="0"/>
    <n v="0"/>
    <n v="0"/>
    <n v="0"/>
    <n v="3"/>
    <d v="2025-11-21T00:00:00"/>
    <n v="1"/>
    <d v="2026-01-28T00:00:00"/>
    <n v="-19.224677911430689"/>
    <m/>
    <m/>
    <m/>
    <m/>
    <m/>
    <m/>
    <m/>
    <m/>
    <m/>
    <m/>
  </r>
  <r>
    <n v="94"/>
    <x v="93"/>
    <s v="PLN/USD"/>
    <x v="4"/>
    <s v="CURNCY USD"/>
    <n v="5"/>
    <n v="6"/>
    <n v="2"/>
    <d v="2026-01-26T00:00:00"/>
    <d v="1899-12-30T00:00:00"/>
    <d v="1899-12-30T00:00:00"/>
    <d v="2025-10-28T00:00:00"/>
    <d v="2026-01-30T00:00:00"/>
    <d v="1899-12-30T00:00:00"/>
    <n v="55.819000000000003"/>
    <s v="NEGATIVE"/>
    <s v=""/>
    <s v="POSITIVE"/>
    <s v="NEGATIVE"/>
    <s v="NEGATIVE"/>
    <n v="68.989000000000004"/>
    <n v="3"/>
    <n v="0"/>
    <n v="5"/>
    <n v="0"/>
    <n v="0"/>
    <n v="0"/>
    <n v="3"/>
    <d v="2025-11-21T00:00:00"/>
    <n v="1"/>
    <d v="2026-01-27T00:00:00"/>
    <n v="-10.67369682574666"/>
    <m/>
    <m/>
    <m/>
    <m/>
    <m/>
    <m/>
    <m/>
    <m/>
    <m/>
    <m/>
  </r>
  <r>
    <n v="95"/>
    <x v="94"/>
    <s v="SEK/EUR"/>
    <x v="4"/>
    <s v="CURNCY EUR"/>
    <n v="1"/>
    <n v="6"/>
    <n v="2"/>
    <d v="2026-01-22T00:00:00"/>
    <d v="1899-12-30T00:00:00"/>
    <d v="1899-12-30T00:00:00"/>
    <d v="2025-10-28T00:00:00"/>
    <d v="1899-12-30T00:00:00"/>
    <d v="1899-12-30T00:00:00"/>
    <n v="59.698"/>
    <s v="NEGATIVE"/>
    <s v=""/>
    <s v="POSITIVE"/>
    <s v="NEGATIVE"/>
    <s v="NEGATIVE"/>
    <n v="72.296999999999997"/>
    <n v="48"/>
    <n v="0"/>
    <n v="0"/>
    <n v="5"/>
    <n v="0"/>
    <n v="0"/>
    <n v="3"/>
    <d v="2025-11-25T00:00:00"/>
    <n v="1"/>
    <d v="2026-02-03T00:00:00"/>
    <n v="-6.7945800514939734"/>
    <m/>
    <m/>
    <m/>
    <m/>
    <m/>
    <m/>
    <m/>
    <m/>
    <m/>
    <m/>
  </r>
  <r>
    <n v="96"/>
    <x v="95"/>
    <s v="SEK/USD"/>
    <x v="4"/>
    <s v="CURNCY USD"/>
    <n v="0"/>
    <n v="6"/>
    <n v="2"/>
    <d v="2025-12-24T00:00:00"/>
    <d v="1899-12-30T00:00:00"/>
    <d v="1899-12-30T00:00:00"/>
    <d v="1899-12-30T00:00:00"/>
    <d v="1899-12-30T00:00:00"/>
    <d v="1899-12-30T00:00:00"/>
    <n v="60.506"/>
    <s v="NEGATIVE"/>
    <s v=""/>
    <s v="POSITIVE"/>
    <s v="NEGATIVE"/>
    <s v="POSITIVE"/>
    <n v="73.921000000000006"/>
    <n v="53"/>
    <n v="0"/>
    <n v="1"/>
    <n v="0"/>
    <n v="0"/>
    <n v="0"/>
    <n v="3"/>
    <d v="2025-11-25T00:00:00"/>
    <n v="1"/>
    <d v="2026-01-27T00:00:00"/>
    <n v="-5.9867602226263088"/>
    <m/>
    <m/>
    <m/>
    <m/>
    <m/>
    <m/>
    <m/>
    <m/>
    <m/>
    <m/>
  </r>
  <r>
    <n v="97"/>
    <x v="96"/>
    <s v="SGD/EUR"/>
    <x v="4"/>
    <s v="CURNCY EUR"/>
    <n v="-1"/>
    <n v="3"/>
    <n v="6"/>
    <d v="1899-12-30T00:00:00"/>
    <d v="2025-12-16T00:00:00"/>
    <d v="1899-12-30T00:00:00"/>
    <d v="2025-10-28T00:00:00"/>
    <d v="1899-12-30T00:00:00"/>
    <d v="1899-12-30T00:00:00"/>
    <n v="50.473999999999997"/>
    <s v="NEGATIVE"/>
    <s v=""/>
    <s v="NEGATIVE"/>
    <s v="NEGATIVE"/>
    <s v="NEGATIVE"/>
    <n v="50.258000000000003"/>
    <n v="0"/>
    <n v="0"/>
    <n v="3"/>
    <n v="0"/>
    <n v="0"/>
    <n v="0"/>
    <n v="0"/>
    <d v="2026-01-28T00:00:00"/>
    <n v="1"/>
    <d v="2026-01-19T00:00:00"/>
    <n v="-16.019106332809955"/>
    <m/>
    <m/>
    <m/>
    <m/>
    <m/>
    <m/>
    <m/>
    <m/>
    <m/>
    <m/>
  </r>
  <r>
    <n v="98"/>
    <x v="97"/>
    <s v="SGD/USD"/>
    <x v="4"/>
    <s v="CURNCY USD"/>
    <n v="4"/>
    <n v="9"/>
    <n v="2"/>
    <d v="2026-01-27T00:00:00"/>
    <d v="1899-12-30T00:00:00"/>
    <d v="1899-12-30T00:00:00"/>
    <d v="2025-10-28T00:00:00"/>
    <d v="1899-12-30T00:00:00"/>
    <d v="1899-12-30T00:00:00"/>
    <n v="64.781000000000006"/>
    <s v="POSITIVE"/>
    <s v=""/>
    <s v="POSITIVE"/>
    <s v="NEGATIVE"/>
    <s v="NEGATIVE"/>
    <n v="84.864999999999995"/>
    <n v="17"/>
    <n v="0"/>
    <n v="4"/>
    <n v="0"/>
    <n v="0"/>
    <n v="1"/>
    <n v="3"/>
    <d v="2025-11-21T00:00:00"/>
    <n v="1"/>
    <d v="2026-01-28T00:00:00"/>
    <n v="-1.7122010108048755"/>
    <m/>
    <m/>
    <m/>
    <m/>
    <m/>
    <m/>
    <m/>
    <m/>
    <m/>
    <m/>
  </r>
  <r>
    <n v="99"/>
    <x v="98"/>
    <s v="THB/EUR"/>
    <x v="4"/>
    <s v="CURNCY EUR"/>
    <n v="-1"/>
    <n v="9"/>
    <n v="6"/>
    <d v="1899-12-30T00:00:00"/>
    <d v="1899-12-30T00:00:00"/>
    <d v="1899-12-30T00:00:00"/>
    <d v="2025-10-28T00:00:00"/>
    <d v="2025-12-29T00:00:00"/>
    <d v="1899-12-30T00:00:00"/>
    <n v="45.185000000000002"/>
    <s v="NEGATIVE"/>
    <s v=""/>
    <s v="NEGATIVE"/>
    <s v="NEGATIVE"/>
    <s v="NEGATIVE"/>
    <n v="42.813000000000002"/>
    <n v="0"/>
    <n v="0"/>
    <n v="5"/>
    <n v="7"/>
    <n v="0"/>
    <n v="2"/>
    <n v="0"/>
    <d v="2025-11-14T00:00:00"/>
    <n v="1"/>
    <d v="2026-01-21T00:00:00"/>
    <n v="-21.30836104586237"/>
    <m/>
    <m/>
    <m/>
    <m/>
    <m/>
    <m/>
    <m/>
    <m/>
    <m/>
    <m/>
  </r>
  <r>
    <n v="100"/>
    <x v="99"/>
    <s v="THB/USD"/>
    <x v="4"/>
    <s v="CURNCY USD"/>
    <n v="-1"/>
    <n v="12"/>
    <n v="2"/>
    <d v="2025-12-15T00:00:00"/>
    <d v="1899-12-30T00:00:00"/>
    <d v="1899-12-30T00:00:00"/>
    <d v="2025-10-28T00:00:00"/>
    <d v="2025-12-29T00:00:00"/>
    <d v="1899-12-30T00:00:00"/>
    <n v="54.317999999999998"/>
    <s v="NEGATIVE"/>
    <s v=""/>
    <s v="NEGATIVE"/>
    <s v="NEGATIVE"/>
    <s v="NEGATIVE"/>
    <n v="61.17"/>
    <n v="2"/>
    <n v="0"/>
    <n v="4"/>
    <n v="2"/>
    <n v="0"/>
    <n v="1"/>
    <n v="3"/>
    <d v="2025-11-21T00:00:00"/>
    <n v="1"/>
    <d v="2026-01-28T00:00:00"/>
    <n v="-12.175411507062194"/>
    <m/>
    <m/>
    <m/>
    <m/>
    <m/>
    <m/>
    <m/>
    <m/>
    <m/>
    <m/>
  </r>
  <r>
    <n v="101"/>
    <x v="100"/>
    <s v="TRY/EUR"/>
    <x v="4"/>
    <s v="CURNCY EUR"/>
    <n v="-1"/>
    <n v="12"/>
    <n v="6"/>
    <d v="1899-12-30T00:00:00"/>
    <d v="2025-12-15T00:00:00"/>
    <d v="1899-12-30T00:00:00"/>
    <d v="2025-10-28T00:00:00"/>
    <d v="1899-12-30T00:00:00"/>
    <d v="1899-12-30T00:00:00"/>
    <n v="35.838999999999999"/>
    <s v="NEGATIVE"/>
    <s v=""/>
    <s v="NEGATIVE"/>
    <s v="NEGATIVE"/>
    <s v="NEGATIVE"/>
    <n v="11.167999999999999"/>
    <n v="0"/>
    <n v="0"/>
    <n v="1"/>
    <n v="4"/>
    <n v="0"/>
    <n v="4"/>
    <n v="1"/>
    <d v="2026-01-27T00:00:00"/>
    <n v="1"/>
    <d v="2026-01-19T00:00:00"/>
    <n v="-30.654323039564147"/>
    <m/>
    <m/>
    <m/>
    <m/>
    <m/>
    <m/>
    <m/>
    <m/>
    <m/>
    <m/>
  </r>
  <r>
    <n v="102"/>
    <x v="101"/>
    <s v="TRY/USD"/>
    <x v="4"/>
    <s v="CURNCY USD"/>
    <n v="-1"/>
    <n v="9"/>
    <n v="3"/>
    <d v="1899-12-30T00:00:00"/>
    <d v="1899-12-30T00:00:00"/>
    <d v="1899-12-30T00:00:00"/>
    <d v="2025-10-28T00:00:00"/>
    <d v="1899-12-30T00:00:00"/>
    <d v="1899-12-30T00:00:00"/>
    <n v="13.41"/>
    <s v="NEGATIVE"/>
    <s v=""/>
    <s v="NEGATIVE"/>
    <s v="NEGATIVE"/>
    <s v="NEGATIVE"/>
    <n v="8.0000000000000002E-3"/>
    <n v="0"/>
    <n v="0"/>
    <n v="0"/>
    <n v="4"/>
    <n v="0"/>
    <n v="4"/>
    <n v="2"/>
    <d v="2026-02-09T00:00:00"/>
    <n v="1"/>
    <d v="2026-02-05T00:00:00"/>
    <n v="-53.083001106919909"/>
    <m/>
    <m/>
    <m/>
    <m/>
    <m/>
    <m/>
    <m/>
    <m/>
    <m/>
    <m/>
  </r>
  <r>
    <n v="103"/>
    <x v="102"/>
    <s v="TWD/USD"/>
    <x v="4"/>
    <s v="CURNCY USD"/>
    <n v="-1"/>
    <n v="9"/>
    <n v="5"/>
    <d v="1899-12-30T00:00:00"/>
    <d v="1899-12-30T00:00:00"/>
    <d v="1899-12-30T00:00:00"/>
    <d v="2025-10-28T00:00:00"/>
    <d v="1899-12-30T00:00:00"/>
    <d v="2025-12-08T00:00:00"/>
    <n v="47.875"/>
    <s v="NEGATIVE"/>
    <s v=""/>
    <s v="NEGATIVE"/>
    <s v="NEGATIVE"/>
    <s v="NEGATIVE"/>
    <n v="43.244"/>
    <n v="0"/>
    <n v="0"/>
    <n v="1"/>
    <n v="10"/>
    <n v="0"/>
    <n v="0"/>
    <n v="3"/>
    <d v="2026-02-06T00:00:00"/>
    <n v="1"/>
    <d v="2026-01-28T00:00:00"/>
    <n v="-18.618318512611964"/>
    <m/>
    <m/>
    <m/>
    <m/>
    <m/>
    <m/>
    <m/>
    <m/>
    <m/>
    <m/>
  </r>
  <r>
    <n v="104"/>
    <x v="103"/>
    <s v="XBT/USD"/>
    <x v="4"/>
    <s v="CURNCY USD"/>
    <n v="-1"/>
    <n v="6"/>
    <n v="9"/>
    <d v="1899-12-30T00:00:00"/>
    <d v="2026-02-04T00:00:00"/>
    <d v="1899-12-30T00:00:00"/>
    <d v="2026-02-06T00:00:00"/>
    <d v="1899-12-30T00:00:00"/>
    <d v="1899-12-30T00:00:00"/>
    <n v="31.86"/>
    <s v="NEGATIVE"/>
    <s v=""/>
    <s v="NEGATIVE"/>
    <s v="NEGATIVE"/>
    <s v="NEGATIVE"/>
    <n v="15.087999999999999"/>
    <n v="0"/>
    <n v="0"/>
    <n v="3"/>
    <n v="5"/>
    <n v="0"/>
    <n v="0"/>
    <n v="0"/>
    <d v="2026-02-06T00:00:00"/>
    <n v="1"/>
    <d v="2026-01-14T00:00:00"/>
    <n v="-34.632549492037015"/>
    <m/>
    <m/>
    <m/>
    <m/>
    <m/>
    <m/>
    <m/>
    <m/>
    <m/>
    <m/>
  </r>
  <r>
    <n v="105"/>
    <x v="104"/>
    <s v="ZAR/EUR"/>
    <x v="4"/>
    <s v="CURNCY EUR"/>
    <n v="8"/>
    <n v="9"/>
    <n v="2"/>
    <d v="1899-12-30T00:00:00"/>
    <d v="1899-12-30T00:00:00"/>
    <d v="1899-12-30T00:00:00"/>
    <d v="2025-10-28T00:00:00"/>
    <d v="2026-01-20T00:00:00"/>
    <d v="1899-12-30T00:00:00"/>
    <n v="54.499000000000002"/>
    <s v="NEGATIVE"/>
    <s v=""/>
    <s v="POSITIVE"/>
    <s v="BUY"/>
    <s v="POSITIVE"/>
    <n v="76.072000000000003"/>
    <n v="3"/>
    <n v="0"/>
    <n v="1"/>
    <n v="8"/>
    <n v="0"/>
    <n v="0"/>
    <n v="3"/>
    <d v="2025-11-21T00:00:00"/>
    <n v="1"/>
    <d v="2026-01-29T00:00:00"/>
    <n v="-11.99440145958922"/>
    <m/>
    <m/>
    <m/>
    <m/>
    <m/>
    <m/>
    <m/>
    <m/>
    <m/>
    <m/>
  </r>
  <r>
    <n v="106"/>
    <x v="105"/>
    <s v="ZAR/USD"/>
    <x v="4"/>
    <s v="CURNCY USD"/>
    <n v="3"/>
    <n v="9"/>
    <n v="2"/>
    <d v="2026-01-29T00:00:00"/>
    <d v="1899-12-30T00:00:00"/>
    <d v="1899-12-30T00:00:00"/>
    <d v="2025-10-28T00:00:00"/>
    <d v="1899-12-30T00:00:00"/>
    <d v="1899-12-30T00:00:00"/>
    <n v="58.287999999999997"/>
    <s v="NEGATIVE"/>
    <s v=""/>
    <s v="POSITIVE"/>
    <s v="POSITIVE"/>
    <s v="POSITIVE"/>
    <n v="92.864000000000004"/>
    <n v="3"/>
    <n v="0"/>
    <n v="1"/>
    <n v="8"/>
    <n v="0"/>
    <n v="0"/>
    <n v="3"/>
    <d v="2025-11-21T00:00:00"/>
    <n v="1"/>
    <d v="2026-01-29T00:00:00"/>
    <n v="-8.2054005493285942"/>
    <m/>
    <m/>
    <m/>
    <m/>
    <m/>
    <m/>
    <m/>
    <m/>
    <m/>
    <m/>
  </r>
  <r>
    <n v="107"/>
    <x v="106"/>
    <s v="MSCI ACWI ETF"/>
    <x v="5"/>
    <s v="N/A"/>
    <n v="5"/>
    <n v="12"/>
    <n v="2"/>
    <d v="2026-01-09T00:00:00"/>
    <d v="1899-12-30T00:00:00"/>
    <d v="2026-01-21T00:00:00"/>
    <d v="1899-12-30T00:00:00"/>
    <d v="1899-12-30T00:00:00"/>
    <d v="1899-12-30T00:00:00"/>
    <n v="60.191218032690962"/>
    <s v="NEGATIVE"/>
    <s v=""/>
    <s v="POSITIVE"/>
    <s v="POSITIVE"/>
    <s v="POSITIVE"/>
    <n v="88.145393572331386"/>
    <n v="3"/>
    <n v="0"/>
    <n v="1"/>
    <n v="9"/>
    <n v="0"/>
    <n v="1"/>
    <n v="4"/>
    <d v="2025-11-21T00:00:00"/>
    <n v="1"/>
    <d v="2026-02-10T00:00:00"/>
    <n v="-6.3016719173808156"/>
    <m/>
    <m/>
    <m/>
    <m/>
    <m/>
    <m/>
    <m/>
    <m/>
    <m/>
    <m/>
  </r>
  <r>
    <n v="108"/>
    <x v="107"/>
    <s v="Artificial Intelligence &amp; Technology ETF"/>
    <x v="5"/>
    <s v="N/A"/>
    <n v="0"/>
    <n v="9"/>
    <n v="4"/>
    <d v="2025-10-28T00:00:00"/>
    <d v="1899-12-30T00:00:00"/>
    <d v="2025-10-29T00:00:00"/>
    <d v="1899-12-30T00:00:00"/>
    <d v="1899-12-30T00:00:00"/>
    <d v="1899-12-30T00:00:00"/>
    <n v="46.475521268000108"/>
    <s v="NEGATIVE"/>
    <s v=""/>
    <s v="NEGATIVE"/>
    <s v="POSITIVE"/>
    <s v="NEGATIVE"/>
    <n v="43.737089612486365"/>
    <n v="0"/>
    <n v="0"/>
    <n v="1"/>
    <n v="6"/>
    <n v="0"/>
    <n v="0"/>
    <n v="4"/>
    <d v="2025-11-21T00:00:00"/>
    <n v="1"/>
    <d v="2026-01-28T00:00:00"/>
    <n v="-20.017392334383921"/>
    <m/>
    <m/>
    <m/>
    <m/>
    <m/>
    <m/>
    <m/>
    <m/>
    <m/>
    <m/>
  </r>
  <r>
    <n v="109"/>
    <x v="108"/>
    <s v="MSCI Argentina ETF"/>
    <x v="5"/>
    <s v="N/A"/>
    <n v="7"/>
    <n v="9"/>
    <n v="2"/>
    <d v="2026-01-06T00:00:00"/>
    <d v="1899-12-30T00:00:00"/>
    <d v="1899-12-30T00:00:00"/>
    <d v="1899-12-30T00:00:00"/>
    <d v="2026-02-02T00:00:00"/>
    <d v="1899-12-30T00:00:00"/>
    <n v="51.947624449230091"/>
    <s v="NEGATIVE"/>
    <s v=""/>
    <s v="POSITIVE"/>
    <s v="POSITIVE"/>
    <s v="POSITIVE"/>
    <n v="58.538785377878028"/>
    <n v="2"/>
    <n v="0"/>
    <n v="3"/>
    <n v="9"/>
    <n v="0"/>
    <n v="0"/>
    <n v="4"/>
    <d v="2025-11-21T00:00:00"/>
    <n v="1"/>
    <d v="2026-01-28T00:00:00"/>
    <n v="-14.545274251866395"/>
    <m/>
    <m/>
    <m/>
    <m/>
    <m/>
    <m/>
    <m/>
    <m/>
    <m/>
    <m/>
  </r>
  <r>
    <n v="110"/>
    <x v="109"/>
    <s v="ARK 21Shares Bitcoin ETF"/>
    <x v="5"/>
    <s v="N/A"/>
    <n v="-1"/>
    <n v="9"/>
    <n v="7"/>
    <d v="1899-12-30T00:00:00"/>
    <d v="1899-12-30T00:00:00"/>
    <d v="1899-12-30T00:00:00"/>
    <d v="1899-12-30T00:00:00"/>
    <d v="1899-12-30T00:00:00"/>
    <d v="1899-12-30T00:00:00"/>
    <n v="30.646179390338133"/>
    <s v="NEGATIVE"/>
    <s v=""/>
    <s v="NEGATIVE"/>
    <s v="NEGATIVE"/>
    <s v="NEGATIVE"/>
    <n v="15.48774407890231"/>
    <n v="0"/>
    <n v="0"/>
    <n v="0"/>
    <n v="4"/>
    <n v="46056"/>
    <n v="0"/>
    <n v="4"/>
    <d v="2026-02-05T00:00:00"/>
    <n v="1"/>
    <d v="2026-01-14T00:00:00"/>
    <n v="-35.846729163050142"/>
    <m/>
    <m/>
    <m/>
    <m/>
    <m/>
    <m/>
    <m/>
    <m/>
    <m/>
    <m/>
  </r>
  <r>
    <n v="111"/>
    <x v="110"/>
    <s v="ARK Fintech Innovation ETF"/>
    <x v="5"/>
    <s v="N/A"/>
    <n v="-1"/>
    <n v="6"/>
    <n v="7"/>
    <d v="1899-12-30T00:00:00"/>
    <d v="1899-12-30T00:00:00"/>
    <d v="1899-12-30T00:00:00"/>
    <d v="1899-12-30T00:00:00"/>
    <d v="1899-12-30T00:00:00"/>
    <d v="1899-12-30T00:00:00"/>
    <n v="32.857029091378735"/>
    <s v="NEGATIVE"/>
    <s v=""/>
    <s v="NEGATIVE"/>
    <s v="NEGATIVE"/>
    <s v="NEGATIVE"/>
    <n v="23.248290074891401"/>
    <n v="0"/>
    <n v="0"/>
    <n v="0"/>
    <n v="6"/>
    <n v="0"/>
    <n v="0"/>
    <n v="4"/>
    <d v="2026-02-05T00:00:00"/>
    <n v="1"/>
    <d v="2026-01-13T00:00:00"/>
    <n v="-33.635850267249594"/>
    <m/>
    <m/>
    <m/>
    <m/>
    <m/>
    <m/>
    <m/>
    <m/>
    <m/>
    <m/>
  </r>
  <r>
    <n v="112"/>
    <x v="111"/>
    <s v="ARK Genomic Revolution ETF"/>
    <x v="5"/>
    <s v="N/A"/>
    <n v="0"/>
    <n v="12"/>
    <n v="6"/>
    <d v="1899-12-30T00:00:00"/>
    <d v="1899-12-30T00:00:00"/>
    <d v="1899-12-30T00:00:00"/>
    <d v="1899-12-30T00:00:00"/>
    <d v="1899-12-30T00:00:00"/>
    <d v="1899-12-30T00:00:00"/>
    <n v="42.315742992631087"/>
    <s v="NEGATIVE"/>
    <s v=""/>
    <s v="NEGATIVE"/>
    <s v="POSITIVE"/>
    <s v="NEGATIVE"/>
    <n v="39.809216325068952"/>
    <n v="0"/>
    <n v="0"/>
    <n v="1"/>
    <n v="4"/>
    <n v="46058"/>
    <n v="0"/>
    <n v="4"/>
    <d v="2025-11-14T00:00:00"/>
    <n v="1"/>
    <d v="2026-01-22T00:00:00"/>
    <n v="-24.177161089805772"/>
    <m/>
    <m/>
    <m/>
    <m/>
    <m/>
    <m/>
    <m/>
    <m/>
    <m/>
    <m/>
  </r>
  <r>
    <n v="113"/>
    <x v="112"/>
    <s v="ARK Innovation ETF"/>
    <x v="5"/>
    <s v="N/A"/>
    <n v="-1"/>
    <n v="9"/>
    <n v="7"/>
    <d v="1899-12-30T00:00:00"/>
    <d v="1899-12-30T00:00:00"/>
    <d v="1899-12-30T00:00:00"/>
    <d v="1899-12-30T00:00:00"/>
    <d v="1899-12-30T00:00:00"/>
    <d v="1899-12-30T00:00:00"/>
    <n v="39.906434407632226"/>
    <s v="NEGATIVE"/>
    <s v=""/>
    <s v="NEGATIVE"/>
    <s v="NEGATIVE"/>
    <s v="NEGATIVE"/>
    <n v="30.478039804902423"/>
    <n v="0"/>
    <n v="0"/>
    <n v="1"/>
    <n v="5"/>
    <n v="0"/>
    <n v="0"/>
    <n v="4"/>
    <d v="2026-02-05T00:00:00"/>
    <n v="1"/>
    <d v="2026-01-15T00:00:00"/>
    <n v="-26.586478727390002"/>
    <m/>
    <m/>
    <m/>
    <m/>
    <m/>
    <m/>
    <m/>
    <m/>
    <m/>
    <m/>
  </r>
  <r>
    <n v="114"/>
    <x v="113"/>
    <s v="ARK Autonomous Technology &amp; Robotics ETF"/>
    <x v="5"/>
    <s v="N/A"/>
    <n v="5"/>
    <n v="6"/>
    <n v="6"/>
    <d v="2026-01-06T00:00:00"/>
    <d v="1899-12-30T00:00:00"/>
    <d v="2026-01-09T00:00:00"/>
    <d v="1899-12-30T00:00:00"/>
    <d v="1899-12-30T00:00:00"/>
    <d v="1899-12-30T00:00:00"/>
    <n v="50.187053440629342"/>
    <s v="NEGATIVE"/>
    <s v=""/>
    <s v="POSITIVE"/>
    <s v="POSITIVE"/>
    <s v="POSITIVE"/>
    <n v="54.605197091402239"/>
    <n v="0"/>
    <n v="0"/>
    <n v="0"/>
    <n v="5"/>
    <n v="0"/>
    <n v="0"/>
    <n v="4"/>
    <d v="2025-11-21T00:00:00"/>
    <n v="1"/>
    <d v="2026-01-16T00:00:00"/>
    <n v="-16.305851148516538"/>
    <m/>
    <m/>
    <m/>
    <m/>
    <m/>
    <m/>
    <m/>
    <m/>
    <m/>
    <m/>
  </r>
  <r>
    <n v="115"/>
    <x v="114"/>
    <s v="ARK Next Generation Internet ETF"/>
    <x v="5"/>
    <s v="N/A"/>
    <n v="-1"/>
    <n v="9"/>
    <n v="7"/>
    <d v="1899-12-30T00:00:00"/>
    <d v="1899-12-30T00:00:00"/>
    <d v="1899-12-30T00:00:00"/>
    <d v="1899-12-30T00:00:00"/>
    <d v="1899-12-30T00:00:00"/>
    <d v="1899-12-30T00:00:00"/>
    <n v="35.705955956835467"/>
    <s v="NEGATIVE"/>
    <s v=""/>
    <s v="NEGATIVE"/>
    <s v="NEGATIVE"/>
    <s v="NEGATIVE"/>
    <n v="23.1501657102487"/>
    <n v="0"/>
    <n v="0"/>
    <n v="1"/>
    <n v="6"/>
    <n v="0"/>
    <n v="0"/>
    <n v="4"/>
    <d v="2026-02-05T00:00:00"/>
    <n v="1"/>
    <d v="2026-01-13T00:00:00"/>
    <n v="-30.786962102787101"/>
    <m/>
    <m/>
    <m/>
    <m/>
    <m/>
    <m/>
    <m/>
    <m/>
    <m/>
    <m/>
  </r>
  <r>
    <n v="116"/>
    <x v="115"/>
    <s v="ARK Space Exploration &amp; Innovation ETF"/>
    <x v="5"/>
    <s v="N/A"/>
    <n v="5"/>
    <n v="9"/>
    <n v="6"/>
    <d v="2026-01-07T00:00:00"/>
    <d v="1899-12-30T00:00:00"/>
    <d v="2026-01-12T00:00:00"/>
    <d v="1899-12-30T00:00:00"/>
    <d v="1899-12-30T00:00:00"/>
    <d v="1899-12-30T00:00:00"/>
    <n v="49.351707308297847"/>
    <s v="NEGATIVE"/>
    <s v=""/>
    <s v="POSITIVE"/>
    <s v="POSITIVE"/>
    <s v="POSITIVE"/>
    <n v="53.593865521658778"/>
    <n v="0"/>
    <n v="0"/>
    <n v="0"/>
    <n v="5"/>
    <n v="46055"/>
    <n v="0"/>
    <n v="4"/>
    <d v="2025-11-21T00:00:00"/>
    <n v="1"/>
    <d v="2026-01-16T00:00:00"/>
    <n v="-17.141198808792389"/>
    <m/>
    <m/>
    <m/>
    <m/>
    <m/>
    <m/>
    <m/>
    <m/>
    <m/>
    <m/>
  </r>
  <r>
    <n v="117"/>
    <x v="116"/>
    <s v="Future AI &amp; Tech ETF"/>
    <x v="5"/>
    <s v="N/A"/>
    <n v="5"/>
    <n v="9"/>
    <n v="2"/>
    <d v="2025-10-28T00:00:00"/>
    <d v="1899-12-30T00:00:00"/>
    <d v="2026-01-28T00:00:00"/>
    <d v="1899-12-30T00:00:00"/>
    <d v="1899-12-30T00:00:00"/>
    <d v="1899-12-30T00:00:00"/>
    <n v="52.624483077069321"/>
    <s v="NEGATIVE"/>
    <s v=""/>
    <s v="POSITIVE"/>
    <s v="POSITIVE"/>
    <s v="POSITIVE"/>
    <n v="62.863537633966281"/>
    <n v="3"/>
    <n v="0"/>
    <n v="1"/>
    <n v="5"/>
    <n v="0"/>
    <n v="0"/>
    <n v="4"/>
    <d v="2025-11-21T00:00:00"/>
    <n v="1"/>
    <d v="2026-01-28T00:00:00"/>
    <n v="-13.868419072678776"/>
    <m/>
    <m/>
    <m/>
    <m/>
    <m/>
    <m/>
    <m/>
    <m/>
    <m/>
    <m/>
  </r>
  <r>
    <n v="118"/>
    <x v="117"/>
    <s v="AI Innovation and Tech Active ETF"/>
    <x v="5"/>
    <s v="N/A"/>
    <n v="5"/>
    <n v="9"/>
    <n v="2"/>
    <d v="1899-12-30T00:00:00"/>
    <d v="1899-12-30T00:00:00"/>
    <d v="1899-12-30T00:00:00"/>
    <d v="1899-12-30T00:00:00"/>
    <d v="1899-12-30T00:00:00"/>
    <d v="1899-12-30T00:00:00"/>
    <n v="53.635275698769881"/>
    <s v="NEGATIVE"/>
    <s v=""/>
    <s v="POSITIVE"/>
    <s v="POSITIVE"/>
    <s v="POSITIVE"/>
    <n v="64.922540250565845"/>
    <n v="3"/>
    <n v="0"/>
    <n v="1"/>
    <n v="5"/>
    <n v="0"/>
    <n v="0"/>
    <n v="4"/>
    <d v="2025-11-21T00:00:00"/>
    <n v="1"/>
    <d v="2026-01-28T00:00:00"/>
    <n v="-12.85763129698848"/>
    <m/>
    <m/>
    <m/>
    <m/>
    <m/>
    <m/>
    <m/>
    <m/>
    <m/>
    <m/>
  </r>
  <r>
    <n v="119"/>
    <x v="118"/>
    <s v="Amplify Lithium &amp; Battery Technology ETF"/>
    <x v="5"/>
    <s v="N/A"/>
    <n v="7"/>
    <n v="9"/>
    <n v="2"/>
    <d v="2025-10-29T00:00:00"/>
    <d v="1899-12-30T00:00:00"/>
    <d v="2025-11-13T00:00:00"/>
    <d v="1899-12-30T00:00:00"/>
    <d v="2026-01-30T00:00:00"/>
    <d v="1899-12-30T00:00:00"/>
    <n v="54.386119053152655"/>
    <s v="NEGATIVE"/>
    <s v=""/>
    <s v="POSITIVE"/>
    <s v="POSITIVE"/>
    <s v="POSITIVE"/>
    <n v="72.231072807435993"/>
    <n v="3"/>
    <n v="0"/>
    <n v="1"/>
    <n v="5"/>
    <n v="0"/>
    <n v="0"/>
    <n v="4"/>
    <d v="2025-11-21T00:00:00"/>
    <n v="1"/>
    <d v="2026-01-29T00:00:00"/>
    <n v="-12.106768912275655"/>
    <m/>
    <m/>
    <m/>
    <m/>
    <m/>
    <m/>
    <m/>
    <m/>
    <m/>
    <m/>
  </r>
  <r>
    <n v="120"/>
    <x v="119"/>
    <s v="BetaBuilders Japan ETF"/>
    <x v="5"/>
    <s v="N/A"/>
    <n v="5"/>
    <n v="9"/>
    <n v="2"/>
    <d v="2026-02-10T00:00:00"/>
    <d v="1899-12-30T00:00:00"/>
    <d v="2026-02-06T00:00:00"/>
    <d v="1899-12-30T00:00:00"/>
    <d v="1899-12-30T00:00:00"/>
    <d v="1899-12-30T00:00:00"/>
    <n v="78.324616358573138"/>
    <s v="POSITIVE"/>
    <s v=""/>
    <s v="POSITIVE"/>
    <s v="POSITIVE"/>
    <s v="POSITIVE"/>
    <n v="92.392523917006898"/>
    <n v="47"/>
    <n v="0"/>
    <n v="1"/>
    <n v="9"/>
    <n v="0"/>
    <n v="1"/>
    <n v="0"/>
    <d v="2025-11-20T00:00:00"/>
    <n v="1"/>
    <d v="2026-02-10T00:00:00"/>
    <n v="11.831702685221885"/>
    <m/>
    <m/>
    <m/>
    <m/>
    <m/>
    <m/>
    <m/>
    <m/>
    <m/>
    <m/>
  </r>
  <r>
    <n v="121"/>
    <x v="120"/>
    <s v="SPDR Bloomberg 1-3 Month T-Bill ETF"/>
    <x v="5"/>
    <s v="N/A"/>
    <n v="-5"/>
    <n v="6"/>
    <n v="2"/>
    <d v="2025-10-28T00:00:00"/>
    <d v="1899-12-30T00:00:00"/>
    <d v="1899-12-30T00:00:00"/>
    <d v="2025-10-28T00:00:00"/>
    <d v="1899-12-30T00:00:00"/>
    <d v="1899-12-30T00:00:00"/>
    <n v="99.937652644534111"/>
    <s v="POSITIVE"/>
    <s v=""/>
    <s v="NEGATIVE"/>
    <s v="NEGATIVE"/>
    <s v="NEGATIVE"/>
    <n v="0"/>
    <n v="946"/>
    <n v="0"/>
    <n v="3"/>
    <n v="0"/>
    <n v="0"/>
    <n v="1"/>
    <n v="0"/>
    <d v="2025-11-13T00:00:00"/>
    <n v="1"/>
    <d v="2026-02-10T00:00:00"/>
    <n v="33.444743989882554"/>
    <m/>
    <m/>
    <m/>
    <m/>
    <m/>
    <m/>
    <m/>
    <m/>
    <m/>
    <m/>
  </r>
  <r>
    <n v="122"/>
    <x v="121"/>
    <s v="Blockchain ETF"/>
    <x v="5"/>
    <s v="N/A"/>
    <n v="-1"/>
    <n v="12"/>
    <n v="7"/>
    <d v="1899-12-30T00:00:00"/>
    <d v="1899-12-30T00:00:00"/>
    <d v="1899-12-30T00:00:00"/>
    <d v="1899-12-30T00:00:00"/>
    <d v="1899-12-30T00:00:00"/>
    <d v="1899-12-30T00:00:00"/>
    <n v="44.05242746190234"/>
    <s v="NEGATIVE"/>
    <s v=""/>
    <s v="NEGATIVE"/>
    <s v="NEGATIVE"/>
    <s v="NEGATIVE"/>
    <n v="36.824000016732974"/>
    <n v="0"/>
    <n v="0"/>
    <n v="1"/>
    <n v="5"/>
    <n v="46055"/>
    <n v="0"/>
    <n v="4"/>
    <d v="2026-02-05T00:00:00"/>
    <n v="1"/>
    <d v="2026-01-16T00:00:00"/>
    <n v="-22.440482910853383"/>
    <m/>
    <m/>
    <m/>
    <m/>
    <m/>
    <m/>
    <m/>
    <m/>
    <m/>
    <m/>
  </r>
  <r>
    <n v="123"/>
    <x v="122"/>
    <s v="Senior Loan ETF"/>
    <x v="5"/>
    <s v="N/A"/>
    <n v="-1"/>
    <n v="9"/>
    <n v="6"/>
    <d v="2025-12-09T00:00:00"/>
    <d v="1899-12-30T00:00:00"/>
    <d v="1899-12-30T00:00:00"/>
    <d v="2025-10-28T00:00:00"/>
    <d v="1899-12-30T00:00:00"/>
    <d v="1899-12-30T00:00:00"/>
    <n v="35.486377163064773"/>
    <s v="NEGATIVE"/>
    <s v=""/>
    <s v="NEGATIVE"/>
    <s v="NEGATIVE"/>
    <s v="NEGATIVE"/>
    <n v="27.062918509115278"/>
    <n v="0"/>
    <n v="0"/>
    <n v="2"/>
    <n v="6"/>
    <n v="46052"/>
    <n v="0"/>
    <n v="4"/>
    <d v="2025-11-18T00:00:00"/>
    <n v="1"/>
    <d v="2026-01-13T00:00:00"/>
    <n v="-31.005926444118856"/>
    <m/>
    <m/>
    <m/>
    <m/>
    <m/>
    <m/>
    <m/>
    <m/>
    <m/>
    <m/>
  </r>
  <r>
    <n v="124"/>
    <x v="123"/>
    <s v="Amplify Blockchain Technology ETF"/>
    <x v="5"/>
    <s v="N/A"/>
    <n v="-1"/>
    <n v="12"/>
    <n v="7"/>
    <d v="1899-12-30T00:00:00"/>
    <d v="1899-12-30T00:00:00"/>
    <d v="1899-12-30T00:00:00"/>
    <d v="1899-12-30T00:00:00"/>
    <d v="1899-12-30T00:00:00"/>
    <d v="1899-12-30T00:00:00"/>
    <n v="41.608129545089554"/>
    <s v="NEGATIVE"/>
    <s v=""/>
    <s v="NEGATIVE"/>
    <s v="NEGATIVE"/>
    <s v="NEGATIVE"/>
    <n v="34.105329081361887"/>
    <n v="0"/>
    <n v="0"/>
    <n v="1"/>
    <n v="6"/>
    <n v="46056"/>
    <n v="0"/>
    <n v="4"/>
    <d v="2026-02-05T00:00:00"/>
    <n v="1"/>
    <d v="2026-01-16T00:00:00"/>
    <n v="-24.884781265703594"/>
    <m/>
    <m/>
    <m/>
    <m/>
    <m/>
    <m/>
    <m/>
    <m/>
    <m/>
    <m/>
  </r>
  <r>
    <n v="125"/>
    <x v="124"/>
    <s v="Robotics &amp; Artificial Intelligence ETF"/>
    <x v="5"/>
    <s v="N/A"/>
    <n v="5"/>
    <n v="12"/>
    <n v="2"/>
    <d v="2025-10-29T00:00:00"/>
    <d v="1899-12-30T00:00:00"/>
    <d v="1899-12-30T00:00:00"/>
    <d v="1899-12-30T00:00:00"/>
    <d v="1899-12-30T00:00:00"/>
    <d v="1899-12-30T00:00:00"/>
    <n v="58.415156637265824"/>
    <s v="NEGATIVE"/>
    <s v=""/>
    <s v="POSITIVE"/>
    <s v="POSITIVE"/>
    <s v="POSITIVE"/>
    <n v="69.11273553941912"/>
    <n v="3"/>
    <n v="0"/>
    <n v="1"/>
    <n v="3"/>
    <n v="0"/>
    <n v="1"/>
    <n v="4"/>
    <d v="2025-11-21T00:00:00"/>
    <n v="1"/>
    <d v="2026-02-10T00:00:00"/>
    <n v="-8.0777231839835082"/>
    <m/>
    <m/>
    <m/>
    <m/>
    <m/>
    <m/>
    <m/>
    <m/>
    <m/>
    <m/>
  </r>
  <r>
    <n v="126"/>
    <x v="125"/>
    <s v="Innovator IBD Breakout Opportunities ETF"/>
    <x v="5"/>
    <s v="N/A"/>
    <n v="5"/>
    <n v="12"/>
    <n v="2"/>
    <d v="1899-12-30T00:00:00"/>
    <d v="1899-12-30T00:00:00"/>
    <d v="1899-12-30T00:00:00"/>
    <d v="2025-11-03T00:00:00"/>
    <d v="1899-12-30T00:00:00"/>
    <d v="1899-12-30T00:00:00"/>
    <n v="58.25126205254417"/>
    <s v="NEGATIVE"/>
    <s v=""/>
    <s v="POSITIVE"/>
    <s v="POSITIVE"/>
    <s v="POSITIVE"/>
    <n v="72.442718157162545"/>
    <n v="3"/>
    <n v="0"/>
    <n v="4"/>
    <n v="3"/>
    <n v="46057"/>
    <n v="2"/>
    <n v="0"/>
    <d v="2025-11-20T00:00:00"/>
    <n v="1"/>
    <d v="2026-02-09T00:00:00"/>
    <n v="-8.2416242431485216"/>
    <m/>
    <m/>
    <m/>
    <m/>
    <m/>
    <m/>
    <m/>
    <m/>
    <m/>
    <m/>
  </r>
  <r>
    <n v="127"/>
    <x v="126"/>
    <s v="Cybersecurity ETF"/>
    <x v="5"/>
    <s v="N/A"/>
    <n v="-1"/>
    <n v="12"/>
    <n v="7"/>
    <d v="1899-12-30T00:00:00"/>
    <d v="2026-01-30T00:00:00"/>
    <d v="1899-12-30T00:00:00"/>
    <d v="2026-02-04T00:00:00"/>
    <d v="1899-12-30T00:00:00"/>
    <d v="1899-12-30T00:00:00"/>
    <n v="39.546141511135396"/>
    <s v="NEGATIVE"/>
    <s v=""/>
    <s v="NEGATIVE"/>
    <s v="NEGATIVE"/>
    <s v="NEGATIVE"/>
    <n v="30.405928268045443"/>
    <n v="0"/>
    <n v="0"/>
    <n v="1"/>
    <n v="6"/>
    <n v="46057"/>
    <n v="0"/>
    <n v="4"/>
    <d v="2026-02-05T00:00:00"/>
    <n v="1"/>
    <d v="2026-01-13T00:00:00"/>
    <n v="-26.946776352499178"/>
    <m/>
    <m/>
    <m/>
    <m/>
    <m/>
    <m/>
    <m/>
    <m/>
    <m/>
    <m/>
  </r>
  <r>
    <n v="128"/>
    <x v="127"/>
    <s v="Social Sentiment ETF"/>
    <x v="5"/>
    <s v="N/A"/>
    <n v="-1"/>
    <n v="9"/>
    <n v="6"/>
    <d v="1899-12-30T00:00:00"/>
    <d v="1899-12-30T00:00:00"/>
    <d v="1899-12-30T00:00:00"/>
    <d v="1899-12-30T00:00:00"/>
    <d v="1899-12-30T00:00:00"/>
    <d v="1899-12-30T00:00:00"/>
    <n v="40.852131384026315"/>
    <s v="NEGATIVE"/>
    <s v=""/>
    <s v="NEGATIVE"/>
    <s v="NEGATIVE"/>
    <s v="NEGATIVE"/>
    <n v="28.704823845933404"/>
    <n v="0"/>
    <n v="0"/>
    <n v="0"/>
    <n v="5"/>
    <n v="46057"/>
    <n v="0"/>
    <n v="4"/>
    <d v="2025-11-21T00:00:00"/>
    <n v="1"/>
    <d v="2026-01-16T00:00:00"/>
    <n v="-25.64078153558394"/>
    <m/>
    <m/>
    <m/>
    <m/>
    <m/>
    <m/>
    <m/>
    <m/>
    <m/>
    <m/>
  </r>
  <r>
    <n v="129"/>
    <x v="128"/>
    <s v="Capital Group Core Plus Income ETF"/>
    <x v="5"/>
    <s v="N/A"/>
    <n v="5"/>
    <n v="6"/>
    <n v="2"/>
    <d v="2026-01-14T00:00:00"/>
    <d v="1899-12-30T00:00:00"/>
    <d v="1899-12-30T00:00:00"/>
    <d v="2025-10-28T00:00:00"/>
    <d v="1899-12-30T00:00:00"/>
    <d v="1899-12-30T00:00:00"/>
    <n v="70.537227586862883"/>
    <s v="POSITIVE"/>
    <s v=""/>
    <s v="BUY"/>
    <s v="NEGATIVE"/>
    <s v="NEGATIVE"/>
    <n v="85.393958001667173"/>
    <n v="15"/>
    <n v="0"/>
    <n v="5"/>
    <n v="0"/>
    <n v="0"/>
    <n v="1"/>
    <n v="0"/>
    <d v="2025-11-14T00:00:00"/>
    <n v="1"/>
    <d v="2026-02-10T00:00:00"/>
    <n v="4.0399472645947441"/>
    <m/>
    <m/>
    <m/>
    <m/>
    <m/>
    <m/>
    <m/>
    <m/>
    <m/>
    <m/>
  </r>
  <r>
    <n v="130"/>
    <x v="129"/>
    <s v="Capital Group Core Equity ETF"/>
    <x v="5"/>
    <s v="N/A"/>
    <n v="4"/>
    <n v="9"/>
    <n v="2"/>
    <d v="2025-10-28T00:00:00"/>
    <d v="1899-12-30T00:00:00"/>
    <d v="1899-12-30T00:00:00"/>
    <d v="1899-12-30T00:00:00"/>
    <d v="1899-12-30T00:00:00"/>
    <d v="1899-12-30T00:00:00"/>
    <n v="52.806698938722732"/>
    <s v="NEGATIVE"/>
    <s v=""/>
    <s v="POSITIVE"/>
    <s v="NEGATIVE"/>
    <s v="POSITIVE"/>
    <n v="62.881561166840321"/>
    <n v="3"/>
    <n v="0"/>
    <n v="1"/>
    <n v="6"/>
    <n v="0"/>
    <n v="0"/>
    <n v="4"/>
    <d v="2025-11-21T00:00:00"/>
    <n v="1"/>
    <d v="2026-01-28T00:00:00"/>
    <n v="-13.686181735536557"/>
    <m/>
    <m/>
    <m/>
    <m/>
    <m/>
    <m/>
    <m/>
    <m/>
    <m/>
    <m/>
  </r>
  <r>
    <n v="131"/>
    <x v="130"/>
    <s v="NASDAQ Cybersecurity ETF"/>
    <x v="5"/>
    <s v="N/A"/>
    <n v="-1"/>
    <n v="12"/>
    <n v="9"/>
    <d v="1899-12-30T00:00:00"/>
    <d v="1899-12-30T00:00:00"/>
    <d v="1899-12-30T00:00:00"/>
    <d v="2026-01-30T00:00:00"/>
    <d v="1899-12-30T00:00:00"/>
    <d v="2026-02-10T00:00:00"/>
    <n v="45.044571389258387"/>
    <s v="NEGATIVE"/>
    <s v=""/>
    <s v="NEGATIVE"/>
    <s v="NEGATIVE"/>
    <s v="NEGATIVE"/>
    <n v="36.633797256464725"/>
    <n v="0"/>
    <n v="0"/>
    <n v="1"/>
    <n v="6"/>
    <n v="46062"/>
    <n v="0"/>
    <n v="4"/>
    <d v="2026-02-05T00:00:00"/>
    <n v="1"/>
    <d v="2026-01-14T00:00:00"/>
    <n v="-21.448348294418636"/>
    <m/>
    <m/>
    <m/>
    <m/>
    <m/>
    <m/>
    <m/>
    <m/>
    <m/>
    <m/>
  </r>
  <r>
    <n v="132"/>
    <x v="131"/>
    <s v="Cloud Computing ETF"/>
    <x v="5"/>
    <s v="N/A"/>
    <n v="-1"/>
    <n v="12"/>
    <n v="7"/>
    <d v="1899-12-30T00:00:00"/>
    <d v="1899-12-30T00:00:00"/>
    <d v="1899-12-30T00:00:00"/>
    <d v="2026-02-04T00:00:00"/>
    <d v="1899-12-30T00:00:00"/>
    <d v="1899-12-30T00:00:00"/>
    <n v="33.509664341205308"/>
    <s v="NEGATIVE"/>
    <s v=""/>
    <s v="NEGATIVE"/>
    <s v="NEGATIVE"/>
    <s v="NEGATIVE"/>
    <n v="20.533706843260276"/>
    <n v="0"/>
    <n v="0"/>
    <n v="1"/>
    <n v="6"/>
    <n v="46056"/>
    <n v="0"/>
    <n v="3"/>
    <d v="2026-02-06T00:00:00"/>
    <n v="1"/>
    <d v="2026-01-12T00:00:00"/>
    <n v="-32.983247242457949"/>
    <m/>
    <m/>
    <m/>
    <m/>
    <m/>
    <m/>
    <m/>
    <m/>
    <m/>
    <m/>
  </r>
  <r>
    <n v="133"/>
    <x v="132"/>
    <s v="MSCI Colombia ETF"/>
    <x v="5"/>
    <s v="N/A"/>
    <n v="5"/>
    <n v="9"/>
    <n v="2"/>
    <d v="2026-01-22T00:00:00"/>
    <d v="1899-12-30T00:00:00"/>
    <d v="2026-01-22T00:00:00"/>
    <d v="1899-12-30T00:00:00"/>
    <d v="1899-12-30T00:00:00"/>
    <d v="1899-12-30T00:00:00"/>
    <n v="58.242228794008994"/>
    <s v="NEGATIVE"/>
    <s v=""/>
    <s v="POSITIVE"/>
    <s v="POSITIVE"/>
    <s v="POSITIVE"/>
    <n v="69.98542973319698"/>
    <n v="26"/>
    <n v="0"/>
    <n v="1"/>
    <n v="5"/>
    <n v="0"/>
    <n v="0"/>
    <n v="4"/>
    <d v="2025-11-21T00:00:00"/>
    <n v="1"/>
    <d v="2026-01-27T00:00:00"/>
    <n v="-8.2506703873464673"/>
    <m/>
    <m/>
    <m/>
    <m/>
    <m/>
    <m/>
    <m/>
    <m/>
    <m/>
    <m/>
  </r>
  <r>
    <n v="134"/>
    <x v="133"/>
    <s v="Copper Miners ETF"/>
    <x v="5"/>
    <s v="N/A"/>
    <n v="5"/>
    <n v="9"/>
    <n v="2"/>
    <d v="2026-01-28T00:00:00"/>
    <d v="1899-12-30T00:00:00"/>
    <d v="2026-01-29T00:00:00"/>
    <d v="1899-12-30T00:00:00"/>
    <d v="2026-01-30T00:00:00"/>
    <d v="1899-12-30T00:00:00"/>
    <n v="57.439627358435402"/>
    <s v="NEGATIVE"/>
    <s v=""/>
    <s v="POSITIVE"/>
    <s v="POSITIVE"/>
    <s v="POSITIVE"/>
    <n v="89.396074286605469"/>
    <n v="51"/>
    <n v="0"/>
    <n v="3"/>
    <n v="9"/>
    <n v="46051"/>
    <n v="0"/>
    <n v="4"/>
    <d v="2025-11-21T00:00:00"/>
    <n v="1"/>
    <d v="2026-01-29T00:00:00"/>
    <n v="-9.0532872215766744"/>
    <m/>
    <m/>
    <m/>
    <m/>
    <m/>
    <m/>
    <m/>
    <m/>
    <m/>
    <m/>
  </r>
  <r>
    <n v="135"/>
    <x v="134"/>
    <s v="China Technology ETF"/>
    <x v="5"/>
    <s v="N/A"/>
    <n v="0"/>
    <n v="9"/>
    <n v="6"/>
    <d v="1899-12-30T00:00:00"/>
    <d v="1899-12-30T00:00:00"/>
    <d v="1899-12-30T00:00:00"/>
    <d v="1899-12-30T00:00:00"/>
    <d v="1899-12-30T00:00:00"/>
    <d v="1899-12-30T00:00:00"/>
    <n v="45.700449103548927"/>
    <s v="NEGATIVE"/>
    <s v=""/>
    <s v="NEGATIVE"/>
    <s v="POSITIVE"/>
    <s v="NEGATIVE"/>
    <n v="44.50289358842096"/>
    <n v="0"/>
    <n v="0"/>
    <n v="0"/>
    <n v="9"/>
    <n v="46058"/>
    <n v="0"/>
    <n v="4"/>
    <d v="2025-11-21T00:00:00"/>
    <n v="1"/>
    <d v="2026-01-12T00:00:00"/>
    <n v="-20.792460427349504"/>
    <m/>
    <m/>
    <m/>
    <m/>
    <m/>
    <m/>
    <m/>
    <m/>
    <m/>
    <m/>
  </r>
  <r>
    <n v="136"/>
    <x v="135"/>
    <s v="Agriculture Fund"/>
    <x v="5"/>
    <s v="N/A"/>
    <n v="-1"/>
    <n v="3"/>
    <n v="2"/>
    <d v="1899-12-30T00:00:00"/>
    <d v="1899-12-30T00:00:00"/>
    <d v="1899-12-30T00:00:00"/>
    <d v="2025-10-28T00:00:00"/>
    <d v="1899-12-30T00:00:00"/>
    <d v="1899-12-30T00:00:00"/>
    <n v="52.245689352594162"/>
    <s v="NEGATIVE"/>
    <s v=""/>
    <s v="NEGATIVE"/>
    <s v="NEGATIVE"/>
    <s v="NEGATIVE"/>
    <n v="56.110434900793528"/>
    <n v="14"/>
    <n v="0"/>
    <n v="2"/>
    <n v="0"/>
    <n v="0"/>
    <n v="0"/>
    <n v="0"/>
    <d v="2025-11-24T00:00:00"/>
    <n v="1"/>
    <d v="2026-01-29T00:00:00"/>
    <n v="-14.24718485448134"/>
    <m/>
    <m/>
    <m/>
    <m/>
    <m/>
    <m/>
    <m/>
    <m/>
    <m/>
    <m/>
  </r>
  <r>
    <n v="137"/>
    <x v="136"/>
    <s v="Commodity Index Tracking Fund"/>
    <x v="5"/>
    <s v="N/A"/>
    <n v="6"/>
    <n v="9"/>
    <n v="2"/>
    <d v="2025-12-05T00:00:00"/>
    <d v="1899-12-30T00:00:00"/>
    <d v="1899-12-30T00:00:00"/>
    <d v="1899-12-30T00:00:00"/>
    <d v="2026-02-02T00:00:00"/>
    <d v="1899-12-30T00:00:00"/>
    <n v="55.467342090959797"/>
    <s v="NEGATIVE"/>
    <s v=""/>
    <s v="POSITIVE"/>
    <s v="POSITIVE"/>
    <s v="POSITIVE"/>
    <n v="71.478942817271999"/>
    <n v="34"/>
    <n v="0"/>
    <n v="1"/>
    <n v="8"/>
    <n v="46055"/>
    <n v="0"/>
    <n v="0"/>
    <d v="2025-11-25T00:00:00"/>
    <n v="1"/>
    <d v="2026-01-29T00:00:00"/>
    <n v="-11.025574546974411"/>
    <m/>
    <m/>
    <m/>
    <m/>
    <m/>
    <m/>
    <m/>
    <m/>
    <m/>
    <m/>
  </r>
  <r>
    <n v="138"/>
    <x v="137"/>
    <s v="Oil Fund"/>
    <x v="5"/>
    <s v="N/A"/>
    <n v="5"/>
    <n v="3"/>
    <n v="2"/>
    <d v="1899-12-30T00:00:00"/>
    <d v="1899-12-30T00:00:00"/>
    <d v="1899-12-30T00:00:00"/>
    <d v="2025-12-16T00:00:00"/>
    <d v="1899-12-30T00:00:00"/>
    <d v="1899-12-30T00:00:00"/>
    <n v="60.747425162811687"/>
    <s v="NEGATIVE"/>
    <s v=""/>
    <s v="POSITIVE"/>
    <s v="POSITIVE"/>
    <s v="POSITIVE"/>
    <n v="70.908009609231868"/>
    <n v="23"/>
    <n v="0"/>
    <n v="1"/>
    <n v="0"/>
    <n v="46051"/>
    <n v="0"/>
    <n v="0"/>
    <d v="2025-12-16T00:00:00"/>
    <n v="1"/>
    <d v="2026-01-29T00:00:00"/>
    <n v="-5.7454981514497874"/>
    <m/>
    <m/>
    <m/>
    <m/>
    <m/>
    <m/>
    <m/>
    <m/>
    <m/>
    <m/>
  </r>
  <r>
    <n v="139"/>
    <x v="138"/>
    <s v="SPDR Dow Jones Industrial Average ETF Trust"/>
    <x v="5"/>
    <s v="N/A"/>
    <n v="5"/>
    <n v="9"/>
    <n v="2"/>
    <d v="2025-10-28T00:00:00"/>
    <d v="1899-12-30T00:00:00"/>
    <d v="1899-12-30T00:00:00"/>
    <d v="1899-12-30T00:00:00"/>
    <d v="1899-12-30T00:00:00"/>
    <d v="1899-12-30T00:00:00"/>
    <n v="62.269068654773207"/>
    <s v="NEGATIVE"/>
    <s v=""/>
    <s v="POSITIVE"/>
    <s v="POSITIVE"/>
    <s v="POSITIVE"/>
    <n v="76.813007598283733"/>
    <n v="3"/>
    <n v="0"/>
    <n v="2"/>
    <n v="3"/>
    <n v="0"/>
    <n v="1"/>
    <n v="0"/>
    <d v="2025-11-20T00:00:00"/>
    <n v="1"/>
    <d v="2026-02-10T00:00:00"/>
    <n v="-4.223844497808507"/>
    <m/>
    <m/>
    <m/>
    <m/>
    <m/>
    <m/>
    <m/>
    <m/>
    <m/>
    <m/>
  </r>
  <r>
    <n v="140"/>
    <x v="139"/>
    <s v="Autonomous &amp; Electric Vehicles ETF"/>
    <x v="5"/>
    <s v="N/A"/>
    <n v="7"/>
    <n v="15"/>
    <n v="4"/>
    <d v="2025-10-29T00:00:00"/>
    <d v="1899-12-30T00:00:00"/>
    <d v="2026-01-06T00:00:00"/>
    <d v="1899-12-30T00:00:00"/>
    <d v="2026-01-30T00:00:00"/>
    <d v="1899-12-30T00:00:00"/>
    <n v="57.471449637167822"/>
    <s v="NEGATIVE"/>
    <s v=""/>
    <s v="POSITIVE"/>
    <s v="POSITIVE"/>
    <s v="POSITIVE"/>
    <n v="70.731014015465078"/>
    <n v="3"/>
    <n v="0"/>
    <n v="1"/>
    <n v="8"/>
    <n v="46056"/>
    <n v="1"/>
    <n v="4"/>
    <d v="2025-11-21T00:00:00"/>
    <n v="1"/>
    <d v="2026-01-22T00:00:00"/>
    <n v="-9.0214689337839928"/>
    <m/>
    <m/>
    <m/>
    <m/>
    <m/>
    <m/>
    <m/>
    <m/>
    <m/>
    <m/>
  </r>
  <r>
    <n v="141"/>
    <x v="140"/>
    <s v="Data Center &amp; Digital Infrastructure ETF"/>
    <x v="5"/>
    <s v="N/A"/>
    <n v="3"/>
    <n v="12"/>
    <n v="2"/>
    <d v="2026-01-07T00:00:00"/>
    <d v="1899-12-30T00:00:00"/>
    <d v="2026-01-29T00:00:00"/>
    <d v="1899-12-30T00:00:00"/>
    <d v="1899-12-30T00:00:00"/>
    <d v="1899-12-30T00:00:00"/>
    <n v="66.045367426594936"/>
    <s v="POSITIVE"/>
    <s v=""/>
    <s v="POSITIVE"/>
    <s v="POSITIVE"/>
    <s v="POSITIVE"/>
    <n v="90.148053126698983"/>
    <n v="34"/>
    <n v="0"/>
    <n v="1"/>
    <n v="8"/>
    <n v="0"/>
    <n v="1"/>
    <n v="4"/>
    <d v="2025-11-21T00:00:00"/>
    <n v="1"/>
    <d v="2026-01-29T00:00:00"/>
    <n v="-0.44745707794577072"/>
    <m/>
    <m/>
    <m/>
    <m/>
    <m/>
    <m/>
    <m/>
    <m/>
    <m/>
    <m/>
  </r>
  <r>
    <n v="142"/>
    <x v="141"/>
    <s v="Dimensional US High Profitability ETF"/>
    <x v="5"/>
    <s v="N/A"/>
    <n v="7"/>
    <n v="12"/>
    <n v="2"/>
    <d v="2026-02-10T00:00:00"/>
    <d v="1899-12-30T00:00:00"/>
    <d v="1899-12-30T00:00:00"/>
    <d v="2025-10-28T00:00:00"/>
    <d v="1899-12-30T00:00:00"/>
    <d v="1899-12-30T00:00:00"/>
    <n v="60.747815828678725"/>
    <s v="NEGATIVE"/>
    <s v=""/>
    <s v="POSITIVE"/>
    <s v="POSITIVE"/>
    <s v="POSITIVE"/>
    <n v="79.147348057479974"/>
    <n v="3"/>
    <n v="0"/>
    <n v="2"/>
    <n v="3"/>
    <n v="0"/>
    <n v="1"/>
    <n v="4"/>
    <d v="2025-11-20T00:00:00"/>
    <n v="1"/>
    <d v="2026-02-10T00:00:00"/>
    <n v="-5.7451198115906337"/>
    <m/>
    <m/>
    <m/>
    <m/>
    <m/>
    <m/>
    <m/>
    <m/>
    <m/>
    <m/>
  </r>
  <r>
    <n v="143"/>
    <x v="142"/>
    <s v="U.S. Equity Factor Rotation Active ETF"/>
    <x v="5"/>
    <s v="N/A"/>
    <n v="5"/>
    <n v="9"/>
    <n v="2"/>
    <d v="2025-10-28T00:00:00"/>
    <d v="1899-12-30T00:00:00"/>
    <d v="2025-11-03T00:00:00"/>
    <d v="1899-12-30T00:00:00"/>
    <d v="1899-12-30T00:00:00"/>
    <d v="1899-12-30T00:00:00"/>
    <n v="54.9309143815127"/>
    <s v="NEGATIVE"/>
    <s v=""/>
    <s v="POSITIVE"/>
    <s v="POSITIVE"/>
    <s v="POSITIVE"/>
    <n v="66.195085889045629"/>
    <n v="3"/>
    <n v="0"/>
    <n v="1"/>
    <n v="5"/>
    <n v="0"/>
    <n v="0"/>
    <n v="4"/>
    <d v="2025-11-21T00:00:00"/>
    <n v="1"/>
    <d v="2026-02-03T00:00:00"/>
    <n v="-11.561983264289765"/>
    <m/>
    <m/>
    <m/>
    <m/>
    <m/>
    <m/>
    <m/>
    <m/>
    <m/>
    <m/>
  </r>
  <r>
    <n v="144"/>
    <x v="143"/>
    <s v="DESTINY TECH100 INC  "/>
    <x v="5"/>
    <s v="N/A"/>
    <n v="4"/>
    <n v="9"/>
    <n v="4"/>
    <d v="1899-12-30T00:00:00"/>
    <d v="1899-12-30T00:00:00"/>
    <d v="1899-12-30T00:00:00"/>
    <d v="1899-12-30T00:00:00"/>
    <d v="2025-12-16T00:00:00"/>
    <d v="1899-12-30T00:00:00"/>
    <n v="51.371538017917821"/>
    <s v="NEGATIVE"/>
    <s v=""/>
    <s v="POSITIVE"/>
    <s v="NEGATIVE"/>
    <s v="POSITIVE"/>
    <n v="53.479766542601801"/>
    <n v="3"/>
    <n v="0"/>
    <n v="2"/>
    <n v="9"/>
    <n v="0"/>
    <n v="0"/>
    <n v="4"/>
    <d v="2025-11-21T00:00:00"/>
    <n v="1"/>
    <d v="2026-01-29T00:00:00"/>
    <n v="-15.12137306995681"/>
    <m/>
    <m/>
    <m/>
    <m/>
    <m/>
    <m/>
    <m/>
    <m/>
    <m/>
    <m/>
  </r>
  <r>
    <n v="145"/>
    <x v="144"/>
    <s v="E-Commerce ETF"/>
    <x v="5"/>
    <s v="N/A"/>
    <n v="-1"/>
    <n v="9"/>
    <n v="7"/>
    <d v="1899-12-30T00:00:00"/>
    <d v="1899-12-30T00:00:00"/>
    <d v="1899-12-30T00:00:00"/>
    <d v="1899-12-30T00:00:00"/>
    <d v="1899-12-30T00:00:00"/>
    <d v="1899-12-30T00:00:00"/>
    <n v="33.766011015284406"/>
    <s v="NEGATIVE"/>
    <s v=""/>
    <s v="NEGATIVE"/>
    <s v="NEGATIVE"/>
    <s v="NEGATIVE"/>
    <n v="23.881755388677661"/>
    <n v="0"/>
    <n v="0"/>
    <n v="4"/>
    <n v="6"/>
    <n v="46052"/>
    <n v="0"/>
    <n v="4"/>
    <d v="2026-02-05T00:00:00"/>
    <n v="1"/>
    <d v="2026-01-12T00:00:00"/>
    <n v="-32.726931382043546"/>
    <m/>
    <m/>
    <m/>
    <m/>
    <m/>
    <m/>
    <m/>
    <m/>
    <m/>
    <m/>
  </r>
  <r>
    <n v="146"/>
    <x v="145"/>
    <s v="MSCI Chile ETF"/>
    <x v="5"/>
    <s v="N/A"/>
    <n v="3"/>
    <n v="6"/>
    <n v="4"/>
    <d v="2026-01-15T00:00:00"/>
    <d v="1899-12-30T00:00:00"/>
    <d v="2026-01-22T00:00:00"/>
    <d v="1899-12-30T00:00:00"/>
    <d v="2026-02-05T00:00:00"/>
    <d v="1899-12-30T00:00:00"/>
    <n v="50.394039293714222"/>
    <s v="NEGATIVE"/>
    <s v=""/>
    <s v="POSITIVE"/>
    <s v="POSITIVE"/>
    <s v="POSITIVE"/>
    <n v="68.03421205188441"/>
    <n v="81"/>
    <n v="0"/>
    <n v="0"/>
    <n v="5"/>
    <n v="0"/>
    <n v="0"/>
    <n v="1"/>
    <d v="2025-11-14T00:00:00"/>
    <n v="1"/>
    <d v="2026-01-29T00:00:00"/>
    <n v="-16.098882686310652"/>
    <m/>
    <m/>
    <m/>
    <m/>
    <m/>
    <m/>
    <m/>
    <m/>
    <m/>
    <m/>
  </r>
  <r>
    <n v="147"/>
    <x v="146"/>
    <s v="MSCI Emerging Markets ETF"/>
    <x v="5"/>
    <s v="N/A"/>
    <n v="3"/>
    <n v="12"/>
    <n v="2"/>
    <d v="2025-10-28T00:00:00"/>
    <d v="1899-12-30T00:00:00"/>
    <d v="2025-11-14T00:00:00"/>
    <d v="1899-12-30T00:00:00"/>
    <d v="1899-12-30T00:00:00"/>
    <d v="1899-12-30T00:00:00"/>
    <n v="66.135256355184936"/>
    <s v="POSITIVE"/>
    <s v=""/>
    <s v="POSITIVE"/>
    <s v="POSITIVE"/>
    <s v="POSITIVE"/>
    <n v="92.668479724816521"/>
    <n v="35"/>
    <n v="0"/>
    <n v="1"/>
    <n v="9"/>
    <n v="0"/>
    <n v="1"/>
    <n v="4"/>
    <d v="2025-11-21T00:00:00"/>
    <n v="1"/>
    <d v="2026-01-29T00:00:00"/>
    <n v="-0.35763885574750987"/>
    <m/>
    <m/>
    <m/>
    <m/>
    <m/>
    <m/>
    <m/>
    <m/>
    <m/>
    <m/>
  </r>
  <r>
    <n v="148"/>
    <x v="147"/>
    <s v="MSCI EAFE ETF"/>
    <x v="5"/>
    <s v="N/A"/>
    <n v="4"/>
    <n v="12"/>
    <n v="2"/>
    <d v="2026-02-10T00:00:00"/>
    <d v="1899-12-30T00:00:00"/>
    <d v="1899-12-30T00:00:00"/>
    <d v="1899-12-30T00:00:00"/>
    <d v="1899-12-30T00:00:00"/>
    <d v="1899-12-30T00:00:00"/>
    <n v="69.751237500197192"/>
    <s v="POSITIVE"/>
    <s v=""/>
    <s v="POSITIVE"/>
    <s v="POSITIVE"/>
    <s v="POSITIVE"/>
    <n v="95.430907099461351"/>
    <n v="51"/>
    <n v="0"/>
    <n v="1"/>
    <n v="9"/>
    <n v="0"/>
    <n v="1"/>
    <n v="4"/>
    <d v="2025-11-20T00:00:00"/>
    <n v="1"/>
    <d v="2026-02-10T00:00:00"/>
    <n v="3.2583379221531032"/>
    <m/>
    <m/>
    <m/>
    <m/>
    <m/>
    <m/>
    <m/>
    <m/>
    <m/>
    <m/>
  </r>
  <r>
    <n v="149"/>
    <x v="148"/>
    <s v="MSCI Indonesia ETF"/>
    <x v="5"/>
    <s v="N/A"/>
    <n v="-1"/>
    <n v="6"/>
    <n v="6"/>
    <d v="1899-12-30T00:00:00"/>
    <d v="1899-12-30T00:00:00"/>
    <d v="1899-12-30T00:00:00"/>
    <d v="1899-12-30T00:00:00"/>
    <d v="1899-12-30T00:00:00"/>
    <d v="1899-12-30T00:00:00"/>
    <n v="40.389448336535928"/>
    <s v="NEGATIVE"/>
    <s v=""/>
    <s v="NEGATIVE"/>
    <s v="NEGATIVE"/>
    <s v="NEGATIVE"/>
    <n v="30.262970459614152"/>
    <n v="0"/>
    <n v="0"/>
    <n v="2"/>
    <n v="10"/>
    <n v="46050"/>
    <n v="0"/>
    <n v="0"/>
    <d v="2026-01-28T00:00:00"/>
    <n v="1"/>
    <d v="2026-01-15T00:00:00"/>
    <n v="-26.103559026254402"/>
    <m/>
    <m/>
    <m/>
    <m/>
    <m/>
    <m/>
    <m/>
    <m/>
    <m/>
    <m/>
  </r>
  <r>
    <n v="150"/>
    <x v="149"/>
    <s v="MSCI Philippines ETF"/>
    <x v="5"/>
    <s v="N/A"/>
    <n v="3"/>
    <n v="6"/>
    <n v="2"/>
    <d v="1899-12-30T00:00:00"/>
    <d v="1899-12-30T00:00:00"/>
    <d v="1899-12-30T00:00:00"/>
    <d v="2025-10-28T00:00:00"/>
    <d v="1899-12-30T00:00:00"/>
    <d v="1899-12-30T00:00:00"/>
    <n v="63.000945792960074"/>
    <s v="POSITIVE"/>
    <s v=""/>
    <s v="POSITIVE"/>
    <s v="NEGATIVE"/>
    <s v="POSITIVE"/>
    <n v="77.452368068603164"/>
    <n v="45"/>
    <n v="0"/>
    <n v="4"/>
    <n v="0"/>
    <n v="0"/>
    <n v="1"/>
    <n v="0"/>
    <d v="2025-11-14T00:00:00"/>
    <n v="1"/>
    <d v="2026-02-10T00:00:00"/>
    <n v="-3.4919494593181497"/>
    <m/>
    <m/>
    <m/>
    <m/>
    <m/>
    <m/>
    <m/>
    <m/>
    <m/>
    <m/>
  </r>
  <r>
    <n v="151"/>
    <x v="150"/>
    <s v="MSCI Poland ETF"/>
    <x v="5"/>
    <s v="N/A"/>
    <n v="3"/>
    <n v="12"/>
    <n v="2"/>
    <d v="2025-10-28T00:00:00"/>
    <d v="1899-12-30T00:00:00"/>
    <d v="2026-01-06T00:00:00"/>
    <d v="1899-12-30T00:00:00"/>
    <d v="1899-12-30T00:00:00"/>
    <d v="1899-12-30T00:00:00"/>
    <n v="58.841607164755906"/>
    <s v="NEGATIVE"/>
    <s v=""/>
    <s v="POSITIVE"/>
    <s v="POSITIVE"/>
    <s v="POSITIVE"/>
    <n v="87.936902440377821"/>
    <n v="43"/>
    <n v="0"/>
    <n v="3"/>
    <n v="9"/>
    <n v="46052"/>
    <n v="2"/>
    <n v="4"/>
    <d v="2025-11-20T00:00:00"/>
    <n v="1"/>
    <d v="2026-01-29T00:00:00"/>
    <n v="-7.6513094957367898"/>
    <m/>
    <m/>
    <m/>
    <m/>
    <m/>
    <m/>
    <m/>
    <m/>
    <m/>
    <m/>
  </r>
  <r>
    <n v="152"/>
    <x v="151"/>
    <s v="Ethereum Trust ETF"/>
    <x v="5"/>
    <s v="N/A"/>
    <n v="-1"/>
    <n v="9"/>
    <n v="7"/>
    <d v="1899-12-30T00:00:00"/>
    <d v="1899-12-30T00:00:00"/>
    <d v="1899-12-30T00:00:00"/>
    <d v="1899-12-30T00:00:00"/>
    <d v="1899-12-30T00:00:00"/>
    <d v="1899-12-30T00:00:00"/>
    <n v="29.459658610522197"/>
    <s v="NEGATIVE"/>
    <s v=""/>
    <s v="NEGATIVE"/>
    <s v="NEGATIVE"/>
    <s v="NEGATIVE"/>
    <n v="15.862129787210975"/>
    <n v="0"/>
    <n v="0"/>
    <n v="1"/>
    <n v="4"/>
    <n v="0"/>
    <n v="0"/>
    <n v="4"/>
    <d v="2026-02-05T00:00:00"/>
    <n v="1"/>
    <d v="2026-01-14T00:00:00"/>
    <n v="-37.033250248495889"/>
    <m/>
    <m/>
    <m/>
    <m/>
    <m/>
    <m/>
    <m/>
    <m/>
    <m/>
    <m/>
  </r>
  <r>
    <n v="153"/>
    <x v="152"/>
    <s v="MSCI Australia ETF"/>
    <x v="5"/>
    <s v="N/A"/>
    <n v="5"/>
    <n v="9"/>
    <n v="2"/>
    <d v="2026-01-23T00:00:00"/>
    <d v="1899-12-30T00:00:00"/>
    <d v="1899-12-30T00:00:00"/>
    <d v="2025-10-31T00:00:00"/>
    <d v="1899-12-30T00:00:00"/>
    <d v="1899-12-30T00:00:00"/>
    <n v="65.435678530165802"/>
    <s v="POSITIVE"/>
    <s v=""/>
    <s v="POSITIVE"/>
    <s v="POSITIVE"/>
    <s v="POSITIVE"/>
    <n v="87.033859273926623"/>
    <n v="36"/>
    <n v="0"/>
    <n v="1"/>
    <n v="9"/>
    <n v="0"/>
    <n v="2"/>
    <n v="0"/>
    <d v="2025-11-20T00:00:00"/>
    <n v="1"/>
    <d v="2026-02-09T00:00:00"/>
    <n v="-1.0572211231843198"/>
    <m/>
    <m/>
    <m/>
    <m/>
    <m/>
    <m/>
    <m/>
    <m/>
    <m/>
    <m/>
  </r>
  <r>
    <n v="154"/>
    <x v="153"/>
    <s v="MSCI Canada ETF"/>
    <x v="5"/>
    <s v="N/A"/>
    <n v="6"/>
    <n v="9"/>
    <n v="2"/>
    <d v="2025-11-12T00:00:00"/>
    <d v="1899-12-30T00:00:00"/>
    <d v="2026-01-28T00:00:00"/>
    <d v="1899-12-30T00:00:00"/>
    <d v="1899-12-30T00:00:00"/>
    <d v="1899-12-30T00:00:00"/>
    <n v="63.137517360968694"/>
    <s v="POSITIVE"/>
    <s v=""/>
    <s v="POSITIVE"/>
    <s v="POSITIVE"/>
    <s v="POSITIVE"/>
    <n v="75.208809441806238"/>
    <n v="3"/>
    <n v="0"/>
    <n v="1"/>
    <n v="8"/>
    <n v="46052"/>
    <n v="1"/>
    <n v="0"/>
    <d v="2025-11-21T00:00:00"/>
    <n v="1"/>
    <d v="2026-01-29T00:00:00"/>
    <n v="-3.3553914328761039"/>
    <m/>
    <m/>
    <m/>
    <m/>
    <m/>
    <m/>
    <m/>
    <m/>
    <m/>
    <m/>
  </r>
  <r>
    <n v="155"/>
    <x v="154"/>
    <s v="MSCI Sweden ETF"/>
    <x v="5"/>
    <s v="N/A"/>
    <n v="4"/>
    <n v="15"/>
    <n v="2"/>
    <d v="2026-02-10T00:00:00"/>
    <d v="1899-12-30T00:00:00"/>
    <d v="1899-12-30T00:00:00"/>
    <d v="1899-12-30T00:00:00"/>
    <d v="1899-12-30T00:00:00"/>
    <d v="1899-12-30T00:00:00"/>
    <n v="64.909510204531415"/>
    <s v="POSITIVE"/>
    <s v=""/>
    <s v="POSITIVE"/>
    <s v="POSITIVE"/>
    <s v="POSITIVE"/>
    <n v="91.61982629827861"/>
    <n v="47"/>
    <n v="0"/>
    <n v="1"/>
    <n v="5"/>
    <n v="46056"/>
    <n v="1"/>
    <n v="4"/>
    <d v="2025-11-20T00:00:00"/>
    <n v="1"/>
    <d v="2026-02-10T00:00:00"/>
    <n v="-1.5833845323896867"/>
    <m/>
    <m/>
    <m/>
    <m/>
    <m/>
    <m/>
    <m/>
    <m/>
    <m/>
    <m/>
  </r>
  <r>
    <n v="156"/>
    <x v="155"/>
    <s v="MSCI Germany ETF"/>
    <x v="5"/>
    <s v="N/A"/>
    <n v="4"/>
    <n v="9"/>
    <n v="2"/>
    <d v="2026-01-09T00:00:00"/>
    <d v="1899-12-30T00:00:00"/>
    <d v="1899-12-30T00:00:00"/>
    <d v="1899-12-30T00:00:00"/>
    <d v="1899-12-30T00:00:00"/>
    <d v="1899-12-30T00:00:00"/>
    <n v="60.530812774995219"/>
    <s v="NEGATIVE"/>
    <s v=""/>
    <s v="POSITIVE"/>
    <s v="NEGATIVE"/>
    <s v="POSITIVE"/>
    <n v="79.331216746105454"/>
    <n v="3"/>
    <n v="0"/>
    <n v="1"/>
    <n v="0"/>
    <n v="0"/>
    <n v="2"/>
    <n v="4"/>
    <d v="2025-11-20T00:00:00"/>
    <n v="1"/>
    <d v="2026-01-27T00:00:00"/>
    <n v="-5.9621120518833166"/>
    <m/>
    <m/>
    <m/>
    <m/>
    <m/>
    <m/>
    <m/>
    <m/>
    <m/>
    <m/>
  </r>
  <r>
    <n v="157"/>
    <x v="156"/>
    <s v="MSCI Hong Kong ETF"/>
    <x v="5"/>
    <s v="N/A"/>
    <n v="6"/>
    <n v="9"/>
    <n v="2"/>
    <d v="2025-11-05T00:00:00"/>
    <d v="1899-12-30T00:00:00"/>
    <d v="2026-01-28T00:00:00"/>
    <d v="1899-12-30T00:00:00"/>
    <d v="1899-12-30T00:00:00"/>
    <d v="1899-12-30T00:00:00"/>
    <n v="65.77977555543589"/>
    <s v="POSITIVE"/>
    <s v=""/>
    <s v="POSITIVE"/>
    <s v="POSITIVE"/>
    <s v="POSITIVE"/>
    <n v="89.419806934176904"/>
    <n v="27"/>
    <n v="0"/>
    <n v="0"/>
    <n v="9"/>
    <n v="46059"/>
    <n v="2"/>
    <n v="0"/>
    <d v="2025-11-21T00:00:00"/>
    <n v="1"/>
    <d v="2026-01-29T00:00:00"/>
    <n v="-0.71308701698352195"/>
    <m/>
    <m/>
    <m/>
    <m/>
    <m/>
    <m/>
    <m/>
    <m/>
    <m/>
    <m/>
  </r>
  <r>
    <n v="158"/>
    <x v="157"/>
    <s v="MSCI Italy ETF"/>
    <x v="5"/>
    <s v="N/A"/>
    <n v="5"/>
    <n v="6"/>
    <n v="2"/>
    <d v="2026-02-09T00:00:00"/>
    <d v="1899-12-30T00:00:00"/>
    <d v="2026-01-27T00:00:00"/>
    <d v="1899-12-30T00:00:00"/>
    <d v="1899-12-30T00:00:00"/>
    <d v="1899-12-30T00:00:00"/>
    <n v="62.420246117649171"/>
    <s v="NEGATIVE"/>
    <s v=""/>
    <s v="POSITIVE"/>
    <s v="POSITIVE"/>
    <s v="POSITIVE"/>
    <n v="91.245688462400693"/>
    <n v="15"/>
    <n v="0"/>
    <n v="0"/>
    <n v="0"/>
    <n v="46059"/>
    <n v="2"/>
    <n v="0"/>
    <d v="2025-11-20T00:00:00"/>
    <n v="1"/>
    <d v="2026-02-09T00:00:00"/>
    <n v="-4.0726514686609718"/>
    <m/>
    <m/>
    <m/>
    <m/>
    <m/>
    <m/>
    <m/>
    <m/>
    <m/>
    <m/>
  </r>
  <r>
    <n v="159"/>
    <x v="158"/>
    <s v="MSCI Japan ETF"/>
    <x v="5"/>
    <s v="N/A"/>
    <n v="6"/>
    <n v="12"/>
    <n v="2"/>
    <d v="2026-02-10T00:00:00"/>
    <d v="1899-12-30T00:00:00"/>
    <d v="2026-02-06T00:00:00"/>
    <d v="1899-12-30T00:00:00"/>
    <d v="1899-12-30T00:00:00"/>
    <d v="1899-12-30T00:00:00"/>
    <n v="78.244893272172732"/>
    <s v="POSITIVE"/>
    <s v=""/>
    <s v="POSITIVE"/>
    <s v="POSITIVE"/>
    <s v="POSITIVE"/>
    <n v="92.149681687363071"/>
    <n v="36"/>
    <n v="0"/>
    <n v="1"/>
    <n v="9"/>
    <n v="46063"/>
    <n v="1"/>
    <n v="0"/>
    <d v="2025-11-20T00:00:00"/>
    <n v="1"/>
    <d v="2026-02-10T00:00:00"/>
    <n v="11.751988603439457"/>
    <m/>
    <m/>
    <m/>
    <m/>
    <m/>
    <m/>
    <m/>
    <m/>
    <m/>
    <m/>
  </r>
  <r>
    <n v="160"/>
    <x v="159"/>
    <s v="MSCI Switzerland ETF"/>
    <x v="5"/>
    <s v="N/A"/>
    <n v="2"/>
    <n v="6"/>
    <n v="2"/>
    <d v="2026-02-06T00:00:00"/>
    <d v="1899-12-30T00:00:00"/>
    <d v="1899-12-30T00:00:00"/>
    <d v="1899-12-30T00:00:00"/>
    <d v="1899-12-30T00:00:00"/>
    <d v="1899-12-30T00:00:00"/>
    <n v="66.348769648492777"/>
    <s v="POSITIVE"/>
    <s v=""/>
    <s v="POSITIVE"/>
    <s v="POSITIVE"/>
    <s v="POSITIVE"/>
    <n v="92.175547602346413"/>
    <n v="52"/>
    <n v="0"/>
    <n v="2"/>
    <n v="0"/>
    <n v="0"/>
    <n v="1"/>
    <n v="0"/>
    <d v="2025-11-20T00:00:00"/>
    <n v="1"/>
    <d v="2026-02-10T00:00:00"/>
    <n v="-0.14414272125694083"/>
    <m/>
    <m/>
    <m/>
    <m/>
    <m/>
    <m/>
    <m/>
    <m/>
    <m/>
    <m/>
  </r>
  <r>
    <n v="161"/>
    <x v="160"/>
    <s v="MSCI Malaysia ETF"/>
    <x v="5"/>
    <s v="N/A"/>
    <n v="0"/>
    <n v="12"/>
    <n v="2"/>
    <d v="2026-01-27T00:00:00"/>
    <d v="1899-12-30T00:00:00"/>
    <d v="1899-12-30T00:00:00"/>
    <d v="1899-12-30T00:00:00"/>
    <d v="1899-12-30T00:00:00"/>
    <d v="1899-12-30T00:00:00"/>
    <n v="65.23940573781482"/>
    <s v="POSITIVE"/>
    <s v=""/>
    <s v="POSITIVE"/>
    <s v="POSITIVE"/>
    <s v="POSITIVE"/>
    <n v="94.807273405599972"/>
    <n v="73"/>
    <n v="0"/>
    <n v="1"/>
    <n v="2"/>
    <n v="46050"/>
    <n v="2"/>
    <n v="4"/>
    <d v="2025-11-18T00:00:00"/>
    <n v="1"/>
    <d v="2026-01-27T00:00:00"/>
    <n v="-1.2534780855445291"/>
    <m/>
    <m/>
    <m/>
    <m/>
    <m/>
    <m/>
    <m/>
    <m/>
    <m/>
    <m/>
  </r>
  <r>
    <n v="162"/>
    <x v="161"/>
    <s v="MSCI Spain ETF"/>
    <x v="5"/>
    <s v="N/A"/>
    <n v="-1"/>
    <n v="12"/>
    <n v="2"/>
    <d v="2026-02-04T00:00:00"/>
    <d v="1899-12-30T00:00:00"/>
    <d v="2025-11-13T00:00:00"/>
    <d v="1899-12-30T00:00:00"/>
    <d v="1899-12-30T00:00:00"/>
    <d v="1899-12-30T00:00:00"/>
    <n v="60.210508292018872"/>
    <s v="NEGATIVE"/>
    <s v=""/>
    <s v="POSITIVE"/>
    <s v="POSITIVE"/>
    <s v="POSITIVE"/>
    <n v="92.400743452323212"/>
    <n v="52"/>
    <n v="0"/>
    <n v="0"/>
    <n v="6"/>
    <n v="46056"/>
    <n v="2"/>
    <n v="4"/>
    <d v="2025-11-20T00:00:00"/>
    <n v="1"/>
    <d v="2026-02-09T00:00:00"/>
    <n v="-6.2824068559721056"/>
    <m/>
    <m/>
    <m/>
    <m/>
    <m/>
    <m/>
    <m/>
    <m/>
    <m/>
    <m/>
  </r>
  <r>
    <n v="163"/>
    <x v="162"/>
    <s v="MSCI France ETF"/>
    <x v="5"/>
    <s v="N/A"/>
    <n v="8"/>
    <n v="3"/>
    <n v="2"/>
    <d v="2026-02-10T00:00:00"/>
    <d v="1899-12-30T00:00:00"/>
    <d v="1899-12-30T00:00:00"/>
    <d v="1899-12-30T00:00:00"/>
    <d v="1899-12-30T00:00:00"/>
    <d v="1899-12-30T00:00:00"/>
    <n v="63.283438255938563"/>
    <s v="POSITIVE"/>
    <s v=""/>
    <s v="POSITIVE"/>
    <s v="POSITIVE"/>
    <s v="POSITIVE"/>
    <n v="79.014738596960086"/>
    <n v="14"/>
    <n v="0"/>
    <n v="0"/>
    <n v="0"/>
    <n v="0"/>
    <n v="1"/>
    <n v="0"/>
    <d v="2025-11-20T00:00:00"/>
    <n v="1"/>
    <d v="2026-02-10T00:00:00"/>
    <n v="-3.2094797371841892"/>
    <m/>
    <m/>
    <m/>
    <m/>
    <m/>
    <m/>
    <m/>
    <m/>
    <m/>
    <m/>
  </r>
  <r>
    <n v="164"/>
    <x v="163"/>
    <s v="MSCI Singapore ETF"/>
    <x v="5"/>
    <s v="N/A"/>
    <n v="6"/>
    <n v="6"/>
    <n v="2"/>
    <d v="2026-01-29T00:00:00"/>
    <d v="1899-12-30T00:00:00"/>
    <d v="1899-12-30T00:00:00"/>
    <d v="1899-12-30T00:00:00"/>
    <d v="2026-01-14T00:00:00"/>
    <d v="1899-12-30T00:00:00"/>
    <n v="57.366746804659321"/>
    <s v="NEGATIVE"/>
    <s v=""/>
    <s v="POSITIVE"/>
    <s v="NEGATIVE"/>
    <s v="POSITIVE"/>
    <n v="66.815712219176262"/>
    <n v="3"/>
    <n v="0"/>
    <n v="4"/>
    <n v="0"/>
    <n v="0"/>
    <n v="1"/>
    <n v="0"/>
    <d v="2025-11-21T00:00:00"/>
    <n v="1"/>
    <d v="2026-01-29T00:00:00"/>
    <n v="-9.1261505012346049"/>
    <m/>
    <m/>
    <m/>
    <m/>
    <m/>
    <m/>
    <m/>
    <m/>
    <m/>
    <m/>
  </r>
  <r>
    <n v="165"/>
    <x v="164"/>
    <s v="MSCI Taiwan ETF"/>
    <x v="5"/>
    <s v="N/A"/>
    <n v="5"/>
    <n v="12"/>
    <n v="2"/>
    <d v="2025-10-28T00:00:00"/>
    <d v="1899-12-30T00:00:00"/>
    <d v="2026-01-06T00:00:00"/>
    <d v="1899-12-30T00:00:00"/>
    <d v="1899-12-30T00:00:00"/>
    <d v="1899-12-30T00:00:00"/>
    <n v="67.412434549739274"/>
    <s v="POSITIVE"/>
    <s v=""/>
    <s v="POSITIVE"/>
    <s v="POSITIVE"/>
    <s v="POSITIVE"/>
    <n v="80.266026486628576"/>
    <n v="35"/>
    <n v="0"/>
    <n v="1"/>
    <n v="5"/>
    <n v="0"/>
    <n v="1"/>
    <n v="4"/>
    <d v="2025-11-21T00:00:00"/>
    <n v="1"/>
    <d v="2026-02-10T00:00:00"/>
    <n v="0.91952956685936726"/>
    <m/>
    <m/>
    <m/>
    <m/>
    <m/>
    <m/>
    <m/>
    <m/>
    <m/>
    <m/>
  </r>
  <r>
    <n v="166"/>
    <x v="165"/>
    <s v="MSCI United Kingdom ETF"/>
    <x v="5"/>
    <s v="N/A"/>
    <n v="1"/>
    <n v="9"/>
    <n v="2"/>
    <d v="2026-02-04T00:00:00"/>
    <d v="1899-12-30T00:00:00"/>
    <d v="1899-12-30T00:00:00"/>
    <d v="1899-12-30T00:00:00"/>
    <d v="1899-12-30T00:00:00"/>
    <d v="1899-12-30T00:00:00"/>
    <n v="61.062492201054795"/>
    <s v="NEGATIVE"/>
    <s v=""/>
    <s v="POSITIVE"/>
    <s v="POSITIVE"/>
    <s v="POSITIVE"/>
    <n v="89.136031114561618"/>
    <n v="52"/>
    <n v="0"/>
    <n v="1"/>
    <n v="9"/>
    <n v="46057"/>
    <n v="0"/>
    <n v="0"/>
    <d v="2025-11-20T00:00:00"/>
    <n v="1"/>
    <d v="2026-02-04T00:00:00"/>
    <n v="-5.4304419991471704"/>
    <m/>
    <m/>
    <m/>
    <m/>
    <m/>
    <m/>
    <m/>
    <m/>
    <m/>
    <m/>
  </r>
  <r>
    <n v="167"/>
    <x v="166"/>
    <s v="MSCI Mexico ETF"/>
    <x v="5"/>
    <s v="N/A"/>
    <n v="2"/>
    <n v="9"/>
    <n v="2"/>
    <d v="2025-11-12T00:00:00"/>
    <d v="1899-12-30T00:00:00"/>
    <d v="2025-12-23T00:00:00"/>
    <d v="1899-12-30T00:00:00"/>
    <d v="1899-12-30T00:00:00"/>
    <d v="1899-12-30T00:00:00"/>
    <n v="68.636753362391104"/>
    <s v="POSITIVE"/>
    <s v=""/>
    <s v="POSITIVE"/>
    <s v="POSITIVE"/>
    <s v="POSITIVE"/>
    <n v="86.622925391596425"/>
    <n v="52"/>
    <n v="0"/>
    <n v="2"/>
    <n v="8"/>
    <n v="0"/>
    <n v="1"/>
    <n v="0"/>
    <d v="2025-11-21T00:00:00"/>
    <n v="1"/>
    <d v="2026-02-10T00:00:00"/>
    <n v="2.143847609397497"/>
    <m/>
    <m/>
    <m/>
    <m/>
    <m/>
    <m/>
    <m/>
    <m/>
    <m/>
    <m/>
  </r>
  <r>
    <n v="168"/>
    <x v="167"/>
    <s v="MSCI South Korea ETF"/>
    <x v="5"/>
    <s v="N/A"/>
    <n v="3"/>
    <n v="12"/>
    <n v="2"/>
    <d v="2025-10-29T00:00:00"/>
    <d v="1899-12-30T00:00:00"/>
    <d v="2025-10-29T00:00:00"/>
    <d v="1899-12-30T00:00:00"/>
    <d v="1899-12-30T00:00:00"/>
    <d v="1899-12-30T00:00:00"/>
    <n v="66.637883513595796"/>
    <s v="POSITIVE"/>
    <s v=""/>
    <s v="POSITIVE"/>
    <s v="POSITIVE"/>
    <s v="POSITIVE"/>
    <n v="93.171874573771191"/>
    <n v="35"/>
    <n v="0"/>
    <n v="1"/>
    <n v="5"/>
    <n v="46057"/>
    <n v="0"/>
    <n v="4"/>
    <d v="2025-11-21T00:00:00"/>
    <n v="1"/>
    <d v="2026-02-04T00:00:00"/>
    <n v="0.14498109480418009"/>
    <m/>
    <m/>
    <m/>
    <m/>
    <m/>
    <m/>
    <m/>
    <m/>
    <m/>
    <m/>
  </r>
  <r>
    <n v="169"/>
    <x v="168"/>
    <s v="MSCI Brazil ETF"/>
    <x v="5"/>
    <s v="N/A"/>
    <n v="4"/>
    <n v="9"/>
    <n v="2"/>
    <d v="2026-01-23T00:00:00"/>
    <d v="1899-12-30T00:00:00"/>
    <d v="2026-01-22T00:00:00"/>
    <d v="1899-12-30T00:00:00"/>
    <d v="1899-12-30T00:00:00"/>
    <d v="1899-12-30T00:00:00"/>
    <n v="68.748422615263053"/>
    <s v="POSITIVE"/>
    <s v=""/>
    <s v="POSITIVE"/>
    <s v="POSITIVE"/>
    <s v="POSITIVE"/>
    <n v="91.048719241495618"/>
    <n v="29"/>
    <n v="0"/>
    <n v="1"/>
    <n v="9"/>
    <n v="0"/>
    <n v="0"/>
    <n v="4"/>
    <d v="2025-11-21T00:00:00"/>
    <n v="1"/>
    <d v="2026-01-29T00:00:00"/>
    <n v="2.2555121732341377"/>
    <m/>
    <m/>
    <m/>
    <m/>
    <m/>
    <m/>
    <m/>
    <m/>
    <m/>
    <m/>
  </r>
  <r>
    <n v="170"/>
    <x v="169"/>
    <s v="MSCI South Africa ETF"/>
    <x v="5"/>
    <s v="N/A"/>
    <n v="7"/>
    <n v="12"/>
    <n v="2"/>
    <d v="2026-01-27T00:00:00"/>
    <d v="1899-12-30T00:00:00"/>
    <d v="2026-01-28T00:00:00"/>
    <d v="1899-12-30T00:00:00"/>
    <d v="2026-01-30T00:00:00"/>
    <d v="1899-12-30T00:00:00"/>
    <n v="55.561897995554851"/>
    <s v="NEGATIVE"/>
    <s v=""/>
    <s v="POSITIVE"/>
    <s v="POSITIVE"/>
    <s v="POSITIVE"/>
    <n v="72.842950480939564"/>
    <n v="3"/>
    <n v="0"/>
    <n v="1"/>
    <n v="8"/>
    <n v="46051"/>
    <n v="2"/>
    <n v="4"/>
    <d v="2025-11-21T00:00:00"/>
    <n v="1"/>
    <d v="2026-01-29T00:00:00"/>
    <n v="-10.931024914646521"/>
    <m/>
    <m/>
    <m/>
    <m/>
    <m/>
    <m/>
    <m/>
    <m/>
    <m/>
    <m/>
  </r>
  <r>
    <n v="171"/>
    <x v="170"/>
    <s v="MSCI Eurozone ETF"/>
    <x v="5"/>
    <s v="N/A"/>
    <n v="4"/>
    <n v="6"/>
    <n v="2"/>
    <d v="2026-02-10T00:00:00"/>
    <d v="1899-12-30T00:00:00"/>
    <d v="1899-12-30T00:00:00"/>
    <d v="1899-12-30T00:00:00"/>
    <d v="1899-12-30T00:00:00"/>
    <d v="1899-12-30T00:00:00"/>
    <n v="63.974126359295241"/>
    <s v="POSITIVE"/>
    <s v=""/>
    <s v="POSITIVE"/>
    <s v="POSITIVE"/>
    <s v="POSITIVE"/>
    <n v="92.863254791008742"/>
    <n v="51"/>
    <n v="0"/>
    <n v="0"/>
    <n v="0"/>
    <n v="0"/>
    <n v="1"/>
    <n v="4"/>
    <d v="2025-11-20T00:00:00"/>
    <n v="1"/>
    <d v="2026-02-10T00:00:00"/>
    <n v="-2.518766130562625"/>
    <m/>
    <m/>
    <m/>
    <m/>
    <m/>
    <m/>
    <m/>
    <m/>
    <m/>
    <m/>
  </r>
  <r>
    <n v="172"/>
    <x v="171"/>
    <s v="Global Wind Energy ETF"/>
    <x v="5"/>
    <s v="N/A"/>
    <n v="2"/>
    <n v="6"/>
    <n v="2"/>
    <d v="2025-11-10T00:00:00"/>
    <d v="1899-12-30T00:00:00"/>
    <d v="2026-01-06T00:00:00"/>
    <d v="1899-12-30T00:00:00"/>
    <d v="1899-12-30T00:00:00"/>
    <d v="1899-12-30T00:00:00"/>
    <n v="63.325177126147771"/>
    <s v="POSITIVE"/>
    <s v=""/>
    <s v="POSITIVE"/>
    <s v="POSITIVE"/>
    <s v="POSITIVE"/>
    <n v="94.17875083416736"/>
    <n v="42"/>
    <n v="0"/>
    <n v="0"/>
    <n v="5"/>
    <n v="0"/>
    <n v="0"/>
    <n v="4"/>
    <d v="2025-11-21T00:00:00"/>
    <n v="1"/>
    <d v="2026-02-04T00:00:00"/>
    <n v="-3.1677169746666962"/>
    <m/>
    <m/>
    <m/>
    <m/>
    <m/>
    <m/>
    <m/>
    <m/>
    <m/>
    <m/>
  </r>
  <r>
    <n v="173"/>
    <x v="172"/>
    <s v="MSCI Energy Index ETF"/>
    <x v="5"/>
    <s v="N/A"/>
    <n v="4"/>
    <n v="9"/>
    <n v="2"/>
    <d v="2026-01-13T00:00:00"/>
    <d v="1899-12-30T00:00:00"/>
    <d v="1899-12-30T00:00:00"/>
    <d v="1899-12-30T00:00:00"/>
    <d v="1899-12-30T00:00:00"/>
    <d v="1899-12-30T00:00:00"/>
    <n v="74.689666279126243"/>
    <s v="POSITIVE"/>
    <s v=""/>
    <s v="POSITIVE"/>
    <s v="POSITIVE"/>
    <s v="POSITIVE"/>
    <n v="92.369125698866767"/>
    <n v="27"/>
    <n v="0"/>
    <n v="1"/>
    <n v="6"/>
    <n v="0"/>
    <n v="1"/>
    <n v="0"/>
    <d v="2025-12-16T00:00:00"/>
    <n v="1"/>
    <d v="2026-02-10T00:00:00"/>
    <n v="8.1968080461770825"/>
    <m/>
    <m/>
    <m/>
    <m/>
    <m/>
    <m/>
    <m/>
    <m/>
    <m/>
    <m/>
  </r>
  <r>
    <n v="174"/>
    <x v="173"/>
    <s v="SPDR EURO STOXX 50 ETF"/>
    <x v="5"/>
    <s v="N/A"/>
    <n v="3"/>
    <n v="6"/>
    <n v="2"/>
    <d v="2026-02-09T00:00:00"/>
    <d v="1899-12-30T00:00:00"/>
    <d v="1899-12-30T00:00:00"/>
    <d v="1899-12-30T00:00:00"/>
    <d v="1899-12-30T00:00:00"/>
    <d v="1899-12-30T00:00:00"/>
    <n v="61.043374442610691"/>
    <s v="NEGATIVE"/>
    <s v=""/>
    <s v="POSITIVE"/>
    <s v="POSITIVE"/>
    <s v="POSITIVE"/>
    <n v="91.637355385302897"/>
    <n v="51"/>
    <n v="0"/>
    <n v="0"/>
    <n v="0"/>
    <n v="46051"/>
    <n v="1"/>
    <n v="4"/>
    <d v="2025-11-20T00:00:00"/>
    <n v="1"/>
    <d v="2026-02-10T00:00:00"/>
    <n v="-5.4495496009368551"/>
    <m/>
    <m/>
    <m/>
    <m/>
    <m/>
    <m/>
    <m/>
    <m/>
    <m/>
    <m/>
  </r>
  <r>
    <n v="175"/>
    <x v="174"/>
    <s v="Innovator ETFs Trust - Innovator IBD R 50 ETF"/>
    <x v="5"/>
    <s v="N/A"/>
    <n v="7"/>
    <n v="12"/>
    <n v="2"/>
    <d v="1899-12-30T00:00:00"/>
    <d v="1899-12-30T00:00:00"/>
    <d v="1899-12-30T00:00:00"/>
    <d v="1899-12-30T00:00:00"/>
    <d v="2026-01-30T00:00:00"/>
    <d v="1899-12-30T00:00:00"/>
    <n v="55.028954394415244"/>
    <s v="NEGATIVE"/>
    <s v=""/>
    <s v="POSITIVE"/>
    <s v="POSITIVE"/>
    <s v="POSITIVE"/>
    <n v="62.629696733999083"/>
    <n v="2"/>
    <n v="0"/>
    <n v="1"/>
    <n v="5"/>
    <n v="0"/>
    <n v="2"/>
    <n v="4"/>
    <d v="2025-11-21T00:00:00"/>
    <n v="1"/>
    <d v="2026-01-29T00:00:00"/>
    <n v="-11.463965901027649"/>
    <m/>
    <m/>
    <m/>
    <m/>
    <m/>
    <m/>
    <m/>
    <m/>
    <m/>
    <m/>
  </r>
  <r>
    <n v="176"/>
    <x v="175"/>
    <s v="MSCI Health Care Index ETF"/>
    <x v="5"/>
    <s v="N/A"/>
    <n v="1"/>
    <n v="12"/>
    <n v="6"/>
    <d v="2025-11-13T00:00:00"/>
    <d v="1899-12-30T00:00:00"/>
    <d v="1899-12-30T00:00:00"/>
    <d v="1899-12-30T00:00:00"/>
    <d v="2025-12-08T00:00:00"/>
    <d v="1899-12-30T00:00:00"/>
    <n v="47.268285817199946"/>
    <s v="NEGATIVE"/>
    <s v=""/>
    <s v="NEGATIVE"/>
    <s v="POSITIVE"/>
    <s v="POSITIVE"/>
    <n v="47.839637342547434"/>
    <n v="0"/>
    <n v="0"/>
    <n v="1"/>
    <n v="6"/>
    <n v="46056"/>
    <n v="2"/>
    <n v="0"/>
    <d v="2025-12-09T00:00:00"/>
    <n v="1"/>
    <d v="2026-01-22T00:00:00"/>
    <n v="-19.224645032409924"/>
    <m/>
    <m/>
    <m/>
    <m/>
    <m/>
    <m/>
    <m/>
    <m/>
    <m/>
    <m/>
  </r>
  <r>
    <n v="177"/>
    <x v="176"/>
    <s v="FinTech ETF"/>
    <x v="5"/>
    <s v="N/A"/>
    <n v="-1"/>
    <n v="9"/>
    <n v="7"/>
    <d v="1899-12-30T00:00:00"/>
    <d v="1899-12-30T00:00:00"/>
    <d v="1899-12-30T00:00:00"/>
    <d v="2026-02-05T00:00:00"/>
    <d v="1899-12-30T00:00:00"/>
    <d v="1899-12-30T00:00:00"/>
    <n v="30.878495141041313"/>
    <s v="NEGATIVE"/>
    <s v=""/>
    <s v="NEGATIVE"/>
    <s v="NEGATIVE"/>
    <s v="NEGATIVE"/>
    <n v="18.686070617733577"/>
    <n v="0"/>
    <n v="0"/>
    <n v="0"/>
    <n v="6"/>
    <n v="46057"/>
    <n v="0"/>
    <n v="4"/>
    <d v="2026-02-05T00:00:00"/>
    <n v="1"/>
    <d v="2026-01-12T00:00:00"/>
    <n v="-35.614462372557838"/>
    <m/>
    <m/>
    <m/>
    <m/>
    <m/>
    <m/>
    <m/>
    <m/>
    <m/>
    <m/>
  </r>
  <r>
    <n v="178"/>
    <x v="177"/>
    <s v="China Large-Cap ETF"/>
    <x v="5"/>
    <s v="N/A"/>
    <n v="4"/>
    <n v="3"/>
    <n v="2"/>
    <d v="1899-12-30T00:00:00"/>
    <d v="1899-12-30T00:00:00"/>
    <d v="1899-12-30T00:00:00"/>
    <d v="1899-12-30T00:00:00"/>
    <d v="1899-12-30T00:00:00"/>
    <d v="1899-12-30T00:00:00"/>
    <n v="52.070573577165391"/>
    <s v="NEGATIVE"/>
    <s v=""/>
    <s v="BUY"/>
    <s v="NEGATIVE"/>
    <s v="NEGATIVE"/>
    <n v="56.042260150244779"/>
    <n v="2"/>
    <n v="0"/>
    <n v="0"/>
    <n v="9"/>
    <n v="0"/>
    <n v="0"/>
    <n v="0"/>
    <d v="2025-12-16T00:00:00"/>
    <n v="1"/>
    <d v="2026-01-29T00:00:00"/>
    <n v="-14.422318181152505"/>
    <m/>
    <m/>
    <m/>
    <m/>
    <m/>
    <m/>
    <m/>
    <m/>
    <m/>
    <m/>
  </r>
  <r>
    <n v="179"/>
    <x v="178"/>
    <s v="Gold Miners ETF/USA"/>
    <x v="5"/>
    <s v="N/A"/>
    <n v="7"/>
    <n v="9"/>
    <n v="2"/>
    <d v="2025-12-12T00:00:00"/>
    <d v="1899-12-30T00:00:00"/>
    <d v="2025-12-19T00:00:00"/>
    <d v="1899-12-30T00:00:00"/>
    <d v="2026-01-30T00:00:00"/>
    <d v="1899-12-30T00:00:00"/>
    <n v="57.001424825099612"/>
    <s v="NEGATIVE"/>
    <s v=""/>
    <s v="POSITIVE"/>
    <s v="POSITIVE"/>
    <s v="POSITIVE"/>
    <n v="66.52033654065815"/>
    <n v="3"/>
    <n v="0"/>
    <n v="1"/>
    <n v="9"/>
    <n v="46052"/>
    <n v="1"/>
    <n v="0"/>
    <d v="2025-11-21T00:00:00"/>
    <n v="1"/>
    <d v="2026-01-29T00:00:00"/>
    <n v="-9.491487629390754"/>
    <m/>
    <m/>
    <m/>
    <m/>
    <m/>
    <m/>
    <m/>
    <m/>
    <m/>
    <m/>
  </r>
  <r>
    <n v="180"/>
    <x v="179"/>
    <s v="Junior Gold Miners ETF"/>
    <x v="5"/>
    <s v="N/A"/>
    <n v="7"/>
    <n v="9"/>
    <n v="2"/>
    <d v="2025-12-12T00:00:00"/>
    <d v="1899-12-30T00:00:00"/>
    <d v="2025-12-12T00:00:00"/>
    <d v="1899-12-30T00:00:00"/>
    <d v="2026-01-30T00:00:00"/>
    <d v="1899-12-30T00:00:00"/>
    <n v="56.226968878255654"/>
    <s v="NEGATIVE"/>
    <s v=""/>
    <s v="POSITIVE"/>
    <s v="POSITIVE"/>
    <s v="POSITIVE"/>
    <n v="64.760439242297707"/>
    <n v="3"/>
    <n v="0"/>
    <n v="1"/>
    <n v="9"/>
    <n v="46052"/>
    <n v="1"/>
    <n v="0"/>
    <d v="2025-11-21T00:00:00"/>
    <n v="1"/>
    <d v="2026-01-26T00:00:00"/>
    <n v="-10.265941049624409"/>
    <m/>
    <m/>
    <m/>
    <m/>
    <m/>
    <m/>
    <m/>
    <m/>
    <m/>
    <m/>
  </r>
  <r>
    <n v="181"/>
    <x v="180"/>
    <s v="SPDR Gold Shares"/>
    <x v="5"/>
    <s v="N/A"/>
    <n v="3"/>
    <n v="6"/>
    <n v="2"/>
    <d v="2025-12-23T00:00:00"/>
    <d v="1899-12-30T00:00:00"/>
    <d v="2026-01-13T00:00:00"/>
    <d v="1899-12-30T00:00:00"/>
    <d v="2026-01-30T00:00:00"/>
    <d v="1899-12-30T00:00:00"/>
    <n v="57.36226780531242"/>
    <s v="NEGATIVE"/>
    <s v=""/>
    <s v="POSITIVE"/>
    <s v="POSITIVE"/>
    <s v="POSITIVE"/>
    <n v="78.109683141140607"/>
    <n v="53"/>
    <n v="0"/>
    <n v="2"/>
    <n v="9"/>
    <n v="46052"/>
    <n v="0"/>
    <n v="0"/>
    <d v="2025-11-17T00:00:00"/>
    <n v="1"/>
    <d v="2026-01-29T00:00:00"/>
    <n v="-9.130639083068516"/>
    <m/>
    <m/>
    <m/>
    <m/>
    <m/>
    <m/>
    <m/>
    <m/>
    <m/>
    <m/>
  </r>
  <r>
    <n v="182"/>
    <x v="181"/>
    <s v="SPDR Gold Min Trust"/>
    <x v="5"/>
    <s v="N/A"/>
    <n v="3"/>
    <n v="6"/>
    <n v="2"/>
    <d v="2025-12-23T00:00:00"/>
    <d v="1899-12-30T00:00:00"/>
    <d v="2026-01-13T00:00:00"/>
    <d v="1899-12-30T00:00:00"/>
    <d v="2026-01-30T00:00:00"/>
    <d v="1899-12-30T00:00:00"/>
    <n v="57.386700181358847"/>
    <s v="NEGATIVE"/>
    <s v=""/>
    <s v="POSITIVE"/>
    <s v="POSITIVE"/>
    <s v="POSITIVE"/>
    <n v="78.681634672637728"/>
    <n v="53"/>
    <n v="0"/>
    <n v="2"/>
    <n v="9"/>
    <n v="46052"/>
    <n v="0"/>
    <n v="0"/>
    <d v="2025-11-17T00:00:00"/>
    <n v="1"/>
    <d v="2026-01-29T00:00:00"/>
    <n v="-9.1062124889998373"/>
    <m/>
    <m/>
    <m/>
    <m/>
    <m/>
    <m/>
    <m/>
    <m/>
    <m/>
    <m/>
  </r>
  <r>
    <n v="183"/>
    <x v="182"/>
    <s v="U.S. Treasury Bond ETF"/>
    <x v="5"/>
    <s v="N/A"/>
    <n v="2"/>
    <n v="6"/>
    <n v="2"/>
    <d v="2026-02-10T00:00:00"/>
    <d v="1899-12-30T00:00:00"/>
    <d v="1899-12-30T00:00:00"/>
    <d v="2025-10-28T00:00:00"/>
    <d v="1899-12-30T00:00:00"/>
    <d v="1899-12-30T00:00:00"/>
    <n v="66.847900683891254"/>
    <s v="POSITIVE"/>
    <s v=""/>
    <s v="NEGATIVE"/>
    <s v="NEGATIVE"/>
    <s v="NEGATIVE"/>
    <n v="78.794706710218449"/>
    <n v="4"/>
    <n v="0"/>
    <n v="5"/>
    <n v="0"/>
    <n v="0"/>
    <n v="1"/>
    <n v="0"/>
    <d v="2025-12-08T00:00:00"/>
    <n v="1"/>
    <d v="2026-02-10T00:00:00"/>
    <n v="0.35402087386837877"/>
    <m/>
    <m/>
    <m/>
    <m/>
    <m/>
    <m/>
    <m/>
    <m/>
    <m/>
    <m/>
  </r>
  <r>
    <n v="184"/>
    <x v="183"/>
    <s v="MSCI Greece ETF"/>
    <x v="5"/>
    <s v="N/A"/>
    <n v="1"/>
    <n v="6"/>
    <n v="2"/>
    <d v="2026-01-28T00:00:00"/>
    <d v="1899-12-30T00:00:00"/>
    <d v="2026-01-21T00:00:00"/>
    <d v="1899-12-30T00:00:00"/>
    <d v="1899-12-30T00:00:00"/>
    <d v="1899-12-30T00:00:00"/>
    <n v="60.581585893302581"/>
    <s v="NEGATIVE"/>
    <s v=""/>
    <s v="POSITIVE"/>
    <s v="POSITIVE"/>
    <s v="POSITIVE"/>
    <n v="86.321841100139935"/>
    <n v="54"/>
    <n v="0"/>
    <n v="1"/>
    <n v="9"/>
    <n v="46050"/>
    <n v="0"/>
    <n v="0"/>
    <d v="2025-11-18T00:00:00"/>
    <n v="1"/>
    <d v="2026-01-28T00:00:00"/>
    <n v="-5.9113331801135658"/>
    <m/>
    <m/>
    <m/>
    <m/>
    <m/>
    <m/>
    <m/>
    <m/>
    <m/>
    <m/>
  </r>
  <r>
    <n v="185"/>
    <x v="184"/>
    <s v="S&amp;P GSCI Commodity-Indexed Trust"/>
    <x v="5"/>
    <s v="N/A"/>
    <n v="7"/>
    <n v="9"/>
    <n v="2"/>
    <d v="2025-12-05T00:00:00"/>
    <d v="1899-12-30T00:00:00"/>
    <d v="1899-12-30T00:00:00"/>
    <d v="2025-12-16T00:00:00"/>
    <d v="2026-02-02T00:00:00"/>
    <d v="1899-12-30T00:00:00"/>
    <n v="56.613872827958552"/>
    <s v="NEGATIVE"/>
    <s v=""/>
    <s v="POSITIVE"/>
    <s v="POSITIVE"/>
    <s v="POSITIVE"/>
    <n v="69.186080555298147"/>
    <n v="26"/>
    <n v="0"/>
    <n v="1"/>
    <n v="9"/>
    <n v="46056"/>
    <n v="0"/>
    <n v="0"/>
    <d v="2025-12-16T00:00:00"/>
    <n v="1"/>
    <d v="2026-01-29T00:00:00"/>
    <n v="-9.8790298648354735"/>
    <m/>
    <m/>
    <m/>
    <m/>
    <m/>
    <m/>
    <m/>
    <m/>
    <m/>
    <m/>
  </r>
  <r>
    <n v="186"/>
    <x v="185"/>
    <s v="ActiveBeta International Equity ETF"/>
    <x v="5"/>
    <s v="N/A"/>
    <n v="2"/>
    <n v="9"/>
    <n v="2"/>
    <d v="2026-02-10T00:00:00"/>
    <d v="1899-12-30T00:00:00"/>
    <d v="1899-12-30T00:00:00"/>
    <d v="1899-12-30T00:00:00"/>
    <d v="1899-12-30T00:00:00"/>
    <d v="1899-12-30T00:00:00"/>
    <n v="69.595378468289567"/>
    <s v="POSITIVE"/>
    <s v=""/>
    <s v="POSITIVE"/>
    <s v="POSITIVE"/>
    <s v="POSITIVE"/>
    <n v="95.701413398059969"/>
    <n v="52"/>
    <n v="0"/>
    <n v="1"/>
    <n v="9"/>
    <n v="0"/>
    <n v="1"/>
    <n v="0"/>
    <d v="2025-11-20T00:00:00"/>
    <n v="1"/>
    <d v="2026-02-10T00:00:00"/>
    <n v="3.1024988022107607"/>
    <m/>
    <m/>
    <m/>
    <m/>
    <m/>
    <m/>
    <m/>
    <m/>
    <m/>
    <m/>
  </r>
  <r>
    <n v="187"/>
    <x v="186"/>
    <s v="Cybersecurity ETF"/>
    <x v="5"/>
    <s v="N/A"/>
    <n v="-1"/>
    <n v="12"/>
    <n v="5"/>
    <d v="1899-12-30T00:00:00"/>
    <d v="1899-12-30T00:00:00"/>
    <d v="1899-12-30T00:00:00"/>
    <d v="2026-02-04T00:00:00"/>
    <d v="1899-12-30T00:00:00"/>
    <d v="1899-12-30T00:00:00"/>
    <n v="47.154493931546412"/>
    <s v="NEGATIVE"/>
    <s v=""/>
    <s v="NEGATIVE"/>
    <s v="NEGATIVE"/>
    <s v="NEGATIVE"/>
    <n v="39.306799078663587"/>
    <n v="0"/>
    <n v="0"/>
    <n v="1"/>
    <n v="6"/>
    <n v="46056"/>
    <n v="0"/>
    <n v="4"/>
    <d v="2026-02-05T00:00:00"/>
    <n v="1"/>
    <d v="2026-01-27T00:00:00"/>
    <n v="-19.338410927364521"/>
    <m/>
    <m/>
    <m/>
    <m/>
    <m/>
    <m/>
    <m/>
    <m/>
    <m/>
    <m/>
  </r>
  <r>
    <n v="188"/>
    <x v="187"/>
    <s v="iBoxx $ High Yield Corporate Bond ETF"/>
    <x v="5"/>
    <s v="N/A"/>
    <n v="-5"/>
    <n v="12"/>
    <n v="2"/>
    <d v="2025-11-26T00:00:00"/>
    <d v="1899-12-30T00:00:00"/>
    <d v="1899-12-30T00:00:00"/>
    <d v="2025-10-28T00:00:00"/>
    <d v="1899-12-30T00:00:00"/>
    <d v="1899-12-30T00:00:00"/>
    <n v="60.621792691801453"/>
    <s v="NEGATIVE"/>
    <s v=""/>
    <s v="NEGATIVE"/>
    <s v="NEGATIVE"/>
    <s v="NEGATIVE"/>
    <n v="86.828583995304001"/>
    <n v="54"/>
    <n v="0"/>
    <n v="2"/>
    <n v="6"/>
    <n v="0"/>
    <n v="1"/>
    <n v="4"/>
    <d v="2025-11-18T00:00:00"/>
    <n v="1"/>
    <d v="2026-02-10T00:00:00"/>
    <n v="-5.8709461958455833"/>
    <m/>
    <m/>
    <m/>
    <m/>
    <m/>
    <m/>
    <m/>
    <m/>
    <m/>
    <m/>
  </r>
  <r>
    <n v="189"/>
    <x v="188"/>
    <s v="Gold Trust"/>
    <x v="5"/>
    <s v="N/A"/>
    <n v="3"/>
    <n v="6"/>
    <n v="2"/>
    <d v="2025-12-23T00:00:00"/>
    <d v="1899-12-30T00:00:00"/>
    <d v="2026-01-13T00:00:00"/>
    <d v="1899-12-30T00:00:00"/>
    <d v="2026-01-30T00:00:00"/>
    <d v="1899-12-30T00:00:00"/>
    <n v="57.429587305004738"/>
    <s v="NEGATIVE"/>
    <s v=""/>
    <s v="POSITIVE"/>
    <s v="POSITIVE"/>
    <s v="POSITIVE"/>
    <n v="78.364708668825244"/>
    <n v="53"/>
    <n v="0"/>
    <n v="2"/>
    <n v="9"/>
    <n v="46052"/>
    <n v="0"/>
    <n v="0"/>
    <d v="2025-11-17T00:00:00"/>
    <n v="1"/>
    <d v="2026-01-29T00:00:00"/>
    <n v="-9.0633202141147748"/>
    <m/>
    <m/>
    <m/>
    <m/>
    <m/>
    <m/>
    <m/>
    <m/>
    <m/>
    <m/>
  </r>
  <r>
    <n v="190"/>
    <x v="189"/>
    <s v="Biotechnology ETF"/>
    <x v="5"/>
    <s v="N/A"/>
    <n v="1"/>
    <n v="6"/>
    <n v="6"/>
    <d v="2025-10-28T00:00:00"/>
    <d v="1899-12-30T00:00:00"/>
    <d v="1899-12-30T00:00:00"/>
    <d v="1899-12-30T00:00:00"/>
    <d v="2025-12-09T00:00:00"/>
    <d v="1899-12-30T00:00:00"/>
    <n v="48.590553001760107"/>
    <s v="NEGATIVE"/>
    <s v=""/>
    <s v="SELL"/>
    <s v="POSITIVE"/>
    <s v="POSITIVE"/>
    <n v="52.745804160134796"/>
    <n v="0"/>
    <n v="0"/>
    <n v="2"/>
    <n v="0"/>
    <n v="0"/>
    <n v="0"/>
    <n v="4"/>
    <d v="2025-11-14T00:00:00"/>
    <n v="1"/>
    <d v="2026-01-22T00:00:00"/>
    <n v="-17.902352899667832"/>
    <m/>
    <m/>
    <m/>
    <m/>
    <m/>
    <m/>
    <m/>
    <m/>
    <m/>
    <m/>
  </r>
  <r>
    <n v="191"/>
    <x v="190"/>
    <s v="Bitcoin Trust ETF"/>
    <x v="5"/>
    <s v="N/A"/>
    <n v="-1"/>
    <n v="9"/>
    <n v="7"/>
    <d v="1899-12-30T00:00:00"/>
    <d v="1899-12-30T00:00:00"/>
    <d v="1899-12-30T00:00:00"/>
    <d v="1899-12-30T00:00:00"/>
    <d v="1899-12-30T00:00:00"/>
    <d v="1899-12-30T00:00:00"/>
    <n v="30.678143315316959"/>
    <s v="NEGATIVE"/>
    <s v=""/>
    <s v="NEGATIVE"/>
    <s v="NEGATIVE"/>
    <s v="NEGATIVE"/>
    <n v="15.661258926098085"/>
    <n v="0"/>
    <n v="0"/>
    <n v="0"/>
    <n v="4"/>
    <n v="46058"/>
    <n v="0"/>
    <n v="4"/>
    <d v="2026-02-05T00:00:00"/>
    <n v="1"/>
    <d v="2026-01-14T00:00:00"/>
    <n v="-35.814767733791726"/>
    <m/>
    <m/>
    <m/>
    <m/>
    <m/>
    <m/>
    <m/>
    <m/>
    <m/>
    <m/>
  </r>
  <r>
    <n v="192"/>
    <x v="191"/>
    <s v="Online Retail ETF"/>
    <x v="5"/>
    <s v="N/A"/>
    <n v="-1"/>
    <n v="12"/>
    <n v="7"/>
    <d v="1899-12-30T00:00:00"/>
    <d v="1899-12-30T00:00:00"/>
    <d v="1899-12-30T00:00:00"/>
    <d v="1899-12-30T00:00:00"/>
    <d v="1899-12-30T00:00:00"/>
    <d v="1899-12-30T00:00:00"/>
    <n v="30.339168132899147"/>
    <s v="NEGATIVE"/>
    <s v=""/>
    <s v="NEGATIVE"/>
    <s v="NEGATIVE"/>
    <s v="NEGATIVE"/>
    <n v="19.086497472851775"/>
    <n v="0"/>
    <n v="0"/>
    <n v="2"/>
    <n v="6"/>
    <n v="46057"/>
    <n v="0"/>
    <n v="4"/>
    <d v="2026-02-05T00:00:00"/>
    <n v="1"/>
    <d v="2026-01-12T00:00:00"/>
    <n v="-36.153730205574419"/>
    <m/>
    <m/>
    <m/>
    <m/>
    <m/>
    <m/>
    <m/>
    <m/>
    <m/>
    <m/>
  </r>
  <r>
    <n v="193"/>
    <x v="192"/>
    <s v="Global Clean Energy ETF"/>
    <x v="5"/>
    <s v="N/A"/>
    <n v="5"/>
    <n v="6"/>
    <n v="2"/>
    <d v="2025-11-03T00:00:00"/>
    <d v="1899-12-30T00:00:00"/>
    <d v="2026-01-27T00:00:00"/>
    <d v="1899-12-30T00:00:00"/>
    <d v="1899-12-30T00:00:00"/>
    <d v="1899-12-30T00:00:00"/>
    <n v="61.022312106046705"/>
    <s v="NEGATIVE"/>
    <s v=""/>
    <s v="POSITIVE"/>
    <s v="POSITIVE"/>
    <s v="POSITIVE"/>
    <n v="85.942390258636365"/>
    <n v="27"/>
    <n v="0"/>
    <n v="2"/>
    <n v="5"/>
    <n v="0"/>
    <n v="0"/>
    <n v="0"/>
    <d v="2025-11-21T00:00:00"/>
    <n v="1"/>
    <d v="2026-02-04T00:00:00"/>
    <n v="-5.4706074407314844"/>
    <m/>
    <m/>
    <m/>
    <m/>
    <m/>
    <m/>
    <m/>
    <m/>
    <m/>
    <m/>
  </r>
  <r>
    <n v="194"/>
    <x v="193"/>
    <s v="Self-Driving EV and Tech ETF"/>
    <x v="5"/>
    <s v="N/A"/>
    <n v="5"/>
    <n v="9"/>
    <n v="4"/>
    <d v="2025-10-29T00:00:00"/>
    <d v="1899-12-30T00:00:00"/>
    <d v="2025-11-13T00:00:00"/>
    <d v="1899-12-30T00:00:00"/>
    <d v="1899-12-30T00:00:00"/>
    <d v="1899-12-30T00:00:00"/>
    <n v="54.947822907943724"/>
    <s v="NEGATIVE"/>
    <s v=""/>
    <s v="POSITIVE"/>
    <s v="POSITIVE"/>
    <s v="POSITIVE"/>
    <n v="59.464882770870524"/>
    <n v="2"/>
    <n v="0"/>
    <n v="0"/>
    <n v="9"/>
    <n v="0"/>
    <n v="1"/>
    <n v="4"/>
    <d v="2025-11-21T00:00:00"/>
    <n v="1"/>
    <d v="2026-01-22T00:00:00"/>
    <n v="-11.545084803404983"/>
    <m/>
    <m/>
    <m/>
    <m/>
    <m/>
    <m/>
    <m/>
    <m/>
    <m/>
    <m/>
  </r>
  <r>
    <n v="195"/>
    <x v="194"/>
    <s v="U.S. Infrastructure ETF"/>
    <x v="5"/>
    <s v="N/A"/>
    <n v="3"/>
    <n v="9"/>
    <n v="2"/>
    <d v="2026-01-06T00:00:00"/>
    <d v="1899-12-30T00:00:00"/>
    <d v="2026-02-06T00:00:00"/>
    <d v="1899-12-30T00:00:00"/>
    <d v="1899-12-30T00:00:00"/>
    <d v="1899-12-30T00:00:00"/>
    <n v="74.904456835933416"/>
    <s v="POSITIVE"/>
    <s v=""/>
    <s v="POSITIVE"/>
    <s v="POSITIVE"/>
    <s v="POSITIVE"/>
    <n v="86.934199684557413"/>
    <n v="52"/>
    <n v="0"/>
    <n v="4"/>
    <n v="6"/>
    <n v="46051"/>
    <n v="1"/>
    <n v="0"/>
    <d v="2025-11-21T00:00:00"/>
    <n v="1"/>
    <d v="2026-02-10T00:00:00"/>
    <n v="8.4115418347628008"/>
    <m/>
    <m/>
    <m/>
    <m/>
    <m/>
    <m/>
    <m/>
    <m/>
    <m/>
    <m/>
  </r>
  <r>
    <n v="196"/>
    <x v="195"/>
    <s v="Expanded Tech-Software Sector ETF"/>
    <x v="5"/>
    <s v="N/A"/>
    <n v="-1"/>
    <n v="12"/>
    <n v="7"/>
    <d v="1899-12-30T00:00:00"/>
    <d v="1899-12-30T00:00:00"/>
    <d v="1899-12-30T00:00:00"/>
    <d v="2026-01-14T00:00:00"/>
    <d v="1899-12-30T00:00:00"/>
    <d v="1899-12-30T00:00:00"/>
    <n v="32.147897635988798"/>
    <s v="NEGATIVE"/>
    <s v=""/>
    <s v="NEGATIVE"/>
    <s v="NEGATIVE"/>
    <s v="NEGATIVE"/>
    <n v="22.547837911263287"/>
    <n v="0"/>
    <n v="0"/>
    <n v="1"/>
    <n v="6"/>
    <n v="46057"/>
    <n v="0"/>
    <n v="4"/>
    <d v="2026-02-05T00:00:00"/>
    <n v="1"/>
    <d v="2026-01-12T00:00:00"/>
    <n v="-34.345021431863799"/>
    <m/>
    <m/>
    <m/>
    <m/>
    <m/>
    <m/>
    <m/>
    <m/>
    <m/>
    <m/>
  </r>
  <r>
    <n v="197"/>
    <x v="196"/>
    <s v="Core S&amp;P Small-Cap ETF"/>
    <x v="5"/>
    <s v="N/A"/>
    <n v="6"/>
    <n v="9"/>
    <n v="2"/>
    <d v="2026-01-09T00:00:00"/>
    <d v="1899-12-30T00:00:00"/>
    <d v="1899-12-30T00:00:00"/>
    <d v="2025-11-03T00:00:00"/>
    <d v="1899-12-30T00:00:00"/>
    <d v="1899-12-30T00:00:00"/>
    <n v="67.009632216899888"/>
    <s v="POSITIVE"/>
    <s v=""/>
    <s v="POSITIVE"/>
    <s v="POSITIVE"/>
    <s v="POSITIVE"/>
    <n v="79.758844449308668"/>
    <n v="27"/>
    <n v="0"/>
    <n v="1"/>
    <n v="6"/>
    <n v="0"/>
    <n v="1"/>
    <n v="0"/>
    <d v="2025-11-20T00:00:00"/>
    <n v="1"/>
    <d v="2026-02-10T00:00:00"/>
    <n v="0.51671625999456694"/>
    <m/>
    <m/>
    <m/>
    <m/>
    <m/>
    <m/>
    <m/>
    <m/>
    <m/>
    <m/>
  </r>
  <r>
    <n v="198"/>
    <x v="197"/>
    <s v="MSCI India ETF"/>
    <x v="5"/>
    <s v="N/A"/>
    <n v="4"/>
    <n v="12"/>
    <n v="2"/>
    <d v="1899-12-30T00:00:00"/>
    <d v="1899-12-30T00:00:00"/>
    <d v="1899-12-30T00:00:00"/>
    <d v="2026-01-09T00:00:00"/>
    <d v="1899-12-30T00:00:00"/>
    <d v="1899-12-30T00:00:00"/>
    <n v="58.992940237705454"/>
    <s v="NEGATIVE"/>
    <s v=""/>
    <s v="BUY"/>
    <s v="NEGATIVE"/>
    <s v="NEGATIVE"/>
    <n v="59.018359151043335"/>
    <n v="3"/>
    <n v="0"/>
    <n v="2"/>
    <n v="7"/>
    <n v="46055"/>
    <n v="1"/>
    <n v="0"/>
    <d v="2026-01-23T00:00:00"/>
    <n v="1"/>
    <d v="2026-02-10T00:00:00"/>
    <n v="-7.4999831611894123"/>
    <m/>
    <m/>
    <m/>
    <m/>
    <m/>
    <m/>
    <m/>
    <m/>
    <m/>
    <m/>
  </r>
  <r>
    <n v="199"/>
    <x v="198"/>
    <s v="U.S. Aerospace &amp; Defense ETF"/>
    <x v="5"/>
    <s v="N/A"/>
    <n v="7"/>
    <n v="9"/>
    <n v="4"/>
    <d v="2025-10-28T00:00:00"/>
    <d v="1899-12-30T00:00:00"/>
    <d v="2026-01-05T00:00:00"/>
    <d v="1899-12-30T00:00:00"/>
    <d v="2026-01-26T00:00:00"/>
    <d v="1899-12-30T00:00:00"/>
    <n v="53.84722714681368"/>
    <s v="NEGATIVE"/>
    <s v=""/>
    <s v="POSITIVE"/>
    <s v="POSITIVE"/>
    <s v="POSITIVE"/>
    <n v="62.667581305756194"/>
    <n v="3"/>
    <n v="0"/>
    <n v="2"/>
    <n v="5"/>
    <n v="0"/>
    <n v="2"/>
    <n v="0"/>
    <d v="2025-11-21T00:00:00"/>
    <n v="1"/>
    <d v="2026-01-16T00:00:00"/>
    <n v="-12.645691319326453"/>
    <m/>
    <m/>
    <m/>
    <m/>
    <m/>
    <m/>
    <m/>
    <m/>
    <m/>
    <m/>
  </r>
  <r>
    <n v="200"/>
    <x v="199"/>
    <s v="U.S. Home Construction ETF"/>
    <x v="5"/>
    <s v="N/A"/>
    <n v="6"/>
    <n v="9"/>
    <n v="2"/>
    <d v="1899-12-30T00:00:00"/>
    <d v="1899-12-30T00:00:00"/>
    <d v="1899-12-30T00:00:00"/>
    <d v="2025-11-17T00:00:00"/>
    <d v="1899-12-30T00:00:00"/>
    <d v="1899-12-30T00:00:00"/>
    <n v="67.340010854677146"/>
    <s v="POSITIVE"/>
    <s v=""/>
    <s v="POSITIVE"/>
    <s v="POSITIVE"/>
    <s v="POSITIVE"/>
    <n v="72.595751484266657"/>
    <n v="7"/>
    <n v="0"/>
    <n v="4"/>
    <n v="6"/>
    <n v="0"/>
    <n v="1"/>
    <n v="0"/>
    <d v="2025-11-18T00:00:00"/>
    <n v="1"/>
    <d v="2026-02-10T00:00:00"/>
    <n v="0.84710268821130796"/>
    <m/>
    <m/>
    <m/>
    <m/>
    <m/>
    <m/>
    <m/>
    <m/>
    <m/>
    <m/>
  </r>
  <r>
    <n v="201"/>
    <x v="200"/>
    <s v="S&amp;P 500 Growth ETF"/>
    <x v="5"/>
    <s v="N/A"/>
    <n v="-1"/>
    <n v="9"/>
    <n v="4"/>
    <d v="2025-10-28T00:00:00"/>
    <d v="1899-12-30T00:00:00"/>
    <d v="2025-10-29T00:00:00"/>
    <d v="1899-12-30T00:00:00"/>
    <d v="1899-12-30T00:00:00"/>
    <d v="1899-12-30T00:00:00"/>
    <n v="46.692091407235161"/>
    <s v="NEGATIVE"/>
    <s v=""/>
    <s v="NEGATIVE"/>
    <s v="NEGATIVE"/>
    <s v="NEGATIVE"/>
    <n v="41.680245113329164"/>
    <n v="0"/>
    <n v="0"/>
    <n v="1"/>
    <n v="6"/>
    <n v="46051"/>
    <n v="0"/>
    <n v="4"/>
    <d v="2025-11-21T00:00:00"/>
    <n v="1"/>
    <d v="2026-01-28T00:00:00"/>
    <n v="-19.80081418415503"/>
    <m/>
    <m/>
    <m/>
    <m/>
    <m/>
    <m/>
    <m/>
    <m/>
    <m/>
    <m/>
  </r>
  <r>
    <n v="202"/>
    <x v="201"/>
    <s v="Micro-Cap ETF"/>
    <x v="5"/>
    <s v="N/A"/>
    <n v="7"/>
    <n v="9"/>
    <n v="4"/>
    <d v="2025-12-08T00:00:00"/>
    <d v="1899-12-30T00:00:00"/>
    <d v="2025-12-12T00:00:00"/>
    <d v="1899-12-30T00:00:00"/>
    <d v="2026-01-29T00:00:00"/>
    <d v="1899-12-30T00:00:00"/>
    <n v="53.601170861136779"/>
    <s v="NEGATIVE"/>
    <s v=""/>
    <s v="POSITIVE"/>
    <s v="POSITIVE"/>
    <s v="POSITIVE"/>
    <n v="66.374122125693447"/>
    <n v="3"/>
    <n v="0"/>
    <n v="1"/>
    <n v="5"/>
    <n v="0"/>
    <n v="0"/>
    <n v="4"/>
    <d v="2025-11-20T00:00:00"/>
    <n v="1"/>
    <d v="2026-01-22T00:00:00"/>
    <n v="-12.891732592653732"/>
    <m/>
    <m/>
    <m/>
    <m/>
    <m/>
    <m/>
    <m/>
    <m/>
    <m/>
    <m/>
  </r>
  <r>
    <n v="203"/>
    <x v="202"/>
    <s v="Russell 1000 Value ETF"/>
    <x v="5"/>
    <s v="N/A"/>
    <n v="2"/>
    <n v="9"/>
    <n v="2"/>
    <d v="2026-01-07T00:00:00"/>
    <d v="1899-12-30T00:00:00"/>
    <d v="1899-12-30T00:00:00"/>
    <d v="2025-10-28T00:00:00"/>
    <d v="1899-12-30T00:00:00"/>
    <d v="1899-12-30T00:00:00"/>
    <n v="68.598804362077573"/>
    <s v="POSITIVE"/>
    <s v=""/>
    <s v="POSITIVE"/>
    <s v="POSITIVE"/>
    <s v="POSITIVE"/>
    <n v="89.537086803630132"/>
    <n v="53"/>
    <n v="0"/>
    <n v="1"/>
    <n v="3"/>
    <n v="0"/>
    <n v="1"/>
    <n v="0"/>
    <d v="2025-11-20T00:00:00"/>
    <n v="1"/>
    <d v="2026-02-10T00:00:00"/>
    <n v="2.1059030542179471"/>
    <m/>
    <m/>
    <m/>
    <m/>
    <m/>
    <m/>
    <m/>
    <m/>
    <m/>
    <m/>
  </r>
  <r>
    <n v="204"/>
    <x v="203"/>
    <s v="Russell 2000 ETF"/>
    <x v="5"/>
    <s v="N/A"/>
    <n v="5"/>
    <n v="12"/>
    <n v="4"/>
    <d v="2025-12-09T00:00:00"/>
    <d v="1899-12-30T00:00:00"/>
    <d v="1899-12-30T00:00:00"/>
    <d v="1899-12-30T00:00:00"/>
    <d v="1899-12-30T00:00:00"/>
    <d v="1899-12-30T00:00:00"/>
    <n v="58.065102949868695"/>
    <s v="NEGATIVE"/>
    <s v=""/>
    <s v="POSITIVE"/>
    <s v="POSITIVE"/>
    <s v="POSITIVE"/>
    <n v="70.815362317498639"/>
    <n v="3"/>
    <n v="0"/>
    <n v="1"/>
    <n v="5"/>
    <n v="0"/>
    <n v="1"/>
    <n v="4"/>
    <d v="2025-11-20T00:00:00"/>
    <n v="1"/>
    <d v="2026-01-22T00:00:00"/>
    <n v="-8.4278116153390386"/>
    <m/>
    <m/>
    <m/>
    <m/>
    <m/>
    <m/>
    <m/>
    <m/>
    <m/>
    <m/>
  </r>
  <r>
    <n v="205"/>
    <x v="204"/>
    <s v="Russell 2000 Value ETF"/>
    <x v="5"/>
    <s v="N/A"/>
    <n v="2"/>
    <n v="9"/>
    <n v="2"/>
    <d v="2025-12-04T00:00:00"/>
    <d v="1899-12-30T00:00:00"/>
    <d v="1899-12-30T00:00:00"/>
    <d v="1899-12-30T00:00:00"/>
    <d v="1899-12-30T00:00:00"/>
    <d v="1899-12-30T00:00:00"/>
    <n v="65.19113164565303"/>
    <s v="POSITIVE"/>
    <s v=""/>
    <s v="POSITIVE"/>
    <s v="POSITIVE"/>
    <s v="POSITIVE"/>
    <n v="83.606522557626505"/>
    <n v="52"/>
    <n v="0"/>
    <n v="1"/>
    <n v="3"/>
    <n v="0"/>
    <n v="1"/>
    <n v="0"/>
    <d v="2025-11-20T00:00:00"/>
    <n v="1"/>
    <d v="2026-02-10T00:00:00"/>
    <n v="-1.3017906202111504"/>
    <m/>
    <m/>
    <m/>
    <m/>
    <m/>
    <m/>
    <m/>
    <m/>
    <m/>
    <m/>
  </r>
  <r>
    <n v="206"/>
    <x v="205"/>
    <s v="Russell 2000 Growth ETF"/>
    <x v="5"/>
    <s v="N/A"/>
    <n v="5"/>
    <n v="12"/>
    <n v="4"/>
    <d v="2026-01-08T00:00:00"/>
    <d v="1899-12-30T00:00:00"/>
    <d v="1899-12-30T00:00:00"/>
    <d v="1899-12-30T00:00:00"/>
    <d v="1899-12-30T00:00:00"/>
    <d v="1899-12-30T00:00:00"/>
    <n v="52.293715937594143"/>
    <s v="NEGATIVE"/>
    <s v=""/>
    <s v="POSITIVE"/>
    <s v="POSITIVE"/>
    <s v="POSITIVE"/>
    <n v="58.568205186330474"/>
    <n v="3"/>
    <n v="0"/>
    <n v="1"/>
    <n v="5"/>
    <n v="0"/>
    <n v="1"/>
    <n v="4"/>
    <d v="2025-11-21T00:00:00"/>
    <n v="1"/>
    <d v="2026-01-22T00:00:00"/>
    <n v="-14.199192162475669"/>
    <m/>
    <m/>
    <m/>
    <m/>
    <m/>
    <m/>
    <m/>
    <m/>
    <m/>
    <m/>
  </r>
  <r>
    <n v="207"/>
    <x v="206"/>
    <s v="Russell Mid-Cap Value ETF"/>
    <x v="5"/>
    <s v="N/A"/>
    <n v="2"/>
    <n v="9"/>
    <n v="2"/>
    <d v="2025-12-04T00:00:00"/>
    <d v="1899-12-30T00:00:00"/>
    <d v="1899-12-30T00:00:00"/>
    <d v="2025-10-28T00:00:00"/>
    <d v="1899-12-30T00:00:00"/>
    <d v="1899-12-30T00:00:00"/>
    <n v="69.253910996393273"/>
    <s v="POSITIVE"/>
    <s v=""/>
    <s v="POSITIVE"/>
    <s v="POSITIVE"/>
    <s v="POSITIVE"/>
    <n v="85.425319954332522"/>
    <n v="52"/>
    <n v="0"/>
    <n v="1"/>
    <n v="6"/>
    <n v="0"/>
    <n v="1"/>
    <n v="0"/>
    <d v="2025-11-20T00:00:00"/>
    <n v="1"/>
    <d v="2026-02-10T00:00:00"/>
    <n v="2.7609709040313817"/>
    <m/>
    <m/>
    <m/>
    <m/>
    <m/>
    <m/>
    <m/>
    <m/>
    <m/>
    <m/>
  </r>
  <r>
    <n v="208"/>
    <x v="207"/>
    <s v="Global Healthcare ETF"/>
    <x v="5"/>
    <s v="N/A"/>
    <n v="5"/>
    <n v="6"/>
    <n v="2"/>
    <d v="2026-01-07T00:00:00"/>
    <d v="1899-12-30T00:00:00"/>
    <d v="1899-12-30T00:00:00"/>
    <d v="1899-12-30T00:00:00"/>
    <d v="2025-12-05T00:00:00"/>
    <d v="1899-12-30T00:00:00"/>
    <n v="53.375064906796425"/>
    <s v="NEGATIVE"/>
    <s v=""/>
    <s v="POSITIVE"/>
    <s v="POSITIVE"/>
    <s v="POSITIVE"/>
    <n v="60.349608508583884"/>
    <n v="3"/>
    <n v="0"/>
    <n v="0"/>
    <n v="6"/>
    <n v="46050"/>
    <n v="2"/>
    <n v="0"/>
    <d v="2025-12-09T00:00:00"/>
    <n v="1"/>
    <d v="2026-02-09T00:00:00"/>
    <n v="-13.117843284724863"/>
    <m/>
    <m/>
    <m/>
    <m/>
    <m/>
    <m/>
    <m/>
    <m/>
    <m/>
    <m/>
  </r>
  <r>
    <n v="209"/>
    <x v="208"/>
    <s v="U.S. Consumer Discretionary ETF"/>
    <x v="5"/>
    <s v="N/A"/>
    <n v="-1"/>
    <n v="9"/>
    <n v="6"/>
    <d v="2026-01-09T00:00:00"/>
    <d v="1899-12-30T00:00:00"/>
    <d v="1899-12-30T00:00:00"/>
    <d v="1899-12-30T00:00:00"/>
    <d v="1899-12-30T00:00:00"/>
    <d v="1899-12-30T00:00:00"/>
    <n v="44.699116212180691"/>
    <s v="NEGATIVE"/>
    <s v=""/>
    <s v="NEGATIVE"/>
    <s v="NEGATIVE"/>
    <s v="NEGATIVE"/>
    <n v="40.635203624002344"/>
    <n v="0"/>
    <n v="0"/>
    <n v="2"/>
    <n v="3"/>
    <n v="0"/>
    <n v="0"/>
    <n v="3"/>
    <d v="2025-11-20T00:00:00"/>
    <n v="1"/>
    <d v="2026-01-12T00:00:00"/>
    <n v="-21.793804369605439"/>
    <m/>
    <m/>
    <m/>
    <m/>
    <m/>
    <m/>
    <m/>
    <m/>
    <m/>
    <m/>
  </r>
  <r>
    <n v="210"/>
    <x v="209"/>
    <s v="U.S. Energy ETF"/>
    <x v="5"/>
    <s v="N/A"/>
    <n v="4"/>
    <n v="12"/>
    <n v="2"/>
    <d v="2026-01-14T00:00:00"/>
    <d v="1899-12-30T00:00:00"/>
    <d v="1899-12-30T00:00:00"/>
    <d v="1899-12-30T00:00:00"/>
    <d v="1899-12-30T00:00:00"/>
    <d v="1899-12-30T00:00:00"/>
    <n v="75.273297066484929"/>
    <s v="POSITIVE"/>
    <s v=""/>
    <s v="POSITIVE"/>
    <s v="POSITIVE"/>
    <s v="POSITIVE"/>
    <n v="92.528693745433316"/>
    <n v="27"/>
    <n v="0"/>
    <n v="1"/>
    <n v="6"/>
    <n v="46056"/>
    <n v="1"/>
    <n v="0"/>
    <d v="2025-12-16T00:00:00"/>
    <n v="1"/>
    <d v="2026-02-10T00:00:00"/>
    <n v="8.7803958096721857"/>
    <m/>
    <m/>
    <m/>
    <m/>
    <m/>
    <m/>
    <m/>
    <m/>
    <m/>
    <m/>
  </r>
  <r>
    <n v="211"/>
    <x v="210"/>
    <s v="U.S. Financials ETF"/>
    <x v="5"/>
    <s v="N/A"/>
    <n v="-1"/>
    <n v="6"/>
    <n v="6"/>
    <d v="2025-12-11T00:00:00"/>
    <d v="1899-12-30T00:00:00"/>
    <d v="1899-12-30T00:00:00"/>
    <d v="1899-12-30T00:00:00"/>
    <d v="1899-12-30T00:00:00"/>
    <d v="1899-12-30T00:00:00"/>
    <n v="47.527090332988401"/>
    <s v="NEGATIVE"/>
    <s v=""/>
    <s v="NEGATIVE"/>
    <s v="NEGATIVE"/>
    <s v="NEGATIVE"/>
    <n v="46.398326191316329"/>
    <n v="0"/>
    <n v="0"/>
    <n v="2"/>
    <n v="0"/>
    <n v="0"/>
    <n v="2"/>
    <n v="0"/>
    <d v="2025-11-21T00:00:00"/>
    <n v="1"/>
    <d v="2026-01-13T00:00:00"/>
    <n v="-18.965809069822903"/>
    <m/>
    <m/>
    <m/>
    <m/>
    <m/>
    <m/>
    <m/>
    <m/>
    <m/>
    <m/>
  </r>
  <r>
    <n v="212"/>
    <x v="211"/>
    <s v="U.S. Healthcare ETF"/>
    <x v="5"/>
    <s v="N/A"/>
    <n v="0"/>
    <n v="9"/>
    <n v="6"/>
    <d v="2025-11-25T00:00:00"/>
    <d v="1899-12-30T00:00:00"/>
    <d v="1899-12-30T00:00:00"/>
    <d v="1899-12-30T00:00:00"/>
    <d v="2025-12-05T00:00:00"/>
    <d v="1899-12-30T00:00:00"/>
    <n v="46.66098819745725"/>
    <s v="NEGATIVE"/>
    <s v=""/>
    <s v="NEGATIVE"/>
    <s v="POSITIVE"/>
    <s v="SELL"/>
    <n v="46.462866528537681"/>
    <n v="0"/>
    <n v="0"/>
    <n v="0"/>
    <n v="6"/>
    <n v="46055"/>
    <n v="2"/>
    <n v="0"/>
    <d v="2025-12-09T00:00:00"/>
    <n v="1"/>
    <d v="2026-01-22T00:00:00"/>
    <n v="-19.831947822116263"/>
    <m/>
    <m/>
    <m/>
    <m/>
    <m/>
    <m/>
    <m/>
    <m/>
    <m/>
    <m/>
  </r>
  <r>
    <n v="213"/>
    <x v="212"/>
    <s v="U.S. Consumer Staples ETF"/>
    <x v="5"/>
    <s v="N/A"/>
    <n v="6"/>
    <n v="9"/>
    <n v="2"/>
    <d v="2026-02-02T00:00:00"/>
    <d v="1899-12-30T00:00:00"/>
    <d v="1899-12-30T00:00:00"/>
    <d v="2025-10-29T00:00:00"/>
    <d v="1899-12-30T00:00:00"/>
    <d v="1899-12-30T00:00:00"/>
    <n v="78.127927111098941"/>
    <s v="POSITIVE"/>
    <s v=""/>
    <s v="POSITIVE"/>
    <s v="POSITIVE"/>
    <s v="POSITIVE"/>
    <n v="82.870666305464468"/>
    <n v="22"/>
    <n v="0"/>
    <n v="5"/>
    <n v="6"/>
    <n v="0"/>
    <n v="3"/>
    <n v="0"/>
    <d v="2026-01-08T00:00:00"/>
    <n v="1"/>
    <d v="2026-02-06T00:00:00"/>
    <n v="11.63507683030636"/>
    <m/>
    <m/>
    <m/>
    <m/>
    <m/>
    <m/>
    <m/>
    <m/>
    <m/>
    <m/>
  </r>
  <r>
    <n v="214"/>
    <x v="213"/>
    <s v="U.S. Real Estate ETF"/>
    <x v="5"/>
    <s v="N/A"/>
    <n v="5"/>
    <n v="6"/>
    <n v="2"/>
    <d v="1899-12-30T00:00:00"/>
    <d v="1899-12-30T00:00:00"/>
    <d v="1899-12-30T00:00:00"/>
    <d v="2025-10-29T00:00:00"/>
    <d v="1899-12-30T00:00:00"/>
    <d v="1899-12-30T00:00:00"/>
    <n v="67.865911246225323"/>
    <s v="POSITIVE"/>
    <s v=""/>
    <s v="POSITIVE"/>
    <s v="NEGATIVE"/>
    <s v="POSITIVE"/>
    <n v="73.59242231579799"/>
    <n v="5"/>
    <n v="0"/>
    <n v="3"/>
    <n v="0"/>
    <n v="0"/>
    <n v="1"/>
    <n v="0"/>
    <d v="2025-12-22T00:00:00"/>
    <n v="1"/>
    <d v="2026-02-10T00:00:00"/>
    <n v="1.3730173175397198"/>
    <m/>
    <m/>
    <m/>
    <m/>
    <m/>
    <m/>
    <m/>
    <m/>
    <m/>
    <m/>
  </r>
  <r>
    <n v="215"/>
    <x v="214"/>
    <s v="U.S. Transportation ETF"/>
    <x v="5"/>
    <s v="N/A"/>
    <n v="6"/>
    <n v="12"/>
    <n v="2"/>
    <d v="2025-12-04T00:00:00"/>
    <d v="1899-12-30T00:00:00"/>
    <d v="1899-12-30T00:00:00"/>
    <d v="2025-10-28T00:00:00"/>
    <d v="1899-12-30T00:00:00"/>
    <d v="1899-12-30T00:00:00"/>
    <n v="68.683739901481573"/>
    <s v="POSITIVE"/>
    <s v=""/>
    <s v="POSITIVE"/>
    <s v="POSITIVE"/>
    <s v="POSITIVE"/>
    <n v="82.306693741915694"/>
    <n v="9"/>
    <n v="0"/>
    <n v="1"/>
    <n v="7"/>
    <n v="46056"/>
    <n v="1"/>
    <n v="0"/>
    <d v="2025-11-20T00:00:00"/>
    <n v="1"/>
    <d v="2026-02-10T00:00:00"/>
    <n v="2.1908176144042812"/>
    <m/>
    <m/>
    <m/>
    <m/>
    <m/>
    <m/>
    <m/>
    <m/>
    <m/>
    <m/>
  </r>
  <r>
    <n v="216"/>
    <x v="215"/>
    <s v="U.S. Technology ETF"/>
    <x v="5"/>
    <s v="N/A"/>
    <n v="-1"/>
    <n v="12"/>
    <n v="4"/>
    <d v="2025-10-28T00:00:00"/>
    <d v="1899-12-30T00:00:00"/>
    <d v="2025-10-28T00:00:00"/>
    <d v="1899-12-30T00:00:00"/>
    <d v="1899-12-30T00:00:00"/>
    <d v="1899-12-30T00:00:00"/>
    <n v="46.258361448698984"/>
    <s v="NEGATIVE"/>
    <s v=""/>
    <s v="NEGATIVE"/>
    <s v="NEGATIVE"/>
    <s v="NEGATIVE"/>
    <n v="38.740153175787171"/>
    <n v="0"/>
    <n v="0"/>
    <n v="1"/>
    <n v="6"/>
    <n v="46057"/>
    <n v="0"/>
    <n v="4"/>
    <d v="2025-11-21T00:00:00"/>
    <n v="1"/>
    <d v="2026-01-28T00:00:00"/>
    <n v="-20.234544351862304"/>
    <m/>
    <m/>
    <m/>
    <m/>
    <m/>
    <m/>
    <m/>
    <m/>
    <m/>
    <m/>
  </r>
  <r>
    <n v="217"/>
    <x v="216"/>
    <s v="U.S. Telecommunications ETF"/>
    <x v="5"/>
    <s v="N/A"/>
    <n v="5"/>
    <n v="9"/>
    <n v="2"/>
    <d v="2026-02-10T00:00:00"/>
    <d v="1899-12-30T00:00:00"/>
    <d v="2026-01-22T00:00:00"/>
    <d v="1899-12-30T00:00:00"/>
    <d v="1899-12-30T00:00:00"/>
    <d v="1899-12-30T00:00:00"/>
    <n v="88.039911789610741"/>
    <s v="POSITIVE"/>
    <s v=""/>
    <s v="POSITIVE"/>
    <s v="POSITIVE"/>
    <s v="POSITIVE"/>
    <n v="94.934636545016104"/>
    <n v="14"/>
    <n v="0"/>
    <n v="1"/>
    <n v="5"/>
    <n v="0"/>
    <n v="1"/>
    <n v="0"/>
    <d v="2025-11-20T00:00:00"/>
    <n v="1"/>
    <d v="2026-02-10T00:00:00"/>
    <n v="21.546955186623293"/>
    <m/>
    <m/>
    <m/>
    <m/>
    <m/>
    <m/>
    <m/>
    <m/>
    <m/>
    <m/>
  </r>
  <r>
    <n v="218"/>
    <x v="217"/>
    <s v="US Global Jets ETF"/>
    <x v="5"/>
    <s v="N/A"/>
    <n v="8"/>
    <n v="9"/>
    <n v="2"/>
    <d v="2026-02-09T00:00:00"/>
    <d v="1899-12-30T00:00:00"/>
    <d v="1899-12-30T00:00:00"/>
    <d v="1899-12-30T00:00:00"/>
    <d v="1899-12-30T00:00:00"/>
    <d v="1899-12-30T00:00:00"/>
    <n v="65.737300275890703"/>
    <s v="POSITIVE"/>
    <s v=""/>
    <s v="POSITIVE"/>
    <s v="POSITIVE"/>
    <s v="POSITIVE"/>
    <n v="73.644067590052614"/>
    <n v="7"/>
    <n v="0"/>
    <n v="2"/>
    <n v="3"/>
    <n v="0"/>
    <n v="2"/>
    <n v="0"/>
    <d v="2025-11-20T00:00:00"/>
    <n v="1"/>
    <d v="2026-02-09T00:00:00"/>
    <n v="-0.75564181538040032"/>
    <m/>
    <m/>
    <m/>
    <m/>
    <m/>
    <m/>
    <m/>
    <m/>
    <m/>
    <m/>
  </r>
  <r>
    <n v="219"/>
    <x v="218"/>
    <s v="SPDR Bloomberg High Yield Bond ETF"/>
    <x v="5"/>
    <s v="N/A"/>
    <n v="1"/>
    <n v="9"/>
    <n v="2"/>
    <d v="2025-11-26T00:00:00"/>
    <d v="1899-12-30T00:00:00"/>
    <d v="1899-12-30T00:00:00"/>
    <d v="2025-10-28T00:00:00"/>
    <d v="1899-12-30T00:00:00"/>
    <d v="1899-12-30T00:00:00"/>
    <n v="63.306342841781046"/>
    <s v="POSITIVE"/>
    <s v=""/>
    <s v="BUY"/>
    <s v="NEGATIVE"/>
    <s v="NEGATIVE"/>
    <n v="86.821802790341863"/>
    <n v="54"/>
    <n v="0"/>
    <n v="0"/>
    <n v="6"/>
    <n v="0"/>
    <n v="1"/>
    <n v="4"/>
    <d v="2025-11-18T00:00:00"/>
    <n v="1"/>
    <d v="2026-02-10T00:00:00"/>
    <n v="-3.1859125169394176"/>
    <m/>
    <m/>
    <m/>
    <m/>
    <m/>
    <m/>
    <m/>
    <m/>
    <m/>
    <m/>
  </r>
  <r>
    <n v="220"/>
    <x v="219"/>
    <s v="SPDR S&amp;P Bank ETF"/>
    <x v="5"/>
    <s v="N/A"/>
    <n v="4"/>
    <n v="6"/>
    <n v="2"/>
    <d v="2026-02-09T00:00:00"/>
    <d v="1899-12-30T00:00:00"/>
    <d v="1899-12-30T00:00:00"/>
    <d v="1899-12-30T00:00:00"/>
    <d v="1899-12-30T00:00:00"/>
    <d v="1899-12-30T00:00:00"/>
    <n v="64.258356853248131"/>
    <s v="POSITIVE"/>
    <s v=""/>
    <s v="POSITIVE"/>
    <s v="POSITIVE"/>
    <s v="POSITIVE"/>
    <n v="78.049812342303809"/>
    <n v="54"/>
    <n v="0"/>
    <n v="2"/>
    <n v="0"/>
    <n v="0"/>
    <n v="2"/>
    <n v="0"/>
    <d v="2025-11-18T00:00:00"/>
    <n v="1"/>
    <d v="2026-02-09T00:00:00"/>
    <n v="-2.2345397090779073"/>
    <m/>
    <m/>
    <m/>
    <m/>
    <m/>
    <m/>
    <m/>
    <m/>
    <m/>
    <m/>
  </r>
  <r>
    <n v="221"/>
    <x v="220"/>
    <s v="KBW Bank ETF"/>
    <x v="5"/>
    <s v="N/A"/>
    <n v="5"/>
    <n v="9"/>
    <n v="2"/>
    <d v="2025-12-03T00:00:00"/>
    <d v="1899-12-30T00:00:00"/>
    <d v="2025-12-09T00:00:00"/>
    <d v="1899-12-30T00:00:00"/>
    <d v="1899-12-30T00:00:00"/>
    <d v="1899-12-30T00:00:00"/>
    <n v="62.541241256784332"/>
    <s v="NEGATIVE"/>
    <s v=""/>
    <s v="POSITIVE"/>
    <s v="POSITIVE"/>
    <s v="POSITIVE"/>
    <n v="71.868049113566428"/>
    <n v="9"/>
    <n v="0"/>
    <n v="2"/>
    <n v="1"/>
    <n v="0"/>
    <n v="1"/>
    <n v="0"/>
    <d v="2025-11-18T00:00:00"/>
    <n v="1"/>
    <d v="2026-02-10T00:00:00"/>
    <n v="-3.951661504858599"/>
    <m/>
    <m/>
    <m/>
    <m/>
    <m/>
    <m/>
    <m/>
    <m/>
    <m/>
    <m/>
  </r>
  <r>
    <n v="222"/>
    <x v="221"/>
    <s v="SPDR S&amp;P Insurance ETF"/>
    <x v="5"/>
    <s v="N/A"/>
    <n v="-1"/>
    <n v="9"/>
    <n v="4"/>
    <d v="1899-12-30T00:00:00"/>
    <d v="1899-12-30T00:00:00"/>
    <d v="1899-12-30T00:00:00"/>
    <d v="2025-10-28T00:00:00"/>
    <d v="1899-12-30T00:00:00"/>
    <d v="1899-12-30T00:00:00"/>
    <n v="42.839106438764084"/>
    <s v="NEGATIVE"/>
    <s v=""/>
    <s v="NEGATIVE"/>
    <s v="NEGATIVE"/>
    <s v="NEGATIVE"/>
    <n v="38.568875814038549"/>
    <n v="0"/>
    <n v="0"/>
    <n v="0"/>
    <n v="2"/>
    <n v="0"/>
    <n v="4"/>
    <n v="2"/>
    <d v="2026-01-28T00:00:00"/>
    <n v="1"/>
    <d v="2026-02-05T00:00:00"/>
    <n v="-23.653792564183277"/>
    <m/>
    <m/>
    <m/>
    <m/>
    <m/>
    <m/>
    <m/>
    <m/>
    <m/>
    <m/>
  </r>
  <r>
    <n v="223"/>
    <x v="222"/>
    <s v="SPDR S&amp;P Regional Banking ETF"/>
    <x v="5"/>
    <s v="N/A"/>
    <n v="2"/>
    <n v="6"/>
    <n v="2"/>
    <d v="2026-01-09T00:00:00"/>
    <d v="1899-12-30T00:00:00"/>
    <d v="1899-12-30T00:00:00"/>
    <d v="1899-12-30T00:00:00"/>
    <d v="1899-12-30T00:00:00"/>
    <d v="1899-12-30T00:00:00"/>
    <n v="65.940562556094235"/>
    <s v="POSITIVE"/>
    <s v=""/>
    <s v="POSITIVE"/>
    <s v="POSITIVE"/>
    <s v="POSITIVE"/>
    <n v="79.090500840313339"/>
    <n v="54"/>
    <n v="0"/>
    <n v="2"/>
    <n v="0"/>
    <n v="0"/>
    <n v="2"/>
    <n v="0"/>
    <d v="2025-11-18T00:00:00"/>
    <n v="1"/>
    <d v="2026-02-09T00:00:00"/>
    <n v="-0.55232898652313622"/>
    <m/>
    <m/>
    <m/>
    <m/>
    <m/>
    <m/>
    <m/>
    <m/>
    <m/>
    <m/>
  </r>
  <r>
    <n v="224"/>
    <x v="223"/>
    <s v="MSCI Saudi Arabia ETF"/>
    <x v="5"/>
    <s v="N/A"/>
    <n v="4"/>
    <n v="6"/>
    <n v="2"/>
    <d v="1899-12-30T00:00:00"/>
    <d v="1899-12-30T00:00:00"/>
    <d v="1899-12-30T00:00:00"/>
    <d v="2025-11-28T00:00:00"/>
    <d v="1899-12-30T00:00:00"/>
    <d v="1899-12-30T00:00:00"/>
    <n v="56.082304533265727"/>
    <s v="NEGATIVE"/>
    <s v=""/>
    <s v="POSITIVE"/>
    <s v="NEGATIVE"/>
    <s v="POSITIVE"/>
    <n v="64.994306319431956"/>
    <n v="23"/>
    <n v="0"/>
    <n v="1"/>
    <n v="0"/>
    <n v="0"/>
    <n v="0"/>
    <n v="4"/>
    <d v="2025-12-17T00:00:00"/>
    <n v="1"/>
    <d v="2026-01-28T00:00:00"/>
    <n v="-10.410576695374267"/>
    <m/>
    <m/>
    <m/>
    <m/>
    <m/>
    <m/>
    <m/>
    <m/>
    <m/>
    <m/>
  </r>
  <r>
    <n v="225"/>
    <x v="224"/>
    <s v="MSCI All China Health Care Index ETF"/>
    <x v="5"/>
    <s v="N/A"/>
    <n v="4"/>
    <n v="9"/>
    <n v="4"/>
    <d v="1899-12-30T00:00:00"/>
    <d v="1899-12-30T00:00:00"/>
    <d v="1899-12-30T00:00:00"/>
    <d v="1899-12-30T00:00:00"/>
    <d v="1899-12-30T00:00:00"/>
    <d v="1899-12-30T00:00:00"/>
    <n v="56.844205260323349"/>
    <s v="NEGATIVE"/>
    <s v=""/>
    <s v="BUY"/>
    <s v="NEGATIVE"/>
    <s v="NEGATIVE"/>
    <n v="56.086766776851285"/>
    <n v="2"/>
    <n v="0"/>
    <n v="5"/>
    <n v="0"/>
    <n v="46062"/>
    <n v="1"/>
    <n v="0"/>
    <d v="2025-12-31T00:00:00"/>
    <n v="1"/>
    <d v="2026-01-13T00:00:00"/>
    <n v="-9.6487150445520982"/>
    <m/>
    <m/>
    <m/>
    <m/>
    <m/>
    <m/>
    <m/>
    <m/>
    <m/>
    <m/>
  </r>
  <r>
    <n v="226"/>
    <x v="225"/>
    <s v="CSI China Internet ETF"/>
    <x v="5"/>
    <s v="N/A"/>
    <n v="-1"/>
    <n v="3"/>
    <n v="7"/>
    <d v="1899-12-30T00:00:00"/>
    <d v="1899-12-30T00:00:00"/>
    <d v="1899-12-30T00:00:00"/>
    <d v="1899-12-30T00:00:00"/>
    <d v="1899-12-30T00:00:00"/>
    <d v="1899-12-30T00:00:00"/>
    <n v="42.655871543900453"/>
    <s v="NEGATIVE"/>
    <s v=""/>
    <s v="NEGATIVE"/>
    <s v="NEGATIVE"/>
    <s v="NEGATIVE"/>
    <n v="28.386440900735636"/>
    <n v="0"/>
    <n v="0"/>
    <n v="0"/>
    <n v="9"/>
    <n v="0"/>
    <n v="0"/>
    <n v="0"/>
    <d v="2026-02-04T00:00:00"/>
    <n v="1"/>
    <d v="2026-01-12T00:00:00"/>
    <n v="-23.837055579185005"/>
    <m/>
    <m/>
    <m/>
    <m/>
    <m/>
    <m/>
    <m/>
    <m/>
    <m/>
    <m/>
  </r>
  <r>
    <n v="227"/>
    <x v="226"/>
    <s v="Lithium &amp; Battery Tech ETF"/>
    <x v="5"/>
    <s v="N/A"/>
    <n v="7"/>
    <n v="9"/>
    <n v="2"/>
    <d v="2025-10-30T00:00:00"/>
    <d v="1899-12-30T00:00:00"/>
    <d v="2025-10-30T00:00:00"/>
    <d v="1899-12-30T00:00:00"/>
    <d v="2026-01-30T00:00:00"/>
    <d v="1899-12-30T00:00:00"/>
    <n v="54.662251996147148"/>
    <s v="NEGATIVE"/>
    <s v=""/>
    <s v="POSITIVE"/>
    <s v="POSITIVE"/>
    <s v="POSITIVE"/>
    <n v="65.226085491340783"/>
    <n v="3"/>
    <n v="0"/>
    <n v="1"/>
    <n v="5"/>
    <n v="46051"/>
    <n v="0"/>
    <n v="4"/>
    <d v="2025-11-21T00:00:00"/>
    <n v="1"/>
    <d v="2026-01-26T00:00:00"/>
    <n v="-11.830666476162371"/>
    <m/>
    <m/>
    <m/>
    <m/>
    <m/>
    <m/>
    <m/>
    <m/>
    <m/>
    <m/>
  </r>
  <r>
    <n v="228"/>
    <x v="227"/>
    <s v="iBoxx $ Investment Grade Corporate Bond ETF"/>
    <x v="5"/>
    <s v="N/A"/>
    <n v="-1"/>
    <n v="6"/>
    <n v="2"/>
    <d v="1899-12-30T00:00:00"/>
    <d v="1899-12-30T00:00:00"/>
    <d v="1899-12-30T00:00:00"/>
    <d v="2025-10-28T00:00:00"/>
    <d v="1899-12-30T00:00:00"/>
    <d v="1899-12-30T00:00:00"/>
    <n v="61.013372428564324"/>
    <s v="NEGATIVE"/>
    <s v=""/>
    <s v="NEGATIVE"/>
    <s v="NEGATIVE"/>
    <s v="NEGATIVE"/>
    <n v="68.177296218270413"/>
    <n v="4"/>
    <n v="0"/>
    <n v="5"/>
    <n v="0"/>
    <n v="0"/>
    <n v="1"/>
    <n v="0"/>
    <d v="2025-11-14T00:00:00"/>
    <n v="1"/>
    <d v="2026-02-10T00:00:00"/>
    <n v="-5.4795984802005506"/>
    <m/>
    <m/>
    <m/>
    <m/>
    <m/>
    <m/>
    <m/>
    <m/>
    <m/>
    <m/>
  </r>
  <r>
    <n v="229"/>
    <x v="228"/>
    <s v="SPDR S&amp;P MidCap 400 ETF Trust"/>
    <x v="5"/>
    <s v="N/A"/>
    <n v="2"/>
    <n v="9"/>
    <n v="2"/>
    <d v="2025-12-11T00:00:00"/>
    <d v="1899-12-30T00:00:00"/>
    <d v="1899-12-30T00:00:00"/>
    <d v="2025-10-29T00:00:00"/>
    <d v="1899-12-30T00:00:00"/>
    <d v="1899-12-30T00:00:00"/>
    <n v="68.901540325777702"/>
    <s v="POSITIVE"/>
    <s v=""/>
    <s v="POSITIVE"/>
    <s v="POSITIVE"/>
    <s v="POSITIVE"/>
    <n v="78.864172127431729"/>
    <n v="52"/>
    <n v="0"/>
    <n v="1"/>
    <n v="3"/>
    <n v="0"/>
    <n v="1"/>
    <n v="0"/>
    <d v="2025-11-20T00:00:00"/>
    <n v="1"/>
    <d v="2026-02-10T00:00:00"/>
    <n v="2.4086483533379095"/>
    <m/>
    <m/>
    <m/>
    <m/>
    <m/>
    <m/>
    <m/>
    <m/>
    <m/>
    <m/>
  </r>
  <r>
    <n v="230"/>
    <x v="229"/>
    <s v="Roundhill Ball Metaverse ETF"/>
    <x v="5"/>
    <s v="N/A"/>
    <n v="-1"/>
    <n v="12"/>
    <n v="7"/>
    <d v="1899-12-30T00:00:00"/>
    <d v="1899-12-30T00:00:00"/>
    <d v="1899-12-30T00:00:00"/>
    <d v="1899-12-30T00:00:00"/>
    <d v="1899-12-30T00:00:00"/>
    <d v="1899-12-30T00:00:00"/>
    <n v="35.077342904261073"/>
    <s v="NEGATIVE"/>
    <s v=""/>
    <s v="NEGATIVE"/>
    <s v="NEGATIVE"/>
    <s v="NEGATIVE"/>
    <n v="22.490101825158575"/>
    <n v="0"/>
    <n v="0"/>
    <n v="1"/>
    <n v="6"/>
    <n v="46057"/>
    <n v="0"/>
    <n v="4"/>
    <d v="2026-02-05T00:00:00"/>
    <n v="1"/>
    <d v="2026-01-15T00:00:00"/>
    <n v="-31.415559616504254"/>
    <m/>
    <m/>
    <m/>
    <m/>
    <m/>
    <m/>
    <m/>
    <m/>
    <m/>
    <m/>
  </r>
  <r>
    <n v="231"/>
    <x v="230"/>
    <s v="Mega Cap ETF"/>
    <x v="5"/>
    <s v="N/A"/>
    <n v="-1"/>
    <n v="9"/>
    <n v="4"/>
    <d v="2025-10-28T00:00:00"/>
    <d v="1899-12-30T00:00:00"/>
    <d v="2025-10-28T00:00:00"/>
    <d v="1899-12-30T00:00:00"/>
    <d v="1899-12-30T00:00:00"/>
    <d v="1899-12-30T00:00:00"/>
    <n v="50.13563130563012"/>
    <s v="NEGATIVE"/>
    <s v=""/>
    <s v="NEGATIVE"/>
    <s v="SELL"/>
    <s v="NEGATIVE"/>
    <n v="52.958514409684035"/>
    <n v="0"/>
    <n v="0"/>
    <n v="1"/>
    <n v="6"/>
    <n v="46051"/>
    <n v="0"/>
    <n v="4"/>
    <d v="2025-11-21T00:00:00"/>
    <n v="1"/>
    <d v="2026-01-28T00:00:00"/>
    <n v="-16.357270468736935"/>
    <m/>
    <m/>
    <m/>
    <m/>
    <m/>
    <m/>
    <m/>
    <m/>
    <m/>
    <m/>
  </r>
  <r>
    <n v="232"/>
    <x v="231"/>
    <s v="Mega Cap Growth ETF"/>
    <x v="5"/>
    <s v="N/A"/>
    <n v="-1"/>
    <n v="9"/>
    <n v="7"/>
    <d v="2025-10-28T00:00:00"/>
    <d v="1899-12-30T00:00:00"/>
    <d v="2025-10-28T00:00:00"/>
    <d v="1899-12-30T00:00:00"/>
    <d v="1899-12-30T00:00:00"/>
    <d v="1899-12-30T00:00:00"/>
    <n v="41.537790251473844"/>
    <s v="NEGATIVE"/>
    <s v=""/>
    <s v="NEGATIVE"/>
    <s v="NEGATIVE"/>
    <s v="NEGATIVE"/>
    <n v="30.805929652154063"/>
    <n v="0"/>
    <n v="0"/>
    <n v="1"/>
    <n v="6"/>
    <n v="0"/>
    <n v="0"/>
    <n v="4"/>
    <d v="2026-02-05T00:00:00"/>
    <n v="1"/>
    <d v="2026-01-12T00:00:00"/>
    <n v="-24.955127094054191"/>
    <m/>
    <m/>
    <m/>
    <m/>
    <m/>
    <m/>
    <m/>
    <m/>
    <m/>
    <m/>
  </r>
  <r>
    <n v="233"/>
    <x v="232"/>
    <s v="Mega Cap Value ETF"/>
    <x v="5"/>
    <s v="N/A"/>
    <n v="2"/>
    <n v="9"/>
    <n v="2"/>
    <d v="2026-01-09T00:00:00"/>
    <d v="1899-12-30T00:00:00"/>
    <d v="1899-12-30T00:00:00"/>
    <d v="2025-10-28T00:00:00"/>
    <d v="1899-12-30T00:00:00"/>
    <d v="1899-12-30T00:00:00"/>
    <n v="72.893868163923059"/>
    <s v="POSITIVE"/>
    <s v=""/>
    <s v="POSITIVE"/>
    <s v="POSITIVE"/>
    <s v="POSITIVE"/>
    <n v="84.69449672949743"/>
    <n v="52"/>
    <n v="0"/>
    <n v="1"/>
    <n v="3"/>
    <n v="0"/>
    <n v="3"/>
    <n v="0"/>
    <d v="2025-11-20T00:00:00"/>
    <n v="1"/>
    <d v="2026-02-06T00:00:00"/>
    <n v="6.400989036235174"/>
    <m/>
    <m/>
    <m/>
    <m/>
    <m/>
    <m/>
    <m/>
    <m/>
    <m/>
    <m/>
  </r>
  <r>
    <n v="234"/>
    <x v="233"/>
    <s v="AdvisorShares Pure US Cannabis ETF"/>
    <x v="5"/>
    <s v="N/A"/>
    <n v="-2"/>
    <n v="3"/>
    <n v="6"/>
    <d v="1899-12-30T00:00:00"/>
    <d v="1899-12-30T00:00:00"/>
    <d v="1899-12-30T00:00:00"/>
    <d v="1899-12-30T00:00:00"/>
    <d v="2025-12-18T00:00:00"/>
    <d v="1899-12-30T00:00:00"/>
    <n v="42.890492269269082"/>
    <s v="NEGATIVE"/>
    <s v=""/>
    <s v="NEGATIVE"/>
    <s v="SELL"/>
    <s v="NEGATIVE"/>
    <n v="35.232057579017848"/>
    <n v="0"/>
    <n v="1"/>
    <n v="0"/>
    <n v="0"/>
    <n v="0"/>
    <n v="0"/>
    <n v="4"/>
    <d v="2025-11-19T00:00:00"/>
    <n v="1"/>
    <d v="2026-01-12T00:00:00"/>
    <n v="-23.602416006799601"/>
    <m/>
    <m/>
    <m/>
    <m/>
    <m/>
    <m/>
    <m/>
    <m/>
    <m/>
    <m/>
  </r>
  <r>
    <n v="235"/>
    <x v="234"/>
    <s v="MSCI USA Momentum Factor ETF"/>
    <x v="5"/>
    <s v="N/A"/>
    <n v="-1"/>
    <n v="12"/>
    <n v="4"/>
    <d v="2025-10-28T00:00:00"/>
    <d v="1899-12-30T00:00:00"/>
    <d v="1899-12-30T00:00:00"/>
    <d v="1899-12-30T00:00:00"/>
    <d v="1899-12-30T00:00:00"/>
    <d v="1899-12-30T00:00:00"/>
    <n v="50.474025381161795"/>
    <s v="NEGATIVE"/>
    <s v=""/>
    <s v="SELL"/>
    <s v="NEGATIVE"/>
    <s v="NEGATIVE"/>
    <n v="54.319068693019936"/>
    <n v="0"/>
    <n v="0"/>
    <n v="1"/>
    <n v="5"/>
    <n v="46057"/>
    <n v="0"/>
    <n v="4"/>
    <d v="2025-11-21T00:00:00"/>
    <n v="1"/>
    <d v="2026-01-29T00:00:00"/>
    <n v="-16.018881263587851"/>
    <m/>
    <m/>
    <m/>
    <m/>
    <m/>
    <m/>
    <m/>
    <m/>
    <m/>
    <m/>
  </r>
  <r>
    <n v="236"/>
    <x v="235"/>
    <s v="Oil Services ETF"/>
    <x v="5"/>
    <s v="N/A"/>
    <n v="5"/>
    <n v="9"/>
    <n v="2"/>
    <d v="2026-01-09T00:00:00"/>
    <d v="1899-12-30T00:00:00"/>
    <d v="2026-02-06T00:00:00"/>
    <d v="1899-12-30T00:00:00"/>
    <d v="1899-12-30T00:00:00"/>
    <d v="1899-12-30T00:00:00"/>
    <n v="68.883869822159653"/>
    <s v="POSITIVE"/>
    <s v=""/>
    <s v="POSITIVE"/>
    <s v="POSITIVE"/>
    <s v="POSITIVE"/>
    <n v="91.894415248844425"/>
    <n v="27"/>
    <n v="0"/>
    <n v="2"/>
    <n v="3"/>
    <n v="0"/>
    <n v="2"/>
    <n v="0"/>
    <d v="2025-11-21T00:00:00"/>
    <n v="1"/>
    <d v="2026-02-09T00:00:00"/>
    <n v="2.3909631540776815"/>
    <m/>
    <m/>
    <m/>
    <m/>
    <m/>
    <m/>
    <m/>
    <m/>
    <m/>
    <m/>
  </r>
  <r>
    <n v="237"/>
    <x v="236"/>
    <s v="US Infrastructure Development ETF"/>
    <x v="5"/>
    <s v="N/A"/>
    <n v="9"/>
    <n v="12"/>
    <n v="2"/>
    <d v="2026-02-10T00:00:00"/>
    <d v="1899-12-30T00:00:00"/>
    <d v="2026-02-05T00:00:00"/>
    <d v="1899-12-30T00:00:00"/>
    <d v="1899-12-30T00:00:00"/>
    <d v="1899-12-30T00:00:00"/>
    <n v="76.756704298874908"/>
    <s v="POSITIVE"/>
    <s v=""/>
    <s v="POSITIVE"/>
    <s v="POSITIVE"/>
    <s v="POSITIVE"/>
    <n v="87.934539005043149"/>
    <n v="27"/>
    <n v="0"/>
    <n v="2"/>
    <n v="3"/>
    <n v="46063"/>
    <n v="1"/>
    <n v="0"/>
    <d v="2025-11-21T00:00:00"/>
    <n v="1"/>
    <d v="2026-02-10T00:00:00"/>
    <n v="10.263819965212079"/>
    <m/>
    <m/>
    <m/>
    <m/>
    <m/>
    <m/>
    <m/>
    <m/>
    <m/>
    <m/>
  </r>
  <r>
    <n v="238"/>
    <x v="237"/>
    <s v="WilderHill Clean Energy ETF"/>
    <x v="5"/>
    <s v="N/A"/>
    <n v="5"/>
    <n v="9"/>
    <n v="4"/>
    <d v="2026-01-23T00:00:00"/>
    <d v="1899-12-30T00:00:00"/>
    <d v="1899-12-30T00:00:00"/>
    <d v="1899-12-30T00:00:00"/>
    <d v="1899-12-30T00:00:00"/>
    <d v="1899-12-30T00:00:00"/>
    <n v="51.902376482044332"/>
    <s v="NEGATIVE"/>
    <s v=""/>
    <s v="POSITIVE"/>
    <s v="POSITIVE"/>
    <s v="POSITIVE"/>
    <n v="60.556802060635611"/>
    <n v="3"/>
    <n v="0"/>
    <n v="1"/>
    <n v="5"/>
    <n v="0"/>
    <n v="0"/>
    <n v="4"/>
    <d v="2025-11-21T00:00:00"/>
    <n v="1"/>
    <d v="2026-01-23T00:00:00"/>
    <n v="-14.590528322882911"/>
    <m/>
    <m/>
    <m/>
    <m/>
    <m/>
    <m/>
    <m/>
    <m/>
    <m/>
    <m/>
  </r>
  <r>
    <n v="239"/>
    <x v="238"/>
    <s v="Aerospace &amp; Defense ETF"/>
    <x v="5"/>
    <s v="N/A"/>
    <n v="5"/>
    <n v="9"/>
    <n v="4"/>
    <d v="2026-01-06T00:00:00"/>
    <d v="1899-12-30T00:00:00"/>
    <d v="2026-01-06T00:00:00"/>
    <d v="1899-12-30T00:00:00"/>
    <d v="1899-12-30T00:00:00"/>
    <d v="1899-12-30T00:00:00"/>
    <n v="56.315939806471967"/>
    <s v="NEGATIVE"/>
    <s v=""/>
    <s v="POSITIVE"/>
    <s v="POSITIVE"/>
    <s v="POSITIVE"/>
    <n v="71.194072917117666"/>
    <n v="3"/>
    <n v="0"/>
    <n v="1"/>
    <n v="5"/>
    <n v="0"/>
    <n v="2"/>
    <n v="0"/>
    <d v="2025-11-21T00:00:00"/>
    <n v="1"/>
    <d v="2026-01-16T00:00:00"/>
    <n v="-10.176969493464192"/>
    <m/>
    <m/>
    <m/>
    <m/>
    <m/>
    <m/>
    <m/>
    <m/>
    <m/>
    <m/>
  </r>
  <r>
    <n v="240"/>
    <x v="239"/>
    <s v="Pharmaceutical ETF"/>
    <x v="5"/>
    <s v="N/A"/>
    <n v="1"/>
    <n v="9"/>
    <n v="2"/>
    <d v="2025-11-12T00:00:00"/>
    <d v="1899-12-30T00:00:00"/>
    <d v="1899-12-30T00:00:00"/>
    <d v="1899-12-30T00:00:00"/>
    <d v="1899-12-30T00:00:00"/>
    <d v="1899-12-30T00:00:00"/>
    <n v="62.377331438188051"/>
    <s v="NEGATIVE"/>
    <s v=""/>
    <s v="POSITIVE"/>
    <s v="POSITIVE"/>
    <s v="POSITIVE"/>
    <n v="81.948445813765034"/>
    <n v="70"/>
    <n v="0"/>
    <n v="1"/>
    <n v="6"/>
    <n v="0"/>
    <n v="2"/>
    <n v="0"/>
    <d v="2025-12-09T00:00:00"/>
    <n v="1"/>
    <d v="2026-02-09T00:00:00"/>
    <n v="-4.1155842744699811"/>
    <m/>
    <m/>
    <m/>
    <m/>
    <m/>
    <m/>
    <m/>
    <m/>
    <m/>
    <m/>
  </r>
  <r>
    <n v="241"/>
    <x v="240"/>
    <s v="QQQ Trust Series 1"/>
    <x v="5"/>
    <s v="N/A"/>
    <n v="-1"/>
    <n v="9"/>
    <n v="4"/>
    <d v="2025-10-28T00:00:00"/>
    <d v="1899-12-30T00:00:00"/>
    <d v="2025-10-28T00:00:00"/>
    <d v="1899-12-30T00:00:00"/>
    <d v="1899-12-30T00:00:00"/>
    <d v="1899-12-30T00:00:00"/>
    <n v="45.866718251317828"/>
    <s v="NEGATIVE"/>
    <s v=""/>
    <s v="NEGATIVE"/>
    <s v="NEGATIVE"/>
    <s v="NEGATIVE"/>
    <n v="41.672837512520665"/>
    <n v="0"/>
    <n v="0"/>
    <n v="1"/>
    <n v="6"/>
    <n v="0"/>
    <n v="0"/>
    <n v="4"/>
    <d v="2025-11-21T00:00:00"/>
    <n v="1"/>
    <d v="2026-01-28T00:00:00"/>
    <n v="-20.626174668408972"/>
    <m/>
    <m/>
    <m/>
    <m/>
    <m/>
    <m/>
    <m/>
    <m/>
    <m/>
    <m/>
  </r>
  <r>
    <n v="242"/>
    <x v="241"/>
    <s v="NASDAQ-100 Equal Weighted Index Shares"/>
    <x v="5"/>
    <s v="N/A"/>
    <n v="-1"/>
    <n v="12"/>
    <n v="4"/>
    <d v="2025-10-28T00:00:00"/>
    <d v="1899-12-30T00:00:00"/>
    <d v="1899-12-30T00:00:00"/>
    <d v="2025-11-19T00:00:00"/>
    <d v="1899-12-30T00:00:00"/>
    <d v="1899-12-30T00:00:00"/>
    <n v="46.727422980122363"/>
    <s v="NEGATIVE"/>
    <s v=""/>
    <s v="NEGATIVE"/>
    <s v="NEGATIVE"/>
    <s v="NEGATIVE"/>
    <n v="45.49757029797491"/>
    <n v="0"/>
    <n v="0"/>
    <n v="1"/>
    <n v="6"/>
    <n v="46056"/>
    <n v="0"/>
    <n v="4"/>
    <d v="2025-11-20T00:00:00"/>
    <n v="1"/>
    <d v="2026-01-28T00:00:00"/>
    <n v="-19.765502605923572"/>
    <m/>
    <m/>
    <m/>
    <m/>
    <m/>
    <m/>
    <m/>
    <m/>
    <m/>
    <m/>
  </r>
  <r>
    <n v="243"/>
    <x v="242"/>
    <s v="Quantum ETF"/>
    <x v="5"/>
    <s v="N/A"/>
    <n v="5"/>
    <n v="12"/>
    <n v="2"/>
    <d v="2025-10-28T00:00:00"/>
    <d v="1899-12-30T00:00:00"/>
    <d v="2026-01-12T00:00:00"/>
    <d v="1899-12-30T00:00:00"/>
    <d v="1899-12-30T00:00:00"/>
    <d v="1899-12-30T00:00:00"/>
    <n v="55.172840711326501"/>
    <s v="NEGATIVE"/>
    <s v=""/>
    <s v="POSITIVE"/>
    <s v="POSITIVE"/>
    <s v="POSITIVE"/>
    <n v="68.458805876678227"/>
    <n v="3"/>
    <n v="0"/>
    <n v="1"/>
    <n v="5"/>
    <n v="0"/>
    <n v="1"/>
    <n v="4"/>
    <d v="2025-11-21T00:00:00"/>
    <n v="1"/>
    <d v="2026-01-28T00:00:00"/>
    <n v="-11.320071785224734"/>
    <m/>
    <m/>
    <m/>
    <m/>
    <m/>
    <m/>
    <m/>
    <m/>
    <m/>
    <m/>
  </r>
  <r>
    <n v="244"/>
    <x v="243"/>
    <s v="MSCI USA Quality Factor ETF"/>
    <x v="5"/>
    <s v="N/A"/>
    <n v="5"/>
    <n v="12"/>
    <n v="2"/>
    <d v="2025-10-28T00:00:00"/>
    <d v="1899-12-30T00:00:00"/>
    <d v="1899-12-30T00:00:00"/>
    <d v="2025-11-03T00:00:00"/>
    <d v="1899-12-30T00:00:00"/>
    <d v="1899-12-30T00:00:00"/>
    <n v="54.425074085357885"/>
    <s v="NEGATIVE"/>
    <s v=""/>
    <s v="POSITIVE"/>
    <s v="POSITIVE"/>
    <s v="POSITIVE"/>
    <n v="69.599803773628011"/>
    <n v="3"/>
    <n v="0"/>
    <n v="1"/>
    <n v="9"/>
    <n v="46050"/>
    <n v="1"/>
    <n v="4"/>
    <d v="2025-11-20T00:00:00"/>
    <n v="1"/>
    <d v="2026-01-29T00:00:00"/>
    <n v="-12.067818110931164"/>
    <m/>
    <m/>
    <m/>
    <m/>
    <m/>
    <m/>
    <m/>
    <m/>
    <m/>
    <m/>
  </r>
  <r>
    <n v="245"/>
    <x v="244"/>
    <s v="Rare Earth and Strategic Metals ETF"/>
    <x v="5"/>
    <s v="N/A"/>
    <n v="7"/>
    <n v="9"/>
    <n v="2"/>
    <d v="2026-01-07T00:00:00"/>
    <d v="1899-12-30T00:00:00"/>
    <d v="2026-01-07T00:00:00"/>
    <d v="1899-12-30T00:00:00"/>
    <d v="2026-01-30T00:00:00"/>
    <d v="1899-12-30T00:00:00"/>
    <n v="52.722519571265806"/>
    <s v="NEGATIVE"/>
    <s v=""/>
    <s v="POSITIVE"/>
    <s v="POSITIVE"/>
    <s v="POSITIVE"/>
    <n v="61.483739872164733"/>
    <n v="3"/>
    <n v="0"/>
    <n v="1"/>
    <n v="9"/>
    <n v="0"/>
    <n v="0"/>
    <n v="4"/>
    <d v="2025-11-21T00:00:00"/>
    <n v="1"/>
    <d v="2026-01-26T00:00:00"/>
    <n v="-13.770386473004208"/>
    <m/>
    <m/>
    <m/>
    <m/>
    <m/>
    <m/>
    <m/>
    <m/>
    <m/>
    <m/>
  </r>
  <r>
    <n v="246"/>
    <x v="245"/>
    <s v="Global Robotics and Automation Index ETF"/>
    <x v="5"/>
    <s v="N/A"/>
    <n v="6"/>
    <n v="12"/>
    <n v="2"/>
    <d v="2025-10-28T00:00:00"/>
    <d v="1899-12-30T00:00:00"/>
    <d v="2026-01-07T00:00:00"/>
    <d v="1899-12-30T00:00:00"/>
    <d v="1899-12-30T00:00:00"/>
    <d v="1899-12-30T00:00:00"/>
    <n v="65.566979690621025"/>
    <s v="POSITIVE"/>
    <s v=""/>
    <s v="POSITIVE"/>
    <s v="POSITIVE"/>
    <s v="POSITIVE"/>
    <n v="77.245993548553912"/>
    <n v="3"/>
    <n v="0"/>
    <n v="1"/>
    <n v="9"/>
    <n v="46052"/>
    <n v="1"/>
    <n v="4"/>
    <d v="2025-11-21T00:00:00"/>
    <n v="1"/>
    <d v="2026-02-10T00:00:00"/>
    <n v="-0.92594618609153656"/>
    <m/>
    <m/>
    <m/>
    <m/>
    <m/>
    <m/>
    <m/>
    <m/>
    <m/>
    <m/>
  </r>
  <r>
    <n v="247"/>
    <x v="246"/>
    <s v="S&amp;P 500 Equal Weight ETF"/>
    <x v="5"/>
    <s v="N/A"/>
    <n v="2"/>
    <n v="9"/>
    <n v="2"/>
    <d v="2025-12-05T00:00:00"/>
    <d v="1899-12-30T00:00:00"/>
    <d v="1899-12-30T00:00:00"/>
    <d v="2025-10-28T00:00:00"/>
    <d v="1899-12-30T00:00:00"/>
    <d v="1899-12-30T00:00:00"/>
    <n v="66.492900347275622"/>
    <s v="POSITIVE"/>
    <s v=""/>
    <s v="POSITIVE"/>
    <s v="POSITIVE"/>
    <s v="POSITIVE"/>
    <n v="85.370568848576895"/>
    <n v="52"/>
    <n v="0"/>
    <n v="1"/>
    <n v="6"/>
    <n v="0"/>
    <n v="1"/>
    <n v="0"/>
    <d v="2025-11-20T00:00:00"/>
    <n v="1"/>
    <d v="2026-02-10T00:00:00"/>
    <n v="0"/>
    <m/>
    <m/>
    <m/>
    <m/>
    <m/>
    <m/>
    <m/>
    <m/>
    <m/>
    <m/>
  </r>
  <r>
    <n v="248"/>
    <x v="247"/>
    <s v="US Dividend Equity ETF"/>
    <x v="5"/>
    <s v="N/A"/>
    <n v="1"/>
    <n v="9"/>
    <n v="2"/>
    <d v="2026-02-09T00:00:00"/>
    <d v="1899-12-30T00:00:00"/>
    <d v="1899-12-30T00:00:00"/>
    <d v="2025-10-28T00:00:00"/>
    <d v="1899-12-30T00:00:00"/>
    <d v="1899-12-30T00:00:00"/>
    <n v="82.155962396245812"/>
    <s v="POSITIVE"/>
    <s v=""/>
    <s v="POSITIVE"/>
    <s v="POSITIVE"/>
    <s v="POSITIVE"/>
    <n v="90.883118582851125"/>
    <n v="54"/>
    <n v="0"/>
    <n v="1"/>
    <n v="6"/>
    <n v="0"/>
    <n v="2"/>
    <n v="0"/>
    <d v="2025-11-20T00:00:00"/>
    <n v="1"/>
    <d v="2026-02-06T00:00:00"/>
    <n v="15.663079710627628"/>
    <m/>
    <m/>
    <m/>
    <m/>
    <m/>
    <m/>
    <m/>
    <m/>
    <m/>
    <m/>
  </r>
  <r>
    <n v="249"/>
    <x v="248"/>
    <s v="U.S. Large-Cap Growth ETF"/>
    <x v="5"/>
    <s v="N/A"/>
    <n v="-1"/>
    <n v="12"/>
    <n v="7"/>
    <d v="2025-10-28T00:00:00"/>
    <d v="1899-12-30T00:00:00"/>
    <d v="2025-10-28T00:00:00"/>
    <d v="1899-12-30T00:00:00"/>
    <d v="1899-12-30T00:00:00"/>
    <d v="1899-12-30T00:00:00"/>
    <n v="40.684635004062365"/>
    <s v="NEGATIVE"/>
    <s v=""/>
    <s v="NEGATIVE"/>
    <s v="NEGATIVE"/>
    <s v="NEGATIVE"/>
    <n v="29.794187626059724"/>
    <n v="0"/>
    <n v="0"/>
    <n v="1"/>
    <n v="6"/>
    <n v="46057"/>
    <n v="0"/>
    <n v="4"/>
    <d v="2026-02-05T00:00:00"/>
    <n v="1"/>
    <d v="2026-01-12T00:00:00"/>
    <n v="-25.808288175601561"/>
    <m/>
    <m/>
    <m/>
    <m/>
    <m/>
    <m/>
    <m/>
    <m/>
    <m/>
    <m/>
  </r>
  <r>
    <n v="250"/>
    <x v="249"/>
    <s v="U.S. Large-Cap Value ETF"/>
    <x v="5"/>
    <s v="N/A"/>
    <n v="2"/>
    <n v="9"/>
    <n v="2"/>
    <d v="2026-01-09T00:00:00"/>
    <d v="1899-12-30T00:00:00"/>
    <d v="1899-12-30T00:00:00"/>
    <d v="2025-10-28T00:00:00"/>
    <d v="1899-12-30T00:00:00"/>
    <d v="1899-12-30T00:00:00"/>
    <n v="74.455091110546576"/>
    <s v="POSITIVE"/>
    <s v=""/>
    <s v="POSITIVE"/>
    <s v="POSITIVE"/>
    <s v="POSITIVE"/>
    <n v="89.45861440027889"/>
    <n v="52"/>
    <n v="0"/>
    <n v="1"/>
    <n v="3"/>
    <n v="0"/>
    <n v="1"/>
    <n v="0"/>
    <d v="2025-11-20T00:00:00"/>
    <n v="1"/>
    <d v="2026-02-10T00:00:00"/>
    <n v="7.9621517447261709"/>
    <m/>
    <m/>
    <m/>
    <m/>
    <m/>
    <m/>
    <m/>
    <m/>
    <m/>
    <m/>
  </r>
  <r>
    <n v="251"/>
    <x v="250"/>
    <s v="0-3 Month Treasury Bond ETF"/>
    <x v="5"/>
    <s v="N/A"/>
    <n v="-5"/>
    <n v="3"/>
    <n v="2"/>
    <d v="2025-10-28T00:00:00"/>
    <d v="1899-12-30T00:00:00"/>
    <d v="1899-12-30T00:00:00"/>
    <d v="2025-10-28T00:00:00"/>
    <d v="1899-12-30T00:00:00"/>
    <d v="1899-12-30T00:00:00"/>
    <n v="99.988779767376428"/>
    <s v="POSITIVE"/>
    <s v=""/>
    <s v="NEGATIVE"/>
    <s v="NEGATIVE"/>
    <s v="NEGATIVE"/>
    <n v="0"/>
    <n v="993"/>
    <n v="0"/>
    <n v="0"/>
    <n v="0"/>
    <n v="0"/>
    <n v="1"/>
    <n v="0"/>
    <d v="2025-11-13T00:00:00"/>
    <n v="1"/>
    <d v="2026-02-10T00:00:00"/>
    <n v="33.495951926860869"/>
    <m/>
    <m/>
    <m/>
    <m/>
    <m/>
    <m/>
    <m/>
    <m/>
    <m/>
    <m/>
  </r>
  <r>
    <n v="252"/>
    <x v="251"/>
    <s v="Defense Tech ETF"/>
    <x v="5"/>
    <s v="N/A"/>
    <n v="5"/>
    <n v="6"/>
    <n v="6"/>
    <d v="2026-01-08T00:00:00"/>
    <d v="1899-12-30T00:00:00"/>
    <d v="2026-01-09T00:00:00"/>
    <d v="1899-12-30T00:00:00"/>
    <d v="1899-12-30T00:00:00"/>
    <d v="1899-12-30T00:00:00"/>
    <n v="48.704247855229731"/>
    <s v="NEGATIVE"/>
    <s v=""/>
    <s v="POSITIVE"/>
    <s v="POSITIVE"/>
    <s v="POSITIVE"/>
    <n v="55.827250822303746"/>
    <n v="0"/>
    <n v="0"/>
    <n v="0"/>
    <n v="5"/>
    <n v="0"/>
    <n v="0"/>
    <n v="4"/>
    <d v="2025-11-24T00:00:00"/>
    <n v="1"/>
    <d v="2026-01-20T00:00:00"/>
    <n v="-17.78866190122681"/>
    <m/>
    <m/>
    <m/>
    <m/>
    <m/>
    <m/>
    <m/>
    <m/>
    <m/>
    <m/>
  </r>
  <r>
    <n v="253"/>
    <x v="252"/>
    <s v="Silver Miners ETF"/>
    <x v="5"/>
    <s v="N/A"/>
    <n v="7"/>
    <n v="9"/>
    <n v="2"/>
    <d v="2025-12-12T00:00:00"/>
    <d v="1899-12-30T00:00:00"/>
    <d v="2025-12-12T00:00:00"/>
    <d v="1899-12-30T00:00:00"/>
    <d v="2026-01-30T00:00:00"/>
    <d v="1899-12-30T00:00:00"/>
    <n v="55.546740542715263"/>
    <s v="NEGATIVE"/>
    <s v=""/>
    <s v="POSITIVE"/>
    <s v="POSITIVE"/>
    <s v="POSITIVE"/>
    <n v="64.213719547972715"/>
    <n v="3"/>
    <n v="0"/>
    <n v="1"/>
    <n v="8"/>
    <n v="46052"/>
    <n v="1"/>
    <n v="0"/>
    <d v="2025-11-21T00:00:00"/>
    <n v="1"/>
    <d v="2026-01-26T00:00:00"/>
    <n v="-10.946166055463586"/>
    <m/>
    <m/>
    <m/>
    <m/>
    <m/>
    <m/>
    <m/>
    <m/>
    <m/>
    <m/>
  </r>
  <r>
    <n v="254"/>
    <x v="253"/>
    <s v="Amplify Junior Silver Miners ETF"/>
    <x v="5"/>
    <s v="N/A"/>
    <n v="7"/>
    <n v="9"/>
    <n v="2"/>
    <d v="2025-12-12T00:00:00"/>
    <d v="1899-12-30T00:00:00"/>
    <d v="2025-12-12T00:00:00"/>
    <d v="1899-12-30T00:00:00"/>
    <d v="2026-01-30T00:00:00"/>
    <d v="1899-12-30T00:00:00"/>
    <n v="54.184132438160454"/>
    <s v="NEGATIVE"/>
    <s v=""/>
    <s v="POSITIVE"/>
    <s v="POSITIVE"/>
    <s v="POSITIVE"/>
    <n v="62.158851694204536"/>
    <n v="3"/>
    <n v="0"/>
    <n v="1"/>
    <n v="9"/>
    <n v="46052"/>
    <n v="0"/>
    <n v="4"/>
    <d v="2025-11-21T00:00:00"/>
    <n v="1"/>
    <d v="2026-01-26T00:00:00"/>
    <n v="-12.308777241239014"/>
    <m/>
    <m/>
    <m/>
    <m/>
    <m/>
    <m/>
    <m/>
    <m/>
    <m/>
    <m/>
  </r>
  <r>
    <n v="255"/>
    <x v="254"/>
    <s v="First Trust Cloud Computing ETF"/>
    <x v="5"/>
    <s v="N/A"/>
    <n v="-1"/>
    <n v="12"/>
    <n v="7"/>
    <d v="2025-10-28T00:00:00"/>
    <d v="1899-12-30T00:00:00"/>
    <d v="1899-12-30T00:00:00"/>
    <d v="2026-02-04T00:00:00"/>
    <d v="1899-12-30T00:00:00"/>
    <d v="1899-12-30T00:00:00"/>
    <n v="40.037963082372151"/>
    <s v="NEGATIVE"/>
    <s v=""/>
    <s v="NEGATIVE"/>
    <s v="NEGATIVE"/>
    <s v="NEGATIVE"/>
    <n v="27.506886997679544"/>
    <n v="0"/>
    <n v="0"/>
    <n v="1"/>
    <n v="6"/>
    <n v="46058"/>
    <n v="0"/>
    <n v="4"/>
    <d v="2026-02-05T00:00:00"/>
    <n v="1"/>
    <d v="2026-01-13T00:00:00"/>
    <n v="-26.454943764384097"/>
    <m/>
    <m/>
    <m/>
    <m/>
    <m/>
    <m/>
    <m/>
    <m/>
    <m/>
    <m/>
  </r>
  <r>
    <n v="256"/>
    <x v="255"/>
    <s v="Silver Trust"/>
    <x v="5"/>
    <s v="N/A"/>
    <n v="7"/>
    <n v="9"/>
    <n v="4"/>
    <d v="2026-01-29T00:00:00"/>
    <d v="1899-12-30T00:00:00"/>
    <d v="2026-01-29T00:00:00"/>
    <d v="1899-12-30T00:00:00"/>
    <d v="2026-01-30T00:00:00"/>
    <d v="1899-12-30T00:00:00"/>
    <n v="46.607427625497841"/>
    <s v="NEGATIVE"/>
    <s v=""/>
    <s v="POSITIVE"/>
    <s v="POSITIVE"/>
    <s v="POSITIVE"/>
    <n v="53.349781613443447"/>
    <n v="0"/>
    <n v="0"/>
    <n v="1"/>
    <n v="8"/>
    <n v="46052"/>
    <n v="0"/>
    <n v="4"/>
    <d v="2025-11-21T00:00:00"/>
    <n v="1"/>
    <d v="2026-01-29T00:00:00"/>
    <n v="-19.885484181480308"/>
    <m/>
    <m/>
    <m/>
    <m/>
    <m/>
    <m/>
    <m/>
    <m/>
    <m/>
    <m/>
  </r>
  <r>
    <n v="257"/>
    <x v="256"/>
    <s v="Semiconductor ETF"/>
    <x v="5"/>
    <s v="N/A"/>
    <n v="5"/>
    <n v="9"/>
    <n v="2"/>
    <d v="2025-10-28T00:00:00"/>
    <d v="1899-12-30T00:00:00"/>
    <d v="2025-10-28T00:00:00"/>
    <d v="1899-12-30T00:00:00"/>
    <d v="1899-12-30T00:00:00"/>
    <d v="1899-12-30T00:00:00"/>
    <n v="56.740858179338673"/>
    <s v="NEGATIVE"/>
    <s v=""/>
    <s v="POSITIVE"/>
    <s v="POSITIVE"/>
    <s v="POSITIVE"/>
    <n v="82.254828672530721"/>
    <n v="3"/>
    <n v="0"/>
    <n v="1"/>
    <n v="5"/>
    <n v="46057"/>
    <n v="0"/>
    <n v="0"/>
    <d v="2025-11-21T00:00:00"/>
    <n v="1"/>
    <d v="2026-01-29T00:00:00"/>
    <n v="-9.7520567194877827"/>
    <m/>
    <m/>
    <m/>
    <m/>
    <m/>
    <m/>
    <m/>
    <m/>
    <m/>
    <m/>
  </r>
  <r>
    <n v="258"/>
    <x v="257"/>
    <s v="S&amp;P 500 High Beta ETF"/>
    <x v="5"/>
    <s v="N/A"/>
    <n v="5"/>
    <n v="12"/>
    <n v="2"/>
    <d v="2025-10-29T00:00:00"/>
    <d v="1899-12-30T00:00:00"/>
    <d v="2025-12-05T00:00:00"/>
    <d v="1899-12-30T00:00:00"/>
    <d v="1899-12-30T00:00:00"/>
    <d v="1899-12-30T00:00:00"/>
    <n v="57.911582165234357"/>
    <s v="NEGATIVE"/>
    <s v=""/>
    <s v="POSITIVE"/>
    <s v="POSITIVE"/>
    <s v="POSITIVE"/>
    <n v="77.018828935786161"/>
    <n v="3"/>
    <n v="0"/>
    <n v="1"/>
    <n v="6"/>
    <n v="0"/>
    <n v="1"/>
    <n v="4"/>
    <d v="2025-11-21T00:00:00"/>
    <n v="1"/>
    <d v="2026-02-10T00:00:00"/>
    <n v="-8.5813255095857315"/>
    <m/>
    <m/>
    <m/>
    <m/>
    <m/>
    <m/>
    <m/>
    <m/>
    <m/>
    <m/>
  </r>
  <r>
    <n v="259"/>
    <x v="258"/>
    <s v="S&amp;P 500 Quality ETF"/>
    <x v="5"/>
    <s v="N/A"/>
    <n v="2"/>
    <n v="9"/>
    <n v="2"/>
    <d v="2025-12-05T00:00:00"/>
    <d v="1899-12-30T00:00:00"/>
    <d v="1899-12-30T00:00:00"/>
    <d v="2025-10-28T00:00:00"/>
    <d v="1899-12-30T00:00:00"/>
    <d v="1899-12-30T00:00:00"/>
    <n v="63.548219183576691"/>
    <s v="POSITIVE"/>
    <s v=""/>
    <s v="POSITIVE"/>
    <s v="POSITIVE"/>
    <s v="POSITIVE"/>
    <n v="76.9811461620789"/>
    <n v="52"/>
    <n v="0"/>
    <n v="1"/>
    <n v="8"/>
    <n v="0"/>
    <n v="3"/>
    <n v="0"/>
    <d v="2025-11-20T00:00:00"/>
    <n v="1"/>
    <d v="2026-02-06T00:00:00"/>
    <n v="-2.9446786724654785"/>
    <m/>
    <m/>
    <m/>
    <m/>
    <m/>
    <m/>
    <m/>
    <m/>
    <m/>
    <m/>
  </r>
  <r>
    <n v="260"/>
    <x v="259"/>
    <s v="S&amp;P 500 Low Volatility ETF"/>
    <x v="5"/>
    <s v="N/A"/>
    <n v="7"/>
    <n v="6"/>
    <n v="2"/>
    <d v="2026-02-05T00:00:00"/>
    <d v="1899-12-30T00:00:00"/>
    <d v="1899-12-30T00:00:00"/>
    <d v="2025-10-28T00:00:00"/>
    <d v="1899-12-30T00:00:00"/>
    <d v="1899-12-30T00:00:00"/>
    <n v="71.681772281981821"/>
    <s v="POSITIVE"/>
    <s v=""/>
    <s v="POSITIVE"/>
    <s v="NEGATIVE"/>
    <s v="POSITIVE"/>
    <n v="80.907858487011865"/>
    <n v="23"/>
    <n v="0"/>
    <n v="4"/>
    <n v="0"/>
    <n v="0"/>
    <n v="1"/>
    <n v="0"/>
    <d v="2025-12-09T00:00:00"/>
    <n v="1"/>
    <d v="2026-02-10T00:00:00"/>
    <n v="5.1888665887574064"/>
    <m/>
    <m/>
    <m/>
    <m/>
    <m/>
    <m/>
    <m/>
    <m/>
    <m/>
    <m/>
  </r>
  <r>
    <n v="261"/>
    <x v="260"/>
    <s v="S&amp;P 500 Momentum ETF"/>
    <x v="5"/>
    <s v="N/A"/>
    <n v="3"/>
    <n v="9"/>
    <n v="2"/>
    <d v="2025-10-28T00:00:00"/>
    <d v="1899-12-30T00:00:00"/>
    <d v="1899-12-30T00:00:00"/>
    <d v="1899-12-30T00:00:00"/>
    <d v="1899-12-30T00:00:00"/>
    <d v="1899-12-30T00:00:00"/>
    <n v="54.847821159729307"/>
    <s v="NEGATIVE"/>
    <s v=""/>
    <s v="POSITIVE"/>
    <s v="NEGATIVE"/>
    <s v="NEGATIVE"/>
    <n v="61.06820097444033"/>
    <n v="3"/>
    <n v="0"/>
    <n v="0"/>
    <n v="5"/>
    <n v="0"/>
    <n v="1"/>
    <n v="4"/>
    <d v="2025-11-21T00:00:00"/>
    <n v="1"/>
    <d v="2026-02-10T00:00:00"/>
    <n v="-11.645085235768676"/>
    <m/>
    <m/>
    <m/>
    <m/>
    <m/>
    <m/>
    <m/>
    <m/>
    <m/>
    <m/>
  </r>
  <r>
    <n v="262"/>
    <x v="261"/>
    <s v="SPDR S&amp;P 500 ETF Trust"/>
    <x v="5"/>
    <s v="N/A"/>
    <n v="5"/>
    <n v="9"/>
    <n v="2"/>
    <d v="2025-10-28T00:00:00"/>
    <d v="1899-12-30T00:00:00"/>
    <d v="2026-01-20T00:00:00"/>
    <d v="1899-12-30T00:00:00"/>
    <d v="1899-12-30T00:00:00"/>
    <d v="1899-12-30T00:00:00"/>
    <n v="52.97848148795358"/>
    <s v="NEGATIVE"/>
    <s v=""/>
    <s v="POSITIVE"/>
    <s v="POSITIVE"/>
    <s v="POSITIVE"/>
    <n v="62.82845250426999"/>
    <n v="3"/>
    <n v="0"/>
    <n v="1"/>
    <n v="6"/>
    <n v="0"/>
    <n v="0"/>
    <n v="4"/>
    <d v="2025-11-21T00:00:00"/>
    <n v="1"/>
    <d v="2026-01-28T00:00:00"/>
    <n v="-13.514423084219132"/>
    <m/>
    <m/>
    <m/>
    <m/>
    <m/>
    <m/>
    <m/>
    <m/>
    <m/>
    <m/>
  </r>
  <r>
    <n v="263"/>
    <x v="262"/>
    <s v="Solar ETF"/>
    <x v="5"/>
    <s v="N/A"/>
    <n v="5"/>
    <n v="9"/>
    <n v="2"/>
    <d v="2025-11-03T00:00:00"/>
    <d v="1899-12-30T00:00:00"/>
    <d v="2026-01-23T00:00:00"/>
    <d v="1899-12-30T00:00:00"/>
    <d v="1899-12-30T00:00:00"/>
    <d v="1899-12-30T00:00:00"/>
    <n v="64.768812792680677"/>
    <s v="POSITIVE"/>
    <s v=""/>
    <s v="POSITIVE"/>
    <s v="POSITIVE"/>
    <s v="POSITIVE"/>
    <n v="81.12292754982974"/>
    <n v="35"/>
    <n v="0"/>
    <n v="0"/>
    <n v="9"/>
    <n v="46057"/>
    <n v="1"/>
    <n v="0"/>
    <d v="2025-11-21T00:00:00"/>
    <n v="1"/>
    <d v="2026-02-10T00:00:00"/>
    <n v="-1.7240971487489816"/>
    <m/>
    <m/>
    <m/>
    <m/>
    <m/>
    <m/>
    <m/>
    <m/>
    <m/>
    <m/>
  </r>
  <r>
    <n v="264"/>
    <x v="263"/>
    <s v="UltraShort 20+ Year Treasury ETF"/>
    <x v="5"/>
    <s v="N/A"/>
    <n v="-1"/>
    <n v="6"/>
    <n v="6"/>
    <d v="1899-12-30T00:00:00"/>
    <d v="1899-12-30T00:00:00"/>
    <d v="1899-12-30T00:00:00"/>
    <d v="2025-10-28T00:00:00"/>
    <d v="1899-12-30T00:00:00"/>
    <d v="1899-12-30T00:00:00"/>
    <n v="40.312004320609759"/>
    <s v="NEGATIVE"/>
    <s v=""/>
    <s v="NEGATIVE"/>
    <s v="NEGATIVE"/>
    <s v="NEGATIVE"/>
    <n v="37.441613090026458"/>
    <n v="0"/>
    <n v="0"/>
    <n v="5"/>
    <n v="0"/>
    <n v="0"/>
    <n v="0"/>
    <n v="1"/>
    <d v="2025-11-26T00:00:00"/>
    <n v="1"/>
    <d v="2026-01-20T00:00:00"/>
    <n v="-26.180884586349833"/>
    <m/>
    <m/>
    <m/>
    <m/>
    <m/>
    <m/>
    <m/>
    <m/>
    <m/>
    <m/>
  </r>
  <r>
    <n v="265"/>
    <x v="264"/>
    <s v="Up Fintech Holding Ltd ETF"/>
    <x v="5"/>
    <s v="N/A"/>
    <n v="-1"/>
    <n v="3"/>
    <n v="7"/>
    <d v="1899-12-30T00:00:00"/>
    <d v="1899-12-30T00:00:00"/>
    <d v="1899-12-30T00:00:00"/>
    <d v="1899-12-30T00:00:00"/>
    <d v="1899-12-30T00:00:00"/>
    <d v="1899-12-30T00:00:00"/>
    <n v="44.057671179456683"/>
    <s v="NEGATIVE"/>
    <s v=""/>
    <s v="NEGATIVE"/>
    <s v="NEGATIVE"/>
    <s v="NEGATIVE"/>
    <n v="37.481825994118381"/>
    <n v="0"/>
    <n v="0"/>
    <n v="0"/>
    <n v="0"/>
    <n v="0"/>
    <n v="0"/>
    <n v="4"/>
    <d v="2026-02-05T00:00:00"/>
    <n v="1"/>
    <d v="2026-01-12T00:00:00"/>
    <n v="-22.435239141328267"/>
    <m/>
    <m/>
    <m/>
    <m/>
    <m/>
    <m/>
    <m/>
    <m/>
    <m/>
    <m/>
  </r>
  <r>
    <n v="266"/>
    <x v="265"/>
    <s v="TIPS Bond ETF"/>
    <x v="5"/>
    <s v="N/A"/>
    <n v="5"/>
    <n v="6"/>
    <n v="2"/>
    <d v="1899-12-30T00:00:00"/>
    <d v="1899-12-30T00:00:00"/>
    <d v="1899-12-30T00:00:00"/>
    <d v="2025-10-28T00:00:00"/>
    <d v="1899-12-30T00:00:00"/>
    <d v="1899-12-30T00:00:00"/>
    <n v="65.226560994787945"/>
    <s v="POSITIVE"/>
    <s v=""/>
    <s v="BUY"/>
    <s v="NEGATIVE"/>
    <s v="NEGATIVE"/>
    <n v="79.953193289354587"/>
    <n v="13"/>
    <n v="0"/>
    <n v="5"/>
    <n v="0"/>
    <n v="0"/>
    <n v="1"/>
    <n v="0"/>
    <d v="2025-12-23T00:00:00"/>
    <n v="1"/>
    <d v="2026-02-10T00:00:00"/>
    <n v="-1.2663027368881927"/>
    <m/>
    <m/>
    <m/>
    <m/>
    <m/>
    <m/>
    <m/>
    <m/>
    <m/>
    <m/>
  </r>
  <r>
    <n v="267"/>
    <x v="266"/>
    <s v="20+ Year Treasury Bond ETF"/>
    <x v="5"/>
    <s v="N/A"/>
    <n v="4"/>
    <n v="6"/>
    <n v="2"/>
    <d v="1899-12-30T00:00:00"/>
    <d v="1899-12-30T00:00:00"/>
    <d v="1899-12-30T00:00:00"/>
    <d v="2025-12-01T00:00:00"/>
    <d v="1899-12-30T00:00:00"/>
    <d v="1899-12-30T00:00:00"/>
    <n v="61.316608531920956"/>
    <s v="NEGATIVE"/>
    <s v=""/>
    <s v="BUY"/>
    <s v="NEGATIVE"/>
    <s v="NEGATIVE"/>
    <n v="66.178424897522149"/>
    <n v="4"/>
    <n v="0"/>
    <n v="1"/>
    <n v="0"/>
    <n v="0"/>
    <n v="1"/>
    <n v="0"/>
    <d v="2026-01-20T00:00:00"/>
    <n v="1"/>
    <d v="2026-02-10T00:00:00"/>
    <n v="-5.1764986207431818"/>
    <m/>
    <m/>
    <m/>
    <m/>
    <m/>
    <m/>
    <m/>
    <m/>
    <m/>
    <m/>
  </r>
  <r>
    <n v="268"/>
    <x v="267"/>
    <s v="MSCI Turkey ETF"/>
    <x v="5"/>
    <s v="N/A"/>
    <n v="4"/>
    <n v="6"/>
    <n v="2"/>
    <d v="2026-01-16T00:00:00"/>
    <d v="1899-12-30T00:00:00"/>
    <d v="1899-12-30T00:00:00"/>
    <d v="1899-12-30T00:00:00"/>
    <d v="1899-12-30T00:00:00"/>
    <d v="1899-12-30T00:00:00"/>
    <n v="66.191939944343147"/>
    <s v="POSITIVE"/>
    <s v=""/>
    <s v="POSITIVE"/>
    <s v="POSITIVE"/>
    <s v="POSITIVE"/>
    <n v="87.013427378335976"/>
    <n v="45"/>
    <n v="0"/>
    <n v="1"/>
    <n v="0"/>
    <n v="0"/>
    <n v="0"/>
    <n v="3"/>
    <d v="2025-11-14T00:00:00"/>
    <n v="1"/>
    <d v="2026-02-04T00:00:00"/>
    <n v="-0.30097849938572097"/>
    <m/>
    <m/>
    <m/>
    <m/>
    <m/>
    <m/>
    <m/>
    <m/>
    <m/>
    <m/>
  </r>
  <r>
    <n v="269"/>
    <x v="268"/>
    <s v="MSCI UAE ETF"/>
    <x v="5"/>
    <s v="N/A"/>
    <n v="1"/>
    <n v="9"/>
    <n v="2"/>
    <d v="2026-01-22T00:00:00"/>
    <d v="1899-12-30T00:00:00"/>
    <d v="1899-12-30T00:00:00"/>
    <d v="1899-12-30T00:00:00"/>
    <d v="1899-12-30T00:00:00"/>
    <d v="1899-12-30T00:00:00"/>
    <n v="80.261912478580641"/>
    <s v="POSITIVE"/>
    <s v=""/>
    <s v="POSITIVE"/>
    <s v="POSITIVE"/>
    <s v="POSITIVE"/>
    <n v="91.634588807154927"/>
    <n v="43"/>
    <n v="0"/>
    <n v="1"/>
    <n v="3"/>
    <n v="0"/>
    <n v="1"/>
    <n v="0"/>
    <d v="2025-12-01T00:00:00"/>
    <n v="1"/>
    <d v="2026-02-10T00:00:00"/>
    <n v="13.769136992856957"/>
    <m/>
    <m/>
    <m/>
    <m/>
    <m/>
    <m/>
    <m/>
    <m/>
    <m/>
    <m/>
  </r>
  <r>
    <n v="270"/>
    <x v="269"/>
    <s v="Procure Space ETF"/>
    <x v="5"/>
    <s v="N/A"/>
    <n v="5"/>
    <n v="12"/>
    <n v="2"/>
    <d v="2026-01-06T00:00:00"/>
    <d v="1899-12-30T00:00:00"/>
    <d v="2026-01-07T00:00:00"/>
    <d v="1899-12-30T00:00:00"/>
    <d v="1899-12-30T00:00:00"/>
    <d v="1899-12-30T00:00:00"/>
    <n v="51.796636611008232"/>
    <s v="NEGATIVE"/>
    <s v=""/>
    <s v="POSITIVE"/>
    <s v="POSITIVE"/>
    <s v="POSITIVE"/>
    <n v="62.445138089422727"/>
    <n v="3"/>
    <n v="0"/>
    <n v="1"/>
    <n v="5"/>
    <n v="46057"/>
    <n v="0"/>
    <n v="4"/>
    <d v="2025-11-21T00:00:00"/>
    <n v="1"/>
    <d v="2026-01-29T00:00:00"/>
    <n v="-14.696272617148665"/>
    <m/>
    <m/>
    <m/>
    <m/>
    <m/>
    <m/>
    <m/>
    <m/>
    <m/>
    <m/>
  </r>
  <r>
    <n v="271"/>
    <x v="270"/>
    <s v="United States Natural Gas Fund LP"/>
    <x v="5"/>
    <s v="N/A"/>
    <n v="-1"/>
    <n v="9"/>
    <n v="4"/>
    <d v="1899-12-30T00:00:00"/>
    <d v="2026-01-05T00:00:00"/>
    <d v="1899-12-30T00:00:00"/>
    <d v="2026-01-05T00:00:00"/>
    <d v="1899-12-30T00:00:00"/>
    <d v="1899-12-30T00:00:00"/>
    <n v="44.797025040237095"/>
    <s v="NEGATIVE"/>
    <s v=""/>
    <s v="NEGATIVE"/>
    <s v="NEGATIVE"/>
    <s v="NEGATIVE"/>
    <n v="43.483688013133111"/>
    <n v="0"/>
    <n v="0"/>
    <n v="2"/>
    <n v="7"/>
    <n v="0"/>
    <n v="0"/>
    <n v="1"/>
    <d v="2026-01-15T00:00:00"/>
    <n v="1"/>
    <d v="2026-01-30T00:00:00"/>
    <n v="-21.695884781170406"/>
    <m/>
    <m/>
    <m/>
    <m/>
    <m/>
    <m/>
    <m/>
    <m/>
    <m/>
    <m/>
  </r>
  <r>
    <n v="272"/>
    <x v="271"/>
    <s v="Uranium ETF"/>
    <x v="5"/>
    <s v="N/A"/>
    <n v="7"/>
    <n v="9"/>
    <n v="2"/>
    <d v="2026-01-28T00:00:00"/>
    <d v="1899-12-30T00:00:00"/>
    <d v="2026-01-29T00:00:00"/>
    <d v="1899-12-30T00:00:00"/>
    <d v="2026-01-30T00:00:00"/>
    <d v="1899-12-30T00:00:00"/>
    <n v="51.528448871234538"/>
    <s v="NEGATIVE"/>
    <s v=""/>
    <s v="POSITIVE"/>
    <s v="POSITIVE"/>
    <s v="POSITIVE"/>
    <n v="61.247105758437726"/>
    <n v="3"/>
    <n v="0"/>
    <n v="1"/>
    <n v="5"/>
    <n v="0"/>
    <n v="0"/>
    <n v="4"/>
    <d v="2025-11-21T00:00:00"/>
    <n v="1"/>
    <d v="2026-01-29T00:00:00"/>
    <n v="-14.964460249254792"/>
    <m/>
    <m/>
    <m/>
    <m/>
    <m/>
    <m/>
    <m/>
    <m/>
    <m/>
    <m/>
  </r>
  <r>
    <n v="273"/>
    <x v="272"/>
    <s v="Sprott Uranium Miners ETF"/>
    <x v="5"/>
    <s v="N/A"/>
    <n v="7"/>
    <n v="9"/>
    <n v="2"/>
    <d v="2026-01-15T00:00:00"/>
    <d v="1899-12-30T00:00:00"/>
    <d v="2026-01-16T00:00:00"/>
    <d v="1899-12-30T00:00:00"/>
    <d v="2026-02-02T00:00:00"/>
    <d v="1899-12-30T00:00:00"/>
    <n v="51.965923697059793"/>
    <s v="NEGATIVE"/>
    <s v=""/>
    <s v="POSITIVE"/>
    <s v="POSITIVE"/>
    <s v="POSITIVE"/>
    <n v="63.355596076898422"/>
    <n v="3"/>
    <n v="0"/>
    <n v="1"/>
    <n v="5"/>
    <n v="46050"/>
    <n v="0"/>
    <n v="4"/>
    <d v="2025-11-21T00:00:00"/>
    <n v="1"/>
    <d v="2026-01-29T00:00:00"/>
    <n v="-14.52698216801447"/>
    <m/>
    <m/>
    <m/>
    <m/>
    <m/>
    <m/>
    <m/>
    <m/>
    <m/>
    <m/>
  </r>
  <r>
    <n v="274"/>
    <x v="273"/>
    <s v="MSCI USA Min Vol Factor ETF"/>
    <x v="5"/>
    <s v="N/A"/>
    <n v="5"/>
    <n v="12"/>
    <n v="2"/>
    <d v="2026-02-05T00:00:00"/>
    <d v="1899-12-30T00:00:00"/>
    <d v="1899-12-30T00:00:00"/>
    <d v="2025-10-28T00:00:00"/>
    <d v="1899-12-30T00:00:00"/>
    <d v="1899-12-30T00:00:00"/>
    <n v="60.378848654228101"/>
    <s v="NEGATIVE"/>
    <s v=""/>
    <s v="POSITIVE"/>
    <s v="NEGATIVE"/>
    <s v="NEGATIVE"/>
    <n v="70.864873948254271"/>
    <n v="15"/>
    <n v="0"/>
    <n v="1"/>
    <n v="9"/>
    <n v="46056"/>
    <n v="1"/>
    <n v="0"/>
    <d v="2025-11-20T00:00:00"/>
    <n v="1"/>
    <d v="2026-02-10T00:00:00"/>
    <n v="-6.1140698218489788"/>
    <m/>
    <m/>
    <m/>
    <m/>
    <m/>
    <m/>
    <m/>
    <m/>
    <m/>
    <m/>
  </r>
  <r>
    <n v="275"/>
    <x v="274"/>
    <s v="United States Oil Fund LP"/>
    <x v="5"/>
    <s v="N/A"/>
    <n v="5"/>
    <n v="6"/>
    <n v="2"/>
    <d v="1899-12-30T00:00:00"/>
    <d v="1899-12-30T00:00:00"/>
    <d v="1899-12-30T00:00:00"/>
    <d v="2025-12-16T00:00:00"/>
    <d v="1899-12-30T00:00:00"/>
    <d v="1899-12-30T00:00:00"/>
    <n v="61.037163627246684"/>
    <s v="NEGATIVE"/>
    <s v=""/>
    <s v="POSITIVE"/>
    <s v="POSITIVE"/>
    <s v="POSITIVE"/>
    <n v="71.355333586523486"/>
    <n v="23"/>
    <n v="0"/>
    <n v="1"/>
    <n v="0"/>
    <n v="46057"/>
    <n v="0"/>
    <n v="0"/>
    <d v="2025-12-16T00:00:00"/>
    <n v="1"/>
    <d v="2026-01-29T00:00:00"/>
    <n v="-5.4557427788074904"/>
    <m/>
    <m/>
    <m/>
    <m/>
    <m/>
    <m/>
    <m/>
    <m/>
    <m/>
    <m/>
  </r>
  <r>
    <n v="276"/>
    <x v="275"/>
    <s v="US Dollar Index Bullish Fund"/>
    <x v="5"/>
    <s v="N/A"/>
    <n v="-1"/>
    <n v="6"/>
    <n v="6"/>
    <d v="1899-12-30T00:00:00"/>
    <d v="1899-12-30T00:00:00"/>
    <d v="1899-12-30T00:00:00"/>
    <d v="2025-10-28T00:00:00"/>
    <d v="1899-12-30T00:00:00"/>
    <d v="1899-12-30T00:00:00"/>
    <n v="43.204566242547735"/>
    <s v="NEGATIVE"/>
    <s v=""/>
    <s v="NEGATIVE"/>
    <s v="NEGATIVE"/>
    <s v="NEGATIVE"/>
    <n v="35.985541292740209"/>
    <n v="0"/>
    <n v="0"/>
    <n v="3"/>
    <n v="0"/>
    <n v="0"/>
    <n v="4"/>
    <n v="0"/>
    <d v="2026-01-27T00:00:00"/>
    <n v="1"/>
    <d v="2026-01-16T00:00:00"/>
    <n v="-23.288299260781685"/>
    <m/>
    <m/>
    <m/>
    <m/>
    <m/>
    <m/>
    <m/>
    <m/>
    <m/>
    <m/>
  </r>
  <r>
    <n v="277"/>
    <x v="276"/>
    <s v="Industrials ETF"/>
    <x v="5"/>
    <s v="N/A"/>
    <n v="4"/>
    <n v="9"/>
    <n v="2"/>
    <d v="2025-10-29T00:00:00"/>
    <d v="1899-12-30T00:00:00"/>
    <d v="2026-01-16T00:00:00"/>
    <d v="1899-12-30T00:00:00"/>
    <d v="1899-12-30T00:00:00"/>
    <d v="1899-12-30T00:00:00"/>
    <n v="72.923433022945758"/>
    <s v="POSITIVE"/>
    <s v=""/>
    <s v="POSITIVE"/>
    <s v="POSITIVE"/>
    <s v="POSITIVE"/>
    <n v="87.303063343416568"/>
    <n v="47"/>
    <n v="0"/>
    <n v="1"/>
    <n v="3"/>
    <n v="0"/>
    <n v="1"/>
    <n v="0"/>
    <d v="2025-11-21T00:00:00"/>
    <n v="1"/>
    <d v="2026-02-10T00:00:00"/>
    <n v="6.4305131740268564"/>
    <m/>
    <m/>
    <m/>
    <m/>
    <m/>
    <m/>
    <m/>
    <m/>
    <m/>
    <m/>
  </r>
  <r>
    <n v="278"/>
    <x v="277"/>
    <s v="MSCI USA Value Factor ETF"/>
    <x v="5"/>
    <s v="N/A"/>
    <n v="2"/>
    <n v="12"/>
    <n v="2"/>
    <d v="2026-01-15T00:00:00"/>
    <d v="1899-12-30T00:00:00"/>
    <d v="2026-01-09T00:00:00"/>
    <d v="1899-12-30T00:00:00"/>
    <d v="1899-12-30T00:00:00"/>
    <d v="1899-12-30T00:00:00"/>
    <n v="66.096900798479425"/>
    <s v="POSITIVE"/>
    <s v=""/>
    <s v="POSITIVE"/>
    <s v="POSITIVE"/>
    <s v="POSITIVE"/>
    <n v="86.675371110611508"/>
    <n v="53"/>
    <n v="0"/>
    <n v="1"/>
    <n v="7"/>
    <n v="46058"/>
    <n v="3"/>
    <n v="0"/>
    <d v="2025-11-20T00:00:00"/>
    <n v="1"/>
    <d v="2026-02-06T00:00:00"/>
    <n v="-0.39599627479073263"/>
    <m/>
    <m/>
    <m/>
    <m/>
    <m/>
    <m/>
    <m/>
    <m/>
    <m/>
    <m/>
  </r>
  <r>
    <n v="279"/>
    <x v="278"/>
    <s v="Vietnam ETF"/>
    <x v="5"/>
    <s v="N/A"/>
    <n v="1"/>
    <n v="9"/>
    <n v="6"/>
    <d v="1899-12-30T00:00:00"/>
    <d v="1899-12-30T00:00:00"/>
    <d v="1899-12-30T00:00:00"/>
    <d v="1899-12-30T00:00:00"/>
    <d v="1899-12-30T00:00:00"/>
    <d v="1899-12-30T00:00:00"/>
    <n v="38.512004299454368"/>
    <s v="NEGATIVE"/>
    <s v=""/>
    <s v="NEGATIVE"/>
    <s v="BUY"/>
    <s v="NEGATIVE"/>
    <n v="35.852788919480659"/>
    <n v="0"/>
    <n v="0"/>
    <n v="3"/>
    <n v="6"/>
    <n v="0"/>
    <n v="0"/>
    <n v="2"/>
    <d v="2025-11-13T00:00:00"/>
    <n v="1"/>
    <d v="2026-01-13T00:00:00"/>
    <n v="-27.980928718972102"/>
    <m/>
    <m/>
    <m/>
    <m/>
    <m/>
    <m/>
    <m/>
    <m/>
    <m/>
    <m/>
  </r>
  <r>
    <n v="280"/>
    <x v="279"/>
    <s v="VIX Short-Term Futures ETN"/>
    <x v="5"/>
    <s v="N/A"/>
    <n v="-1"/>
    <n v="9"/>
    <n v="6"/>
    <d v="1899-12-30T00:00:00"/>
    <d v="2025-12-23T00:00:00"/>
    <d v="1899-12-30T00:00:00"/>
    <d v="2025-12-23T00:00:00"/>
    <d v="1899-12-30T00:00:00"/>
    <d v="1899-12-30T00:00:00"/>
    <n v="48.81601464015084"/>
    <s v="NEGATIVE"/>
    <s v=""/>
    <s v="NEGATIVE"/>
    <s v="NEGATIVE"/>
    <s v="NEGATIVE"/>
    <n v="38.641804359602439"/>
    <n v="1"/>
    <n v="0"/>
    <n v="1"/>
    <n v="6"/>
    <n v="0"/>
    <n v="4"/>
    <n v="0"/>
    <d v="2026-01-09T00:00:00"/>
    <n v="1"/>
    <d v="2026-01-20T00:00:00"/>
    <n v="-17.676895005819787"/>
    <m/>
    <m/>
    <m/>
    <m/>
    <m/>
    <m/>
    <m/>
    <m/>
    <m/>
    <m/>
  </r>
  <r>
    <n v="281"/>
    <x v="280"/>
    <s v="WisdomTree Cloud Computing Fund"/>
    <x v="5"/>
    <s v="N/A"/>
    <n v="-1"/>
    <n v="12"/>
    <n v="9"/>
    <d v="1899-12-30T00:00:00"/>
    <d v="2026-02-05T00:00:00"/>
    <d v="1899-12-30T00:00:00"/>
    <d v="2026-02-06T00:00:00"/>
    <d v="1899-12-30T00:00:00"/>
    <d v="1899-12-30T00:00:00"/>
    <n v="33.552764596392123"/>
    <s v="NEGATIVE"/>
    <s v=""/>
    <s v="NEGATIVE"/>
    <s v="NEGATIVE"/>
    <s v="NEGATIVE"/>
    <n v="23.103284794646314"/>
    <n v="0"/>
    <n v="0"/>
    <n v="1"/>
    <n v="6"/>
    <n v="46057"/>
    <n v="0"/>
    <n v="4"/>
    <d v="2026-02-05T00:00:00"/>
    <n v="1"/>
    <d v="2026-01-12T00:00:00"/>
    <n v="-32.940147749132763"/>
    <m/>
    <m/>
    <m/>
    <m/>
    <m/>
    <m/>
    <m/>
    <m/>
    <m/>
    <m/>
  </r>
  <r>
    <n v="282"/>
    <x v="281"/>
    <s v="SPDR S&amp;P Aerospace &amp; Defense ETF"/>
    <x v="5"/>
    <s v="N/A"/>
    <n v="7"/>
    <n v="6"/>
    <n v="6"/>
    <d v="2025-10-28T00:00:00"/>
    <d v="1899-12-30T00:00:00"/>
    <d v="2026-01-06T00:00:00"/>
    <d v="1899-12-30T00:00:00"/>
    <d v="2026-01-30T00:00:00"/>
    <d v="1899-12-30T00:00:00"/>
    <n v="51.097400911157273"/>
    <s v="NEGATIVE"/>
    <s v=""/>
    <s v="POSITIVE"/>
    <s v="POSITIVE"/>
    <s v="POSITIVE"/>
    <n v="59.320799054489818"/>
    <n v="3"/>
    <n v="0"/>
    <n v="0"/>
    <n v="5"/>
    <n v="0"/>
    <n v="0"/>
    <n v="4"/>
    <d v="2025-11-21T00:00:00"/>
    <n v="1"/>
    <d v="2026-01-16T00:00:00"/>
    <n v="-15.395512669557107"/>
    <m/>
    <m/>
    <m/>
    <m/>
    <m/>
    <m/>
    <m/>
    <m/>
    <m/>
    <m/>
  </r>
  <r>
    <n v="283"/>
    <x v="282"/>
    <s v="SPDR S&amp;P Biotech ETF"/>
    <x v="5"/>
    <s v="N/A"/>
    <n v="5"/>
    <n v="6"/>
    <n v="6"/>
    <d v="2025-10-28T00:00:00"/>
    <d v="1899-12-30T00:00:00"/>
    <d v="2026-01-21T00:00:00"/>
    <d v="1899-12-30T00:00:00"/>
    <d v="2025-12-17T00:00:00"/>
    <d v="1899-12-30T00:00:00"/>
    <n v="50.531641497620207"/>
    <s v="NEGATIVE"/>
    <s v=""/>
    <s v="POSITIVE"/>
    <s v="POSITIVE"/>
    <s v="POSITIVE"/>
    <n v="60.85111518432408"/>
    <n v="3"/>
    <n v="0"/>
    <n v="1"/>
    <n v="0"/>
    <n v="0"/>
    <n v="0"/>
    <n v="4"/>
    <d v="2025-11-14T00:00:00"/>
    <n v="1"/>
    <d v="2026-01-22T00:00:00"/>
    <n v="-15.961261238384736"/>
    <m/>
    <m/>
    <m/>
    <m/>
    <m/>
    <m/>
    <m/>
    <m/>
    <m/>
    <m/>
  </r>
  <r>
    <n v="284"/>
    <x v="283"/>
    <s v="SPDR S&amp;P Homebuilders ETF"/>
    <x v="5"/>
    <s v="N/A"/>
    <n v="6"/>
    <n v="9"/>
    <n v="2"/>
    <d v="1899-12-30T00:00:00"/>
    <d v="1899-12-30T00:00:00"/>
    <d v="1899-12-30T00:00:00"/>
    <d v="2025-11-03T00:00:00"/>
    <d v="1899-12-30T00:00:00"/>
    <d v="1899-12-30T00:00:00"/>
    <n v="70.172172503834815"/>
    <s v="POSITIVE"/>
    <s v=""/>
    <s v="POSITIVE"/>
    <s v="POSITIVE"/>
    <s v="POSITIVE"/>
    <n v="74.837366187778798"/>
    <n v="7"/>
    <n v="0"/>
    <n v="4"/>
    <n v="0"/>
    <n v="46059"/>
    <n v="1"/>
    <n v="0"/>
    <d v="2025-11-18T00:00:00"/>
    <n v="1"/>
    <d v="2026-02-10T00:00:00"/>
    <n v="3.6792725541787377"/>
    <m/>
    <m/>
    <m/>
    <m/>
    <m/>
    <m/>
    <m/>
    <m/>
    <m/>
    <m/>
  </r>
  <r>
    <n v="285"/>
    <x v="284"/>
    <s v="Materials Select Sector SPDR Fund"/>
    <x v="5"/>
    <s v="N/A"/>
    <n v="4"/>
    <n v="6"/>
    <n v="2"/>
    <d v="2026-01-12T00:00:00"/>
    <d v="1899-12-30T00:00:00"/>
    <d v="1899-12-30T00:00:00"/>
    <d v="2025-10-28T00:00:00"/>
    <d v="1899-12-30T00:00:00"/>
    <d v="1899-12-30T00:00:00"/>
    <n v="72.91821451453086"/>
    <s v="POSITIVE"/>
    <s v=""/>
    <s v="POSITIVE"/>
    <s v="POSITIVE"/>
    <s v="POSITIVE"/>
    <n v="89.338707302085751"/>
    <n v="42"/>
    <n v="0"/>
    <n v="0"/>
    <n v="0"/>
    <n v="46057"/>
    <n v="1"/>
    <n v="0"/>
    <d v="2025-11-20T00:00:00"/>
    <n v="1"/>
    <d v="2026-02-10T00:00:00"/>
    <n v="6.4252912257569932"/>
    <m/>
    <m/>
    <m/>
    <m/>
    <m/>
    <m/>
    <m/>
    <m/>
    <m/>
    <m/>
  </r>
  <r>
    <n v="286"/>
    <x v="285"/>
    <s v="Communication Services Select SPDR Fund"/>
    <x v="5"/>
    <s v="N/A"/>
    <n v="4"/>
    <n v="6"/>
    <n v="2"/>
    <d v="2026-01-30T00:00:00"/>
    <d v="1899-12-30T00:00:00"/>
    <d v="1899-12-30T00:00:00"/>
    <d v="1899-12-30T00:00:00"/>
    <d v="1899-12-30T00:00:00"/>
    <d v="1899-12-30T00:00:00"/>
    <n v="52.623510767136345"/>
    <s v="NEGATIVE"/>
    <s v=""/>
    <s v="BUY"/>
    <s v="NEGATIVE"/>
    <s v="NEGATIVE"/>
    <n v="53.890931151609387"/>
    <n v="1"/>
    <n v="0"/>
    <n v="0"/>
    <n v="6"/>
    <n v="0"/>
    <n v="0"/>
    <n v="3"/>
    <d v="2025-11-20T00:00:00"/>
    <n v="1"/>
    <d v="2026-02-02T00:00:00"/>
    <n v="-13.869406826292682"/>
    <m/>
    <m/>
    <m/>
    <m/>
    <m/>
    <m/>
    <m/>
    <m/>
    <m/>
    <m/>
  </r>
  <r>
    <n v="287"/>
    <x v="286"/>
    <s v="Energy Select SPDR Fund"/>
    <x v="5"/>
    <s v="N/A"/>
    <n v="4"/>
    <n v="9"/>
    <n v="2"/>
    <d v="2026-01-13T00:00:00"/>
    <d v="1899-12-30T00:00:00"/>
    <d v="1899-12-30T00:00:00"/>
    <d v="1899-12-30T00:00:00"/>
    <d v="1899-12-30T00:00:00"/>
    <d v="1899-12-30T00:00:00"/>
    <n v="75.011323399227635"/>
    <s v="POSITIVE"/>
    <s v=""/>
    <s v="POSITIVE"/>
    <s v="POSITIVE"/>
    <s v="POSITIVE"/>
    <n v="92.640507703111069"/>
    <n v="29"/>
    <n v="0"/>
    <n v="1"/>
    <n v="6"/>
    <n v="0"/>
    <n v="1"/>
    <n v="0"/>
    <d v="2025-12-16T00:00:00"/>
    <n v="1"/>
    <d v="2026-02-10T00:00:00"/>
    <n v="8.5184436461330648"/>
    <m/>
    <m/>
    <m/>
    <m/>
    <m/>
    <m/>
    <m/>
    <m/>
    <m/>
    <m/>
  </r>
  <r>
    <n v="288"/>
    <x v="287"/>
    <s v="Financial Select SPDR Fund"/>
    <x v="5"/>
    <s v="N/A"/>
    <n v="-1"/>
    <n v="6"/>
    <n v="6"/>
    <d v="2025-12-12T00:00:00"/>
    <d v="1899-12-30T00:00:00"/>
    <d v="1899-12-30T00:00:00"/>
    <d v="1899-12-30T00:00:00"/>
    <d v="1899-12-30T00:00:00"/>
    <d v="1899-12-30T00:00:00"/>
    <n v="46.748142960249098"/>
    <s v="NEGATIVE"/>
    <s v=""/>
    <s v="NEGATIVE"/>
    <s v="NEGATIVE"/>
    <s v="NEGATIVE"/>
    <n v="43.785297730155172"/>
    <n v="0"/>
    <n v="0"/>
    <n v="2"/>
    <n v="0"/>
    <n v="0"/>
    <n v="2"/>
    <n v="0"/>
    <d v="2025-11-20T00:00:00"/>
    <n v="1"/>
    <d v="2026-01-12T00:00:00"/>
    <n v="-19.744760805096647"/>
    <m/>
    <m/>
    <m/>
    <m/>
    <m/>
    <m/>
    <m/>
    <m/>
    <m/>
    <m/>
  </r>
  <r>
    <n v="289"/>
    <x v="288"/>
    <s v="Industrial Select SPDR Fund"/>
    <x v="5"/>
    <s v="N/A"/>
    <n v="4"/>
    <n v="6"/>
    <n v="2"/>
    <d v="2025-10-28T00:00:00"/>
    <d v="1899-12-30T00:00:00"/>
    <d v="2026-01-21T00:00:00"/>
    <d v="1899-12-30T00:00:00"/>
    <d v="1899-12-30T00:00:00"/>
    <d v="1899-12-30T00:00:00"/>
    <n v="73.529657522211977"/>
    <s v="POSITIVE"/>
    <s v=""/>
    <s v="POSITIVE"/>
    <s v="POSITIVE"/>
    <s v="POSITIVE"/>
    <n v="86.651651292085447"/>
    <n v="47"/>
    <n v="0"/>
    <n v="1"/>
    <n v="0"/>
    <n v="0"/>
    <n v="1"/>
    <n v="0"/>
    <d v="2025-11-21T00:00:00"/>
    <n v="1"/>
    <d v="2026-02-10T00:00:00"/>
    <n v="7.0367327905916284"/>
    <m/>
    <m/>
    <m/>
    <m/>
    <m/>
    <m/>
    <m/>
    <m/>
    <m/>
    <m/>
  </r>
  <r>
    <n v="290"/>
    <x v="289"/>
    <s v="Technology Select SPDR Fund"/>
    <x v="5"/>
    <s v="N/A"/>
    <n v="-1"/>
    <n v="12"/>
    <n v="4"/>
    <d v="2025-10-28T00:00:00"/>
    <d v="1899-12-30T00:00:00"/>
    <d v="2025-10-28T00:00:00"/>
    <d v="1899-12-30T00:00:00"/>
    <d v="1899-12-30T00:00:00"/>
    <d v="1899-12-30T00:00:00"/>
    <n v="47.80468362582603"/>
    <s v="NEGATIVE"/>
    <s v=""/>
    <s v="NEGATIVE"/>
    <s v="NEGATIVE"/>
    <s v="NEGATIVE"/>
    <n v="43.143658069569639"/>
    <n v="0"/>
    <n v="0"/>
    <n v="1"/>
    <n v="6"/>
    <n v="46057"/>
    <n v="0"/>
    <n v="4"/>
    <d v="2025-11-21T00:00:00"/>
    <n v="1"/>
    <d v="2026-01-28T00:00:00"/>
    <n v="-18.688228806227009"/>
    <m/>
    <m/>
    <m/>
    <m/>
    <m/>
    <m/>
    <m/>
    <m/>
    <m/>
    <m/>
  </r>
  <r>
    <n v="291"/>
    <x v="290"/>
    <s v="Consumer Staples Select SPDR Fund"/>
    <x v="5"/>
    <s v="N/A"/>
    <n v="6"/>
    <n v="9"/>
    <n v="2"/>
    <d v="2026-01-26T00:00:00"/>
    <d v="1899-12-30T00:00:00"/>
    <d v="1899-12-30T00:00:00"/>
    <d v="2025-10-29T00:00:00"/>
    <d v="1899-12-30T00:00:00"/>
    <d v="1899-12-30T00:00:00"/>
    <n v="74.891347733701863"/>
    <s v="POSITIVE"/>
    <s v=""/>
    <s v="POSITIVE"/>
    <s v="POSITIVE"/>
    <s v="POSITIVE"/>
    <n v="83.317489343750395"/>
    <n v="23"/>
    <n v="0"/>
    <n v="1"/>
    <n v="6"/>
    <n v="0"/>
    <n v="2"/>
    <n v="0"/>
    <d v="2025-11-19T00:00:00"/>
    <n v="1"/>
    <d v="2026-02-09T00:00:00"/>
    <n v="8.3984388987469174"/>
    <m/>
    <m/>
    <m/>
    <m/>
    <m/>
    <m/>
    <m/>
    <m/>
    <m/>
    <m/>
  </r>
  <r>
    <n v="292"/>
    <x v="291"/>
    <s v="Real Estate Select SPDR Fund"/>
    <x v="5"/>
    <s v="N/A"/>
    <n v="5"/>
    <n v="6"/>
    <n v="2"/>
    <d v="1899-12-30T00:00:00"/>
    <d v="1899-12-30T00:00:00"/>
    <d v="1899-12-30T00:00:00"/>
    <d v="2025-10-29T00:00:00"/>
    <d v="1899-12-30T00:00:00"/>
    <d v="1899-12-30T00:00:00"/>
    <n v="67.610626171056964"/>
    <s v="POSITIVE"/>
    <s v=""/>
    <s v="POSITIVE"/>
    <s v="NEGATIVE"/>
    <s v="POSITIVE"/>
    <n v="74.800984830264781"/>
    <n v="5"/>
    <n v="0"/>
    <n v="4"/>
    <n v="0"/>
    <n v="0"/>
    <n v="1"/>
    <n v="0"/>
    <d v="2025-12-22T00:00:00"/>
    <n v="1"/>
    <d v="2026-02-10T00:00:00"/>
    <n v="1.1177576436025021"/>
    <m/>
    <m/>
    <m/>
    <m/>
    <m/>
    <m/>
    <m/>
    <m/>
    <m/>
    <m/>
  </r>
  <r>
    <n v="293"/>
    <x v="292"/>
    <s v="Utilities Select SPDR Fund"/>
    <x v="5"/>
    <s v="N/A"/>
    <n v="6"/>
    <n v="6"/>
    <n v="2"/>
    <d v="1899-12-30T00:00:00"/>
    <d v="1899-12-30T00:00:00"/>
    <d v="1899-12-30T00:00:00"/>
    <d v="1899-12-30T00:00:00"/>
    <d v="1899-12-30T00:00:00"/>
    <d v="1899-12-30T00:00:00"/>
    <n v="63.463925036231991"/>
    <s v="POSITIVE"/>
    <s v=""/>
    <s v="POSITIVE"/>
    <s v="NEGATIVE"/>
    <s v="BUY"/>
    <n v="66.808906059794239"/>
    <n v="6"/>
    <n v="0"/>
    <n v="2"/>
    <n v="0"/>
    <n v="0"/>
    <n v="1"/>
    <n v="0"/>
    <d v="2026-01-07T00:00:00"/>
    <n v="1"/>
    <d v="2026-02-10T00:00:00"/>
    <n v="-3.0289963105157724"/>
    <m/>
    <m/>
    <m/>
    <m/>
    <m/>
    <m/>
    <m/>
    <m/>
    <m/>
    <m/>
  </r>
  <r>
    <n v="294"/>
    <x v="293"/>
    <s v="Health Care Select SPDR Fund"/>
    <x v="5"/>
    <s v="N/A"/>
    <n v="1"/>
    <n v="3"/>
    <n v="6"/>
    <d v="2025-11-26T00:00:00"/>
    <d v="1899-12-30T00:00:00"/>
    <d v="1899-12-30T00:00:00"/>
    <d v="1899-12-30T00:00:00"/>
    <d v="2025-12-05T00:00:00"/>
    <d v="1899-12-30T00:00:00"/>
    <n v="48.715494655211302"/>
    <s v="NEGATIVE"/>
    <s v=""/>
    <s v="NEGATIVE"/>
    <s v="POSITIVE"/>
    <s v="POSITIVE"/>
    <n v="50.272928538724763"/>
    <n v="0"/>
    <n v="0"/>
    <n v="0"/>
    <n v="0"/>
    <n v="0"/>
    <n v="2"/>
    <n v="0"/>
    <d v="2025-12-09T00:00:00"/>
    <n v="1"/>
    <d v="2026-01-22T00:00:00"/>
    <n v="-17.777420086284955"/>
    <m/>
    <m/>
    <m/>
    <m/>
    <m/>
    <m/>
    <m/>
    <m/>
    <m/>
    <m/>
  </r>
  <r>
    <n v="295"/>
    <x v="294"/>
    <s v="Consumer Discretionary SPDR Fund"/>
    <x v="5"/>
    <s v="N/A"/>
    <n v="-1"/>
    <n v="9"/>
    <n v="6"/>
    <d v="2025-12-15T00:00:00"/>
    <d v="1899-12-30T00:00:00"/>
    <d v="1899-12-30T00:00:00"/>
    <d v="1899-12-30T00:00:00"/>
    <d v="1899-12-30T00:00:00"/>
    <d v="1899-12-30T00:00:00"/>
    <n v="41.203581640158703"/>
    <s v="NEGATIVE"/>
    <s v=""/>
    <s v="NEGATIVE"/>
    <s v="NEGATIVE"/>
    <s v="NEGATIVE"/>
    <n v="39.460173211049565"/>
    <n v="0"/>
    <n v="0"/>
    <n v="1"/>
    <n v="6"/>
    <n v="0"/>
    <n v="0"/>
    <n v="3"/>
    <d v="2025-11-20T00:00:00"/>
    <n v="1"/>
    <d v="2026-01-12T00:00:00"/>
    <n v="-25.289341021884745"/>
    <m/>
    <m/>
    <m/>
    <m/>
    <m/>
    <m/>
    <m/>
    <m/>
    <m/>
    <m/>
  </r>
  <r>
    <n v="296"/>
    <x v="295"/>
    <s v="SPDR S&amp;P Metals &amp; Mining ETF"/>
    <x v="5"/>
    <s v="N/A"/>
    <n v="7"/>
    <n v="6"/>
    <n v="2"/>
    <d v="2026-01-06T00:00:00"/>
    <d v="1899-12-30T00:00:00"/>
    <d v="2026-01-09T00:00:00"/>
    <d v="1899-12-30T00:00:00"/>
    <d v="2026-01-30T00:00:00"/>
    <d v="1899-12-30T00:00:00"/>
    <n v="54.050559813847634"/>
    <s v="NEGATIVE"/>
    <s v=""/>
    <s v="POSITIVE"/>
    <s v="POSITIVE"/>
    <s v="POSITIVE"/>
    <n v="64.535201829416451"/>
    <n v="3"/>
    <n v="0"/>
    <n v="1"/>
    <n v="0"/>
    <n v="0"/>
    <n v="0"/>
    <n v="4"/>
    <d v="2025-11-21T00:00:00"/>
    <n v="1"/>
    <d v="2026-01-26T00:00:00"/>
    <n v="-12.442346951654933"/>
    <m/>
    <m/>
    <m/>
    <m/>
    <m/>
    <m/>
    <m/>
    <m/>
    <m/>
    <m/>
  </r>
  <r>
    <n v="297"/>
    <x v="296"/>
    <s v="SPDR S&amp;P Oil &amp; Gas Exploration &amp; Production ETF"/>
    <x v="5"/>
    <s v="N/A"/>
    <n v="8"/>
    <n v="6"/>
    <n v="2"/>
    <d v="2026-02-09T00:00:00"/>
    <d v="1899-12-30T00:00:00"/>
    <d v="1899-12-30T00:00:00"/>
    <d v="2025-11-04T00:00:00"/>
    <d v="1899-12-30T00:00:00"/>
    <d v="1899-12-30T00:00:00"/>
    <n v="67.281221446874497"/>
    <s v="POSITIVE"/>
    <s v=""/>
    <s v="POSITIVE"/>
    <s v="POSITIVE"/>
    <s v="POSITIVE"/>
    <n v="79.804871502472139"/>
    <n v="20"/>
    <n v="0"/>
    <n v="1"/>
    <n v="0"/>
    <n v="46051"/>
    <n v="2"/>
    <n v="0"/>
    <d v="2026-01-07T00:00:00"/>
    <n v="1"/>
    <d v="2026-02-09T00:00:00"/>
    <n v="0.78831851842571155"/>
    <m/>
    <m/>
    <m/>
    <m/>
    <m/>
    <m/>
    <m/>
    <m/>
    <m/>
    <m/>
  </r>
  <r>
    <n v="298"/>
    <x v="297"/>
    <s v="SPDR S&amp;P Retail ETF"/>
    <x v="5"/>
    <s v="N/A"/>
    <n v="-1"/>
    <n v="6"/>
    <n v="6"/>
    <d v="2026-01-07T00:00:00"/>
    <d v="1899-12-30T00:00:00"/>
    <d v="1899-12-30T00:00:00"/>
    <d v="2025-10-31T00:00:00"/>
    <d v="1899-12-30T00:00:00"/>
    <d v="1899-12-30T00:00:00"/>
    <n v="47.47783336563041"/>
    <s v="NEGATIVE"/>
    <s v=""/>
    <s v="SELL"/>
    <s v="SELL"/>
    <s v="SELL"/>
    <n v="48.840778802599203"/>
    <n v="0"/>
    <n v="0"/>
    <n v="2"/>
    <n v="0"/>
    <n v="0"/>
    <n v="2"/>
    <n v="0"/>
    <d v="2025-11-20T00:00:00"/>
    <n v="1"/>
    <d v="2026-01-22T00:00:00"/>
    <n v="-19.015081394278901"/>
    <m/>
    <m/>
    <m/>
    <m/>
    <m/>
    <m/>
    <m/>
    <m/>
    <m/>
    <m/>
  </r>
  <r>
    <n v="299"/>
    <x v="298"/>
    <s v="S&amp;P/ASX 200 INDEX"/>
    <x v="0"/>
    <s v="STOCKS"/>
    <n v="3"/>
    <n v="9"/>
    <n v="2"/>
    <d v="1899-12-30T00:00:00"/>
    <d v="1899-12-30T00:00:00"/>
    <d v="1899-12-30T00:00:00"/>
    <d v="2025-10-29T00:00:00"/>
    <d v="1899-12-30T00:00:00"/>
    <d v="1899-12-30T00:00:00"/>
    <n v="53.206035945740133"/>
    <s v="NEGATIVE"/>
    <s v=""/>
    <s v="POSITIVE"/>
    <s v="NEGATIVE"/>
    <s v="NEGATIVE"/>
    <n v="59.088195161417424"/>
    <n v="2"/>
    <n v="0"/>
    <n v="4"/>
    <n v="3"/>
    <n v="0"/>
    <n v="0"/>
    <n v="3"/>
    <d v="2025-11-21T00:00:00"/>
    <n v="1"/>
    <d v="2026-01-28T00:00:00"/>
    <n v="-13.286873355386497"/>
    <m/>
    <m/>
    <m/>
    <m/>
    <m/>
    <m/>
    <m/>
    <m/>
    <m/>
    <m/>
  </r>
  <r>
    <n v="300"/>
    <x v="299"/>
    <s v="KBW BANK INDEX"/>
    <x v="0"/>
    <s v="STOCKS"/>
    <n v="5"/>
    <n v="9"/>
    <n v="2"/>
    <d v="2025-12-04T00:00:00"/>
    <d v="1899-12-30T00:00:00"/>
    <d v="2025-12-10T00:00:00"/>
    <d v="1899-12-30T00:00:00"/>
    <d v="1899-12-30T00:00:00"/>
    <d v="1899-12-30T00:00:00"/>
    <n v="61.857387363284559"/>
    <s v="NEGATIVE"/>
    <s v=""/>
    <s v="POSITIVE"/>
    <s v="POSITIVE"/>
    <s v="POSITIVE"/>
    <n v="71.178081715860301"/>
    <n v="9"/>
    <n v="0"/>
    <n v="2"/>
    <n v="1"/>
    <n v="46052"/>
    <n v="1"/>
    <n v="0"/>
    <d v="2025-11-18T00:00:00"/>
    <n v="1"/>
    <d v="2026-02-10T00:00:00"/>
    <n v="-4.6355219378781456"/>
    <m/>
    <m/>
    <m/>
    <m/>
    <m/>
    <m/>
    <m/>
    <m/>
    <m/>
    <m/>
  </r>
  <r>
    <n v="301"/>
    <x v="300"/>
    <s v="CAC 40 INDEX"/>
    <x v="0"/>
    <s v="STOCKS"/>
    <n v="6"/>
    <n v="9"/>
    <n v="4"/>
    <d v="2025-11-13T00:00:00"/>
    <d v="1899-12-30T00:00:00"/>
    <d v="1899-12-30T00:00:00"/>
    <d v="2025-12-11T00:00:00"/>
    <d v="1899-12-30T00:00:00"/>
    <d v="1899-12-30T00:00:00"/>
    <n v="63.636552839626773"/>
    <s v="POSITIVE"/>
    <s v=""/>
    <s v="POSITIVE"/>
    <s v="NEGATIVE"/>
    <s v="BUY"/>
    <n v="65.588072882352435"/>
    <n v="5"/>
    <n v="0"/>
    <n v="1"/>
    <n v="7"/>
    <n v="0"/>
    <n v="1"/>
    <n v="0"/>
    <d v="2025-11-21T00:00:00"/>
    <n v="1"/>
    <d v="2026-01-14T00:00:00"/>
    <n v="-2.8563564613634753"/>
    <m/>
    <m/>
    <m/>
    <m/>
    <m/>
    <m/>
    <m/>
    <m/>
    <m/>
    <m/>
  </r>
  <r>
    <n v="302"/>
    <x v="301"/>
    <s v="NASDAQ COMPOSITE INDEX"/>
    <x v="0"/>
    <s v="STOCKS"/>
    <n v="-1"/>
    <n v="9"/>
    <n v="4"/>
    <d v="2026-01-06T00:00:00"/>
    <d v="1899-12-30T00:00:00"/>
    <d v="1899-12-30T00:00:00"/>
    <d v="1899-12-30T00:00:00"/>
    <d v="2026-01-19T00:00:00"/>
    <d v="1899-12-30T00:00:00"/>
    <n v="45.956346205308762"/>
    <s v="NEGATIVE"/>
    <s v=""/>
    <s v="NEGATIVE"/>
    <s v="NEGATIVE"/>
    <s v="NEGATIVE"/>
    <n v="40.923713779752951"/>
    <n v="0"/>
    <n v="0"/>
    <n v="1"/>
    <n v="9"/>
    <n v="0"/>
    <n v="0"/>
    <n v="4"/>
    <d v="2025-11-21T00:00:00"/>
    <n v="1"/>
    <d v="2026-01-13T00:00:00"/>
    <n v="-10.43656284958923"/>
    <m/>
    <m/>
    <m/>
    <m/>
    <m/>
    <m/>
    <m/>
    <m/>
    <m/>
    <m/>
  </r>
  <r>
    <n v="303"/>
    <x v="302"/>
    <s v="DAX INDEX"/>
    <x v="0"/>
    <s v="STOCKS"/>
    <n v="7"/>
    <n v="3"/>
    <n v="2"/>
    <d v="2025-11-11T00:00:00"/>
    <d v="1899-12-30T00:00:00"/>
    <d v="1899-12-30T00:00:00"/>
    <d v="1899-12-30T00:00:00"/>
    <d v="1899-12-30T00:00:00"/>
    <d v="1899-12-30T00:00:00"/>
    <n v="56.056346451536953"/>
    <s v="NEGATIVE"/>
    <s v=""/>
    <s v="POSITIVE"/>
    <s v="NEGATIVE"/>
    <s v="BUY"/>
    <n v="62.575173620067147"/>
    <n v="2"/>
    <n v="0"/>
    <n v="0"/>
    <n v="4"/>
    <n v="0"/>
    <n v="0"/>
    <n v="0"/>
    <d v="2025-11-25T00:00:00"/>
    <n v="1"/>
    <d v="2026-02-04T00:00:00"/>
    <n v="-1.890593911924654"/>
    <m/>
    <m/>
    <m/>
    <m/>
    <m/>
    <m/>
    <m/>
    <m/>
    <m/>
    <m/>
  </r>
  <r>
    <n v="304"/>
    <x v="303"/>
    <s v="FTSE MIB INDEX"/>
    <x v="0"/>
    <s v="STOCKS"/>
    <n v="6"/>
    <n v="9"/>
    <n v="2"/>
    <d v="1899-12-30T00:00:00"/>
    <d v="1899-12-30T00:00:00"/>
    <d v="1899-12-30T00:00:00"/>
    <d v="1899-12-30T00:00:00"/>
    <d v="1899-12-30T00:00:00"/>
    <d v="1899-12-30T00:00:00"/>
    <n v="64.602315389276228"/>
    <s v="POSITIVE"/>
    <s v=""/>
    <s v="POSITIVE"/>
    <s v="POSITIVE"/>
    <s v="POSITIVE"/>
    <n v="78.270437965290412"/>
    <n v="14"/>
    <n v="0"/>
    <n v="2"/>
    <n v="6"/>
    <n v="0"/>
    <n v="0"/>
    <n v="4"/>
    <d v="2025-12-16T00:00:00"/>
    <n v="1"/>
    <d v="2026-01-29T00:00:00"/>
    <n v="-12.776498181352494"/>
    <m/>
    <m/>
    <m/>
    <m/>
    <m/>
    <m/>
    <m/>
    <m/>
    <m/>
    <m/>
  </r>
  <r>
    <n v="305"/>
    <x v="304"/>
    <s v="HSCEI INDEX"/>
    <x v="0"/>
    <s v="STOCKS"/>
    <n v="4"/>
    <n v="9"/>
    <n v="2"/>
    <d v="2026-01-29T00:00:00"/>
    <d v="1899-12-30T00:00:00"/>
    <d v="1899-12-30T00:00:00"/>
    <d v="1899-12-30T00:00:00"/>
    <d v="2026-02-02T00:00:00"/>
    <d v="1899-12-30T00:00:00"/>
    <n v="53.71641111988243"/>
    <s v="NEGATIVE"/>
    <s v=""/>
    <s v="BUY"/>
    <s v="NEGATIVE"/>
    <s v="NEGATIVE"/>
    <n v="55.9352626828098"/>
    <n v="2"/>
    <n v="0"/>
    <n v="2"/>
    <n v="6"/>
    <n v="0"/>
    <n v="0"/>
    <n v="3"/>
    <d v="2025-12-16T00:00:00"/>
    <n v="1"/>
    <d v="2026-01-29T00:00:00"/>
    <n v="-9.9410112921752543"/>
    <m/>
    <m/>
    <m/>
    <m/>
    <m/>
    <m/>
    <m/>
    <m/>
    <m/>
    <m/>
  </r>
  <r>
    <n v="306"/>
    <x v="305"/>
    <s v="HANG SENG INDEX"/>
    <x v="0"/>
    <s v="STOCKS"/>
    <n v="8"/>
    <n v="9"/>
    <n v="2"/>
    <d v="2025-10-29T00:00:00"/>
    <d v="1899-12-30T00:00:00"/>
    <d v="2025-12-16T00:00:00"/>
    <d v="1899-12-30T00:00:00"/>
    <d v="1899-12-30T00:00:00"/>
    <d v="1899-12-30T00:00:00"/>
    <n v="56.551898009049793"/>
    <s v="NEGATIVE"/>
    <s v=""/>
    <s v="POSITIVE"/>
    <s v="BUY"/>
    <s v="POSITIVE"/>
    <n v="62.769291671836619"/>
    <n v="2"/>
    <n v="0"/>
    <n v="1"/>
    <n v="4"/>
    <n v="0"/>
    <n v="0"/>
    <n v="3"/>
    <d v="2025-11-21T00:00:00"/>
    <n v="1"/>
    <d v="2026-02-03T00:00:00"/>
    <n v="-4.1947786051399376"/>
    <m/>
    <m/>
    <m/>
    <m/>
    <m/>
    <m/>
    <m/>
    <m/>
    <m/>
    <m/>
  </r>
  <r>
    <n v="307"/>
    <x v="306"/>
    <s v="IBEX 35 INDEX"/>
    <x v="0"/>
    <s v="STOCKS"/>
    <n v="1"/>
    <n v="0"/>
    <n v="2"/>
    <d v="2026-02-03T00:00:00"/>
    <d v="1899-12-30T00:00:00"/>
    <d v="2026-01-22T00:00:00"/>
    <d v="1899-12-30T00:00:00"/>
    <d v="1899-12-30T00:00:00"/>
    <d v="1899-12-30T00:00:00"/>
    <n v="62.298130695979772"/>
    <s v="NEGATIVE"/>
    <s v=""/>
    <s v="POSITIVE"/>
    <s v="POSITIVE"/>
    <s v="POSITIVE"/>
    <n v="85.998914602204977"/>
    <n v="53"/>
    <n v="0"/>
    <n v="0"/>
    <n v="0"/>
    <n v="0"/>
    <n v="0"/>
    <n v="0"/>
    <d v="2025-11-21T00:00:00"/>
    <n v="1"/>
    <d v="2026-02-03T00:00:00"/>
    <n v="5.6073991289323573"/>
    <m/>
    <m/>
    <m/>
    <m/>
    <m/>
    <m/>
    <m/>
    <m/>
    <m/>
    <m/>
  </r>
  <r>
    <n v="308"/>
    <x v="307"/>
    <s v="BRAZIL BOVESPA STOCK INDEX"/>
    <x v="0"/>
    <s v="STOCKS"/>
    <n v="3"/>
    <n v="9"/>
    <n v="2"/>
    <d v="2025-10-28T00:00:00"/>
    <d v="1899-12-30T00:00:00"/>
    <d v="1899-12-30T00:00:00"/>
    <d v="1899-12-30T00:00:00"/>
    <d v="1899-12-30T00:00:00"/>
    <d v="1899-12-30T00:00:00"/>
    <n v="72.100308430096362"/>
    <s v="POSITIVE"/>
    <s v=""/>
    <s v="POSITIVE"/>
    <s v="POSITIVE"/>
    <s v="POSITIVE"/>
    <n v="94.509880402871588"/>
    <n v="35"/>
    <n v="0"/>
    <n v="2"/>
    <n v="3"/>
    <n v="0"/>
    <n v="1"/>
    <n v="0"/>
    <d v="2025-11-20T00:00:00"/>
    <n v="1"/>
    <d v="2026-02-10T00:00:00"/>
    <n v="-4.7311496653930192"/>
    <m/>
    <m/>
    <m/>
    <m/>
    <m/>
    <m/>
    <m/>
    <m/>
    <m/>
    <m/>
  </r>
  <r>
    <n v="309"/>
    <x v="308"/>
    <s v="DOW JONES INDUSTRIAL AVERAGE INDEX"/>
    <x v="0"/>
    <s v="STOCKS"/>
    <n v="5"/>
    <n v="9"/>
    <n v="2"/>
    <d v="2025-10-30T00:00:00"/>
    <d v="1899-12-30T00:00:00"/>
    <d v="2025-10-27T00:00:00"/>
    <d v="1899-12-30T00:00:00"/>
    <d v="1899-12-30T00:00:00"/>
    <d v="1899-12-30T00:00:00"/>
    <n v="61.761759635706611"/>
    <s v="NEGATIVE"/>
    <s v=""/>
    <s v="POSITIVE"/>
    <s v="POSITIVE"/>
    <s v="POSITIVE"/>
    <n v="76.090672526712808"/>
    <n v="3"/>
    <n v="0"/>
    <n v="2"/>
    <n v="7"/>
    <n v="0"/>
    <n v="0"/>
    <n v="3"/>
    <d v="2025-11-25T00:00:00"/>
    <n v="1"/>
    <d v="2026-02-04T00:00:00"/>
    <n v="-1.3965056874512669"/>
    <m/>
    <m/>
    <m/>
    <m/>
    <m/>
    <m/>
    <m/>
    <m/>
    <m/>
    <m/>
  </r>
  <r>
    <n v="310"/>
    <x v="309"/>
    <s v="KOSPI INDEX"/>
    <x v="0"/>
    <s v="STOCKS"/>
    <n v="5"/>
    <n v="9"/>
    <n v="2"/>
    <d v="2025-11-05T00:00:00"/>
    <d v="1899-12-30T00:00:00"/>
    <d v="1899-12-30T00:00:00"/>
    <d v="1899-12-30T00:00:00"/>
    <d v="1899-12-30T00:00:00"/>
    <d v="1899-12-30T00:00:00"/>
    <n v="65.09640361368497"/>
    <s v="POSITIVE"/>
    <s v=""/>
    <s v="POSITIVE"/>
    <s v="POSITIVE"/>
    <s v="POSITIVE"/>
    <n v="83.408503707716108"/>
    <n v="34"/>
    <n v="0"/>
    <n v="1"/>
    <n v="3"/>
    <n v="0"/>
    <n v="1"/>
    <n v="0"/>
    <d v="2025-11-21T00:00:00"/>
    <n v="1"/>
    <d v="2026-02-10T00:00:00"/>
    <n v="0.34324672834507908"/>
    <m/>
    <m/>
    <m/>
    <m/>
    <m/>
    <m/>
    <m/>
    <m/>
    <m/>
    <m/>
  </r>
  <r>
    <n v="311"/>
    <x v="310"/>
    <s v="MEXICO BOLSA INDEX"/>
    <x v="0"/>
    <s v="STOCKS"/>
    <n v="5"/>
    <n v="9"/>
    <n v="2"/>
    <d v="2026-01-09T00:00:00"/>
    <d v="1899-12-30T00:00:00"/>
    <d v="1899-12-30T00:00:00"/>
    <d v="2025-10-29T00:00:00"/>
    <d v="1899-12-30T00:00:00"/>
    <d v="1899-12-30T00:00:00"/>
    <n v="66.83615602953688"/>
    <s v="POSITIVE"/>
    <s v=""/>
    <s v="POSITIVE"/>
    <s v="POSITIVE"/>
    <s v="POSITIVE"/>
    <n v="83.653986167778427"/>
    <n v="36"/>
    <n v="0"/>
    <n v="1"/>
    <n v="3"/>
    <n v="0"/>
    <n v="1"/>
    <n v="0"/>
    <d v="2025-11-20T00:00:00"/>
    <n v="1"/>
    <d v="2026-02-10T00:00:00"/>
    <n v="1.9548960651990512"/>
    <m/>
    <m/>
    <m/>
    <m/>
    <m/>
    <m/>
    <m/>
    <m/>
    <m/>
    <m/>
  </r>
  <r>
    <n v="312"/>
    <x v="311"/>
    <s v="S&amp;P Midcap 400 Index"/>
    <x v="0"/>
    <s v="STOCKS"/>
    <n v="2"/>
    <n v="9"/>
    <n v="4"/>
    <d v="2025-10-28T00:00:00"/>
    <d v="1899-12-30T00:00:00"/>
    <d v="2025-10-28T00:00:00"/>
    <d v="1899-12-30T00:00:00"/>
    <d v="1899-12-30T00:00:00"/>
    <d v="1899-12-30T00:00:00"/>
    <n v="68.447805366244495"/>
    <s v="POSITIVE"/>
    <s v=""/>
    <s v="POSITIVE"/>
    <s v="POSITIVE"/>
    <s v="POSITIVE"/>
    <n v="78.314095975153322"/>
    <n v="52"/>
    <n v="0"/>
    <n v="1"/>
    <n v="6"/>
    <n v="0"/>
    <n v="0"/>
    <n v="4"/>
    <d v="2025-11-21T00:00:00"/>
    <n v="1"/>
    <d v="2026-01-28T00:00:00"/>
    <n v="-20.737077711746004"/>
    <m/>
    <m/>
    <m/>
    <m/>
    <m/>
    <m/>
    <m/>
    <m/>
    <m/>
    <m/>
  </r>
  <r>
    <n v="313"/>
    <x v="312"/>
    <s v="NASDAQ 100 INDEX"/>
    <x v="0"/>
    <s v="STOCKS"/>
    <n v="-1"/>
    <n v="9"/>
    <n v="2"/>
    <d v="2025-10-29T00:00:00"/>
    <d v="1899-12-30T00:00:00"/>
    <d v="2025-11-04T00:00:00"/>
    <d v="1899-12-30T00:00:00"/>
    <d v="1899-12-30T00:00:00"/>
    <d v="1899-12-30T00:00:00"/>
    <n v="45.755831589347181"/>
    <s v="NEGATIVE"/>
    <s v=""/>
    <s v="NEGATIVE"/>
    <s v="NEGATIVE"/>
    <s v="NEGATIVE"/>
    <n v="41.077432624158241"/>
    <n v="0"/>
    <n v="0"/>
    <n v="5"/>
    <n v="2"/>
    <n v="0"/>
    <n v="1"/>
    <n v="0"/>
    <d v="2025-11-19T00:00:00"/>
    <n v="1"/>
    <d v="2026-02-10T00:00:00"/>
    <n v="6.0335480670628812"/>
    <m/>
    <m/>
    <m/>
    <m/>
    <m/>
    <m/>
    <m/>
    <m/>
    <m/>
    <m/>
  </r>
  <r>
    <n v="314"/>
    <x v="313"/>
    <s v="NIKKEI 225 INDEX"/>
    <x v="0"/>
    <s v="STOCKS"/>
    <n v="5"/>
    <n v="9"/>
    <n v="2"/>
    <d v="2025-12-05T00:00:00"/>
    <d v="1899-12-30T00:00:00"/>
    <d v="1899-12-30T00:00:00"/>
    <d v="2025-10-28T00:00:00"/>
    <d v="1899-12-30T00:00:00"/>
    <d v="1899-12-30T00:00:00"/>
    <n v="72.52645736818117"/>
    <s v="POSITIVE"/>
    <s v=""/>
    <s v="POSITIVE"/>
    <s v="POSITIVE"/>
    <s v="POSITIVE"/>
    <n v="86.805564312552576"/>
    <n v="33"/>
    <n v="0"/>
    <n v="1"/>
    <n v="3"/>
    <n v="0"/>
    <n v="1"/>
    <n v="0"/>
    <d v="2025-11-20T00:00:00"/>
    <n v="1"/>
    <d v="2026-02-10T00:00:00"/>
    <n v="1.7900960898281255"/>
    <m/>
    <m/>
    <m/>
    <m/>
    <m/>
    <m/>
    <m/>
    <m/>
    <m/>
    <m/>
  </r>
  <r>
    <n v="315"/>
    <x v="314"/>
    <s v="New York Stock Exchange Composite Index"/>
    <x v="0"/>
    <s v="STOCKS"/>
    <n v="2"/>
    <n v="9"/>
    <n v="6"/>
    <d v="2025-10-28T00:00:00"/>
    <d v="1899-12-30T00:00:00"/>
    <d v="2025-10-28T00:00:00"/>
    <d v="1899-12-30T00:00:00"/>
    <d v="1899-12-30T00:00:00"/>
    <d v="1899-12-30T00:00:00"/>
    <n v="68.283005390941497"/>
    <s v="POSITIVE"/>
    <s v=""/>
    <s v="POSITIVE"/>
    <s v="POSITIVE"/>
    <s v="POSITIVE"/>
    <n v="89.487882186531252"/>
    <n v="52"/>
    <n v="0"/>
    <n v="1"/>
    <n v="6"/>
    <n v="0"/>
    <n v="0"/>
    <n v="4"/>
    <d v="2025-11-21T00:00:00"/>
    <n v="1"/>
    <d v="2026-01-12T00:00:00"/>
    <n v="-17.530398035910132"/>
    <m/>
    <m/>
    <m/>
    <m/>
    <m/>
    <m/>
    <m/>
    <m/>
    <m/>
    <m/>
  </r>
  <r>
    <n v="316"/>
    <x v="315"/>
    <s v="S&amp;P 100 INDEX"/>
    <x v="0"/>
    <s v="STOCKS"/>
    <n v="-1"/>
    <n v="12"/>
    <n v="2"/>
    <d v="2025-10-28T00:00:00"/>
    <d v="1899-12-30T00:00:00"/>
    <d v="1899-12-30T00:00:00"/>
    <d v="1899-12-30T00:00:00"/>
    <d v="1899-12-30T00:00:00"/>
    <d v="1899-12-30T00:00:00"/>
    <n v="48.962511265178179"/>
    <s v="NEGATIVE"/>
    <s v=""/>
    <s v="NEGATIVE"/>
    <s v="NEGATIVE"/>
    <s v="NEGATIVE"/>
    <n v="47.889397873457291"/>
    <n v="0"/>
    <n v="0"/>
    <n v="1"/>
    <n v="6"/>
    <n v="0"/>
    <n v="1"/>
    <n v="4"/>
    <d v="2025-11-21T00:00:00"/>
    <n v="1"/>
    <d v="2026-01-28T00:00:00"/>
    <n v="-13.23666767515185"/>
    <m/>
    <m/>
    <m/>
    <m/>
    <m/>
    <m/>
    <m/>
    <m/>
    <m/>
    <m/>
  </r>
  <r>
    <n v="317"/>
    <x v="316"/>
    <s v="RUSSELL 3000 INDEX"/>
    <x v="0"/>
    <s v="STOCKS"/>
    <n v="5"/>
    <n v="12"/>
    <n v="2"/>
    <d v="2025-10-28T00:00:00"/>
    <d v="1899-12-30T00:00:00"/>
    <d v="1899-12-30T00:00:00"/>
    <d v="1899-12-30T00:00:00"/>
    <d v="1899-12-30T00:00:00"/>
    <d v="1899-12-30T00:00:00"/>
    <n v="53.256241625935665"/>
    <s v="NEGATIVE"/>
    <s v=""/>
    <s v="POSITIVE"/>
    <s v="POSITIVE"/>
    <s v="POSITIVE"/>
    <n v="65.966301846405145"/>
    <n v="3"/>
    <n v="0"/>
    <n v="1"/>
    <n v="6"/>
    <n v="0"/>
    <n v="1"/>
    <n v="4"/>
    <d v="2025-11-21T00:00:00"/>
    <n v="1"/>
    <d v="2026-01-28T00:00:00"/>
    <n v="-13.596920195117875"/>
    <m/>
    <m/>
    <m/>
    <m/>
    <m/>
    <m/>
    <m/>
    <m/>
    <m/>
    <m/>
  </r>
  <r>
    <n v="318"/>
    <x v="317"/>
    <s v="RUSSELL 1000 INDEX"/>
    <x v="0"/>
    <s v="STOCKS"/>
    <n v="6"/>
    <n v="12"/>
    <n v="4"/>
    <d v="2025-12-10T00:00:00"/>
    <d v="1899-12-30T00:00:00"/>
    <d v="1899-12-30T00:00:00"/>
    <d v="1899-12-30T00:00:00"/>
    <d v="1899-12-30T00:00:00"/>
    <d v="1899-12-30T00:00:00"/>
    <n v="52.895989105970457"/>
    <s v="NEGATIVE"/>
    <s v=""/>
    <s v="BUY"/>
    <s v="NEGATIVE"/>
    <s v="BUY"/>
    <n v="63.947191927645825"/>
    <n v="3"/>
    <n v="0"/>
    <n v="1"/>
    <n v="5"/>
    <n v="0"/>
    <n v="1"/>
    <n v="4"/>
    <d v="2025-11-20T00:00:00"/>
    <n v="1"/>
    <d v="2026-01-22T00:00:00"/>
    <n v="-8.9411294162831467"/>
    <m/>
    <m/>
    <m/>
    <m/>
    <m/>
    <m/>
    <m/>
    <m/>
    <m/>
    <m/>
  </r>
  <r>
    <n v="319"/>
    <x v="318"/>
    <s v="RUSSELL 2000 INDEX"/>
    <x v="0"/>
    <s v="STOCKS"/>
    <n v="5"/>
    <n v="6"/>
    <n v="4"/>
    <d v="2025-10-30T00:00:00"/>
    <d v="1899-12-30T00:00:00"/>
    <d v="1899-12-30T00:00:00"/>
    <d v="1899-12-30T00:00:00"/>
    <d v="2026-02-02T00:00:00"/>
    <d v="1899-12-30T00:00:00"/>
    <n v="57.551779884795323"/>
    <s v="NEGATIVE"/>
    <s v=""/>
    <s v="POSITIVE"/>
    <s v="POSITIVE"/>
    <s v="POSITIVE"/>
    <n v="70.008766980662855"/>
    <n v="3"/>
    <n v="0"/>
    <n v="1"/>
    <n v="7"/>
    <n v="0"/>
    <n v="0"/>
    <n v="0"/>
    <d v="2025-12-16T00:00:00"/>
    <n v="1"/>
    <d v="2026-01-14T00:00:00"/>
    <n v="-9.2893346199644569"/>
    <m/>
    <m/>
    <m/>
    <m/>
    <m/>
    <m/>
    <m/>
    <m/>
    <m/>
    <m/>
  </r>
  <r>
    <n v="320"/>
    <x v="319"/>
    <s v="SHANGHAI SE COMPOSITE INDEX"/>
    <x v="0"/>
    <s v="STOCKS"/>
    <n v="7"/>
    <n v="6"/>
    <n v="2"/>
    <d v="2025-10-28T00:00:00"/>
    <d v="1899-12-30T00:00:00"/>
    <d v="2026-01-16T00:00:00"/>
    <d v="1899-12-30T00:00:00"/>
    <d v="1899-12-30T00:00:00"/>
    <d v="1899-12-30T00:00:00"/>
    <n v="57.20357468120033"/>
    <s v="NEGATIVE"/>
    <s v=""/>
    <s v="POSITIVE"/>
    <s v="POSITIVE"/>
    <s v="POSITIVE"/>
    <n v="67.896730358319701"/>
    <n v="2"/>
    <n v="0"/>
    <n v="1"/>
    <n v="5"/>
    <n v="0"/>
    <n v="0"/>
    <n v="0"/>
    <d v="2025-11-21T00:00:00"/>
    <n v="1"/>
    <d v="2026-01-29T00:00:00"/>
    <n v="-8.9928396684365879"/>
    <m/>
    <m/>
    <m/>
    <m/>
    <m/>
    <m/>
    <m/>
    <m/>
    <m/>
    <m/>
  </r>
  <r>
    <n v="321"/>
    <x v="320"/>
    <s v="SWISS MARKET INDEX"/>
    <x v="0"/>
    <s v="STOCKS"/>
    <n v="6"/>
    <n v="12"/>
    <n v="2"/>
    <d v="2025-10-28T00:00:00"/>
    <d v="1899-12-30T00:00:00"/>
    <d v="1899-12-30T00:00:00"/>
    <d v="1899-12-30T00:00:00"/>
    <d v="1899-12-30T00:00:00"/>
    <d v="1899-12-30T00:00:00"/>
    <n v="63.280413251102047"/>
    <s v="POSITIVE"/>
    <s v=""/>
    <s v="POSITIVE"/>
    <s v="POSITIVE"/>
    <s v="POSITIVE"/>
    <n v="74.194907197805691"/>
    <n v="7"/>
    <n v="0"/>
    <n v="1"/>
    <n v="3"/>
    <n v="0"/>
    <n v="1"/>
    <n v="4"/>
    <d v="2025-11-21T00:00:00"/>
    <n v="1"/>
    <d v="2026-02-10T00:00:00"/>
    <n v="-12.617556518614492"/>
    <m/>
    <m/>
    <m/>
    <m/>
    <m/>
    <m/>
    <m/>
    <m/>
    <m/>
    <m/>
  </r>
  <r>
    <n v="322"/>
    <x v="321"/>
    <s v="Philadelphia Semiconductor Index"/>
    <x v="0"/>
    <s v="STOCKS"/>
    <n v="5"/>
    <n v="9"/>
    <n v="2"/>
    <d v="2025-11-25T00:00:00"/>
    <d v="1899-12-30T00:00:00"/>
    <d v="2025-12-18T00:00:00"/>
    <d v="1899-12-30T00:00:00"/>
    <d v="1899-12-30T00:00:00"/>
    <d v="1899-12-30T00:00:00"/>
    <n v="57.500069632679754"/>
    <s v="NEGATIVE"/>
    <s v=""/>
    <s v="POSITIVE"/>
    <s v="POSITIVE"/>
    <s v="POSITIVE"/>
    <n v="86.149596744067864"/>
    <n v="3"/>
    <n v="0"/>
    <n v="1"/>
    <n v="8"/>
    <n v="0"/>
    <n v="1"/>
    <n v="0"/>
    <d v="2025-11-14T00:00:00"/>
    <n v="1"/>
    <d v="2026-01-26T00:00:00"/>
    <n v="-6.3269533677239167"/>
    <m/>
    <m/>
    <m/>
    <m/>
    <m/>
    <m/>
    <m/>
    <m/>
    <m/>
    <m/>
  </r>
  <r>
    <n v="323"/>
    <x v="322"/>
    <s v="S&amp;P 1500 Composite Index"/>
    <x v="0"/>
    <s v="STOCKS"/>
    <n v="5"/>
    <n v="9"/>
    <n v="2"/>
    <d v="2025-11-12T00:00:00"/>
    <d v="1899-12-30T00:00:00"/>
    <d v="1899-12-30T00:00:00"/>
    <d v="1899-12-30T00:00:00"/>
    <d v="1899-12-30T00:00:00"/>
    <d v="1899-12-30T00:00:00"/>
    <n v="54.002251792384946"/>
    <s v="NEGATIVE"/>
    <s v=""/>
    <s v="POSITIVE"/>
    <s v="POSITIVE"/>
    <s v="POSITIVE"/>
    <n v="67.679924864307793"/>
    <n v="3"/>
    <n v="0"/>
    <n v="1"/>
    <n v="7"/>
    <n v="0"/>
    <n v="1"/>
    <n v="0"/>
    <d v="2025-11-21T00:00:00"/>
    <n v="1"/>
    <d v="2026-02-10T00:00:00"/>
    <n v="-5.8877581368323604"/>
    <m/>
    <m/>
    <m/>
    <m/>
    <m/>
    <m/>
    <m/>
    <m/>
    <m/>
    <m/>
  </r>
  <r>
    <n v="324"/>
    <x v="323"/>
    <s v="S&amp;P/TSX COMPOSITE INDEX"/>
    <x v="0"/>
    <s v="STOCKS"/>
    <n v="5"/>
    <n v="6"/>
    <n v="2"/>
    <d v="2025-11-11T00:00:00"/>
    <d v="1899-12-30T00:00:00"/>
    <d v="1899-12-30T00:00:00"/>
    <d v="1899-12-30T00:00:00"/>
    <d v="1899-12-30T00:00:00"/>
    <d v="1899-12-30T00:00:00"/>
    <n v="60.165955933398628"/>
    <s v="NEGATIVE"/>
    <s v=""/>
    <s v="POSITIVE"/>
    <s v="POSITIVE"/>
    <s v="POSITIVE"/>
    <n v="69.619572927083112"/>
    <n v="2"/>
    <n v="0"/>
    <n v="1"/>
    <n v="7"/>
    <n v="0"/>
    <n v="0"/>
    <n v="0"/>
    <d v="2025-11-21T00:00:00"/>
    <n v="1"/>
    <d v="2026-02-03T00:00:00"/>
    <n v="-0.79108975702358464"/>
    <m/>
    <m/>
    <m/>
    <m/>
    <m/>
    <m/>
    <m/>
    <m/>
    <m/>
    <m/>
  </r>
  <r>
    <n v="325"/>
    <x v="324"/>
    <s v="Euro Stoxx 50 Price INDEX"/>
    <x v="0"/>
    <s v="STOCKS"/>
    <n v="1"/>
    <n v="6"/>
    <n v="2"/>
    <d v="2026-02-06T00:00:00"/>
    <d v="1899-12-30T00:00:00"/>
    <d v="1899-12-30T00:00:00"/>
    <d v="2025-10-28T00:00:00"/>
    <d v="1899-12-30T00:00:00"/>
    <d v="1899-12-30T00:00:00"/>
    <n v="60.605151164309454"/>
    <s v="NEGATIVE"/>
    <s v=""/>
    <s v="POSITIVE"/>
    <s v="POSITIVE"/>
    <s v="POSITIVE"/>
    <n v="76.919982839829458"/>
    <n v="52"/>
    <n v="0"/>
    <n v="1"/>
    <n v="0"/>
    <n v="0"/>
    <n v="3"/>
    <n v="0"/>
    <d v="2025-11-20T00:00:00"/>
    <n v="1"/>
    <d v="2026-02-06T00:00:00"/>
    <n v="6.3260067216090619"/>
    <m/>
    <m/>
    <m/>
    <m/>
    <m/>
    <m/>
    <m/>
    <m/>
    <m/>
    <m/>
  </r>
  <r>
    <n v="326"/>
    <x v="325"/>
    <s v="DJ STOXX 600 € Price INDEX"/>
    <x v="0"/>
    <s v="STOCKS"/>
    <n v="2"/>
    <n v="12"/>
    <n v="2"/>
    <d v="2026-01-06T00:00:00"/>
    <d v="1899-12-30T00:00:00"/>
    <d v="2026-01-06T00:00:00"/>
    <d v="1899-12-30T00:00:00"/>
    <d v="1899-12-30T00:00:00"/>
    <d v="1899-12-30T00:00:00"/>
    <n v="65.701819544133258"/>
    <s v="POSITIVE"/>
    <s v=""/>
    <s v="POSITIVE"/>
    <s v="POSITIVE"/>
    <s v="POSITIVE"/>
    <n v="83.193721718695571"/>
    <n v="52"/>
    <n v="0"/>
    <n v="5"/>
    <n v="2"/>
    <n v="0"/>
    <n v="1"/>
    <n v="3"/>
    <d v="2025-11-21T00:00:00"/>
    <n v="1"/>
    <d v="2026-02-10T00:00:00"/>
    <n v="2.1710727959193576"/>
    <m/>
    <m/>
    <m/>
    <m/>
    <m/>
    <m/>
    <m/>
    <m/>
    <m/>
    <m/>
  </r>
  <r>
    <n v="327"/>
    <x v="326"/>
    <s v="Dow Jones Transportation Average"/>
    <x v="0"/>
    <s v="STOCKS"/>
    <n v="2"/>
    <n v="6"/>
    <n v="2"/>
    <d v="1899-12-30T00:00:00"/>
    <d v="1899-12-30T00:00:00"/>
    <d v="1899-12-30T00:00:00"/>
    <d v="2025-12-02T00:00:00"/>
    <d v="1899-12-30T00:00:00"/>
    <d v="1899-12-30T00:00:00"/>
    <n v="72.81891602276788"/>
    <s v="POSITIVE"/>
    <s v=""/>
    <s v="POSITIVE"/>
    <s v="POSITIVE"/>
    <s v="POSITIVE"/>
    <n v="91.620016990112404"/>
    <n v="54"/>
    <n v="0"/>
    <n v="4"/>
    <n v="0"/>
    <n v="0"/>
    <n v="1"/>
    <n v="0"/>
    <d v="2026-01-07T00:00:00"/>
    <n v="1"/>
    <d v="2026-02-10T00:00:00"/>
    <n v="-4.0077297599720936"/>
    <m/>
    <m/>
    <m/>
    <m/>
    <m/>
    <m/>
    <m/>
    <m/>
    <m/>
    <m/>
  </r>
  <r>
    <n v="328"/>
    <x v="327"/>
    <s v="TAIWAN TAIEX INDEX"/>
    <x v="0"/>
    <s v="STOCKS"/>
    <n v="5"/>
    <n v="6"/>
    <n v="2"/>
    <d v="1899-12-30T00:00:00"/>
    <d v="1899-12-30T00:00:00"/>
    <d v="1899-12-30T00:00:00"/>
    <d v="2026-01-21T00:00:00"/>
    <d v="1899-12-30T00:00:00"/>
    <d v="1899-12-30T00:00:00"/>
    <n v="68.663982097114456"/>
    <s v="POSITIVE"/>
    <s v=""/>
    <s v="POSITIVE"/>
    <s v="POSITIVE"/>
    <s v="POSITIVE"/>
    <n v="87.926230613710899"/>
    <n v="36"/>
    <n v="0"/>
    <n v="1"/>
    <n v="8"/>
    <n v="0"/>
    <n v="0"/>
    <n v="0"/>
    <d v="2026-02-01T00:00:00"/>
    <n v="1"/>
    <d v="2026-02-03T00:00:00"/>
    <n v="-8.0840315207479563"/>
    <m/>
    <m/>
    <m/>
    <m/>
    <m/>
    <m/>
    <m/>
    <m/>
    <m/>
    <m/>
  </r>
  <r>
    <n v="329"/>
    <x v="328"/>
    <s v="FTSE 100 INDEX"/>
    <x v="0"/>
    <s v="STOCKS"/>
    <n v="5"/>
    <n v="6"/>
    <n v="2"/>
    <d v="2026-01-27T00:00:00"/>
    <d v="1899-12-30T00:00:00"/>
    <d v="2026-01-22T00:00:00"/>
    <d v="1899-12-30T00:00:00"/>
    <d v="1899-12-30T00:00:00"/>
    <d v="1899-12-30T00:00:00"/>
    <n v="63.963288910141706"/>
    <s v="POSITIVE"/>
    <s v=""/>
    <s v="POSITIVE"/>
    <s v="POSITIVE"/>
    <s v="POSITIVE"/>
    <n v="79.684618762390656"/>
    <n v="37"/>
    <n v="0"/>
    <n v="1"/>
    <n v="5"/>
    <n v="0"/>
    <n v="0"/>
    <n v="0"/>
    <d v="2025-11-21T00:00:00"/>
    <n v="1"/>
    <d v="2026-01-29T00:00:00"/>
    <n v="2.688491882996388"/>
    <m/>
    <m/>
    <m/>
    <m/>
    <m/>
    <m/>
    <m/>
    <m/>
    <m/>
    <m/>
  </r>
  <r>
    <n v="330"/>
    <x v="329"/>
    <s v="DOW JONES UTILITIES AVG INDEX"/>
    <x v="0"/>
    <s v="STOCKS"/>
    <n v="4"/>
    <n v="9"/>
    <n v="2"/>
    <d v="2025-11-11T00:00:00"/>
    <d v="1899-12-30T00:00:00"/>
    <d v="2025-12-12T00:00:00"/>
    <d v="1899-12-30T00:00:00"/>
    <d v="2026-01-29T00:00:00"/>
    <d v="1899-12-30T00:00:00"/>
    <n v="62.485179541210442"/>
    <s v="NEGATIVE"/>
    <s v=""/>
    <s v="BUY"/>
    <s v="NEGATIVE"/>
    <s v="NEGATIVE"/>
    <n v="65.448444732671092"/>
    <n v="6"/>
    <n v="0"/>
    <n v="1"/>
    <n v="4"/>
    <n v="0"/>
    <n v="0"/>
    <n v="3"/>
    <d v="2025-11-19T00:00:00"/>
    <n v="1"/>
    <d v="2026-02-03T00:00:00"/>
    <n v="-10.237832251872177"/>
    <m/>
    <m/>
    <m/>
    <m/>
    <m/>
    <m/>
    <m/>
    <m/>
    <m/>
    <m/>
  </r>
  <r>
    <n v="331"/>
    <x v="330"/>
    <s v="BOMBAY BSE500 Index"/>
    <x v="6"/>
    <s v="INDEX FUTURES"/>
    <n v="4"/>
    <n v="9"/>
    <n v="2"/>
    <d v="2025-10-28T00:00:00"/>
    <d v="1899-12-30T00:00:00"/>
    <d v="1899-12-30T00:00:00"/>
    <d v="1899-12-30T00:00:00"/>
    <d v="1899-12-30T00:00:00"/>
    <d v="1899-12-30T00:00:00"/>
    <n v="58.408877780456493"/>
    <s v="NEGATIVE"/>
    <s v=""/>
    <s v="BUY"/>
    <s v="NEGATIVE"/>
    <s v="NEGATIVE"/>
    <n v="60.744023901934014"/>
    <n v="2"/>
    <n v="0"/>
    <n v="2"/>
    <n v="3"/>
    <n v="0"/>
    <n v="1"/>
    <n v="0"/>
    <d v="2025-11-21T00:00:00"/>
    <n v="1"/>
    <d v="2026-02-10T00:00:00"/>
    <n v="-5.2844662121534967"/>
    <m/>
    <m/>
    <m/>
    <m/>
    <m/>
    <m/>
    <m/>
    <m/>
    <m/>
    <m/>
  </r>
  <r>
    <n v="332"/>
    <x v="331"/>
    <s v="BOVESPA INDEX FUTURES"/>
    <x v="6"/>
    <s v="INDEX FUTURES"/>
    <n v="3"/>
    <n v="9"/>
    <n v="2"/>
    <d v="2025-10-28T00:00:00"/>
    <d v="1899-12-30T00:00:00"/>
    <d v="1899-12-30T00:00:00"/>
    <d v="1899-12-30T00:00:00"/>
    <d v="1899-12-30T00:00:00"/>
    <d v="1899-12-30T00:00:00"/>
    <n v="69.181401184159824"/>
    <s v="POSITIVE"/>
    <s v=""/>
    <s v="POSITIVE"/>
    <s v="POSITIVE"/>
    <s v="POSITIVE"/>
    <n v="94.767708629941566"/>
    <n v="35"/>
    <n v="0"/>
    <n v="1"/>
    <n v="3"/>
    <n v="0"/>
    <n v="0"/>
    <n v="3"/>
    <d v="2025-11-21T00:00:00"/>
    <n v="1"/>
    <d v="2026-01-28T00:00:00"/>
    <n v="-14.654512906089039"/>
    <m/>
    <m/>
    <m/>
    <m/>
    <m/>
    <m/>
    <m/>
    <m/>
    <m/>
    <m/>
  </r>
  <r>
    <n v="333"/>
    <x v="332"/>
    <s v="EURO STOXX BANK INDEX"/>
    <x v="6"/>
    <s v="INDEX FUTURES"/>
    <n v="3"/>
    <n v="12"/>
    <n v="2"/>
    <d v="2026-01-06T00:00:00"/>
    <d v="1899-12-30T00:00:00"/>
    <d v="2026-01-06T00:00:00"/>
    <d v="1899-12-30T00:00:00"/>
    <d v="1899-12-30T00:00:00"/>
    <d v="1899-12-30T00:00:00"/>
    <n v="56.255091735282519"/>
    <s v="NEGATIVE"/>
    <s v=""/>
    <s v="POSITIVE"/>
    <s v="POSITIVE"/>
    <s v="POSITIVE"/>
    <n v="79.565815119925276"/>
    <n v="55"/>
    <n v="0"/>
    <n v="5"/>
    <n v="2"/>
    <n v="0"/>
    <n v="1"/>
    <n v="3"/>
    <d v="2025-11-24T00:00:00"/>
    <n v="1"/>
    <d v="2026-02-10T00:00:00"/>
    <n v="2.1070336275568735"/>
    <m/>
    <m/>
    <m/>
    <m/>
    <m/>
    <m/>
    <m/>
    <m/>
    <m/>
    <m/>
  </r>
  <r>
    <n v="334"/>
    <x v="333"/>
    <s v="CAC 40 EURO FUTURES"/>
    <x v="6"/>
    <s v="INDEX FUTURES"/>
    <n v="6"/>
    <n v="9"/>
    <n v="4"/>
    <d v="2026-01-06T00:00:00"/>
    <d v="1899-12-30T00:00:00"/>
    <d v="1899-12-30T00:00:00"/>
    <d v="1899-12-30T00:00:00"/>
    <d v="2026-01-19T00:00:00"/>
    <d v="1899-12-30T00:00:00"/>
    <n v="63.58718814006447"/>
    <s v="POSITIVE"/>
    <s v=""/>
    <s v="POSITIVE"/>
    <s v="NEGATIVE"/>
    <s v="BUY"/>
    <n v="66.094554850127352"/>
    <n v="7"/>
    <n v="0"/>
    <n v="1"/>
    <n v="9"/>
    <n v="0"/>
    <n v="0"/>
    <n v="3"/>
    <d v="2025-11-20T00:00:00"/>
    <n v="1"/>
    <d v="2026-01-13T00:00:00"/>
    <n v="-11.185918745231724"/>
    <m/>
    <m/>
    <m/>
    <m/>
    <m/>
    <m/>
    <m/>
    <m/>
    <m/>
    <m/>
  </r>
  <r>
    <n v="335"/>
    <x v="334"/>
    <s v="DJIA MINI e-CBOT FUTURES"/>
    <x v="6"/>
    <s v="INDEX FUTURES"/>
    <n v="5"/>
    <n v="9"/>
    <n v="2"/>
    <d v="1899-12-30T00:00:00"/>
    <d v="1899-12-30T00:00:00"/>
    <d v="1899-12-30T00:00:00"/>
    <d v="1899-12-30T00:00:00"/>
    <d v="1899-12-30T00:00:00"/>
    <d v="1899-12-30T00:00:00"/>
    <n v="61.208443088971357"/>
    <s v="NEGATIVE"/>
    <s v=""/>
    <s v="POSITIVE"/>
    <s v="POSITIVE"/>
    <s v="POSITIVE"/>
    <n v="73.867223127953721"/>
    <n v="3"/>
    <n v="0"/>
    <n v="5"/>
    <n v="7"/>
    <n v="0"/>
    <n v="0"/>
    <n v="3"/>
    <d v="1899-12-30T00:00:00"/>
    <n v="1"/>
    <d v="2026-01-30T00:00:00"/>
    <n v="-12.499922090196833"/>
    <m/>
    <m/>
    <m/>
    <m/>
    <m/>
    <m/>
    <m/>
    <m/>
    <m/>
    <m/>
  </r>
  <r>
    <n v="336"/>
    <x v="335"/>
    <s v="S&amp;P500 EMINI FUTURES"/>
    <x v="6"/>
    <s v="INDEX FUTURES"/>
    <n v="-1"/>
    <n v="9"/>
    <n v="2"/>
    <d v="2026-01-29T00:00:00"/>
    <d v="1899-12-30T00:00:00"/>
    <d v="1899-12-30T00:00:00"/>
    <d v="1899-12-30T00:00:00"/>
    <d v="2026-02-02T00:00:00"/>
    <d v="1899-12-30T00:00:00"/>
    <n v="51.838396395001517"/>
    <s v="NEGATIVE"/>
    <s v=""/>
    <s v="NEGATIVE"/>
    <s v="NEGATIVE"/>
    <s v="NEGATIVE"/>
    <n v="59.143233503671851"/>
    <n v="2"/>
    <n v="0"/>
    <n v="5"/>
    <n v="7"/>
    <n v="0"/>
    <n v="0"/>
    <n v="3"/>
    <d v="1899-12-30T00:00:00"/>
    <n v="1"/>
    <d v="2026-01-30T00:00:00"/>
    <n v="-9.8045076612455233"/>
    <m/>
    <m/>
    <m/>
    <m/>
    <m/>
    <m/>
    <m/>
    <m/>
    <m/>
    <m/>
  </r>
  <r>
    <n v="337"/>
    <x v="336"/>
    <s v="TAIEX INDEX FUTURES"/>
    <x v="6"/>
    <s v="INDEX FUTURES"/>
    <n v="5"/>
    <n v="9"/>
    <n v="2"/>
    <d v="2025-10-29T00:00:00"/>
    <d v="1899-12-30T00:00:00"/>
    <d v="2025-12-16T00:00:00"/>
    <d v="1899-12-30T00:00:00"/>
    <d v="1899-12-30T00:00:00"/>
    <d v="1899-12-30T00:00:00"/>
    <n v="68.599942928734677"/>
    <s v="POSITIVE"/>
    <s v=""/>
    <s v="POSITIVE"/>
    <s v="POSITIVE"/>
    <s v="POSITIVE"/>
    <n v="85.647614736640264"/>
    <n v="36"/>
    <n v="0"/>
    <n v="1"/>
    <n v="6"/>
    <n v="0"/>
    <n v="0"/>
    <n v="3"/>
    <d v="2025-11-21T00:00:00"/>
    <n v="1"/>
    <d v="2026-02-03T00:00:00"/>
    <n v="-4.8181850217797972"/>
    <m/>
    <m/>
    <m/>
    <m/>
    <m/>
    <m/>
    <m/>
    <m/>
    <m/>
    <m/>
  </r>
  <r>
    <n v="338"/>
    <x v="337"/>
    <s v="DAX INDEX FUTURES"/>
    <x v="6"/>
    <s v="INDEX FUTURES"/>
    <n v="7"/>
    <n v="6"/>
    <n v="4"/>
    <d v="2025-10-30T00:00:00"/>
    <d v="1899-12-30T00:00:00"/>
    <d v="1899-12-30T00:00:00"/>
    <d v="1899-12-30T00:00:00"/>
    <d v="1899-12-30T00:00:00"/>
    <d v="1899-12-30T00:00:00"/>
    <n v="55.306990555885456"/>
    <s v="NEGATIVE"/>
    <s v=""/>
    <s v="POSITIVE"/>
    <s v="NEGATIVE"/>
    <s v="BUY"/>
    <n v="62.121421750297586"/>
    <n v="2"/>
    <n v="0"/>
    <n v="1"/>
    <n v="7"/>
    <n v="0"/>
    <n v="0"/>
    <n v="0"/>
    <d v="2025-11-24T00:00:00"/>
    <n v="1"/>
    <d v="2026-01-13T00:00:00"/>
    <n v="-12.533532585092374"/>
    <m/>
    <m/>
    <m/>
    <m/>
    <m/>
    <m/>
    <m/>
    <m/>
    <m/>
    <m/>
  </r>
  <r>
    <n v="339"/>
    <x v="338"/>
    <s v="H-SHARES INDEX FUTURES"/>
    <x v="6"/>
    <s v="INDEX FUTURES"/>
    <n v="3"/>
    <n v="9"/>
    <n v="2"/>
    <d v="2025-10-29T00:00:00"/>
    <d v="1899-12-30T00:00:00"/>
    <d v="2025-10-29T00:00:00"/>
    <d v="1899-12-30T00:00:00"/>
    <d v="1899-12-30T00:00:00"/>
    <d v="1899-12-30T00:00:00"/>
    <n v="53.992987210703134"/>
    <s v="NEGATIVE"/>
    <s v=""/>
    <s v="POSITIVE"/>
    <s v="NEGATIVE"/>
    <s v="NEGATIVE"/>
    <n v="55.238386801296784"/>
    <n v="2"/>
    <n v="0"/>
    <n v="1"/>
    <n v="6"/>
    <n v="0"/>
    <n v="0"/>
    <n v="3"/>
    <d v="2025-11-24T00:00:00"/>
    <n v="1"/>
    <d v="2026-02-03T00:00:00"/>
    <n v="-1.9654893142497798"/>
    <m/>
    <m/>
    <m/>
    <m/>
    <m/>
    <m/>
    <m/>
    <m/>
    <m/>
    <m/>
  </r>
  <r>
    <n v="340"/>
    <x v="339"/>
    <s v="HANG SENG INDEX FUTURES"/>
    <x v="6"/>
    <s v="INDEX FUTURES"/>
    <n v="7"/>
    <n v="9"/>
    <n v="2"/>
    <d v="2026-01-02T00:00:00"/>
    <d v="1899-12-30T00:00:00"/>
    <d v="2026-01-06T00:00:00"/>
    <d v="1899-12-30T00:00:00"/>
    <d v="1899-12-30T00:00:00"/>
    <d v="1899-12-30T00:00:00"/>
    <n v="56.688401639699038"/>
    <s v="NEGATIVE"/>
    <s v=""/>
    <s v="POSITIVE"/>
    <s v="POSITIVE"/>
    <s v="POSITIVE"/>
    <n v="61.230260288449543"/>
    <n v="2"/>
    <n v="0"/>
    <n v="1"/>
    <n v="3"/>
    <n v="0"/>
    <n v="1"/>
    <n v="0"/>
    <d v="2025-11-21T00:00:00"/>
    <n v="1"/>
    <d v="2026-01-28T00:00:00"/>
    <n v="-0.87402820127675795"/>
    <m/>
    <m/>
    <m/>
    <m/>
    <m/>
    <m/>
    <m/>
    <m/>
    <m/>
    <m/>
  </r>
  <r>
    <n v="341"/>
    <x v="340"/>
    <s v="IBEX INDEX FUTURES"/>
    <x v="6"/>
    <s v="INDEX FUTURES"/>
    <n v="1"/>
    <n v="9"/>
    <n v="2"/>
    <d v="2026-02-10T00:00:00"/>
    <d v="1899-12-30T00:00:00"/>
    <d v="2025-11-04T00:00:00"/>
    <d v="1899-12-30T00:00:00"/>
    <d v="1899-12-30T00:00:00"/>
    <d v="1899-12-30T00:00:00"/>
    <n v="61.674749208483881"/>
    <s v="NEGATIVE"/>
    <s v=""/>
    <s v="POSITIVE"/>
    <s v="POSITIVE"/>
    <s v="POSITIVE"/>
    <n v="88.488452042757785"/>
    <n v="54"/>
    <n v="0"/>
    <n v="5"/>
    <n v="2"/>
    <n v="0"/>
    <n v="1"/>
    <n v="0"/>
    <d v="2025-11-25T00:00:00"/>
    <n v="1"/>
    <d v="2026-02-10T00:00:00"/>
    <n v="5.7129747619855067"/>
    <m/>
    <m/>
    <m/>
    <m/>
    <m/>
    <m/>
    <m/>
    <m/>
    <m/>
    <m/>
  </r>
  <r>
    <n v="342"/>
    <x v="341"/>
    <s v="CSI 300 INDEX FUTURES"/>
    <x v="6"/>
    <s v="INDEX FUTURES"/>
    <n v="5"/>
    <n v="9"/>
    <n v="4"/>
    <d v="2025-10-28T00:00:00"/>
    <d v="1899-12-30T00:00:00"/>
    <d v="2025-10-28T00:00:00"/>
    <d v="1899-12-30T00:00:00"/>
    <d v="1899-12-30T00:00:00"/>
    <d v="1899-12-30T00:00:00"/>
    <n v="53.959376716042286"/>
    <s v="NEGATIVE"/>
    <s v=""/>
    <s v="POSITIVE"/>
    <s v="POSITIVE"/>
    <s v="POSITIVE"/>
    <n v="61.280492655895571"/>
    <n v="2"/>
    <n v="0"/>
    <n v="1"/>
    <n v="3"/>
    <n v="0"/>
    <n v="0"/>
    <n v="3"/>
    <d v="2025-11-21T00:00:00"/>
    <n v="1"/>
    <d v="2026-01-28T00:00:00"/>
    <n v="-21.222659650718413"/>
    <m/>
    <m/>
    <m/>
    <m/>
    <m/>
    <m/>
    <m/>
    <m/>
    <m/>
    <m/>
  </r>
  <r>
    <n v="343"/>
    <x v="342"/>
    <s v="KOSPI2 INDEX FUTURES"/>
    <x v="6"/>
    <s v="INDEX FUTURES"/>
    <n v="5"/>
    <n v="12"/>
    <n v="4"/>
    <d v="2025-12-10T00:00:00"/>
    <d v="1899-12-30T00:00:00"/>
    <d v="1899-12-30T00:00:00"/>
    <d v="1899-12-30T00:00:00"/>
    <d v="1899-12-30T00:00:00"/>
    <d v="1899-12-30T00:00:00"/>
    <n v="64.52741998689379"/>
    <s v="POSITIVE"/>
    <s v=""/>
    <s v="POSITIVE"/>
    <s v="POSITIVE"/>
    <s v="POSITIVE"/>
    <n v="83.647503381760345"/>
    <n v="35"/>
    <n v="0"/>
    <n v="1"/>
    <n v="3"/>
    <n v="0"/>
    <n v="1"/>
    <n v="3"/>
    <d v="2025-11-21T00:00:00"/>
    <n v="1"/>
    <d v="2026-01-22T00:00:00"/>
    <n v="-9.0485838433407082"/>
    <m/>
    <m/>
    <m/>
    <m/>
    <m/>
    <m/>
    <m/>
    <m/>
    <m/>
    <m/>
  </r>
  <r>
    <n v="344"/>
    <x v="343"/>
    <s v="mini MSCI Emg Mkt FUTURES"/>
    <x v="6"/>
    <s v="INDEX FUTURES"/>
    <n v="3"/>
    <n v="6"/>
    <n v="2"/>
    <d v="2026-01-05T00:00:00"/>
    <d v="1899-12-30T00:00:00"/>
    <d v="1899-12-30T00:00:00"/>
    <d v="2025-10-29T00:00:00"/>
    <d v="1899-12-30T00:00:00"/>
    <d v="1899-12-30T00:00:00"/>
    <n v="65.618907433758579"/>
    <s v="POSITIVE"/>
    <s v=""/>
    <s v="POSITIVE"/>
    <s v="POSITIVE"/>
    <s v="POSITIVE"/>
    <n v="91.996419902786343"/>
    <n v="35"/>
    <n v="0"/>
    <n v="1"/>
    <n v="7"/>
    <n v="0"/>
    <n v="0"/>
    <n v="0"/>
    <d v="2025-11-21T00:00:00"/>
    <n v="1"/>
    <d v="2026-02-04T00:00:00"/>
    <n v="-5.6522107283174066"/>
    <m/>
    <m/>
    <m/>
    <m/>
    <m/>
    <m/>
    <m/>
    <m/>
    <m/>
    <m/>
  </r>
  <r>
    <n v="345"/>
    <x v="344"/>
    <s v="NIKKEI 225 (OSE) FUTURES"/>
    <x v="6"/>
    <s v="INDEX FUTURES"/>
    <n v="7"/>
    <n v="9"/>
    <n v="2"/>
    <d v="1899-12-30T00:00:00"/>
    <d v="1899-12-30T00:00:00"/>
    <d v="1899-12-30T00:00:00"/>
    <d v="2026-01-13T00:00:00"/>
    <d v="1899-12-30T00:00:00"/>
    <d v="1899-12-30T00:00:00"/>
    <n v="72.205884063102658"/>
    <s v="POSITIVE"/>
    <s v=""/>
    <s v="POSITIVE"/>
    <s v="POSITIVE"/>
    <s v="POSITIVE"/>
    <n v="87.32087374449948"/>
    <n v="33"/>
    <n v="0"/>
    <n v="1"/>
    <n v="0"/>
    <n v="46058"/>
    <n v="3"/>
    <n v="0"/>
    <d v="2026-01-13T00:00:00"/>
    <n v="1"/>
    <d v="2026-02-06T00:00:00"/>
    <n v="-13.816509402513596"/>
    <m/>
    <m/>
    <m/>
    <m/>
    <m/>
    <m/>
    <m/>
    <m/>
    <m/>
    <m/>
  </r>
  <r>
    <n v="346"/>
    <x v="345"/>
    <s v="NASDAQ 100 E-MINI FUTURES"/>
    <x v="6"/>
    <s v="INDEX FUTURES"/>
    <n v="-1"/>
    <n v="12"/>
    <n v="2"/>
    <d v="2025-10-29T00:00:00"/>
    <d v="1899-12-30T00:00:00"/>
    <d v="1899-12-30T00:00:00"/>
    <d v="1899-12-30T00:00:00"/>
    <d v="1899-12-30T00:00:00"/>
    <d v="1899-12-30T00:00:00"/>
    <n v="45.270249650379533"/>
    <s v="NEGATIVE"/>
    <s v=""/>
    <s v="NEGATIVE"/>
    <s v="NEGATIVE"/>
    <s v="NEGATIVE"/>
    <n v="41.138020416529244"/>
    <n v="0"/>
    <n v="0"/>
    <n v="1"/>
    <n v="7"/>
    <n v="0"/>
    <n v="1"/>
    <n v="3"/>
    <d v="2025-11-21T00:00:00"/>
    <n v="1"/>
    <d v="2026-02-10T00:00:00"/>
    <n v="-6.2932267203825845"/>
    <m/>
    <m/>
    <m/>
    <m/>
    <m/>
    <m/>
    <m/>
    <m/>
    <m/>
    <m/>
  </r>
  <r>
    <n v="347"/>
    <x v="346"/>
    <s v="Russell 2000 Mini FUTURES"/>
    <x v="6"/>
    <s v="INDEX FUTURES"/>
    <n v="5"/>
    <n v="0"/>
    <n v="0"/>
    <d v="1899-12-30T00:00:00"/>
    <d v="1899-12-30T00:00:00"/>
    <d v="1899-12-30T00:00:00"/>
    <d v="1899-12-30T00:00:00"/>
    <d v="1899-12-30T00:00:00"/>
    <d v="1899-12-30T00:00:00"/>
    <n v="57.444333294355665"/>
    <s v="NEGATIVE"/>
    <s v=""/>
    <s v="POSITIVE"/>
    <s v="POSITIVE"/>
    <s v="POSITIVE"/>
    <n v="68.769101341575563"/>
    <n v="3"/>
    <n v="0"/>
    <n v="0"/>
    <n v="0"/>
    <n v="0"/>
    <n v="0"/>
    <n v="0"/>
    <d v="1899-12-30T00:00:00"/>
    <n v="0"/>
    <d v="1899-12-30T00:00:00"/>
    <n v="0"/>
    <m/>
    <m/>
    <m/>
    <m/>
    <m/>
    <m/>
    <m/>
    <m/>
    <m/>
    <m/>
  </r>
  <r>
    <n v="348"/>
    <x v="347"/>
    <s v="SWISS MKT INDEX FUTUTRES"/>
    <x v="6"/>
    <s v="INDEX FUTURES"/>
    <n v="5"/>
    <n v="0"/>
    <n v="0"/>
    <d v="1899-12-30T00:00:00"/>
    <d v="1899-12-30T00:00:00"/>
    <d v="1899-12-30T00:00:00"/>
    <d v="1899-12-30T00:00:00"/>
    <d v="1899-12-30T00:00:00"/>
    <d v="1899-12-30T00:00:00"/>
    <n v="60.840698572957486"/>
    <s v="NEGATIVE"/>
    <s v=""/>
    <s v="POSITIVE"/>
    <s v="POSITIVE"/>
    <s v="POSITIVE"/>
    <n v="72.258243502927286"/>
    <n v="7"/>
    <n v="0"/>
    <n v="0"/>
    <n v="0"/>
    <n v="0"/>
    <n v="0"/>
    <n v="0"/>
    <d v="1899-12-30T00:00:00"/>
    <n v="0"/>
    <d v="1899-12-30T00:00:00"/>
    <n v="0"/>
    <m/>
    <m/>
    <m/>
    <m/>
    <m/>
    <m/>
    <m/>
    <m/>
    <m/>
    <m/>
  </r>
  <r>
    <n v="349"/>
    <x v="348"/>
    <s v="FTSE/MIB INDEX FUTURES"/>
    <x v="6"/>
    <s v="INDEX FUTURES"/>
    <n v="6"/>
    <n v="0"/>
    <n v="0"/>
    <d v="1899-12-30T00:00:00"/>
    <d v="1899-12-30T00:00:00"/>
    <d v="1899-12-30T00:00:00"/>
    <d v="1899-12-30T00:00:00"/>
    <d v="1899-12-30T00:00:00"/>
    <d v="1899-12-30T00:00:00"/>
    <n v="63.584456805743308"/>
    <s v="POSITIVE"/>
    <s v=""/>
    <s v="POSITIVE"/>
    <s v="POSITIVE"/>
    <s v="POSITIVE"/>
    <n v="79.6208846297489"/>
    <n v="14"/>
    <n v="0"/>
    <n v="0"/>
    <n v="0"/>
    <n v="0"/>
    <n v="0"/>
    <n v="0"/>
    <d v="1899-12-30T00:00:00"/>
    <n v="0"/>
    <d v="1899-12-30T00:00:00"/>
    <n v="0"/>
    <m/>
    <m/>
    <m/>
    <m/>
    <m/>
    <m/>
    <m/>
    <m/>
    <m/>
    <m/>
  </r>
  <r>
    <n v="350"/>
    <x v="349"/>
    <s v="VIX FUTURES"/>
    <x v="6"/>
    <s v="INDEX FUTURES"/>
    <n v="4"/>
    <n v="0"/>
    <n v="0"/>
    <d v="1899-12-30T00:00:00"/>
    <d v="1899-12-30T00:00:00"/>
    <d v="1899-12-30T00:00:00"/>
    <d v="1899-12-30T00:00:00"/>
    <d v="1899-12-30T00:00:00"/>
    <d v="1899-12-30T00:00:00"/>
    <n v="52.676401306171634"/>
    <s v="NEGATIVE"/>
    <s v=""/>
    <s v="POSITIVE"/>
    <s v="NEGATIVE"/>
    <s v="POSITIVE"/>
    <n v="62.13415789444133"/>
    <n v="16"/>
    <n v="0"/>
    <n v="0"/>
    <n v="0"/>
    <n v="0"/>
    <n v="0"/>
    <n v="0"/>
    <d v="1899-12-30T00:00:00"/>
    <n v="0"/>
    <d v="1899-12-30T00:00:00"/>
    <n v="0"/>
    <m/>
    <m/>
    <m/>
    <m/>
    <m/>
    <m/>
    <m/>
    <m/>
    <m/>
    <m/>
  </r>
  <r>
    <n v="351"/>
    <x v="350"/>
    <s v="EURO STOXX 50 FUTURES"/>
    <x v="6"/>
    <s v="INDEX FUTURES"/>
    <n v="5"/>
    <n v="0"/>
    <n v="0"/>
    <d v="1899-12-30T00:00:00"/>
    <d v="1899-12-30T00:00:00"/>
    <d v="1899-12-30T00:00:00"/>
    <d v="1899-12-30T00:00:00"/>
    <d v="1899-12-30T00:00:00"/>
    <d v="1899-12-30T00:00:00"/>
    <n v="60.199682580686549"/>
    <s v="NEGATIVE"/>
    <s v=""/>
    <s v="POSITIVE"/>
    <s v="POSITIVE"/>
    <s v="POSITIVE"/>
    <n v="77.42713990597673"/>
    <n v="3"/>
    <n v="0"/>
    <n v="0"/>
    <n v="0"/>
    <n v="0"/>
    <n v="0"/>
    <n v="0"/>
    <d v="1899-12-30T00:00:00"/>
    <n v="0"/>
    <d v="1899-12-30T00:00:00"/>
    <n v="0"/>
    <m/>
    <m/>
    <m/>
    <m/>
    <m/>
    <m/>
    <m/>
    <m/>
    <m/>
    <m/>
  </r>
  <r>
    <n v="352"/>
    <x v="351"/>
    <s v="FTSE 100 INDEX FUTURES"/>
    <x v="6"/>
    <s v="INDEX FUTURES"/>
    <n v="4"/>
    <n v="0"/>
    <n v="0"/>
    <d v="1899-12-30T00:00:00"/>
    <d v="1899-12-30T00:00:00"/>
    <d v="1899-12-30T00:00:00"/>
    <d v="1899-12-30T00:00:00"/>
    <d v="1899-12-30T00:00:00"/>
    <d v="1899-12-30T00:00:00"/>
    <n v="61.790016778270193"/>
    <s v="NEGATIVE"/>
    <s v=""/>
    <s v="POSITIVE"/>
    <s v="POSITIVE"/>
    <s v="POSITIVE"/>
    <n v="79.861618634053713"/>
    <n v="38"/>
    <n v="0"/>
    <n v="0"/>
    <n v="0"/>
    <n v="0"/>
    <n v="0"/>
    <n v="0"/>
    <d v="1899-12-30T00:00:00"/>
    <n v="0"/>
    <d v="1899-12-30T00:00:00"/>
    <n v="0"/>
    <m/>
    <m/>
    <m/>
    <m/>
    <m/>
    <m/>
    <m/>
    <m/>
    <m/>
    <m/>
  </r>
  <r>
    <m/>
    <x v="352"/>
    <m/>
    <x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3">
  <r>
    <n v="1"/>
    <x v="0"/>
    <x v="0"/>
    <x v="0"/>
    <x v="0"/>
    <n v="-1"/>
    <n v="9"/>
    <n v="2"/>
    <d v="2025-10-28T00:00:00"/>
    <d v="1899-12-30T00:00:00"/>
    <d v="1899-12-30T00:00:00"/>
    <d v="1899-12-30T00:00:00"/>
    <d v="1899-12-30T00:00:00"/>
    <d v="1899-12-30T00:00:00"/>
  </r>
  <r>
    <n v="2"/>
    <x v="1"/>
    <x v="1"/>
    <x v="1"/>
    <x v="1"/>
    <n v="-1"/>
    <n v="6"/>
    <n v="2"/>
    <d v="1899-12-30T00:00:00"/>
    <d v="1899-12-30T00:00:00"/>
    <d v="1899-12-30T00:00:00"/>
    <d v="2025-10-27T00:00:00"/>
    <d v="1899-12-30T00:00:00"/>
    <d v="2026-01-07T00:00:00"/>
  </r>
  <r>
    <n v="3"/>
    <x v="2"/>
    <x v="2"/>
    <x v="1"/>
    <x v="1"/>
    <n v="-1"/>
    <n v="3"/>
    <n v="4"/>
    <d v="1899-12-30T00:00:00"/>
    <d v="1899-12-30T00:00:00"/>
    <d v="1899-12-30T00:00:00"/>
    <d v="2025-10-27T00:00:00"/>
    <d v="1899-12-30T00:00:00"/>
    <d v="1899-12-30T00:00:00"/>
  </r>
  <r>
    <n v="4"/>
    <x v="3"/>
    <x v="3"/>
    <x v="1"/>
    <x v="1"/>
    <n v="-1"/>
    <n v="6"/>
    <n v="2"/>
    <d v="1899-12-30T00:00:00"/>
    <d v="1899-12-30T00:00:00"/>
    <d v="1899-12-30T00:00:00"/>
    <d v="2025-10-27T00:00:00"/>
    <d v="1899-12-30T00:00:00"/>
    <d v="2025-12-29T00:00:00"/>
  </r>
  <r>
    <n v="5"/>
    <x v="4"/>
    <x v="4"/>
    <x v="1"/>
    <x v="1"/>
    <n v="-1"/>
    <n v="6"/>
    <n v="2"/>
    <d v="1899-12-30T00:00:00"/>
    <d v="1899-12-30T00:00:00"/>
    <d v="1899-12-30T00:00:00"/>
    <d v="2025-10-27T00:00:00"/>
    <d v="1899-12-30T00:00:00"/>
    <d v="1899-12-30T00:00:00"/>
  </r>
  <r>
    <n v="6"/>
    <x v="5"/>
    <x v="5"/>
    <x v="1"/>
    <x v="1"/>
    <n v="-1"/>
    <n v="6"/>
    <n v="6"/>
    <d v="1899-12-30T00:00:00"/>
    <d v="1899-12-30T00:00:00"/>
    <d v="1899-12-30T00:00:00"/>
    <d v="2026-01-05T00:00:00"/>
    <d v="1899-12-30T00:00:00"/>
    <d v="1899-12-30T00:00:00"/>
  </r>
  <r>
    <n v="7"/>
    <x v="6"/>
    <x v="6"/>
    <x v="1"/>
    <x v="1"/>
    <n v="5"/>
    <n v="6"/>
    <n v="2"/>
    <d v="1899-12-30T00:00:00"/>
    <d v="1899-12-30T00:00:00"/>
    <d v="1899-12-30T00:00:00"/>
    <d v="2025-10-28T00:00:00"/>
    <d v="1899-12-30T00:00:00"/>
    <d v="1899-12-30T00:00:00"/>
  </r>
  <r>
    <n v="8"/>
    <x v="7"/>
    <x v="7"/>
    <x v="1"/>
    <x v="1"/>
    <n v="-1"/>
    <n v="9"/>
    <n v="8"/>
    <d v="1899-12-30T00:00:00"/>
    <d v="2025-11-11T00:00:00"/>
    <d v="1899-12-30T00:00:00"/>
    <d v="2025-10-27T00:00:00"/>
    <d v="1899-12-30T00:00:00"/>
    <d v="2026-02-02T00:00:00"/>
  </r>
  <r>
    <n v="9"/>
    <x v="8"/>
    <x v="8"/>
    <x v="1"/>
    <x v="1"/>
    <n v="5"/>
    <n v="6"/>
    <n v="2"/>
    <d v="1899-12-30T00:00:00"/>
    <d v="2025-12-10T00:00:00"/>
    <d v="1899-12-30T00:00:00"/>
    <d v="2025-10-28T00:00:00"/>
    <d v="1899-12-30T00:00:00"/>
    <d v="2025-12-29T00:00:00"/>
  </r>
  <r>
    <n v="10"/>
    <x v="9"/>
    <x v="9"/>
    <x v="1"/>
    <x v="1"/>
    <n v="-1"/>
    <n v="3"/>
    <n v="2"/>
    <d v="1899-12-30T00:00:00"/>
    <d v="1899-12-30T00:00:00"/>
    <d v="1899-12-30T00:00:00"/>
    <d v="2025-10-27T00:00:00"/>
    <d v="1899-12-30T00:00:00"/>
    <d v="2026-01-07T00:00:00"/>
  </r>
  <r>
    <n v="11"/>
    <x v="10"/>
    <x v="10"/>
    <x v="1"/>
    <x v="1"/>
    <n v="-1"/>
    <n v="6"/>
    <n v="2"/>
    <d v="1899-12-30T00:00:00"/>
    <d v="1899-12-30T00:00:00"/>
    <d v="1899-12-30T00:00:00"/>
    <d v="2025-10-28T00:00:00"/>
    <d v="1899-12-30T00:00:00"/>
    <d v="2025-12-29T00:00:00"/>
  </r>
  <r>
    <n v="12"/>
    <x v="11"/>
    <x v="11"/>
    <x v="1"/>
    <x v="1"/>
    <n v="-1"/>
    <n v="6"/>
    <n v="2"/>
    <d v="1899-12-30T00:00:00"/>
    <d v="1899-12-30T00:00:00"/>
    <d v="1899-12-30T00:00:00"/>
    <d v="2025-10-27T00:00:00"/>
    <d v="1899-12-30T00:00:00"/>
    <d v="1899-12-30T00:00:00"/>
  </r>
  <r>
    <n v="13"/>
    <x v="12"/>
    <x v="12"/>
    <x v="1"/>
    <x v="1"/>
    <n v="-1"/>
    <n v="6"/>
    <n v="2"/>
    <d v="1899-12-30T00:00:00"/>
    <d v="1899-12-30T00:00:00"/>
    <d v="1899-12-30T00:00:00"/>
    <d v="2025-10-28T00:00:00"/>
    <d v="1899-12-30T00:00:00"/>
    <d v="1899-12-30T00:00:00"/>
  </r>
  <r>
    <n v="14"/>
    <x v="13"/>
    <x v="13"/>
    <x v="1"/>
    <x v="1"/>
    <n v="-1"/>
    <n v="6"/>
    <n v="6"/>
    <d v="1899-12-30T00:00:00"/>
    <d v="2025-12-08T00:00:00"/>
    <d v="1899-12-30T00:00:00"/>
    <d v="2025-11-03T00:00:00"/>
    <d v="1899-12-30T00:00:00"/>
    <d v="2026-01-07T00:00:00"/>
  </r>
  <r>
    <n v="15"/>
    <x v="14"/>
    <x v="14"/>
    <x v="1"/>
    <x v="1"/>
    <n v="-1"/>
    <n v="6"/>
    <n v="2"/>
    <d v="1899-12-30T00:00:00"/>
    <d v="1899-12-30T00:00:00"/>
    <d v="1899-12-30T00:00:00"/>
    <d v="2025-12-08T00:00:00"/>
    <d v="1899-12-30T00:00:00"/>
    <d v="1899-12-30T00:00:00"/>
  </r>
  <r>
    <n v="16"/>
    <x v="15"/>
    <x v="15"/>
    <x v="1"/>
    <x v="1"/>
    <n v="-1"/>
    <n v="6"/>
    <n v="4"/>
    <d v="1899-12-30T00:00:00"/>
    <d v="1899-12-30T00:00:00"/>
    <d v="1899-12-30T00:00:00"/>
    <d v="2025-10-28T00:00:00"/>
    <d v="1899-12-30T00:00:00"/>
    <d v="1899-12-30T00:00:00"/>
  </r>
  <r>
    <n v="17"/>
    <x v="16"/>
    <x v="16"/>
    <x v="1"/>
    <x v="1"/>
    <n v="-1"/>
    <n v="6"/>
    <n v="4"/>
    <d v="1899-12-30T00:00:00"/>
    <d v="1899-12-30T00:00:00"/>
    <d v="1899-12-30T00:00:00"/>
    <d v="2025-11-11T00:00:00"/>
    <d v="1899-12-30T00:00:00"/>
    <d v="1899-12-30T00:00:00"/>
  </r>
  <r>
    <n v="18"/>
    <x v="17"/>
    <x v="17"/>
    <x v="2"/>
    <x v="2"/>
    <n v="7"/>
    <n v="6"/>
    <n v="4"/>
    <d v="2025-11-14T00:00:00"/>
    <d v="1899-12-30T00:00:00"/>
    <d v="1899-12-30T00:00:00"/>
    <d v="2025-10-28T00:00:00"/>
    <d v="2026-02-02T00:00:00"/>
    <d v="1899-12-30T00:00:00"/>
  </r>
  <r>
    <n v="19"/>
    <x v="18"/>
    <x v="18"/>
    <x v="2"/>
    <x v="2"/>
    <n v="-1"/>
    <n v="6"/>
    <n v="6"/>
    <d v="1899-12-30T00:00:00"/>
    <d v="1899-12-30T00:00:00"/>
    <d v="1899-12-30T00:00:00"/>
    <d v="1899-12-30T00:00:00"/>
    <d v="1899-12-30T00:00:00"/>
    <d v="1899-12-30T00:00:00"/>
  </r>
  <r>
    <n v="20"/>
    <x v="19"/>
    <x v="19"/>
    <x v="2"/>
    <x v="2"/>
    <n v="-1"/>
    <n v="6"/>
    <n v="6"/>
    <d v="1899-12-30T00:00:00"/>
    <d v="2025-11-13T00:00:00"/>
    <d v="1899-12-30T00:00:00"/>
    <d v="2025-11-11T00:00:00"/>
    <d v="1899-12-30T00:00:00"/>
    <d v="1899-12-30T00:00:00"/>
  </r>
  <r>
    <n v="21"/>
    <x v="20"/>
    <x v="20"/>
    <x v="2"/>
    <x v="2"/>
    <n v="4"/>
    <n v="6"/>
    <n v="2"/>
    <d v="1899-12-30T00:00:00"/>
    <d v="1899-12-30T00:00:00"/>
    <d v="1899-12-30T00:00:00"/>
    <d v="2025-12-15T00:00:00"/>
    <d v="1899-12-30T00:00:00"/>
    <d v="1899-12-30T00:00:00"/>
  </r>
  <r>
    <n v="22"/>
    <x v="21"/>
    <x v="21"/>
    <x v="2"/>
    <x v="2"/>
    <n v="4"/>
    <n v="6"/>
    <n v="2"/>
    <d v="1899-12-30T00:00:00"/>
    <d v="1899-12-30T00:00:00"/>
    <d v="1899-12-30T00:00:00"/>
    <d v="2025-12-15T00:00:00"/>
    <d v="1899-12-30T00:00:00"/>
    <d v="1899-12-30T00:00:00"/>
  </r>
  <r>
    <n v="23"/>
    <x v="22"/>
    <x v="22"/>
    <x v="2"/>
    <x v="2"/>
    <n v="-1"/>
    <n v="6"/>
    <n v="6"/>
    <d v="1899-12-30T00:00:00"/>
    <d v="1899-12-30T00:00:00"/>
    <d v="1899-12-30T00:00:00"/>
    <d v="2025-10-21T00:00:00"/>
    <d v="1899-12-30T00:00:00"/>
    <d v="1899-12-30T00:00:00"/>
  </r>
  <r>
    <n v="24"/>
    <x v="23"/>
    <x v="23"/>
    <x v="2"/>
    <x v="2"/>
    <n v="7"/>
    <n v="6"/>
    <n v="2"/>
    <d v="2025-12-05T00:00:00"/>
    <d v="1899-12-30T00:00:00"/>
    <d v="2026-01-06T00:00:00"/>
    <d v="1899-12-30T00:00:00"/>
    <d v="2026-01-21T00:00:00"/>
    <d v="1899-12-30T00:00:00"/>
  </r>
  <r>
    <n v="25"/>
    <x v="24"/>
    <x v="24"/>
    <x v="2"/>
    <x v="2"/>
    <n v="-1"/>
    <n v="6"/>
    <n v="4"/>
    <d v="1899-12-30T00:00:00"/>
    <d v="2025-12-05T00:00:00"/>
    <d v="1899-12-30T00:00:00"/>
    <d v="2025-10-28T00:00:00"/>
    <d v="1899-12-30T00:00:00"/>
    <d v="1899-12-30T00:00:00"/>
  </r>
  <r>
    <n v="26"/>
    <x v="25"/>
    <x v="25"/>
    <x v="2"/>
    <x v="2"/>
    <n v="5"/>
    <n v="6"/>
    <n v="2"/>
    <d v="2026-01-29T00:00:00"/>
    <d v="1899-12-30T00:00:00"/>
    <d v="2026-01-13T00:00:00"/>
    <d v="1899-12-30T00:00:00"/>
    <d v="1899-12-30T00:00:00"/>
    <d v="1899-12-30T00:00:00"/>
  </r>
  <r>
    <n v="27"/>
    <x v="26"/>
    <x v="23"/>
    <x v="2"/>
    <x v="2"/>
    <n v="5"/>
    <n v="6"/>
    <n v="2"/>
    <d v="2026-01-06T00:00:00"/>
    <d v="1899-12-30T00:00:00"/>
    <d v="1899-12-30T00:00:00"/>
    <d v="1899-12-30T00:00:00"/>
    <d v="2025-12-29T00:00:00"/>
    <d v="1899-12-30T00:00:00"/>
  </r>
  <r>
    <n v="28"/>
    <x v="27"/>
    <x v="26"/>
    <x v="2"/>
    <x v="2"/>
    <n v="-1"/>
    <n v="0"/>
    <n v="6"/>
    <d v="1899-12-30T00:00:00"/>
    <d v="1899-12-30T00:00:00"/>
    <d v="1899-12-30T00:00:00"/>
    <d v="2026-01-06T00:00:00"/>
    <d v="1899-12-30T00:00:00"/>
    <d v="1899-12-30T00:00:00"/>
  </r>
  <r>
    <n v="29"/>
    <x v="28"/>
    <x v="27"/>
    <x v="2"/>
    <x v="2"/>
    <n v="-1"/>
    <n v="9"/>
    <n v="2"/>
    <d v="1899-12-30T00:00:00"/>
    <d v="1899-12-30T00:00:00"/>
    <d v="1899-12-30T00:00:00"/>
    <d v="1899-12-30T00:00:00"/>
    <d v="1899-12-30T00:00:00"/>
    <d v="1899-12-30T00:00:00"/>
  </r>
  <r>
    <n v="30"/>
    <x v="29"/>
    <x v="28"/>
    <x v="2"/>
    <x v="2"/>
    <n v="2"/>
    <n v="6"/>
    <n v="2"/>
    <d v="1899-12-30T00:00:00"/>
    <d v="1899-12-30T00:00:00"/>
    <d v="1899-12-30T00:00:00"/>
    <d v="1899-12-30T00:00:00"/>
    <d v="1899-12-30T00:00:00"/>
    <d v="1899-12-30T00:00:00"/>
  </r>
  <r>
    <n v="31"/>
    <x v="30"/>
    <x v="29"/>
    <x v="2"/>
    <x v="2"/>
    <n v="1"/>
    <n v="12"/>
    <n v="4"/>
    <d v="2026-01-28T00:00:00"/>
    <d v="1899-12-30T00:00:00"/>
    <d v="2026-01-28T00:00:00"/>
    <d v="1899-12-30T00:00:00"/>
    <d v="2026-01-29T00:00:00"/>
    <d v="1899-12-30T00:00:00"/>
  </r>
  <r>
    <n v="32"/>
    <x v="31"/>
    <x v="30"/>
    <x v="2"/>
    <x v="2"/>
    <n v="1"/>
    <n v="6"/>
    <n v="4"/>
    <d v="2025-10-16T00:00:00"/>
    <d v="1899-12-30T00:00:00"/>
    <d v="2025-10-16T00:00:00"/>
    <d v="1899-12-30T00:00:00"/>
    <d v="2025-12-29T00:00:00"/>
    <d v="1899-12-30T00:00:00"/>
  </r>
  <r>
    <n v="33"/>
    <x v="32"/>
    <x v="31"/>
    <x v="2"/>
    <x v="2"/>
    <n v="3"/>
    <n v="9"/>
    <n v="6"/>
    <d v="2025-12-12T00:00:00"/>
    <d v="1899-12-30T00:00:00"/>
    <d v="2025-10-16T00:00:00"/>
    <d v="1899-12-30T00:00:00"/>
    <d v="2026-01-27T00:00:00"/>
    <d v="1899-12-30T00:00:00"/>
  </r>
  <r>
    <n v="34"/>
    <x v="33"/>
    <x v="32"/>
    <x v="2"/>
    <x v="2"/>
    <n v="5"/>
    <n v="6"/>
    <n v="4"/>
    <d v="1899-12-30T00:00:00"/>
    <d v="2025-10-13T00:00:00"/>
    <d v="1899-12-30T00:00:00"/>
    <d v="2025-10-21T00:00:00"/>
    <d v="1899-12-30T00:00:00"/>
    <d v="1899-12-30T00:00:00"/>
  </r>
  <r>
    <n v="35"/>
    <x v="34"/>
    <x v="33"/>
    <x v="2"/>
    <x v="2"/>
    <n v="6"/>
    <n v="12"/>
    <n v="2"/>
    <d v="1899-12-30T00:00:00"/>
    <d v="1899-12-30T00:00:00"/>
    <d v="1899-12-30T00:00:00"/>
    <d v="2026-01-13T00:00:00"/>
    <d v="1899-12-30T00:00:00"/>
    <d v="1899-12-30T00:00:00"/>
  </r>
  <r>
    <n v="36"/>
    <x v="35"/>
    <x v="34"/>
    <x v="2"/>
    <x v="2"/>
    <n v="-1"/>
    <n v="9"/>
    <n v="5"/>
    <d v="1899-12-30T00:00:00"/>
    <d v="2025-10-28T00:00:00"/>
    <d v="1899-12-30T00:00:00"/>
    <d v="2025-10-28T00:00:00"/>
    <d v="1899-12-30T00:00:00"/>
    <d v="1899-12-30T00:00:00"/>
  </r>
  <r>
    <n v="37"/>
    <x v="36"/>
    <x v="35"/>
    <x v="2"/>
    <x v="2"/>
    <n v="7"/>
    <n v="9"/>
    <n v="4"/>
    <d v="2026-01-29T00:00:00"/>
    <d v="1899-12-30T00:00:00"/>
    <d v="2026-01-29T00:00:00"/>
    <d v="1899-12-30T00:00:00"/>
    <d v="2026-01-30T00:00:00"/>
    <d v="1899-12-30T00:00:00"/>
  </r>
  <r>
    <n v="38"/>
    <x v="37"/>
    <x v="36"/>
    <x v="2"/>
    <x v="2"/>
    <n v="3"/>
    <n v="0"/>
    <n v="2"/>
    <d v="1899-12-30T00:00:00"/>
    <d v="1899-12-30T00:00:00"/>
    <d v="1899-12-30T00:00:00"/>
    <d v="2025-12-31T00:00:00"/>
    <d v="1899-12-30T00:00:00"/>
    <d v="1899-12-30T00:00:00"/>
  </r>
  <r>
    <n v="39"/>
    <x v="38"/>
    <x v="37"/>
    <x v="2"/>
    <x v="2"/>
    <n v="4"/>
    <n v="9"/>
    <n v="2"/>
    <d v="1899-12-30T00:00:00"/>
    <d v="2025-12-10T00:00:00"/>
    <d v="1899-12-30T00:00:00"/>
    <d v="2025-12-05T00:00:00"/>
    <d v="1899-12-30T00:00:00"/>
    <d v="2026-01-08T00:00:00"/>
  </r>
  <r>
    <n v="40"/>
    <x v="39"/>
    <x v="38"/>
    <x v="2"/>
    <x v="2"/>
    <n v="7"/>
    <n v="3"/>
    <n v="4"/>
    <d v="1899-12-30T00:00:00"/>
    <d v="1899-12-30T00:00:00"/>
    <d v="1899-12-30T00:00:00"/>
    <d v="1899-12-30T00:00:00"/>
    <d v="2026-02-03T00:00:00"/>
    <d v="1899-12-30T00:00:00"/>
  </r>
  <r>
    <n v="41"/>
    <x v="40"/>
    <x v="39"/>
    <x v="3"/>
    <x v="3"/>
    <n v="-1"/>
    <n v="6"/>
    <n v="9"/>
    <d v="1899-12-30T00:00:00"/>
    <d v="2026-02-06T00:00:00"/>
    <d v="1899-12-30T00:00:00"/>
    <d v="2026-02-05T00:00:00"/>
    <d v="1899-12-30T00:00:00"/>
    <d v="1899-12-30T00:00:00"/>
  </r>
  <r>
    <n v="42"/>
    <x v="41"/>
    <x v="40"/>
    <x v="3"/>
    <x v="3"/>
    <n v="-1"/>
    <n v="6"/>
    <n v="9"/>
    <d v="1899-12-30T00:00:00"/>
    <d v="2026-02-04T00:00:00"/>
    <d v="1899-12-30T00:00:00"/>
    <d v="2026-02-06T00:00:00"/>
    <d v="1899-12-30T00:00:00"/>
    <d v="1899-12-30T00:00:00"/>
  </r>
  <r>
    <n v="43"/>
    <x v="42"/>
    <x v="41"/>
    <x v="3"/>
    <x v="3"/>
    <n v="-1"/>
    <n v="3"/>
    <n v="7"/>
    <d v="1899-12-30T00:00:00"/>
    <d v="1899-12-30T00:00:00"/>
    <d v="1899-12-30T00:00:00"/>
    <d v="2026-02-06T00:00:00"/>
    <d v="1899-12-30T00:00:00"/>
    <d v="1899-12-30T00:00:00"/>
  </r>
  <r>
    <n v="44"/>
    <x v="43"/>
    <x v="42"/>
    <x v="3"/>
    <x v="3"/>
    <n v="-1"/>
    <n v="6"/>
    <n v="9"/>
    <d v="1899-12-30T00:00:00"/>
    <d v="2026-02-06T00:00:00"/>
    <d v="1899-12-30T00:00:00"/>
    <d v="1899-12-30T00:00:00"/>
    <d v="1899-12-30T00:00:00"/>
    <d v="1899-12-30T00:00:00"/>
  </r>
  <r>
    <n v="45"/>
    <x v="44"/>
    <x v="43"/>
    <x v="3"/>
    <x v="3"/>
    <n v="-1"/>
    <n v="3"/>
    <n v="9"/>
    <d v="1899-12-30T00:00:00"/>
    <d v="2026-02-05T00:00:00"/>
    <d v="1899-12-30T00:00:00"/>
    <d v="1899-12-30T00:00:00"/>
    <d v="1899-12-30T00:00:00"/>
    <d v="1899-12-30T00:00:00"/>
  </r>
  <r>
    <n v="46"/>
    <x v="45"/>
    <x v="44"/>
    <x v="4"/>
    <x v="4"/>
    <n v="2"/>
    <n v="6"/>
    <n v="2"/>
    <d v="1899-12-30T00:00:00"/>
    <d v="1899-12-30T00:00:00"/>
    <d v="1899-12-30T00:00:00"/>
    <d v="2025-10-28T00:00:00"/>
    <d v="1899-12-30T00:00:00"/>
    <d v="1899-12-30T00:00:00"/>
  </r>
  <r>
    <n v="47"/>
    <x v="46"/>
    <x v="45"/>
    <x v="4"/>
    <x v="5"/>
    <n v="3"/>
    <n v="9"/>
    <n v="2"/>
    <d v="2026-02-06T00:00:00"/>
    <d v="1899-12-30T00:00:00"/>
    <d v="1899-12-30T00:00:00"/>
    <d v="1899-12-30T00:00:00"/>
    <d v="1899-12-30T00:00:00"/>
    <d v="1899-12-30T00:00:00"/>
  </r>
  <r>
    <n v="48"/>
    <x v="47"/>
    <x v="46"/>
    <x v="4"/>
    <x v="6"/>
    <n v="0"/>
    <n v="12"/>
    <n v="2"/>
    <d v="2026-01-28T00:00:00"/>
    <d v="1899-12-30T00:00:00"/>
    <d v="1899-12-30T00:00:00"/>
    <d v="1899-12-30T00:00:00"/>
    <d v="1899-12-30T00:00:00"/>
    <d v="1899-12-30T00:00:00"/>
  </r>
  <r>
    <n v="49"/>
    <x v="48"/>
    <x v="47"/>
    <x v="4"/>
    <x v="4"/>
    <n v="-1"/>
    <n v="6"/>
    <n v="4"/>
    <d v="1899-12-30T00:00:00"/>
    <d v="1899-12-30T00:00:00"/>
    <d v="1899-12-30T00:00:00"/>
    <d v="2025-10-28T00:00:00"/>
    <d v="1899-12-30T00:00:00"/>
    <d v="1899-12-30T00:00:00"/>
  </r>
  <r>
    <n v="50"/>
    <x v="49"/>
    <x v="48"/>
    <x v="4"/>
    <x v="6"/>
    <n v="3"/>
    <n v="6"/>
    <n v="2"/>
    <d v="1899-12-30T00:00:00"/>
    <d v="1899-12-30T00:00:00"/>
    <d v="1899-12-30T00:00:00"/>
    <d v="2025-10-28T00:00:00"/>
    <d v="1899-12-30T00:00:00"/>
    <d v="1899-12-30T00:00:00"/>
  </r>
  <r>
    <n v="51"/>
    <x v="50"/>
    <x v="49"/>
    <x v="4"/>
    <x v="4"/>
    <n v="3"/>
    <n v="3"/>
    <n v="2"/>
    <d v="1899-12-30T00:00:00"/>
    <d v="1899-12-30T00:00:00"/>
    <d v="1899-12-30T00:00:00"/>
    <d v="2025-10-28T00:00:00"/>
    <d v="1899-12-30T00:00:00"/>
    <d v="2025-12-30T00:00:00"/>
  </r>
  <r>
    <n v="52"/>
    <x v="51"/>
    <x v="50"/>
    <x v="4"/>
    <x v="6"/>
    <n v="5"/>
    <n v="9"/>
    <n v="2"/>
    <d v="2026-01-26T00:00:00"/>
    <d v="1899-12-30T00:00:00"/>
    <d v="1899-12-30T00:00:00"/>
    <d v="2025-12-19T00:00:00"/>
    <d v="1899-12-30T00:00:00"/>
    <d v="1899-12-30T00:00:00"/>
  </r>
  <r>
    <n v="53"/>
    <x v="52"/>
    <x v="51"/>
    <x v="4"/>
    <x v="4"/>
    <n v="-1"/>
    <n v="9"/>
    <n v="2"/>
    <d v="1899-12-30T00:00:00"/>
    <d v="1899-12-30T00:00:00"/>
    <d v="1899-12-30T00:00:00"/>
    <d v="2025-10-28T00:00:00"/>
    <d v="1899-12-30T00:00:00"/>
    <d v="1899-12-30T00:00:00"/>
  </r>
  <r>
    <n v="54"/>
    <x v="53"/>
    <x v="52"/>
    <x v="4"/>
    <x v="5"/>
    <n v="-1"/>
    <n v="6"/>
    <n v="6"/>
    <d v="2025-12-19T00:00:00"/>
    <d v="1899-12-30T00:00:00"/>
    <d v="1899-12-30T00:00:00"/>
    <d v="1899-12-30T00:00:00"/>
    <d v="1899-12-30T00:00:00"/>
    <d v="1899-12-30T00:00:00"/>
  </r>
  <r>
    <n v="55"/>
    <x v="54"/>
    <x v="53"/>
    <x v="4"/>
    <x v="6"/>
    <n v="4"/>
    <n v="3"/>
    <n v="2"/>
    <d v="1899-12-30T00:00:00"/>
    <d v="1899-12-30T00:00:00"/>
    <d v="1899-12-30T00:00:00"/>
    <d v="2025-10-28T00:00:00"/>
    <d v="1899-12-30T00:00:00"/>
    <d v="1899-12-30T00:00:00"/>
  </r>
  <r>
    <n v="56"/>
    <x v="55"/>
    <x v="54"/>
    <x v="4"/>
    <x v="4"/>
    <n v="4"/>
    <n v="9"/>
    <n v="2"/>
    <d v="2026-01-28T00:00:00"/>
    <d v="1899-12-30T00:00:00"/>
    <d v="1899-12-30T00:00:00"/>
    <d v="2025-10-28T00:00:00"/>
    <d v="1899-12-30T00:00:00"/>
    <d v="1899-12-30T00:00:00"/>
  </r>
  <r>
    <n v="57"/>
    <x v="56"/>
    <x v="55"/>
    <x v="4"/>
    <x v="5"/>
    <n v="1"/>
    <n v="6"/>
    <n v="2"/>
    <d v="2025-11-12T00:00:00"/>
    <d v="1899-12-30T00:00:00"/>
    <d v="1899-12-30T00:00:00"/>
    <d v="1899-12-30T00:00:00"/>
    <d v="1899-12-30T00:00:00"/>
    <d v="1899-12-30T00:00:00"/>
  </r>
  <r>
    <n v="58"/>
    <x v="57"/>
    <x v="56"/>
    <x v="4"/>
    <x v="6"/>
    <n v="4"/>
    <n v="6"/>
    <n v="2"/>
    <d v="2026-01-26T00:00:00"/>
    <d v="1899-12-30T00:00:00"/>
    <d v="1899-12-30T00:00:00"/>
    <d v="2026-01-12T00:00:00"/>
    <d v="1899-12-30T00:00:00"/>
    <d v="1899-12-30T00:00:00"/>
  </r>
  <r>
    <n v="59"/>
    <x v="58"/>
    <x v="57"/>
    <x v="4"/>
    <x v="4"/>
    <n v="5"/>
    <n v="9"/>
    <n v="2"/>
    <d v="1899-12-30T00:00:00"/>
    <d v="1899-12-30T00:00:00"/>
    <d v="1899-12-30T00:00:00"/>
    <d v="1899-12-30T00:00:00"/>
    <d v="1899-12-30T00:00:00"/>
    <d v="1899-12-30T00:00:00"/>
  </r>
  <r>
    <n v="60"/>
    <x v="59"/>
    <x v="58"/>
    <x v="4"/>
    <x v="6"/>
    <n v="2"/>
    <n v="6"/>
    <n v="2"/>
    <d v="2026-01-12T00:00:00"/>
    <d v="1899-12-30T00:00:00"/>
    <d v="1899-12-30T00:00:00"/>
    <d v="1899-12-30T00:00:00"/>
    <d v="1899-12-30T00:00:00"/>
    <d v="1899-12-30T00:00:00"/>
  </r>
  <r>
    <n v="61"/>
    <x v="60"/>
    <x v="59"/>
    <x v="4"/>
    <x v="4"/>
    <n v="-1"/>
    <n v="3"/>
    <n v="6"/>
    <d v="1899-12-30T00:00:00"/>
    <d v="1899-12-30T00:00:00"/>
    <d v="1899-12-30T00:00:00"/>
    <d v="2025-10-28T00:00:00"/>
    <d v="1899-12-30T00:00:00"/>
    <d v="1899-12-30T00:00:00"/>
  </r>
  <r>
    <n v="62"/>
    <x v="61"/>
    <x v="60"/>
    <x v="4"/>
    <x v="5"/>
    <n v="1"/>
    <n v="6"/>
    <n v="6"/>
    <d v="2025-12-19T00:00:00"/>
    <d v="1899-12-30T00:00:00"/>
    <d v="1899-12-30T00:00:00"/>
    <d v="1899-12-30T00:00:00"/>
    <d v="2026-01-23T00:00:00"/>
    <d v="1899-12-30T00:00:00"/>
  </r>
  <r>
    <n v="63"/>
    <x v="62"/>
    <x v="61"/>
    <x v="4"/>
    <x v="6"/>
    <n v="0"/>
    <n v="6"/>
    <n v="2"/>
    <d v="2026-01-05T00:00:00"/>
    <d v="1899-12-30T00:00:00"/>
    <d v="1899-12-30T00:00:00"/>
    <d v="2025-10-28T00:00:00"/>
    <d v="1899-12-30T00:00:00"/>
    <d v="1899-12-30T00:00:00"/>
  </r>
  <r>
    <n v="64"/>
    <x v="63"/>
    <x v="62"/>
    <x v="4"/>
    <x v="6"/>
    <n v="-1"/>
    <n v="6"/>
    <n v="2"/>
    <d v="2026-02-10T00:00:00"/>
    <d v="1899-12-30T00:00:00"/>
    <d v="1899-12-30T00:00:00"/>
    <d v="2025-10-27T00:00:00"/>
    <d v="1899-12-30T00:00:00"/>
    <d v="1899-12-30T00:00:00"/>
  </r>
  <r>
    <n v="65"/>
    <x v="64"/>
    <x v="63"/>
    <x v="4"/>
    <x v="4"/>
    <n v="-1"/>
    <n v="9"/>
    <n v="4"/>
    <d v="1899-12-30T00:00:00"/>
    <d v="1899-12-30T00:00:00"/>
    <d v="1899-12-30T00:00:00"/>
    <d v="2025-10-28T00:00:00"/>
    <d v="2025-12-04T00:00:00"/>
    <d v="1899-12-30T00:00:00"/>
  </r>
  <r>
    <n v="66"/>
    <x v="65"/>
    <x v="64"/>
    <x v="4"/>
    <x v="6"/>
    <n v="3"/>
    <n v="9"/>
    <n v="2"/>
    <d v="2026-01-27T00:00:00"/>
    <d v="1899-12-30T00:00:00"/>
    <d v="1899-12-30T00:00:00"/>
    <d v="1899-12-30T00:00:00"/>
    <d v="1899-12-30T00:00:00"/>
    <d v="1899-12-30T00:00:00"/>
  </r>
  <r>
    <n v="67"/>
    <x v="66"/>
    <x v="65"/>
    <x v="4"/>
    <x v="4"/>
    <n v="-1"/>
    <n v="9"/>
    <n v="4"/>
    <d v="1899-12-30T00:00:00"/>
    <d v="1899-12-30T00:00:00"/>
    <d v="1899-12-30T00:00:00"/>
    <d v="2025-10-28T00:00:00"/>
    <d v="1899-12-30T00:00:00"/>
    <d v="2026-01-09T00:00:00"/>
  </r>
  <r>
    <n v="68"/>
    <x v="67"/>
    <x v="66"/>
    <x v="4"/>
    <x v="5"/>
    <n v="-1"/>
    <n v="3"/>
    <n v="6"/>
    <d v="2025-11-13T00:00:00"/>
    <d v="1899-12-30T00:00:00"/>
    <d v="1899-12-30T00:00:00"/>
    <d v="1899-12-30T00:00:00"/>
    <d v="2025-12-04T00:00:00"/>
    <d v="1899-12-30T00:00:00"/>
  </r>
  <r>
    <n v="69"/>
    <x v="68"/>
    <x v="67"/>
    <x v="4"/>
    <x v="6"/>
    <n v="5"/>
    <n v="6"/>
    <n v="2"/>
    <d v="1899-12-30T00:00:00"/>
    <d v="1899-12-30T00:00:00"/>
    <d v="1899-12-30T00:00:00"/>
    <d v="2025-10-28T00:00:00"/>
    <d v="2026-01-30T00:00:00"/>
    <d v="1899-12-30T00:00:00"/>
  </r>
  <r>
    <n v="70"/>
    <x v="69"/>
    <x v="68"/>
    <x v="4"/>
    <x v="6"/>
    <n v="3"/>
    <n v="6"/>
    <n v="2"/>
    <d v="1899-12-30T00:00:00"/>
    <d v="1899-12-30T00:00:00"/>
    <d v="1899-12-30T00:00:00"/>
    <d v="2025-10-28T00:00:00"/>
    <d v="1899-12-30T00:00:00"/>
    <d v="1899-12-30T00:00:00"/>
  </r>
  <r>
    <n v="71"/>
    <x v="70"/>
    <x v="69"/>
    <x v="4"/>
    <x v="4"/>
    <n v="-1"/>
    <n v="6"/>
    <n v="4"/>
    <d v="1899-12-30T00:00:00"/>
    <d v="2025-11-04T00:00:00"/>
    <d v="1899-12-30T00:00:00"/>
    <d v="2025-10-28T00:00:00"/>
    <d v="1899-12-30T00:00:00"/>
    <d v="1899-12-30T00:00:00"/>
  </r>
  <r>
    <n v="72"/>
    <x v="71"/>
    <x v="70"/>
    <x v="4"/>
    <x v="5"/>
    <n v="1"/>
    <n v="6"/>
    <n v="4"/>
    <d v="2025-12-03T00:00:00"/>
    <d v="1899-12-30T00:00:00"/>
    <d v="1899-12-30T00:00:00"/>
    <d v="2025-10-29T00:00:00"/>
    <d v="2026-01-16T00:00:00"/>
    <d v="1899-12-30T00:00:00"/>
  </r>
  <r>
    <n v="73"/>
    <x v="72"/>
    <x v="71"/>
    <x v="4"/>
    <x v="6"/>
    <n v="5"/>
    <n v="3"/>
    <n v="2"/>
    <d v="1899-12-30T00:00:00"/>
    <d v="1899-12-30T00:00:00"/>
    <d v="1899-12-30T00:00:00"/>
    <d v="2025-10-28T00:00:00"/>
    <d v="2026-02-04T00:00:00"/>
    <d v="1899-12-30T00:00:00"/>
  </r>
  <r>
    <n v="74"/>
    <x v="73"/>
    <x v="72"/>
    <x v="4"/>
    <x v="4"/>
    <n v="-1"/>
    <n v="3"/>
    <n v="6"/>
    <d v="1899-12-30T00:00:00"/>
    <d v="2026-01-27T00:00:00"/>
    <d v="1899-12-30T00:00:00"/>
    <d v="2025-10-28T00:00:00"/>
    <d v="1899-12-30T00:00:00"/>
    <d v="1899-12-30T00:00:00"/>
  </r>
  <r>
    <n v="75"/>
    <x v="74"/>
    <x v="73"/>
    <x v="4"/>
    <x v="6"/>
    <n v="-1"/>
    <n v="6"/>
    <n v="7"/>
    <d v="1899-12-30T00:00:00"/>
    <d v="1899-12-30T00:00:00"/>
    <d v="1899-12-30T00:00:00"/>
    <d v="2025-10-28T00:00:00"/>
    <d v="1899-12-30T00:00:00"/>
    <d v="1899-12-30T00:00:00"/>
  </r>
  <r>
    <n v="76"/>
    <x v="75"/>
    <x v="74"/>
    <x v="4"/>
    <x v="4"/>
    <n v="4"/>
    <n v="3"/>
    <n v="2"/>
    <d v="2025-11-05T00:00:00"/>
    <d v="1899-12-30T00:00:00"/>
    <d v="1899-12-30T00:00:00"/>
    <d v="2025-10-28T00:00:00"/>
    <d v="1899-12-30T00:00:00"/>
    <d v="1899-12-30T00:00:00"/>
  </r>
  <r>
    <n v="77"/>
    <x v="76"/>
    <x v="75"/>
    <x v="4"/>
    <x v="6"/>
    <n v="5"/>
    <n v="6"/>
    <n v="2"/>
    <d v="2025-12-04T00:00:00"/>
    <d v="1899-12-30T00:00:00"/>
    <d v="1899-12-30T00:00:00"/>
    <d v="1899-12-30T00:00:00"/>
    <d v="1899-12-30T00:00:00"/>
    <d v="1899-12-30T00:00:00"/>
  </r>
  <r>
    <n v="78"/>
    <x v="77"/>
    <x v="76"/>
    <x v="4"/>
    <x v="6"/>
    <n v="-1"/>
    <n v="6"/>
    <n v="6"/>
    <d v="1899-12-30T00:00:00"/>
    <d v="2025-11-21T00:00:00"/>
    <d v="1899-12-30T00:00:00"/>
    <d v="2025-10-28T00:00:00"/>
    <d v="1899-12-30T00:00:00"/>
    <d v="2026-02-03T00:00:00"/>
  </r>
  <r>
    <n v="79"/>
    <x v="78"/>
    <x v="77"/>
    <x v="4"/>
    <x v="4"/>
    <n v="3"/>
    <n v="3"/>
    <n v="2"/>
    <d v="1899-12-30T00:00:00"/>
    <d v="1899-12-30T00:00:00"/>
    <d v="1899-12-30T00:00:00"/>
    <d v="2025-10-28T00:00:00"/>
    <d v="1899-12-30T00:00:00"/>
    <d v="1899-12-30T00:00:00"/>
  </r>
  <r>
    <n v="80"/>
    <x v="79"/>
    <x v="78"/>
    <x v="4"/>
    <x v="6"/>
    <n v="4"/>
    <n v="3"/>
    <n v="2"/>
    <d v="1899-12-30T00:00:00"/>
    <d v="1899-12-30T00:00:00"/>
    <d v="1899-12-30T00:00:00"/>
    <d v="2025-11-05T00:00:00"/>
    <d v="1899-12-30T00:00:00"/>
    <d v="1899-12-30T00:00:00"/>
  </r>
  <r>
    <n v="81"/>
    <x v="80"/>
    <x v="79"/>
    <x v="4"/>
    <x v="4"/>
    <n v="-1"/>
    <n v="3"/>
    <n v="2"/>
    <d v="1899-12-30T00:00:00"/>
    <d v="2025-11-13T00:00:00"/>
    <d v="1899-12-30T00:00:00"/>
    <d v="2025-10-28T00:00:00"/>
    <d v="1899-12-30T00:00:00"/>
    <d v="1899-12-30T00:00:00"/>
  </r>
  <r>
    <n v="82"/>
    <x v="81"/>
    <x v="80"/>
    <x v="4"/>
    <x v="6"/>
    <n v="3"/>
    <n v="6"/>
    <n v="2"/>
    <d v="1899-12-30T00:00:00"/>
    <d v="2026-01-14T00:00:00"/>
    <d v="1899-12-30T00:00:00"/>
    <d v="2025-10-28T00:00:00"/>
    <d v="1899-12-30T00:00:00"/>
    <d v="1899-12-30T00:00:00"/>
  </r>
  <r>
    <n v="83"/>
    <x v="82"/>
    <x v="81"/>
    <x v="4"/>
    <x v="6"/>
    <n v="-1"/>
    <n v="6"/>
    <n v="4"/>
    <d v="1899-12-30T00:00:00"/>
    <d v="1899-12-30T00:00:00"/>
    <d v="1899-12-30T00:00:00"/>
    <d v="2025-10-28T00:00:00"/>
    <d v="1899-12-30T00:00:00"/>
    <d v="1899-12-30T00:00:00"/>
  </r>
  <r>
    <n v="84"/>
    <x v="83"/>
    <x v="82"/>
    <x v="4"/>
    <x v="4"/>
    <n v="4"/>
    <n v="6"/>
    <n v="2"/>
    <d v="2026-01-12T00:00:00"/>
    <d v="1899-12-30T00:00:00"/>
    <d v="1899-12-30T00:00:00"/>
    <d v="2025-10-28T00:00:00"/>
    <d v="2026-01-29T00:00:00"/>
    <d v="1899-12-30T00:00:00"/>
  </r>
  <r>
    <n v="85"/>
    <x v="84"/>
    <x v="83"/>
    <x v="4"/>
    <x v="6"/>
    <n v="2"/>
    <n v="9"/>
    <n v="2"/>
    <d v="2026-01-28T00:00:00"/>
    <d v="1899-12-30T00:00:00"/>
    <d v="1899-12-30T00:00:00"/>
    <d v="2025-10-28T00:00:00"/>
    <d v="1899-12-30T00:00:00"/>
    <d v="1899-12-30T00:00:00"/>
  </r>
  <r>
    <n v="86"/>
    <x v="85"/>
    <x v="84"/>
    <x v="4"/>
    <x v="6"/>
    <n v="1"/>
    <n v="6"/>
    <n v="2"/>
    <d v="2026-01-29T00:00:00"/>
    <d v="1899-12-30T00:00:00"/>
    <d v="1899-12-30T00:00:00"/>
    <d v="2025-10-27T00:00:00"/>
    <d v="1899-12-30T00:00:00"/>
    <d v="1899-12-30T00:00:00"/>
  </r>
  <r>
    <n v="87"/>
    <x v="86"/>
    <x v="85"/>
    <x v="4"/>
    <x v="4"/>
    <n v="5"/>
    <n v="12"/>
    <n v="2"/>
    <d v="1899-12-30T00:00:00"/>
    <d v="1899-12-30T00:00:00"/>
    <d v="1899-12-30T00:00:00"/>
    <d v="2025-10-28T00:00:00"/>
    <d v="1899-12-30T00:00:00"/>
    <d v="1899-12-30T00:00:00"/>
  </r>
  <r>
    <n v="88"/>
    <x v="87"/>
    <x v="86"/>
    <x v="4"/>
    <x v="6"/>
    <n v="5"/>
    <n v="9"/>
    <n v="2"/>
    <d v="2026-01-27T00:00:00"/>
    <d v="1899-12-30T00:00:00"/>
    <d v="1899-12-30T00:00:00"/>
    <d v="2025-10-31T00:00:00"/>
    <d v="1899-12-30T00:00:00"/>
    <d v="1899-12-30T00:00:00"/>
  </r>
  <r>
    <n v="89"/>
    <x v="88"/>
    <x v="87"/>
    <x v="4"/>
    <x v="4"/>
    <n v="3"/>
    <n v="9"/>
    <n v="2"/>
    <d v="1899-12-30T00:00:00"/>
    <d v="2025-11-07T00:00:00"/>
    <d v="1899-12-30T00:00:00"/>
    <d v="2025-10-28T00:00:00"/>
    <d v="1899-12-30T00:00:00"/>
    <d v="1899-12-30T00:00:00"/>
  </r>
  <r>
    <n v="90"/>
    <x v="89"/>
    <x v="88"/>
    <x v="4"/>
    <x v="5"/>
    <n v="6"/>
    <n v="9"/>
    <n v="2"/>
    <d v="2026-01-21T00:00:00"/>
    <d v="1899-12-30T00:00:00"/>
    <d v="1899-12-30T00:00:00"/>
    <d v="2025-11-05T00:00:00"/>
    <d v="2026-01-27T00:00:00"/>
    <d v="1899-12-30T00:00:00"/>
  </r>
  <r>
    <n v="91"/>
    <x v="90"/>
    <x v="89"/>
    <x v="4"/>
    <x v="6"/>
    <n v="5"/>
    <n v="9"/>
    <n v="2"/>
    <d v="1899-12-30T00:00:00"/>
    <d v="1899-12-30T00:00:00"/>
    <d v="1899-12-30T00:00:00"/>
    <d v="2025-10-28T00:00:00"/>
    <d v="1899-12-30T00:00:00"/>
    <d v="1899-12-30T00:00:00"/>
  </r>
  <r>
    <n v="92"/>
    <x v="91"/>
    <x v="90"/>
    <x v="4"/>
    <x v="6"/>
    <n v="5"/>
    <n v="6"/>
    <n v="2"/>
    <d v="1899-12-30T00:00:00"/>
    <d v="2026-01-07T00:00:00"/>
    <d v="1899-12-30T00:00:00"/>
    <d v="2025-10-28T00:00:00"/>
    <d v="1899-12-30T00:00:00"/>
    <d v="1899-12-30T00:00:00"/>
  </r>
  <r>
    <n v="93"/>
    <x v="92"/>
    <x v="91"/>
    <x v="4"/>
    <x v="4"/>
    <n v="-1"/>
    <n v="3"/>
    <n v="4"/>
    <d v="1899-12-30T00:00:00"/>
    <d v="1899-12-30T00:00:00"/>
    <d v="1899-12-30T00:00:00"/>
    <d v="2025-10-28T00:00:00"/>
    <d v="1899-12-30T00:00:00"/>
    <d v="1899-12-30T00:00:00"/>
  </r>
  <r>
    <n v="94"/>
    <x v="93"/>
    <x v="92"/>
    <x v="4"/>
    <x v="6"/>
    <n v="5"/>
    <n v="6"/>
    <n v="2"/>
    <d v="2026-01-26T00:00:00"/>
    <d v="1899-12-30T00:00:00"/>
    <d v="1899-12-30T00:00:00"/>
    <d v="2025-10-28T00:00:00"/>
    <d v="2026-01-30T00:00:00"/>
    <d v="1899-12-30T00:00:00"/>
  </r>
  <r>
    <n v="95"/>
    <x v="94"/>
    <x v="93"/>
    <x v="4"/>
    <x v="4"/>
    <n v="1"/>
    <n v="6"/>
    <n v="2"/>
    <d v="2026-01-22T00:00:00"/>
    <d v="1899-12-30T00:00:00"/>
    <d v="1899-12-30T00:00:00"/>
    <d v="2025-10-28T00:00:00"/>
    <d v="1899-12-30T00:00:00"/>
    <d v="1899-12-30T00:00:00"/>
  </r>
  <r>
    <n v="96"/>
    <x v="95"/>
    <x v="94"/>
    <x v="4"/>
    <x v="6"/>
    <n v="0"/>
    <n v="6"/>
    <n v="2"/>
    <d v="2025-12-24T00:00:00"/>
    <d v="1899-12-30T00:00:00"/>
    <d v="1899-12-30T00:00:00"/>
    <d v="1899-12-30T00:00:00"/>
    <d v="1899-12-30T00:00:00"/>
    <d v="1899-12-30T00:00:00"/>
  </r>
  <r>
    <n v="97"/>
    <x v="96"/>
    <x v="95"/>
    <x v="4"/>
    <x v="4"/>
    <n v="-1"/>
    <n v="3"/>
    <n v="6"/>
    <d v="1899-12-30T00:00:00"/>
    <d v="2025-12-16T00:00:00"/>
    <d v="1899-12-30T00:00:00"/>
    <d v="2025-10-28T00:00:00"/>
    <d v="1899-12-30T00:00:00"/>
    <d v="1899-12-30T00:00:00"/>
  </r>
  <r>
    <n v="98"/>
    <x v="97"/>
    <x v="96"/>
    <x v="4"/>
    <x v="6"/>
    <n v="4"/>
    <n v="9"/>
    <n v="2"/>
    <d v="2026-01-27T00:00:00"/>
    <d v="1899-12-30T00:00:00"/>
    <d v="1899-12-30T00:00:00"/>
    <d v="2025-10-28T00:00:00"/>
    <d v="1899-12-30T00:00:00"/>
    <d v="1899-12-30T00:00:00"/>
  </r>
  <r>
    <n v="99"/>
    <x v="98"/>
    <x v="97"/>
    <x v="4"/>
    <x v="4"/>
    <n v="-1"/>
    <n v="9"/>
    <n v="6"/>
    <d v="1899-12-30T00:00:00"/>
    <d v="1899-12-30T00:00:00"/>
    <d v="1899-12-30T00:00:00"/>
    <d v="2025-10-28T00:00:00"/>
    <d v="2025-12-29T00:00:00"/>
    <d v="1899-12-30T00:00:00"/>
  </r>
  <r>
    <n v="100"/>
    <x v="99"/>
    <x v="98"/>
    <x v="4"/>
    <x v="6"/>
    <n v="-1"/>
    <n v="12"/>
    <n v="2"/>
    <d v="2025-12-15T00:00:00"/>
    <d v="1899-12-30T00:00:00"/>
    <d v="1899-12-30T00:00:00"/>
    <d v="2025-10-28T00:00:00"/>
    <d v="2025-12-29T00:00:00"/>
    <d v="1899-12-30T00:00:00"/>
  </r>
  <r>
    <n v="101"/>
    <x v="100"/>
    <x v="99"/>
    <x v="4"/>
    <x v="4"/>
    <n v="-1"/>
    <n v="12"/>
    <n v="6"/>
    <d v="1899-12-30T00:00:00"/>
    <d v="2025-12-15T00:00:00"/>
    <d v="1899-12-30T00:00:00"/>
    <d v="2025-10-28T00:00:00"/>
    <d v="1899-12-30T00:00:00"/>
    <d v="1899-12-30T00:00:00"/>
  </r>
  <r>
    <n v="102"/>
    <x v="101"/>
    <x v="100"/>
    <x v="4"/>
    <x v="6"/>
    <n v="-1"/>
    <n v="9"/>
    <n v="3"/>
    <d v="1899-12-30T00:00:00"/>
    <d v="1899-12-30T00:00:00"/>
    <d v="1899-12-30T00:00:00"/>
    <d v="2025-10-28T00:00:00"/>
    <d v="1899-12-30T00:00:00"/>
    <d v="1899-12-30T00:00:00"/>
  </r>
  <r>
    <n v="103"/>
    <x v="102"/>
    <x v="101"/>
    <x v="4"/>
    <x v="6"/>
    <n v="-1"/>
    <n v="9"/>
    <n v="5"/>
    <d v="1899-12-30T00:00:00"/>
    <d v="1899-12-30T00:00:00"/>
    <d v="1899-12-30T00:00:00"/>
    <d v="2025-10-28T00:00:00"/>
    <d v="1899-12-30T00:00:00"/>
    <d v="2025-12-08T00:00:00"/>
  </r>
  <r>
    <n v="104"/>
    <x v="103"/>
    <x v="102"/>
    <x v="4"/>
    <x v="6"/>
    <n v="-1"/>
    <n v="6"/>
    <n v="9"/>
    <d v="1899-12-30T00:00:00"/>
    <d v="2026-02-04T00:00:00"/>
    <d v="1899-12-30T00:00:00"/>
    <d v="2026-02-06T00:00:00"/>
    <d v="1899-12-30T00:00:00"/>
    <d v="1899-12-30T00:00:00"/>
  </r>
  <r>
    <n v="105"/>
    <x v="104"/>
    <x v="103"/>
    <x v="4"/>
    <x v="4"/>
    <n v="8"/>
    <n v="9"/>
    <n v="2"/>
    <d v="1899-12-30T00:00:00"/>
    <d v="1899-12-30T00:00:00"/>
    <d v="1899-12-30T00:00:00"/>
    <d v="2025-10-28T00:00:00"/>
    <d v="2026-01-20T00:00:00"/>
    <d v="1899-12-30T00:00:00"/>
  </r>
  <r>
    <n v="106"/>
    <x v="105"/>
    <x v="104"/>
    <x v="4"/>
    <x v="6"/>
    <n v="3"/>
    <n v="9"/>
    <n v="2"/>
    <d v="2026-01-29T00:00:00"/>
    <d v="1899-12-30T00:00:00"/>
    <d v="1899-12-30T00:00:00"/>
    <d v="2025-10-28T00:00:00"/>
    <d v="1899-12-30T00:00:00"/>
    <d v="1899-12-30T00:00:00"/>
  </r>
  <r>
    <n v="107"/>
    <x v="106"/>
    <x v="105"/>
    <x v="5"/>
    <x v="5"/>
    <n v="5"/>
    <n v="12"/>
    <n v="2"/>
    <d v="2026-01-09T00:00:00"/>
    <d v="1899-12-30T00:00:00"/>
    <d v="2026-01-21T00:00:00"/>
    <d v="1899-12-30T00:00:00"/>
    <d v="1899-12-30T00:00:00"/>
    <d v="1899-12-30T00:00:00"/>
  </r>
  <r>
    <n v="108"/>
    <x v="107"/>
    <x v="106"/>
    <x v="5"/>
    <x v="5"/>
    <n v="0"/>
    <n v="9"/>
    <n v="4"/>
    <d v="2025-10-28T00:00:00"/>
    <d v="1899-12-30T00:00:00"/>
    <d v="2025-10-29T00:00:00"/>
    <d v="1899-12-30T00:00:00"/>
    <d v="1899-12-30T00:00:00"/>
    <d v="1899-12-30T00:00:00"/>
  </r>
  <r>
    <n v="109"/>
    <x v="108"/>
    <x v="107"/>
    <x v="5"/>
    <x v="5"/>
    <n v="7"/>
    <n v="9"/>
    <n v="2"/>
    <d v="2026-01-06T00:00:00"/>
    <d v="1899-12-30T00:00:00"/>
    <d v="1899-12-30T00:00:00"/>
    <d v="1899-12-30T00:00:00"/>
    <d v="2026-02-02T00:00:00"/>
    <d v="1899-12-30T00:00:00"/>
  </r>
  <r>
    <n v="110"/>
    <x v="109"/>
    <x v="108"/>
    <x v="5"/>
    <x v="5"/>
    <n v="-1"/>
    <n v="9"/>
    <n v="7"/>
    <d v="1899-12-30T00:00:00"/>
    <d v="1899-12-30T00:00:00"/>
    <d v="1899-12-30T00:00:00"/>
    <d v="1899-12-30T00:00:00"/>
    <d v="1899-12-30T00:00:00"/>
    <d v="1899-12-30T00:00:00"/>
  </r>
  <r>
    <n v="111"/>
    <x v="110"/>
    <x v="109"/>
    <x v="5"/>
    <x v="5"/>
    <n v="-1"/>
    <n v="6"/>
    <n v="7"/>
    <d v="1899-12-30T00:00:00"/>
    <d v="1899-12-30T00:00:00"/>
    <d v="1899-12-30T00:00:00"/>
    <d v="1899-12-30T00:00:00"/>
    <d v="1899-12-30T00:00:00"/>
    <d v="1899-12-30T00:00:00"/>
  </r>
  <r>
    <n v="112"/>
    <x v="111"/>
    <x v="110"/>
    <x v="5"/>
    <x v="5"/>
    <n v="0"/>
    <n v="12"/>
    <n v="6"/>
    <d v="1899-12-30T00:00:00"/>
    <d v="1899-12-30T00:00:00"/>
    <d v="1899-12-30T00:00:00"/>
    <d v="1899-12-30T00:00:00"/>
    <d v="1899-12-30T00:00:00"/>
    <d v="1899-12-30T00:00:00"/>
  </r>
  <r>
    <n v="113"/>
    <x v="112"/>
    <x v="111"/>
    <x v="5"/>
    <x v="5"/>
    <n v="-1"/>
    <n v="9"/>
    <n v="7"/>
    <d v="1899-12-30T00:00:00"/>
    <d v="1899-12-30T00:00:00"/>
    <d v="1899-12-30T00:00:00"/>
    <d v="1899-12-30T00:00:00"/>
    <d v="1899-12-30T00:00:00"/>
    <d v="1899-12-30T00:00:00"/>
  </r>
  <r>
    <n v="114"/>
    <x v="113"/>
    <x v="112"/>
    <x v="5"/>
    <x v="5"/>
    <n v="5"/>
    <n v="6"/>
    <n v="6"/>
    <d v="2026-01-06T00:00:00"/>
    <d v="1899-12-30T00:00:00"/>
    <d v="2026-01-09T00:00:00"/>
    <d v="1899-12-30T00:00:00"/>
    <d v="1899-12-30T00:00:00"/>
    <d v="1899-12-30T00:00:00"/>
  </r>
  <r>
    <n v="115"/>
    <x v="114"/>
    <x v="113"/>
    <x v="5"/>
    <x v="5"/>
    <n v="-1"/>
    <n v="9"/>
    <n v="7"/>
    <d v="1899-12-30T00:00:00"/>
    <d v="1899-12-30T00:00:00"/>
    <d v="1899-12-30T00:00:00"/>
    <d v="1899-12-30T00:00:00"/>
    <d v="1899-12-30T00:00:00"/>
    <d v="1899-12-30T00:00:00"/>
  </r>
  <r>
    <n v="116"/>
    <x v="115"/>
    <x v="114"/>
    <x v="5"/>
    <x v="5"/>
    <n v="5"/>
    <n v="9"/>
    <n v="6"/>
    <d v="2026-01-07T00:00:00"/>
    <d v="1899-12-30T00:00:00"/>
    <d v="2026-01-12T00:00:00"/>
    <d v="1899-12-30T00:00:00"/>
    <d v="1899-12-30T00:00:00"/>
    <d v="1899-12-30T00:00:00"/>
  </r>
  <r>
    <n v="117"/>
    <x v="116"/>
    <x v="115"/>
    <x v="5"/>
    <x v="5"/>
    <n v="5"/>
    <n v="9"/>
    <n v="2"/>
    <d v="2025-10-28T00:00:00"/>
    <d v="1899-12-30T00:00:00"/>
    <d v="2026-01-28T00:00:00"/>
    <d v="1899-12-30T00:00:00"/>
    <d v="1899-12-30T00:00:00"/>
    <d v="1899-12-30T00:00:00"/>
  </r>
  <r>
    <n v="118"/>
    <x v="117"/>
    <x v="116"/>
    <x v="5"/>
    <x v="5"/>
    <n v="5"/>
    <n v="9"/>
    <n v="2"/>
    <d v="1899-12-30T00:00:00"/>
    <d v="1899-12-30T00:00:00"/>
    <d v="1899-12-30T00:00:00"/>
    <d v="1899-12-30T00:00:00"/>
    <d v="1899-12-30T00:00:00"/>
    <d v="1899-12-30T00:00:00"/>
  </r>
  <r>
    <n v="119"/>
    <x v="118"/>
    <x v="117"/>
    <x v="5"/>
    <x v="5"/>
    <n v="7"/>
    <n v="9"/>
    <n v="2"/>
    <d v="2025-10-29T00:00:00"/>
    <d v="1899-12-30T00:00:00"/>
    <d v="2025-11-13T00:00:00"/>
    <d v="1899-12-30T00:00:00"/>
    <d v="2026-01-30T00:00:00"/>
    <d v="1899-12-30T00:00:00"/>
  </r>
  <r>
    <n v="120"/>
    <x v="119"/>
    <x v="118"/>
    <x v="5"/>
    <x v="5"/>
    <n v="5"/>
    <n v="9"/>
    <n v="2"/>
    <d v="2026-02-10T00:00:00"/>
    <d v="1899-12-30T00:00:00"/>
    <d v="2026-02-06T00:00:00"/>
    <d v="1899-12-30T00:00:00"/>
    <d v="1899-12-30T00:00:00"/>
    <d v="1899-12-30T00:00:00"/>
  </r>
  <r>
    <n v="121"/>
    <x v="120"/>
    <x v="119"/>
    <x v="5"/>
    <x v="5"/>
    <n v="-5"/>
    <n v="6"/>
    <n v="2"/>
    <d v="2025-10-28T00:00:00"/>
    <d v="1899-12-30T00:00:00"/>
    <d v="1899-12-30T00:00:00"/>
    <d v="2025-10-28T00:00:00"/>
    <d v="1899-12-30T00:00:00"/>
    <d v="1899-12-30T00:00:00"/>
  </r>
  <r>
    <n v="122"/>
    <x v="121"/>
    <x v="120"/>
    <x v="5"/>
    <x v="5"/>
    <n v="-1"/>
    <n v="12"/>
    <n v="7"/>
    <d v="1899-12-30T00:00:00"/>
    <d v="1899-12-30T00:00:00"/>
    <d v="1899-12-30T00:00:00"/>
    <d v="1899-12-30T00:00:00"/>
    <d v="1899-12-30T00:00:00"/>
    <d v="1899-12-30T00:00:00"/>
  </r>
  <r>
    <n v="123"/>
    <x v="122"/>
    <x v="121"/>
    <x v="5"/>
    <x v="5"/>
    <n v="-1"/>
    <n v="9"/>
    <n v="6"/>
    <d v="2025-12-09T00:00:00"/>
    <d v="1899-12-30T00:00:00"/>
    <d v="1899-12-30T00:00:00"/>
    <d v="2025-10-28T00:00:00"/>
    <d v="1899-12-30T00:00:00"/>
    <d v="1899-12-30T00:00:00"/>
  </r>
  <r>
    <n v="124"/>
    <x v="123"/>
    <x v="122"/>
    <x v="5"/>
    <x v="5"/>
    <n v="-1"/>
    <n v="12"/>
    <n v="7"/>
    <d v="1899-12-30T00:00:00"/>
    <d v="1899-12-30T00:00:00"/>
    <d v="1899-12-30T00:00:00"/>
    <d v="1899-12-30T00:00:00"/>
    <d v="1899-12-30T00:00:00"/>
    <d v="1899-12-30T00:00:00"/>
  </r>
  <r>
    <n v="125"/>
    <x v="124"/>
    <x v="123"/>
    <x v="5"/>
    <x v="5"/>
    <n v="5"/>
    <n v="12"/>
    <n v="2"/>
    <d v="2025-10-29T00:00:00"/>
    <d v="1899-12-30T00:00:00"/>
    <d v="1899-12-30T00:00:00"/>
    <d v="1899-12-30T00:00:00"/>
    <d v="1899-12-30T00:00:00"/>
    <d v="1899-12-30T00:00:00"/>
  </r>
  <r>
    <n v="126"/>
    <x v="125"/>
    <x v="124"/>
    <x v="5"/>
    <x v="5"/>
    <n v="5"/>
    <n v="12"/>
    <n v="2"/>
    <d v="1899-12-30T00:00:00"/>
    <d v="1899-12-30T00:00:00"/>
    <d v="1899-12-30T00:00:00"/>
    <d v="2025-11-03T00:00:00"/>
    <d v="1899-12-30T00:00:00"/>
    <d v="1899-12-30T00:00:00"/>
  </r>
  <r>
    <n v="127"/>
    <x v="126"/>
    <x v="125"/>
    <x v="5"/>
    <x v="5"/>
    <n v="-1"/>
    <n v="12"/>
    <n v="7"/>
    <d v="1899-12-30T00:00:00"/>
    <d v="2026-01-30T00:00:00"/>
    <d v="1899-12-30T00:00:00"/>
    <d v="2026-02-04T00:00:00"/>
    <d v="1899-12-30T00:00:00"/>
    <d v="1899-12-30T00:00:00"/>
  </r>
  <r>
    <n v="128"/>
    <x v="127"/>
    <x v="126"/>
    <x v="5"/>
    <x v="5"/>
    <n v="-1"/>
    <n v="9"/>
    <n v="6"/>
    <d v="1899-12-30T00:00:00"/>
    <d v="1899-12-30T00:00:00"/>
    <d v="1899-12-30T00:00:00"/>
    <d v="1899-12-30T00:00:00"/>
    <d v="1899-12-30T00:00:00"/>
    <d v="1899-12-30T00:00:00"/>
  </r>
  <r>
    <n v="129"/>
    <x v="128"/>
    <x v="127"/>
    <x v="5"/>
    <x v="5"/>
    <n v="5"/>
    <n v="6"/>
    <n v="2"/>
    <d v="2026-01-14T00:00:00"/>
    <d v="1899-12-30T00:00:00"/>
    <d v="1899-12-30T00:00:00"/>
    <d v="2025-10-28T00:00:00"/>
    <d v="1899-12-30T00:00:00"/>
    <d v="1899-12-30T00:00:00"/>
  </r>
  <r>
    <n v="130"/>
    <x v="129"/>
    <x v="128"/>
    <x v="5"/>
    <x v="5"/>
    <n v="4"/>
    <n v="9"/>
    <n v="2"/>
    <d v="2025-10-28T00:00:00"/>
    <d v="1899-12-30T00:00:00"/>
    <d v="1899-12-30T00:00:00"/>
    <d v="1899-12-30T00:00:00"/>
    <d v="1899-12-30T00:00:00"/>
    <d v="1899-12-30T00:00:00"/>
  </r>
  <r>
    <n v="131"/>
    <x v="130"/>
    <x v="129"/>
    <x v="5"/>
    <x v="5"/>
    <n v="-1"/>
    <n v="12"/>
    <n v="9"/>
    <d v="1899-12-30T00:00:00"/>
    <d v="1899-12-30T00:00:00"/>
    <d v="1899-12-30T00:00:00"/>
    <d v="2026-01-30T00:00:00"/>
    <d v="1899-12-30T00:00:00"/>
    <d v="2026-02-10T00:00:00"/>
  </r>
  <r>
    <n v="132"/>
    <x v="131"/>
    <x v="130"/>
    <x v="5"/>
    <x v="5"/>
    <n v="-1"/>
    <n v="12"/>
    <n v="7"/>
    <d v="1899-12-30T00:00:00"/>
    <d v="1899-12-30T00:00:00"/>
    <d v="1899-12-30T00:00:00"/>
    <d v="2026-02-04T00:00:00"/>
    <d v="1899-12-30T00:00:00"/>
    <d v="1899-12-30T00:00:00"/>
  </r>
  <r>
    <n v="133"/>
    <x v="132"/>
    <x v="131"/>
    <x v="5"/>
    <x v="5"/>
    <n v="5"/>
    <n v="9"/>
    <n v="2"/>
    <d v="2026-01-22T00:00:00"/>
    <d v="1899-12-30T00:00:00"/>
    <d v="2026-01-22T00:00:00"/>
    <d v="1899-12-30T00:00:00"/>
    <d v="1899-12-30T00:00:00"/>
    <d v="1899-12-30T00:00:00"/>
  </r>
  <r>
    <n v="134"/>
    <x v="133"/>
    <x v="132"/>
    <x v="5"/>
    <x v="5"/>
    <n v="5"/>
    <n v="9"/>
    <n v="2"/>
    <d v="2026-01-28T00:00:00"/>
    <d v="1899-12-30T00:00:00"/>
    <d v="2026-01-29T00:00:00"/>
    <d v="1899-12-30T00:00:00"/>
    <d v="2026-01-30T00:00:00"/>
    <d v="1899-12-30T00:00:00"/>
  </r>
  <r>
    <n v="135"/>
    <x v="134"/>
    <x v="133"/>
    <x v="5"/>
    <x v="5"/>
    <n v="0"/>
    <n v="9"/>
    <n v="6"/>
    <d v="1899-12-30T00:00:00"/>
    <d v="1899-12-30T00:00:00"/>
    <d v="1899-12-30T00:00:00"/>
    <d v="1899-12-30T00:00:00"/>
    <d v="1899-12-30T00:00:00"/>
    <d v="1899-12-30T00:00:00"/>
  </r>
  <r>
    <n v="136"/>
    <x v="135"/>
    <x v="134"/>
    <x v="5"/>
    <x v="5"/>
    <n v="-1"/>
    <n v="3"/>
    <n v="2"/>
    <d v="1899-12-30T00:00:00"/>
    <d v="1899-12-30T00:00:00"/>
    <d v="1899-12-30T00:00:00"/>
    <d v="2025-10-28T00:00:00"/>
    <d v="1899-12-30T00:00:00"/>
    <d v="1899-12-30T00:00:00"/>
  </r>
  <r>
    <n v="137"/>
    <x v="136"/>
    <x v="135"/>
    <x v="5"/>
    <x v="5"/>
    <n v="6"/>
    <n v="9"/>
    <n v="2"/>
    <d v="2025-12-05T00:00:00"/>
    <d v="1899-12-30T00:00:00"/>
    <d v="1899-12-30T00:00:00"/>
    <d v="1899-12-30T00:00:00"/>
    <d v="2026-02-02T00:00:00"/>
    <d v="1899-12-30T00:00:00"/>
  </r>
  <r>
    <n v="138"/>
    <x v="137"/>
    <x v="136"/>
    <x v="5"/>
    <x v="5"/>
    <n v="5"/>
    <n v="3"/>
    <n v="2"/>
    <d v="1899-12-30T00:00:00"/>
    <d v="1899-12-30T00:00:00"/>
    <d v="1899-12-30T00:00:00"/>
    <d v="2025-12-16T00:00:00"/>
    <d v="1899-12-30T00:00:00"/>
    <d v="1899-12-30T00:00:00"/>
  </r>
  <r>
    <n v="139"/>
    <x v="138"/>
    <x v="137"/>
    <x v="5"/>
    <x v="5"/>
    <n v="5"/>
    <n v="9"/>
    <n v="2"/>
    <d v="2025-10-28T00:00:00"/>
    <d v="1899-12-30T00:00:00"/>
    <d v="1899-12-30T00:00:00"/>
    <d v="1899-12-30T00:00:00"/>
    <d v="1899-12-30T00:00:00"/>
    <d v="1899-12-30T00:00:00"/>
  </r>
  <r>
    <n v="140"/>
    <x v="139"/>
    <x v="138"/>
    <x v="5"/>
    <x v="5"/>
    <n v="7"/>
    <n v="15"/>
    <n v="4"/>
    <d v="2025-10-29T00:00:00"/>
    <d v="1899-12-30T00:00:00"/>
    <d v="2026-01-06T00:00:00"/>
    <d v="1899-12-30T00:00:00"/>
    <d v="2026-01-30T00:00:00"/>
    <d v="1899-12-30T00:00:00"/>
  </r>
  <r>
    <n v="141"/>
    <x v="140"/>
    <x v="139"/>
    <x v="5"/>
    <x v="5"/>
    <n v="3"/>
    <n v="12"/>
    <n v="2"/>
    <d v="2026-01-07T00:00:00"/>
    <d v="1899-12-30T00:00:00"/>
    <d v="2026-01-29T00:00:00"/>
    <d v="1899-12-30T00:00:00"/>
    <d v="1899-12-30T00:00:00"/>
    <d v="1899-12-30T00:00:00"/>
  </r>
  <r>
    <n v="142"/>
    <x v="141"/>
    <x v="140"/>
    <x v="5"/>
    <x v="5"/>
    <n v="7"/>
    <n v="12"/>
    <n v="2"/>
    <d v="2026-02-10T00:00:00"/>
    <d v="1899-12-30T00:00:00"/>
    <d v="1899-12-30T00:00:00"/>
    <d v="2025-10-28T00:00:00"/>
    <d v="1899-12-30T00:00:00"/>
    <d v="1899-12-30T00:00:00"/>
  </r>
  <r>
    <n v="143"/>
    <x v="142"/>
    <x v="141"/>
    <x v="5"/>
    <x v="5"/>
    <n v="5"/>
    <n v="9"/>
    <n v="2"/>
    <d v="2025-10-28T00:00:00"/>
    <d v="1899-12-30T00:00:00"/>
    <d v="2025-11-03T00:00:00"/>
    <d v="1899-12-30T00:00:00"/>
    <d v="1899-12-30T00:00:00"/>
    <d v="1899-12-30T00:00:00"/>
  </r>
  <r>
    <n v="144"/>
    <x v="143"/>
    <x v="142"/>
    <x v="5"/>
    <x v="5"/>
    <n v="4"/>
    <n v="9"/>
    <n v="4"/>
    <d v="1899-12-30T00:00:00"/>
    <d v="1899-12-30T00:00:00"/>
    <d v="1899-12-30T00:00:00"/>
    <d v="1899-12-30T00:00:00"/>
    <d v="2025-12-16T00:00:00"/>
    <d v="1899-12-30T00:00:00"/>
  </r>
  <r>
    <n v="145"/>
    <x v="144"/>
    <x v="143"/>
    <x v="5"/>
    <x v="5"/>
    <n v="-1"/>
    <n v="9"/>
    <n v="7"/>
    <d v="1899-12-30T00:00:00"/>
    <d v="1899-12-30T00:00:00"/>
    <d v="1899-12-30T00:00:00"/>
    <d v="1899-12-30T00:00:00"/>
    <d v="1899-12-30T00:00:00"/>
    <d v="1899-12-30T00:00:00"/>
  </r>
  <r>
    <n v="146"/>
    <x v="145"/>
    <x v="144"/>
    <x v="5"/>
    <x v="5"/>
    <n v="3"/>
    <n v="6"/>
    <n v="4"/>
    <d v="2026-01-15T00:00:00"/>
    <d v="1899-12-30T00:00:00"/>
    <d v="2026-01-22T00:00:00"/>
    <d v="1899-12-30T00:00:00"/>
    <d v="2026-02-05T00:00:00"/>
    <d v="1899-12-30T00:00:00"/>
  </r>
  <r>
    <n v="147"/>
    <x v="146"/>
    <x v="145"/>
    <x v="5"/>
    <x v="5"/>
    <n v="3"/>
    <n v="12"/>
    <n v="2"/>
    <d v="2025-10-28T00:00:00"/>
    <d v="1899-12-30T00:00:00"/>
    <d v="2025-11-14T00:00:00"/>
    <d v="1899-12-30T00:00:00"/>
    <d v="1899-12-30T00:00:00"/>
    <d v="1899-12-30T00:00:00"/>
  </r>
  <r>
    <n v="148"/>
    <x v="147"/>
    <x v="146"/>
    <x v="5"/>
    <x v="5"/>
    <n v="4"/>
    <n v="12"/>
    <n v="2"/>
    <d v="2026-02-10T00:00:00"/>
    <d v="1899-12-30T00:00:00"/>
    <d v="1899-12-30T00:00:00"/>
    <d v="1899-12-30T00:00:00"/>
    <d v="1899-12-30T00:00:00"/>
    <d v="1899-12-30T00:00:00"/>
  </r>
  <r>
    <n v="149"/>
    <x v="148"/>
    <x v="147"/>
    <x v="5"/>
    <x v="5"/>
    <n v="-1"/>
    <n v="6"/>
    <n v="6"/>
    <d v="1899-12-30T00:00:00"/>
    <d v="1899-12-30T00:00:00"/>
    <d v="1899-12-30T00:00:00"/>
    <d v="1899-12-30T00:00:00"/>
    <d v="1899-12-30T00:00:00"/>
    <d v="1899-12-30T00:00:00"/>
  </r>
  <r>
    <n v="150"/>
    <x v="149"/>
    <x v="148"/>
    <x v="5"/>
    <x v="5"/>
    <n v="3"/>
    <n v="6"/>
    <n v="2"/>
    <d v="1899-12-30T00:00:00"/>
    <d v="1899-12-30T00:00:00"/>
    <d v="1899-12-30T00:00:00"/>
    <d v="2025-10-28T00:00:00"/>
    <d v="1899-12-30T00:00:00"/>
    <d v="1899-12-30T00:00:00"/>
  </r>
  <r>
    <n v="151"/>
    <x v="150"/>
    <x v="149"/>
    <x v="5"/>
    <x v="5"/>
    <n v="3"/>
    <n v="12"/>
    <n v="2"/>
    <d v="2025-10-28T00:00:00"/>
    <d v="1899-12-30T00:00:00"/>
    <d v="2026-01-06T00:00:00"/>
    <d v="1899-12-30T00:00:00"/>
    <d v="1899-12-30T00:00:00"/>
    <d v="1899-12-30T00:00:00"/>
  </r>
  <r>
    <n v="152"/>
    <x v="151"/>
    <x v="150"/>
    <x v="5"/>
    <x v="5"/>
    <n v="-1"/>
    <n v="9"/>
    <n v="7"/>
    <d v="1899-12-30T00:00:00"/>
    <d v="1899-12-30T00:00:00"/>
    <d v="1899-12-30T00:00:00"/>
    <d v="1899-12-30T00:00:00"/>
    <d v="1899-12-30T00:00:00"/>
    <d v="1899-12-30T00:00:00"/>
  </r>
  <r>
    <n v="153"/>
    <x v="152"/>
    <x v="151"/>
    <x v="5"/>
    <x v="5"/>
    <n v="5"/>
    <n v="9"/>
    <n v="2"/>
    <d v="2026-01-23T00:00:00"/>
    <d v="1899-12-30T00:00:00"/>
    <d v="1899-12-30T00:00:00"/>
    <d v="2025-10-31T00:00:00"/>
    <d v="1899-12-30T00:00:00"/>
    <d v="1899-12-30T00:00:00"/>
  </r>
  <r>
    <n v="154"/>
    <x v="153"/>
    <x v="152"/>
    <x v="5"/>
    <x v="5"/>
    <n v="6"/>
    <n v="9"/>
    <n v="2"/>
    <d v="2025-11-12T00:00:00"/>
    <d v="1899-12-30T00:00:00"/>
    <d v="2026-01-28T00:00:00"/>
    <d v="1899-12-30T00:00:00"/>
    <d v="1899-12-30T00:00:00"/>
    <d v="1899-12-30T00:00:00"/>
  </r>
  <r>
    <n v="155"/>
    <x v="154"/>
    <x v="153"/>
    <x v="5"/>
    <x v="5"/>
    <n v="4"/>
    <n v="15"/>
    <n v="2"/>
    <d v="2026-02-10T00:00:00"/>
    <d v="1899-12-30T00:00:00"/>
    <d v="1899-12-30T00:00:00"/>
    <d v="1899-12-30T00:00:00"/>
    <d v="1899-12-30T00:00:00"/>
    <d v="1899-12-30T00:00:00"/>
  </r>
  <r>
    <n v="156"/>
    <x v="155"/>
    <x v="154"/>
    <x v="5"/>
    <x v="5"/>
    <n v="4"/>
    <n v="9"/>
    <n v="2"/>
    <d v="2026-01-09T00:00:00"/>
    <d v="1899-12-30T00:00:00"/>
    <d v="1899-12-30T00:00:00"/>
    <d v="1899-12-30T00:00:00"/>
    <d v="1899-12-30T00:00:00"/>
    <d v="1899-12-30T00:00:00"/>
  </r>
  <r>
    <n v="157"/>
    <x v="156"/>
    <x v="155"/>
    <x v="5"/>
    <x v="5"/>
    <n v="6"/>
    <n v="9"/>
    <n v="2"/>
    <d v="2025-11-05T00:00:00"/>
    <d v="1899-12-30T00:00:00"/>
    <d v="2026-01-28T00:00:00"/>
    <d v="1899-12-30T00:00:00"/>
    <d v="1899-12-30T00:00:00"/>
    <d v="1899-12-30T00:00:00"/>
  </r>
  <r>
    <n v="158"/>
    <x v="157"/>
    <x v="156"/>
    <x v="5"/>
    <x v="5"/>
    <n v="5"/>
    <n v="6"/>
    <n v="2"/>
    <d v="2026-02-09T00:00:00"/>
    <d v="1899-12-30T00:00:00"/>
    <d v="2026-01-27T00:00:00"/>
    <d v="1899-12-30T00:00:00"/>
    <d v="1899-12-30T00:00:00"/>
    <d v="1899-12-30T00:00:00"/>
  </r>
  <r>
    <n v="159"/>
    <x v="158"/>
    <x v="157"/>
    <x v="5"/>
    <x v="5"/>
    <n v="6"/>
    <n v="12"/>
    <n v="2"/>
    <d v="2026-02-10T00:00:00"/>
    <d v="1899-12-30T00:00:00"/>
    <d v="2026-02-06T00:00:00"/>
    <d v="1899-12-30T00:00:00"/>
    <d v="1899-12-30T00:00:00"/>
    <d v="1899-12-30T00:00:00"/>
  </r>
  <r>
    <n v="160"/>
    <x v="159"/>
    <x v="158"/>
    <x v="5"/>
    <x v="5"/>
    <n v="2"/>
    <n v="6"/>
    <n v="2"/>
    <d v="2026-02-06T00:00:00"/>
    <d v="1899-12-30T00:00:00"/>
    <d v="1899-12-30T00:00:00"/>
    <d v="1899-12-30T00:00:00"/>
    <d v="1899-12-30T00:00:00"/>
    <d v="1899-12-30T00:00:00"/>
  </r>
  <r>
    <n v="161"/>
    <x v="160"/>
    <x v="159"/>
    <x v="5"/>
    <x v="5"/>
    <n v="0"/>
    <n v="12"/>
    <n v="2"/>
    <d v="2026-01-27T00:00:00"/>
    <d v="1899-12-30T00:00:00"/>
    <d v="1899-12-30T00:00:00"/>
    <d v="1899-12-30T00:00:00"/>
    <d v="1899-12-30T00:00:00"/>
    <d v="1899-12-30T00:00:00"/>
  </r>
  <r>
    <n v="162"/>
    <x v="161"/>
    <x v="160"/>
    <x v="5"/>
    <x v="5"/>
    <n v="-1"/>
    <n v="12"/>
    <n v="2"/>
    <d v="2026-02-04T00:00:00"/>
    <d v="1899-12-30T00:00:00"/>
    <d v="2025-11-13T00:00:00"/>
    <d v="1899-12-30T00:00:00"/>
    <d v="1899-12-30T00:00:00"/>
    <d v="1899-12-30T00:00:00"/>
  </r>
  <r>
    <n v="163"/>
    <x v="162"/>
    <x v="161"/>
    <x v="5"/>
    <x v="5"/>
    <n v="8"/>
    <n v="3"/>
    <n v="2"/>
    <d v="2026-02-10T00:00:00"/>
    <d v="1899-12-30T00:00:00"/>
    <d v="1899-12-30T00:00:00"/>
    <d v="1899-12-30T00:00:00"/>
    <d v="1899-12-30T00:00:00"/>
    <d v="1899-12-30T00:00:00"/>
  </r>
  <r>
    <n v="164"/>
    <x v="163"/>
    <x v="162"/>
    <x v="5"/>
    <x v="5"/>
    <n v="6"/>
    <n v="6"/>
    <n v="2"/>
    <d v="2026-01-29T00:00:00"/>
    <d v="1899-12-30T00:00:00"/>
    <d v="1899-12-30T00:00:00"/>
    <d v="1899-12-30T00:00:00"/>
    <d v="2026-01-14T00:00:00"/>
    <d v="1899-12-30T00:00:00"/>
  </r>
  <r>
    <n v="165"/>
    <x v="164"/>
    <x v="163"/>
    <x v="5"/>
    <x v="5"/>
    <n v="5"/>
    <n v="12"/>
    <n v="2"/>
    <d v="2025-10-28T00:00:00"/>
    <d v="1899-12-30T00:00:00"/>
    <d v="2026-01-06T00:00:00"/>
    <d v="1899-12-30T00:00:00"/>
    <d v="1899-12-30T00:00:00"/>
    <d v="1899-12-30T00:00:00"/>
  </r>
  <r>
    <n v="166"/>
    <x v="165"/>
    <x v="164"/>
    <x v="5"/>
    <x v="5"/>
    <n v="1"/>
    <n v="9"/>
    <n v="2"/>
    <d v="2026-02-04T00:00:00"/>
    <d v="1899-12-30T00:00:00"/>
    <d v="1899-12-30T00:00:00"/>
    <d v="1899-12-30T00:00:00"/>
    <d v="1899-12-30T00:00:00"/>
    <d v="1899-12-30T00:00:00"/>
  </r>
  <r>
    <n v="167"/>
    <x v="166"/>
    <x v="165"/>
    <x v="5"/>
    <x v="5"/>
    <n v="2"/>
    <n v="9"/>
    <n v="2"/>
    <d v="2025-11-12T00:00:00"/>
    <d v="1899-12-30T00:00:00"/>
    <d v="2025-12-23T00:00:00"/>
    <d v="1899-12-30T00:00:00"/>
    <d v="1899-12-30T00:00:00"/>
    <d v="1899-12-30T00:00:00"/>
  </r>
  <r>
    <n v="168"/>
    <x v="167"/>
    <x v="166"/>
    <x v="5"/>
    <x v="5"/>
    <n v="3"/>
    <n v="12"/>
    <n v="2"/>
    <d v="2025-10-29T00:00:00"/>
    <d v="1899-12-30T00:00:00"/>
    <d v="2025-10-29T00:00:00"/>
    <d v="1899-12-30T00:00:00"/>
    <d v="1899-12-30T00:00:00"/>
    <d v="1899-12-30T00:00:00"/>
  </r>
  <r>
    <n v="169"/>
    <x v="168"/>
    <x v="167"/>
    <x v="5"/>
    <x v="5"/>
    <n v="4"/>
    <n v="9"/>
    <n v="2"/>
    <d v="2026-01-23T00:00:00"/>
    <d v="1899-12-30T00:00:00"/>
    <d v="2026-01-22T00:00:00"/>
    <d v="1899-12-30T00:00:00"/>
    <d v="1899-12-30T00:00:00"/>
    <d v="1899-12-30T00:00:00"/>
  </r>
  <r>
    <n v="170"/>
    <x v="169"/>
    <x v="168"/>
    <x v="5"/>
    <x v="5"/>
    <n v="7"/>
    <n v="12"/>
    <n v="2"/>
    <d v="2026-01-27T00:00:00"/>
    <d v="1899-12-30T00:00:00"/>
    <d v="2026-01-28T00:00:00"/>
    <d v="1899-12-30T00:00:00"/>
    <d v="2026-01-30T00:00:00"/>
    <d v="1899-12-30T00:00:00"/>
  </r>
  <r>
    <n v="171"/>
    <x v="170"/>
    <x v="169"/>
    <x v="5"/>
    <x v="5"/>
    <n v="4"/>
    <n v="6"/>
    <n v="2"/>
    <d v="2026-02-10T00:00:00"/>
    <d v="1899-12-30T00:00:00"/>
    <d v="1899-12-30T00:00:00"/>
    <d v="1899-12-30T00:00:00"/>
    <d v="1899-12-30T00:00:00"/>
    <d v="1899-12-30T00:00:00"/>
  </r>
  <r>
    <n v="172"/>
    <x v="171"/>
    <x v="170"/>
    <x v="5"/>
    <x v="5"/>
    <n v="2"/>
    <n v="6"/>
    <n v="2"/>
    <d v="2025-11-10T00:00:00"/>
    <d v="1899-12-30T00:00:00"/>
    <d v="2026-01-06T00:00:00"/>
    <d v="1899-12-30T00:00:00"/>
    <d v="1899-12-30T00:00:00"/>
    <d v="1899-12-30T00:00:00"/>
  </r>
  <r>
    <n v="173"/>
    <x v="172"/>
    <x v="171"/>
    <x v="5"/>
    <x v="5"/>
    <n v="4"/>
    <n v="9"/>
    <n v="2"/>
    <d v="2026-01-13T00:00:00"/>
    <d v="1899-12-30T00:00:00"/>
    <d v="1899-12-30T00:00:00"/>
    <d v="1899-12-30T00:00:00"/>
    <d v="1899-12-30T00:00:00"/>
    <d v="1899-12-30T00:00:00"/>
  </r>
  <r>
    <n v="174"/>
    <x v="173"/>
    <x v="172"/>
    <x v="5"/>
    <x v="5"/>
    <n v="3"/>
    <n v="6"/>
    <n v="2"/>
    <d v="2026-02-09T00:00:00"/>
    <d v="1899-12-30T00:00:00"/>
    <d v="1899-12-30T00:00:00"/>
    <d v="1899-12-30T00:00:00"/>
    <d v="1899-12-30T00:00:00"/>
    <d v="1899-12-30T00:00:00"/>
  </r>
  <r>
    <n v="175"/>
    <x v="174"/>
    <x v="173"/>
    <x v="5"/>
    <x v="5"/>
    <n v="7"/>
    <n v="12"/>
    <n v="2"/>
    <d v="1899-12-30T00:00:00"/>
    <d v="1899-12-30T00:00:00"/>
    <d v="1899-12-30T00:00:00"/>
    <d v="1899-12-30T00:00:00"/>
    <d v="2026-01-30T00:00:00"/>
    <d v="1899-12-30T00:00:00"/>
  </r>
  <r>
    <n v="176"/>
    <x v="175"/>
    <x v="174"/>
    <x v="5"/>
    <x v="5"/>
    <n v="1"/>
    <n v="12"/>
    <n v="6"/>
    <d v="2025-11-13T00:00:00"/>
    <d v="1899-12-30T00:00:00"/>
    <d v="1899-12-30T00:00:00"/>
    <d v="1899-12-30T00:00:00"/>
    <d v="2025-12-08T00:00:00"/>
    <d v="1899-12-30T00:00:00"/>
  </r>
  <r>
    <n v="177"/>
    <x v="176"/>
    <x v="175"/>
    <x v="5"/>
    <x v="5"/>
    <n v="-1"/>
    <n v="9"/>
    <n v="7"/>
    <d v="1899-12-30T00:00:00"/>
    <d v="1899-12-30T00:00:00"/>
    <d v="1899-12-30T00:00:00"/>
    <d v="2026-02-05T00:00:00"/>
    <d v="1899-12-30T00:00:00"/>
    <d v="1899-12-30T00:00:00"/>
  </r>
  <r>
    <n v="178"/>
    <x v="177"/>
    <x v="176"/>
    <x v="5"/>
    <x v="5"/>
    <n v="4"/>
    <n v="3"/>
    <n v="2"/>
    <d v="1899-12-30T00:00:00"/>
    <d v="1899-12-30T00:00:00"/>
    <d v="1899-12-30T00:00:00"/>
    <d v="1899-12-30T00:00:00"/>
    <d v="1899-12-30T00:00:00"/>
    <d v="1899-12-30T00:00:00"/>
  </r>
  <r>
    <n v="179"/>
    <x v="178"/>
    <x v="177"/>
    <x v="5"/>
    <x v="5"/>
    <n v="7"/>
    <n v="9"/>
    <n v="2"/>
    <d v="2025-12-12T00:00:00"/>
    <d v="1899-12-30T00:00:00"/>
    <d v="2025-12-19T00:00:00"/>
    <d v="1899-12-30T00:00:00"/>
    <d v="2026-01-30T00:00:00"/>
    <d v="1899-12-30T00:00:00"/>
  </r>
  <r>
    <n v="180"/>
    <x v="179"/>
    <x v="178"/>
    <x v="5"/>
    <x v="5"/>
    <n v="7"/>
    <n v="9"/>
    <n v="2"/>
    <d v="2025-12-12T00:00:00"/>
    <d v="1899-12-30T00:00:00"/>
    <d v="2025-12-12T00:00:00"/>
    <d v="1899-12-30T00:00:00"/>
    <d v="2026-01-30T00:00:00"/>
    <d v="1899-12-30T00:00:00"/>
  </r>
  <r>
    <n v="181"/>
    <x v="180"/>
    <x v="179"/>
    <x v="5"/>
    <x v="5"/>
    <n v="3"/>
    <n v="6"/>
    <n v="2"/>
    <d v="2025-12-23T00:00:00"/>
    <d v="1899-12-30T00:00:00"/>
    <d v="2026-01-13T00:00:00"/>
    <d v="1899-12-30T00:00:00"/>
    <d v="2026-01-30T00:00:00"/>
    <d v="1899-12-30T00:00:00"/>
  </r>
  <r>
    <n v="182"/>
    <x v="181"/>
    <x v="180"/>
    <x v="5"/>
    <x v="5"/>
    <n v="3"/>
    <n v="6"/>
    <n v="2"/>
    <d v="2025-12-23T00:00:00"/>
    <d v="1899-12-30T00:00:00"/>
    <d v="2026-01-13T00:00:00"/>
    <d v="1899-12-30T00:00:00"/>
    <d v="2026-01-30T00:00:00"/>
    <d v="1899-12-30T00:00:00"/>
  </r>
  <r>
    <n v="183"/>
    <x v="182"/>
    <x v="181"/>
    <x v="5"/>
    <x v="5"/>
    <n v="2"/>
    <n v="6"/>
    <n v="2"/>
    <d v="2026-02-10T00:00:00"/>
    <d v="1899-12-30T00:00:00"/>
    <d v="1899-12-30T00:00:00"/>
    <d v="2025-10-28T00:00:00"/>
    <d v="1899-12-30T00:00:00"/>
    <d v="1899-12-30T00:00:00"/>
  </r>
  <r>
    <n v="184"/>
    <x v="183"/>
    <x v="182"/>
    <x v="5"/>
    <x v="5"/>
    <n v="1"/>
    <n v="6"/>
    <n v="2"/>
    <d v="2026-01-28T00:00:00"/>
    <d v="1899-12-30T00:00:00"/>
    <d v="2026-01-21T00:00:00"/>
    <d v="1899-12-30T00:00:00"/>
    <d v="1899-12-30T00:00:00"/>
    <d v="1899-12-30T00:00:00"/>
  </r>
  <r>
    <n v="185"/>
    <x v="184"/>
    <x v="183"/>
    <x v="5"/>
    <x v="5"/>
    <n v="7"/>
    <n v="9"/>
    <n v="2"/>
    <d v="2025-12-05T00:00:00"/>
    <d v="1899-12-30T00:00:00"/>
    <d v="1899-12-30T00:00:00"/>
    <d v="2025-12-16T00:00:00"/>
    <d v="2026-02-02T00:00:00"/>
    <d v="1899-12-30T00:00:00"/>
  </r>
  <r>
    <n v="186"/>
    <x v="185"/>
    <x v="184"/>
    <x v="5"/>
    <x v="5"/>
    <n v="2"/>
    <n v="9"/>
    <n v="2"/>
    <d v="2026-02-10T00:00:00"/>
    <d v="1899-12-30T00:00:00"/>
    <d v="1899-12-30T00:00:00"/>
    <d v="1899-12-30T00:00:00"/>
    <d v="1899-12-30T00:00:00"/>
    <d v="1899-12-30T00:00:00"/>
  </r>
  <r>
    <n v="187"/>
    <x v="186"/>
    <x v="125"/>
    <x v="5"/>
    <x v="5"/>
    <n v="-1"/>
    <n v="12"/>
    <n v="5"/>
    <d v="1899-12-30T00:00:00"/>
    <d v="1899-12-30T00:00:00"/>
    <d v="1899-12-30T00:00:00"/>
    <d v="2026-02-04T00:00:00"/>
    <d v="1899-12-30T00:00:00"/>
    <d v="1899-12-30T00:00:00"/>
  </r>
  <r>
    <n v="188"/>
    <x v="187"/>
    <x v="185"/>
    <x v="5"/>
    <x v="5"/>
    <n v="-5"/>
    <n v="12"/>
    <n v="2"/>
    <d v="2025-11-26T00:00:00"/>
    <d v="1899-12-30T00:00:00"/>
    <d v="1899-12-30T00:00:00"/>
    <d v="2025-10-28T00:00:00"/>
    <d v="1899-12-30T00:00:00"/>
    <d v="1899-12-30T00:00:00"/>
  </r>
  <r>
    <n v="189"/>
    <x v="188"/>
    <x v="186"/>
    <x v="5"/>
    <x v="5"/>
    <n v="3"/>
    <n v="6"/>
    <n v="2"/>
    <d v="2025-12-23T00:00:00"/>
    <d v="1899-12-30T00:00:00"/>
    <d v="2026-01-13T00:00:00"/>
    <d v="1899-12-30T00:00:00"/>
    <d v="2026-01-30T00:00:00"/>
    <d v="1899-12-30T00:00:00"/>
  </r>
  <r>
    <n v="190"/>
    <x v="189"/>
    <x v="187"/>
    <x v="5"/>
    <x v="5"/>
    <n v="1"/>
    <n v="6"/>
    <n v="6"/>
    <d v="2025-10-28T00:00:00"/>
    <d v="1899-12-30T00:00:00"/>
    <d v="1899-12-30T00:00:00"/>
    <d v="1899-12-30T00:00:00"/>
    <d v="2025-12-09T00:00:00"/>
    <d v="1899-12-30T00:00:00"/>
  </r>
  <r>
    <n v="191"/>
    <x v="190"/>
    <x v="188"/>
    <x v="5"/>
    <x v="5"/>
    <n v="-1"/>
    <n v="9"/>
    <n v="7"/>
    <d v="1899-12-30T00:00:00"/>
    <d v="1899-12-30T00:00:00"/>
    <d v="1899-12-30T00:00:00"/>
    <d v="1899-12-30T00:00:00"/>
    <d v="1899-12-30T00:00:00"/>
    <d v="1899-12-30T00:00:00"/>
  </r>
  <r>
    <n v="192"/>
    <x v="191"/>
    <x v="189"/>
    <x v="5"/>
    <x v="5"/>
    <n v="-1"/>
    <n v="12"/>
    <n v="7"/>
    <d v="1899-12-30T00:00:00"/>
    <d v="1899-12-30T00:00:00"/>
    <d v="1899-12-30T00:00:00"/>
    <d v="1899-12-30T00:00:00"/>
    <d v="1899-12-30T00:00:00"/>
    <d v="1899-12-30T00:00:00"/>
  </r>
  <r>
    <n v="193"/>
    <x v="192"/>
    <x v="190"/>
    <x v="5"/>
    <x v="5"/>
    <n v="5"/>
    <n v="6"/>
    <n v="2"/>
    <d v="2025-11-03T00:00:00"/>
    <d v="1899-12-30T00:00:00"/>
    <d v="2026-01-27T00:00:00"/>
    <d v="1899-12-30T00:00:00"/>
    <d v="1899-12-30T00:00:00"/>
    <d v="1899-12-30T00:00:00"/>
  </r>
  <r>
    <n v="194"/>
    <x v="193"/>
    <x v="191"/>
    <x v="5"/>
    <x v="5"/>
    <n v="5"/>
    <n v="9"/>
    <n v="4"/>
    <d v="2025-10-29T00:00:00"/>
    <d v="1899-12-30T00:00:00"/>
    <d v="2025-11-13T00:00:00"/>
    <d v="1899-12-30T00:00:00"/>
    <d v="1899-12-30T00:00:00"/>
    <d v="1899-12-30T00:00:00"/>
  </r>
  <r>
    <n v="195"/>
    <x v="194"/>
    <x v="192"/>
    <x v="5"/>
    <x v="5"/>
    <n v="3"/>
    <n v="9"/>
    <n v="2"/>
    <d v="2026-01-06T00:00:00"/>
    <d v="1899-12-30T00:00:00"/>
    <d v="2026-02-06T00:00:00"/>
    <d v="1899-12-30T00:00:00"/>
    <d v="1899-12-30T00:00:00"/>
    <d v="1899-12-30T00:00:00"/>
  </r>
  <r>
    <n v="196"/>
    <x v="195"/>
    <x v="193"/>
    <x v="5"/>
    <x v="5"/>
    <n v="-1"/>
    <n v="12"/>
    <n v="7"/>
    <d v="1899-12-30T00:00:00"/>
    <d v="1899-12-30T00:00:00"/>
    <d v="1899-12-30T00:00:00"/>
    <d v="2026-01-14T00:00:00"/>
    <d v="1899-12-30T00:00:00"/>
    <d v="1899-12-30T00:00:00"/>
  </r>
  <r>
    <n v="197"/>
    <x v="196"/>
    <x v="194"/>
    <x v="5"/>
    <x v="5"/>
    <n v="6"/>
    <n v="9"/>
    <n v="2"/>
    <d v="2026-01-09T00:00:00"/>
    <d v="1899-12-30T00:00:00"/>
    <d v="1899-12-30T00:00:00"/>
    <d v="2025-11-03T00:00:00"/>
    <d v="1899-12-30T00:00:00"/>
    <d v="1899-12-30T00:00:00"/>
  </r>
  <r>
    <n v="198"/>
    <x v="197"/>
    <x v="195"/>
    <x v="5"/>
    <x v="5"/>
    <n v="4"/>
    <n v="12"/>
    <n v="2"/>
    <d v="1899-12-30T00:00:00"/>
    <d v="1899-12-30T00:00:00"/>
    <d v="1899-12-30T00:00:00"/>
    <d v="2026-01-09T00:00:00"/>
    <d v="1899-12-30T00:00:00"/>
    <d v="1899-12-30T00:00:00"/>
  </r>
  <r>
    <n v="199"/>
    <x v="198"/>
    <x v="196"/>
    <x v="5"/>
    <x v="5"/>
    <n v="7"/>
    <n v="9"/>
    <n v="4"/>
    <d v="2025-10-28T00:00:00"/>
    <d v="1899-12-30T00:00:00"/>
    <d v="2026-01-05T00:00:00"/>
    <d v="1899-12-30T00:00:00"/>
    <d v="2026-01-26T00:00:00"/>
    <d v="1899-12-30T00:00:00"/>
  </r>
  <r>
    <n v="200"/>
    <x v="199"/>
    <x v="197"/>
    <x v="5"/>
    <x v="5"/>
    <n v="6"/>
    <n v="9"/>
    <n v="2"/>
    <d v="1899-12-30T00:00:00"/>
    <d v="1899-12-30T00:00:00"/>
    <d v="1899-12-30T00:00:00"/>
    <d v="2025-11-17T00:00:00"/>
    <d v="1899-12-30T00:00:00"/>
    <d v="1899-12-30T00:00:00"/>
  </r>
  <r>
    <n v="201"/>
    <x v="200"/>
    <x v="198"/>
    <x v="5"/>
    <x v="5"/>
    <n v="-1"/>
    <n v="9"/>
    <n v="4"/>
    <d v="2025-10-28T00:00:00"/>
    <d v="1899-12-30T00:00:00"/>
    <d v="2025-10-29T00:00:00"/>
    <d v="1899-12-30T00:00:00"/>
    <d v="1899-12-30T00:00:00"/>
    <d v="1899-12-30T00:00:00"/>
  </r>
  <r>
    <n v="202"/>
    <x v="201"/>
    <x v="199"/>
    <x v="5"/>
    <x v="5"/>
    <n v="7"/>
    <n v="9"/>
    <n v="4"/>
    <d v="2025-12-08T00:00:00"/>
    <d v="1899-12-30T00:00:00"/>
    <d v="2025-12-12T00:00:00"/>
    <d v="1899-12-30T00:00:00"/>
    <d v="2026-01-29T00:00:00"/>
    <d v="1899-12-30T00:00:00"/>
  </r>
  <r>
    <n v="203"/>
    <x v="202"/>
    <x v="200"/>
    <x v="5"/>
    <x v="5"/>
    <n v="2"/>
    <n v="9"/>
    <n v="2"/>
    <d v="2026-01-07T00:00:00"/>
    <d v="1899-12-30T00:00:00"/>
    <d v="1899-12-30T00:00:00"/>
    <d v="2025-10-28T00:00:00"/>
    <d v="1899-12-30T00:00:00"/>
    <d v="1899-12-30T00:00:00"/>
  </r>
  <r>
    <n v="204"/>
    <x v="203"/>
    <x v="201"/>
    <x v="5"/>
    <x v="5"/>
    <n v="5"/>
    <n v="12"/>
    <n v="4"/>
    <d v="2025-12-09T00:00:00"/>
    <d v="1899-12-30T00:00:00"/>
    <d v="1899-12-30T00:00:00"/>
    <d v="1899-12-30T00:00:00"/>
    <d v="1899-12-30T00:00:00"/>
    <d v="1899-12-30T00:00:00"/>
  </r>
  <r>
    <n v="205"/>
    <x v="204"/>
    <x v="202"/>
    <x v="5"/>
    <x v="5"/>
    <n v="2"/>
    <n v="9"/>
    <n v="2"/>
    <d v="2025-12-04T00:00:00"/>
    <d v="1899-12-30T00:00:00"/>
    <d v="1899-12-30T00:00:00"/>
    <d v="1899-12-30T00:00:00"/>
    <d v="1899-12-30T00:00:00"/>
    <d v="1899-12-30T00:00:00"/>
  </r>
  <r>
    <n v="206"/>
    <x v="205"/>
    <x v="203"/>
    <x v="5"/>
    <x v="5"/>
    <n v="5"/>
    <n v="12"/>
    <n v="4"/>
    <d v="2026-01-08T00:00:00"/>
    <d v="1899-12-30T00:00:00"/>
    <d v="1899-12-30T00:00:00"/>
    <d v="1899-12-30T00:00:00"/>
    <d v="1899-12-30T00:00:00"/>
    <d v="1899-12-30T00:00:00"/>
  </r>
  <r>
    <n v="207"/>
    <x v="206"/>
    <x v="204"/>
    <x v="5"/>
    <x v="5"/>
    <n v="2"/>
    <n v="9"/>
    <n v="2"/>
    <d v="2025-12-04T00:00:00"/>
    <d v="1899-12-30T00:00:00"/>
    <d v="1899-12-30T00:00:00"/>
    <d v="2025-10-28T00:00:00"/>
    <d v="1899-12-30T00:00:00"/>
    <d v="1899-12-30T00:00:00"/>
  </r>
  <r>
    <n v="208"/>
    <x v="207"/>
    <x v="205"/>
    <x v="5"/>
    <x v="5"/>
    <n v="5"/>
    <n v="6"/>
    <n v="2"/>
    <d v="2026-01-07T00:00:00"/>
    <d v="1899-12-30T00:00:00"/>
    <d v="1899-12-30T00:00:00"/>
    <d v="1899-12-30T00:00:00"/>
    <d v="2025-12-05T00:00:00"/>
    <d v="1899-12-30T00:00:00"/>
  </r>
  <r>
    <n v="209"/>
    <x v="208"/>
    <x v="206"/>
    <x v="5"/>
    <x v="5"/>
    <n v="-1"/>
    <n v="9"/>
    <n v="6"/>
    <d v="2026-01-09T00:00:00"/>
    <d v="1899-12-30T00:00:00"/>
    <d v="1899-12-30T00:00:00"/>
    <d v="1899-12-30T00:00:00"/>
    <d v="1899-12-30T00:00:00"/>
    <d v="1899-12-30T00:00:00"/>
  </r>
  <r>
    <n v="210"/>
    <x v="209"/>
    <x v="207"/>
    <x v="5"/>
    <x v="5"/>
    <n v="4"/>
    <n v="12"/>
    <n v="2"/>
    <d v="2026-01-14T00:00:00"/>
    <d v="1899-12-30T00:00:00"/>
    <d v="1899-12-30T00:00:00"/>
    <d v="1899-12-30T00:00:00"/>
    <d v="1899-12-30T00:00:00"/>
    <d v="1899-12-30T00:00:00"/>
  </r>
  <r>
    <n v="211"/>
    <x v="210"/>
    <x v="208"/>
    <x v="5"/>
    <x v="5"/>
    <n v="-1"/>
    <n v="6"/>
    <n v="6"/>
    <d v="2025-12-11T00:00:00"/>
    <d v="1899-12-30T00:00:00"/>
    <d v="1899-12-30T00:00:00"/>
    <d v="1899-12-30T00:00:00"/>
    <d v="1899-12-30T00:00:00"/>
    <d v="1899-12-30T00:00:00"/>
  </r>
  <r>
    <n v="212"/>
    <x v="211"/>
    <x v="209"/>
    <x v="5"/>
    <x v="5"/>
    <n v="0"/>
    <n v="9"/>
    <n v="6"/>
    <d v="2025-11-25T00:00:00"/>
    <d v="1899-12-30T00:00:00"/>
    <d v="1899-12-30T00:00:00"/>
    <d v="1899-12-30T00:00:00"/>
    <d v="2025-12-05T00:00:00"/>
    <d v="1899-12-30T00:00:00"/>
  </r>
  <r>
    <n v="213"/>
    <x v="212"/>
    <x v="210"/>
    <x v="5"/>
    <x v="5"/>
    <n v="6"/>
    <n v="9"/>
    <n v="2"/>
    <d v="2026-02-02T00:00:00"/>
    <d v="1899-12-30T00:00:00"/>
    <d v="1899-12-30T00:00:00"/>
    <d v="2025-10-29T00:00:00"/>
    <d v="1899-12-30T00:00:00"/>
    <d v="1899-12-30T00:00:00"/>
  </r>
  <r>
    <n v="214"/>
    <x v="213"/>
    <x v="211"/>
    <x v="5"/>
    <x v="5"/>
    <n v="5"/>
    <n v="6"/>
    <n v="2"/>
    <d v="1899-12-30T00:00:00"/>
    <d v="1899-12-30T00:00:00"/>
    <d v="1899-12-30T00:00:00"/>
    <d v="2025-10-29T00:00:00"/>
    <d v="1899-12-30T00:00:00"/>
    <d v="1899-12-30T00:00:00"/>
  </r>
  <r>
    <n v="215"/>
    <x v="214"/>
    <x v="212"/>
    <x v="5"/>
    <x v="5"/>
    <n v="6"/>
    <n v="12"/>
    <n v="2"/>
    <d v="2025-12-04T00:00:00"/>
    <d v="1899-12-30T00:00:00"/>
    <d v="1899-12-30T00:00:00"/>
    <d v="2025-10-28T00:00:00"/>
    <d v="1899-12-30T00:00:00"/>
    <d v="1899-12-30T00:00:00"/>
  </r>
  <r>
    <n v="216"/>
    <x v="215"/>
    <x v="213"/>
    <x v="5"/>
    <x v="5"/>
    <n v="-1"/>
    <n v="12"/>
    <n v="4"/>
    <d v="2025-10-28T00:00:00"/>
    <d v="1899-12-30T00:00:00"/>
    <d v="2025-10-28T00:00:00"/>
    <d v="1899-12-30T00:00:00"/>
    <d v="1899-12-30T00:00:00"/>
    <d v="1899-12-30T00:00:00"/>
  </r>
  <r>
    <n v="217"/>
    <x v="216"/>
    <x v="214"/>
    <x v="5"/>
    <x v="5"/>
    <n v="5"/>
    <n v="9"/>
    <n v="2"/>
    <d v="2026-02-10T00:00:00"/>
    <d v="1899-12-30T00:00:00"/>
    <d v="2026-01-22T00:00:00"/>
    <d v="1899-12-30T00:00:00"/>
    <d v="1899-12-30T00:00:00"/>
    <d v="1899-12-30T00:00:00"/>
  </r>
  <r>
    <n v="218"/>
    <x v="217"/>
    <x v="215"/>
    <x v="5"/>
    <x v="5"/>
    <n v="8"/>
    <n v="9"/>
    <n v="2"/>
    <d v="2026-02-09T00:00:00"/>
    <d v="1899-12-30T00:00:00"/>
    <d v="1899-12-30T00:00:00"/>
    <d v="1899-12-30T00:00:00"/>
    <d v="1899-12-30T00:00:00"/>
    <d v="1899-12-30T00:00:00"/>
  </r>
  <r>
    <n v="219"/>
    <x v="218"/>
    <x v="216"/>
    <x v="5"/>
    <x v="5"/>
    <n v="1"/>
    <n v="9"/>
    <n v="2"/>
    <d v="2025-11-26T00:00:00"/>
    <d v="1899-12-30T00:00:00"/>
    <d v="1899-12-30T00:00:00"/>
    <d v="2025-10-28T00:00:00"/>
    <d v="1899-12-30T00:00:00"/>
    <d v="1899-12-30T00:00:00"/>
  </r>
  <r>
    <n v="220"/>
    <x v="219"/>
    <x v="217"/>
    <x v="5"/>
    <x v="5"/>
    <n v="4"/>
    <n v="6"/>
    <n v="2"/>
    <d v="2026-02-09T00:00:00"/>
    <d v="1899-12-30T00:00:00"/>
    <d v="1899-12-30T00:00:00"/>
    <d v="1899-12-30T00:00:00"/>
    <d v="1899-12-30T00:00:00"/>
    <d v="1899-12-30T00:00:00"/>
  </r>
  <r>
    <n v="221"/>
    <x v="220"/>
    <x v="218"/>
    <x v="5"/>
    <x v="5"/>
    <n v="5"/>
    <n v="9"/>
    <n v="2"/>
    <d v="2025-12-03T00:00:00"/>
    <d v="1899-12-30T00:00:00"/>
    <d v="2025-12-09T00:00:00"/>
    <d v="1899-12-30T00:00:00"/>
    <d v="1899-12-30T00:00:00"/>
    <d v="1899-12-30T00:00:00"/>
  </r>
  <r>
    <n v="222"/>
    <x v="221"/>
    <x v="219"/>
    <x v="5"/>
    <x v="5"/>
    <n v="-1"/>
    <n v="9"/>
    <n v="4"/>
    <d v="1899-12-30T00:00:00"/>
    <d v="1899-12-30T00:00:00"/>
    <d v="1899-12-30T00:00:00"/>
    <d v="2025-10-28T00:00:00"/>
    <d v="1899-12-30T00:00:00"/>
    <d v="1899-12-30T00:00:00"/>
  </r>
  <r>
    <n v="223"/>
    <x v="222"/>
    <x v="220"/>
    <x v="5"/>
    <x v="5"/>
    <n v="2"/>
    <n v="6"/>
    <n v="2"/>
    <d v="2026-01-09T00:00:00"/>
    <d v="1899-12-30T00:00:00"/>
    <d v="1899-12-30T00:00:00"/>
    <d v="1899-12-30T00:00:00"/>
    <d v="1899-12-30T00:00:00"/>
    <d v="1899-12-30T00:00:00"/>
  </r>
  <r>
    <n v="224"/>
    <x v="223"/>
    <x v="221"/>
    <x v="5"/>
    <x v="5"/>
    <n v="4"/>
    <n v="6"/>
    <n v="2"/>
    <d v="1899-12-30T00:00:00"/>
    <d v="1899-12-30T00:00:00"/>
    <d v="1899-12-30T00:00:00"/>
    <d v="2025-11-28T00:00:00"/>
    <d v="1899-12-30T00:00:00"/>
    <d v="1899-12-30T00:00:00"/>
  </r>
  <r>
    <n v="225"/>
    <x v="224"/>
    <x v="222"/>
    <x v="5"/>
    <x v="5"/>
    <n v="4"/>
    <n v="9"/>
    <n v="4"/>
    <d v="1899-12-30T00:00:00"/>
    <d v="1899-12-30T00:00:00"/>
    <d v="1899-12-30T00:00:00"/>
    <d v="1899-12-30T00:00:00"/>
    <d v="1899-12-30T00:00:00"/>
    <d v="1899-12-30T00:00:00"/>
  </r>
  <r>
    <n v="226"/>
    <x v="225"/>
    <x v="223"/>
    <x v="5"/>
    <x v="5"/>
    <n v="-1"/>
    <n v="3"/>
    <n v="7"/>
    <d v="1899-12-30T00:00:00"/>
    <d v="1899-12-30T00:00:00"/>
    <d v="1899-12-30T00:00:00"/>
    <d v="1899-12-30T00:00:00"/>
    <d v="1899-12-30T00:00:00"/>
    <d v="1899-12-30T00:00:00"/>
  </r>
  <r>
    <n v="227"/>
    <x v="226"/>
    <x v="224"/>
    <x v="5"/>
    <x v="5"/>
    <n v="7"/>
    <n v="9"/>
    <n v="2"/>
    <d v="2025-10-30T00:00:00"/>
    <d v="1899-12-30T00:00:00"/>
    <d v="2025-10-30T00:00:00"/>
    <d v="1899-12-30T00:00:00"/>
    <d v="2026-01-30T00:00:00"/>
    <d v="1899-12-30T00:00:00"/>
  </r>
  <r>
    <n v="228"/>
    <x v="227"/>
    <x v="225"/>
    <x v="5"/>
    <x v="5"/>
    <n v="-1"/>
    <n v="6"/>
    <n v="2"/>
    <d v="1899-12-30T00:00:00"/>
    <d v="1899-12-30T00:00:00"/>
    <d v="1899-12-30T00:00:00"/>
    <d v="2025-10-28T00:00:00"/>
    <d v="1899-12-30T00:00:00"/>
    <d v="1899-12-30T00:00:00"/>
  </r>
  <r>
    <n v="229"/>
    <x v="228"/>
    <x v="226"/>
    <x v="5"/>
    <x v="5"/>
    <n v="2"/>
    <n v="9"/>
    <n v="2"/>
    <d v="2025-12-11T00:00:00"/>
    <d v="1899-12-30T00:00:00"/>
    <d v="1899-12-30T00:00:00"/>
    <d v="2025-10-29T00:00:00"/>
    <d v="1899-12-30T00:00:00"/>
    <d v="1899-12-30T00:00:00"/>
  </r>
  <r>
    <n v="230"/>
    <x v="229"/>
    <x v="227"/>
    <x v="5"/>
    <x v="5"/>
    <n v="-1"/>
    <n v="12"/>
    <n v="7"/>
    <d v="1899-12-30T00:00:00"/>
    <d v="1899-12-30T00:00:00"/>
    <d v="1899-12-30T00:00:00"/>
    <d v="1899-12-30T00:00:00"/>
    <d v="1899-12-30T00:00:00"/>
    <d v="1899-12-30T00:00:00"/>
  </r>
  <r>
    <n v="231"/>
    <x v="230"/>
    <x v="228"/>
    <x v="5"/>
    <x v="5"/>
    <n v="-1"/>
    <n v="9"/>
    <n v="4"/>
    <d v="2025-10-28T00:00:00"/>
    <d v="1899-12-30T00:00:00"/>
    <d v="2025-10-28T00:00:00"/>
    <d v="1899-12-30T00:00:00"/>
    <d v="1899-12-30T00:00:00"/>
    <d v="1899-12-30T00:00:00"/>
  </r>
  <r>
    <n v="232"/>
    <x v="231"/>
    <x v="229"/>
    <x v="5"/>
    <x v="5"/>
    <n v="-1"/>
    <n v="9"/>
    <n v="7"/>
    <d v="2025-10-28T00:00:00"/>
    <d v="1899-12-30T00:00:00"/>
    <d v="2025-10-28T00:00:00"/>
    <d v="1899-12-30T00:00:00"/>
    <d v="1899-12-30T00:00:00"/>
    <d v="1899-12-30T00:00:00"/>
  </r>
  <r>
    <n v="233"/>
    <x v="232"/>
    <x v="230"/>
    <x v="5"/>
    <x v="5"/>
    <n v="2"/>
    <n v="9"/>
    <n v="2"/>
    <d v="2026-01-09T00:00:00"/>
    <d v="1899-12-30T00:00:00"/>
    <d v="1899-12-30T00:00:00"/>
    <d v="2025-10-28T00:00:00"/>
    <d v="1899-12-30T00:00:00"/>
    <d v="1899-12-30T00:00:00"/>
  </r>
  <r>
    <n v="234"/>
    <x v="233"/>
    <x v="231"/>
    <x v="5"/>
    <x v="5"/>
    <n v="-2"/>
    <n v="3"/>
    <n v="6"/>
    <d v="1899-12-30T00:00:00"/>
    <d v="1899-12-30T00:00:00"/>
    <d v="1899-12-30T00:00:00"/>
    <d v="1899-12-30T00:00:00"/>
    <d v="2025-12-18T00:00:00"/>
    <d v="1899-12-30T00:00:00"/>
  </r>
  <r>
    <n v="235"/>
    <x v="234"/>
    <x v="232"/>
    <x v="5"/>
    <x v="5"/>
    <n v="-1"/>
    <n v="12"/>
    <n v="4"/>
    <d v="2025-10-28T00:00:00"/>
    <d v="1899-12-30T00:00:00"/>
    <d v="1899-12-30T00:00:00"/>
    <d v="1899-12-30T00:00:00"/>
    <d v="1899-12-30T00:00:00"/>
    <d v="1899-12-30T00:00:00"/>
  </r>
  <r>
    <n v="236"/>
    <x v="235"/>
    <x v="233"/>
    <x v="5"/>
    <x v="5"/>
    <n v="5"/>
    <n v="9"/>
    <n v="2"/>
    <d v="2026-01-09T00:00:00"/>
    <d v="1899-12-30T00:00:00"/>
    <d v="2026-02-06T00:00:00"/>
    <d v="1899-12-30T00:00:00"/>
    <d v="1899-12-30T00:00:00"/>
    <d v="1899-12-30T00:00:00"/>
  </r>
  <r>
    <n v="237"/>
    <x v="236"/>
    <x v="234"/>
    <x v="5"/>
    <x v="5"/>
    <n v="9"/>
    <n v="12"/>
    <n v="2"/>
    <d v="2026-02-10T00:00:00"/>
    <d v="1899-12-30T00:00:00"/>
    <d v="2026-02-05T00:00:00"/>
    <d v="1899-12-30T00:00:00"/>
    <d v="1899-12-30T00:00:00"/>
    <d v="1899-12-30T00:00:00"/>
  </r>
  <r>
    <n v="238"/>
    <x v="237"/>
    <x v="235"/>
    <x v="5"/>
    <x v="5"/>
    <n v="5"/>
    <n v="9"/>
    <n v="4"/>
    <d v="2026-01-23T00:00:00"/>
    <d v="1899-12-30T00:00:00"/>
    <d v="1899-12-30T00:00:00"/>
    <d v="1899-12-30T00:00:00"/>
    <d v="1899-12-30T00:00:00"/>
    <d v="1899-12-30T00:00:00"/>
  </r>
  <r>
    <n v="239"/>
    <x v="238"/>
    <x v="236"/>
    <x v="5"/>
    <x v="5"/>
    <n v="5"/>
    <n v="9"/>
    <n v="4"/>
    <d v="2026-01-06T00:00:00"/>
    <d v="1899-12-30T00:00:00"/>
    <d v="2026-01-06T00:00:00"/>
    <d v="1899-12-30T00:00:00"/>
    <d v="1899-12-30T00:00:00"/>
    <d v="1899-12-30T00:00:00"/>
  </r>
  <r>
    <n v="240"/>
    <x v="239"/>
    <x v="237"/>
    <x v="5"/>
    <x v="5"/>
    <n v="1"/>
    <n v="9"/>
    <n v="2"/>
    <d v="2025-11-12T00:00:00"/>
    <d v="1899-12-30T00:00:00"/>
    <d v="1899-12-30T00:00:00"/>
    <d v="1899-12-30T00:00:00"/>
    <d v="1899-12-30T00:00:00"/>
    <d v="1899-12-30T00:00:00"/>
  </r>
  <r>
    <n v="241"/>
    <x v="240"/>
    <x v="238"/>
    <x v="5"/>
    <x v="5"/>
    <n v="-1"/>
    <n v="9"/>
    <n v="4"/>
    <d v="2025-10-28T00:00:00"/>
    <d v="1899-12-30T00:00:00"/>
    <d v="2025-10-28T00:00:00"/>
    <d v="1899-12-30T00:00:00"/>
    <d v="1899-12-30T00:00:00"/>
    <d v="1899-12-30T00:00:00"/>
  </r>
  <r>
    <n v="242"/>
    <x v="241"/>
    <x v="239"/>
    <x v="5"/>
    <x v="5"/>
    <n v="-1"/>
    <n v="12"/>
    <n v="4"/>
    <d v="2025-10-28T00:00:00"/>
    <d v="1899-12-30T00:00:00"/>
    <d v="1899-12-30T00:00:00"/>
    <d v="2025-11-19T00:00:00"/>
    <d v="1899-12-30T00:00:00"/>
    <d v="1899-12-30T00:00:00"/>
  </r>
  <r>
    <n v="243"/>
    <x v="242"/>
    <x v="240"/>
    <x v="5"/>
    <x v="5"/>
    <n v="5"/>
    <n v="12"/>
    <n v="2"/>
    <d v="2025-10-28T00:00:00"/>
    <d v="1899-12-30T00:00:00"/>
    <d v="2026-01-12T00:00:00"/>
    <d v="1899-12-30T00:00:00"/>
    <d v="1899-12-30T00:00:00"/>
    <d v="1899-12-30T00:00:00"/>
  </r>
  <r>
    <n v="244"/>
    <x v="243"/>
    <x v="241"/>
    <x v="5"/>
    <x v="5"/>
    <n v="5"/>
    <n v="12"/>
    <n v="2"/>
    <d v="2025-10-28T00:00:00"/>
    <d v="1899-12-30T00:00:00"/>
    <d v="1899-12-30T00:00:00"/>
    <d v="2025-11-03T00:00:00"/>
    <d v="1899-12-30T00:00:00"/>
    <d v="1899-12-30T00:00:00"/>
  </r>
  <r>
    <n v="245"/>
    <x v="244"/>
    <x v="242"/>
    <x v="5"/>
    <x v="5"/>
    <n v="7"/>
    <n v="9"/>
    <n v="2"/>
    <d v="2026-01-07T00:00:00"/>
    <d v="1899-12-30T00:00:00"/>
    <d v="2026-01-07T00:00:00"/>
    <d v="1899-12-30T00:00:00"/>
    <d v="2026-01-30T00:00:00"/>
    <d v="1899-12-30T00:00:00"/>
  </r>
  <r>
    <n v="246"/>
    <x v="245"/>
    <x v="243"/>
    <x v="5"/>
    <x v="5"/>
    <n v="6"/>
    <n v="12"/>
    <n v="2"/>
    <d v="2025-10-28T00:00:00"/>
    <d v="1899-12-30T00:00:00"/>
    <d v="2026-01-07T00:00:00"/>
    <d v="1899-12-30T00:00:00"/>
    <d v="1899-12-30T00:00:00"/>
    <d v="1899-12-30T00:00:00"/>
  </r>
  <r>
    <n v="247"/>
    <x v="246"/>
    <x v="244"/>
    <x v="5"/>
    <x v="5"/>
    <n v="2"/>
    <n v="9"/>
    <n v="2"/>
    <d v="2025-12-05T00:00:00"/>
    <d v="1899-12-30T00:00:00"/>
    <d v="1899-12-30T00:00:00"/>
    <d v="2025-10-28T00:00:00"/>
    <d v="1899-12-30T00:00:00"/>
    <d v="1899-12-30T00:00:00"/>
  </r>
  <r>
    <n v="248"/>
    <x v="247"/>
    <x v="245"/>
    <x v="5"/>
    <x v="5"/>
    <n v="1"/>
    <n v="9"/>
    <n v="2"/>
    <d v="2026-02-09T00:00:00"/>
    <d v="1899-12-30T00:00:00"/>
    <d v="1899-12-30T00:00:00"/>
    <d v="2025-10-28T00:00:00"/>
    <d v="1899-12-30T00:00:00"/>
    <d v="1899-12-30T00:00:00"/>
  </r>
  <r>
    <n v="249"/>
    <x v="248"/>
    <x v="246"/>
    <x v="5"/>
    <x v="5"/>
    <n v="-1"/>
    <n v="12"/>
    <n v="7"/>
    <d v="2025-10-28T00:00:00"/>
    <d v="1899-12-30T00:00:00"/>
    <d v="2025-10-28T00:00:00"/>
    <d v="1899-12-30T00:00:00"/>
    <d v="1899-12-30T00:00:00"/>
    <d v="1899-12-30T00:00:00"/>
  </r>
  <r>
    <n v="250"/>
    <x v="249"/>
    <x v="247"/>
    <x v="5"/>
    <x v="5"/>
    <n v="2"/>
    <n v="9"/>
    <n v="2"/>
    <d v="2026-01-09T00:00:00"/>
    <d v="1899-12-30T00:00:00"/>
    <d v="1899-12-30T00:00:00"/>
    <d v="2025-10-28T00:00:00"/>
    <d v="1899-12-30T00:00:00"/>
    <d v="1899-12-30T00:00:00"/>
  </r>
  <r>
    <n v="251"/>
    <x v="250"/>
    <x v="248"/>
    <x v="5"/>
    <x v="5"/>
    <n v="-5"/>
    <n v="3"/>
    <n v="2"/>
    <d v="2025-10-28T00:00:00"/>
    <d v="1899-12-30T00:00:00"/>
    <d v="1899-12-30T00:00:00"/>
    <d v="2025-10-28T00:00:00"/>
    <d v="1899-12-30T00:00:00"/>
    <d v="1899-12-30T00:00:00"/>
  </r>
  <r>
    <n v="252"/>
    <x v="251"/>
    <x v="249"/>
    <x v="5"/>
    <x v="5"/>
    <n v="5"/>
    <n v="6"/>
    <n v="6"/>
    <d v="2026-01-08T00:00:00"/>
    <d v="1899-12-30T00:00:00"/>
    <d v="2026-01-09T00:00:00"/>
    <d v="1899-12-30T00:00:00"/>
    <d v="1899-12-30T00:00:00"/>
    <d v="1899-12-30T00:00:00"/>
  </r>
  <r>
    <n v="253"/>
    <x v="252"/>
    <x v="250"/>
    <x v="5"/>
    <x v="5"/>
    <n v="7"/>
    <n v="9"/>
    <n v="2"/>
    <d v="2025-12-12T00:00:00"/>
    <d v="1899-12-30T00:00:00"/>
    <d v="2025-12-12T00:00:00"/>
    <d v="1899-12-30T00:00:00"/>
    <d v="2026-01-30T00:00:00"/>
    <d v="1899-12-30T00:00:00"/>
  </r>
  <r>
    <n v="254"/>
    <x v="253"/>
    <x v="251"/>
    <x v="5"/>
    <x v="5"/>
    <n v="7"/>
    <n v="9"/>
    <n v="2"/>
    <d v="2025-12-12T00:00:00"/>
    <d v="1899-12-30T00:00:00"/>
    <d v="2025-12-12T00:00:00"/>
    <d v="1899-12-30T00:00:00"/>
    <d v="2026-01-30T00:00:00"/>
    <d v="1899-12-30T00:00:00"/>
  </r>
  <r>
    <n v="255"/>
    <x v="254"/>
    <x v="252"/>
    <x v="5"/>
    <x v="5"/>
    <n v="-1"/>
    <n v="12"/>
    <n v="7"/>
    <d v="2025-10-28T00:00:00"/>
    <d v="1899-12-30T00:00:00"/>
    <d v="1899-12-30T00:00:00"/>
    <d v="2026-02-04T00:00:00"/>
    <d v="1899-12-30T00:00:00"/>
    <d v="1899-12-30T00:00:00"/>
  </r>
  <r>
    <n v="256"/>
    <x v="255"/>
    <x v="253"/>
    <x v="5"/>
    <x v="5"/>
    <n v="7"/>
    <n v="9"/>
    <n v="4"/>
    <d v="2026-01-29T00:00:00"/>
    <d v="1899-12-30T00:00:00"/>
    <d v="2026-01-29T00:00:00"/>
    <d v="1899-12-30T00:00:00"/>
    <d v="2026-01-30T00:00:00"/>
    <d v="1899-12-30T00:00:00"/>
  </r>
  <r>
    <n v="257"/>
    <x v="256"/>
    <x v="254"/>
    <x v="5"/>
    <x v="5"/>
    <n v="5"/>
    <n v="9"/>
    <n v="2"/>
    <d v="2025-10-28T00:00:00"/>
    <d v="1899-12-30T00:00:00"/>
    <d v="2025-10-28T00:00:00"/>
    <d v="1899-12-30T00:00:00"/>
    <d v="1899-12-30T00:00:00"/>
    <d v="1899-12-30T00:00:00"/>
  </r>
  <r>
    <n v="258"/>
    <x v="257"/>
    <x v="255"/>
    <x v="5"/>
    <x v="5"/>
    <n v="5"/>
    <n v="12"/>
    <n v="2"/>
    <d v="2025-10-29T00:00:00"/>
    <d v="1899-12-30T00:00:00"/>
    <d v="2025-12-05T00:00:00"/>
    <d v="1899-12-30T00:00:00"/>
    <d v="1899-12-30T00:00:00"/>
    <d v="1899-12-30T00:00:00"/>
  </r>
  <r>
    <n v="259"/>
    <x v="258"/>
    <x v="256"/>
    <x v="5"/>
    <x v="5"/>
    <n v="2"/>
    <n v="9"/>
    <n v="2"/>
    <d v="2025-12-05T00:00:00"/>
    <d v="1899-12-30T00:00:00"/>
    <d v="1899-12-30T00:00:00"/>
    <d v="2025-10-28T00:00:00"/>
    <d v="1899-12-30T00:00:00"/>
    <d v="1899-12-30T00:00:00"/>
  </r>
  <r>
    <n v="260"/>
    <x v="259"/>
    <x v="257"/>
    <x v="5"/>
    <x v="5"/>
    <n v="7"/>
    <n v="6"/>
    <n v="2"/>
    <d v="2026-02-05T00:00:00"/>
    <d v="1899-12-30T00:00:00"/>
    <d v="1899-12-30T00:00:00"/>
    <d v="2025-10-28T00:00:00"/>
    <d v="1899-12-30T00:00:00"/>
    <d v="1899-12-30T00:00:00"/>
  </r>
  <r>
    <n v="261"/>
    <x v="260"/>
    <x v="258"/>
    <x v="5"/>
    <x v="5"/>
    <n v="3"/>
    <n v="9"/>
    <n v="2"/>
    <d v="2025-10-28T00:00:00"/>
    <d v="1899-12-30T00:00:00"/>
    <d v="1899-12-30T00:00:00"/>
    <d v="1899-12-30T00:00:00"/>
    <d v="1899-12-30T00:00:00"/>
    <d v="1899-12-30T00:00:00"/>
  </r>
  <r>
    <n v="262"/>
    <x v="261"/>
    <x v="259"/>
    <x v="5"/>
    <x v="5"/>
    <n v="5"/>
    <n v="9"/>
    <n v="2"/>
    <d v="2025-10-28T00:00:00"/>
    <d v="1899-12-30T00:00:00"/>
    <d v="2026-01-20T00:00:00"/>
    <d v="1899-12-30T00:00:00"/>
    <d v="1899-12-30T00:00:00"/>
    <d v="1899-12-30T00:00:00"/>
  </r>
  <r>
    <n v="263"/>
    <x v="262"/>
    <x v="260"/>
    <x v="5"/>
    <x v="5"/>
    <n v="5"/>
    <n v="9"/>
    <n v="2"/>
    <d v="2025-11-03T00:00:00"/>
    <d v="1899-12-30T00:00:00"/>
    <d v="2026-01-23T00:00:00"/>
    <d v="1899-12-30T00:00:00"/>
    <d v="1899-12-30T00:00:00"/>
    <d v="1899-12-30T00:00:00"/>
  </r>
  <r>
    <n v="264"/>
    <x v="263"/>
    <x v="261"/>
    <x v="5"/>
    <x v="5"/>
    <n v="-1"/>
    <n v="6"/>
    <n v="6"/>
    <d v="1899-12-30T00:00:00"/>
    <d v="1899-12-30T00:00:00"/>
    <d v="1899-12-30T00:00:00"/>
    <d v="2025-10-28T00:00:00"/>
    <d v="1899-12-30T00:00:00"/>
    <d v="1899-12-30T00:00:00"/>
  </r>
  <r>
    <n v="265"/>
    <x v="264"/>
    <x v="262"/>
    <x v="5"/>
    <x v="5"/>
    <n v="-1"/>
    <n v="3"/>
    <n v="7"/>
    <d v="1899-12-30T00:00:00"/>
    <d v="1899-12-30T00:00:00"/>
    <d v="1899-12-30T00:00:00"/>
    <d v="1899-12-30T00:00:00"/>
    <d v="1899-12-30T00:00:00"/>
    <d v="1899-12-30T00:00:00"/>
  </r>
  <r>
    <n v="266"/>
    <x v="265"/>
    <x v="263"/>
    <x v="5"/>
    <x v="5"/>
    <n v="5"/>
    <n v="6"/>
    <n v="2"/>
    <d v="1899-12-30T00:00:00"/>
    <d v="1899-12-30T00:00:00"/>
    <d v="1899-12-30T00:00:00"/>
    <d v="2025-10-28T00:00:00"/>
    <d v="1899-12-30T00:00:00"/>
    <d v="1899-12-30T00:00:00"/>
  </r>
  <r>
    <n v="267"/>
    <x v="266"/>
    <x v="264"/>
    <x v="5"/>
    <x v="5"/>
    <n v="4"/>
    <n v="6"/>
    <n v="2"/>
    <d v="1899-12-30T00:00:00"/>
    <d v="1899-12-30T00:00:00"/>
    <d v="1899-12-30T00:00:00"/>
    <d v="2025-12-01T00:00:00"/>
    <d v="1899-12-30T00:00:00"/>
    <d v="1899-12-30T00:00:00"/>
  </r>
  <r>
    <n v="268"/>
    <x v="267"/>
    <x v="265"/>
    <x v="5"/>
    <x v="5"/>
    <n v="4"/>
    <n v="6"/>
    <n v="2"/>
    <d v="2026-01-16T00:00:00"/>
    <d v="1899-12-30T00:00:00"/>
    <d v="1899-12-30T00:00:00"/>
    <d v="1899-12-30T00:00:00"/>
    <d v="1899-12-30T00:00:00"/>
    <d v="1899-12-30T00:00:00"/>
  </r>
  <r>
    <n v="269"/>
    <x v="268"/>
    <x v="266"/>
    <x v="5"/>
    <x v="5"/>
    <n v="1"/>
    <n v="9"/>
    <n v="2"/>
    <d v="2026-01-22T00:00:00"/>
    <d v="1899-12-30T00:00:00"/>
    <d v="1899-12-30T00:00:00"/>
    <d v="1899-12-30T00:00:00"/>
    <d v="1899-12-30T00:00:00"/>
    <d v="1899-12-30T00:00:00"/>
  </r>
  <r>
    <n v="270"/>
    <x v="269"/>
    <x v="267"/>
    <x v="5"/>
    <x v="5"/>
    <n v="5"/>
    <n v="12"/>
    <n v="2"/>
    <d v="2026-01-06T00:00:00"/>
    <d v="1899-12-30T00:00:00"/>
    <d v="2026-01-07T00:00:00"/>
    <d v="1899-12-30T00:00:00"/>
    <d v="1899-12-30T00:00:00"/>
    <d v="1899-12-30T00:00:00"/>
  </r>
  <r>
    <n v="271"/>
    <x v="270"/>
    <x v="268"/>
    <x v="5"/>
    <x v="5"/>
    <n v="-1"/>
    <n v="9"/>
    <n v="4"/>
    <d v="1899-12-30T00:00:00"/>
    <d v="2026-01-05T00:00:00"/>
    <d v="1899-12-30T00:00:00"/>
    <d v="2026-01-05T00:00:00"/>
    <d v="1899-12-30T00:00:00"/>
    <d v="1899-12-30T00:00:00"/>
  </r>
  <r>
    <n v="272"/>
    <x v="271"/>
    <x v="269"/>
    <x v="5"/>
    <x v="5"/>
    <n v="7"/>
    <n v="9"/>
    <n v="2"/>
    <d v="2026-01-28T00:00:00"/>
    <d v="1899-12-30T00:00:00"/>
    <d v="2026-01-29T00:00:00"/>
    <d v="1899-12-30T00:00:00"/>
    <d v="2026-01-30T00:00:00"/>
    <d v="1899-12-30T00:00:00"/>
  </r>
  <r>
    <n v="273"/>
    <x v="272"/>
    <x v="270"/>
    <x v="5"/>
    <x v="5"/>
    <n v="7"/>
    <n v="9"/>
    <n v="2"/>
    <d v="2026-01-15T00:00:00"/>
    <d v="1899-12-30T00:00:00"/>
    <d v="2026-01-16T00:00:00"/>
    <d v="1899-12-30T00:00:00"/>
    <d v="2026-02-02T00:00:00"/>
    <d v="1899-12-30T00:00:00"/>
  </r>
  <r>
    <n v="274"/>
    <x v="273"/>
    <x v="271"/>
    <x v="5"/>
    <x v="5"/>
    <n v="5"/>
    <n v="12"/>
    <n v="2"/>
    <d v="2026-02-05T00:00:00"/>
    <d v="1899-12-30T00:00:00"/>
    <d v="1899-12-30T00:00:00"/>
    <d v="2025-10-28T00:00:00"/>
    <d v="1899-12-30T00:00:00"/>
    <d v="1899-12-30T00:00:00"/>
  </r>
  <r>
    <n v="275"/>
    <x v="274"/>
    <x v="272"/>
    <x v="5"/>
    <x v="5"/>
    <n v="5"/>
    <n v="6"/>
    <n v="2"/>
    <d v="1899-12-30T00:00:00"/>
    <d v="1899-12-30T00:00:00"/>
    <d v="1899-12-30T00:00:00"/>
    <d v="2025-12-16T00:00:00"/>
    <d v="1899-12-30T00:00:00"/>
    <d v="1899-12-30T00:00:00"/>
  </r>
  <r>
    <n v="276"/>
    <x v="275"/>
    <x v="273"/>
    <x v="5"/>
    <x v="5"/>
    <n v="-1"/>
    <n v="6"/>
    <n v="6"/>
    <d v="1899-12-30T00:00:00"/>
    <d v="1899-12-30T00:00:00"/>
    <d v="1899-12-30T00:00:00"/>
    <d v="2025-10-28T00:00:00"/>
    <d v="1899-12-30T00:00:00"/>
    <d v="1899-12-30T00:00:00"/>
  </r>
  <r>
    <n v="277"/>
    <x v="276"/>
    <x v="274"/>
    <x v="5"/>
    <x v="5"/>
    <n v="4"/>
    <n v="9"/>
    <n v="2"/>
    <d v="2025-10-29T00:00:00"/>
    <d v="1899-12-30T00:00:00"/>
    <d v="2026-01-16T00:00:00"/>
    <d v="1899-12-30T00:00:00"/>
    <d v="1899-12-30T00:00:00"/>
    <d v="1899-12-30T00:00:00"/>
  </r>
  <r>
    <n v="278"/>
    <x v="277"/>
    <x v="275"/>
    <x v="5"/>
    <x v="5"/>
    <n v="2"/>
    <n v="12"/>
    <n v="2"/>
    <d v="2026-01-15T00:00:00"/>
    <d v="1899-12-30T00:00:00"/>
    <d v="2026-01-09T00:00:00"/>
    <d v="1899-12-30T00:00:00"/>
    <d v="1899-12-30T00:00:00"/>
    <d v="1899-12-30T00:00:00"/>
  </r>
  <r>
    <n v="279"/>
    <x v="278"/>
    <x v="276"/>
    <x v="5"/>
    <x v="5"/>
    <n v="1"/>
    <n v="9"/>
    <n v="6"/>
    <d v="1899-12-30T00:00:00"/>
    <d v="1899-12-30T00:00:00"/>
    <d v="1899-12-30T00:00:00"/>
    <d v="1899-12-30T00:00:00"/>
    <d v="1899-12-30T00:00:00"/>
    <d v="1899-12-30T00:00:00"/>
  </r>
  <r>
    <n v="280"/>
    <x v="279"/>
    <x v="277"/>
    <x v="5"/>
    <x v="5"/>
    <n v="-1"/>
    <n v="9"/>
    <n v="6"/>
    <d v="1899-12-30T00:00:00"/>
    <d v="2025-12-23T00:00:00"/>
    <d v="1899-12-30T00:00:00"/>
    <d v="2025-12-23T00:00:00"/>
    <d v="1899-12-30T00:00:00"/>
    <d v="1899-12-30T00:00:00"/>
  </r>
  <r>
    <n v="281"/>
    <x v="280"/>
    <x v="278"/>
    <x v="5"/>
    <x v="5"/>
    <n v="-1"/>
    <n v="12"/>
    <n v="9"/>
    <d v="1899-12-30T00:00:00"/>
    <d v="2026-02-05T00:00:00"/>
    <d v="1899-12-30T00:00:00"/>
    <d v="2026-02-06T00:00:00"/>
    <d v="1899-12-30T00:00:00"/>
    <d v="1899-12-30T00:00:00"/>
  </r>
  <r>
    <n v="282"/>
    <x v="281"/>
    <x v="279"/>
    <x v="5"/>
    <x v="5"/>
    <n v="7"/>
    <n v="6"/>
    <n v="6"/>
    <d v="2025-10-28T00:00:00"/>
    <d v="1899-12-30T00:00:00"/>
    <d v="2026-01-06T00:00:00"/>
    <d v="1899-12-30T00:00:00"/>
    <d v="2026-01-30T00:00:00"/>
    <d v="1899-12-30T00:00:00"/>
  </r>
  <r>
    <n v="283"/>
    <x v="282"/>
    <x v="280"/>
    <x v="5"/>
    <x v="5"/>
    <n v="5"/>
    <n v="6"/>
    <n v="6"/>
    <d v="2025-10-28T00:00:00"/>
    <d v="1899-12-30T00:00:00"/>
    <d v="2026-01-21T00:00:00"/>
    <d v="1899-12-30T00:00:00"/>
    <d v="2025-12-17T00:00:00"/>
    <d v="1899-12-30T00:00:00"/>
  </r>
  <r>
    <n v="284"/>
    <x v="283"/>
    <x v="281"/>
    <x v="5"/>
    <x v="5"/>
    <n v="6"/>
    <n v="9"/>
    <n v="2"/>
    <d v="1899-12-30T00:00:00"/>
    <d v="1899-12-30T00:00:00"/>
    <d v="1899-12-30T00:00:00"/>
    <d v="2025-11-03T00:00:00"/>
    <d v="1899-12-30T00:00:00"/>
    <d v="1899-12-30T00:00:00"/>
  </r>
  <r>
    <n v="285"/>
    <x v="284"/>
    <x v="282"/>
    <x v="5"/>
    <x v="5"/>
    <n v="4"/>
    <n v="6"/>
    <n v="2"/>
    <d v="2026-01-12T00:00:00"/>
    <d v="1899-12-30T00:00:00"/>
    <d v="1899-12-30T00:00:00"/>
    <d v="2025-10-28T00:00:00"/>
    <d v="1899-12-30T00:00:00"/>
    <d v="1899-12-30T00:00:00"/>
  </r>
  <r>
    <n v="286"/>
    <x v="285"/>
    <x v="283"/>
    <x v="5"/>
    <x v="5"/>
    <n v="4"/>
    <n v="6"/>
    <n v="2"/>
    <d v="2026-01-30T00:00:00"/>
    <d v="1899-12-30T00:00:00"/>
    <d v="1899-12-30T00:00:00"/>
    <d v="1899-12-30T00:00:00"/>
    <d v="1899-12-30T00:00:00"/>
    <d v="1899-12-30T00:00:00"/>
  </r>
  <r>
    <n v="287"/>
    <x v="286"/>
    <x v="284"/>
    <x v="5"/>
    <x v="5"/>
    <n v="4"/>
    <n v="9"/>
    <n v="2"/>
    <d v="2026-01-13T00:00:00"/>
    <d v="1899-12-30T00:00:00"/>
    <d v="1899-12-30T00:00:00"/>
    <d v="1899-12-30T00:00:00"/>
    <d v="1899-12-30T00:00:00"/>
    <d v="1899-12-30T00:00:00"/>
  </r>
  <r>
    <n v="288"/>
    <x v="287"/>
    <x v="285"/>
    <x v="5"/>
    <x v="5"/>
    <n v="-1"/>
    <n v="6"/>
    <n v="6"/>
    <d v="2025-12-12T00:00:00"/>
    <d v="1899-12-30T00:00:00"/>
    <d v="1899-12-30T00:00:00"/>
    <d v="1899-12-30T00:00:00"/>
    <d v="1899-12-30T00:00:00"/>
    <d v="1899-12-30T00:00:00"/>
  </r>
  <r>
    <n v="289"/>
    <x v="288"/>
    <x v="286"/>
    <x v="5"/>
    <x v="5"/>
    <n v="4"/>
    <n v="6"/>
    <n v="2"/>
    <d v="2025-10-28T00:00:00"/>
    <d v="1899-12-30T00:00:00"/>
    <d v="2026-01-21T00:00:00"/>
    <d v="1899-12-30T00:00:00"/>
    <d v="1899-12-30T00:00:00"/>
    <d v="1899-12-30T00:00:00"/>
  </r>
  <r>
    <n v="290"/>
    <x v="289"/>
    <x v="287"/>
    <x v="5"/>
    <x v="5"/>
    <n v="-1"/>
    <n v="12"/>
    <n v="4"/>
    <d v="2025-10-28T00:00:00"/>
    <d v="1899-12-30T00:00:00"/>
    <d v="2025-10-28T00:00:00"/>
    <d v="1899-12-30T00:00:00"/>
    <d v="1899-12-30T00:00:00"/>
    <d v="1899-12-30T00:00:00"/>
  </r>
  <r>
    <n v="291"/>
    <x v="290"/>
    <x v="288"/>
    <x v="5"/>
    <x v="5"/>
    <n v="6"/>
    <n v="9"/>
    <n v="2"/>
    <d v="2026-01-26T00:00:00"/>
    <d v="1899-12-30T00:00:00"/>
    <d v="1899-12-30T00:00:00"/>
    <d v="2025-10-29T00:00:00"/>
    <d v="1899-12-30T00:00:00"/>
    <d v="1899-12-30T00:00:00"/>
  </r>
  <r>
    <n v="292"/>
    <x v="291"/>
    <x v="289"/>
    <x v="5"/>
    <x v="5"/>
    <n v="5"/>
    <n v="6"/>
    <n v="2"/>
    <d v="1899-12-30T00:00:00"/>
    <d v="1899-12-30T00:00:00"/>
    <d v="1899-12-30T00:00:00"/>
    <d v="2025-10-29T00:00:00"/>
    <d v="1899-12-30T00:00:00"/>
    <d v="1899-12-30T00:00:00"/>
  </r>
  <r>
    <n v="293"/>
    <x v="292"/>
    <x v="290"/>
    <x v="5"/>
    <x v="5"/>
    <n v="6"/>
    <n v="6"/>
    <n v="2"/>
    <d v="1899-12-30T00:00:00"/>
    <d v="1899-12-30T00:00:00"/>
    <d v="1899-12-30T00:00:00"/>
    <d v="1899-12-30T00:00:00"/>
    <d v="1899-12-30T00:00:00"/>
    <d v="1899-12-30T00:00:00"/>
  </r>
  <r>
    <n v="294"/>
    <x v="293"/>
    <x v="291"/>
    <x v="5"/>
    <x v="5"/>
    <n v="1"/>
    <n v="3"/>
    <n v="6"/>
    <d v="2025-11-26T00:00:00"/>
    <d v="1899-12-30T00:00:00"/>
    <d v="1899-12-30T00:00:00"/>
    <d v="1899-12-30T00:00:00"/>
    <d v="2025-12-05T00:00:00"/>
    <d v="1899-12-30T00:00:00"/>
  </r>
  <r>
    <n v="295"/>
    <x v="294"/>
    <x v="292"/>
    <x v="5"/>
    <x v="5"/>
    <n v="-1"/>
    <n v="9"/>
    <n v="6"/>
    <d v="2025-12-15T00:00:00"/>
    <d v="1899-12-30T00:00:00"/>
    <d v="1899-12-30T00:00:00"/>
    <d v="1899-12-30T00:00:00"/>
    <d v="1899-12-30T00:00:00"/>
    <d v="1899-12-30T00:00:00"/>
  </r>
  <r>
    <n v="296"/>
    <x v="295"/>
    <x v="293"/>
    <x v="5"/>
    <x v="5"/>
    <n v="7"/>
    <n v="6"/>
    <n v="2"/>
    <d v="2026-01-06T00:00:00"/>
    <d v="1899-12-30T00:00:00"/>
    <d v="2026-01-09T00:00:00"/>
    <d v="1899-12-30T00:00:00"/>
    <d v="2026-01-30T00:00:00"/>
    <d v="1899-12-30T00:00:00"/>
  </r>
  <r>
    <n v="297"/>
    <x v="296"/>
    <x v="294"/>
    <x v="5"/>
    <x v="5"/>
    <n v="8"/>
    <n v="6"/>
    <n v="2"/>
    <d v="2026-02-09T00:00:00"/>
    <d v="1899-12-30T00:00:00"/>
    <d v="1899-12-30T00:00:00"/>
    <d v="2025-11-04T00:00:00"/>
    <d v="1899-12-30T00:00:00"/>
    <d v="1899-12-30T00:00:00"/>
  </r>
  <r>
    <n v="298"/>
    <x v="297"/>
    <x v="295"/>
    <x v="5"/>
    <x v="5"/>
    <n v="-1"/>
    <n v="6"/>
    <n v="6"/>
    <d v="2026-01-07T00:00:00"/>
    <d v="1899-12-30T00:00:00"/>
    <d v="1899-12-30T00:00:00"/>
    <d v="2025-10-31T00:00:00"/>
    <d v="1899-12-30T00:00:00"/>
    <d v="1899-12-30T00:00:00"/>
  </r>
  <r>
    <n v="299"/>
    <x v="298"/>
    <x v="296"/>
    <x v="0"/>
    <x v="0"/>
    <n v="3"/>
    <n v="9"/>
    <n v="2"/>
    <d v="1899-12-30T00:00:00"/>
    <d v="1899-12-30T00:00:00"/>
    <d v="1899-12-30T00:00:00"/>
    <d v="2025-10-29T00:00:00"/>
    <d v="1899-12-30T00:00:00"/>
    <d v="1899-12-30T00:00:00"/>
  </r>
  <r>
    <n v="300"/>
    <x v="299"/>
    <x v="297"/>
    <x v="0"/>
    <x v="0"/>
    <n v="5"/>
    <n v="9"/>
    <n v="2"/>
    <d v="2025-12-04T00:00:00"/>
    <d v="1899-12-30T00:00:00"/>
    <d v="2025-12-10T00:00:00"/>
    <d v="1899-12-30T00:00:00"/>
    <d v="1899-12-30T00:00:00"/>
    <d v="1899-12-30T00:00:00"/>
  </r>
  <r>
    <n v="301"/>
    <x v="300"/>
    <x v="298"/>
    <x v="0"/>
    <x v="0"/>
    <n v="6"/>
    <n v="9"/>
    <n v="4"/>
    <d v="2025-11-13T00:00:00"/>
    <d v="1899-12-30T00:00:00"/>
    <d v="1899-12-30T00:00:00"/>
    <d v="2025-12-11T00:00:00"/>
    <d v="1899-12-30T00:00:00"/>
    <d v="1899-12-30T00:00:00"/>
  </r>
  <r>
    <n v="302"/>
    <x v="301"/>
    <x v="299"/>
    <x v="0"/>
    <x v="0"/>
    <n v="-1"/>
    <n v="9"/>
    <n v="4"/>
    <d v="2026-01-06T00:00:00"/>
    <d v="1899-12-30T00:00:00"/>
    <d v="1899-12-30T00:00:00"/>
    <d v="1899-12-30T00:00:00"/>
    <d v="2026-01-19T00:00:00"/>
    <d v="1899-12-30T00:00:00"/>
  </r>
  <r>
    <n v="303"/>
    <x v="302"/>
    <x v="300"/>
    <x v="0"/>
    <x v="0"/>
    <n v="7"/>
    <n v="3"/>
    <n v="2"/>
    <d v="2025-11-11T00:00:00"/>
    <d v="1899-12-30T00:00:00"/>
    <d v="1899-12-30T00:00:00"/>
    <d v="1899-12-30T00:00:00"/>
    <d v="1899-12-30T00:00:00"/>
    <d v="1899-12-30T00:00:00"/>
  </r>
  <r>
    <n v="304"/>
    <x v="303"/>
    <x v="301"/>
    <x v="0"/>
    <x v="0"/>
    <n v="6"/>
    <n v="9"/>
    <n v="2"/>
    <d v="1899-12-30T00:00:00"/>
    <d v="1899-12-30T00:00:00"/>
    <d v="1899-12-30T00:00:00"/>
    <d v="1899-12-30T00:00:00"/>
    <d v="1899-12-30T00:00:00"/>
    <d v="1899-12-30T00:00:00"/>
  </r>
  <r>
    <n v="305"/>
    <x v="304"/>
    <x v="302"/>
    <x v="0"/>
    <x v="0"/>
    <n v="4"/>
    <n v="9"/>
    <n v="2"/>
    <d v="2026-01-29T00:00:00"/>
    <d v="1899-12-30T00:00:00"/>
    <d v="1899-12-30T00:00:00"/>
    <d v="1899-12-30T00:00:00"/>
    <d v="2026-02-02T00:00:00"/>
    <d v="1899-12-30T00:00:00"/>
  </r>
  <r>
    <n v="306"/>
    <x v="305"/>
    <x v="303"/>
    <x v="0"/>
    <x v="0"/>
    <n v="8"/>
    <n v="9"/>
    <n v="2"/>
    <d v="2025-10-29T00:00:00"/>
    <d v="1899-12-30T00:00:00"/>
    <d v="2025-12-16T00:00:00"/>
    <d v="1899-12-30T00:00:00"/>
    <d v="1899-12-30T00:00:00"/>
    <d v="1899-12-30T00:00:00"/>
  </r>
  <r>
    <n v="307"/>
    <x v="306"/>
    <x v="304"/>
    <x v="0"/>
    <x v="0"/>
    <n v="1"/>
    <n v="0"/>
    <n v="2"/>
    <d v="2026-02-03T00:00:00"/>
    <d v="1899-12-30T00:00:00"/>
    <d v="2026-01-22T00:00:00"/>
    <d v="1899-12-30T00:00:00"/>
    <d v="1899-12-30T00:00:00"/>
    <d v="1899-12-30T00:00:00"/>
  </r>
  <r>
    <n v="308"/>
    <x v="307"/>
    <x v="305"/>
    <x v="0"/>
    <x v="0"/>
    <n v="3"/>
    <n v="9"/>
    <n v="2"/>
    <d v="2025-10-28T00:00:00"/>
    <d v="1899-12-30T00:00:00"/>
    <d v="1899-12-30T00:00:00"/>
    <d v="1899-12-30T00:00:00"/>
    <d v="1899-12-30T00:00:00"/>
    <d v="1899-12-30T00:00:00"/>
  </r>
  <r>
    <n v="309"/>
    <x v="308"/>
    <x v="306"/>
    <x v="0"/>
    <x v="0"/>
    <n v="5"/>
    <n v="9"/>
    <n v="2"/>
    <d v="2025-10-30T00:00:00"/>
    <d v="1899-12-30T00:00:00"/>
    <d v="2025-10-27T00:00:00"/>
    <d v="1899-12-30T00:00:00"/>
    <d v="1899-12-30T00:00:00"/>
    <d v="1899-12-30T00:00:00"/>
  </r>
  <r>
    <n v="310"/>
    <x v="309"/>
    <x v="307"/>
    <x v="0"/>
    <x v="0"/>
    <n v="5"/>
    <n v="9"/>
    <n v="2"/>
    <d v="2025-11-05T00:00:00"/>
    <d v="1899-12-30T00:00:00"/>
    <d v="1899-12-30T00:00:00"/>
    <d v="1899-12-30T00:00:00"/>
    <d v="1899-12-30T00:00:00"/>
    <d v="1899-12-30T00:00:00"/>
  </r>
  <r>
    <n v="311"/>
    <x v="310"/>
    <x v="308"/>
    <x v="0"/>
    <x v="0"/>
    <n v="5"/>
    <n v="9"/>
    <n v="2"/>
    <d v="2026-01-09T00:00:00"/>
    <d v="1899-12-30T00:00:00"/>
    <d v="1899-12-30T00:00:00"/>
    <d v="2025-10-29T00:00:00"/>
    <d v="1899-12-30T00:00:00"/>
    <d v="1899-12-30T00:00:00"/>
  </r>
  <r>
    <n v="312"/>
    <x v="311"/>
    <x v="309"/>
    <x v="0"/>
    <x v="0"/>
    <n v="2"/>
    <n v="9"/>
    <n v="4"/>
    <d v="2025-10-28T00:00:00"/>
    <d v="1899-12-30T00:00:00"/>
    <d v="2025-10-28T00:00:00"/>
    <d v="1899-12-30T00:00:00"/>
    <d v="1899-12-30T00:00:00"/>
    <d v="1899-12-30T00:00:00"/>
  </r>
  <r>
    <n v="313"/>
    <x v="312"/>
    <x v="310"/>
    <x v="0"/>
    <x v="0"/>
    <n v="-1"/>
    <n v="9"/>
    <n v="2"/>
    <d v="2025-10-29T00:00:00"/>
    <d v="1899-12-30T00:00:00"/>
    <d v="2025-11-04T00:00:00"/>
    <d v="1899-12-30T00:00:00"/>
    <d v="1899-12-30T00:00:00"/>
    <d v="1899-12-30T00:00:00"/>
  </r>
  <r>
    <n v="314"/>
    <x v="313"/>
    <x v="311"/>
    <x v="0"/>
    <x v="0"/>
    <n v="5"/>
    <n v="9"/>
    <n v="2"/>
    <d v="2025-12-05T00:00:00"/>
    <d v="1899-12-30T00:00:00"/>
    <d v="1899-12-30T00:00:00"/>
    <d v="2025-10-28T00:00:00"/>
    <d v="1899-12-30T00:00:00"/>
    <d v="1899-12-30T00:00:00"/>
  </r>
  <r>
    <n v="315"/>
    <x v="314"/>
    <x v="312"/>
    <x v="0"/>
    <x v="0"/>
    <n v="2"/>
    <n v="9"/>
    <n v="6"/>
    <d v="2025-10-28T00:00:00"/>
    <d v="1899-12-30T00:00:00"/>
    <d v="2025-10-28T00:00:00"/>
    <d v="1899-12-30T00:00:00"/>
    <d v="1899-12-30T00:00:00"/>
    <d v="1899-12-30T00:00:00"/>
  </r>
  <r>
    <n v="316"/>
    <x v="315"/>
    <x v="313"/>
    <x v="0"/>
    <x v="0"/>
    <n v="-1"/>
    <n v="12"/>
    <n v="2"/>
    <d v="2025-10-28T00:00:00"/>
    <d v="1899-12-30T00:00:00"/>
    <d v="1899-12-30T00:00:00"/>
    <d v="1899-12-30T00:00:00"/>
    <d v="1899-12-30T00:00:00"/>
    <d v="1899-12-30T00:00:00"/>
  </r>
  <r>
    <n v="317"/>
    <x v="316"/>
    <x v="314"/>
    <x v="0"/>
    <x v="0"/>
    <n v="5"/>
    <n v="12"/>
    <n v="2"/>
    <d v="2025-10-28T00:00:00"/>
    <d v="1899-12-30T00:00:00"/>
    <d v="1899-12-30T00:00:00"/>
    <d v="1899-12-30T00:00:00"/>
    <d v="1899-12-30T00:00:00"/>
    <d v="1899-12-30T00:00:00"/>
  </r>
  <r>
    <n v="318"/>
    <x v="317"/>
    <x v="315"/>
    <x v="0"/>
    <x v="0"/>
    <n v="6"/>
    <n v="12"/>
    <n v="4"/>
    <d v="2025-12-10T00:00:00"/>
    <d v="1899-12-30T00:00:00"/>
    <d v="1899-12-30T00:00:00"/>
    <d v="1899-12-30T00:00:00"/>
    <d v="1899-12-30T00:00:00"/>
    <d v="1899-12-30T00:00:00"/>
  </r>
  <r>
    <n v="319"/>
    <x v="318"/>
    <x v="316"/>
    <x v="0"/>
    <x v="0"/>
    <n v="5"/>
    <n v="6"/>
    <n v="4"/>
    <d v="2025-10-30T00:00:00"/>
    <d v="1899-12-30T00:00:00"/>
    <d v="1899-12-30T00:00:00"/>
    <d v="1899-12-30T00:00:00"/>
    <d v="2026-02-02T00:00:00"/>
    <d v="1899-12-30T00:00:00"/>
  </r>
  <r>
    <n v="320"/>
    <x v="319"/>
    <x v="317"/>
    <x v="0"/>
    <x v="0"/>
    <n v="7"/>
    <n v="6"/>
    <n v="2"/>
    <d v="2025-10-28T00:00:00"/>
    <d v="1899-12-30T00:00:00"/>
    <d v="2026-01-16T00:00:00"/>
    <d v="1899-12-30T00:00:00"/>
    <d v="1899-12-30T00:00:00"/>
    <d v="1899-12-30T00:00:00"/>
  </r>
  <r>
    <n v="321"/>
    <x v="320"/>
    <x v="318"/>
    <x v="0"/>
    <x v="0"/>
    <n v="6"/>
    <n v="12"/>
    <n v="2"/>
    <d v="2025-10-28T00:00:00"/>
    <d v="1899-12-30T00:00:00"/>
    <d v="1899-12-30T00:00:00"/>
    <d v="1899-12-30T00:00:00"/>
    <d v="1899-12-30T00:00:00"/>
    <d v="1899-12-30T00:00:00"/>
  </r>
  <r>
    <n v="322"/>
    <x v="321"/>
    <x v="319"/>
    <x v="0"/>
    <x v="0"/>
    <n v="5"/>
    <n v="9"/>
    <n v="2"/>
    <d v="2025-11-25T00:00:00"/>
    <d v="1899-12-30T00:00:00"/>
    <d v="2025-12-18T00:00:00"/>
    <d v="1899-12-30T00:00:00"/>
    <d v="1899-12-30T00:00:00"/>
    <d v="1899-12-30T00:00:00"/>
  </r>
  <r>
    <n v="323"/>
    <x v="322"/>
    <x v="320"/>
    <x v="0"/>
    <x v="0"/>
    <n v="5"/>
    <n v="9"/>
    <n v="2"/>
    <d v="2025-11-12T00:00:00"/>
    <d v="1899-12-30T00:00:00"/>
    <d v="1899-12-30T00:00:00"/>
    <d v="1899-12-30T00:00:00"/>
    <d v="1899-12-30T00:00:00"/>
    <d v="1899-12-30T00:00:00"/>
  </r>
  <r>
    <n v="324"/>
    <x v="323"/>
    <x v="321"/>
    <x v="0"/>
    <x v="0"/>
    <n v="5"/>
    <n v="6"/>
    <n v="2"/>
    <d v="2025-11-11T00:00:00"/>
    <d v="1899-12-30T00:00:00"/>
    <d v="1899-12-30T00:00:00"/>
    <d v="1899-12-30T00:00:00"/>
    <d v="1899-12-30T00:00:00"/>
    <d v="1899-12-30T00:00:00"/>
  </r>
  <r>
    <n v="325"/>
    <x v="324"/>
    <x v="322"/>
    <x v="0"/>
    <x v="0"/>
    <n v="1"/>
    <n v="6"/>
    <n v="2"/>
    <d v="2026-02-06T00:00:00"/>
    <d v="1899-12-30T00:00:00"/>
    <d v="1899-12-30T00:00:00"/>
    <d v="2025-10-28T00:00:00"/>
    <d v="1899-12-30T00:00:00"/>
    <d v="1899-12-30T00:00:00"/>
  </r>
  <r>
    <n v="326"/>
    <x v="325"/>
    <x v="323"/>
    <x v="0"/>
    <x v="0"/>
    <n v="2"/>
    <n v="12"/>
    <n v="2"/>
    <d v="2026-01-06T00:00:00"/>
    <d v="1899-12-30T00:00:00"/>
    <d v="2026-01-06T00:00:00"/>
    <d v="1899-12-30T00:00:00"/>
    <d v="1899-12-30T00:00:00"/>
    <d v="1899-12-30T00:00:00"/>
  </r>
  <r>
    <n v="327"/>
    <x v="326"/>
    <x v="324"/>
    <x v="0"/>
    <x v="0"/>
    <n v="2"/>
    <n v="6"/>
    <n v="2"/>
    <d v="1899-12-30T00:00:00"/>
    <d v="1899-12-30T00:00:00"/>
    <d v="1899-12-30T00:00:00"/>
    <d v="2025-12-02T00:00:00"/>
    <d v="1899-12-30T00:00:00"/>
    <d v="1899-12-30T00:00:00"/>
  </r>
  <r>
    <n v="328"/>
    <x v="327"/>
    <x v="325"/>
    <x v="0"/>
    <x v="0"/>
    <n v="5"/>
    <n v="6"/>
    <n v="2"/>
    <d v="1899-12-30T00:00:00"/>
    <d v="1899-12-30T00:00:00"/>
    <d v="1899-12-30T00:00:00"/>
    <d v="2026-01-21T00:00:00"/>
    <d v="1899-12-30T00:00:00"/>
    <d v="1899-12-30T00:00:00"/>
  </r>
  <r>
    <n v="329"/>
    <x v="328"/>
    <x v="326"/>
    <x v="0"/>
    <x v="0"/>
    <n v="5"/>
    <n v="6"/>
    <n v="2"/>
    <d v="2026-01-27T00:00:00"/>
    <d v="1899-12-30T00:00:00"/>
    <d v="2026-01-22T00:00:00"/>
    <d v="1899-12-30T00:00:00"/>
    <d v="1899-12-30T00:00:00"/>
    <d v="1899-12-30T00:00:00"/>
  </r>
  <r>
    <n v="330"/>
    <x v="329"/>
    <x v="327"/>
    <x v="0"/>
    <x v="0"/>
    <n v="4"/>
    <n v="9"/>
    <n v="2"/>
    <d v="2025-11-11T00:00:00"/>
    <d v="1899-12-30T00:00:00"/>
    <d v="2025-12-12T00:00:00"/>
    <d v="1899-12-30T00:00:00"/>
    <d v="2026-01-29T00:00:00"/>
    <d v="1899-12-30T00:00:00"/>
  </r>
  <r>
    <n v="331"/>
    <x v="330"/>
    <x v="328"/>
    <x v="6"/>
    <x v="7"/>
    <n v="4"/>
    <n v="9"/>
    <n v="2"/>
    <d v="2025-10-28T00:00:00"/>
    <d v="1899-12-30T00:00:00"/>
    <d v="1899-12-30T00:00:00"/>
    <d v="1899-12-30T00:00:00"/>
    <d v="1899-12-30T00:00:00"/>
    <d v="1899-12-30T00:00:00"/>
  </r>
  <r>
    <n v="332"/>
    <x v="331"/>
    <x v="329"/>
    <x v="6"/>
    <x v="7"/>
    <n v="3"/>
    <n v="9"/>
    <n v="2"/>
    <d v="2025-10-28T00:00:00"/>
    <d v="1899-12-30T00:00:00"/>
    <d v="1899-12-30T00:00:00"/>
    <d v="1899-12-30T00:00:00"/>
    <d v="1899-12-30T00:00:00"/>
    <d v="1899-12-30T00:00:00"/>
  </r>
  <r>
    <n v="333"/>
    <x v="332"/>
    <x v="330"/>
    <x v="6"/>
    <x v="7"/>
    <n v="3"/>
    <n v="12"/>
    <n v="2"/>
    <d v="2026-01-06T00:00:00"/>
    <d v="1899-12-30T00:00:00"/>
    <d v="2026-01-06T00:00:00"/>
    <d v="1899-12-30T00:00:00"/>
    <d v="1899-12-30T00:00:00"/>
    <d v="1899-12-30T00:00:00"/>
  </r>
  <r>
    <n v="334"/>
    <x v="333"/>
    <x v="331"/>
    <x v="6"/>
    <x v="7"/>
    <n v="6"/>
    <n v="9"/>
    <n v="4"/>
    <d v="2026-01-06T00:00:00"/>
    <d v="1899-12-30T00:00:00"/>
    <d v="1899-12-30T00:00:00"/>
    <d v="1899-12-30T00:00:00"/>
    <d v="2026-01-19T00:00:00"/>
    <d v="1899-12-30T00:00:00"/>
  </r>
  <r>
    <n v="335"/>
    <x v="334"/>
    <x v="332"/>
    <x v="6"/>
    <x v="7"/>
    <n v="5"/>
    <n v="9"/>
    <n v="2"/>
    <d v="1899-12-30T00:00:00"/>
    <d v="1899-12-30T00:00:00"/>
    <d v="1899-12-30T00:00:00"/>
    <d v="1899-12-30T00:00:00"/>
    <d v="1899-12-30T00:00:00"/>
    <d v="1899-12-30T00:00:00"/>
  </r>
  <r>
    <n v="336"/>
    <x v="335"/>
    <x v="333"/>
    <x v="6"/>
    <x v="7"/>
    <n v="-1"/>
    <n v="9"/>
    <n v="2"/>
    <d v="2026-01-29T00:00:00"/>
    <d v="1899-12-30T00:00:00"/>
    <d v="1899-12-30T00:00:00"/>
    <d v="1899-12-30T00:00:00"/>
    <d v="2026-02-02T00:00:00"/>
    <d v="1899-12-30T00:00:00"/>
  </r>
  <r>
    <n v="337"/>
    <x v="336"/>
    <x v="334"/>
    <x v="6"/>
    <x v="7"/>
    <n v="5"/>
    <n v="9"/>
    <n v="2"/>
    <d v="2025-10-29T00:00:00"/>
    <d v="1899-12-30T00:00:00"/>
    <d v="2025-12-16T00:00:00"/>
    <d v="1899-12-30T00:00:00"/>
    <d v="1899-12-30T00:00:00"/>
    <d v="1899-12-30T00:00:00"/>
  </r>
  <r>
    <n v="338"/>
    <x v="337"/>
    <x v="335"/>
    <x v="6"/>
    <x v="7"/>
    <n v="7"/>
    <n v="6"/>
    <n v="4"/>
    <d v="2025-10-30T00:00:00"/>
    <d v="1899-12-30T00:00:00"/>
    <d v="1899-12-30T00:00:00"/>
    <d v="1899-12-30T00:00:00"/>
    <d v="1899-12-30T00:00:00"/>
    <d v="1899-12-30T00:00:00"/>
  </r>
  <r>
    <n v="339"/>
    <x v="338"/>
    <x v="336"/>
    <x v="6"/>
    <x v="7"/>
    <n v="3"/>
    <n v="9"/>
    <n v="2"/>
    <d v="2025-10-29T00:00:00"/>
    <d v="1899-12-30T00:00:00"/>
    <d v="2025-10-29T00:00:00"/>
    <d v="1899-12-30T00:00:00"/>
    <d v="1899-12-30T00:00:00"/>
    <d v="1899-12-30T00:00:00"/>
  </r>
  <r>
    <n v="340"/>
    <x v="339"/>
    <x v="337"/>
    <x v="6"/>
    <x v="7"/>
    <n v="7"/>
    <n v="9"/>
    <n v="2"/>
    <d v="2026-01-02T00:00:00"/>
    <d v="1899-12-30T00:00:00"/>
    <d v="2026-01-06T00:00:00"/>
    <d v="1899-12-30T00:00:00"/>
    <d v="1899-12-30T00:00:00"/>
    <d v="1899-12-30T00:00:00"/>
  </r>
  <r>
    <n v="341"/>
    <x v="340"/>
    <x v="338"/>
    <x v="6"/>
    <x v="7"/>
    <n v="1"/>
    <n v="9"/>
    <n v="2"/>
    <d v="2026-02-10T00:00:00"/>
    <d v="1899-12-30T00:00:00"/>
    <d v="2025-11-04T00:00:00"/>
    <d v="1899-12-30T00:00:00"/>
    <d v="1899-12-30T00:00:00"/>
    <d v="1899-12-30T00:00:00"/>
  </r>
  <r>
    <n v="342"/>
    <x v="341"/>
    <x v="339"/>
    <x v="6"/>
    <x v="7"/>
    <n v="5"/>
    <n v="9"/>
    <n v="4"/>
    <d v="2025-10-28T00:00:00"/>
    <d v="1899-12-30T00:00:00"/>
    <d v="2025-10-28T00:00:00"/>
    <d v="1899-12-30T00:00:00"/>
    <d v="1899-12-30T00:00:00"/>
    <d v="1899-12-30T00:00:00"/>
  </r>
  <r>
    <n v="343"/>
    <x v="342"/>
    <x v="340"/>
    <x v="6"/>
    <x v="7"/>
    <n v="5"/>
    <n v="12"/>
    <n v="4"/>
    <d v="2025-12-10T00:00:00"/>
    <d v="1899-12-30T00:00:00"/>
    <d v="1899-12-30T00:00:00"/>
    <d v="1899-12-30T00:00:00"/>
    <d v="1899-12-30T00:00:00"/>
    <d v="1899-12-30T00:00:00"/>
  </r>
  <r>
    <n v="344"/>
    <x v="343"/>
    <x v="341"/>
    <x v="6"/>
    <x v="7"/>
    <n v="3"/>
    <n v="6"/>
    <n v="2"/>
    <d v="2026-01-05T00:00:00"/>
    <d v="1899-12-30T00:00:00"/>
    <d v="1899-12-30T00:00:00"/>
    <d v="2025-10-29T00:00:00"/>
    <d v="1899-12-30T00:00:00"/>
    <d v="1899-12-30T00:00:00"/>
  </r>
  <r>
    <n v="345"/>
    <x v="344"/>
    <x v="342"/>
    <x v="6"/>
    <x v="7"/>
    <n v="7"/>
    <n v="9"/>
    <n v="2"/>
    <d v="1899-12-30T00:00:00"/>
    <d v="1899-12-30T00:00:00"/>
    <d v="1899-12-30T00:00:00"/>
    <d v="2026-01-13T00:00:00"/>
    <d v="1899-12-30T00:00:00"/>
    <d v="1899-12-30T00:00:00"/>
  </r>
  <r>
    <n v="346"/>
    <x v="345"/>
    <x v="343"/>
    <x v="6"/>
    <x v="7"/>
    <n v="-1"/>
    <n v="12"/>
    <n v="2"/>
    <d v="2025-10-29T00:00:00"/>
    <d v="1899-12-30T00:00:00"/>
    <d v="1899-12-30T00:00:00"/>
    <d v="1899-12-30T00:00:00"/>
    <d v="1899-12-30T00:00:00"/>
    <d v="1899-12-30T00:00:00"/>
  </r>
  <r>
    <n v="347"/>
    <x v="346"/>
    <x v="344"/>
    <x v="6"/>
    <x v="7"/>
    <n v="5"/>
    <n v="0"/>
    <n v="0"/>
    <d v="1899-12-30T00:00:00"/>
    <d v="1899-12-30T00:00:00"/>
    <d v="1899-12-30T00:00:00"/>
    <d v="1899-12-30T00:00:00"/>
    <d v="1899-12-30T00:00:00"/>
    <d v="1899-12-30T00:00:00"/>
  </r>
  <r>
    <n v="348"/>
    <x v="347"/>
    <x v="345"/>
    <x v="6"/>
    <x v="7"/>
    <n v="5"/>
    <n v="0"/>
    <n v="0"/>
    <d v="1899-12-30T00:00:00"/>
    <d v="1899-12-30T00:00:00"/>
    <d v="1899-12-30T00:00:00"/>
    <d v="1899-12-30T00:00:00"/>
    <d v="1899-12-30T00:00:00"/>
    <d v="1899-12-30T00:00:00"/>
  </r>
  <r>
    <n v="349"/>
    <x v="348"/>
    <x v="346"/>
    <x v="6"/>
    <x v="7"/>
    <n v="6"/>
    <n v="0"/>
    <n v="0"/>
    <d v="1899-12-30T00:00:00"/>
    <d v="1899-12-30T00:00:00"/>
    <d v="1899-12-30T00:00:00"/>
    <d v="1899-12-30T00:00:00"/>
    <d v="1899-12-30T00:00:00"/>
    <d v="1899-12-30T00:00:00"/>
  </r>
  <r>
    <n v="350"/>
    <x v="349"/>
    <x v="347"/>
    <x v="6"/>
    <x v="7"/>
    <n v="4"/>
    <n v="0"/>
    <n v="0"/>
    <d v="1899-12-30T00:00:00"/>
    <d v="1899-12-30T00:00:00"/>
    <d v="1899-12-30T00:00:00"/>
    <d v="1899-12-30T00:00:00"/>
    <d v="1899-12-30T00:00:00"/>
    <d v="1899-12-30T00:00:00"/>
  </r>
  <r>
    <n v="351"/>
    <x v="350"/>
    <x v="348"/>
    <x v="6"/>
    <x v="7"/>
    <n v="5"/>
    <n v="0"/>
    <n v="0"/>
    <d v="1899-12-30T00:00:00"/>
    <d v="1899-12-30T00:00:00"/>
    <d v="1899-12-30T00:00:00"/>
    <d v="1899-12-30T00:00:00"/>
    <d v="1899-12-30T00:00:00"/>
    <d v="1899-12-30T00:00:00"/>
  </r>
  <r>
    <n v="352"/>
    <x v="351"/>
    <x v="349"/>
    <x v="6"/>
    <x v="7"/>
    <n v="4"/>
    <n v="0"/>
    <n v="0"/>
    <d v="1899-12-30T00:00:00"/>
    <d v="1899-12-30T00:00:00"/>
    <d v="1899-12-30T00:00:00"/>
    <d v="1899-12-30T00:00:00"/>
    <d v="1899-12-30T00:00:00"/>
    <d v="1899-12-30T00:00:00"/>
  </r>
  <r>
    <m/>
    <x v="352"/>
    <x v="350"/>
    <x v="7"/>
    <x v="8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80AD9A-F3CC-418B-8DE6-3C6D3A282C7E}" name="PivotTable1" cacheId="8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K131" firstHeaderRow="0" firstDataRow="1" firstDataCol="1" rowPageCount="1" colPageCount="1"/>
  <pivotFields count="43">
    <pivotField showAll="0"/>
    <pivotField axis="axisRow" showAll="0" sortType="descending">
      <items count="356">
        <item x="17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45"/>
        <item x="46"/>
        <item x="47"/>
        <item x="117"/>
        <item x="118"/>
        <item x="119"/>
        <item x="48"/>
        <item x="49"/>
        <item x="120"/>
        <item x="121"/>
        <item x="122"/>
        <item x="123"/>
        <item x="124"/>
        <item x="125"/>
        <item x="50"/>
        <item x="51"/>
        <item x="330"/>
        <item x="1"/>
        <item x="126"/>
        <item x="127"/>
        <item x="331"/>
        <item x="18"/>
        <item x="332"/>
        <item x="52"/>
        <item x="53"/>
        <item x="54"/>
        <item x="19"/>
        <item x="333"/>
        <item x="128"/>
        <item x="129"/>
        <item x="55"/>
        <item x="56"/>
        <item x="57"/>
        <item x="130"/>
        <item x="20"/>
        <item x="131"/>
        <item x="58"/>
        <item x="59"/>
        <item x="2"/>
        <item x="60"/>
        <item x="61"/>
        <item x="62"/>
        <item x="63"/>
        <item x="21"/>
        <item x="132"/>
        <item x="133"/>
        <item x="134"/>
        <item x="22"/>
        <item x="23"/>
        <item x="64"/>
        <item x="65"/>
        <item x="135"/>
        <item x="136"/>
        <item x="137"/>
        <item x="138"/>
        <item x="66"/>
        <item x="67"/>
        <item x="68"/>
        <item x="334"/>
        <item x="139"/>
        <item x="140"/>
        <item x="3"/>
        <item x="141"/>
        <item x="142"/>
        <item x="144"/>
        <item x="145"/>
        <item x="146"/>
        <item x="147"/>
        <item x="148"/>
        <item x="149"/>
        <item x="150"/>
        <item x="335"/>
        <item x="151"/>
        <item x="69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24"/>
        <item x="336"/>
        <item x="4"/>
        <item x="177"/>
        <item x="5"/>
        <item x="70"/>
        <item x="71"/>
        <item x="72"/>
        <item x="25"/>
        <item x="178"/>
        <item x="179"/>
        <item x="180"/>
        <item x="181"/>
        <item x="182"/>
        <item x="183"/>
        <item x="184"/>
        <item x="185"/>
        <item x="337"/>
        <item x="186"/>
        <item x="338"/>
        <item x="26"/>
        <item x="339"/>
        <item x="73"/>
        <item x="74"/>
        <item x="75"/>
        <item x="76"/>
        <item x="187"/>
        <item x="188"/>
        <item x="189"/>
        <item x="190"/>
        <item x="191"/>
        <item x="192"/>
        <item x="193"/>
        <item x="341"/>
        <item x="194"/>
        <item x="195"/>
        <item x="196"/>
        <item x="6"/>
        <item x="197"/>
        <item x="77"/>
        <item x="27"/>
        <item x="78"/>
        <item x="79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7"/>
        <item x="217"/>
        <item x="218"/>
        <item x="80"/>
        <item x="81"/>
        <item x="219"/>
        <item x="220"/>
        <item x="28"/>
        <item x="221"/>
        <item x="342"/>
        <item x="222"/>
        <item x="82"/>
        <item x="223"/>
        <item x="224"/>
        <item x="225"/>
        <item x="29"/>
        <item x="226"/>
        <item x="227"/>
        <item x="228"/>
        <item x="343"/>
        <item x="229"/>
        <item x="230"/>
        <item x="231"/>
        <item x="232"/>
        <item x="233"/>
        <item x="234"/>
        <item x="83"/>
        <item x="84"/>
        <item x="85"/>
        <item x="30"/>
        <item x="344"/>
        <item x="86"/>
        <item x="87"/>
        <item x="88"/>
        <item x="89"/>
        <item x="90"/>
        <item x="8"/>
        <item x="9"/>
        <item x="235"/>
        <item x="31"/>
        <item x="236"/>
        <item x="237"/>
        <item x="91"/>
        <item x="32"/>
        <item x="92"/>
        <item x="93"/>
        <item x="238"/>
        <item x="239"/>
        <item x="240"/>
        <item x="241"/>
        <item x="242"/>
        <item x="243"/>
        <item x="244"/>
        <item x="245"/>
        <item x="33"/>
        <item x="246"/>
        <item x="10"/>
        <item x="34"/>
        <item x="35"/>
        <item x="247"/>
        <item x="248"/>
        <item x="249"/>
        <item x="94"/>
        <item x="95"/>
        <item x="96"/>
        <item x="97"/>
        <item x="250"/>
        <item x="251"/>
        <item x="36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98"/>
        <item x="99"/>
        <item x="264"/>
        <item x="265"/>
        <item x="266"/>
        <item x="100"/>
        <item x="101"/>
        <item x="11"/>
        <item x="267"/>
        <item x="102"/>
        <item x="12"/>
        <item x="268"/>
        <item x="13"/>
        <item x="269"/>
        <item x="270"/>
        <item x="271"/>
        <item x="272"/>
        <item x="14"/>
        <item x="273"/>
        <item x="274"/>
        <item x="275"/>
        <item x="349"/>
        <item x="15"/>
        <item x="276"/>
        <item x="277"/>
        <item x="278"/>
        <item x="279"/>
        <item x="37"/>
        <item x="280"/>
        <item x="16"/>
        <item x="40"/>
        <item x="281"/>
        <item x="38"/>
        <item x="282"/>
        <item x="41"/>
        <item x="103"/>
        <item x="4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43"/>
        <item x="297"/>
        <item x="44"/>
        <item x="104"/>
        <item x="105"/>
        <item x="39"/>
        <item x="352"/>
        <item m="1" x="353"/>
        <item m="1" x="354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45"/>
        <item x="346"/>
        <item x="347"/>
        <item x="348"/>
        <item x="350"/>
        <item x="351"/>
        <item x="340"/>
        <item x="14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multipleItemSelectionAllowed="1" showAll="0">
      <items count="9">
        <item x="1"/>
        <item x="2"/>
        <item x="3"/>
        <item x="4"/>
        <item h="1" x="5"/>
        <item h="1" x="0"/>
        <item x="6"/>
        <item h="1" x="7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28">
    <i>
      <x v="308"/>
    </i>
    <i>
      <x v="203"/>
    </i>
    <i>
      <x v="310"/>
    </i>
    <i>
      <x v="60"/>
    </i>
    <i>
      <x v="241"/>
    </i>
    <i>
      <x v="128"/>
    </i>
    <i>
      <x v="132"/>
    </i>
    <i>
      <x/>
    </i>
    <i>
      <x v="207"/>
    </i>
    <i>
      <x v="349"/>
    </i>
    <i>
      <x v="39"/>
    </i>
    <i>
      <x v="230"/>
    </i>
    <i>
      <x v="348"/>
    </i>
    <i>
      <x v="215"/>
    </i>
    <i>
      <x v="208"/>
    </i>
    <i>
      <x v="136"/>
    </i>
    <i>
      <x v="48"/>
    </i>
    <i>
      <x v="144"/>
    </i>
    <i>
      <x v="131"/>
    </i>
    <i>
      <x v="119"/>
    </i>
    <i>
      <x v="209"/>
    </i>
    <i>
      <x v="227"/>
    </i>
    <i>
      <x v="218"/>
    </i>
    <i>
      <x v="69"/>
    </i>
    <i>
      <x v="112"/>
    </i>
    <i>
      <x v="350"/>
    </i>
    <i>
      <x v="70"/>
    </i>
    <i>
      <x v="27"/>
    </i>
    <i>
      <x v="347"/>
    </i>
    <i>
      <x v="204"/>
    </i>
    <i>
      <x v="118"/>
    </i>
    <i>
      <x v="205"/>
    </i>
    <i>
      <x v="182"/>
    </i>
    <i>
      <x v="148"/>
    </i>
    <i>
      <x v="46"/>
    </i>
    <i>
      <x v="28"/>
    </i>
    <i>
      <x v="351"/>
    </i>
    <i>
      <x v="42"/>
    </i>
    <i>
      <x v="135"/>
    </i>
    <i>
      <x v="238"/>
    </i>
    <i>
      <x v="37"/>
    </i>
    <i>
      <x v="44"/>
    </i>
    <i>
      <x v="55"/>
    </i>
    <i>
      <x v="275"/>
    </i>
    <i>
      <x v="199"/>
    </i>
    <i>
      <x v="286"/>
    </i>
    <i>
      <x v="153"/>
    </i>
    <i>
      <x v="192"/>
    </i>
    <i>
      <x v="34"/>
    </i>
    <i>
      <x v="32"/>
    </i>
    <i>
      <x v="130"/>
    </i>
    <i>
      <x v="85"/>
    </i>
    <i>
      <x v="19"/>
    </i>
    <i>
      <x v="206"/>
    </i>
    <i>
      <x v="26"/>
    </i>
    <i>
      <x v="62"/>
    </i>
    <i>
      <x v="13"/>
    </i>
    <i>
      <x v="281"/>
    </i>
    <i>
      <x v="152"/>
    </i>
    <i>
      <x v="309"/>
    </i>
    <i>
      <x v="177"/>
    </i>
    <i>
      <x v="216"/>
    </i>
    <i>
      <x v="200"/>
    </i>
    <i>
      <x v="188"/>
    </i>
    <i>
      <x v="49"/>
    </i>
    <i>
      <x v="12"/>
    </i>
    <i>
      <x v="43"/>
    </i>
    <i>
      <x v="117"/>
    </i>
    <i>
      <x v="212"/>
    </i>
    <i>
      <x v="235"/>
    </i>
    <i>
      <x v="352"/>
    </i>
    <i>
      <x v="201"/>
    </i>
    <i>
      <x v="202"/>
    </i>
    <i>
      <x v="52"/>
    </i>
    <i>
      <x v="14"/>
    </i>
    <i>
      <x v="53"/>
    </i>
    <i>
      <x v="236"/>
    </i>
    <i>
      <x v="150"/>
    </i>
    <i>
      <x v="116"/>
    </i>
    <i>
      <x v="307"/>
    </i>
    <i>
      <x v="134"/>
    </i>
    <i>
      <x v="266"/>
    </i>
    <i>
      <x v="29"/>
    </i>
    <i>
      <x v="288"/>
    </i>
    <i>
      <x v="59"/>
    </i>
    <i>
      <x v="346"/>
    </i>
    <i>
      <x v="51"/>
    </i>
    <i>
      <x v="263"/>
    </i>
    <i>
      <x v="210"/>
    </i>
    <i>
      <x v="73"/>
    </i>
    <i>
      <x v="133"/>
    </i>
    <i>
      <x v="284"/>
    </i>
    <i>
      <x v="61"/>
    </i>
    <i>
      <x v="290"/>
    </i>
    <i>
      <x v="180"/>
    </i>
    <i>
      <x v="38"/>
    </i>
    <i>
      <x v="36"/>
    </i>
    <i>
      <x v="113"/>
    </i>
    <i>
      <x v="50"/>
    </i>
    <i>
      <x v="261"/>
    </i>
    <i>
      <x v="67"/>
    </i>
    <i>
      <x v="264"/>
    </i>
    <i>
      <x v="229"/>
    </i>
    <i>
      <x v="271"/>
    </i>
    <i>
      <x v="68"/>
    </i>
    <i>
      <x v="276"/>
    </i>
    <i>
      <x v="231"/>
    </i>
    <i>
      <x v="283"/>
    </i>
    <i>
      <x v="184"/>
    </i>
    <i>
      <x v="83"/>
    </i>
    <i>
      <x v="176"/>
    </i>
    <i>
      <x v="289"/>
    </i>
    <i>
      <x v="237"/>
    </i>
    <i>
      <x v="305"/>
    </i>
    <i>
      <x v="33"/>
    </i>
    <i>
      <x v="151"/>
    </i>
    <i>
      <x v="18"/>
    </i>
    <i>
      <x v="111"/>
    </i>
    <i>
      <x v="254"/>
    </i>
    <i>
      <x v="35"/>
    </i>
    <i>
      <x v="255"/>
    </i>
    <i>
      <x v="115"/>
    </i>
    <i>
      <x v="259"/>
    </i>
    <i>
      <x v="54"/>
    </i>
    <i>
      <x v="260"/>
    </i>
    <i>
      <x v="217"/>
    </i>
    <i>
      <x v="173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3" hier="-1"/>
  </pageFields>
  <dataFields count="10">
    <dataField name="Average of SCORE" fld="5" subtotal="average" baseField="1" baseItem="0"/>
    <dataField name="Sum of MEAN REVERSION SCORE" fld="6" baseField="0" baseItem="0"/>
    <dataField name="Sum of SHORT MODEL SCORE" fld="7" baseField="0" baseItem="0"/>
    <dataField name="Average of RSI" fld="14" subtotal="average" baseField="1" baseItem="7" numFmtId="2"/>
    <dataField name="Average of RSI 5 WEEKS" fld="20" subtotal="average" baseField="1" baseItem="7" numFmtId="2"/>
    <dataField name="Average of Number Days Above 31D MA" fld="21" subtotal="average" baseField="1" baseItem="7"/>
    <dataField name="Average of GAP Indicator" fld="22" subtotal="average" baseField="1" baseItem="386"/>
    <dataField name="Average of LONG RETRACEMENT DATE" fld="12" subtotal="average" baseField="1" baseItem="0" numFmtId="14"/>
    <dataField name="Average of BREAKOUT 260D" fld="8" subtotal="average" baseField="1" baseItem="409"/>
    <dataField name="Average of BREAKOUT 260D SPX" fld="10" subtotal="average" baseField="1" baseItem="409"/>
  </dataFields>
  <formats count="30">
    <format dxfId="236">
      <pivotArea field="1" type="button" dataOnly="0" labelOnly="1" outline="0" axis="axisRow" fieldPosition="0"/>
    </format>
    <format dxfId="235">
      <pivotArea dataOnly="0" labelOnly="1" outline="0" fieldPosition="0">
        <references count="1">
          <reference field="4294967294" count="2">
            <x v="0"/>
            <x v="7"/>
          </reference>
        </references>
      </pivotArea>
    </format>
    <format dxfId="234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233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232">
      <pivotArea outline="0" collapsedLevelsAreSubtotals="1" fieldPosition="0">
        <references count="1">
          <reference field="4294967294" count="1" selected="0">
            <x v="7"/>
          </reference>
        </references>
      </pivotArea>
    </format>
    <format dxfId="231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230">
      <pivotArea type="all" dataOnly="0" outline="0" fieldPosition="0"/>
    </format>
    <format dxfId="229">
      <pivotArea dataOnly="0" labelOnly="1" fieldPosition="0">
        <references count="1">
          <reference field="1" count="37">
            <x v="2"/>
            <x v="11"/>
            <x v="16"/>
            <x v="32"/>
            <x v="34"/>
            <x v="56"/>
            <x v="57"/>
            <x v="66"/>
            <x v="72"/>
            <x v="75"/>
            <x v="77"/>
            <x v="78"/>
            <x v="82"/>
            <x v="90"/>
            <x v="91"/>
            <x v="92"/>
            <x v="94"/>
            <x v="95"/>
            <x v="99"/>
            <x v="102"/>
            <x v="120"/>
            <x v="121"/>
            <x v="163"/>
            <x v="171"/>
            <x v="180"/>
            <x v="194"/>
            <x v="202"/>
            <x v="211"/>
            <x v="212"/>
            <x v="214"/>
            <x v="216"/>
            <x v="221"/>
            <x v="226"/>
            <x v="243"/>
            <x v="251"/>
            <x v="268"/>
            <x v="297"/>
          </reference>
        </references>
      </pivotArea>
    </format>
    <format dxfId="228">
      <pivotArea dataOnly="0" labelOnly="1" fieldPosition="0">
        <references count="1">
          <reference field="1" count="31">
            <x v="0"/>
            <x v="1"/>
            <x v="3"/>
            <x v="6"/>
            <x v="17"/>
            <x v="93"/>
            <x v="100"/>
            <x v="103"/>
            <x v="105"/>
            <x v="107"/>
            <x v="109"/>
            <x v="119"/>
            <x v="122"/>
            <x v="123"/>
            <x v="138"/>
            <x v="139"/>
            <x v="143"/>
            <x v="156"/>
            <x v="167"/>
            <x v="192"/>
            <x v="195"/>
            <x v="220"/>
            <x v="223"/>
            <x v="230"/>
            <x v="233"/>
            <x v="241"/>
            <x v="245"/>
            <x v="278"/>
            <x v="281"/>
            <x v="301"/>
            <x v="304"/>
          </reference>
        </references>
      </pivotArea>
    </format>
    <format dxfId="227">
      <pivotArea dataOnly="0" labelOnly="1" fieldPosition="0">
        <references count="1">
          <reference field="1" count="40">
            <x v="8"/>
            <x v="10"/>
            <x v="15"/>
            <x v="21"/>
            <x v="23"/>
            <x v="26"/>
            <x v="31"/>
            <x v="33"/>
            <x v="47"/>
            <x v="48"/>
            <x v="52"/>
            <x v="58"/>
            <x v="60"/>
            <x v="64"/>
            <x v="70"/>
            <x v="80"/>
            <x v="101"/>
            <x v="106"/>
            <x v="112"/>
            <x v="126"/>
            <x v="131"/>
            <x v="144"/>
            <x v="165"/>
            <x v="182"/>
            <x v="189"/>
            <x v="225"/>
            <x v="242"/>
            <x v="244"/>
            <x v="246"/>
            <x v="247"/>
            <x v="252"/>
            <x v="267"/>
            <x v="269"/>
            <x v="270"/>
            <x v="275"/>
            <x v="285"/>
            <x v="286"/>
            <x v="294"/>
            <x v="300"/>
            <x v="303"/>
          </reference>
        </references>
      </pivotArea>
    </format>
    <format dxfId="226">
      <pivotArea dataOnly="0" labelOnly="1" fieldPosition="0">
        <references count="1">
          <reference field="1" count="40">
            <x v="5"/>
            <x v="7"/>
            <x v="9"/>
            <x v="22"/>
            <x v="24"/>
            <x v="35"/>
            <x v="40"/>
            <x v="65"/>
            <x v="71"/>
            <x v="84"/>
            <x v="87"/>
            <x v="98"/>
            <x v="104"/>
            <x v="108"/>
            <x v="125"/>
            <x v="132"/>
            <x v="153"/>
            <x v="154"/>
            <x v="157"/>
            <x v="159"/>
            <x v="161"/>
            <x v="169"/>
            <x v="179"/>
            <x v="190"/>
            <x v="193"/>
            <x v="201"/>
            <x v="203"/>
            <x v="219"/>
            <x v="232"/>
            <x v="240"/>
            <x v="256"/>
            <x v="257"/>
            <x v="272"/>
            <x v="273"/>
            <x v="279"/>
            <x v="287"/>
            <x v="295"/>
            <x v="299"/>
            <x v="302"/>
            <x v="311"/>
          </reference>
        </references>
      </pivotArea>
    </format>
    <format dxfId="225">
      <pivotArea dataOnly="0" labelOnly="1" fieldPosition="0">
        <references count="1">
          <reference field="1" count="41">
            <x v="4"/>
            <x v="37"/>
            <x v="44"/>
            <x v="51"/>
            <x v="62"/>
            <x v="63"/>
            <x v="89"/>
            <x v="96"/>
            <x v="111"/>
            <x v="114"/>
            <x v="118"/>
            <x v="124"/>
            <x v="133"/>
            <x v="134"/>
            <x v="135"/>
            <x v="136"/>
            <x v="146"/>
            <x v="152"/>
            <x v="155"/>
            <x v="158"/>
            <x v="160"/>
            <x v="162"/>
            <x v="164"/>
            <x v="166"/>
            <x v="168"/>
            <x v="170"/>
            <x v="172"/>
            <x v="173"/>
            <x v="174"/>
            <x v="175"/>
            <x v="176"/>
            <x v="177"/>
            <x v="235"/>
            <x v="238"/>
            <x v="248"/>
            <x v="253"/>
            <x v="262"/>
            <x v="265"/>
            <x v="282"/>
            <x v="290"/>
            <x v="298"/>
          </reference>
        </references>
      </pivotArea>
    </format>
    <format dxfId="224">
      <pivotArea dataOnly="0" labelOnly="1" fieldPosition="0">
        <references count="1">
          <reference field="1" count="44">
            <x v="13"/>
            <x v="18"/>
            <x v="25"/>
            <x v="27"/>
            <x v="38"/>
            <x v="42"/>
            <x v="43"/>
            <x v="49"/>
            <x v="53"/>
            <x v="67"/>
            <x v="68"/>
            <x v="69"/>
            <x v="73"/>
            <x v="74"/>
            <x v="116"/>
            <x v="128"/>
            <x v="137"/>
            <x v="142"/>
            <x v="145"/>
            <x v="148"/>
            <x v="178"/>
            <x v="181"/>
            <x v="183"/>
            <x v="184"/>
            <x v="185"/>
            <x v="186"/>
            <x v="187"/>
            <x v="188"/>
            <x v="191"/>
            <x v="196"/>
            <x v="197"/>
            <x v="198"/>
            <x v="234"/>
            <x v="236"/>
            <x v="237"/>
            <x v="250"/>
            <x v="255"/>
            <x v="258"/>
            <x v="260"/>
            <x v="280"/>
            <x v="284"/>
            <x v="288"/>
            <x v="292"/>
            <x v="296"/>
          </reference>
        </references>
      </pivotArea>
    </format>
    <format dxfId="223">
      <pivotArea dataOnly="0" labelOnly="1" fieldPosition="0">
        <references count="1">
          <reference field="1" count="35">
            <x v="14"/>
            <x v="19"/>
            <x v="28"/>
            <x v="29"/>
            <x v="30"/>
            <x v="36"/>
            <x v="39"/>
            <x v="41"/>
            <x v="54"/>
            <x v="59"/>
            <x v="76"/>
            <x v="79"/>
            <x v="81"/>
            <x v="83"/>
            <x v="97"/>
            <x v="110"/>
            <x v="113"/>
            <x v="115"/>
            <x v="199"/>
            <x v="200"/>
            <x v="204"/>
            <x v="205"/>
            <x v="206"/>
            <x v="207"/>
            <x v="208"/>
            <x v="209"/>
            <x v="210"/>
            <x v="213"/>
            <x v="249"/>
            <x v="254"/>
            <x v="259"/>
            <x v="261"/>
            <x v="263"/>
            <x v="264"/>
            <x v="266"/>
          </reference>
        </references>
      </pivotArea>
    </format>
    <format dxfId="222">
      <pivotArea dataOnly="0" labelOnly="1" fieldPosition="0">
        <references count="1">
          <reference field="1" count="42">
            <x v="12"/>
            <x v="45"/>
            <x v="46"/>
            <x v="50"/>
            <x v="55"/>
            <x v="61"/>
            <x v="85"/>
            <x v="86"/>
            <x v="88"/>
            <x v="117"/>
            <x v="127"/>
            <x v="129"/>
            <x v="130"/>
            <x v="140"/>
            <x v="141"/>
            <x v="147"/>
            <x v="149"/>
            <x v="150"/>
            <x v="151"/>
            <x v="215"/>
            <x v="217"/>
            <x v="218"/>
            <x v="222"/>
            <x v="224"/>
            <x v="227"/>
            <x v="228"/>
            <x v="229"/>
            <x v="231"/>
            <x v="271"/>
            <x v="274"/>
            <x v="276"/>
            <x v="277"/>
            <x v="283"/>
            <x v="289"/>
            <x v="291"/>
            <x v="293"/>
            <x v="305"/>
            <x v="306"/>
            <x v="307"/>
            <x v="308"/>
            <x v="309"/>
            <x v="310"/>
          </reference>
        </references>
      </pivotArea>
    </format>
    <format dxfId="221">
      <pivotArea dataOnly="0" labelOnly="1" fieldPosition="0">
        <references count="1">
          <reference field="1" count="2">
            <x v="20"/>
            <x v="239"/>
          </reference>
        </references>
      </pivotArea>
    </format>
    <format dxfId="220">
      <pivotArea dataOnly="0" labelOnly="1" outline="0" fieldPosition="0">
        <references count="1">
          <reference field="4294967294" count="8">
            <x v="0"/>
            <x v="3"/>
            <x v="4"/>
            <x v="5"/>
            <x v="6"/>
            <x v="7"/>
            <x v="8"/>
            <x v="9"/>
          </reference>
        </references>
      </pivotArea>
    </format>
    <format dxfId="219">
      <pivotArea dataOnly="0" labelOnly="1" outline="0" fieldPosition="0">
        <references count="1">
          <reference field="4294967294" count="5">
            <x v="0"/>
            <x v="3"/>
            <x v="4"/>
            <x v="5"/>
            <x v="6"/>
          </reference>
        </references>
      </pivotArea>
    </format>
    <format dxfId="218">
      <pivotArea outline="0" collapsedLevelsAreSubtotals="1" fieldPosition="0">
        <references count="1">
          <reference field="4294967294" count="2" selected="0">
            <x v="3"/>
            <x v="4"/>
          </reference>
        </references>
      </pivotArea>
    </format>
    <format dxfId="217">
      <pivotArea dataOnly="0" labelOnly="1" outline="0" fieldPosition="0">
        <references count="1">
          <reference field="4294967294" count="2">
            <x v="3"/>
            <x v="4"/>
          </reference>
        </references>
      </pivotArea>
    </format>
    <format dxfId="216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215">
      <pivotArea type="all" dataOnly="0" outline="0" fieldPosition="0"/>
    </format>
    <format dxfId="214">
      <pivotArea outline="0" collapsedLevelsAreSubtotals="1" fieldPosition="0"/>
    </format>
    <format dxfId="213">
      <pivotArea field="1" type="button" dataOnly="0" labelOnly="1" outline="0" axis="axisRow" fieldPosition="0"/>
    </format>
    <format dxfId="212">
      <pivotArea dataOnly="0" labelOnly="1" fieldPosition="0">
        <references count="1">
          <reference field="1" count="44">
            <x v="0"/>
            <x v="13"/>
            <x v="32"/>
            <x v="34"/>
            <x v="36"/>
            <x v="43"/>
            <x v="49"/>
            <x v="52"/>
            <x v="60"/>
            <x v="112"/>
            <x v="117"/>
            <x v="119"/>
            <x v="135"/>
            <x v="136"/>
            <x v="180"/>
            <x v="182"/>
            <x v="201"/>
            <x v="202"/>
            <x v="203"/>
            <x v="230"/>
            <x v="241"/>
            <x v="254"/>
            <x v="276"/>
            <x v="281"/>
            <x v="308"/>
            <x v="315"/>
            <x v="322"/>
            <x v="323"/>
            <x v="324"/>
            <x v="325"/>
            <x v="326"/>
            <x v="327"/>
            <x v="328"/>
            <x v="329"/>
            <x v="331"/>
            <x v="334"/>
            <x v="336"/>
            <x v="338"/>
            <x v="339"/>
            <x v="342"/>
            <x v="343"/>
            <x v="344"/>
            <x v="348"/>
            <x v="351"/>
          </reference>
        </references>
      </pivotArea>
    </format>
    <format dxfId="211">
      <pivotArea dataOnly="0" labelOnly="1" fieldPosition="0">
        <references count="1">
          <reference field="1" count="46">
            <x v="18"/>
            <x v="27"/>
            <x v="29"/>
            <x v="35"/>
            <x v="38"/>
            <x v="46"/>
            <x v="48"/>
            <x v="50"/>
            <x v="51"/>
            <x v="53"/>
            <x v="54"/>
            <x v="61"/>
            <x v="62"/>
            <x v="68"/>
            <x v="115"/>
            <x v="116"/>
            <x v="118"/>
            <x v="128"/>
            <x v="153"/>
            <x v="177"/>
            <x v="192"/>
            <x v="200"/>
            <x v="204"/>
            <x v="205"/>
            <x v="206"/>
            <x v="207"/>
            <x v="208"/>
            <x v="210"/>
            <x v="212"/>
            <x v="215"/>
            <x v="216"/>
            <x v="229"/>
            <x v="307"/>
            <x v="309"/>
            <x v="311"/>
            <x v="317"/>
            <x v="320"/>
            <x v="330"/>
            <x v="332"/>
            <x v="333"/>
            <x v="335"/>
            <x v="337"/>
            <x v="341"/>
            <x v="346"/>
            <x v="347"/>
            <x v="349"/>
          </reference>
        </references>
      </pivotArea>
    </format>
    <format dxfId="210">
      <pivotArea dataOnly="0" labelOnly="1" fieldPosition="0">
        <references count="1">
          <reference field="1" count="50">
            <x v="14"/>
            <x v="19"/>
            <x v="26"/>
            <x v="28"/>
            <x v="33"/>
            <x v="39"/>
            <x v="42"/>
            <x v="44"/>
            <x v="55"/>
            <x v="59"/>
            <x v="69"/>
            <x v="73"/>
            <x v="111"/>
            <x v="113"/>
            <x v="130"/>
            <x v="131"/>
            <x v="132"/>
            <x v="133"/>
            <x v="134"/>
            <x v="144"/>
            <x v="148"/>
            <x v="150"/>
            <x v="151"/>
            <x v="152"/>
            <x v="173"/>
            <x v="176"/>
            <x v="184"/>
            <x v="199"/>
            <x v="217"/>
            <x v="218"/>
            <x v="227"/>
            <x v="231"/>
            <x v="235"/>
            <x v="236"/>
            <x v="237"/>
            <x v="238"/>
            <x v="261"/>
            <x v="263"/>
            <x v="264"/>
            <x v="266"/>
            <x v="271"/>
            <x v="275"/>
            <x v="283"/>
            <x v="310"/>
            <x v="314"/>
            <x v="316"/>
            <x v="318"/>
            <x v="319"/>
            <x v="321"/>
            <x v="350"/>
          </reference>
        </references>
      </pivotArea>
    </format>
    <format dxfId="209">
      <pivotArea dataOnly="0" labelOnly="1" fieldPosition="0">
        <references count="1">
          <reference field="1" count="19">
            <x v="12"/>
            <x v="37"/>
            <x v="67"/>
            <x v="70"/>
            <x v="83"/>
            <x v="85"/>
            <x v="188"/>
            <x v="209"/>
            <x v="255"/>
            <x v="259"/>
            <x v="260"/>
            <x v="284"/>
            <x v="286"/>
            <x v="288"/>
            <x v="289"/>
            <x v="290"/>
            <x v="305"/>
            <x v="340"/>
            <x v="345"/>
          </reference>
        </references>
      </pivotArea>
    </format>
    <format dxfId="208">
      <pivotArea dataOnly="0" labelOnly="1" grandRow="1" outline="0" fieldPosition="0"/>
    </format>
    <format dxfId="207">
      <pivotArea dataOnly="0" labelOnly="1" outline="0" fieldPosition="0">
        <references count="1">
          <reference field="4294967294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EE6C70-5771-4A92-B9AE-1196176E061D}" name="PivotTable1" cacheId="8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K196" firstHeaderRow="0" firstDataRow="1" firstDataCol="1" rowPageCount="1" colPageCount="1"/>
  <pivotFields count="43">
    <pivotField showAll="0"/>
    <pivotField axis="axisRow" showAll="0" sortType="descending">
      <items count="356">
        <item x="17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45"/>
        <item x="46"/>
        <item x="47"/>
        <item x="117"/>
        <item x="118"/>
        <item x="119"/>
        <item x="48"/>
        <item x="49"/>
        <item x="120"/>
        <item x="121"/>
        <item x="122"/>
        <item x="123"/>
        <item x="124"/>
        <item x="125"/>
        <item x="50"/>
        <item x="51"/>
        <item x="330"/>
        <item x="1"/>
        <item x="126"/>
        <item x="127"/>
        <item x="331"/>
        <item x="18"/>
        <item x="332"/>
        <item x="52"/>
        <item x="53"/>
        <item x="54"/>
        <item x="19"/>
        <item x="333"/>
        <item x="128"/>
        <item x="129"/>
        <item x="55"/>
        <item x="56"/>
        <item x="57"/>
        <item x="130"/>
        <item x="20"/>
        <item x="131"/>
        <item x="58"/>
        <item x="59"/>
        <item x="2"/>
        <item x="60"/>
        <item x="61"/>
        <item x="62"/>
        <item x="63"/>
        <item x="21"/>
        <item x="132"/>
        <item x="133"/>
        <item x="134"/>
        <item x="22"/>
        <item x="23"/>
        <item x="64"/>
        <item x="65"/>
        <item x="135"/>
        <item x="136"/>
        <item x="137"/>
        <item x="138"/>
        <item x="66"/>
        <item x="67"/>
        <item x="68"/>
        <item x="334"/>
        <item x="139"/>
        <item x="140"/>
        <item x="3"/>
        <item x="141"/>
        <item x="142"/>
        <item x="144"/>
        <item x="145"/>
        <item x="146"/>
        <item x="147"/>
        <item x="148"/>
        <item x="149"/>
        <item x="150"/>
        <item x="335"/>
        <item x="151"/>
        <item x="69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24"/>
        <item x="336"/>
        <item x="4"/>
        <item x="177"/>
        <item x="5"/>
        <item x="70"/>
        <item x="71"/>
        <item x="72"/>
        <item x="25"/>
        <item x="178"/>
        <item x="179"/>
        <item x="180"/>
        <item x="181"/>
        <item x="182"/>
        <item x="183"/>
        <item x="184"/>
        <item x="185"/>
        <item x="337"/>
        <item x="186"/>
        <item x="338"/>
        <item x="26"/>
        <item x="339"/>
        <item x="73"/>
        <item x="74"/>
        <item x="75"/>
        <item x="76"/>
        <item x="187"/>
        <item x="188"/>
        <item x="189"/>
        <item x="190"/>
        <item x="191"/>
        <item x="192"/>
        <item x="193"/>
        <item x="341"/>
        <item x="194"/>
        <item x="195"/>
        <item x="196"/>
        <item x="6"/>
        <item x="197"/>
        <item x="77"/>
        <item x="27"/>
        <item x="78"/>
        <item x="79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7"/>
        <item x="217"/>
        <item x="218"/>
        <item x="80"/>
        <item x="81"/>
        <item x="219"/>
        <item x="220"/>
        <item x="28"/>
        <item x="221"/>
        <item x="342"/>
        <item x="222"/>
        <item x="82"/>
        <item x="223"/>
        <item x="224"/>
        <item x="225"/>
        <item x="29"/>
        <item x="226"/>
        <item x="227"/>
        <item x="228"/>
        <item x="343"/>
        <item x="229"/>
        <item x="230"/>
        <item x="231"/>
        <item x="232"/>
        <item x="233"/>
        <item x="234"/>
        <item x="83"/>
        <item x="84"/>
        <item x="85"/>
        <item x="30"/>
        <item x="344"/>
        <item x="86"/>
        <item x="87"/>
        <item x="88"/>
        <item x="89"/>
        <item x="90"/>
        <item x="8"/>
        <item x="9"/>
        <item x="235"/>
        <item x="31"/>
        <item x="236"/>
        <item x="237"/>
        <item x="91"/>
        <item x="32"/>
        <item x="92"/>
        <item x="93"/>
        <item x="238"/>
        <item x="239"/>
        <item x="240"/>
        <item x="241"/>
        <item x="242"/>
        <item x="243"/>
        <item x="244"/>
        <item x="245"/>
        <item x="33"/>
        <item x="246"/>
        <item x="10"/>
        <item x="34"/>
        <item x="35"/>
        <item x="247"/>
        <item x="248"/>
        <item x="249"/>
        <item x="94"/>
        <item x="95"/>
        <item x="96"/>
        <item x="97"/>
        <item x="250"/>
        <item x="251"/>
        <item x="36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98"/>
        <item x="99"/>
        <item x="264"/>
        <item x="265"/>
        <item x="266"/>
        <item x="100"/>
        <item x="101"/>
        <item x="11"/>
        <item x="267"/>
        <item x="102"/>
        <item x="12"/>
        <item x="268"/>
        <item x="13"/>
        <item x="269"/>
        <item x="270"/>
        <item x="271"/>
        <item x="272"/>
        <item x="14"/>
        <item x="273"/>
        <item x="274"/>
        <item x="275"/>
        <item x="349"/>
        <item x="15"/>
        <item x="276"/>
        <item x="277"/>
        <item x="278"/>
        <item x="279"/>
        <item x="37"/>
        <item x="280"/>
        <item x="16"/>
        <item x="40"/>
        <item x="281"/>
        <item x="38"/>
        <item x="282"/>
        <item x="41"/>
        <item x="103"/>
        <item x="4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43"/>
        <item x="297"/>
        <item x="44"/>
        <item x="104"/>
        <item x="105"/>
        <item x="39"/>
        <item x="352"/>
        <item m="1" x="353"/>
        <item m="1" x="354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45"/>
        <item x="346"/>
        <item x="347"/>
        <item x="348"/>
        <item x="350"/>
        <item x="351"/>
        <item x="340"/>
        <item x="14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multipleItemSelectionAllowed="1" showAll="0">
      <items count="9">
        <item h="1" x="1"/>
        <item h="1" x="2"/>
        <item h="1" x="3"/>
        <item h="1" x="4"/>
        <item x="5"/>
        <item h="1" x="0"/>
        <item h="1" x="6"/>
        <item h="1" x="7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93">
    <i>
      <x v="213"/>
    </i>
    <i>
      <x v="174"/>
    </i>
    <i>
      <x v="96"/>
    </i>
    <i>
      <x v="304"/>
    </i>
    <i>
      <x v="249"/>
    </i>
    <i>
      <x v="225"/>
    </i>
    <i>
      <x v="74"/>
    </i>
    <i>
      <x v="3"/>
    </i>
    <i>
      <x v="243"/>
    </i>
    <i>
      <x v="103"/>
    </i>
    <i>
      <x v="270"/>
    </i>
    <i>
      <x v="108"/>
    </i>
    <i>
      <x v="71"/>
    </i>
    <i>
      <x v="120"/>
    </i>
    <i>
      <x v="242"/>
    </i>
    <i>
      <x v="121"/>
    </i>
    <i>
      <x v="245"/>
    </i>
    <i>
      <x v="126"/>
    </i>
    <i>
      <x v="269"/>
    </i>
    <i>
      <x v="303"/>
    </i>
    <i>
      <x v="285"/>
    </i>
    <i>
      <x v="16"/>
    </i>
    <i>
      <x v="189"/>
    </i>
    <i>
      <x v="154"/>
    </i>
    <i>
      <x v="157"/>
    </i>
    <i>
      <x v="168"/>
    </i>
    <i>
      <x v="64"/>
    </i>
    <i>
      <x v="298"/>
    </i>
    <i>
      <x v="87"/>
    </i>
    <i>
      <x v="155"/>
    </i>
    <i>
      <x v="90"/>
    </i>
    <i>
      <x v="291"/>
    </i>
    <i>
      <x v="92"/>
    </i>
    <i>
      <x v="300"/>
    </i>
    <i>
      <x v="97"/>
    </i>
    <i>
      <x v="226"/>
    </i>
    <i>
      <x v="147"/>
    </i>
    <i>
      <x v="170"/>
    </i>
    <i>
      <x v="257"/>
    </i>
    <i>
      <x v="240"/>
    </i>
    <i>
      <x v="223"/>
    </i>
    <i>
      <x v="142"/>
    </i>
    <i>
      <x v="247"/>
    </i>
    <i>
      <x v="143"/>
    </i>
    <i>
      <x v="273"/>
    </i>
    <i>
      <x v="86"/>
    </i>
    <i>
      <x v="65"/>
    </i>
    <i>
      <x v="15"/>
    </i>
    <i>
      <x v="10"/>
    </i>
    <i>
      <x v="1"/>
    </i>
    <i>
      <x v="251"/>
    </i>
    <i>
      <x v="159"/>
    </i>
    <i>
      <x v="75"/>
    </i>
    <i>
      <x v="161"/>
    </i>
    <i>
      <x v="40"/>
    </i>
    <i>
      <x v="163"/>
    </i>
    <i>
      <x v="224"/>
    </i>
    <i>
      <x v="91"/>
    </i>
    <i>
      <x v="25"/>
    </i>
    <i>
      <x v="169"/>
    </i>
    <i>
      <x v="66"/>
    </i>
    <i>
      <x v="98"/>
    </i>
    <i>
      <x v="246"/>
    </i>
    <i>
      <x v="8"/>
    </i>
    <i>
      <x v="11"/>
    </i>
    <i>
      <x v="17"/>
    </i>
    <i>
      <x v="252"/>
    </i>
    <i>
      <x v="57"/>
    </i>
    <i>
      <x v="267"/>
    </i>
    <i>
      <x v="211"/>
    </i>
    <i>
      <x v="272"/>
    </i>
    <i>
      <x v="24"/>
    </i>
    <i>
      <x v="287"/>
    </i>
    <i>
      <x v="214"/>
    </i>
    <i>
      <x v="219"/>
    </i>
    <i>
      <x v="299"/>
    </i>
    <i>
      <x v="172"/>
    </i>
    <i>
      <x v="179"/>
    </i>
    <i>
      <x v="56"/>
    </i>
    <i>
      <x v="294"/>
    </i>
    <i>
      <x v="79"/>
    </i>
    <i>
      <x v="88"/>
    </i>
    <i>
      <x v="106"/>
    </i>
    <i>
      <x v="292"/>
    </i>
    <i>
      <x v="89"/>
    </i>
    <i>
      <x v="185"/>
    </i>
    <i>
      <x v="165"/>
    </i>
    <i>
      <x v="277"/>
    </i>
    <i>
      <x v="258"/>
    </i>
    <i>
      <x v="353"/>
    </i>
    <i>
      <x v="262"/>
    </i>
    <i>
      <x v="293"/>
    </i>
    <i>
      <x v="114"/>
    </i>
    <i>
      <x v="296"/>
    </i>
    <i>
      <x v="149"/>
    </i>
    <i>
      <x v="186"/>
    </i>
    <i>
      <x v="41"/>
    </i>
    <i>
      <x v="104"/>
    </i>
    <i>
      <x v="102"/>
    </i>
    <i>
      <x v="178"/>
    </i>
    <i>
      <x v="78"/>
    </i>
    <i>
      <x v="72"/>
    </i>
    <i>
      <x v="123"/>
    </i>
    <i>
      <x v="250"/>
    </i>
    <i>
      <x v="81"/>
    </i>
    <i>
      <x v="138"/>
    </i>
    <i>
      <x v="122"/>
    </i>
    <i>
      <x v="101"/>
    </i>
    <i>
      <x v="82"/>
    </i>
    <i>
      <x v="77"/>
    </i>
    <i>
      <x v="107"/>
    </i>
    <i>
      <x v="145"/>
    </i>
    <i>
      <x v="183"/>
    </i>
    <i>
      <x v="234"/>
    </i>
    <i>
      <x v="160"/>
    </i>
    <i>
      <x v="278"/>
    </i>
    <i>
      <x v="196"/>
    </i>
    <i>
      <x v="100"/>
    </i>
    <i>
      <x v="124"/>
    </i>
    <i>
      <x v="191"/>
    </i>
    <i>
      <x v="162"/>
    </i>
    <i>
      <x v="228"/>
    </i>
    <i>
      <x v="248"/>
    </i>
    <i>
      <x v="105"/>
    </i>
    <i>
      <x v="127"/>
    </i>
    <i>
      <x v="93"/>
    </i>
    <i>
      <x v="158"/>
    </i>
    <i>
      <x v="175"/>
    </i>
    <i>
      <x v="301"/>
    </i>
    <i>
      <x v="279"/>
    </i>
    <i>
      <x v="220"/>
    </i>
    <i>
      <x v="265"/>
    </i>
    <i>
      <x v="99"/>
    </i>
    <i>
      <x v="125"/>
    </i>
    <i>
      <x v="232"/>
    </i>
    <i>
      <x v="109"/>
    </i>
    <i>
      <x v="139"/>
    </i>
    <i>
      <x v="6"/>
    </i>
    <i>
      <x v="94"/>
    </i>
    <i>
      <x v="58"/>
    </i>
    <i>
      <x v="167"/>
    </i>
    <i>
      <x v="2"/>
    </i>
    <i>
      <x v="23"/>
    </i>
    <i>
      <x v="146"/>
    </i>
    <i>
      <x v="193"/>
    </i>
    <i>
      <x v="156"/>
    </i>
    <i>
      <x v="76"/>
    </i>
    <i>
      <x v="4"/>
    </i>
    <i>
      <x v="295"/>
    </i>
    <i>
      <x v="80"/>
    </i>
    <i>
      <x v="195"/>
    </i>
    <i>
      <x v="244"/>
    </i>
    <i>
      <x v="22"/>
    </i>
    <i>
      <x v="45"/>
    </i>
    <i>
      <x v="282"/>
    </i>
    <i>
      <x v="47"/>
    </i>
    <i>
      <x v="129"/>
    </i>
    <i>
      <x v="84"/>
    </i>
    <i>
      <x v="297"/>
    </i>
    <i>
      <x v="7"/>
    </i>
    <i>
      <x v="9"/>
    </i>
    <i>
      <x v="140"/>
    </i>
    <i>
      <x v="306"/>
    </i>
    <i>
      <x v="164"/>
    </i>
    <i>
      <x v="274"/>
    </i>
    <i>
      <x v="110"/>
    </i>
    <i>
      <x v="141"/>
    </i>
    <i>
      <x v="166"/>
    </i>
    <i>
      <x v="280"/>
    </i>
    <i>
      <x v="253"/>
    </i>
    <i>
      <x v="181"/>
    </i>
    <i>
      <x v="256"/>
    </i>
    <i>
      <x v="31"/>
    </i>
    <i>
      <x v="221"/>
    </i>
    <i>
      <x v="187"/>
    </i>
    <i>
      <x v="198"/>
    </i>
    <i>
      <x v="190"/>
    </i>
    <i>
      <x v="222"/>
    </i>
    <i>
      <x v="95"/>
    </i>
    <i>
      <x v="30"/>
    </i>
    <i>
      <x v="194"/>
    </i>
    <i>
      <x v="63"/>
    </i>
    <i>
      <x v="302"/>
    </i>
    <i>
      <x v="268"/>
    </i>
    <i>
      <x v="233"/>
    </i>
    <i>
      <x v="171"/>
    </i>
    <i>
      <x v="5"/>
    </i>
    <i>
      <x v="21"/>
    </i>
    <i>
      <x v="197"/>
    </i>
    <i>
      <x v="239"/>
    </i>
    <i>
      <x v="137"/>
    </i>
    <i>
      <x v="20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3" hier="-1"/>
  </pageFields>
  <dataFields count="10">
    <dataField name="Average of SCORE" fld="5" subtotal="average" baseField="1" baseItem="0"/>
    <dataField name="Sum of MEAN REVERSION SCORE" fld="6" baseField="0" baseItem="0"/>
    <dataField name="Sum of SHORT MODEL SCORE" fld="7" baseField="0" baseItem="0"/>
    <dataField name="Average of RSI" fld="14" subtotal="average" baseField="1" baseItem="7" numFmtId="2"/>
    <dataField name="Average of RSI 5 WEEKS" fld="20" subtotal="average" baseField="1" baseItem="7" numFmtId="2"/>
    <dataField name="Average of Number Days Above 31D MA" fld="21" subtotal="average" baseField="1" baseItem="7"/>
    <dataField name="Average of GAP Indicator" fld="22" subtotal="average" baseField="1" baseItem="386"/>
    <dataField name="Average of LONG RETRACEMENT DATE" fld="12" subtotal="average" baseField="1" baseItem="0" numFmtId="14"/>
    <dataField name="Average of BREAKOUT 260D" fld="8" subtotal="average" baseField="1" baseItem="409"/>
    <dataField name="Average of BREAKOUT 260D SPX" fld="10" subtotal="average" baseField="1" baseItem="409"/>
  </dataFields>
  <formats count="29">
    <format dxfId="206">
      <pivotArea field="1" type="button" dataOnly="0" labelOnly="1" outline="0" axis="axisRow" fieldPosition="0"/>
    </format>
    <format dxfId="205">
      <pivotArea dataOnly="0" labelOnly="1" outline="0" fieldPosition="0">
        <references count="1">
          <reference field="4294967294" count="2">
            <x v="0"/>
            <x v="7"/>
          </reference>
        </references>
      </pivotArea>
    </format>
    <format dxfId="204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203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202">
      <pivotArea outline="0" collapsedLevelsAreSubtotals="1" fieldPosition="0">
        <references count="1">
          <reference field="4294967294" count="1" selected="0">
            <x v="7"/>
          </reference>
        </references>
      </pivotArea>
    </format>
    <format dxfId="201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200">
      <pivotArea type="all" dataOnly="0" outline="0" fieldPosition="0"/>
    </format>
    <format dxfId="199">
      <pivotArea dataOnly="0" labelOnly="1" fieldPosition="0">
        <references count="1">
          <reference field="1" count="37">
            <x v="2"/>
            <x v="11"/>
            <x v="16"/>
            <x v="32"/>
            <x v="34"/>
            <x v="56"/>
            <x v="57"/>
            <x v="66"/>
            <x v="72"/>
            <x v="75"/>
            <x v="77"/>
            <x v="78"/>
            <x v="82"/>
            <x v="90"/>
            <x v="91"/>
            <x v="92"/>
            <x v="94"/>
            <x v="95"/>
            <x v="99"/>
            <x v="102"/>
            <x v="120"/>
            <x v="121"/>
            <x v="163"/>
            <x v="171"/>
            <x v="180"/>
            <x v="194"/>
            <x v="202"/>
            <x v="211"/>
            <x v="212"/>
            <x v="214"/>
            <x v="216"/>
            <x v="221"/>
            <x v="226"/>
            <x v="243"/>
            <x v="251"/>
            <x v="268"/>
            <x v="297"/>
          </reference>
        </references>
      </pivotArea>
    </format>
    <format dxfId="198">
      <pivotArea dataOnly="0" labelOnly="1" fieldPosition="0">
        <references count="1">
          <reference field="1" count="31">
            <x v="0"/>
            <x v="1"/>
            <x v="3"/>
            <x v="6"/>
            <x v="17"/>
            <x v="93"/>
            <x v="100"/>
            <x v="103"/>
            <x v="105"/>
            <x v="107"/>
            <x v="109"/>
            <x v="119"/>
            <x v="122"/>
            <x v="123"/>
            <x v="138"/>
            <x v="139"/>
            <x v="143"/>
            <x v="156"/>
            <x v="167"/>
            <x v="192"/>
            <x v="195"/>
            <x v="220"/>
            <x v="223"/>
            <x v="230"/>
            <x v="233"/>
            <x v="241"/>
            <x v="245"/>
            <x v="278"/>
            <x v="281"/>
            <x v="301"/>
            <x v="304"/>
          </reference>
        </references>
      </pivotArea>
    </format>
    <format dxfId="197">
      <pivotArea dataOnly="0" labelOnly="1" fieldPosition="0">
        <references count="1">
          <reference field="1" count="40">
            <x v="8"/>
            <x v="10"/>
            <x v="15"/>
            <x v="21"/>
            <x v="23"/>
            <x v="26"/>
            <x v="31"/>
            <x v="33"/>
            <x v="47"/>
            <x v="48"/>
            <x v="52"/>
            <x v="58"/>
            <x v="60"/>
            <x v="64"/>
            <x v="70"/>
            <x v="80"/>
            <x v="101"/>
            <x v="106"/>
            <x v="112"/>
            <x v="126"/>
            <x v="131"/>
            <x v="144"/>
            <x v="165"/>
            <x v="182"/>
            <x v="189"/>
            <x v="225"/>
            <x v="242"/>
            <x v="244"/>
            <x v="246"/>
            <x v="247"/>
            <x v="252"/>
            <x v="267"/>
            <x v="269"/>
            <x v="270"/>
            <x v="275"/>
            <x v="285"/>
            <x v="286"/>
            <x v="294"/>
            <x v="300"/>
            <x v="303"/>
          </reference>
        </references>
      </pivotArea>
    </format>
    <format dxfId="196">
      <pivotArea dataOnly="0" labelOnly="1" fieldPosition="0">
        <references count="1">
          <reference field="1" count="40">
            <x v="5"/>
            <x v="7"/>
            <x v="9"/>
            <x v="22"/>
            <x v="24"/>
            <x v="35"/>
            <x v="40"/>
            <x v="65"/>
            <x v="71"/>
            <x v="84"/>
            <x v="87"/>
            <x v="98"/>
            <x v="104"/>
            <x v="108"/>
            <x v="125"/>
            <x v="132"/>
            <x v="153"/>
            <x v="154"/>
            <x v="157"/>
            <x v="159"/>
            <x v="161"/>
            <x v="169"/>
            <x v="179"/>
            <x v="190"/>
            <x v="193"/>
            <x v="201"/>
            <x v="203"/>
            <x v="219"/>
            <x v="232"/>
            <x v="240"/>
            <x v="256"/>
            <x v="257"/>
            <x v="272"/>
            <x v="273"/>
            <x v="279"/>
            <x v="287"/>
            <x v="295"/>
            <x v="299"/>
            <x v="302"/>
            <x v="311"/>
          </reference>
        </references>
      </pivotArea>
    </format>
    <format dxfId="195">
      <pivotArea dataOnly="0" labelOnly="1" fieldPosition="0">
        <references count="1">
          <reference field="1" count="41">
            <x v="4"/>
            <x v="37"/>
            <x v="44"/>
            <x v="51"/>
            <x v="62"/>
            <x v="63"/>
            <x v="89"/>
            <x v="96"/>
            <x v="111"/>
            <x v="114"/>
            <x v="118"/>
            <x v="124"/>
            <x v="133"/>
            <x v="134"/>
            <x v="135"/>
            <x v="136"/>
            <x v="146"/>
            <x v="152"/>
            <x v="155"/>
            <x v="158"/>
            <x v="160"/>
            <x v="162"/>
            <x v="164"/>
            <x v="166"/>
            <x v="168"/>
            <x v="170"/>
            <x v="172"/>
            <x v="173"/>
            <x v="174"/>
            <x v="175"/>
            <x v="176"/>
            <x v="177"/>
            <x v="235"/>
            <x v="238"/>
            <x v="248"/>
            <x v="253"/>
            <x v="262"/>
            <x v="265"/>
            <x v="282"/>
            <x v="290"/>
            <x v="298"/>
          </reference>
        </references>
      </pivotArea>
    </format>
    <format dxfId="194">
      <pivotArea dataOnly="0" labelOnly="1" fieldPosition="0">
        <references count="1">
          <reference field="1" count="44">
            <x v="13"/>
            <x v="18"/>
            <x v="25"/>
            <x v="27"/>
            <x v="38"/>
            <x v="42"/>
            <x v="43"/>
            <x v="49"/>
            <x v="53"/>
            <x v="67"/>
            <x v="68"/>
            <x v="69"/>
            <x v="73"/>
            <x v="74"/>
            <x v="116"/>
            <x v="128"/>
            <x v="137"/>
            <x v="142"/>
            <x v="145"/>
            <x v="148"/>
            <x v="178"/>
            <x v="181"/>
            <x v="183"/>
            <x v="184"/>
            <x v="185"/>
            <x v="186"/>
            <x v="187"/>
            <x v="188"/>
            <x v="191"/>
            <x v="196"/>
            <x v="197"/>
            <x v="198"/>
            <x v="234"/>
            <x v="236"/>
            <x v="237"/>
            <x v="250"/>
            <x v="255"/>
            <x v="258"/>
            <x v="260"/>
            <x v="280"/>
            <x v="284"/>
            <x v="288"/>
            <x v="292"/>
            <x v="296"/>
          </reference>
        </references>
      </pivotArea>
    </format>
    <format dxfId="193">
      <pivotArea dataOnly="0" labelOnly="1" fieldPosition="0">
        <references count="1">
          <reference field="1" count="35">
            <x v="14"/>
            <x v="19"/>
            <x v="28"/>
            <x v="29"/>
            <x v="30"/>
            <x v="36"/>
            <x v="39"/>
            <x v="41"/>
            <x v="54"/>
            <x v="59"/>
            <x v="76"/>
            <x v="79"/>
            <x v="81"/>
            <x v="83"/>
            <x v="97"/>
            <x v="110"/>
            <x v="113"/>
            <x v="115"/>
            <x v="199"/>
            <x v="200"/>
            <x v="204"/>
            <x v="205"/>
            <x v="206"/>
            <x v="207"/>
            <x v="208"/>
            <x v="209"/>
            <x v="210"/>
            <x v="213"/>
            <x v="249"/>
            <x v="254"/>
            <x v="259"/>
            <x v="261"/>
            <x v="263"/>
            <x v="264"/>
            <x v="266"/>
          </reference>
        </references>
      </pivotArea>
    </format>
    <format dxfId="192">
      <pivotArea dataOnly="0" labelOnly="1" fieldPosition="0">
        <references count="1">
          <reference field="1" count="42">
            <x v="12"/>
            <x v="45"/>
            <x v="46"/>
            <x v="50"/>
            <x v="55"/>
            <x v="61"/>
            <x v="85"/>
            <x v="86"/>
            <x v="88"/>
            <x v="117"/>
            <x v="127"/>
            <x v="129"/>
            <x v="130"/>
            <x v="140"/>
            <x v="141"/>
            <x v="147"/>
            <x v="149"/>
            <x v="150"/>
            <x v="151"/>
            <x v="215"/>
            <x v="217"/>
            <x v="218"/>
            <x v="222"/>
            <x v="224"/>
            <x v="227"/>
            <x v="228"/>
            <x v="229"/>
            <x v="231"/>
            <x v="271"/>
            <x v="274"/>
            <x v="276"/>
            <x v="277"/>
            <x v="283"/>
            <x v="289"/>
            <x v="291"/>
            <x v="293"/>
            <x v="305"/>
            <x v="306"/>
            <x v="307"/>
            <x v="308"/>
            <x v="309"/>
            <x v="310"/>
          </reference>
        </references>
      </pivotArea>
    </format>
    <format dxfId="191">
      <pivotArea dataOnly="0" labelOnly="1" outline="0" fieldPosition="0">
        <references count="1">
          <reference field="4294967294" count="8">
            <x v="0"/>
            <x v="3"/>
            <x v="4"/>
            <x v="5"/>
            <x v="6"/>
            <x v="7"/>
            <x v="8"/>
            <x v="9"/>
          </reference>
        </references>
      </pivotArea>
    </format>
    <format dxfId="190">
      <pivotArea dataOnly="0" labelOnly="1" outline="0" fieldPosition="0">
        <references count="1">
          <reference field="4294967294" count="5">
            <x v="0"/>
            <x v="3"/>
            <x v="4"/>
            <x v="5"/>
            <x v="6"/>
          </reference>
        </references>
      </pivotArea>
    </format>
    <format dxfId="189">
      <pivotArea outline="0" collapsedLevelsAreSubtotals="1" fieldPosition="0">
        <references count="1">
          <reference field="4294967294" count="2" selected="0">
            <x v="3"/>
            <x v="4"/>
          </reference>
        </references>
      </pivotArea>
    </format>
    <format dxfId="188">
      <pivotArea dataOnly="0" labelOnly="1" outline="0" fieldPosition="0">
        <references count="1">
          <reference field="4294967294" count="2">
            <x v="3"/>
            <x v="4"/>
          </reference>
        </references>
      </pivotArea>
    </format>
    <format dxfId="187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  <format dxfId="186">
      <pivotArea type="all" dataOnly="0" outline="0" fieldPosition="0"/>
    </format>
    <format dxfId="185">
      <pivotArea outline="0" collapsedLevelsAreSubtotals="1" fieldPosition="0"/>
    </format>
    <format dxfId="184">
      <pivotArea field="1" type="button" dataOnly="0" labelOnly="1" outline="0" axis="axisRow" fieldPosition="0"/>
    </format>
    <format dxfId="183">
      <pivotArea dataOnly="0" labelOnly="1" fieldPosition="0">
        <references count="1">
          <reference field="1" count="50">
            <x v="3"/>
            <x v="6"/>
            <x v="22"/>
            <x v="56"/>
            <x v="57"/>
            <x v="66"/>
            <x v="75"/>
            <x v="77"/>
            <x v="80"/>
            <x v="82"/>
            <x v="87"/>
            <x v="90"/>
            <x v="91"/>
            <x v="94"/>
            <x v="95"/>
            <x v="100"/>
            <x v="101"/>
            <x v="102"/>
            <x v="103"/>
            <x v="120"/>
            <x v="121"/>
            <x v="122"/>
            <x v="123"/>
            <x v="125"/>
            <x v="138"/>
            <x v="147"/>
            <x v="157"/>
            <x v="159"/>
            <x v="160"/>
            <x v="162"/>
            <x v="163"/>
            <x v="167"/>
            <x v="168"/>
            <x v="174"/>
            <x v="178"/>
            <x v="179"/>
            <x v="183"/>
            <x v="189"/>
            <x v="191"/>
            <x v="194"/>
            <x v="196"/>
            <x v="211"/>
            <x v="213"/>
            <x v="224"/>
            <x v="225"/>
            <x v="232"/>
            <x v="243"/>
            <x v="245"/>
            <x v="251"/>
            <x v="278"/>
          </reference>
        </references>
      </pivotArea>
    </format>
    <format dxfId="182">
      <pivotArea dataOnly="0" labelOnly="1" fieldPosition="0">
        <references count="1">
          <reference field="1" count="50">
            <x v="1"/>
            <x v="2"/>
            <x v="7"/>
            <x v="15"/>
            <x v="16"/>
            <x v="21"/>
            <x v="71"/>
            <x v="74"/>
            <x v="92"/>
            <x v="93"/>
            <x v="98"/>
            <x v="99"/>
            <x v="109"/>
            <x v="127"/>
            <x v="139"/>
            <x v="142"/>
            <x v="143"/>
            <x v="145"/>
            <x v="149"/>
            <x v="154"/>
            <x v="155"/>
            <x v="156"/>
            <x v="158"/>
            <x v="161"/>
            <x v="166"/>
            <x v="171"/>
            <x v="181"/>
            <x v="195"/>
            <x v="214"/>
            <x v="220"/>
            <x v="221"/>
            <x v="223"/>
            <x v="226"/>
            <x v="233"/>
            <x v="242"/>
            <x v="246"/>
            <x v="247"/>
            <x v="248"/>
            <x v="249"/>
            <x v="252"/>
            <x v="267"/>
            <x v="268"/>
            <x v="270"/>
            <x v="274"/>
            <x v="279"/>
            <x v="287"/>
            <x v="297"/>
            <x v="300"/>
            <x v="301"/>
            <x v="303"/>
          </reference>
        </references>
      </pivotArea>
    </format>
    <format dxfId="181">
      <pivotArea dataOnly="0" labelOnly="1" fieldPosition="0">
        <references count="1">
          <reference field="1" count="50">
            <x v="4"/>
            <x v="8"/>
            <x v="10"/>
            <x v="11"/>
            <x v="23"/>
            <x v="41"/>
            <x v="64"/>
            <x v="65"/>
            <x v="72"/>
            <x v="78"/>
            <x v="81"/>
            <x v="84"/>
            <x v="86"/>
            <x v="88"/>
            <x v="96"/>
            <x v="97"/>
            <x v="105"/>
            <x v="106"/>
            <x v="107"/>
            <x v="108"/>
            <x v="124"/>
            <x v="126"/>
            <x v="129"/>
            <x v="146"/>
            <x v="169"/>
            <x v="170"/>
            <x v="172"/>
            <x v="175"/>
            <x v="187"/>
            <x v="190"/>
            <x v="193"/>
            <x v="198"/>
            <x v="228"/>
            <x v="234"/>
            <x v="250"/>
            <x v="256"/>
            <x v="258"/>
            <x v="265"/>
            <x v="269"/>
            <x v="272"/>
            <x v="273"/>
            <x v="277"/>
            <x v="282"/>
            <x v="285"/>
            <x v="291"/>
            <x v="292"/>
            <x v="294"/>
            <x v="296"/>
            <x v="298"/>
            <x v="299"/>
          </reference>
        </references>
      </pivotArea>
    </format>
    <format dxfId="180">
      <pivotArea dataOnly="0" labelOnly="1" fieldPosition="0">
        <references count="1">
          <reference field="1" count="41">
            <x v="5"/>
            <x v="9"/>
            <x v="17"/>
            <x v="20"/>
            <x v="24"/>
            <x v="25"/>
            <x v="30"/>
            <x v="31"/>
            <x v="40"/>
            <x v="45"/>
            <x v="47"/>
            <x v="58"/>
            <x v="63"/>
            <x v="76"/>
            <x v="79"/>
            <x v="89"/>
            <x v="104"/>
            <x v="110"/>
            <x v="114"/>
            <x v="137"/>
            <x v="140"/>
            <x v="141"/>
            <x v="164"/>
            <x v="165"/>
            <x v="185"/>
            <x v="186"/>
            <x v="197"/>
            <x v="219"/>
            <x v="222"/>
            <x v="239"/>
            <x v="240"/>
            <x v="244"/>
            <x v="253"/>
            <x v="257"/>
            <x v="262"/>
            <x v="280"/>
            <x v="293"/>
            <x v="295"/>
            <x v="302"/>
            <x v="304"/>
            <x v="306"/>
          </reference>
        </references>
      </pivotArea>
    </format>
    <format dxfId="179">
      <pivotArea dataOnly="0" labelOnly="1" grandRow="1" outline="0" fieldPosition="0"/>
    </format>
    <format dxfId="178">
      <pivotArea dataOnly="0" labelOnly="1" outline="0" fieldPosition="0">
        <references count="1">
          <reference field="4294967294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FD7E69-6B86-4F2E-81D4-304C15F397C9}" name="PivotTable1" cacheId="8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132" firstHeaderRow="0" firstDataRow="1" firstDataCol="1" rowPageCount="1" colPageCount="1"/>
  <pivotFields count="42">
    <pivotField showAll="0"/>
    <pivotField axis="axisRow" showAll="0" sortType="descending">
      <items count="407">
        <item m="1" x="404"/>
        <item x="17"/>
        <item x="106"/>
        <item m="1" x="368"/>
        <item m="1" x="357"/>
        <item x="107"/>
        <item m="1" x="369"/>
        <item x="108"/>
        <item x="109"/>
        <item x="110"/>
        <item x="111"/>
        <item x="112"/>
        <item x="113"/>
        <item x="114"/>
        <item x="115"/>
        <item x="116"/>
        <item x="298"/>
        <item m="1" x="370"/>
        <item x="45"/>
        <item x="46"/>
        <item x="47"/>
        <item x="117"/>
        <item x="118"/>
        <item x="119"/>
        <item x="48"/>
        <item x="49"/>
        <item x="120"/>
        <item m="1" x="371"/>
        <item m="1" x="372"/>
        <item x="121"/>
        <item x="122"/>
        <item x="299"/>
        <item x="123"/>
        <item m="1" x="373"/>
        <item m="1" x="374"/>
        <item x="124"/>
        <item x="125"/>
        <item x="50"/>
        <item x="51"/>
        <item x="330"/>
        <item m="1" x="375"/>
        <item m="1" x="376"/>
        <item m="1" x="363"/>
        <item x="1"/>
        <item x="126"/>
        <item x="127"/>
        <item x="331"/>
        <item x="18"/>
        <item x="332"/>
        <item x="300"/>
        <item x="52"/>
        <item x="53"/>
        <item x="54"/>
        <item m="1" x="354"/>
        <item x="19"/>
        <item x="301"/>
        <item x="333"/>
        <item x="128"/>
        <item m="1" x="377"/>
        <item m="1" x="378"/>
        <item x="129"/>
        <item m="1" x="379"/>
        <item x="55"/>
        <item x="56"/>
        <item x="57"/>
        <item x="130"/>
        <item x="20"/>
        <item x="131"/>
        <item x="58"/>
        <item x="59"/>
        <item x="2"/>
        <item x="60"/>
        <item x="61"/>
        <item x="62"/>
        <item x="63"/>
        <item x="21"/>
        <item x="132"/>
        <item x="133"/>
        <item x="134"/>
        <item x="22"/>
        <item x="23"/>
        <item x="64"/>
        <item x="65"/>
        <item x="302"/>
        <item x="135"/>
        <item x="136"/>
        <item x="137"/>
        <item m="1" x="380"/>
        <item x="138"/>
        <item x="66"/>
        <item x="67"/>
        <item x="68"/>
        <item x="334"/>
        <item x="139"/>
        <item x="140"/>
        <item x="3"/>
        <item x="141"/>
        <item x="142"/>
        <item x="144"/>
        <item x="145"/>
        <item m="1" x="381"/>
        <item x="146"/>
        <item x="147"/>
        <item m="1" x="382"/>
        <item m="1" x="383"/>
        <item x="148"/>
        <item m="1" x="384"/>
        <item m="1" x="385"/>
        <item x="149"/>
        <item x="150"/>
        <item x="335"/>
        <item x="151"/>
        <item m="1" x="386"/>
        <item m="1" x="387"/>
        <item x="69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m="1" x="388"/>
        <item x="172"/>
        <item x="173"/>
        <item x="174"/>
        <item x="175"/>
        <item x="176"/>
        <item m="1" x="389"/>
        <item x="24"/>
        <item x="336"/>
        <item x="303"/>
        <item x="4"/>
        <item x="177"/>
        <item x="5"/>
        <item x="70"/>
        <item x="71"/>
        <item x="72"/>
        <item m="1" x="390"/>
        <item x="25"/>
        <item x="178"/>
        <item x="179"/>
        <item x="180"/>
        <item x="181"/>
        <item x="182"/>
        <item x="183"/>
        <item x="184"/>
        <item x="185"/>
        <item x="337"/>
        <item x="186"/>
        <item x="338"/>
        <item x="26"/>
        <item x="339"/>
        <item x="73"/>
        <item x="74"/>
        <item x="304"/>
        <item x="305"/>
        <item x="75"/>
        <item x="76"/>
        <item x="187"/>
        <item x="188"/>
        <item x="189"/>
        <item x="306"/>
        <item x="190"/>
        <item x="307"/>
        <item x="191"/>
        <item x="192"/>
        <item m="1" x="358"/>
        <item x="193"/>
        <item m="1" x="391"/>
        <item m="1" x="392"/>
        <item x="341"/>
        <item x="194"/>
        <item m="1" x="393"/>
        <item x="195"/>
        <item x="196"/>
        <item x="6"/>
        <item x="197"/>
        <item x="308"/>
        <item x="77"/>
        <item x="27"/>
        <item m="1" x="405"/>
        <item x="78"/>
        <item x="79"/>
        <item x="198"/>
        <item x="199"/>
        <item m="1" x="394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7"/>
        <item x="217"/>
        <item x="218"/>
        <item x="80"/>
        <item x="81"/>
        <item m="1" x="364"/>
        <item x="219"/>
        <item x="220"/>
        <item x="28"/>
        <item m="1" x="365"/>
        <item x="221"/>
        <item x="342"/>
        <item x="309"/>
        <item x="222"/>
        <item x="82"/>
        <item x="223"/>
        <item x="224"/>
        <item x="225"/>
        <item x="29"/>
        <item x="226"/>
        <item x="227"/>
        <item x="228"/>
        <item x="343"/>
        <item x="229"/>
        <item x="310"/>
        <item x="230"/>
        <item x="231"/>
        <item x="232"/>
        <item x="311"/>
        <item x="233"/>
        <item x="234"/>
        <item x="83"/>
        <item x="84"/>
        <item x="85"/>
        <item x="312"/>
        <item x="30"/>
        <item m="1" x="359"/>
        <item x="344"/>
        <item x="313"/>
        <item m="1" x="395"/>
        <item x="86"/>
        <item x="87"/>
        <item x="345"/>
        <item m="1" x="360"/>
        <item x="314"/>
        <item x="88"/>
        <item x="89"/>
        <item x="90"/>
        <item x="8"/>
        <item x="9"/>
        <item x="315"/>
        <item x="235"/>
        <item m="1" x="396"/>
        <item x="31"/>
        <item x="236"/>
        <item x="237"/>
        <item x="91"/>
        <item x="32"/>
        <item x="92"/>
        <item x="93"/>
        <item x="238"/>
        <item x="239"/>
        <item x="240"/>
        <item x="241"/>
        <item x="242"/>
        <item x="243"/>
        <item x="316"/>
        <item x="244"/>
        <item x="317"/>
        <item x="245"/>
        <item x="33"/>
        <item x="246"/>
        <item x="318"/>
        <item x="346"/>
        <item x="10"/>
        <item x="34"/>
        <item x="35"/>
        <item x="247"/>
        <item x="248"/>
        <item x="249"/>
        <item x="94"/>
        <item x="95"/>
        <item m="1" x="355"/>
        <item x="96"/>
        <item x="97"/>
        <item x="250"/>
        <item x="319"/>
        <item x="251"/>
        <item x="36"/>
        <item x="252"/>
        <item x="253"/>
        <item m="1" x="397"/>
        <item m="1" x="398"/>
        <item x="254"/>
        <item x="255"/>
        <item x="347"/>
        <item x="256"/>
        <item x="320"/>
        <item m="1" x="399"/>
        <item x="321"/>
        <item m="1" x="400"/>
        <item x="257"/>
        <item m="1" x="401"/>
        <item x="258"/>
        <item x="259"/>
        <item x="260"/>
        <item x="322"/>
        <item x="323"/>
        <item x="0"/>
        <item x="261"/>
        <item x="348"/>
        <item m="1" x="361"/>
        <item x="324"/>
        <item x="325"/>
        <item x="262"/>
        <item x="263"/>
        <item x="98"/>
        <item x="99"/>
        <item x="264"/>
        <item x="265"/>
        <item m="1" x="402"/>
        <item x="266"/>
        <item m="1" x="362"/>
        <item m="1" x="356"/>
        <item x="326"/>
        <item x="100"/>
        <item x="101"/>
        <item x="11"/>
        <item x="267"/>
        <item x="102"/>
        <item x="327"/>
        <item x="12"/>
        <item x="268"/>
        <item x="13"/>
        <item x="269"/>
        <item x="328"/>
        <item x="270"/>
        <item x="271"/>
        <item x="272"/>
        <item x="14"/>
        <item m="1" x="403"/>
        <item x="273"/>
        <item x="274"/>
        <item x="329"/>
        <item x="275"/>
        <item x="349"/>
        <item x="15"/>
        <item x="350"/>
        <item x="276"/>
        <item x="277"/>
        <item x="278"/>
        <item x="279"/>
        <item x="37"/>
        <item x="280"/>
        <item x="16"/>
        <item x="40"/>
        <item x="281"/>
        <item x="38"/>
        <item m="1" x="353"/>
        <item x="282"/>
        <item x="41"/>
        <item x="103"/>
        <item x="4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m="1" x="366"/>
        <item x="295"/>
        <item x="296"/>
        <item x="43"/>
        <item x="297"/>
        <item x="44"/>
        <item m="1" x="367"/>
        <item x="351"/>
        <item x="104"/>
        <item x="105"/>
        <item x="39"/>
        <item x="352"/>
        <item x="340"/>
        <item x="143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axis="axisPage" multipleItemSelectionAllowed="1" showAll="0">
      <items count="9">
        <item x="1"/>
        <item x="2"/>
        <item x="3"/>
        <item x="4"/>
        <item h="1" x="5"/>
        <item h="1" x="0"/>
        <item x="6"/>
        <item x="7"/>
        <item t="default"/>
      </items>
    </pivotField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29">
    <i>
      <x v="334"/>
    </i>
    <i>
      <x v="259"/>
    </i>
    <i>
      <x v="257"/>
    </i>
    <i>
      <x v="20"/>
    </i>
    <i>
      <x v="292"/>
    </i>
    <i>
      <x v="48"/>
    </i>
    <i>
      <x v="342"/>
    </i>
    <i>
      <x v="252"/>
    </i>
    <i>
      <x v="228"/>
    </i>
    <i>
      <x v="346"/>
    </i>
    <i>
      <x v="19"/>
    </i>
    <i>
      <x v="262"/>
    </i>
    <i>
      <x v="68"/>
    </i>
    <i>
      <x v="333"/>
    </i>
    <i>
      <x v="81"/>
    </i>
    <i>
      <x v="62"/>
    </i>
    <i>
      <x v="82"/>
    </i>
    <i>
      <x v="264"/>
    </i>
    <i>
      <x v="89"/>
    </i>
    <i>
      <x v="301"/>
    </i>
    <i>
      <x v="92"/>
    </i>
    <i>
      <x v="56"/>
    </i>
    <i>
      <x v="110"/>
    </i>
    <i>
      <x v="400"/>
    </i>
    <i>
      <x v="143"/>
    </i>
    <i>
      <x v="46"/>
    </i>
    <i>
      <x v="163"/>
    </i>
    <i>
      <x v="263"/>
    </i>
    <i>
      <x v="165"/>
    </i>
    <i>
      <x v="274"/>
    </i>
    <i>
      <x v="184"/>
    </i>
    <i>
      <x v="293"/>
    </i>
    <i>
      <x v="225"/>
    </i>
    <i>
      <x v="305"/>
    </i>
    <i>
      <x v="404"/>
    </i>
    <i>
      <x v="50"/>
    </i>
    <i>
      <x v="249"/>
    </i>
    <i>
      <x v="343"/>
    </i>
    <i>
      <x v="38"/>
    </i>
    <i>
      <x v="374"/>
    </i>
    <i>
      <x v="254"/>
    </i>
    <i>
      <x v="401"/>
    </i>
    <i>
      <x v="39"/>
    </i>
    <i>
      <x v="258"/>
    </i>
    <i>
      <x v="217"/>
    </i>
    <i>
      <x v="148"/>
    </i>
    <i>
      <x v="363"/>
    </i>
    <i>
      <x v="91"/>
    </i>
    <i>
      <x v="149"/>
    </i>
    <i>
      <x v="145"/>
    </i>
    <i>
      <x v="152"/>
    </i>
    <i>
      <x v="47"/>
    </i>
    <i>
      <x v="161"/>
    </i>
    <i>
      <x v="114"/>
    </i>
    <i>
      <x v="24"/>
    </i>
    <i>
      <x v="377"/>
    </i>
    <i>
      <x v="164"/>
    </i>
    <i>
      <x v="270"/>
    </i>
    <i>
      <x v="43"/>
    </i>
    <i>
      <x v="287"/>
    </i>
    <i>
      <x v="167"/>
    </i>
    <i>
      <x v="298"/>
    </i>
    <i>
      <x v="171"/>
    </i>
    <i>
      <x v="95"/>
    </i>
    <i>
      <x v="63"/>
    </i>
    <i>
      <x v="350"/>
    </i>
    <i>
      <x v="189"/>
    </i>
    <i>
      <x v="372"/>
    </i>
    <i>
      <x v="192"/>
    </i>
    <i>
      <x v="395"/>
    </i>
    <i>
      <x v="1"/>
    </i>
    <i>
      <x v="265"/>
    </i>
    <i>
      <x v="221"/>
    </i>
    <i>
      <x v="273"/>
    </i>
    <i>
      <x v="64"/>
    </i>
    <i>
      <x v="276"/>
    </i>
    <i>
      <x v="66"/>
    </i>
    <i>
      <x v="291"/>
    </i>
    <i>
      <x v="231"/>
    </i>
    <i>
      <x v="297"/>
    </i>
    <i>
      <x v="235"/>
    </i>
    <i>
      <x v="18"/>
    </i>
    <i>
      <x v="239"/>
    </i>
    <i>
      <x v="51"/>
    </i>
    <i>
      <x v="248"/>
    </i>
    <i>
      <x v="344"/>
    </i>
    <i>
      <x v="25"/>
    </i>
    <i>
      <x v="348"/>
    </i>
    <i>
      <x v="250"/>
    </i>
    <i>
      <x v="356"/>
    </i>
    <i>
      <x v="69"/>
    </i>
    <i>
      <x v="371"/>
    </i>
    <i>
      <x v="72"/>
    </i>
    <i>
      <x v="142"/>
    </i>
    <i>
      <x v="73"/>
    </i>
    <i>
      <x v="378"/>
    </i>
    <i>
      <x v="74"/>
    </i>
    <i>
      <x v="54"/>
    </i>
    <i>
      <x v="75"/>
    </i>
    <i>
      <x v="147"/>
    </i>
    <i>
      <x v="79"/>
    </i>
    <i>
      <x v="80"/>
    </i>
    <i>
      <x v="397"/>
    </i>
    <i>
      <x v="300"/>
    </i>
    <i>
      <x v="170"/>
    </i>
    <i>
      <x v="71"/>
    </i>
    <i>
      <x v="379"/>
    </i>
    <i>
      <x v="52"/>
    </i>
    <i>
      <x v="70"/>
    </i>
    <i>
      <x v="275"/>
    </i>
    <i>
      <x v="166"/>
    </i>
    <i>
      <x v="195"/>
    </i>
    <i>
      <x v="266"/>
    </i>
    <i>
      <x v="196"/>
    </i>
    <i>
      <x v="90"/>
    </i>
    <i>
      <x v="150"/>
    </i>
    <i>
      <x v="402"/>
    </i>
    <i>
      <x v="220"/>
    </i>
    <i>
      <x v="37"/>
    </i>
    <i>
      <x v="403"/>
    </i>
    <i>
      <x v="327"/>
    </i>
    <i>
      <x v="290"/>
    </i>
    <i>
      <x v="364"/>
    </i>
    <i>
      <x v="362"/>
    </i>
    <i>
      <x v="369"/>
    </i>
    <i>
      <x v="193"/>
    </i>
    <i>
      <x v="399"/>
    </i>
    <i>
      <x v="312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1">
    <pageField fld="3" hier="-1"/>
  </pageFields>
  <dataFields count="8">
    <dataField name="Average of SCORE" fld="5" subtotal="average" baseField="1" baseItem="64"/>
    <dataField name="Average of SHORT MODEL SCORE" fld="7" subtotal="average" baseField="1" baseItem="125"/>
    <dataField name="Average of MEAN REVERSION SCORE" fld="6" subtotal="average" baseField="1" baseItem="0"/>
    <dataField name="Average of NARROW RANGE 7 DAYS" fld="23" subtotal="average" baseField="1" baseItem="320"/>
    <dataField name="Average of WIDE RANGE 30 DAYS" fld="24" subtotal="average" baseField="1" baseItem="320"/>
    <dataField name="Average of LAST DATE VOLUME &gt; 2.5x 50DMA" fld="25" subtotal="average" baseField="1" baseItem="320"/>
    <dataField name="Average of HIGH OF LAST 4 DAYS" fld="26" subtotal="average" baseField="1" baseItem="320"/>
    <dataField name="Average of LOW OF LAST 4 DAYS" fld="27" subtotal="average" baseField="1" baseItem="320"/>
  </dataFields>
  <formats count="26">
    <format dxfId="177">
      <pivotArea field="1" type="button" dataOnly="0" labelOnly="1" outline="0" axis="axisRow" fieldPosition="0"/>
    </format>
    <format dxfId="17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75">
      <pivotArea dataOnly="0" labelOnly="1" outline="0" axis="axisValues" fieldPosition="0"/>
    </format>
    <format dxfId="174">
      <pivotArea dataOnly="0" labelOnly="1" outline="0" fieldPosition="0">
        <references count="1">
          <reference field="4294967294" count="5">
            <x v="3"/>
            <x v="4"/>
            <x v="5"/>
            <x v="6"/>
            <x v="7"/>
          </reference>
        </references>
      </pivotArea>
    </format>
    <format dxfId="173">
      <pivotArea type="all" dataOnly="0" outline="0" fieldPosition="0"/>
    </format>
    <format dxfId="172">
      <pivotArea dataOnly="0" labelOnly="1" fieldPosition="0">
        <references count="1">
          <reference field="1" count="50">
            <x v="1"/>
            <x v="2"/>
            <x v="3"/>
            <x v="27"/>
            <x v="28"/>
            <x v="33"/>
            <x v="34"/>
            <x v="35"/>
            <x v="45"/>
            <x v="46"/>
            <x v="47"/>
            <x v="54"/>
            <x v="57"/>
            <x v="58"/>
            <x v="61"/>
            <x v="62"/>
            <x v="64"/>
            <x v="67"/>
            <x v="69"/>
            <x v="76"/>
            <x v="78"/>
            <x v="79"/>
            <x v="84"/>
            <x v="85"/>
            <x v="92"/>
            <x v="125"/>
            <x v="181"/>
            <x v="185"/>
            <x v="188"/>
            <x v="194"/>
            <x v="204"/>
            <x v="210"/>
            <x v="212"/>
            <x v="216"/>
            <x v="221"/>
            <x v="231"/>
            <x v="238"/>
            <x v="245"/>
            <x v="252"/>
            <x v="264"/>
            <x v="269"/>
            <x v="272"/>
            <x v="276"/>
            <x v="358"/>
            <x v="362"/>
            <x v="370"/>
            <x v="376"/>
            <x v="378"/>
            <x v="387"/>
            <x v="396"/>
          </reference>
        </references>
      </pivotArea>
    </format>
    <format dxfId="171">
      <pivotArea dataOnly="0" labelOnly="1" fieldPosition="0">
        <references count="1">
          <reference field="1" count="50">
            <x v="8"/>
            <x v="24"/>
            <x v="26"/>
            <x v="91"/>
            <x v="94"/>
            <x v="95"/>
            <x v="98"/>
            <x v="99"/>
            <x v="109"/>
            <x v="116"/>
            <x v="118"/>
            <x v="122"/>
            <x v="130"/>
            <x v="139"/>
            <x v="140"/>
            <x v="150"/>
            <x v="152"/>
            <x v="159"/>
            <x v="161"/>
            <x v="162"/>
            <x v="174"/>
            <x v="178"/>
            <x v="201"/>
            <x v="227"/>
            <x v="235"/>
            <x v="241"/>
            <x v="250"/>
            <x v="256"/>
            <x v="261"/>
            <x v="273"/>
            <x v="283"/>
            <x v="286"/>
            <x v="305"/>
            <x v="318"/>
            <x v="321"/>
            <x v="324"/>
            <x v="329"/>
            <x v="336"/>
            <x v="344"/>
            <x v="349"/>
            <x v="353"/>
            <x v="359"/>
            <x v="361"/>
            <x v="368"/>
            <x v="372"/>
            <x v="377"/>
            <x v="379"/>
            <x v="395"/>
            <x v="397"/>
            <x v="399"/>
          </reference>
        </references>
      </pivotArea>
    </format>
    <format dxfId="170">
      <pivotArea dataOnly="0" labelOnly="1" fieldPosition="0">
        <references count="1">
          <reference field="1" count="50">
            <x v="5"/>
            <x v="6"/>
            <x v="7"/>
            <x v="14"/>
            <x v="15"/>
            <x v="17"/>
            <x v="22"/>
            <x v="29"/>
            <x v="30"/>
            <x v="31"/>
            <x v="32"/>
            <x v="55"/>
            <x v="56"/>
            <x v="59"/>
            <x v="60"/>
            <x v="74"/>
            <x v="86"/>
            <x v="97"/>
            <x v="101"/>
            <x v="102"/>
            <x v="103"/>
            <x v="106"/>
            <x v="107"/>
            <x v="110"/>
            <x v="111"/>
            <x v="112"/>
            <x v="113"/>
            <x v="114"/>
            <x v="115"/>
            <x v="117"/>
            <x v="119"/>
            <x v="120"/>
            <x v="121"/>
            <x v="123"/>
            <x v="127"/>
            <x v="247"/>
            <x v="270"/>
            <x v="277"/>
            <x v="288"/>
            <x v="292"/>
            <x v="300"/>
            <x v="309"/>
            <x v="315"/>
            <x v="323"/>
            <x v="335"/>
            <x v="342"/>
            <x v="364"/>
            <x v="375"/>
            <x v="386"/>
            <x v="390"/>
          </reference>
        </references>
      </pivotArea>
    </format>
    <format dxfId="169">
      <pivotArea dataOnly="0" labelOnly="1" fieldPosition="0">
        <references count="1">
          <reference field="1" count="50">
            <x v="4"/>
            <x v="9"/>
            <x v="21"/>
            <x v="36"/>
            <x v="37"/>
            <x v="65"/>
            <x v="82"/>
            <x v="88"/>
            <x v="129"/>
            <x v="131"/>
            <x v="132"/>
            <x v="133"/>
            <x v="134"/>
            <x v="135"/>
            <x v="137"/>
            <x v="138"/>
            <x v="141"/>
            <x v="142"/>
            <x v="143"/>
            <x v="145"/>
            <x v="146"/>
            <x v="147"/>
            <x v="151"/>
            <x v="153"/>
            <x v="154"/>
            <x v="155"/>
            <x v="156"/>
            <x v="157"/>
            <x v="158"/>
            <x v="233"/>
            <x v="262"/>
            <x v="268"/>
            <x v="280"/>
            <x v="285"/>
            <x v="290"/>
            <x v="295"/>
            <x v="303"/>
            <x v="307"/>
            <x v="311"/>
            <x v="319"/>
            <x v="325"/>
            <x v="333"/>
            <x v="340"/>
            <x v="346"/>
            <x v="355"/>
            <x v="366"/>
            <x v="373"/>
            <x v="381"/>
            <x v="388"/>
            <x v="393"/>
          </reference>
        </references>
      </pivotArea>
    </format>
    <format dxfId="168">
      <pivotArea dataOnly="0" labelOnly="1" fieldPosition="0">
        <references count="1">
          <reference field="1" count="50">
            <x v="10"/>
            <x v="11"/>
            <x v="19"/>
            <x v="39"/>
            <x v="40"/>
            <x v="41"/>
            <x v="42"/>
            <x v="44"/>
            <x v="63"/>
            <x v="89"/>
            <x v="160"/>
            <x v="163"/>
            <x v="165"/>
            <x v="166"/>
            <x v="167"/>
            <x v="168"/>
            <x v="169"/>
            <x v="170"/>
            <x v="172"/>
            <x v="173"/>
            <x v="175"/>
            <x v="176"/>
            <x v="177"/>
            <x v="182"/>
            <x v="183"/>
            <x v="186"/>
            <x v="187"/>
            <x v="190"/>
            <x v="237"/>
            <x v="240"/>
            <x v="244"/>
            <x v="249"/>
            <x v="251"/>
            <x v="255"/>
            <x v="258"/>
            <x v="263"/>
            <x v="266"/>
            <x v="271"/>
            <x v="274"/>
            <x v="279"/>
            <x v="281"/>
            <x v="284"/>
            <x v="289"/>
            <x v="291"/>
            <x v="293"/>
            <x v="297"/>
            <x v="301"/>
            <x v="304"/>
            <x v="306"/>
            <x v="308"/>
          </reference>
        </references>
      </pivotArea>
    </format>
    <format dxfId="167">
      <pivotArea dataOnly="0" labelOnly="1" fieldPosition="0">
        <references count="1">
          <reference field="1" count="50">
            <x v="12"/>
            <x v="25"/>
            <x v="48"/>
            <x v="49"/>
            <x v="51"/>
            <x v="52"/>
            <x v="68"/>
            <x v="70"/>
            <x v="71"/>
            <x v="77"/>
            <x v="81"/>
            <x v="83"/>
            <x v="191"/>
            <x v="195"/>
            <x v="196"/>
            <x v="197"/>
            <x v="198"/>
            <x v="199"/>
            <x v="202"/>
            <x v="203"/>
            <x v="205"/>
            <x v="206"/>
            <x v="207"/>
            <x v="208"/>
            <x v="211"/>
            <x v="213"/>
            <x v="214"/>
            <x v="215"/>
            <x v="218"/>
            <x v="219"/>
            <x v="220"/>
            <x v="222"/>
            <x v="310"/>
            <x v="314"/>
            <x v="322"/>
            <x v="326"/>
            <x v="331"/>
            <x v="334"/>
            <x v="341"/>
            <x v="343"/>
            <x v="351"/>
            <x v="354"/>
            <x v="357"/>
            <x v="360"/>
            <x v="365"/>
            <x v="367"/>
            <x v="369"/>
            <x v="374"/>
            <x v="380"/>
            <x v="384"/>
          </reference>
        </references>
      </pivotArea>
    </format>
    <format dxfId="166">
      <pivotArea dataOnly="0" labelOnly="1" fieldPosition="0">
        <references count="1">
          <reference field="1" count="50">
            <x v="13"/>
            <x v="16"/>
            <x v="20"/>
            <x v="23"/>
            <x v="38"/>
            <x v="50"/>
            <x v="80"/>
            <x v="87"/>
            <x v="90"/>
            <x v="96"/>
            <x v="104"/>
            <x v="126"/>
            <x v="149"/>
            <x v="179"/>
            <x v="189"/>
            <x v="209"/>
            <x v="217"/>
            <x v="223"/>
            <x v="224"/>
            <x v="225"/>
            <x v="228"/>
            <x v="230"/>
            <x v="232"/>
            <x v="234"/>
            <x v="236"/>
            <x v="246"/>
            <x v="248"/>
            <x v="257"/>
            <x v="259"/>
            <x v="265"/>
            <x v="282"/>
            <x v="294"/>
            <x v="296"/>
            <x v="298"/>
            <x v="313"/>
            <x v="316"/>
            <x v="317"/>
            <x v="320"/>
            <x v="327"/>
            <x v="328"/>
            <x v="330"/>
            <x v="332"/>
            <x v="363"/>
            <x v="383"/>
            <x v="385"/>
            <x v="389"/>
            <x v="392"/>
            <x v="394"/>
            <x v="398"/>
            <x v="401"/>
          </reference>
        </references>
      </pivotArea>
    </format>
    <format dxfId="165">
      <pivotArea dataOnly="0" labelOnly="1" fieldPosition="0">
        <references count="1">
          <reference field="1" count="50">
            <x v="0"/>
            <x v="18"/>
            <x v="43"/>
            <x v="53"/>
            <x v="66"/>
            <x v="72"/>
            <x v="73"/>
            <x v="75"/>
            <x v="93"/>
            <x v="100"/>
            <x v="105"/>
            <x v="108"/>
            <x v="124"/>
            <x v="128"/>
            <x v="136"/>
            <x v="144"/>
            <x v="164"/>
            <x v="171"/>
            <x v="180"/>
            <x v="184"/>
            <x v="192"/>
            <x v="193"/>
            <x v="200"/>
            <x v="226"/>
            <x v="229"/>
            <x v="239"/>
            <x v="242"/>
            <x v="243"/>
            <x v="254"/>
            <x v="260"/>
            <x v="267"/>
            <x v="275"/>
            <x v="278"/>
            <x v="299"/>
            <x v="302"/>
            <x v="312"/>
            <x v="337"/>
            <x v="338"/>
            <x v="339"/>
            <x v="345"/>
            <x v="347"/>
            <x v="348"/>
            <x v="350"/>
            <x v="352"/>
            <x v="356"/>
            <x v="371"/>
            <x v="382"/>
            <x v="391"/>
            <x v="400"/>
            <x v="402"/>
          </reference>
        </references>
      </pivotArea>
    </format>
    <format dxfId="164">
      <pivotArea dataOnly="0" labelOnly="1" fieldPosition="0">
        <references count="1">
          <reference field="1" count="4">
            <x v="148"/>
            <x v="253"/>
            <x v="287"/>
            <x v="403"/>
          </reference>
        </references>
      </pivotArea>
    </format>
    <format dxfId="163">
      <pivotArea dataOnly="0" labelOnly="1" outline="0" fieldPosition="0">
        <references count="1">
          <reference field="4294967294" count="7">
            <x v="0"/>
            <x v="2"/>
            <x v="3"/>
            <x v="4"/>
            <x v="5"/>
            <x v="6"/>
            <x v="7"/>
          </reference>
        </references>
      </pivotArea>
    </format>
    <format dxfId="16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6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60">
      <pivotArea type="all" dataOnly="0" outline="0" fieldPosition="0"/>
    </format>
    <format dxfId="159">
      <pivotArea outline="0" collapsedLevelsAreSubtotals="1" fieldPosition="0"/>
    </format>
    <format dxfId="158">
      <pivotArea field="1" type="button" dataOnly="0" labelOnly="1" outline="0" axis="axisRow" fieldPosition="0"/>
    </format>
    <format dxfId="157">
      <pivotArea dataOnly="0" labelOnly="1" fieldPosition="0">
        <references count="1">
          <reference field="1" count="50">
            <x v="16"/>
            <x v="20"/>
            <x v="37"/>
            <x v="38"/>
            <x v="47"/>
            <x v="51"/>
            <x v="55"/>
            <x v="56"/>
            <x v="72"/>
            <x v="74"/>
            <x v="79"/>
            <x v="82"/>
            <x v="83"/>
            <x v="92"/>
            <x v="110"/>
            <x v="142"/>
            <x v="143"/>
            <x v="144"/>
            <x v="145"/>
            <x v="147"/>
            <x v="150"/>
            <x v="161"/>
            <x v="189"/>
            <x v="191"/>
            <x v="241"/>
            <x v="245"/>
            <x v="265"/>
            <x v="267"/>
            <x v="274"/>
            <x v="275"/>
            <x v="283"/>
            <x v="285"/>
            <x v="289"/>
            <x v="290"/>
            <x v="291"/>
            <x v="292"/>
            <x v="312"/>
            <x v="314"/>
            <x v="323"/>
            <x v="324"/>
            <x v="325"/>
            <x v="327"/>
            <x v="329"/>
            <x v="334"/>
            <x v="341"/>
            <x v="344"/>
            <x v="356"/>
            <x v="363"/>
            <x v="371"/>
            <x v="402"/>
          </reference>
        </references>
      </pivotArea>
    </format>
    <format dxfId="156">
      <pivotArea dataOnly="0" labelOnly="1" fieldPosition="0">
        <references count="1">
          <reference field="1" count="50">
            <x v="1"/>
            <x v="18"/>
            <x v="19"/>
            <x v="24"/>
            <x v="25"/>
            <x v="31"/>
            <x v="39"/>
            <x v="52"/>
            <x v="53"/>
            <x v="62"/>
            <x v="63"/>
            <x v="64"/>
            <x v="66"/>
            <x v="68"/>
            <x v="69"/>
            <x v="70"/>
            <x v="73"/>
            <x v="81"/>
            <x v="89"/>
            <x v="149"/>
            <x v="184"/>
            <x v="192"/>
            <x v="193"/>
            <x v="217"/>
            <x v="225"/>
            <x v="228"/>
            <x v="249"/>
            <x v="250"/>
            <x v="251"/>
            <x v="252"/>
            <x v="253"/>
            <x v="254"/>
            <x v="257"/>
            <x v="258"/>
            <x v="259"/>
            <x v="260"/>
            <x v="261"/>
            <x v="263"/>
            <x v="264"/>
            <x v="266"/>
            <x v="270"/>
            <x v="316"/>
            <x v="328"/>
            <x v="330"/>
            <x v="348"/>
            <x v="362"/>
            <x v="364"/>
            <x v="395"/>
            <x v="399"/>
            <x v="400"/>
          </reference>
        </references>
      </pivotArea>
    </format>
    <format dxfId="155">
      <pivotArea dataOnly="0" labelOnly="1" fieldPosition="0">
        <references count="1">
          <reference field="1" count="50">
            <x v="46"/>
            <x v="48"/>
            <x v="49"/>
            <x v="50"/>
            <x v="54"/>
            <x v="71"/>
            <x v="75"/>
            <x v="90"/>
            <x v="91"/>
            <x v="95"/>
            <x v="148"/>
            <x v="152"/>
            <x v="163"/>
            <x v="164"/>
            <x v="165"/>
            <x v="169"/>
            <x v="170"/>
            <x v="171"/>
            <x v="175"/>
            <x v="177"/>
            <x v="180"/>
            <x v="195"/>
            <x v="196"/>
            <x v="220"/>
            <x v="221"/>
            <x v="229"/>
            <x v="231"/>
            <x v="235"/>
            <x v="239"/>
            <x v="248"/>
            <x v="262"/>
            <x v="276"/>
            <x v="287"/>
            <x v="293"/>
            <x v="297"/>
            <x v="299"/>
            <x v="300"/>
            <x v="303"/>
            <x v="305"/>
            <x v="333"/>
            <x v="346"/>
            <x v="350"/>
            <x v="352"/>
            <x v="360"/>
            <x v="369"/>
            <x v="372"/>
            <x v="374"/>
            <x v="375"/>
            <x v="378"/>
            <x v="401"/>
          </reference>
        </references>
      </pivotArea>
    </format>
    <format dxfId="154">
      <pivotArea dataOnly="0" labelOnly="1" fieldPosition="0">
        <references count="1">
          <reference field="1" count="20">
            <x v="4"/>
            <x v="43"/>
            <x v="80"/>
            <x v="114"/>
            <x v="166"/>
            <x v="167"/>
            <x v="168"/>
            <x v="255"/>
            <x v="273"/>
            <x v="298"/>
            <x v="301"/>
            <x v="339"/>
            <x v="340"/>
            <x v="342"/>
            <x v="343"/>
            <x v="347"/>
            <x v="377"/>
            <x v="379"/>
            <x v="397"/>
            <x v="403"/>
          </reference>
        </references>
      </pivotArea>
    </format>
    <format dxfId="153">
      <pivotArea dataOnly="0" labelOnly="1" grandRow="1" outline="0" fieldPosition="0"/>
    </format>
    <format dxfId="152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FA527C-34EB-44CB-8BEA-61F712E3EF15}" name="PivotTable1" cacheId="8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196" firstHeaderRow="0" firstDataRow="1" firstDataCol="1" rowPageCount="1" colPageCount="1"/>
  <pivotFields count="42">
    <pivotField showAll="0"/>
    <pivotField axis="axisRow" showAll="0" sortType="descending">
      <items count="407">
        <item m="1" x="404"/>
        <item x="17"/>
        <item x="106"/>
        <item m="1" x="368"/>
        <item m="1" x="357"/>
        <item x="107"/>
        <item m="1" x="369"/>
        <item x="108"/>
        <item x="109"/>
        <item x="110"/>
        <item x="111"/>
        <item x="112"/>
        <item x="113"/>
        <item x="114"/>
        <item x="115"/>
        <item x="116"/>
        <item x="298"/>
        <item m="1" x="370"/>
        <item x="45"/>
        <item x="46"/>
        <item x="47"/>
        <item x="117"/>
        <item x="118"/>
        <item x="119"/>
        <item x="48"/>
        <item x="49"/>
        <item x="120"/>
        <item m="1" x="371"/>
        <item m="1" x="372"/>
        <item x="121"/>
        <item x="122"/>
        <item x="299"/>
        <item x="123"/>
        <item m="1" x="373"/>
        <item m="1" x="374"/>
        <item x="124"/>
        <item x="125"/>
        <item x="50"/>
        <item x="51"/>
        <item x="330"/>
        <item m="1" x="375"/>
        <item m="1" x="376"/>
        <item m="1" x="363"/>
        <item x="1"/>
        <item x="126"/>
        <item x="127"/>
        <item x="331"/>
        <item x="18"/>
        <item x="332"/>
        <item x="300"/>
        <item x="52"/>
        <item x="53"/>
        <item x="54"/>
        <item m="1" x="354"/>
        <item x="19"/>
        <item x="301"/>
        <item x="333"/>
        <item x="128"/>
        <item m="1" x="377"/>
        <item m="1" x="378"/>
        <item x="129"/>
        <item m="1" x="379"/>
        <item x="55"/>
        <item x="56"/>
        <item x="57"/>
        <item x="130"/>
        <item x="20"/>
        <item x="131"/>
        <item x="58"/>
        <item x="59"/>
        <item x="2"/>
        <item x="60"/>
        <item x="61"/>
        <item x="62"/>
        <item x="63"/>
        <item x="21"/>
        <item x="132"/>
        <item x="133"/>
        <item x="134"/>
        <item x="22"/>
        <item x="23"/>
        <item x="64"/>
        <item x="65"/>
        <item x="302"/>
        <item x="135"/>
        <item x="136"/>
        <item x="137"/>
        <item m="1" x="380"/>
        <item x="138"/>
        <item x="66"/>
        <item x="67"/>
        <item x="68"/>
        <item x="334"/>
        <item x="139"/>
        <item x="140"/>
        <item x="3"/>
        <item x="141"/>
        <item x="142"/>
        <item x="144"/>
        <item x="145"/>
        <item m="1" x="381"/>
        <item x="146"/>
        <item x="147"/>
        <item m="1" x="382"/>
        <item m="1" x="383"/>
        <item x="148"/>
        <item m="1" x="384"/>
        <item m="1" x="385"/>
        <item x="149"/>
        <item x="150"/>
        <item x="335"/>
        <item x="151"/>
        <item m="1" x="386"/>
        <item m="1" x="387"/>
        <item x="69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m="1" x="388"/>
        <item x="172"/>
        <item x="173"/>
        <item x="174"/>
        <item x="175"/>
        <item x="176"/>
        <item m="1" x="389"/>
        <item x="24"/>
        <item x="336"/>
        <item x="303"/>
        <item x="4"/>
        <item x="177"/>
        <item x="5"/>
        <item x="70"/>
        <item x="71"/>
        <item x="72"/>
        <item m="1" x="390"/>
        <item x="25"/>
        <item x="178"/>
        <item x="179"/>
        <item x="180"/>
        <item x="181"/>
        <item x="182"/>
        <item x="183"/>
        <item x="184"/>
        <item x="185"/>
        <item x="337"/>
        <item x="186"/>
        <item x="338"/>
        <item x="26"/>
        <item x="339"/>
        <item x="73"/>
        <item x="74"/>
        <item x="304"/>
        <item x="305"/>
        <item x="75"/>
        <item x="76"/>
        <item x="187"/>
        <item x="188"/>
        <item x="189"/>
        <item x="306"/>
        <item x="190"/>
        <item x="307"/>
        <item x="191"/>
        <item x="192"/>
        <item m="1" x="358"/>
        <item x="193"/>
        <item m="1" x="391"/>
        <item m="1" x="392"/>
        <item x="341"/>
        <item x="194"/>
        <item m="1" x="393"/>
        <item x="195"/>
        <item x="196"/>
        <item x="6"/>
        <item x="197"/>
        <item x="308"/>
        <item x="77"/>
        <item x="27"/>
        <item m="1" x="405"/>
        <item x="78"/>
        <item x="79"/>
        <item x="198"/>
        <item x="199"/>
        <item m="1" x="394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7"/>
        <item x="217"/>
        <item x="218"/>
        <item x="80"/>
        <item x="81"/>
        <item m="1" x="364"/>
        <item x="219"/>
        <item x="220"/>
        <item x="28"/>
        <item m="1" x="365"/>
        <item x="221"/>
        <item x="342"/>
        <item x="309"/>
        <item x="222"/>
        <item x="82"/>
        <item x="223"/>
        <item x="224"/>
        <item x="225"/>
        <item x="29"/>
        <item x="226"/>
        <item x="227"/>
        <item x="228"/>
        <item x="343"/>
        <item x="229"/>
        <item x="310"/>
        <item x="230"/>
        <item x="231"/>
        <item x="232"/>
        <item x="311"/>
        <item x="233"/>
        <item x="234"/>
        <item x="83"/>
        <item x="84"/>
        <item x="85"/>
        <item x="312"/>
        <item x="30"/>
        <item m="1" x="359"/>
        <item x="344"/>
        <item x="313"/>
        <item m="1" x="395"/>
        <item x="86"/>
        <item x="87"/>
        <item x="345"/>
        <item m="1" x="360"/>
        <item x="314"/>
        <item x="88"/>
        <item x="89"/>
        <item x="90"/>
        <item x="8"/>
        <item x="9"/>
        <item x="315"/>
        <item x="235"/>
        <item m="1" x="396"/>
        <item x="31"/>
        <item x="236"/>
        <item x="237"/>
        <item x="91"/>
        <item x="32"/>
        <item x="92"/>
        <item x="93"/>
        <item x="238"/>
        <item x="239"/>
        <item x="240"/>
        <item x="241"/>
        <item x="242"/>
        <item x="243"/>
        <item x="316"/>
        <item x="244"/>
        <item x="317"/>
        <item x="245"/>
        <item x="33"/>
        <item x="246"/>
        <item x="318"/>
        <item x="346"/>
        <item x="10"/>
        <item x="34"/>
        <item x="35"/>
        <item x="247"/>
        <item x="248"/>
        <item x="249"/>
        <item x="94"/>
        <item x="95"/>
        <item m="1" x="355"/>
        <item x="96"/>
        <item x="97"/>
        <item x="250"/>
        <item x="319"/>
        <item x="251"/>
        <item x="36"/>
        <item x="252"/>
        <item x="253"/>
        <item m="1" x="397"/>
        <item m="1" x="398"/>
        <item x="254"/>
        <item x="255"/>
        <item x="347"/>
        <item x="256"/>
        <item x="320"/>
        <item m="1" x="399"/>
        <item x="321"/>
        <item m="1" x="400"/>
        <item x="257"/>
        <item m="1" x="401"/>
        <item x="258"/>
        <item x="259"/>
        <item x="260"/>
        <item x="322"/>
        <item x="323"/>
        <item x="0"/>
        <item x="261"/>
        <item x="348"/>
        <item m="1" x="361"/>
        <item x="324"/>
        <item x="325"/>
        <item x="262"/>
        <item x="263"/>
        <item x="98"/>
        <item x="99"/>
        <item x="264"/>
        <item x="265"/>
        <item m="1" x="402"/>
        <item x="266"/>
        <item m="1" x="362"/>
        <item m="1" x="356"/>
        <item x="326"/>
        <item x="100"/>
        <item x="101"/>
        <item x="11"/>
        <item x="267"/>
        <item x="102"/>
        <item x="327"/>
        <item x="12"/>
        <item x="268"/>
        <item x="13"/>
        <item x="269"/>
        <item x="328"/>
        <item x="270"/>
        <item x="271"/>
        <item x="272"/>
        <item x="14"/>
        <item m="1" x="403"/>
        <item x="273"/>
        <item x="274"/>
        <item x="329"/>
        <item x="275"/>
        <item x="349"/>
        <item x="15"/>
        <item x="350"/>
        <item x="276"/>
        <item x="277"/>
        <item x="278"/>
        <item x="279"/>
        <item x="37"/>
        <item x="280"/>
        <item x="16"/>
        <item x="40"/>
        <item x="281"/>
        <item x="38"/>
        <item m="1" x="353"/>
        <item x="282"/>
        <item x="41"/>
        <item x="103"/>
        <item x="4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m="1" x="366"/>
        <item x="295"/>
        <item x="296"/>
        <item x="43"/>
        <item x="297"/>
        <item x="44"/>
        <item m="1" x="367"/>
        <item x="351"/>
        <item x="104"/>
        <item x="105"/>
        <item x="39"/>
        <item x="352"/>
        <item x="340"/>
        <item x="143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axis="axisPage" multipleItemSelectionAllowed="1" showAll="0">
      <items count="9">
        <item h="1" x="1"/>
        <item h="1" x="2"/>
        <item h="1" x="3"/>
        <item h="1" x="4"/>
        <item x="5"/>
        <item h="1" x="0"/>
        <item h="1" x="6"/>
        <item h="1" x="7"/>
        <item t="default"/>
      </items>
    </pivotField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93">
    <i>
      <x v="93"/>
    </i>
    <i>
      <x v="117"/>
    </i>
    <i>
      <x v="247"/>
    </i>
    <i>
      <x v="172"/>
    </i>
    <i>
      <x v="318"/>
    </i>
    <i>
      <x v="32"/>
    </i>
    <i>
      <x v="203"/>
    </i>
    <i>
      <x v="35"/>
    </i>
    <i>
      <x v="282"/>
    </i>
    <i>
      <x v="36"/>
    </i>
    <i>
      <x v="370"/>
    </i>
    <i>
      <x v="44"/>
    </i>
    <i>
      <x v="187"/>
    </i>
    <i>
      <x v="65"/>
    </i>
    <i>
      <x v="209"/>
    </i>
    <i>
      <x v="67"/>
    </i>
    <i>
      <x v="280"/>
    </i>
    <i>
      <x v="10"/>
    </i>
    <i>
      <x v="295"/>
    </i>
    <i>
      <x v="94"/>
    </i>
    <i>
      <x v="358"/>
    </i>
    <i>
      <x v="96"/>
    </i>
    <i>
      <x v="162"/>
    </i>
    <i>
      <x v="101"/>
    </i>
    <i>
      <x v="178"/>
    </i>
    <i>
      <x v="102"/>
    </i>
    <i>
      <x v="2"/>
    </i>
    <i>
      <x v="109"/>
    </i>
    <i>
      <x v="205"/>
    </i>
    <i>
      <x v="214"/>
    </i>
    <i>
      <x v="29"/>
    </i>
    <i>
      <x v="215"/>
    </i>
    <i>
      <x v="240"/>
    </i>
    <i>
      <x v="121"/>
    </i>
    <i>
      <x v="271"/>
    </i>
    <i>
      <x v="123"/>
    </i>
    <i>
      <x v="281"/>
    </i>
    <i>
      <x v="124"/>
    </i>
    <i>
      <x v="286"/>
    </i>
    <i>
      <x v="127"/>
    </i>
    <i>
      <x v="310"/>
    </i>
    <i>
      <x v="130"/>
    </i>
    <i>
      <x v="351"/>
    </i>
    <i>
      <x v="132"/>
    </i>
    <i>
      <x v="366"/>
    </i>
    <i>
      <x v="138"/>
    </i>
    <i>
      <x v="386"/>
    </i>
    <i>
      <x v="139"/>
    </i>
    <i>
      <x v="190"/>
    </i>
    <i>
      <x v="13"/>
    </i>
    <i>
      <x v="115"/>
    </i>
    <i>
      <x v="367"/>
    </i>
    <i>
      <x v="136"/>
    </i>
    <i>
      <x v="284"/>
    </i>
    <i>
      <x v="76"/>
    </i>
    <i>
      <x v="349"/>
    </i>
    <i>
      <x v="77"/>
    </i>
    <i>
      <x v="243"/>
    </i>
    <i>
      <x v="140"/>
    </i>
    <i>
      <x v="279"/>
    </i>
    <i>
      <x v="153"/>
    </i>
    <i>
      <x v="11"/>
    </i>
    <i>
      <x v="154"/>
    </i>
    <i>
      <x v="320"/>
    </i>
    <i>
      <x v="159"/>
    </i>
    <i>
      <x v="355"/>
    </i>
    <i>
      <x v="160"/>
    </i>
    <i>
      <x v="383"/>
    </i>
    <i>
      <x v="78"/>
    </i>
    <i>
      <x v="111"/>
    </i>
    <i>
      <x v="85"/>
    </i>
    <i>
      <x v="277"/>
    </i>
    <i>
      <x v="176"/>
    </i>
    <i>
      <x v="5"/>
    </i>
    <i>
      <x v="88"/>
    </i>
    <i>
      <x v="288"/>
    </i>
    <i>
      <x v="181"/>
    </i>
    <i>
      <x v="306"/>
    </i>
    <i>
      <x v="185"/>
    </i>
    <i>
      <x v="313"/>
    </i>
    <i>
      <x v="21"/>
    </i>
    <i>
      <x v="326"/>
    </i>
    <i>
      <x v="188"/>
    </i>
    <i>
      <x v="353"/>
    </i>
    <i>
      <x v="387"/>
    </i>
    <i>
      <x v="365"/>
    </i>
    <i>
      <x v="391"/>
    </i>
    <i>
      <x v="14"/>
    </i>
    <i>
      <x v="198"/>
    </i>
    <i>
      <x v="15"/>
    </i>
    <i>
      <x v="200"/>
    </i>
    <i>
      <x v="244"/>
    </i>
    <i>
      <x v="201"/>
    </i>
    <i>
      <x v="268"/>
    </i>
    <i>
      <x v="22"/>
    </i>
    <i>
      <x v="272"/>
    </i>
    <i>
      <x v="23"/>
    </i>
    <i>
      <x v="278"/>
    </i>
    <i>
      <x v="204"/>
    </i>
    <i>
      <x v="116"/>
    </i>
    <i>
      <x v="97"/>
    </i>
    <i>
      <x v="118"/>
    </i>
    <i>
      <x v="206"/>
    </i>
    <i>
      <x v="119"/>
    </i>
    <i>
      <x v="208"/>
    </i>
    <i>
      <x v="294"/>
    </i>
    <i>
      <x v="98"/>
    </i>
    <i>
      <x v="296"/>
    </i>
    <i>
      <x v="211"/>
    </i>
    <i>
      <x v="307"/>
    </i>
    <i>
      <x v="212"/>
    </i>
    <i>
      <x v="311"/>
    </i>
    <i>
      <x v="7"/>
    </i>
    <i>
      <x v="45"/>
    </i>
    <i>
      <x v="30"/>
    </i>
    <i>
      <x v="322"/>
    </i>
    <i>
      <x v="216"/>
    </i>
    <i>
      <x v="331"/>
    </i>
    <i>
      <x v="218"/>
    </i>
    <i>
      <x v="60"/>
    </i>
    <i>
      <x v="219"/>
    </i>
    <i>
      <x v="354"/>
    </i>
    <i>
      <x v="224"/>
    </i>
    <i>
      <x v="128"/>
    </i>
    <i>
      <x v="227"/>
    </i>
    <i>
      <x v="129"/>
    </i>
    <i>
      <x v="233"/>
    </i>
    <i>
      <x v="368"/>
    </i>
    <i>
      <x v="236"/>
    </i>
    <i>
      <x v="380"/>
    </i>
    <i>
      <x v="238"/>
    </i>
    <i>
      <x v="131"/>
    </i>
    <i>
      <x v="8"/>
    </i>
    <i>
      <x v="242"/>
    </i>
    <i>
      <x v="405"/>
    </i>
    <i>
      <x v="197"/>
    </i>
    <i>
      <x v="202"/>
    </i>
    <i>
      <x v="156"/>
    </i>
    <i>
      <x v="122"/>
    </i>
    <i>
      <x v="388"/>
    </i>
    <i>
      <x v="9"/>
    </i>
    <i>
      <x v="26"/>
    </i>
    <i>
      <x v="213"/>
    </i>
    <i>
      <x v="384"/>
    </i>
    <i>
      <x v="173"/>
    </i>
    <i>
      <x v="394"/>
    </i>
    <i>
      <x v="174"/>
    </i>
    <i>
      <x v="359"/>
    </i>
    <i>
      <x v="304"/>
    </i>
    <i>
      <x v="373"/>
    </i>
    <i>
      <x v="99"/>
    </i>
    <i>
      <x v="382"/>
    </i>
    <i>
      <x v="57"/>
    </i>
    <i>
      <x v="207"/>
    </i>
    <i>
      <x v="223"/>
    </i>
    <i>
      <x v="126"/>
    </i>
    <i>
      <x v="179"/>
    </i>
    <i>
      <x v="210"/>
    </i>
    <i>
      <x v="12"/>
    </i>
    <i>
      <x v="108"/>
    </i>
    <i>
      <x v="230"/>
    </i>
    <i>
      <x v="361"/>
    </i>
    <i>
      <x v="232"/>
    </i>
    <i>
      <x v="155"/>
    </i>
    <i>
      <x v="321"/>
    </i>
    <i>
      <x v="376"/>
    </i>
    <i>
      <x v="133"/>
    </i>
    <i>
      <x v="381"/>
    </i>
    <i>
      <x v="134"/>
    </i>
    <i>
      <x v="157"/>
    </i>
    <i>
      <x v="332"/>
    </i>
    <i>
      <x v="385"/>
    </i>
    <i>
      <x v="336"/>
    </i>
    <i>
      <x v="158"/>
    </i>
    <i>
      <x v="338"/>
    </i>
    <i>
      <x v="389"/>
    </i>
    <i>
      <x v="345"/>
    </i>
    <i>
      <x v="393"/>
    </i>
    <i>
      <x v="237"/>
    </i>
    <i>
      <x v="396"/>
    </i>
    <i>
      <x v="120"/>
    </i>
    <i>
      <x v="137"/>
    </i>
    <i>
      <x v="105"/>
    </i>
    <i>
      <x v="302"/>
    </i>
    <i>
      <x v="84"/>
    </i>
    <i>
      <x v="234"/>
    </i>
    <i>
      <x v="86"/>
    </i>
    <i>
      <x v="125"/>
    </i>
    <i>
      <x v="246"/>
    </i>
    <i>
      <x v="335"/>
    </i>
    <i>
      <x v="390"/>
    </i>
    <i>
      <x v="146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1">
    <pageField fld="3" hier="-1"/>
  </pageFields>
  <dataFields count="8">
    <dataField name="Average of SCORE" fld="5" subtotal="average" baseField="1" baseItem="64"/>
    <dataField name="Average of SHORT MODEL SCORE" fld="7" subtotal="average" baseField="1" baseItem="125"/>
    <dataField name="Average of MEAN REVERSION SCORE" fld="6" subtotal="average" baseField="1" baseItem="0"/>
    <dataField name="Average of NARROW RANGE 7 DAYS" fld="23" subtotal="average" baseField="1" baseItem="320"/>
    <dataField name="Average of WIDE RANGE 30 DAYS" fld="24" subtotal="average" baseField="1" baseItem="320"/>
    <dataField name="Average of LAST DATE VOLUME &gt; 2.5x 50DMA" fld="25" subtotal="average" baseField="1" baseItem="320"/>
    <dataField name="Average of HIGH OF LAST 4 DAYS" fld="26" subtotal="average" baseField="1" baseItem="320"/>
    <dataField name="Average of LOW OF LAST 4 DAYS" fld="27" subtotal="average" baseField="1" baseItem="320"/>
  </dataFields>
  <formats count="26">
    <format dxfId="151">
      <pivotArea field="1" type="button" dataOnly="0" labelOnly="1" outline="0" axis="axisRow" fieldPosition="0"/>
    </format>
    <format dxfId="15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49">
      <pivotArea dataOnly="0" labelOnly="1" outline="0" axis="axisValues" fieldPosition="0"/>
    </format>
    <format dxfId="148">
      <pivotArea dataOnly="0" labelOnly="1" outline="0" fieldPosition="0">
        <references count="1">
          <reference field="4294967294" count="5">
            <x v="3"/>
            <x v="4"/>
            <x v="5"/>
            <x v="6"/>
            <x v="7"/>
          </reference>
        </references>
      </pivotArea>
    </format>
    <format dxfId="147">
      <pivotArea type="all" dataOnly="0" outline="0" fieldPosition="0"/>
    </format>
    <format dxfId="146">
      <pivotArea dataOnly="0" labelOnly="1" fieldPosition="0">
        <references count="1">
          <reference field="1" count="50">
            <x v="1"/>
            <x v="2"/>
            <x v="3"/>
            <x v="27"/>
            <x v="28"/>
            <x v="33"/>
            <x v="34"/>
            <x v="35"/>
            <x v="45"/>
            <x v="46"/>
            <x v="47"/>
            <x v="54"/>
            <x v="57"/>
            <x v="58"/>
            <x v="61"/>
            <x v="62"/>
            <x v="64"/>
            <x v="67"/>
            <x v="69"/>
            <x v="76"/>
            <x v="78"/>
            <x v="79"/>
            <x v="84"/>
            <x v="85"/>
            <x v="92"/>
            <x v="125"/>
            <x v="181"/>
            <x v="185"/>
            <x v="188"/>
            <x v="194"/>
            <x v="204"/>
            <x v="210"/>
            <x v="212"/>
            <x v="216"/>
            <x v="221"/>
            <x v="231"/>
            <x v="238"/>
            <x v="245"/>
            <x v="252"/>
            <x v="264"/>
            <x v="269"/>
            <x v="272"/>
            <x v="276"/>
            <x v="358"/>
            <x v="362"/>
            <x v="370"/>
            <x v="376"/>
            <x v="378"/>
            <x v="387"/>
            <x v="396"/>
          </reference>
        </references>
      </pivotArea>
    </format>
    <format dxfId="145">
      <pivotArea dataOnly="0" labelOnly="1" fieldPosition="0">
        <references count="1">
          <reference field="1" count="50">
            <x v="8"/>
            <x v="24"/>
            <x v="26"/>
            <x v="91"/>
            <x v="94"/>
            <x v="95"/>
            <x v="98"/>
            <x v="99"/>
            <x v="109"/>
            <x v="116"/>
            <x v="118"/>
            <x v="122"/>
            <x v="130"/>
            <x v="139"/>
            <x v="140"/>
            <x v="150"/>
            <x v="152"/>
            <x v="159"/>
            <x v="161"/>
            <x v="162"/>
            <x v="174"/>
            <x v="178"/>
            <x v="201"/>
            <x v="227"/>
            <x v="235"/>
            <x v="241"/>
            <x v="250"/>
            <x v="256"/>
            <x v="261"/>
            <x v="273"/>
            <x v="283"/>
            <x v="286"/>
            <x v="305"/>
            <x v="318"/>
            <x v="321"/>
            <x v="324"/>
            <x v="329"/>
            <x v="336"/>
            <x v="344"/>
            <x v="349"/>
            <x v="353"/>
            <x v="359"/>
            <x v="361"/>
            <x v="368"/>
            <x v="372"/>
            <x v="377"/>
            <x v="379"/>
            <x v="395"/>
            <x v="397"/>
            <x v="399"/>
          </reference>
        </references>
      </pivotArea>
    </format>
    <format dxfId="144">
      <pivotArea dataOnly="0" labelOnly="1" fieldPosition="0">
        <references count="1">
          <reference field="1" count="50">
            <x v="5"/>
            <x v="6"/>
            <x v="7"/>
            <x v="14"/>
            <x v="15"/>
            <x v="17"/>
            <x v="22"/>
            <x v="29"/>
            <x v="30"/>
            <x v="31"/>
            <x v="32"/>
            <x v="55"/>
            <x v="56"/>
            <x v="59"/>
            <x v="60"/>
            <x v="74"/>
            <x v="86"/>
            <x v="97"/>
            <x v="101"/>
            <x v="102"/>
            <x v="103"/>
            <x v="106"/>
            <x v="107"/>
            <x v="110"/>
            <x v="111"/>
            <x v="112"/>
            <x v="113"/>
            <x v="114"/>
            <x v="115"/>
            <x v="117"/>
            <x v="119"/>
            <x v="120"/>
            <x v="121"/>
            <x v="123"/>
            <x v="127"/>
            <x v="247"/>
            <x v="270"/>
            <x v="277"/>
            <x v="288"/>
            <x v="292"/>
            <x v="300"/>
            <x v="309"/>
            <x v="315"/>
            <x v="323"/>
            <x v="335"/>
            <x v="342"/>
            <x v="364"/>
            <x v="375"/>
            <x v="386"/>
            <x v="390"/>
          </reference>
        </references>
      </pivotArea>
    </format>
    <format dxfId="143">
      <pivotArea dataOnly="0" labelOnly="1" fieldPosition="0">
        <references count="1">
          <reference field="1" count="50">
            <x v="4"/>
            <x v="9"/>
            <x v="21"/>
            <x v="36"/>
            <x v="37"/>
            <x v="65"/>
            <x v="82"/>
            <x v="88"/>
            <x v="129"/>
            <x v="131"/>
            <x v="132"/>
            <x v="133"/>
            <x v="134"/>
            <x v="135"/>
            <x v="137"/>
            <x v="138"/>
            <x v="141"/>
            <x v="142"/>
            <x v="143"/>
            <x v="145"/>
            <x v="146"/>
            <x v="147"/>
            <x v="151"/>
            <x v="153"/>
            <x v="154"/>
            <x v="155"/>
            <x v="156"/>
            <x v="157"/>
            <x v="158"/>
            <x v="233"/>
            <x v="262"/>
            <x v="268"/>
            <x v="280"/>
            <x v="285"/>
            <x v="290"/>
            <x v="295"/>
            <x v="303"/>
            <x v="307"/>
            <x v="311"/>
            <x v="319"/>
            <x v="325"/>
            <x v="333"/>
            <x v="340"/>
            <x v="346"/>
            <x v="355"/>
            <x v="366"/>
            <x v="373"/>
            <x v="381"/>
            <x v="388"/>
            <x v="393"/>
          </reference>
        </references>
      </pivotArea>
    </format>
    <format dxfId="142">
      <pivotArea dataOnly="0" labelOnly="1" fieldPosition="0">
        <references count="1">
          <reference field="1" count="50">
            <x v="10"/>
            <x v="11"/>
            <x v="19"/>
            <x v="39"/>
            <x v="40"/>
            <x v="41"/>
            <x v="42"/>
            <x v="44"/>
            <x v="63"/>
            <x v="89"/>
            <x v="160"/>
            <x v="163"/>
            <x v="165"/>
            <x v="166"/>
            <x v="167"/>
            <x v="168"/>
            <x v="169"/>
            <x v="170"/>
            <x v="172"/>
            <x v="173"/>
            <x v="175"/>
            <x v="176"/>
            <x v="177"/>
            <x v="182"/>
            <x v="183"/>
            <x v="186"/>
            <x v="187"/>
            <x v="190"/>
            <x v="237"/>
            <x v="240"/>
            <x v="244"/>
            <x v="249"/>
            <x v="251"/>
            <x v="255"/>
            <x v="258"/>
            <x v="263"/>
            <x v="266"/>
            <x v="271"/>
            <x v="274"/>
            <x v="279"/>
            <x v="281"/>
            <x v="284"/>
            <x v="289"/>
            <x v="291"/>
            <x v="293"/>
            <x v="297"/>
            <x v="301"/>
            <x v="304"/>
            <x v="306"/>
            <x v="308"/>
          </reference>
        </references>
      </pivotArea>
    </format>
    <format dxfId="141">
      <pivotArea dataOnly="0" labelOnly="1" fieldPosition="0">
        <references count="1">
          <reference field="1" count="50">
            <x v="12"/>
            <x v="25"/>
            <x v="48"/>
            <x v="49"/>
            <x v="51"/>
            <x v="52"/>
            <x v="68"/>
            <x v="70"/>
            <x v="71"/>
            <x v="77"/>
            <x v="81"/>
            <x v="83"/>
            <x v="191"/>
            <x v="195"/>
            <x v="196"/>
            <x v="197"/>
            <x v="198"/>
            <x v="199"/>
            <x v="202"/>
            <x v="203"/>
            <x v="205"/>
            <x v="206"/>
            <x v="207"/>
            <x v="208"/>
            <x v="211"/>
            <x v="213"/>
            <x v="214"/>
            <x v="215"/>
            <x v="218"/>
            <x v="219"/>
            <x v="220"/>
            <x v="222"/>
            <x v="310"/>
            <x v="314"/>
            <x v="322"/>
            <x v="326"/>
            <x v="331"/>
            <x v="334"/>
            <x v="341"/>
            <x v="343"/>
            <x v="351"/>
            <x v="354"/>
            <x v="357"/>
            <x v="360"/>
            <x v="365"/>
            <x v="367"/>
            <x v="369"/>
            <x v="374"/>
            <x v="380"/>
            <x v="384"/>
          </reference>
        </references>
      </pivotArea>
    </format>
    <format dxfId="140">
      <pivotArea dataOnly="0" labelOnly="1" fieldPosition="0">
        <references count="1">
          <reference field="1" count="50">
            <x v="13"/>
            <x v="16"/>
            <x v="20"/>
            <x v="23"/>
            <x v="38"/>
            <x v="50"/>
            <x v="80"/>
            <x v="87"/>
            <x v="90"/>
            <x v="96"/>
            <x v="104"/>
            <x v="126"/>
            <x v="149"/>
            <x v="179"/>
            <x v="189"/>
            <x v="209"/>
            <x v="217"/>
            <x v="223"/>
            <x v="224"/>
            <x v="225"/>
            <x v="228"/>
            <x v="230"/>
            <x v="232"/>
            <x v="234"/>
            <x v="236"/>
            <x v="246"/>
            <x v="248"/>
            <x v="257"/>
            <x v="259"/>
            <x v="265"/>
            <x v="282"/>
            <x v="294"/>
            <x v="296"/>
            <x v="298"/>
            <x v="313"/>
            <x v="316"/>
            <x v="317"/>
            <x v="320"/>
            <x v="327"/>
            <x v="328"/>
            <x v="330"/>
            <x v="332"/>
            <x v="363"/>
            <x v="383"/>
            <x v="385"/>
            <x v="389"/>
            <x v="392"/>
            <x v="394"/>
            <x v="398"/>
            <x v="401"/>
          </reference>
        </references>
      </pivotArea>
    </format>
    <format dxfId="139">
      <pivotArea dataOnly="0" labelOnly="1" fieldPosition="0">
        <references count="1">
          <reference field="1" count="50">
            <x v="0"/>
            <x v="18"/>
            <x v="43"/>
            <x v="53"/>
            <x v="66"/>
            <x v="72"/>
            <x v="73"/>
            <x v="75"/>
            <x v="93"/>
            <x v="100"/>
            <x v="105"/>
            <x v="108"/>
            <x v="124"/>
            <x v="128"/>
            <x v="136"/>
            <x v="144"/>
            <x v="164"/>
            <x v="171"/>
            <x v="180"/>
            <x v="184"/>
            <x v="192"/>
            <x v="193"/>
            <x v="200"/>
            <x v="226"/>
            <x v="229"/>
            <x v="239"/>
            <x v="242"/>
            <x v="243"/>
            <x v="254"/>
            <x v="260"/>
            <x v="267"/>
            <x v="275"/>
            <x v="278"/>
            <x v="299"/>
            <x v="302"/>
            <x v="312"/>
            <x v="337"/>
            <x v="338"/>
            <x v="339"/>
            <x v="345"/>
            <x v="347"/>
            <x v="348"/>
            <x v="350"/>
            <x v="352"/>
            <x v="356"/>
            <x v="371"/>
            <x v="382"/>
            <x v="391"/>
            <x v="400"/>
            <x v="402"/>
          </reference>
        </references>
      </pivotArea>
    </format>
    <format dxfId="138">
      <pivotArea dataOnly="0" labelOnly="1" fieldPosition="0">
        <references count="1">
          <reference field="1" count="4">
            <x v="148"/>
            <x v="253"/>
            <x v="287"/>
            <x v="403"/>
          </reference>
        </references>
      </pivotArea>
    </format>
    <format dxfId="137">
      <pivotArea dataOnly="0" labelOnly="1" outline="0" fieldPosition="0">
        <references count="1">
          <reference field="4294967294" count="7">
            <x v="0"/>
            <x v="2"/>
            <x v="3"/>
            <x v="4"/>
            <x v="5"/>
            <x v="6"/>
            <x v="7"/>
          </reference>
        </references>
      </pivotArea>
    </format>
    <format dxfId="13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3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4">
      <pivotArea type="all" dataOnly="0" outline="0" fieldPosition="0"/>
    </format>
    <format dxfId="133">
      <pivotArea outline="0" collapsedLevelsAreSubtotals="1" fieldPosition="0"/>
    </format>
    <format dxfId="132">
      <pivotArea field="1" type="button" dataOnly="0" labelOnly="1" outline="0" axis="axisRow" fieldPosition="0"/>
    </format>
    <format dxfId="131">
      <pivotArea dataOnly="0" labelOnly="1" fieldPosition="0">
        <references count="1">
          <reference field="1" count="50">
            <x v="21"/>
            <x v="36"/>
            <x v="44"/>
            <x v="45"/>
            <x v="60"/>
            <x v="76"/>
            <x v="97"/>
            <x v="98"/>
            <x v="108"/>
            <x v="116"/>
            <x v="127"/>
            <x v="138"/>
            <x v="179"/>
            <x v="188"/>
            <x v="197"/>
            <x v="200"/>
            <x v="201"/>
            <x v="202"/>
            <x v="203"/>
            <x v="204"/>
            <x v="205"/>
            <x v="206"/>
            <x v="207"/>
            <x v="214"/>
            <x v="216"/>
            <x v="238"/>
            <x v="243"/>
            <x v="244"/>
            <x v="247"/>
            <x v="271"/>
            <x v="277"/>
            <x v="280"/>
            <x v="282"/>
            <x v="288"/>
            <x v="295"/>
            <x v="296"/>
            <x v="310"/>
            <x v="320"/>
            <x v="322"/>
            <x v="326"/>
            <x v="366"/>
            <x v="368"/>
            <x v="370"/>
            <x v="381"/>
            <x v="382"/>
            <x v="386"/>
            <x v="390"/>
            <x v="391"/>
            <x v="394"/>
            <x v="396"/>
          </reference>
        </references>
      </pivotArea>
    </format>
    <format dxfId="130">
      <pivotArea dataOnly="0" labelOnly="1" fieldPosition="0">
        <references count="1">
          <reference field="1" count="50">
            <x v="12"/>
            <x v="22"/>
            <x v="23"/>
            <x v="67"/>
            <x v="77"/>
            <x v="78"/>
            <x v="88"/>
            <x v="93"/>
            <x v="94"/>
            <x v="101"/>
            <x v="109"/>
            <x v="117"/>
            <x v="121"/>
            <x v="122"/>
            <x v="125"/>
            <x v="126"/>
            <x v="128"/>
            <x v="129"/>
            <x v="131"/>
            <x v="133"/>
            <x v="134"/>
            <x v="136"/>
            <x v="137"/>
            <x v="139"/>
            <x v="146"/>
            <x v="153"/>
            <x v="154"/>
            <x v="158"/>
            <x v="160"/>
            <x v="176"/>
            <x v="178"/>
            <x v="181"/>
            <x v="185"/>
            <x v="187"/>
            <x v="240"/>
            <x v="242"/>
            <x v="268"/>
            <x v="278"/>
            <x v="279"/>
            <x v="281"/>
            <x v="284"/>
            <x v="304"/>
            <x v="318"/>
            <x v="345"/>
            <x v="355"/>
            <x v="365"/>
            <x v="367"/>
            <x v="373"/>
            <x v="385"/>
            <x v="388"/>
          </reference>
        </references>
      </pivotArea>
    </format>
    <format dxfId="129">
      <pivotArea dataOnly="0" labelOnly="1" fieldPosition="0">
        <references count="1">
          <reference field="1" count="50">
            <x v="2"/>
            <x v="5"/>
            <x v="7"/>
            <x v="8"/>
            <x v="14"/>
            <x v="15"/>
            <x v="26"/>
            <x v="30"/>
            <x v="35"/>
            <x v="57"/>
            <x v="65"/>
            <x v="85"/>
            <x v="96"/>
            <x v="99"/>
            <x v="102"/>
            <x v="105"/>
            <x v="111"/>
            <x v="115"/>
            <x v="118"/>
            <x v="174"/>
            <x v="190"/>
            <x v="198"/>
            <x v="208"/>
            <x v="209"/>
            <x v="211"/>
            <x v="212"/>
            <x v="213"/>
            <x v="215"/>
            <x v="223"/>
            <x v="224"/>
            <x v="227"/>
            <x v="230"/>
            <x v="234"/>
            <x v="236"/>
            <x v="272"/>
            <x v="286"/>
            <x v="294"/>
            <x v="302"/>
            <x v="306"/>
            <x v="307"/>
            <x v="311"/>
            <x v="313"/>
            <x v="335"/>
            <x v="351"/>
            <x v="358"/>
            <x v="361"/>
            <x v="380"/>
            <x v="383"/>
            <x v="384"/>
            <x v="393"/>
          </reference>
        </references>
      </pivotArea>
    </format>
    <format dxfId="128">
      <pivotArea dataOnly="0" labelOnly="1" fieldPosition="0">
        <references count="1">
          <reference field="1" count="41">
            <x v="9"/>
            <x v="10"/>
            <x v="11"/>
            <x v="13"/>
            <x v="29"/>
            <x v="32"/>
            <x v="84"/>
            <x v="86"/>
            <x v="119"/>
            <x v="120"/>
            <x v="123"/>
            <x v="124"/>
            <x v="130"/>
            <x v="132"/>
            <x v="140"/>
            <x v="155"/>
            <x v="156"/>
            <x v="157"/>
            <x v="159"/>
            <x v="162"/>
            <x v="172"/>
            <x v="173"/>
            <x v="210"/>
            <x v="218"/>
            <x v="219"/>
            <x v="232"/>
            <x v="233"/>
            <x v="237"/>
            <x v="246"/>
            <x v="321"/>
            <x v="331"/>
            <x v="332"/>
            <x v="336"/>
            <x v="338"/>
            <x v="349"/>
            <x v="353"/>
            <x v="354"/>
            <x v="359"/>
            <x v="376"/>
            <x v="387"/>
            <x v="389"/>
          </reference>
        </references>
      </pivotArea>
    </format>
    <format dxfId="127">
      <pivotArea dataOnly="0" labelOnly="1" grandRow="1" outline="0" fieldPosition="0"/>
    </format>
    <format dxfId="126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822172-C3EA-4AE9-AA7A-EEEB11E64078}" name="PivotTable1" cacheId="8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K132" firstHeaderRow="0" firstDataRow="1" firstDataCol="1" rowPageCount="1" colPageCount="1"/>
  <pivotFields count="42">
    <pivotField showAll="0"/>
    <pivotField axis="axisRow" showAll="0" sortType="descending">
      <items count="407">
        <item m="1" x="404"/>
        <item x="17"/>
        <item x="106"/>
        <item m="1" x="368"/>
        <item m="1" x="357"/>
        <item x="107"/>
        <item m="1" x="369"/>
        <item x="108"/>
        <item x="109"/>
        <item x="110"/>
        <item x="111"/>
        <item x="112"/>
        <item x="113"/>
        <item x="114"/>
        <item x="115"/>
        <item x="116"/>
        <item x="298"/>
        <item m="1" x="370"/>
        <item x="45"/>
        <item x="46"/>
        <item x="47"/>
        <item x="117"/>
        <item x="118"/>
        <item x="119"/>
        <item x="48"/>
        <item x="49"/>
        <item x="120"/>
        <item m="1" x="371"/>
        <item m="1" x="372"/>
        <item x="121"/>
        <item x="122"/>
        <item x="299"/>
        <item x="123"/>
        <item m="1" x="373"/>
        <item m="1" x="374"/>
        <item x="124"/>
        <item x="125"/>
        <item x="50"/>
        <item x="51"/>
        <item x="330"/>
        <item m="1" x="375"/>
        <item m="1" x="376"/>
        <item m="1" x="363"/>
        <item x="1"/>
        <item x="126"/>
        <item x="127"/>
        <item x="331"/>
        <item x="18"/>
        <item x="332"/>
        <item x="300"/>
        <item x="52"/>
        <item x="53"/>
        <item x="54"/>
        <item m="1" x="354"/>
        <item x="19"/>
        <item x="301"/>
        <item x="333"/>
        <item x="128"/>
        <item m="1" x="377"/>
        <item m="1" x="378"/>
        <item x="129"/>
        <item m="1" x="379"/>
        <item x="55"/>
        <item x="56"/>
        <item x="57"/>
        <item x="130"/>
        <item x="20"/>
        <item x="131"/>
        <item x="58"/>
        <item x="59"/>
        <item x="2"/>
        <item x="60"/>
        <item x="61"/>
        <item x="62"/>
        <item x="63"/>
        <item x="21"/>
        <item x="132"/>
        <item x="133"/>
        <item x="134"/>
        <item x="22"/>
        <item x="23"/>
        <item x="64"/>
        <item x="65"/>
        <item x="302"/>
        <item x="135"/>
        <item x="136"/>
        <item x="137"/>
        <item m="1" x="380"/>
        <item x="138"/>
        <item x="66"/>
        <item x="67"/>
        <item x="68"/>
        <item x="334"/>
        <item x="139"/>
        <item x="140"/>
        <item x="3"/>
        <item x="141"/>
        <item x="142"/>
        <item x="144"/>
        <item x="145"/>
        <item m="1" x="381"/>
        <item x="146"/>
        <item x="147"/>
        <item m="1" x="382"/>
        <item m="1" x="383"/>
        <item x="148"/>
        <item m="1" x="384"/>
        <item m="1" x="385"/>
        <item x="149"/>
        <item x="150"/>
        <item x="335"/>
        <item x="151"/>
        <item m="1" x="386"/>
        <item m="1" x="387"/>
        <item x="69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m="1" x="388"/>
        <item x="172"/>
        <item x="173"/>
        <item x="174"/>
        <item x="175"/>
        <item x="176"/>
        <item m="1" x="389"/>
        <item x="24"/>
        <item x="336"/>
        <item x="303"/>
        <item x="4"/>
        <item x="177"/>
        <item x="5"/>
        <item x="70"/>
        <item x="71"/>
        <item x="72"/>
        <item m="1" x="390"/>
        <item x="25"/>
        <item x="178"/>
        <item x="179"/>
        <item x="180"/>
        <item x="181"/>
        <item x="182"/>
        <item x="183"/>
        <item x="184"/>
        <item x="185"/>
        <item x="337"/>
        <item x="186"/>
        <item x="338"/>
        <item x="26"/>
        <item x="339"/>
        <item x="73"/>
        <item x="74"/>
        <item x="304"/>
        <item x="305"/>
        <item x="75"/>
        <item x="76"/>
        <item x="187"/>
        <item x="188"/>
        <item x="189"/>
        <item x="306"/>
        <item x="190"/>
        <item x="307"/>
        <item x="191"/>
        <item x="192"/>
        <item m="1" x="358"/>
        <item x="193"/>
        <item m="1" x="391"/>
        <item m="1" x="392"/>
        <item x="341"/>
        <item x="194"/>
        <item m="1" x="393"/>
        <item x="195"/>
        <item x="196"/>
        <item x="6"/>
        <item x="197"/>
        <item x="308"/>
        <item x="77"/>
        <item x="27"/>
        <item m="1" x="405"/>
        <item x="78"/>
        <item x="79"/>
        <item x="198"/>
        <item x="199"/>
        <item m="1" x="394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7"/>
        <item x="217"/>
        <item x="218"/>
        <item x="80"/>
        <item x="81"/>
        <item m="1" x="364"/>
        <item x="219"/>
        <item x="220"/>
        <item x="28"/>
        <item m="1" x="365"/>
        <item x="221"/>
        <item x="342"/>
        <item x="309"/>
        <item x="222"/>
        <item x="82"/>
        <item x="223"/>
        <item x="224"/>
        <item x="225"/>
        <item x="29"/>
        <item x="226"/>
        <item x="227"/>
        <item x="228"/>
        <item x="343"/>
        <item x="229"/>
        <item x="310"/>
        <item x="230"/>
        <item x="231"/>
        <item x="232"/>
        <item x="311"/>
        <item x="233"/>
        <item x="234"/>
        <item x="83"/>
        <item x="84"/>
        <item x="85"/>
        <item x="312"/>
        <item x="30"/>
        <item m="1" x="359"/>
        <item x="344"/>
        <item x="313"/>
        <item m="1" x="395"/>
        <item x="86"/>
        <item x="87"/>
        <item x="345"/>
        <item m="1" x="360"/>
        <item x="314"/>
        <item x="88"/>
        <item x="89"/>
        <item x="90"/>
        <item x="8"/>
        <item x="9"/>
        <item x="315"/>
        <item x="235"/>
        <item m="1" x="396"/>
        <item x="31"/>
        <item x="236"/>
        <item x="237"/>
        <item x="91"/>
        <item x="32"/>
        <item x="92"/>
        <item x="93"/>
        <item x="238"/>
        <item x="239"/>
        <item x="240"/>
        <item x="241"/>
        <item x="242"/>
        <item x="243"/>
        <item x="316"/>
        <item x="244"/>
        <item x="317"/>
        <item x="245"/>
        <item x="33"/>
        <item x="246"/>
        <item x="318"/>
        <item x="346"/>
        <item x="10"/>
        <item x="34"/>
        <item x="35"/>
        <item x="247"/>
        <item x="248"/>
        <item x="249"/>
        <item x="94"/>
        <item x="95"/>
        <item m="1" x="355"/>
        <item x="96"/>
        <item x="97"/>
        <item x="250"/>
        <item x="319"/>
        <item x="251"/>
        <item x="36"/>
        <item x="252"/>
        <item x="253"/>
        <item m="1" x="397"/>
        <item m="1" x="398"/>
        <item x="254"/>
        <item x="255"/>
        <item x="347"/>
        <item x="256"/>
        <item x="320"/>
        <item m="1" x="399"/>
        <item x="321"/>
        <item m="1" x="400"/>
        <item x="257"/>
        <item m="1" x="401"/>
        <item x="258"/>
        <item x="259"/>
        <item x="260"/>
        <item x="322"/>
        <item x="323"/>
        <item x="0"/>
        <item x="261"/>
        <item x="348"/>
        <item m="1" x="361"/>
        <item x="324"/>
        <item x="325"/>
        <item x="262"/>
        <item x="263"/>
        <item x="98"/>
        <item x="99"/>
        <item x="264"/>
        <item x="265"/>
        <item m="1" x="402"/>
        <item x="266"/>
        <item m="1" x="362"/>
        <item m="1" x="356"/>
        <item x="326"/>
        <item x="100"/>
        <item x="101"/>
        <item x="11"/>
        <item x="267"/>
        <item x="102"/>
        <item x="327"/>
        <item x="12"/>
        <item x="268"/>
        <item x="13"/>
        <item x="269"/>
        <item x="328"/>
        <item x="270"/>
        <item x="271"/>
        <item x="272"/>
        <item x="14"/>
        <item m="1" x="403"/>
        <item x="273"/>
        <item x="274"/>
        <item x="329"/>
        <item x="275"/>
        <item x="349"/>
        <item x="15"/>
        <item x="350"/>
        <item x="276"/>
        <item x="277"/>
        <item x="278"/>
        <item x="279"/>
        <item x="37"/>
        <item x="280"/>
        <item x="16"/>
        <item x="40"/>
        <item x="281"/>
        <item x="38"/>
        <item m="1" x="353"/>
        <item x="282"/>
        <item x="41"/>
        <item x="103"/>
        <item x="4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m="1" x="366"/>
        <item x="295"/>
        <item x="296"/>
        <item x="43"/>
        <item x="297"/>
        <item x="44"/>
        <item m="1" x="367"/>
        <item x="351"/>
        <item x="104"/>
        <item x="105"/>
        <item x="39"/>
        <item x="352"/>
        <item x="340"/>
        <item x="143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axis="axisPage" multipleItemSelectionAllowed="1" showAll="0">
      <items count="9">
        <item x="1"/>
        <item x="2"/>
        <item x="3"/>
        <item x="4"/>
        <item h="1" x="5"/>
        <item h="1" x="0"/>
        <item x="6"/>
        <item x="7"/>
        <item t="default"/>
      </items>
    </pivotField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29">
    <i>
      <x v="378"/>
    </i>
    <i>
      <x v="397"/>
    </i>
    <i>
      <x v="395"/>
    </i>
    <i>
      <x v="372"/>
    </i>
    <i>
      <x v="377"/>
    </i>
    <i>
      <x v="217"/>
    </i>
    <i>
      <x v="379"/>
    </i>
    <i>
      <x v="167"/>
    </i>
    <i>
      <x v="51"/>
    </i>
    <i>
      <x v="342"/>
    </i>
    <i>
      <x v="300"/>
    </i>
    <i>
      <x v="54"/>
    </i>
    <i>
      <x v="47"/>
    </i>
    <i>
      <x v="166"/>
    </i>
    <i>
      <x v="192"/>
    </i>
    <i>
      <x v="71"/>
    </i>
    <i>
      <x v="274"/>
    </i>
    <i>
      <x v="72"/>
    </i>
    <i>
      <x v="333"/>
    </i>
    <i>
      <x v="79"/>
    </i>
    <i>
      <x v="350"/>
    </i>
    <i>
      <x v="90"/>
    </i>
    <i>
      <x v="147"/>
    </i>
    <i>
      <x v="193"/>
    </i>
    <i>
      <x v="293"/>
    </i>
    <i>
      <x v="346"/>
    </i>
    <i>
      <x v="287"/>
    </i>
    <i>
      <x v="24"/>
    </i>
    <i>
      <x v="228"/>
    </i>
    <i>
      <x v="142"/>
    </i>
    <i>
      <x v="270"/>
    </i>
    <i>
      <x v="148"/>
    </i>
    <i>
      <x v="89"/>
    </i>
    <i>
      <x v="149"/>
    </i>
    <i>
      <x v="231"/>
    </i>
    <i>
      <x v="161"/>
    </i>
    <i>
      <x v="252"/>
    </i>
    <i>
      <x v="184"/>
    </i>
    <i>
      <x v="275"/>
    </i>
    <i>
      <x v="56"/>
    </i>
    <i>
      <x v="81"/>
    </i>
    <i>
      <x v="305"/>
    </i>
    <i>
      <x v="363"/>
    </i>
    <i>
      <x v="402"/>
    </i>
    <i>
      <x v="371"/>
    </i>
    <i>
      <x v="1"/>
    </i>
    <i>
      <x v="70"/>
    </i>
    <i>
      <x v="343"/>
    </i>
    <i>
      <x v="19"/>
    </i>
    <i>
      <x v="63"/>
    </i>
    <i>
      <x v="114"/>
    </i>
    <i>
      <x v="48"/>
    </i>
    <i>
      <x v="348"/>
    </i>
    <i>
      <x v="163"/>
    </i>
    <i>
      <x v="266"/>
    </i>
    <i>
      <x v="164"/>
    </i>
    <i>
      <x v="292"/>
    </i>
    <i>
      <x v="165"/>
    </i>
    <i>
      <x v="334"/>
    </i>
    <i>
      <x v="52"/>
    </i>
    <i>
      <x v="369"/>
    </i>
    <i>
      <x v="43"/>
    </i>
    <i>
      <x v="264"/>
    </i>
    <i>
      <x v="170"/>
    </i>
    <i>
      <x v="273"/>
    </i>
    <i>
      <x v="171"/>
    </i>
    <i>
      <x v="73"/>
    </i>
    <i>
      <x v="80"/>
    </i>
    <i>
      <x v="297"/>
    </i>
    <i>
      <x v="189"/>
    </i>
    <i>
      <x v="145"/>
    </i>
    <i>
      <x v="46"/>
    </i>
    <i>
      <x v="344"/>
    </i>
    <i>
      <x v="25"/>
    </i>
    <i>
      <x v="356"/>
    </i>
    <i>
      <x v="400"/>
    </i>
    <i>
      <x v="18"/>
    </i>
    <i>
      <x v="82"/>
    </i>
    <i>
      <x v="69"/>
    </i>
    <i>
      <x v="38"/>
    </i>
    <i>
      <x v="265"/>
    </i>
    <i>
      <x v="220"/>
    </i>
    <i>
      <x v="110"/>
    </i>
    <i>
      <x v="221"/>
    </i>
    <i>
      <x v="62"/>
    </i>
    <i>
      <x v="37"/>
    </i>
    <i>
      <x v="276"/>
    </i>
    <i>
      <x v="50"/>
    </i>
    <i>
      <x v="291"/>
    </i>
    <i>
      <x v="91"/>
    </i>
    <i>
      <x v="143"/>
    </i>
    <i>
      <x v="92"/>
    </i>
    <i>
      <x v="298"/>
    </i>
    <i>
      <x v="239"/>
    </i>
    <i>
      <x v="301"/>
    </i>
    <i>
      <x v="248"/>
    </i>
    <i>
      <x v="64"/>
    </i>
    <i>
      <x v="249"/>
    </i>
    <i>
      <x v="152"/>
    </i>
    <i>
      <x v="66"/>
    </i>
    <i>
      <x v="250"/>
    </i>
    <i>
      <x v="39"/>
    </i>
    <i>
      <x v="95"/>
    </i>
    <i>
      <x v="68"/>
    </i>
    <i>
      <x v="254"/>
    </i>
    <i>
      <x v="74"/>
    </i>
    <i>
      <x v="257"/>
    </i>
    <i>
      <x v="75"/>
    </i>
    <i>
      <x v="258"/>
    </i>
    <i>
      <x v="374"/>
    </i>
    <i>
      <x v="259"/>
    </i>
    <i>
      <x v="20"/>
    </i>
    <i>
      <x v="262"/>
    </i>
    <i>
      <x v="150"/>
    </i>
    <i>
      <x v="263"/>
    </i>
    <i>
      <x v="235"/>
    </i>
    <i>
      <x v="401"/>
    </i>
    <i>
      <x v="195"/>
    </i>
    <i>
      <x v="404"/>
    </i>
    <i>
      <x v="196"/>
    </i>
    <i>
      <x v="225"/>
    </i>
    <i>
      <x v="290"/>
    </i>
    <i>
      <x v="403"/>
    </i>
    <i>
      <x v="327"/>
    </i>
    <i>
      <x v="399"/>
    </i>
    <i>
      <x v="362"/>
    </i>
    <i>
      <x v="364"/>
    </i>
    <i>
      <x v="312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3" hier="-1"/>
  </pageFields>
  <dataFields count="10">
    <dataField name="Average of SCORE" fld="5" subtotal="average" baseField="1" baseItem="0"/>
    <dataField name="Average of MEAN REVERSION SCORE" fld="6" subtotal="average" baseField="1" baseItem="196"/>
    <dataField name="Average of SHORT MODEL SCORE" fld="7" subtotal="average" baseField="1" baseItem="0"/>
    <dataField name="Average of SHORT RETRACEMENT DATE" fld="13" subtotal="average" baseField="1" baseItem="0"/>
    <dataField name="Average of BREAKDOWN 260D" fld="9" subtotal="average" baseField="1" baseItem="234"/>
    <dataField name="Average of 3M LOW DATE" fld="28" subtotal="average" baseField="1" baseItem="287"/>
    <dataField name="Average of RATIO SECURITY/INDEX LOWER THAN 50D MA?" fld="29" subtotal="average" baseField="1" baseItem="287"/>
    <dataField name="Average of 1M HIGH DATE" fld="30" subtotal="average" baseField="1" baseItem="287"/>
    <dataField name="Average of SECURITY RSI - IDX RSI" fld="31" subtotal="average" baseField="1" baseItem="287"/>
    <dataField name="Average of RSI" fld="14" subtotal="average" baseField="1" baseItem="287"/>
  </dataFields>
  <formats count="12">
    <format dxfId="125">
      <pivotArea field="1" type="button" dataOnly="0" labelOnly="1" outline="0" axis="axisRow" fieldPosition="0"/>
    </format>
    <format dxfId="124">
      <pivotArea dataOnly="0" labelOnly="1" outline="0" fieldPosition="0">
        <references count="1">
          <reference field="4294967294" count="9">
            <x v="0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2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22">
      <pivotArea type="all" dataOnly="0" outline="0" fieldPosition="0"/>
    </format>
    <format dxfId="121">
      <pivotArea outline="0" collapsedLevelsAreSubtotals="1" fieldPosition="0"/>
    </format>
    <format dxfId="120">
      <pivotArea field="1" type="button" dataOnly="0" labelOnly="1" outline="0" axis="axisRow" fieldPosition="0"/>
    </format>
    <format dxfId="119">
      <pivotArea dataOnly="0" labelOnly="1" fieldPosition="0">
        <references count="1">
          <reference field="1" count="50">
            <x v="16"/>
            <x v="20"/>
            <x v="43"/>
            <x v="52"/>
            <x v="54"/>
            <x v="70"/>
            <x v="79"/>
            <x v="89"/>
            <x v="91"/>
            <x v="110"/>
            <x v="114"/>
            <x v="142"/>
            <x v="143"/>
            <x v="147"/>
            <x v="148"/>
            <x v="150"/>
            <x v="152"/>
            <x v="164"/>
            <x v="166"/>
            <x v="192"/>
            <x v="217"/>
            <x v="220"/>
            <x v="221"/>
            <x v="231"/>
            <x v="235"/>
            <x v="245"/>
            <x v="257"/>
            <x v="258"/>
            <x v="262"/>
            <x v="264"/>
            <x v="266"/>
            <x v="273"/>
            <x v="276"/>
            <x v="285"/>
            <x v="287"/>
            <x v="289"/>
            <x v="290"/>
            <x v="291"/>
            <x v="298"/>
            <x v="301"/>
            <x v="323"/>
            <x v="343"/>
            <x v="346"/>
            <x v="360"/>
            <x v="372"/>
            <x v="375"/>
            <x v="377"/>
            <x v="378"/>
            <x v="379"/>
            <x v="397"/>
          </reference>
        </references>
      </pivotArea>
    </format>
    <format dxfId="118">
      <pivotArea dataOnly="0" labelOnly="1" fieldPosition="0">
        <references count="1">
          <reference field="1" count="50">
            <x v="18"/>
            <x v="24"/>
            <x v="25"/>
            <x v="31"/>
            <x v="46"/>
            <x v="50"/>
            <x v="51"/>
            <x v="55"/>
            <x v="62"/>
            <x v="66"/>
            <x v="75"/>
            <x v="80"/>
            <x v="83"/>
            <x v="95"/>
            <x v="161"/>
            <x v="163"/>
            <x v="167"/>
            <x v="184"/>
            <x v="193"/>
            <x v="195"/>
            <x v="196"/>
            <x v="228"/>
            <x v="229"/>
            <x v="239"/>
            <x v="251"/>
            <x v="253"/>
            <x v="254"/>
            <x v="255"/>
            <x v="259"/>
            <x v="260"/>
            <x v="267"/>
            <x v="274"/>
            <x v="283"/>
            <x v="297"/>
            <x v="300"/>
            <x v="316"/>
            <x v="325"/>
            <x v="327"/>
            <x v="341"/>
            <x v="342"/>
            <x v="344"/>
            <x v="347"/>
            <x v="350"/>
            <x v="356"/>
            <x v="362"/>
            <x v="363"/>
            <x v="369"/>
            <x v="371"/>
            <x v="395"/>
            <x v="402"/>
          </reference>
        </references>
      </pivotArea>
    </format>
    <format dxfId="117">
      <pivotArea dataOnly="0" labelOnly="1" fieldPosition="0">
        <references count="1">
          <reference field="1" count="50">
            <x v="1"/>
            <x v="4"/>
            <x v="19"/>
            <x v="37"/>
            <x v="38"/>
            <x v="48"/>
            <x v="49"/>
            <x v="56"/>
            <x v="63"/>
            <x v="64"/>
            <x v="69"/>
            <x v="71"/>
            <x v="72"/>
            <x v="73"/>
            <x v="74"/>
            <x v="81"/>
            <x v="82"/>
            <x v="92"/>
            <x v="145"/>
            <x v="149"/>
            <x v="165"/>
            <x v="168"/>
            <x v="169"/>
            <x v="170"/>
            <x v="171"/>
            <x v="175"/>
            <x v="177"/>
            <x v="180"/>
            <x v="225"/>
            <x v="250"/>
            <x v="261"/>
            <x v="263"/>
            <x v="265"/>
            <x v="270"/>
            <x v="275"/>
            <x v="292"/>
            <x v="293"/>
            <x v="324"/>
            <x v="328"/>
            <x v="329"/>
            <x v="330"/>
            <x v="333"/>
            <x v="334"/>
            <x v="339"/>
            <x v="340"/>
            <x v="348"/>
            <x v="352"/>
            <x v="364"/>
            <x v="374"/>
            <x v="400"/>
          </reference>
        </references>
      </pivotArea>
    </format>
    <format dxfId="116">
      <pivotArea dataOnly="0" labelOnly="1" fieldPosition="0">
        <references count="1">
          <reference field="1" count="20">
            <x v="39"/>
            <x v="47"/>
            <x v="53"/>
            <x v="68"/>
            <x v="90"/>
            <x v="144"/>
            <x v="189"/>
            <x v="191"/>
            <x v="241"/>
            <x v="248"/>
            <x v="249"/>
            <x v="252"/>
            <x v="299"/>
            <x v="303"/>
            <x v="305"/>
            <x v="312"/>
            <x v="314"/>
            <x v="399"/>
            <x v="401"/>
            <x v="403"/>
          </reference>
        </references>
      </pivotArea>
    </format>
    <format dxfId="115">
      <pivotArea dataOnly="0" labelOnly="1" grandRow="1" outline="0" fieldPosition="0"/>
    </format>
    <format dxfId="114">
      <pivotArea dataOnly="0" labelOnly="1" outline="0" fieldPosition="0">
        <references count="1">
          <reference field="4294967294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2793B9-B4A4-4286-A76F-D9755A64B41E}" name="PivotTable1" cacheId="8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K196" firstHeaderRow="0" firstDataRow="1" firstDataCol="1" rowPageCount="1" colPageCount="1"/>
  <pivotFields count="42">
    <pivotField showAll="0"/>
    <pivotField axis="axisRow" showAll="0" sortType="descending">
      <items count="407">
        <item m="1" x="404"/>
        <item x="17"/>
        <item x="106"/>
        <item m="1" x="368"/>
        <item m="1" x="357"/>
        <item x="107"/>
        <item m="1" x="369"/>
        <item x="108"/>
        <item x="109"/>
        <item x="110"/>
        <item x="111"/>
        <item x="112"/>
        <item x="113"/>
        <item x="114"/>
        <item x="115"/>
        <item x="116"/>
        <item x="298"/>
        <item m="1" x="370"/>
        <item x="45"/>
        <item x="46"/>
        <item x="47"/>
        <item x="117"/>
        <item x="118"/>
        <item x="119"/>
        <item x="48"/>
        <item x="49"/>
        <item x="120"/>
        <item m="1" x="371"/>
        <item m="1" x="372"/>
        <item x="121"/>
        <item x="122"/>
        <item x="299"/>
        <item x="123"/>
        <item m="1" x="373"/>
        <item m="1" x="374"/>
        <item x="124"/>
        <item x="125"/>
        <item x="50"/>
        <item x="51"/>
        <item x="330"/>
        <item m="1" x="375"/>
        <item m="1" x="376"/>
        <item m="1" x="363"/>
        <item x="1"/>
        <item x="126"/>
        <item x="127"/>
        <item x="331"/>
        <item x="18"/>
        <item x="332"/>
        <item x="300"/>
        <item x="52"/>
        <item x="53"/>
        <item x="54"/>
        <item m="1" x="354"/>
        <item x="19"/>
        <item x="301"/>
        <item x="333"/>
        <item x="128"/>
        <item m="1" x="377"/>
        <item m="1" x="378"/>
        <item x="129"/>
        <item m="1" x="379"/>
        <item x="55"/>
        <item x="56"/>
        <item x="57"/>
        <item x="130"/>
        <item x="20"/>
        <item x="131"/>
        <item x="58"/>
        <item x="59"/>
        <item x="2"/>
        <item x="60"/>
        <item x="61"/>
        <item x="62"/>
        <item x="63"/>
        <item x="21"/>
        <item x="132"/>
        <item x="133"/>
        <item x="134"/>
        <item x="22"/>
        <item x="23"/>
        <item x="64"/>
        <item x="65"/>
        <item x="302"/>
        <item x="135"/>
        <item x="136"/>
        <item x="137"/>
        <item m="1" x="380"/>
        <item x="138"/>
        <item x="66"/>
        <item x="67"/>
        <item x="68"/>
        <item x="334"/>
        <item x="139"/>
        <item x="140"/>
        <item x="3"/>
        <item x="141"/>
        <item x="142"/>
        <item x="144"/>
        <item x="145"/>
        <item m="1" x="381"/>
        <item x="146"/>
        <item x="147"/>
        <item m="1" x="382"/>
        <item m="1" x="383"/>
        <item x="148"/>
        <item m="1" x="384"/>
        <item m="1" x="385"/>
        <item x="149"/>
        <item x="150"/>
        <item x="335"/>
        <item x="151"/>
        <item m="1" x="386"/>
        <item m="1" x="387"/>
        <item x="69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m="1" x="388"/>
        <item x="172"/>
        <item x="173"/>
        <item x="174"/>
        <item x="175"/>
        <item x="176"/>
        <item m="1" x="389"/>
        <item x="24"/>
        <item x="336"/>
        <item x="303"/>
        <item x="4"/>
        <item x="177"/>
        <item x="5"/>
        <item x="70"/>
        <item x="71"/>
        <item x="72"/>
        <item m="1" x="390"/>
        <item x="25"/>
        <item x="178"/>
        <item x="179"/>
        <item x="180"/>
        <item x="181"/>
        <item x="182"/>
        <item x="183"/>
        <item x="184"/>
        <item x="185"/>
        <item x="337"/>
        <item x="186"/>
        <item x="338"/>
        <item x="26"/>
        <item x="339"/>
        <item x="73"/>
        <item x="74"/>
        <item x="304"/>
        <item x="305"/>
        <item x="75"/>
        <item x="76"/>
        <item x="187"/>
        <item x="188"/>
        <item x="189"/>
        <item x="306"/>
        <item x="190"/>
        <item x="307"/>
        <item x="191"/>
        <item x="192"/>
        <item m="1" x="358"/>
        <item x="193"/>
        <item m="1" x="391"/>
        <item m="1" x="392"/>
        <item x="341"/>
        <item x="194"/>
        <item m="1" x="393"/>
        <item x="195"/>
        <item x="196"/>
        <item x="6"/>
        <item x="197"/>
        <item x="308"/>
        <item x="77"/>
        <item x="27"/>
        <item m="1" x="405"/>
        <item x="78"/>
        <item x="79"/>
        <item x="198"/>
        <item x="199"/>
        <item m="1" x="394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7"/>
        <item x="217"/>
        <item x="218"/>
        <item x="80"/>
        <item x="81"/>
        <item m="1" x="364"/>
        <item x="219"/>
        <item x="220"/>
        <item x="28"/>
        <item m="1" x="365"/>
        <item x="221"/>
        <item x="342"/>
        <item x="309"/>
        <item x="222"/>
        <item x="82"/>
        <item x="223"/>
        <item x="224"/>
        <item x="225"/>
        <item x="29"/>
        <item x="226"/>
        <item x="227"/>
        <item x="228"/>
        <item x="343"/>
        <item x="229"/>
        <item x="310"/>
        <item x="230"/>
        <item x="231"/>
        <item x="232"/>
        <item x="311"/>
        <item x="233"/>
        <item x="234"/>
        <item x="83"/>
        <item x="84"/>
        <item x="85"/>
        <item x="312"/>
        <item x="30"/>
        <item m="1" x="359"/>
        <item x="344"/>
        <item x="313"/>
        <item m="1" x="395"/>
        <item x="86"/>
        <item x="87"/>
        <item x="345"/>
        <item m="1" x="360"/>
        <item x="314"/>
        <item x="88"/>
        <item x="89"/>
        <item x="90"/>
        <item x="8"/>
        <item x="9"/>
        <item x="315"/>
        <item x="235"/>
        <item m="1" x="396"/>
        <item x="31"/>
        <item x="236"/>
        <item x="237"/>
        <item x="91"/>
        <item x="32"/>
        <item x="92"/>
        <item x="93"/>
        <item x="238"/>
        <item x="239"/>
        <item x="240"/>
        <item x="241"/>
        <item x="242"/>
        <item x="243"/>
        <item x="316"/>
        <item x="244"/>
        <item x="317"/>
        <item x="245"/>
        <item x="33"/>
        <item x="246"/>
        <item x="318"/>
        <item x="346"/>
        <item x="10"/>
        <item x="34"/>
        <item x="35"/>
        <item x="247"/>
        <item x="248"/>
        <item x="249"/>
        <item x="94"/>
        <item x="95"/>
        <item m="1" x="355"/>
        <item x="96"/>
        <item x="97"/>
        <item x="250"/>
        <item x="319"/>
        <item x="251"/>
        <item x="36"/>
        <item x="252"/>
        <item x="253"/>
        <item m="1" x="397"/>
        <item m="1" x="398"/>
        <item x="254"/>
        <item x="255"/>
        <item x="347"/>
        <item x="256"/>
        <item x="320"/>
        <item m="1" x="399"/>
        <item x="321"/>
        <item m="1" x="400"/>
        <item x="257"/>
        <item m="1" x="401"/>
        <item x="258"/>
        <item x="259"/>
        <item x="260"/>
        <item x="322"/>
        <item x="323"/>
        <item x="0"/>
        <item x="261"/>
        <item x="348"/>
        <item m="1" x="361"/>
        <item x="324"/>
        <item x="325"/>
        <item x="262"/>
        <item x="263"/>
        <item x="98"/>
        <item x="99"/>
        <item x="264"/>
        <item x="265"/>
        <item m="1" x="402"/>
        <item x="266"/>
        <item m="1" x="362"/>
        <item m="1" x="356"/>
        <item x="326"/>
        <item x="100"/>
        <item x="101"/>
        <item x="11"/>
        <item x="267"/>
        <item x="102"/>
        <item x="327"/>
        <item x="12"/>
        <item x="268"/>
        <item x="13"/>
        <item x="269"/>
        <item x="328"/>
        <item x="270"/>
        <item x="271"/>
        <item x="272"/>
        <item x="14"/>
        <item m="1" x="403"/>
        <item x="273"/>
        <item x="274"/>
        <item x="329"/>
        <item x="275"/>
        <item x="349"/>
        <item x="15"/>
        <item x="350"/>
        <item x="276"/>
        <item x="277"/>
        <item x="278"/>
        <item x="279"/>
        <item x="37"/>
        <item x="280"/>
        <item x="16"/>
        <item x="40"/>
        <item x="281"/>
        <item x="38"/>
        <item m="1" x="353"/>
        <item x="282"/>
        <item x="41"/>
        <item x="103"/>
        <item x="4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m="1" x="366"/>
        <item x="295"/>
        <item x="296"/>
        <item x="43"/>
        <item x="297"/>
        <item x="44"/>
        <item m="1" x="367"/>
        <item x="351"/>
        <item x="104"/>
        <item x="105"/>
        <item x="39"/>
        <item x="352"/>
        <item x="340"/>
        <item x="143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axis="axisPage" multipleItemSelectionAllowed="1" showAll="0">
      <items count="9">
        <item h="1" x="1"/>
        <item h="1" x="2"/>
        <item h="1" x="3"/>
        <item h="1" x="4"/>
        <item x="5"/>
        <item h="1" x="0"/>
        <item h="1" x="6"/>
        <item h="1" x="7"/>
        <item t="default"/>
      </items>
    </pivotField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93">
    <i>
      <x v="370"/>
    </i>
    <i>
      <x v="65"/>
    </i>
    <i>
      <x v="243"/>
    </i>
    <i>
      <x v="178"/>
    </i>
    <i>
      <x v="111"/>
    </i>
    <i>
      <x v="11"/>
    </i>
    <i>
      <x v="234"/>
    </i>
    <i>
      <x v="13"/>
    </i>
    <i>
      <x v="8"/>
    </i>
    <i>
      <x v="29"/>
    </i>
    <i>
      <x v="140"/>
    </i>
    <i>
      <x v="32"/>
    </i>
    <i>
      <x v="187"/>
    </i>
    <i>
      <x v="44"/>
    </i>
    <i>
      <x v="240"/>
    </i>
    <i>
      <x v="295"/>
    </i>
    <i>
      <x v="9"/>
    </i>
    <i>
      <x v="310"/>
    </i>
    <i>
      <x v="335"/>
    </i>
    <i>
      <x v="67"/>
    </i>
    <i>
      <x v="98"/>
    </i>
    <i>
      <x v="176"/>
    </i>
    <i>
      <x v="332"/>
    </i>
    <i>
      <x v="384"/>
    </i>
    <i>
      <x v="368"/>
    </i>
    <i>
      <x v="12"/>
    </i>
    <i>
      <x v="304"/>
    </i>
    <i>
      <x v="30"/>
    </i>
    <i>
      <x v="361"/>
    </i>
    <i>
      <x v="396"/>
    </i>
    <i>
      <x v="373"/>
    </i>
    <i>
      <x v="390"/>
    </i>
    <i>
      <x v="14"/>
    </i>
    <i>
      <x v="208"/>
    </i>
    <i>
      <x v="139"/>
    </i>
    <i>
      <x v="210"/>
    </i>
    <i>
      <x v="45"/>
    </i>
    <i>
      <x v="211"/>
    </i>
    <i>
      <x v="367"/>
    </i>
    <i>
      <x v="78"/>
    </i>
    <i>
      <x v="174"/>
    </i>
    <i>
      <x v="10"/>
    </i>
    <i>
      <x v="376"/>
    </i>
    <i>
      <x v="105"/>
    </i>
    <i>
      <x v="246"/>
    </i>
    <i>
      <x v="391"/>
    </i>
    <i>
      <x v="162"/>
    </i>
    <i>
      <x v="233"/>
    </i>
    <i>
      <x v="5"/>
    </i>
    <i>
      <x v="247"/>
    </i>
    <i>
      <x v="215"/>
    </i>
    <i>
      <x v="272"/>
    </i>
    <i>
      <x v="200"/>
    </i>
    <i>
      <x v="277"/>
    </i>
    <i>
      <x v="99"/>
    </i>
    <i>
      <x v="279"/>
    </i>
    <i>
      <x v="353"/>
    </i>
    <i>
      <x v="280"/>
    </i>
    <i>
      <x v="227"/>
    </i>
    <i>
      <x v="203"/>
    </i>
    <i>
      <x v="197"/>
    </i>
    <i>
      <x v="205"/>
    </i>
    <i>
      <x v="242"/>
    </i>
    <i>
      <x v="93"/>
    </i>
    <i>
      <x v="386"/>
    </i>
    <i>
      <x v="311"/>
    </i>
    <i>
      <x v="181"/>
    </i>
    <i>
      <x v="405"/>
    </i>
    <i>
      <x v="201"/>
    </i>
    <i>
      <x v="278"/>
    </i>
    <i>
      <x v="354"/>
    </i>
    <i>
      <x v="125"/>
    </i>
    <i>
      <x v="146"/>
    </i>
    <i>
      <x v="136"/>
    </i>
    <i>
      <x v="153"/>
    </i>
    <i>
      <x v="294"/>
    </i>
    <i>
      <x v="154"/>
    </i>
    <i>
      <x v="126"/>
    </i>
    <i>
      <x v="155"/>
    </i>
    <i>
      <x v="131"/>
    </i>
    <i>
      <x v="156"/>
    </i>
    <i>
      <x v="393"/>
    </i>
    <i>
      <x v="157"/>
    </i>
    <i>
      <x v="282"/>
    </i>
    <i>
      <x v="158"/>
    </i>
    <i>
      <x v="123"/>
    </i>
    <i>
      <x v="159"/>
    </i>
    <i>
      <x v="321"/>
    </i>
    <i>
      <x v="160"/>
    </i>
    <i>
      <x v="345"/>
    </i>
    <i>
      <x v="26"/>
    </i>
    <i>
      <x v="129"/>
    </i>
    <i>
      <x v="172"/>
    </i>
    <i>
      <x v="380"/>
    </i>
    <i>
      <x v="173"/>
    </i>
    <i>
      <x v="388"/>
    </i>
    <i>
      <x v="7"/>
    </i>
    <i>
      <x v="118"/>
    </i>
    <i>
      <x v="76"/>
    </i>
    <i>
      <x v="121"/>
    </i>
    <i>
      <x v="77"/>
    </i>
    <i>
      <x v="286"/>
    </i>
    <i>
      <x v="179"/>
    </i>
    <i>
      <x v="296"/>
    </i>
    <i>
      <x v="15"/>
    </i>
    <i>
      <x v="307"/>
    </i>
    <i>
      <x v="185"/>
    </i>
    <i>
      <x v="318"/>
    </i>
    <i>
      <x v="84"/>
    </i>
    <i>
      <x v="326"/>
    </i>
    <i>
      <x v="188"/>
    </i>
    <i>
      <x v="336"/>
    </i>
    <i>
      <x v="190"/>
    </i>
    <i>
      <x v="351"/>
    </i>
    <i>
      <x v="85"/>
    </i>
    <i>
      <x v="358"/>
    </i>
    <i>
      <x v="198"/>
    </i>
    <i>
      <x v="366"/>
    </i>
    <i>
      <x v="86"/>
    </i>
    <i>
      <x v="133"/>
    </i>
    <i>
      <x v="88"/>
    </i>
    <i>
      <x v="382"/>
    </i>
    <i>
      <x v="21"/>
    </i>
    <i>
      <x v="137"/>
    </i>
    <i>
      <x v="94"/>
    </i>
    <i>
      <x v="138"/>
    </i>
    <i>
      <x v="204"/>
    </i>
    <i>
      <x v="60"/>
    </i>
    <i>
      <x v="96"/>
    </i>
    <i>
      <x v="119"/>
    </i>
    <i>
      <x v="206"/>
    </i>
    <i>
      <x v="120"/>
    </i>
    <i>
      <x v="207"/>
    </i>
    <i>
      <x v="281"/>
    </i>
    <i>
      <x v="97"/>
    </i>
    <i>
      <x v="284"/>
    </i>
    <i>
      <x v="209"/>
    </i>
    <i>
      <x v="288"/>
    </i>
    <i>
      <x v="35"/>
    </i>
    <i>
      <x v="122"/>
    </i>
    <i>
      <x v="36"/>
    </i>
    <i>
      <x v="302"/>
    </i>
    <i>
      <x v="212"/>
    </i>
    <i>
      <x v="306"/>
    </i>
    <i>
      <x v="213"/>
    </i>
    <i>
      <x v="124"/>
    </i>
    <i>
      <x v="214"/>
    </i>
    <i>
      <x v="313"/>
    </i>
    <i>
      <x v="101"/>
    </i>
    <i>
      <x v="320"/>
    </i>
    <i>
      <x v="216"/>
    </i>
    <i>
      <x v="322"/>
    </i>
    <i>
      <x v="218"/>
    </i>
    <i>
      <x v="331"/>
    </i>
    <i>
      <x v="219"/>
    </i>
    <i>
      <x v="127"/>
    </i>
    <i>
      <x v="223"/>
    </i>
    <i>
      <x v="338"/>
    </i>
    <i>
      <x v="224"/>
    </i>
    <i>
      <x v="349"/>
    </i>
    <i>
      <x v="102"/>
    </i>
    <i>
      <x v="128"/>
    </i>
    <i>
      <x v="230"/>
    </i>
    <i>
      <x v="355"/>
    </i>
    <i>
      <x v="232"/>
    </i>
    <i>
      <x v="359"/>
    </i>
    <i>
      <x v="22"/>
    </i>
    <i>
      <x v="365"/>
    </i>
    <i>
      <x v="108"/>
    </i>
    <i>
      <x v="130"/>
    </i>
    <i>
      <x v="236"/>
    </i>
    <i>
      <x v="132"/>
    </i>
    <i>
      <x v="237"/>
    </i>
    <i>
      <x v="134"/>
    </i>
    <i>
      <x v="238"/>
    </i>
    <i>
      <x v="381"/>
    </i>
    <i>
      <x v="109"/>
    </i>
    <i>
      <x v="383"/>
    </i>
    <i>
      <x v="23"/>
    </i>
    <i>
      <x v="385"/>
    </i>
    <i>
      <x v="115"/>
    </i>
    <i>
      <x v="387"/>
    </i>
    <i>
      <x v="244"/>
    </i>
    <i>
      <x v="389"/>
    </i>
    <i>
      <x v="116"/>
    </i>
    <i>
      <x v="57"/>
    </i>
    <i>
      <x v="117"/>
    </i>
    <i>
      <x v="394"/>
    </i>
    <i>
      <x v="268"/>
    </i>
    <i>
      <x v="271"/>
    </i>
    <i>
      <x v="2"/>
    </i>
    <i>
      <x v="202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3" hier="-1"/>
  </pageFields>
  <dataFields count="10">
    <dataField name="Average of SCORE" fld="5" subtotal="average" baseField="1" baseItem="0"/>
    <dataField name="Average of MEAN REVERSION SCORE" fld="6" subtotal="average" baseField="1" baseItem="196"/>
    <dataField name="Average of SHORT MODEL SCORE" fld="7" subtotal="average" baseField="1" baseItem="0"/>
    <dataField name="Average of SHORT RETRACEMENT DATE" fld="13" subtotal="average" baseField="1" baseItem="0"/>
    <dataField name="Average of BREAKDOWN 260D" fld="9" subtotal="average" baseField="1" baseItem="234"/>
    <dataField name="Average of 3M LOW DATE" fld="28" subtotal="average" baseField="1" baseItem="287"/>
    <dataField name="Average of RATIO SECURITY/INDEX LOWER THAN 50D MA?" fld="29" subtotal="average" baseField="1" baseItem="287"/>
    <dataField name="Average of 1M HIGH DATE" fld="30" subtotal="average" baseField="1" baseItem="287"/>
    <dataField name="Average of SECURITY RSI - IDX RSI" fld="31" subtotal="average" baseField="1" baseItem="287"/>
    <dataField name="Average of RSI" fld="14" subtotal="average" baseField="1" baseItem="287"/>
  </dataFields>
  <formats count="12">
    <format dxfId="113">
      <pivotArea field="1" type="button" dataOnly="0" labelOnly="1" outline="0" axis="axisRow" fieldPosition="0"/>
    </format>
    <format dxfId="112">
      <pivotArea dataOnly="0" labelOnly="1" outline="0" fieldPosition="0">
        <references count="1">
          <reference field="4294967294" count="9">
            <x v="0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11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10">
      <pivotArea type="all" dataOnly="0" outline="0" fieldPosition="0"/>
    </format>
    <format dxfId="109">
      <pivotArea outline="0" collapsedLevelsAreSubtotals="1" fieldPosition="0"/>
    </format>
    <format dxfId="108">
      <pivotArea field="1" type="button" dataOnly="0" labelOnly="1" outline="0" axis="axisRow" fieldPosition="0"/>
    </format>
    <format dxfId="107">
      <pivotArea dataOnly="0" labelOnly="1" fieldPosition="0">
        <references count="1">
          <reference field="1" count="50">
            <x v="8"/>
            <x v="9"/>
            <x v="11"/>
            <x v="13"/>
            <x v="29"/>
            <x v="32"/>
            <x v="35"/>
            <x v="36"/>
            <x v="44"/>
            <x v="45"/>
            <x v="65"/>
            <x v="78"/>
            <x v="84"/>
            <x v="98"/>
            <x v="111"/>
            <x v="115"/>
            <x v="117"/>
            <x v="118"/>
            <x v="138"/>
            <x v="140"/>
            <x v="162"/>
            <x v="176"/>
            <x v="185"/>
            <x v="187"/>
            <x v="188"/>
            <x v="197"/>
            <x v="203"/>
            <x v="204"/>
            <x v="205"/>
            <x v="206"/>
            <x v="208"/>
            <x v="232"/>
            <x v="234"/>
            <x v="238"/>
            <x v="240"/>
            <x v="246"/>
            <x v="247"/>
            <x v="271"/>
            <x v="277"/>
            <x v="288"/>
            <x v="304"/>
            <x v="310"/>
            <x v="322"/>
            <x v="335"/>
            <x v="349"/>
            <x v="351"/>
            <x v="365"/>
            <x v="385"/>
            <x v="391"/>
            <x v="396"/>
          </reference>
        </references>
      </pivotArea>
    </format>
    <format dxfId="106">
      <pivotArea dataOnly="0" labelOnly="1" fieldPosition="0">
        <references count="1">
          <reference field="1" count="50">
            <x v="2"/>
            <x v="5"/>
            <x v="7"/>
            <x v="10"/>
            <x v="12"/>
            <x v="14"/>
            <x v="15"/>
            <x v="21"/>
            <x v="22"/>
            <x v="60"/>
            <x v="86"/>
            <x v="94"/>
            <x v="96"/>
            <x v="97"/>
            <x v="101"/>
            <x v="109"/>
            <x v="127"/>
            <x v="130"/>
            <x v="146"/>
            <x v="172"/>
            <x v="178"/>
            <x v="179"/>
            <x v="198"/>
            <x v="200"/>
            <x v="212"/>
            <x v="213"/>
            <x v="215"/>
            <x v="216"/>
            <x v="219"/>
            <x v="237"/>
            <x v="242"/>
            <x v="243"/>
            <x v="295"/>
            <x v="313"/>
            <x v="318"/>
            <x v="320"/>
            <x v="326"/>
            <x v="336"/>
            <x v="338"/>
            <x v="345"/>
            <x v="354"/>
            <x v="355"/>
            <x v="358"/>
            <x v="359"/>
            <x v="367"/>
            <x v="373"/>
            <x v="381"/>
            <x v="387"/>
            <x v="389"/>
            <x v="393"/>
          </reference>
        </references>
      </pivotArea>
    </format>
    <format dxfId="105">
      <pivotArea dataOnly="0" labelOnly="1" fieldPosition="0">
        <references count="1">
          <reference field="1" count="50">
            <x v="26"/>
            <x v="30"/>
            <x v="57"/>
            <x v="67"/>
            <x v="85"/>
            <x v="93"/>
            <x v="99"/>
            <x v="102"/>
            <x v="120"/>
            <x v="122"/>
            <x v="125"/>
            <x v="126"/>
            <x v="128"/>
            <x v="131"/>
            <x v="134"/>
            <x v="137"/>
            <x v="139"/>
            <x v="153"/>
            <x v="154"/>
            <x v="155"/>
            <x v="156"/>
            <x v="157"/>
            <x v="158"/>
            <x v="159"/>
            <x v="190"/>
            <x v="201"/>
            <x v="207"/>
            <x v="211"/>
            <x v="214"/>
            <x v="218"/>
            <x v="233"/>
            <x v="244"/>
            <x v="268"/>
            <x v="272"/>
            <x v="278"/>
            <x v="279"/>
            <x v="280"/>
            <x v="281"/>
            <x v="282"/>
            <x v="286"/>
            <x v="331"/>
            <x v="353"/>
            <x v="370"/>
            <x v="376"/>
            <x v="380"/>
            <x v="382"/>
            <x v="383"/>
            <x v="384"/>
            <x v="386"/>
            <x v="388"/>
          </reference>
        </references>
      </pivotArea>
    </format>
    <format dxfId="104">
      <pivotArea dataOnly="0" labelOnly="1" fieldPosition="0">
        <references count="1">
          <reference field="1" count="41">
            <x v="23"/>
            <x v="76"/>
            <x v="77"/>
            <x v="88"/>
            <x v="105"/>
            <x v="108"/>
            <x v="116"/>
            <x v="119"/>
            <x v="121"/>
            <x v="123"/>
            <x v="124"/>
            <x v="129"/>
            <x v="132"/>
            <x v="133"/>
            <x v="136"/>
            <x v="160"/>
            <x v="173"/>
            <x v="174"/>
            <x v="181"/>
            <x v="202"/>
            <x v="209"/>
            <x v="210"/>
            <x v="223"/>
            <x v="224"/>
            <x v="227"/>
            <x v="230"/>
            <x v="236"/>
            <x v="284"/>
            <x v="294"/>
            <x v="296"/>
            <x v="302"/>
            <x v="306"/>
            <x v="307"/>
            <x v="311"/>
            <x v="321"/>
            <x v="332"/>
            <x v="361"/>
            <x v="366"/>
            <x v="368"/>
            <x v="390"/>
            <x v="394"/>
          </reference>
        </references>
      </pivotArea>
    </format>
    <format dxfId="103">
      <pivotArea dataOnly="0" labelOnly="1" grandRow="1" outline="0" fieldPosition="0"/>
    </format>
    <format dxfId="102">
      <pivotArea dataOnly="0" labelOnly="1" outline="0" fieldPosition="0">
        <references count="1">
          <reference field="4294967294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8C83FA-D434-458A-AAD6-5AC5C30D0007}" name="PivotTable1" cacheId="8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J323" firstHeaderRow="0" firstDataRow="1" firstDataCol="1" rowPageCount="1" colPageCount="1"/>
  <pivotFields count="14">
    <pivotField showAll="0"/>
    <pivotField axis="axisRow" showAll="0" sortType="descending">
      <items count="355">
        <item x="17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45"/>
        <item x="46"/>
        <item x="47"/>
        <item x="117"/>
        <item x="118"/>
        <item x="119"/>
        <item x="48"/>
        <item x="49"/>
        <item x="120"/>
        <item x="121"/>
        <item x="122"/>
        <item x="123"/>
        <item x="124"/>
        <item x="125"/>
        <item x="50"/>
        <item x="51"/>
        <item x="330"/>
        <item x="1"/>
        <item x="126"/>
        <item x="127"/>
        <item x="331"/>
        <item x="18"/>
        <item x="332"/>
        <item x="52"/>
        <item x="53"/>
        <item x="54"/>
        <item x="19"/>
        <item x="333"/>
        <item x="128"/>
        <item x="129"/>
        <item x="55"/>
        <item x="56"/>
        <item x="57"/>
        <item x="130"/>
        <item x="20"/>
        <item x="131"/>
        <item x="58"/>
        <item x="59"/>
        <item x="2"/>
        <item x="60"/>
        <item x="61"/>
        <item x="62"/>
        <item x="63"/>
        <item x="21"/>
        <item x="132"/>
        <item x="133"/>
        <item x="134"/>
        <item x="22"/>
        <item x="23"/>
        <item x="64"/>
        <item x="65"/>
        <item x="135"/>
        <item x="136"/>
        <item x="137"/>
        <item x="138"/>
        <item x="66"/>
        <item x="67"/>
        <item x="68"/>
        <item x="334"/>
        <item x="139"/>
        <item x="140"/>
        <item x="3"/>
        <item x="141"/>
        <item x="142"/>
        <item x="144"/>
        <item x="145"/>
        <item x="146"/>
        <item x="147"/>
        <item x="148"/>
        <item x="149"/>
        <item x="150"/>
        <item x="335"/>
        <item x="151"/>
        <item x="69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24"/>
        <item x="336"/>
        <item x="4"/>
        <item x="177"/>
        <item x="5"/>
        <item x="70"/>
        <item x="71"/>
        <item x="72"/>
        <item x="25"/>
        <item x="178"/>
        <item x="179"/>
        <item x="180"/>
        <item x="181"/>
        <item x="182"/>
        <item x="183"/>
        <item x="184"/>
        <item x="185"/>
        <item x="337"/>
        <item x="186"/>
        <item x="338"/>
        <item x="26"/>
        <item x="339"/>
        <item x="73"/>
        <item x="74"/>
        <item x="75"/>
        <item x="76"/>
        <item x="187"/>
        <item x="188"/>
        <item x="189"/>
        <item x="190"/>
        <item x="191"/>
        <item x="192"/>
        <item x="193"/>
        <item x="341"/>
        <item x="194"/>
        <item x="195"/>
        <item x="196"/>
        <item x="6"/>
        <item x="197"/>
        <item x="77"/>
        <item x="27"/>
        <item x="78"/>
        <item x="79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7"/>
        <item x="217"/>
        <item x="218"/>
        <item x="80"/>
        <item x="81"/>
        <item x="219"/>
        <item x="220"/>
        <item x="28"/>
        <item x="221"/>
        <item x="342"/>
        <item x="222"/>
        <item x="82"/>
        <item x="223"/>
        <item x="224"/>
        <item x="225"/>
        <item x="29"/>
        <item x="226"/>
        <item x="227"/>
        <item x="228"/>
        <item x="343"/>
        <item x="229"/>
        <item x="230"/>
        <item x="231"/>
        <item x="232"/>
        <item x="233"/>
        <item x="234"/>
        <item x="83"/>
        <item x="84"/>
        <item x="85"/>
        <item x="30"/>
        <item x="344"/>
        <item x="86"/>
        <item x="87"/>
        <item x="88"/>
        <item x="89"/>
        <item x="90"/>
        <item x="8"/>
        <item x="9"/>
        <item x="235"/>
        <item x="31"/>
        <item x="236"/>
        <item x="237"/>
        <item x="91"/>
        <item x="32"/>
        <item x="92"/>
        <item x="93"/>
        <item x="238"/>
        <item x="239"/>
        <item x="240"/>
        <item x="241"/>
        <item x="242"/>
        <item x="243"/>
        <item x="244"/>
        <item x="245"/>
        <item x="33"/>
        <item x="246"/>
        <item x="10"/>
        <item x="34"/>
        <item x="35"/>
        <item x="247"/>
        <item x="248"/>
        <item x="249"/>
        <item x="94"/>
        <item x="95"/>
        <item x="96"/>
        <item x="97"/>
        <item x="250"/>
        <item x="251"/>
        <item x="36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98"/>
        <item x="99"/>
        <item x="264"/>
        <item x="265"/>
        <item x="266"/>
        <item x="100"/>
        <item x="101"/>
        <item x="11"/>
        <item x="267"/>
        <item x="102"/>
        <item x="12"/>
        <item x="268"/>
        <item x="13"/>
        <item x="269"/>
        <item x="270"/>
        <item x="271"/>
        <item x="272"/>
        <item x="14"/>
        <item x="273"/>
        <item x="274"/>
        <item x="275"/>
        <item x="349"/>
        <item x="15"/>
        <item x="276"/>
        <item x="277"/>
        <item x="278"/>
        <item x="279"/>
        <item x="37"/>
        <item x="280"/>
        <item x="16"/>
        <item x="40"/>
        <item x="281"/>
        <item x="38"/>
        <item x="282"/>
        <item x="41"/>
        <item x="103"/>
        <item x="4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43"/>
        <item x="297"/>
        <item x="44"/>
        <item x="104"/>
        <item x="105"/>
        <item x="39"/>
        <item x="352"/>
        <item m="1" x="353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45"/>
        <item x="346"/>
        <item x="347"/>
        <item x="348"/>
        <item x="350"/>
        <item x="351"/>
        <item x="340"/>
        <item x="143"/>
        <item x="0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axis="axisPage" multipleItemSelectionAllowed="1" showAll="0">
      <items count="9">
        <item x="1"/>
        <item x="2"/>
        <item x="3"/>
        <item x="4"/>
        <item x="5"/>
        <item h="1" x="0"/>
        <item x="6"/>
        <item h="1" x="7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"/>
  </rowFields>
  <rowItems count="320">
    <i>
      <x v="96"/>
    </i>
    <i>
      <x v="172"/>
    </i>
    <i>
      <x v="124"/>
    </i>
    <i>
      <x v="17"/>
    </i>
    <i>
      <x v="92"/>
    </i>
    <i>
      <x v="54"/>
    </i>
    <i>
      <x v="104"/>
    </i>
    <i>
      <x v="74"/>
    </i>
    <i>
      <x v="351"/>
    </i>
    <i>
      <x v="79"/>
    </i>
    <i>
      <x v="213"/>
    </i>
    <i>
      <x v="88"/>
    </i>
    <i>
      <x v="127"/>
    </i>
    <i>
      <x v="178"/>
    </i>
    <i>
      <x v="304"/>
    </i>
    <i>
      <x v="232"/>
    </i>
    <i>
      <x v="91"/>
    </i>
    <i>
      <x v="107"/>
    </i>
    <i>
      <x v="174"/>
    </i>
    <i>
      <x v="13"/>
    </i>
    <i>
      <x v="93"/>
    </i>
    <i>
      <x v="249"/>
    </i>
    <i>
      <x v="272"/>
    </i>
    <i>
      <x v="99"/>
    </i>
    <i>
      <x v="95"/>
    </i>
    <i>
      <x v="168"/>
    </i>
    <i>
      <x v="293"/>
    </i>
    <i>
      <x v="83"/>
    </i>
    <i>
      <x v="245"/>
    </i>
    <i>
      <x v="241"/>
    </i>
    <i>
      <x v="309"/>
    </i>
    <i>
      <x v="119"/>
    </i>
    <i>
      <x v="97"/>
    </i>
    <i>
      <x v="201"/>
    </i>
    <i>
      <x v="42"/>
    </i>
    <i>
      <x v="57"/>
    </i>
    <i>
      <x v="269"/>
    </i>
    <i>
      <x v="200"/>
    </i>
    <i>
      <x v="14"/>
    </i>
    <i>
      <x v="125"/>
    </i>
    <i>
      <x v="202"/>
    </i>
    <i>
      <x v="94"/>
    </i>
    <i>
      <x v="103"/>
    </i>
    <i>
      <x v="205"/>
    </i>
    <i>
      <x v="238"/>
    </i>
    <i>
      <x v="62"/>
    </i>
    <i>
      <x v="298"/>
    </i>
    <i>
      <x v="218"/>
    </i>
    <i>
      <x v="44"/>
    </i>
    <i>
      <x v="27"/>
    </i>
    <i>
      <x v="214"/>
    </i>
    <i>
      <x v="86"/>
    </i>
    <i>
      <x v="102"/>
    </i>
    <i>
      <x v="235"/>
    </i>
    <i>
      <x v="265"/>
    </i>
    <i>
      <x v="56"/>
    </i>
    <i>
      <x v="207"/>
    </i>
    <i>
      <x v="262"/>
    </i>
    <i>
      <x v="278"/>
    </i>
    <i>
      <x v="270"/>
    </i>
    <i>
      <x v="77"/>
    </i>
    <i>
      <x v="165"/>
    </i>
    <i>
      <x v="40"/>
    </i>
    <i>
      <x v="294"/>
    </i>
    <i>
      <x v="106"/>
    </i>
    <i>
      <x v="199"/>
    </i>
    <i>
      <x v="292"/>
    </i>
    <i>
      <x v="49"/>
    </i>
    <i>
      <x v="211"/>
    </i>
    <i>
      <x v="164"/>
    </i>
    <i>
      <x v="234"/>
    </i>
    <i>
      <x v="89"/>
    </i>
    <i>
      <x v="1"/>
    </i>
    <i>
      <x v="183"/>
    </i>
    <i>
      <x v="196"/>
    </i>
    <i>
      <x v="147"/>
    </i>
    <i>
      <x v="240"/>
    </i>
    <i>
      <x v="161"/>
    </i>
    <i>
      <x v="225"/>
    </i>
    <i>
      <x v="158"/>
    </i>
    <i>
      <x v="306"/>
    </i>
    <i>
      <x v="72"/>
    </i>
    <i>
      <x v="10"/>
    </i>
    <i>
      <x v="163"/>
    </i>
    <i>
      <x v="267"/>
    </i>
    <i>
      <x v="8"/>
    </i>
    <i>
      <x v="39"/>
    </i>
    <i>
      <x v="303"/>
    </i>
    <i>
      <x v="131"/>
    </i>
    <i>
      <x v="219"/>
    </i>
    <i>
      <x v="145"/>
    </i>
    <i>
      <x v="3"/>
    </i>
    <i>
      <x v="34"/>
    </i>
    <i>
      <x v="192"/>
    </i>
    <i>
      <x v="53"/>
    </i>
    <i>
      <x v="132"/>
    </i>
    <i>
      <x v="236"/>
    </i>
    <i>
      <x v="123"/>
    </i>
    <i>
      <x v="122"/>
    </i>
    <i>
      <x v="138"/>
    </i>
    <i>
      <x v="52"/>
    </i>
    <i>
      <x v="36"/>
    </i>
    <i>
      <x v="302"/>
    </i>
    <i>
      <x v="255"/>
    </i>
    <i>
      <x v="121"/>
    </i>
    <i>
      <x v="120"/>
    </i>
    <i>
      <x v="216"/>
    </i>
    <i>
      <x v="295"/>
    </i>
    <i>
      <x v="242"/>
    </i>
    <i>
      <x v="243"/>
    </i>
    <i>
      <x v="191"/>
    </i>
    <i>
      <x v="166"/>
    </i>
    <i>
      <x v="182"/>
    </i>
    <i>
      <x v="22"/>
    </i>
    <i>
      <x v="159"/>
    </i>
    <i>
      <x v="157"/>
    </i>
    <i>
      <x v="60"/>
    </i>
    <i>
      <x v="228"/>
    </i>
    <i>
      <x v="126"/>
    </i>
    <i>
      <x v="64"/>
    </i>
    <i>
      <x v="248"/>
    </i>
    <i>
      <x v="136"/>
    </i>
    <i>
      <x v="162"/>
    </i>
    <i>
      <x v="170"/>
    </i>
    <i>
      <x v="160"/>
    </i>
    <i>
      <x v="117"/>
    </i>
    <i>
      <x v="179"/>
    </i>
    <i>
      <x v="137"/>
    </i>
    <i>
      <x v="301"/>
    </i>
    <i>
      <x v="175"/>
    </i>
    <i>
      <x v="167"/>
    </i>
    <i>
      <x/>
    </i>
    <i>
      <x v="68"/>
    </i>
    <i>
      <x v="109"/>
    </i>
    <i>
      <x v="100"/>
    </i>
    <i>
      <x v="87"/>
    </i>
    <i>
      <x v="43"/>
    </i>
    <i>
      <x v="220"/>
    </i>
    <i>
      <x v="105"/>
    </i>
    <i>
      <x v="135"/>
    </i>
    <i>
      <x v="90"/>
    </i>
    <i>
      <x v="142"/>
    </i>
    <i>
      <x v="252"/>
    </i>
    <i>
      <x v="189"/>
    </i>
    <i>
      <x v="128"/>
    </i>
    <i>
      <x v="130"/>
    </i>
    <i>
      <x v="101"/>
    </i>
    <i>
      <x v="24"/>
    </i>
    <i>
      <x v="247"/>
    </i>
    <i>
      <x v="277"/>
    </i>
    <i>
      <x v="16"/>
    </i>
    <i>
      <x v="143"/>
    </i>
    <i>
      <x v="71"/>
    </i>
    <i>
      <x v="345"/>
    </i>
    <i>
      <x v="112"/>
    </i>
    <i>
      <x v="297"/>
    </i>
    <i>
      <x v="171"/>
    </i>
    <i>
      <x v="144"/>
    </i>
    <i>
      <x v="221"/>
    </i>
    <i>
      <x v="41"/>
    </i>
    <i>
      <x v="222"/>
    </i>
    <i>
      <x v="250"/>
    </i>
    <i>
      <x v="223"/>
    </i>
    <i>
      <x v="98"/>
    </i>
    <i>
      <x v="224"/>
    </i>
    <i>
      <x v="285"/>
    </i>
    <i>
      <x v="226"/>
    </i>
    <i>
      <x v="154"/>
    </i>
    <i>
      <x v="156"/>
    </i>
    <i>
      <x v="66"/>
    </i>
    <i>
      <x v="233"/>
    </i>
    <i>
      <x v="251"/>
    </i>
    <i>
      <x v="28"/>
    </i>
    <i>
      <x v="11"/>
    </i>
    <i>
      <x v="2"/>
    </i>
    <i>
      <x v="198"/>
    </i>
    <i>
      <x v="239"/>
    </i>
    <i>
      <x v="20"/>
    </i>
    <i>
      <x v="139"/>
    </i>
    <i>
      <x v="287"/>
    </i>
    <i>
      <x v="32"/>
    </i>
    <i>
      <x v="78"/>
    </i>
    <i>
      <x v="244"/>
    </i>
    <i>
      <x v="296"/>
    </i>
    <i>
      <x v="246"/>
    </i>
    <i>
      <x v="82"/>
    </i>
    <i>
      <x v="194"/>
    </i>
    <i>
      <x v="195"/>
    </i>
    <i>
      <x v="75"/>
    </i>
    <i>
      <x v="212"/>
    </i>
    <i>
      <x v="253"/>
    </i>
    <i>
      <x v="180"/>
    </i>
    <i>
      <x v="177"/>
    </i>
    <i>
      <x v="69"/>
    </i>
    <i>
      <x v="187"/>
    </i>
    <i>
      <x v="70"/>
    </i>
    <i>
      <x v="261"/>
    </i>
    <i>
      <x v="193"/>
    </i>
    <i>
      <x v="118"/>
    </i>
    <i>
      <x v="146"/>
    </i>
    <i>
      <x v="51"/>
    </i>
    <i>
      <x v="15"/>
    </i>
    <i>
      <x v="113"/>
    </i>
    <i>
      <x v="148"/>
    </i>
    <i>
      <x v="257"/>
    </i>
    <i>
      <x v="197"/>
    </i>
    <i>
      <x v="176"/>
    </i>
    <i>
      <x v="149"/>
    </i>
    <i>
      <x v="273"/>
    </i>
    <i>
      <x v="23"/>
    </i>
    <i>
      <x v="281"/>
    </i>
    <i>
      <x v="73"/>
    </i>
    <i>
      <x v="289"/>
    </i>
    <i>
      <x v="150"/>
    </i>
    <i>
      <x v="186"/>
    </i>
    <i>
      <x v="151"/>
    </i>
    <i>
      <x v="305"/>
    </i>
    <i>
      <x v="203"/>
    </i>
    <i>
      <x v="173"/>
    </i>
    <i>
      <x v="204"/>
    </i>
    <i>
      <x v="141"/>
    </i>
    <i>
      <x v="76"/>
    </i>
    <i>
      <x v="259"/>
    </i>
    <i>
      <x v="206"/>
    </i>
    <i>
      <x v="263"/>
    </i>
    <i>
      <x v="25"/>
    </i>
    <i>
      <x v="38"/>
    </i>
    <i>
      <x v="208"/>
    </i>
    <i>
      <x v="271"/>
    </i>
    <i>
      <x v="209"/>
    </i>
    <i>
      <x v="275"/>
    </i>
    <i>
      <x v="210"/>
    </i>
    <i>
      <x v="279"/>
    </i>
    <i>
      <x v="152"/>
    </i>
    <i>
      <x v="283"/>
    </i>
    <i>
      <x v="153"/>
    </i>
    <i>
      <x v="181"/>
    </i>
    <i>
      <x v="346"/>
    </i>
    <i>
      <x v="291"/>
    </i>
    <i>
      <x v="348"/>
    </i>
    <i>
      <x v="184"/>
    </i>
    <i>
      <x v="350"/>
    </i>
    <i>
      <x v="299"/>
    </i>
    <i>
      <x v="352"/>
    </i>
    <i>
      <x v="110"/>
    </i>
    <i>
      <x v="217"/>
    </i>
    <i>
      <x v="307"/>
    </i>
    <i>
      <x v="129"/>
    </i>
    <i>
      <x v="190"/>
    </i>
    <i>
      <x v="9"/>
    </i>
    <i>
      <x v="65"/>
    </i>
    <i>
      <x v="155"/>
    </i>
    <i>
      <x v="254"/>
    </i>
    <i>
      <x v="45"/>
    </i>
    <i>
      <x v="256"/>
    </i>
    <i>
      <x v="7"/>
    </i>
    <i>
      <x v="258"/>
    </i>
    <i>
      <x v="21"/>
    </i>
    <i>
      <x v="260"/>
    </i>
    <i>
      <x v="18"/>
    </i>
    <i>
      <x v="37"/>
    </i>
    <i>
      <x v="84"/>
    </i>
    <i>
      <x v="264"/>
    </i>
    <i>
      <x v="133"/>
    </i>
    <i>
      <x v="266"/>
    </i>
    <i>
      <x v="227"/>
    </i>
    <i>
      <x v="268"/>
    </i>
    <i>
      <x v="58"/>
    </i>
    <i>
      <x v="50"/>
    </i>
    <i>
      <x v="229"/>
    </i>
    <i>
      <x v="12"/>
    </i>
    <i>
      <x v="230"/>
    </i>
    <i>
      <x v="274"/>
    </i>
    <i>
      <x v="231"/>
    </i>
    <i>
      <x v="276"/>
    </i>
    <i>
      <x v="85"/>
    </i>
    <i>
      <x v="5"/>
    </i>
    <i>
      <x v="134"/>
    </i>
    <i>
      <x v="280"/>
    </i>
    <i>
      <x v="59"/>
    </i>
    <i>
      <x v="282"/>
    </i>
    <i>
      <x v="46"/>
    </i>
    <i>
      <x v="284"/>
    </i>
    <i>
      <x v="29"/>
    </i>
    <i>
      <x v="286"/>
    </i>
    <i>
      <x v="237"/>
    </i>
    <i>
      <x v="288"/>
    </i>
    <i>
      <x v="30"/>
    </i>
    <i>
      <x v="290"/>
    </i>
    <i>
      <x v="61"/>
    </i>
    <i>
      <x v="67"/>
    </i>
    <i>
      <x v="47"/>
    </i>
    <i>
      <x v="6"/>
    </i>
    <i>
      <x v="31"/>
    </i>
    <i>
      <x v="185"/>
    </i>
    <i>
      <x v="48"/>
    </i>
    <i>
      <x v="108"/>
    </i>
    <i>
      <x v="33"/>
    </i>
    <i>
      <x v="300"/>
    </i>
    <i>
      <x v="63"/>
    </i>
    <i>
      <x v="188"/>
    </i>
    <i>
      <x v="4"/>
    </i>
    <i>
      <x v="111"/>
    </i>
    <i>
      <x v="169"/>
    </i>
    <i>
      <x v="55"/>
    </i>
    <i>
      <x v="19"/>
    </i>
    <i>
      <x v="308"/>
    </i>
    <i>
      <x v="116"/>
    </i>
    <i>
      <x v="310"/>
    </i>
    <i>
      <x v="35"/>
    </i>
    <i>
      <x v="140"/>
    </i>
    <i>
      <x v="347"/>
    </i>
    <i>
      <x v="26"/>
    </i>
    <i>
      <x v="349"/>
    </i>
    <i>
      <x v="80"/>
    </i>
    <i>
      <x v="114"/>
    </i>
    <i>
      <x v="215"/>
    </i>
    <i>
      <x v="115"/>
    </i>
    <i>
      <x v="81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1">
    <pageField fld="3" hier="-1"/>
  </pageFields>
  <dataFields count="9">
    <dataField name="Average of SCORE" fld="5" subtotal="average" baseField="1" baseItem="0"/>
    <dataField name="Average of MEAN REVERSION SCORE" fld="6" subtotal="average" baseField="1" baseItem="0"/>
    <dataField name="Average of SHORT MODEL SCORE" fld="7" subtotal="average" baseField="1" baseItem="0"/>
    <dataField name="Average of BREAKOUT 260D" fld="8" subtotal="average" baseField="1" baseItem="409" numFmtId="14"/>
    <dataField name="Average of BREAKOUT 260D SPX" fld="10" subtotal="average" baseField="1" baseItem="409"/>
    <dataField name="Average of BREAKDOWN 260D" fld="9" subtotal="average" baseField="1" baseItem="409"/>
    <dataField name="Average of BREAKDOWN 260D SPX" fld="11" subtotal="average" baseField="1" baseItem="409"/>
    <dataField name="Average of LONG RETRACEMENT DATE" fld="12" subtotal="average" baseField="1" baseItem="0"/>
    <dataField name="Average of SHORT RETRACEMENT DATE" fld="13" subtotal="average" baseField="1" baseItem="0"/>
  </dataFields>
  <formats count="20">
    <format dxfId="101">
      <pivotArea field="1" type="button" dataOnly="0" labelOnly="1" outline="0" axis="axisRow" fieldPosition="0"/>
    </format>
    <format dxfId="100">
      <pivotArea dataOnly="0" labelOnly="1" outline="0" fieldPosition="0">
        <references count="1">
          <reference field="4294967294" count="5">
            <x v="0"/>
            <x v="1"/>
            <x v="2"/>
            <x v="7"/>
            <x v="8"/>
          </reference>
        </references>
      </pivotArea>
    </format>
    <format dxfId="99">
      <pivotArea dataOnly="0" labelOnly="1" outline="0" fieldPosition="0">
        <references count="1">
          <reference field="4294967294" count="2">
            <x v="3"/>
            <x v="5"/>
          </reference>
        </references>
      </pivotArea>
    </format>
    <format dxfId="98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97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96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95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94">
      <pivotArea type="all" dataOnly="0" outline="0" fieldPosition="0"/>
    </format>
    <format dxfId="93">
      <pivotArea outline="0" collapsedLevelsAreSubtotals="1" fieldPosition="0"/>
    </format>
    <format dxfId="92">
      <pivotArea field="1" type="button" dataOnly="0" labelOnly="1" outline="0" axis="axisRow" fieldPosition="0"/>
    </format>
    <format dxfId="91">
      <pivotArea dataOnly="0" labelOnly="1" fieldPosition="0">
        <references count="1">
          <reference field="1" count="47">
            <x v="0"/>
            <x v="6"/>
            <x v="11"/>
            <x v="21"/>
            <x v="22"/>
            <x v="29"/>
            <x v="32"/>
            <x v="43"/>
            <x v="56"/>
            <x v="61"/>
            <x v="75"/>
            <x v="94"/>
            <x v="101"/>
            <x v="109"/>
            <x v="119"/>
            <x v="122"/>
            <x v="123"/>
            <x v="128"/>
            <x v="135"/>
            <x v="138"/>
            <x v="139"/>
            <x v="142"/>
            <x v="152"/>
            <x v="156"/>
            <x v="194"/>
            <x v="195"/>
            <x v="203"/>
            <x v="212"/>
            <x v="220"/>
            <x v="221"/>
            <x v="226"/>
            <x v="233"/>
            <x v="252"/>
            <x v="267"/>
            <x v="279"/>
            <x v="287"/>
            <x v="303"/>
            <x v="315"/>
            <x v="316"/>
            <x v="321"/>
            <x v="322"/>
            <x v="324"/>
            <x v="327"/>
            <x v="328"/>
            <x v="330"/>
            <x v="337"/>
            <x v="340"/>
          </reference>
        </references>
      </pivotArea>
    </format>
    <format dxfId="90">
      <pivotArea dataOnly="0" labelOnly="1" fieldPosition="0">
        <references count="1">
          <reference field="1" count="49">
            <x v="4"/>
            <x v="5"/>
            <x v="7"/>
            <x v="8"/>
            <x v="10"/>
            <x v="16"/>
            <x v="19"/>
            <x v="23"/>
            <x v="24"/>
            <x v="44"/>
            <x v="45"/>
            <x v="57"/>
            <x v="62"/>
            <x v="68"/>
            <x v="69"/>
            <x v="83"/>
            <x v="85"/>
            <x v="93"/>
            <x v="96"/>
            <x v="100"/>
            <x v="105"/>
            <x v="107"/>
            <x v="129"/>
            <x v="136"/>
            <x v="140"/>
            <x v="146"/>
            <x v="159"/>
            <x v="160"/>
            <x v="161"/>
            <x v="164"/>
            <x v="214"/>
            <x v="216"/>
            <x v="218"/>
            <x v="222"/>
            <x v="241"/>
            <x v="245"/>
            <x v="270"/>
            <x v="277"/>
            <x v="285"/>
            <x v="288"/>
            <x v="289"/>
            <x v="296"/>
            <x v="300"/>
            <x v="302"/>
            <x v="333"/>
            <x v="339"/>
            <x v="344"/>
            <x v="346"/>
            <x v="349"/>
          </reference>
        </references>
      </pivotArea>
    </format>
    <format dxfId="89">
      <pivotArea dataOnly="0" labelOnly="1" fieldPosition="0">
        <references count="1">
          <reference field="1" count="50">
            <x v="2"/>
            <x v="9"/>
            <x v="31"/>
            <x v="40"/>
            <x v="41"/>
            <x v="72"/>
            <x v="86"/>
            <x v="87"/>
            <x v="90"/>
            <x v="97"/>
            <x v="98"/>
            <x v="102"/>
            <x v="108"/>
            <x v="112"/>
            <x v="121"/>
            <x v="124"/>
            <x v="130"/>
            <x v="132"/>
            <x v="141"/>
            <x v="144"/>
            <x v="154"/>
            <x v="162"/>
            <x v="166"/>
            <x v="171"/>
            <x v="182"/>
            <x v="188"/>
            <x v="189"/>
            <x v="190"/>
            <x v="193"/>
            <x v="198"/>
            <x v="205"/>
            <x v="219"/>
            <x v="223"/>
            <x v="228"/>
            <x v="236"/>
            <x v="240"/>
            <x v="244"/>
            <x v="246"/>
            <x v="248"/>
            <x v="250"/>
            <x v="255"/>
            <x v="269"/>
            <x v="295"/>
            <x v="297"/>
            <x v="314"/>
            <x v="319"/>
            <x v="325"/>
            <x v="329"/>
            <x v="336"/>
            <x v="345"/>
          </reference>
        </references>
      </pivotArea>
    </format>
    <format dxfId="88">
      <pivotArea dataOnly="0" labelOnly="1" fieldPosition="0">
        <references count="1">
          <reference field="1" count="47">
            <x v="1"/>
            <x v="34"/>
            <x v="58"/>
            <x v="66"/>
            <x v="70"/>
            <x v="71"/>
            <x v="74"/>
            <x v="76"/>
            <x v="77"/>
            <x v="78"/>
            <x v="82"/>
            <x v="88"/>
            <x v="92"/>
            <x v="103"/>
            <x v="104"/>
            <x v="114"/>
            <x v="120"/>
            <x v="127"/>
            <x v="137"/>
            <x v="143"/>
            <x v="145"/>
            <x v="157"/>
            <x v="158"/>
            <x v="172"/>
            <x v="175"/>
            <x v="179"/>
            <x v="186"/>
            <x v="187"/>
            <x v="192"/>
            <x v="196"/>
            <x v="213"/>
            <x v="225"/>
            <x v="234"/>
            <x v="242"/>
            <x v="243"/>
            <x v="247"/>
            <x v="251"/>
            <x v="257"/>
            <x v="272"/>
            <x v="306"/>
            <x v="320"/>
            <x v="323"/>
            <x v="331"/>
            <x v="332"/>
            <x v="338"/>
            <x v="342"/>
            <x v="343"/>
          </reference>
        </references>
      </pivotArea>
    </format>
    <format dxfId="87">
      <pivotArea dataOnly="0" labelOnly="1" fieldPosition="0">
        <references count="1">
          <reference field="1" count="48">
            <x v="3"/>
            <x v="12"/>
            <x v="17"/>
            <x v="20"/>
            <x v="25"/>
            <x v="26"/>
            <x v="46"/>
            <x v="47"/>
            <x v="48"/>
            <x v="49"/>
            <x v="50"/>
            <x v="51"/>
            <x v="52"/>
            <x v="79"/>
            <x v="84"/>
            <x v="89"/>
            <x v="91"/>
            <x v="95"/>
            <x v="99"/>
            <x v="110"/>
            <x v="111"/>
            <x v="116"/>
            <x v="125"/>
            <x v="133"/>
            <x v="134"/>
            <x v="168"/>
            <x v="181"/>
            <x v="184"/>
            <x v="191"/>
            <x v="206"/>
            <x v="210"/>
            <x v="217"/>
            <x v="224"/>
            <x v="227"/>
            <x v="229"/>
            <x v="230"/>
            <x v="239"/>
            <x v="278"/>
            <x v="292"/>
            <x v="293"/>
            <x v="304"/>
            <x v="308"/>
            <x v="313"/>
            <x v="318"/>
            <x v="334"/>
            <x v="335"/>
            <x v="348"/>
            <x v="350"/>
          </reference>
        </references>
      </pivotArea>
    </format>
    <format dxfId="86">
      <pivotArea dataOnly="0" labelOnly="1" fieldPosition="0">
        <references count="1">
          <reference field="1" count="49">
            <x v="13"/>
            <x v="14"/>
            <x v="15"/>
            <x v="27"/>
            <x v="28"/>
            <x v="30"/>
            <x v="35"/>
            <x v="36"/>
            <x v="42"/>
            <x v="53"/>
            <x v="54"/>
            <x v="55"/>
            <x v="59"/>
            <x v="60"/>
            <x v="118"/>
            <x v="147"/>
            <x v="148"/>
            <x v="149"/>
            <x v="150"/>
            <x v="151"/>
            <x v="153"/>
            <x v="155"/>
            <x v="169"/>
            <x v="170"/>
            <x v="173"/>
            <x v="174"/>
            <x v="180"/>
            <x v="183"/>
            <x v="185"/>
            <x v="202"/>
            <x v="208"/>
            <x v="211"/>
            <x v="231"/>
            <x v="232"/>
            <x v="235"/>
            <x v="237"/>
            <x v="238"/>
            <x v="249"/>
            <x v="253"/>
            <x v="254"/>
            <x v="284"/>
            <x v="286"/>
            <x v="290"/>
            <x v="291"/>
            <x v="294"/>
            <x v="298"/>
            <x v="310"/>
            <x v="326"/>
            <x v="341"/>
          </reference>
        </references>
      </pivotArea>
    </format>
    <format dxfId="85">
      <pivotArea dataOnly="0" labelOnly="1" fieldPosition="0">
        <references count="1">
          <reference field="1" count="49">
            <x v="18"/>
            <x v="33"/>
            <x v="37"/>
            <x v="38"/>
            <x v="39"/>
            <x v="63"/>
            <x v="64"/>
            <x v="65"/>
            <x v="67"/>
            <x v="73"/>
            <x v="80"/>
            <x v="106"/>
            <x v="113"/>
            <x v="115"/>
            <x v="117"/>
            <x v="126"/>
            <x v="163"/>
            <x v="165"/>
            <x v="176"/>
            <x v="197"/>
            <x v="199"/>
            <x v="200"/>
            <x v="201"/>
            <x v="204"/>
            <x v="207"/>
            <x v="215"/>
            <x v="256"/>
            <x v="258"/>
            <x v="259"/>
            <x v="260"/>
            <x v="261"/>
            <x v="262"/>
            <x v="263"/>
            <x v="264"/>
            <x v="265"/>
            <x v="266"/>
            <x v="268"/>
            <x v="271"/>
            <x v="273"/>
            <x v="274"/>
            <x v="275"/>
            <x v="276"/>
            <x v="299"/>
            <x v="301"/>
            <x v="305"/>
            <x v="307"/>
            <x v="309"/>
            <x v="311"/>
            <x v="317"/>
          </reference>
        </references>
      </pivotArea>
    </format>
    <format dxfId="84">
      <pivotArea dataOnly="0" labelOnly="1" fieldPosition="0">
        <references count="1">
          <reference field="1" count="11">
            <x v="81"/>
            <x v="131"/>
            <x v="167"/>
            <x v="177"/>
            <x v="178"/>
            <x v="209"/>
            <x v="280"/>
            <x v="281"/>
            <x v="282"/>
            <x v="283"/>
            <x v="347"/>
          </reference>
        </references>
      </pivotArea>
    </format>
    <format dxfId="83">
      <pivotArea dataOnly="0" labelOnly="1" grandRow="1" outline="0" fieldPosition="0"/>
    </format>
    <format dxfId="82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11A920-3D7D-4B10-9E27-DE0FC7F81D18}" name="PivotTable1" cacheId="8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J323" firstHeaderRow="0" firstDataRow="1" firstDataCol="1" rowPageCount="1" colPageCount="1"/>
  <pivotFields count="14">
    <pivotField showAll="0"/>
    <pivotField axis="axisRow" showAll="0" sortType="descending">
      <items count="355">
        <item x="17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45"/>
        <item x="46"/>
        <item x="47"/>
        <item x="117"/>
        <item x="118"/>
        <item x="119"/>
        <item x="48"/>
        <item x="49"/>
        <item x="120"/>
        <item x="121"/>
        <item x="122"/>
        <item x="123"/>
        <item x="124"/>
        <item x="125"/>
        <item x="50"/>
        <item x="51"/>
        <item x="330"/>
        <item x="1"/>
        <item x="126"/>
        <item x="127"/>
        <item x="331"/>
        <item x="18"/>
        <item x="332"/>
        <item x="52"/>
        <item x="53"/>
        <item x="54"/>
        <item x="19"/>
        <item x="333"/>
        <item x="128"/>
        <item x="129"/>
        <item x="55"/>
        <item x="56"/>
        <item x="57"/>
        <item x="130"/>
        <item x="20"/>
        <item x="131"/>
        <item x="58"/>
        <item x="59"/>
        <item x="2"/>
        <item x="60"/>
        <item x="61"/>
        <item x="62"/>
        <item x="63"/>
        <item x="21"/>
        <item x="132"/>
        <item x="133"/>
        <item x="134"/>
        <item x="22"/>
        <item x="23"/>
        <item x="64"/>
        <item x="65"/>
        <item x="135"/>
        <item x="136"/>
        <item x="137"/>
        <item x="138"/>
        <item x="66"/>
        <item x="67"/>
        <item x="68"/>
        <item x="334"/>
        <item x="139"/>
        <item x="140"/>
        <item x="3"/>
        <item x="141"/>
        <item x="142"/>
        <item x="144"/>
        <item x="145"/>
        <item x="146"/>
        <item x="147"/>
        <item x="148"/>
        <item x="149"/>
        <item x="150"/>
        <item x="335"/>
        <item x="151"/>
        <item x="69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24"/>
        <item x="336"/>
        <item x="4"/>
        <item x="177"/>
        <item x="5"/>
        <item x="70"/>
        <item x="71"/>
        <item x="72"/>
        <item x="25"/>
        <item x="178"/>
        <item x="179"/>
        <item x="180"/>
        <item x="181"/>
        <item x="182"/>
        <item x="183"/>
        <item x="184"/>
        <item x="185"/>
        <item x="337"/>
        <item x="186"/>
        <item x="338"/>
        <item x="26"/>
        <item x="339"/>
        <item x="73"/>
        <item x="74"/>
        <item x="75"/>
        <item x="76"/>
        <item x="187"/>
        <item x="188"/>
        <item x="189"/>
        <item x="190"/>
        <item x="191"/>
        <item x="192"/>
        <item x="193"/>
        <item x="341"/>
        <item x="194"/>
        <item x="195"/>
        <item x="196"/>
        <item x="6"/>
        <item x="197"/>
        <item x="77"/>
        <item x="27"/>
        <item x="78"/>
        <item x="79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7"/>
        <item x="217"/>
        <item x="218"/>
        <item x="80"/>
        <item x="81"/>
        <item x="219"/>
        <item x="220"/>
        <item x="28"/>
        <item x="221"/>
        <item x="342"/>
        <item x="222"/>
        <item x="82"/>
        <item x="223"/>
        <item x="224"/>
        <item x="225"/>
        <item x="29"/>
        <item x="226"/>
        <item x="227"/>
        <item x="228"/>
        <item x="343"/>
        <item x="229"/>
        <item x="230"/>
        <item x="231"/>
        <item x="232"/>
        <item x="233"/>
        <item x="234"/>
        <item x="83"/>
        <item x="84"/>
        <item x="85"/>
        <item x="30"/>
        <item x="344"/>
        <item x="86"/>
        <item x="87"/>
        <item x="88"/>
        <item x="89"/>
        <item x="90"/>
        <item x="8"/>
        <item x="9"/>
        <item x="235"/>
        <item x="31"/>
        <item x="236"/>
        <item x="237"/>
        <item x="91"/>
        <item x="32"/>
        <item x="92"/>
        <item x="93"/>
        <item x="238"/>
        <item x="239"/>
        <item x="240"/>
        <item x="241"/>
        <item x="242"/>
        <item x="243"/>
        <item x="244"/>
        <item x="245"/>
        <item x="33"/>
        <item x="246"/>
        <item x="10"/>
        <item x="34"/>
        <item x="35"/>
        <item x="247"/>
        <item x="248"/>
        <item x="249"/>
        <item x="94"/>
        <item x="95"/>
        <item x="96"/>
        <item x="97"/>
        <item x="250"/>
        <item x="251"/>
        <item x="36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98"/>
        <item x="99"/>
        <item x="264"/>
        <item x="265"/>
        <item x="266"/>
        <item x="100"/>
        <item x="101"/>
        <item x="11"/>
        <item x="267"/>
        <item x="102"/>
        <item x="12"/>
        <item x="268"/>
        <item x="13"/>
        <item x="269"/>
        <item x="270"/>
        <item x="271"/>
        <item x="272"/>
        <item x="14"/>
        <item x="273"/>
        <item x="274"/>
        <item x="275"/>
        <item x="349"/>
        <item x="15"/>
        <item x="276"/>
        <item x="277"/>
        <item x="278"/>
        <item x="279"/>
        <item x="37"/>
        <item x="280"/>
        <item x="16"/>
        <item x="40"/>
        <item x="281"/>
        <item x="38"/>
        <item x="282"/>
        <item x="41"/>
        <item x="103"/>
        <item x="4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43"/>
        <item x="297"/>
        <item x="44"/>
        <item x="104"/>
        <item x="105"/>
        <item x="39"/>
        <item x="352"/>
        <item m="1" x="353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45"/>
        <item x="346"/>
        <item x="347"/>
        <item x="348"/>
        <item x="350"/>
        <item x="351"/>
        <item x="340"/>
        <item x="143"/>
        <item x="0"/>
        <item t="default"/>
      </items>
      <autoSortScope>
        <pivotArea dataOnly="0" outline="0" fieldPosition="0">
          <references count="1">
            <reference field="4294967294" count="1" selected="0">
              <x v="5"/>
            </reference>
          </references>
        </pivotArea>
      </autoSortScope>
    </pivotField>
    <pivotField showAll="0"/>
    <pivotField axis="axisPage" multipleItemSelectionAllowed="1" showAll="0">
      <items count="9">
        <item x="1"/>
        <item x="2"/>
        <item x="3"/>
        <item x="4"/>
        <item x="5"/>
        <item h="1" x="0"/>
        <item x="6"/>
        <item h="1" x="7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"/>
  </rowFields>
  <rowItems count="320">
    <i>
      <x v="284"/>
    </i>
    <i>
      <x v="305"/>
    </i>
    <i>
      <x v="282"/>
    </i>
    <i>
      <x v="307"/>
    </i>
    <i>
      <x v="288"/>
    </i>
    <i>
      <x v="289"/>
    </i>
    <i>
      <x v="30"/>
    </i>
    <i>
      <x v="133"/>
    </i>
    <i>
      <x v="177"/>
    </i>
    <i>
      <x v="215"/>
    </i>
    <i>
      <x v="268"/>
    </i>
    <i>
      <x v="280"/>
    </i>
    <i>
      <x v="237"/>
    </i>
    <i>
      <x v="259"/>
    </i>
    <i>
      <x v="286"/>
    </i>
    <i>
      <x v="209"/>
    </i>
    <i>
      <x v="266"/>
    </i>
    <i>
      <x v="111"/>
    </i>
    <i>
      <x v="150"/>
    </i>
    <i>
      <x v="176"/>
    </i>
    <i>
      <x v="38"/>
    </i>
    <i>
      <x v="173"/>
    </i>
    <i>
      <x v="206"/>
    </i>
    <i>
      <x v="116"/>
    </i>
    <i>
      <x v="231"/>
    </i>
    <i>
      <x v="227"/>
    </i>
    <i>
      <x v="17"/>
    </i>
    <i>
      <x v="217"/>
    </i>
    <i>
      <x v="185"/>
    </i>
    <i>
      <x v="27"/>
    </i>
    <i>
      <x v="256"/>
    </i>
    <i>
      <x v="28"/>
    </i>
    <i>
      <x v="169"/>
    </i>
    <i>
      <x v="29"/>
    </i>
    <i>
      <x v="201"/>
    </i>
    <i>
      <x v="1"/>
    </i>
    <i>
      <x v="240"/>
    </i>
    <i>
      <x v="31"/>
    </i>
    <i>
      <x v="272"/>
    </i>
    <i>
      <x v="32"/>
    </i>
    <i>
      <x v="161"/>
    </i>
    <i>
      <x v="33"/>
    </i>
    <i>
      <x v="6"/>
    </i>
    <i>
      <x v="34"/>
    </i>
    <i>
      <x v="193"/>
    </i>
    <i>
      <x v="35"/>
    </i>
    <i>
      <x v="7"/>
    </i>
    <i>
      <x v="36"/>
    </i>
    <i>
      <x v="225"/>
    </i>
    <i>
      <x v="37"/>
    </i>
    <i>
      <x v="248"/>
    </i>
    <i>
      <x v="20"/>
    </i>
    <i>
      <x v="264"/>
    </i>
    <i>
      <x v="39"/>
    </i>
    <i>
      <x v="13"/>
    </i>
    <i>
      <x v="40"/>
    </i>
    <i>
      <x v="296"/>
    </i>
    <i>
      <x v="41"/>
    </i>
    <i>
      <x v="165"/>
    </i>
    <i>
      <x v="42"/>
    </i>
    <i>
      <x v="22"/>
    </i>
    <i>
      <x v="43"/>
    </i>
    <i>
      <x v="181"/>
    </i>
    <i>
      <x v="44"/>
    </i>
    <i>
      <x v="189"/>
    </i>
    <i>
      <x v="45"/>
    </i>
    <i>
      <x v="197"/>
    </i>
    <i>
      <x v="46"/>
    </i>
    <i>
      <x v="205"/>
    </i>
    <i>
      <x v="47"/>
    </i>
    <i>
      <x v="213"/>
    </i>
    <i>
      <x v="48"/>
    </i>
    <i>
      <x v="221"/>
    </i>
    <i>
      <x v="49"/>
    </i>
    <i>
      <x v="25"/>
    </i>
    <i>
      <x v="50"/>
    </i>
    <i>
      <x v="244"/>
    </i>
    <i>
      <x v="51"/>
    </i>
    <i>
      <x v="252"/>
    </i>
    <i>
      <x v="52"/>
    </i>
    <i>
      <x v="260"/>
    </i>
    <i>
      <x v="53"/>
    </i>
    <i>
      <x v="12"/>
    </i>
    <i>
      <x v="54"/>
    </i>
    <i>
      <x v="276"/>
    </i>
    <i>
      <x v="55"/>
    </i>
    <i>
      <x v="15"/>
    </i>
    <i>
      <x v="56"/>
    </i>
    <i>
      <x v="292"/>
    </i>
    <i>
      <x v="57"/>
    </i>
    <i>
      <x v="300"/>
    </i>
    <i>
      <x v="58"/>
    </i>
    <i>
      <x v="163"/>
    </i>
    <i>
      <x v="59"/>
    </i>
    <i>
      <x v="167"/>
    </i>
    <i>
      <x v="60"/>
    </i>
    <i>
      <x v="171"/>
    </i>
    <i>
      <x v="61"/>
    </i>
    <i>
      <x v="175"/>
    </i>
    <i>
      <x v="62"/>
    </i>
    <i>
      <x v="179"/>
    </i>
    <i>
      <x v="63"/>
    </i>
    <i>
      <x v="183"/>
    </i>
    <i>
      <x v="64"/>
    </i>
    <i>
      <x v="187"/>
    </i>
    <i>
      <x v="65"/>
    </i>
    <i>
      <x v="191"/>
    </i>
    <i>
      <x v="66"/>
    </i>
    <i>
      <x v="195"/>
    </i>
    <i>
      <x v="67"/>
    </i>
    <i>
      <x v="199"/>
    </i>
    <i>
      <x v="68"/>
    </i>
    <i>
      <x v="203"/>
    </i>
    <i>
      <x v="69"/>
    </i>
    <i>
      <x v="207"/>
    </i>
    <i>
      <x v="70"/>
    </i>
    <i>
      <x v="211"/>
    </i>
    <i>
      <x v="71"/>
    </i>
    <i>
      <x v="8"/>
    </i>
    <i>
      <x v="72"/>
    </i>
    <i>
      <x v="219"/>
    </i>
    <i>
      <x v="73"/>
    </i>
    <i>
      <x v="223"/>
    </i>
    <i>
      <x v="74"/>
    </i>
    <i>
      <x v="228"/>
    </i>
    <i>
      <x v="75"/>
    </i>
    <i>
      <x v="238"/>
    </i>
    <i>
      <x v="76"/>
    </i>
    <i>
      <x v="242"/>
    </i>
    <i>
      <x v="77"/>
    </i>
    <i>
      <x v="246"/>
    </i>
    <i>
      <x v="78"/>
    </i>
    <i>
      <x v="250"/>
    </i>
    <i>
      <x v="79"/>
    </i>
    <i>
      <x v="254"/>
    </i>
    <i>
      <x v="80"/>
    </i>
    <i>
      <x v="258"/>
    </i>
    <i>
      <x v="81"/>
    </i>
    <i>
      <x v="262"/>
    </i>
    <i>
      <x v="82"/>
    </i>
    <i>
      <x v="11"/>
    </i>
    <i>
      <x v="83"/>
    </i>
    <i>
      <x v="270"/>
    </i>
    <i>
      <x v="84"/>
    </i>
    <i>
      <x v="274"/>
    </i>
    <i>
      <x v="85"/>
    </i>
    <i>
      <x v="278"/>
    </i>
    <i>
      <x v="86"/>
    </i>
    <i>
      <x v="14"/>
    </i>
    <i>
      <x v="87"/>
    </i>
    <i>
      <x v="16"/>
    </i>
    <i>
      <x v="88"/>
    </i>
    <i>
      <x v="290"/>
    </i>
    <i>
      <x v="89"/>
    </i>
    <i>
      <x v="294"/>
    </i>
    <i>
      <x v="90"/>
    </i>
    <i>
      <x v="298"/>
    </i>
    <i>
      <x v="91"/>
    </i>
    <i>
      <x v="19"/>
    </i>
    <i>
      <x v="92"/>
    </i>
    <i>
      <x v="162"/>
    </i>
    <i>
      <x v="93"/>
    </i>
    <i>
      <x v="164"/>
    </i>
    <i>
      <x v="94"/>
    </i>
    <i>
      <x v="166"/>
    </i>
    <i>
      <x v="95"/>
    </i>
    <i>
      <x v="168"/>
    </i>
    <i>
      <x v="96"/>
    </i>
    <i>
      <x v="170"/>
    </i>
    <i>
      <x v="97"/>
    </i>
    <i>
      <x v="172"/>
    </i>
    <i>
      <x v="98"/>
    </i>
    <i>
      <x v="174"/>
    </i>
    <i>
      <x v="99"/>
    </i>
    <i>
      <x v="23"/>
    </i>
    <i>
      <x v="100"/>
    </i>
    <i>
      <x v="178"/>
    </i>
    <i>
      <x v="101"/>
    </i>
    <i>
      <x v="180"/>
    </i>
    <i>
      <x v="102"/>
    </i>
    <i>
      <x v="182"/>
    </i>
    <i>
      <x v="103"/>
    </i>
    <i>
      <x v="184"/>
    </i>
    <i>
      <x v="104"/>
    </i>
    <i>
      <x v="186"/>
    </i>
    <i>
      <x v="105"/>
    </i>
    <i>
      <x v="188"/>
    </i>
    <i>
      <x v="106"/>
    </i>
    <i>
      <x v="190"/>
    </i>
    <i>
      <x v="107"/>
    </i>
    <i>
      <x v="192"/>
    </i>
    <i>
      <x v="108"/>
    </i>
    <i>
      <x v="194"/>
    </i>
    <i>
      <x v="109"/>
    </i>
    <i>
      <x v="196"/>
    </i>
    <i>
      <x v="110"/>
    </i>
    <i>
      <x v="198"/>
    </i>
    <i>
      <x v="2"/>
    </i>
    <i>
      <x v="200"/>
    </i>
    <i>
      <x v="112"/>
    </i>
    <i>
      <x v="202"/>
    </i>
    <i>
      <x v="113"/>
    </i>
    <i>
      <x v="204"/>
    </i>
    <i>
      <x v="114"/>
    </i>
    <i>
      <x v="24"/>
    </i>
    <i>
      <x v="115"/>
    </i>
    <i>
      <x v="208"/>
    </i>
    <i>
      <x v="21"/>
    </i>
    <i>
      <x v="210"/>
    </i>
    <i>
      <x v="117"/>
    </i>
    <i>
      <x v="212"/>
    </i>
    <i>
      <x v="118"/>
    </i>
    <i>
      <x v="214"/>
    </i>
    <i>
      <x v="119"/>
    </i>
    <i>
      <x v="216"/>
    </i>
    <i>
      <x v="120"/>
    </i>
    <i>
      <x v="218"/>
    </i>
    <i>
      <x v="121"/>
    </i>
    <i>
      <x v="220"/>
    </i>
    <i>
      <x v="122"/>
    </i>
    <i>
      <x v="222"/>
    </i>
    <i>
      <x v="123"/>
    </i>
    <i>
      <x v="224"/>
    </i>
    <i>
      <x v="230"/>
    </i>
    <i>
      <x v="26"/>
    </i>
    <i>
      <x v="226"/>
    </i>
    <i>
      <x v="232"/>
    </i>
    <i>
      <x v="229"/>
    </i>
    <i>
      <x v="234"/>
    </i>
    <i>
      <x v="236"/>
    </i>
    <i>
      <x v="124"/>
    </i>
    <i>
      <x v="233"/>
    </i>
    <i>
      <x v="125"/>
    </i>
    <i>
      <x v="235"/>
    </i>
    <i>
      <x v="126"/>
    </i>
    <i>
      <x v="9"/>
    </i>
    <i>
      <x v="127"/>
    </i>
    <i>
      <x v="239"/>
    </i>
    <i>
      <x v="128"/>
    </i>
    <i>
      <x v="241"/>
    </i>
    <i>
      <x v="129"/>
    </i>
    <i>
      <x v="243"/>
    </i>
    <i>
      <x v="130"/>
    </i>
    <i>
      <x v="245"/>
    </i>
    <i>
      <x v="131"/>
    </i>
    <i>
      <x v="247"/>
    </i>
    <i>
      <x v="132"/>
    </i>
    <i>
      <x v="249"/>
    </i>
    <i>
      <x v="3"/>
    </i>
    <i>
      <x v="251"/>
    </i>
    <i>
      <x v="134"/>
    </i>
    <i>
      <x v="253"/>
    </i>
    <i>
      <x v="135"/>
    </i>
    <i>
      <x v="255"/>
    </i>
    <i>
      <x v="136"/>
    </i>
    <i>
      <x v="257"/>
    </i>
    <i>
      <x v="137"/>
    </i>
    <i>
      <x v="10"/>
    </i>
    <i>
      <x v="138"/>
    </i>
    <i>
      <x v="261"/>
    </i>
    <i>
      <x v="139"/>
    </i>
    <i>
      <x v="263"/>
    </i>
    <i>
      <x v="140"/>
    </i>
    <i>
      <x v="265"/>
    </i>
    <i>
      <x v="141"/>
    </i>
    <i>
      <x v="267"/>
    </i>
    <i>
      <x v="142"/>
    </i>
    <i>
      <x v="269"/>
    </i>
    <i>
      <x v="143"/>
    </i>
    <i>
      <x v="271"/>
    </i>
    <i>
      <x v="144"/>
    </i>
    <i>
      <x v="273"/>
    </i>
    <i>
      <x v="145"/>
    </i>
    <i>
      <x v="275"/>
    </i>
    <i>
      <x v="146"/>
    </i>
    <i>
      <x v="277"/>
    </i>
    <i>
      <x v="147"/>
    </i>
    <i>
      <x v="279"/>
    </i>
    <i>
      <x v="148"/>
    </i>
    <i>
      <x v="281"/>
    </i>
    <i>
      <x v="149"/>
    </i>
    <i>
      <x v="283"/>
    </i>
    <i>
      <x v="302"/>
    </i>
    <i>
      <x v="285"/>
    </i>
    <i>
      <x v="303"/>
    </i>
    <i>
      <x v="287"/>
    </i>
    <i>
      <x v="4"/>
    </i>
    <i>
      <x v="18"/>
    </i>
    <i>
      <x v="5"/>
    </i>
    <i>
      <x v="291"/>
    </i>
    <i>
      <x v="309"/>
    </i>
    <i>
      <x v="293"/>
    </i>
    <i>
      <x v="345"/>
    </i>
    <i>
      <x v="295"/>
    </i>
    <i>
      <x v="347"/>
    </i>
    <i>
      <x v="297"/>
    </i>
    <i>
      <x v="349"/>
    </i>
    <i>
      <x v="299"/>
    </i>
    <i>
      <x v="351"/>
    </i>
    <i>
      <x v="301"/>
    </i>
    <i>
      <x/>
    </i>
    <i>
      <x v="160"/>
    </i>
    <i>
      <x v="304"/>
    </i>
    <i>
      <x v="151"/>
    </i>
    <i>
      <x v="306"/>
    </i>
    <i>
      <x v="152"/>
    </i>
    <i>
      <x v="308"/>
    </i>
    <i>
      <x v="153"/>
    </i>
    <i>
      <x v="310"/>
    </i>
    <i>
      <x v="154"/>
    </i>
    <i>
      <x v="346"/>
    </i>
    <i>
      <x v="155"/>
    </i>
    <i>
      <x v="348"/>
    </i>
    <i>
      <x v="156"/>
    </i>
    <i>
      <x v="350"/>
    </i>
    <i>
      <x v="157"/>
    </i>
    <i>
      <x v="352"/>
    </i>
    <i>
      <x v="158"/>
    </i>
    <i>
      <x v="159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1">
    <pageField fld="3" hier="-1"/>
  </pageFields>
  <dataFields count="9">
    <dataField name="Average of SCORE" fld="5" subtotal="average" baseField="1" baseItem="0"/>
    <dataField name="Average of MEAN REVERSION SCORE" fld="6" subtotal="average" baseField="1" baseItem="0"/>
    <dataField name="Average of SHORT MODEL SCORE" fld="7" subtotal="average" baseField="1" baseItem="0"/>
    <dataField name="Average of BREAKOUT 260D" fld="8" subtotal="average" baseField="1" baseItem="409"/>
    <dataField name="Average of BREAKOUT 260D SPX" fld="10" subtotal="average" baseField="1" baseItem="409"/>
    <dataField name="Average of BREAKDOWN 260D" fld="9" subtotal="average" baseField="1" baseItem="409" numFmtId="14"/>
    <dataField name="Average of BREAKDOWN 260D SPX" fld="11" subtotal="average" baseField="1" baseItem="409"/>
    <dataField name="Average of LONG RETRACEMENT DATE" fld="12" subtotal="average" baseField="1" baseItem="0"/>
    <dataField name="Average of SHORT RETRACEMENT DATE" fld="13" subtotal="average" baseField="1" baseItem="0"/>
  </dataFields>
  <formats count="20">
    <format dxfId="81">
      <pivotArea field="1" type="button" dataOnly="0" labelOnly="1" outline="0" axis="axisRow" fieldPosition="0"/>
    </format>
    <format dxfId="80">
      <pivotArea dataOnly="0" labelOnly="1" outline="0" fieldPosition="0">
        <references count="1">
          <reference field="4294967294" count="5">
            <x v="0"/>
            <x v="1"/>
            <x v="2"/>
            <x v="7"/>
            <x v="8"/>
          </reference>
        </references>
      </pivotArea>
    </format>
    <format dxfId="79">
      <pivotArea dataOnly="0" labelOnly="1" outline="0" fieldPosition="0">
        <references count="1">
          <reference field="4294967294" count="2">
            <x v="3"/>
            <x v="5"/>
          </reference>
        </references>
      </pivotArea>
    </format>
    <format dxfId="78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77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76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75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74">
      <pivotArea type="all" dataOnly="0" outline="0" fieldPosition="0"/>
    </format>
    <format dxfId="73">
      <pivotArea outline="0" collapsedLevelsAreSubtotals="1" fieldPosition="0"/>
    </format>
    <format dxfId="72">
      <pivotArea field="1" type="button" dataOnly="0" labelOnly="1" outline="0" axis="axisRow" fieldPosition="0"/>
    </format>
    <format dxfId="71">
      <pivotArea dataOnly="0" labelOnly="1" fieldPosition="0">
        <references count="1">
          <reference field="1" count="50">
            <x v="14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5"/>
            <x v="38"/>
            <x v="48"/>
            <x v="116"/>
            <x v="150"/>
            <x v="173"/>
            <x v="176"/>
            <x v="194"/>
            <x v="202"/>
            <x v="206"/>
            <x v="209"/>
            <x v="215"/>
            <x v="217"/>
            <x v="225"/>
            <x v="227"/>
            <x v="231"/>
            <x v="233"/>
            <x v="241"/>
            <x v="249"/>
            <x v="256"/>
            <x v="260"/>
            <x v="266"/>
            <x v="268"/>
            <x v="280"/>
            <x v="284"/>
            <x v="286"/>
            <x v="287"/>
            <x v="296"/>
            <x v="304"/>
            <x v="310"/>
            <x v="320"/>
            <x v="335"/>
          </reference>
        </references>
      </pivotArea>
    </format>
    <format dxfId="70">
      <pivotArea dataOnly="0" labelOnly="1" fieldPosition="0">
        <references count="1">
          <reference field="1" count="50">
            <x v="1"/>
            <x v="5"/>
            <x v="6"/>
            <x v="9"/>
            <x v="33"/>
            <x v="34"/>
            <x v="36"/>
            <x v="37"/>
            <x v="39"/>
            <x v="40"/>
            <x v="41"/>
            <x v="42"/>
            <x v="43"/>
            <x v="44"/>
            <x v="45"/>
            <x v="46"/>
            <x v="47"/>
            <x v="49"/>
            <x v="50"/>
            <x v="51"/>
            <x v="52"/>
            <x v="53"/>
            <x v="54"/>
            <x v="55"/>
            <x v="56"/>
            <x v="182"/>
            <x v="184"/>
            <x v="186"/>
            <x v="188"/>
            <x v="190"/>
            <x v="198"/>
            <x v="205"/>
            <x v="213"/>
            <x v="221"/>
            <x v="229"/>
            <x v="237"/>
            <x v="245"/>
            <x v="252"/>
            <x v="276"/>
            <x v="292"/>
            <x v="300"/>
            <x v="308"/>
            <x v="313"/>
            <x v="316"/>
            <x v="324"/>
            <x v="328"/>
            <x v="332"/>
            <x v="341"/>
            <x v="345"/>
            <x v="348"/>
          </reference>
        </references>
      </pivotArea>
    </format>
    <format dxfId="69">
      <pivotArea dataOnly="0" labelOnly="1" fieldPosition="0">
        <references count="1">
          <reference field="1" count="49">
            <x v="3"/>
            <x v="4"/>
            <x v="7"/>
            <x v="13"/>
            <x v="15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192"/>
            <x v="196"/>
            <x v="200"/>
            <x v="203"/>
            <x v="207"/>
            <x v="211"/>
            <x v="219"/>
            <x v="223"/>
            <x v="235"/>
            <x v="239"/>
            <x v="243"/>
            <x v="247"/>
            <x v="254"/>
            <x v="258"/>
            <x v="262"/>
            <x v="264"/>
            <x v="270"/>
            <x v="272"/>
            <x v="274"/>
            <x v="278"/>
            <x v="282"/>
          </reference>
        </references>
      </pivotArea>
    </format>
    <format dxfId="68">
      <pivotArea dataOnly="0" labelOnly="1" fieldPosition="0">
        <references count="1">
          <reference field="1" count="49">
            <x v="8"/>
            <x v="10"/>
            <x v="11"/>
            <x v="12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83"/>
            <x v="185"/>
            <x v="187"/>
            <x v="189"/>
            <x v="191"/>
            <x v="193"/>
            <x v="195"/>
            <x v="197"/>
            <x v="199"/>
            <x v="294"/>
            <x v="298"/>
            <x v="302"/>
            <x v="306"/>
            <x v="315"/>
            <x v="318"/>
            <x v="322"/>
            <x v="326"/>
            <x v="330"/>
            <x v="343"/>
            <x v="346"/>
          </reference>
        </references>
      </pivotArea>
    </format>
    <format dxfId="67">
      <pivotArea dataOnly="0" labelOnly="1" fieldPosition="0">
        <references count="1">
          <reference field="1" count="48">
            <x v="2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201"/>
            <x v="204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  <x v="234"/>
            <x v="236"/>
            <x v="238"/>
            <x v="240"/>
            <x v="242"/>
            <x v="244"/>
            <x v="246"/>
            <x v="248"/>
          </reference>
        </references>
      </pivotArea>
    </format>
    <format dxfId="66">
      <pivotArea dataOnly="0" labelOnly="1" fieldPosition="0">
        <references count="1">
          <reference field="1" count="48"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1"/>
            <x v="152"/>
            <x v="153"/>
            <x v="250"/>
            <x v="251"/>
            <x v="253"/>
            <x v="255"/>
            <x v="257"/>
            <x v="259"/>
            <x v="261"/>
            <x v="263"/>
            <x v="265"/>
            <x v="267"/>
            <x v="269"/>
            <x v="271"/>
            <x v="273"/>
            <x v="275"/>
            <x v="277"/>
            <x v="279"/>
            <x v="281"/>
            <x v="283"/>
            <x v="285"/>
            <x v="288"/>
            <x v="289"/>
            <x v="290"/>
            <x v="291"/>
            <x v="293"/>
            <x v="295"/>
          </reference>
        </references>
      </pivotArea>
    </format>
    <format dxfId="65">
      <pivotArea dataOnly="0" labelOnly="1" fieldPosition="0">
        <references count="1">
          <reference field="1" count="47"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4"/>
            <x v="175"/>
            <x v="297"/>
            <x v="299"/>
            <x v="301"/>
            <x v="303"/>
            <x v="305"/>
            <x v="307"/>
            <x v="309"/>
            <x v="311"/>
            <x v="314"/>
            <x v="317"/>
            <x v="319"/>
            <x v="321"/>
            <x v="323"/>
            <x v="325"/>
            <x v="327"/>
            <x v="329"/>
            <x v="331"/>
            <x v="333"/>
            <x v="334"/>
            <x v="336"/>
            <x v="337"/>
            <x v="338"/>
            <x v="339"/>
            <x v="340"/>
            <x v="342"/>
            <x v="344"/>
          </reference>
        </references>
      </pivotArea>
    </format>
    <format dxfId="64">
      <pivotArea dataOnly="0" labelOnly="1" fieldPosition="0">
        <references count="1">
          <reference field="1" count="9">
            <x v="0"/>
            <x v="177"/>
            <x v="178"/>
            <x v="179"/>
            <x v="180"/>
            <x v="181"/>
            <x v="347"/>
            <x v="349"/>
            <x v="350"/>
          </reference>
        </references>
      </pivotArea>
    </format>
    <format dxfId="63">
      <pivotArea dataOnly="0" labelOnly="1" grandRow="1" outline="0" fieldPosition="0"/>
    </format>
    <format dxfId="62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47D09E-681B-4197-9BFD-FD22ACABA80C}" name="PivotTable1" cacheId="8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J323" firstHeaderRow="0" firstDataRow="1" firstDataCol="1" rowPageCount="1" colPageCount="1"/>
  <pivotFields count="14">
    <pivotField showAll="0"/>
    <pivotField axis="axisRow" showAll="0" sortType="descending">
      <items count="355">
        <item x="17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45"/>
        <item x="46"/>
        <item x="47"/>
        <item x="117"/>
        <item x="118"/>
        <item x="119"/>
        <item x="48"/>
        <item x="49"/>
        <item x="120"/>
        <item x="121"/>
        <item x="122"/>
        <item x="123"/>
        <item x="124"/>
        <item x="125"/>
        <item x="50"/>
        <item x="51"/>
        <item x="330"/>
        <item x="1"/>
        <item x="126"/>
        <item x="127"/>
        <item x="331"/>
        <item x="18"/>
        <item x="332"/>
        <item x="52"/>
        <item x="53"/>
        <item x="54"/>
        <item x="19"/>
        <item x="333"/>
        <item x="128"/>
        <item x="129"/>
        <item x="55"/>
        <item x="56"/>
        <item x="57"/>
        <item x="130"/>
        <item x="20"/>
        <item x="131"/>
        <item x="58"/>
        <item x="59"/>
        <item x="2"/>
        <item x="60"/>
        <item x="61"/>
        <item x="62"/>
        <item x="63"/>
        <item x="21"/>
        <item x="132"/>
        <item x="133"/>
        <item x="134"/>
        <item x="22"/>
        <item x="23"/>
        <item x="64"/>
        <item x="65"/>
        <item x="135"/>
        <item x="136"/>
        <item x="137"/>
        <item x="138"/>
        <item x="66"/>
        <item x="67"/>
        <item x="68"/>
        <item x="334"/>
        <item x="139"/>
        <item x="140"/>
        <item x="3"/>
        <item x="141"/>
        <item x="142"/>
        <item x="144"/>
        <item x="145"/>
        <item x="146"/>
        <item x="147"/>
        <item x="148"/>
        <item x="149"/>
        <item x="150"/>
        <item x="335"/>
        <item x="151"/>
        <item x="69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24"/>
        <item x="336"/>
        <item x="4"/>
        <item x="177"/>
        <item x="5"/>
        <item x="70"/>
        <item x="71"/>
        <item x="72"/>
        <item x="25"/>
        <item x="178"/>
        <item x="179"/>
        <item x="180"/>
        <item x="181"/>
        <item x="182"/>
        <item x="183"/>
        <item x="184"/>
        <item x="185"/>
        <item x="337"/>
        <item x="186"/>
        <item x="338"/>
        <item x="26"/>
        <item x="339"/>
        <item x="73"/>
        <item x="74"/>
        <item x="75"/>
        <item x="76"/>
        <item x="187"/>
        <item x="188"/>
        <item x="189"/>
        <item x="190"/>
        <item x="191"/>
        <item x="192"/>
        <item x="193"/>
        <item x="341"/>
        <item x="194"/>
        <item x="195"/>
        <item x="196"/>
        <item x="6"/>
        <item x="197"/>
        <item x="77"/>
        <item x="27"/>
        <item x="78"/>
        <item x="79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7"/>
        <item x="217"/>
        <item x="218"/>
        <item x="80"/>
        <item x="81"/>
        <item x="219"/>
        <item x="220"/>
        <item x="28"/>
        <item x="221"/>
        <item x="342"/>
        <item x="222"/>
        <item x="82"/>
        <item x="223"/>
        <item x="224"/>
        <item x="225"/>
        <item x="29"/>
        <item x="226"/>
        <item x="227"/>
        <item x="228"/>
        <item x="343"/>
        <item x="229"/>
        <item x="230"/>
        <item x="231"/>
        <item x="232"/>
        <item x="233"/>
        <item x="234"/>
        <item x="83"/>
        <item x="84"/>
        <item x="85"/>
        <item x="30"/>
        <item x="344"/>
        <item x="86"/>
        <item x="87"/>
        <item x="88"/>
        <item x="89"/>
        <item x="90"/>
        <item x="8"/>
        <item x="9"/>
        <item x="235"/>
        <item x="31"/>
        <item x="236"/>
        <item x="237"/>
        <item x="91"/>
        <item x="32"/>
        <item x="92"/>
        <item x="93"/>
        <item x="238"/>
        <item x="239"/>
        <item x="240"/>
        <item x="241"/>
        <item x="242"/>
        <item x="243"/>
        <item x="244"/>
        <item x="245"/>
        <item x="33"/>
        <item x="246"/>
        <item x="10"/>
        <item x="34"/>
        <item x="35"/>
        <item x="247"/>
        <item x="248"/>
        <item x="249"/>
        <item x="94"/>
        <item x="95"/>
        <item x="96"/>
        <item x="97"/>
        <item x="250"/>
        <item x="251"/>
        <item x="36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98"/>
        <item x="99"/>
        <item x="264"/>
        <item x="265"/>
        <item x="266"/>
        <item x="100"/>
        <item x="101"/>
        <item x="11"/>
        <item x="267"/>
        <item x="102"/>
        <item x="12"/>
        <item x="268"/>
        <item x="13"/>
        <item x="269"/>
        <item x="270"/>
        <item x="271"/>
        <item x="272"/>
        <item x="14"/>
        <item x="273"/>
        <item x="274"/>
        <item x="275"/>
        <item x="349"/>
        <item x="15"/>
        <item x="276"/>
        <item x="277"/>
        <item x="278"/>
        <item x="279"/>
        <item x="37"/>
        <item x="280"/>
        <item x="16"/>
        <item x="40"/>
        <item x="281"/>
        <item x="38"/>
        <item x="282"/>
        <item x="41"/>
        <item x="103"/>
        <item x="4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43"/>
        <item x="297"/>
        <item x="44"/>
        <item x="104"/>
        <item x="105"/>
        <item x="39"/>
        <item x="352"/>
        <item m="1" x="353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45"/>
        <item x="346"/>
        <item x="347"/>
        <item x="348"/>
        <item x="350"/>
        <item x="351"/>
        <item x="340"/>
        <item x="143"/>
        <item x="0"/>
        <item t="default"/>
      </items>
      <autoSortScope>
        <pivotArea dataOnly="0" outline="0" fieldPosition="0">
          <references count="1">
            <reference field="4294967294" count="1" selected="0">
              <x v="7"/>
            </reference>
          </references>
        </pivotArea>
      </autoSortScope>
    </pivotField>
    <pivotField showAll="0"/>
    <pivotField axis="axisPage" multipleItemSelectionAllowed="1" showAll="0">
      <items count="9">
        <item x="1"/>
        <item x="2"/>
        <item x="3"/>
        <item x="4"/>
        <item x="5"/>
        <item h="1" x="0"/>
        <item x="6"/>
        <item h="1" x="7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"/>
  </rowFields>
  <rowItems count="320">
    <i>
      <x v="77"/>
    </i>
    <i>
      <x v="118"/>
    </i>
    <i>
      <x v="310"/>
    </i>
    <i>
      <x v="270"/>
    </i>
    <i>
      <x v="83"/>
    </i>
    <i>
      <x v="64"/>
    </i>
    <i>
      <x v="126"/>
    </i>
    <i>
      <x v="3"/>
    </i>
    <i>
      <x/>
    </i>
    <i>
      <x v="69"/>
    </i>
    <i>
      <x v="303"/>
    </i>
    <i>
      <x v="57"/>
    </i>
    <i>
      <x v="189"/>
    </i>
    <i>
      <x v="123"/>
    </i>
    <i>
      <x v="225"/>
    </i>
    <i>
      <x v="71"/>
    </i>
    <i>
      <x v="242"/>
    </i>
    <i>
      <x v="103"/>
    </i>
    <i>
      <x v="218"/>
    </i>
    <i>
      <x v="108"/>
    </i>
    <i>
      <x v="241"/>
    </i>
    <i>
      <x v="243"/>
    </i>
    <i>
      <x v="16"/>
    </i>
    <i>
      <x v="245"/>
    </i>
    <i>
      <x v="269"/>
    </i>
    <i>
      <x v="120"/>
    </i>
    <i>
      <x v="285"/>
    </i>
    <i>
      <x v="121"/>
    </i>
    <i>
      <x v="122"/>
    </i>
    <i>
      <x v="138"/>
    </i>
    <i>
      <x v="202"/>
    </i>
    <i>
      <x v="199"/>
    </i>
    <i>
      <x v="157"/>
    </i>
    <i>
      <x v="207"/>
    </i>
    <i>
      <x v="216"/>
    </i>
    <i>
      <x v="154"/>
    </i>
    <i>
      <x v="52"/>
    </i>
    <i>
      <x v="60"/>
    </i>
    <i>
      <x v="308"/>
    </i>
    <i>
      <x v="39"/>
    </i>
    <i>
      <x v="117"/>
    </i>
    <i>
      <x v="97"/>
    </i>
    <i>
      <x v="212"/>
    </i>
    <i>
      <x v="131"/>
    </i>
    <i>
      <x v="254"/>
    </i>
    <i>
      <x v="255"/>
    </i>
    <i>
      <x v="197"/>
    </i>
    <i>
      <x v="287"/>
    </i>
    <i>
      <x v="352"/>
    </i>
    <i>
      <x v="139"/>
    </i>
    <i>
      <x v="109"/>
    </i>
    <i>
      <x v="163"/>
    </i>
    <i>
      <x v="167"/>
    </i>
    <i>
      <x v="301"/>
    </i>
    <i>
      <x v="61"/>
    </i>
    <i>
      <x v="68"/>
    </i>
    <i>
      <x v="28"/>
    </i>
    <i>
      <x v="261"/>
    </i>
    <i>
      <x v="229"/>
    </i>
    <i>
      <x v="5"/>
    </i>
    <i>
      <x v="293"/>
    </i>
    <i>
      <x v="58"/>
    </i>
    <i>
      <x v="213"/>
    </i>
    <i>
      <x v="59"/>
    </i>
    <i>
      <x v="1"/>
    </i>
    <i>
      <x v="6"/>
    </i>
    <i>
      <x v="277"/>
    </i>
    <i>
      <x v="55"/>
    </i>
    <i>
      <x v="27"/>
    </i>
    <i>
      <x v="62"/>
    </i>
    <i>
      <x v="205"/>
    </i>
    <i>
      <x v="63"/>
    </i>
    <i>
      <x v="221"/>
    </i>
    <i>
      <x v="7"/>
    </i>
    <i>
      <x v="237"/>
    </i>
    <i>
      <x v="65"/>
    </i>
    <i>
      <x v="253"/>
    </i>
    <i>
      <x v="66"/>
    </i>
    <i>
      <x v="42"/>
    </i>
    <i>
      <x v="67"/>
    </i>
    <i>
      <x v="44"/>
    </i>
    <i>
      <x v="306"/>
    </i>
    <i>
      <x v="56"/>
    </i>
    <i>
      <x v="348"/>
    </i>
    <i>
      <x v="185"/>
    </i>
    <i>
      <x v="8"/>
    </i>
    <i>
      <x v="193"/>
    </i>
    <i>
      <x v="70"/>
    </i>
    <i>
      <x v="201"/>
    </i>
    <i>
      <x v="9"/>
    </i>
    <i>
      <x v="209"/>
    </i>
    <i>
      <x v="72"/>
    </i>
    <i>
      <x v="217"/>
    </i>
    <i>
      <x v="73"/>
    </i>
    <i>
      <x v="35"/>
    </i>
    <i>
      <x v="74"/>
    </i>
    <i>
      <x v="233"/>
    </i>
    <i>
      <x v="75"/>
    </i>
    <i>
      <x v="36"/>
    </i>
    <i>
      <x v="76"/>
    </i>
    <i>
      <x v="249"/>
    </i>
    <i>
      <x v="10"/>
    </i>
    <i>
      <x v="257"/>
    </i>
    <i>
      <x v="78"/>
    </i>
    <i>
      <x v="265"/>
    </i>
    <i>
      <x v="79"/>
    </i>
    <i>
      <x v="273"/>
    </i>
    <i>
      <x v="80"/>
    </i>
    <i>
      <x v="281"/>
    </i>
    <i>
      <x v="81"/>
    </i>
    <i>
      <x v="289"/>
    </i>
    <i>
      <x v="82"/>
    </i>
    <i>
      <x v="297"/>
    </i>
    <i>
      <x v="11"/>
    </i>
    <i>
      <x v="48"/>
    </i>
    <i>
      <x v="84"/>
    </i>
    <i>
      <x v="183"/>
    </i>
    <i>
      <x v="85"/>
    </i>
    <i>
      <x v="187"/>
    </i>
    <i>
      <x v="86"/>
    </i>
    <i>
      <x v="191"/>
    </i>
    <i>
      <x v="87"/>
    </i>
    <i>
      <x v="195"/>
    </i>
    <i>
      <x v="88"/>
    </i>
    <i>
      <x v="29"/>
    </i>
    <i>
      <x v="89"/>
    </i>
    <i>
      <x v="203"/>
    </i>
    <i>
      <x v="90"/>
    </i>
    <i>
      <x v="31"/>
    </i>
    <i>
      <x v="91"/>
    </i>
    <i>
      <x v="211"/>
    </i>
    <i>
      <x v="92"/>
    </i>
    <i>
      <x v="215"/>
    </i>
    <i>
      <x v="93"/>
    </i>
    <i>
      <x v="219"/>
    </i>
    <i>
      <x v="94"/>
    </i>
    <i>
      <x v="223"/>
    </i>
    <i>
      <x v="95"/>
    </i>
    <i>
      <x v="227"/>
    </i>
    <i>
      <x v="96"/>
    </i>
    <i>
      <x v="231"/>
    </i>
    <i>
      <x v="12"/>
    </i>
    <i>
      <x v="235"/>
    </i>
    <i>
      <x v="98"/>
    </i>
    <i>
      <x v="239"/>
    </i>
    <i>
      <x v="99"/>
    </i>
    <i>
      <x v="38"/>
    </i>
    <i>
      <x v="100"/>
    </i>
    <i>
      <x v="247"/>
    </i>
    <i>
      <x v="101"/>
    </i>
    <i>
      <x v="251"/>
    </i>
    <i>
      <x v="102"/>
    </i>
    <i>
      <x v="41"/>
    </i>
    <i>
      <x v="13"/>
    </i>
    <i>
      <x v="259"/>
    </i>
    <i>
      <x v="104"/>
    </i>
    <i>
      <x v="263"/>
    </i>
    <i>
      <x v="105"/>
    </i>
    <i>
      <x v="267"/>
    </i>
    <i>
      <x v="106"/>
    </i>
    <i>
      <x v="271"/>
    </i>
    <i>
      <x v="107"/>
    </i>
    <i>
      <x v="275"/>
    </i>
    <i>
      <x v="14"/>
    </i>
    <i>
      <x v="279"/>
    </i>
    <i>
      <x v="50"/>
    </i>
    <i>
      <x v="283"/>
    </i>
    <i>
      <x v="110"/>
    </i>
    <i>
      <x v="45"/>
    </i>
    <i>
      <x v="111"/>
    </i>
    <i>
      <x v="291"/>
    </i>
    <i>
      <x v="112"/>
    </i>
    <i>
      <x v="295"/>
    </i>
    <i>
      <x v="113"/>
    </i>
    <i>
      <x v="299"/>
    </i>
    <i>
      <x v="114"/>
    </i>
    <i>
      <x v="47"/>
    </i>
    <i>
      <x v="115"/>
    </i>
    <i>
      <x v="346"/>
    </i>
    <i>
      <x v="116"/>
    </i>
    <i>
      <x v="350"/>
    </i>
    <i>
      <x v="15"/>
    </i>
    <i>
      <x v="184"/>
    </i>
    <i>
      <x v="2"/>
    </i>
    <i>
      <x v="186"/>
    </i>
    <i>
      <x v="119"/>
    </i>
    <i>
      <x v="188"/>
    </i>
    <i>
      <x v="17"/>
    </i>
    <i>
      <x v="190"/>
    </i>
    <i>
      <x v="18"/>
    </i>
    <i>
      <x v="192"/>
    </i>
    <i>
      <x v="19"/>
    </i>
    <i>
      <x v="194"/>
    </i>
    <i>
      <x v="20"/>
    </i>
    <i>
      <x v="196"/>
    </i>
    <i>
      <x v="124"/>
    </i>
    <i>
      <x v="198"/>
    </i>
    <i>
      <x v="125"/>
    </i>
    <i>
      <x v="200"/>
    </i>
    <i>
      <x v="21"/>
    </i>
    <i>
      <x v="30"/>
    </i>
    <i>
      <x v="127"/>
    </i>
    <i>
      <x v="204"/>
    </i>
    <i>
      <x v="128"/>
    </i>
    <i>
      <x v="206"/>
    </i>
    <i>
      <x v="129"/>
    </i>
    <i>
      <x v="208"/>
    </i>
    <i>
      <x v="130"/>
    </i>
    <i>
      <x v="210"/>
    </i>
    <i>
      <x v="22"/>
    </i>
    <i>
      <x v="32"/>
    </i>
    <i>
      <x v="132"/>
    </i>
    <i>
      <x v="214"/>
    </i>
    <i>
      <x v="133"/>
    </i>
    <i>
      <x v="33"/>
    </i>
    <i>
      <x v="134"/>
    </i>
    <i>
      <x v="34"/>
    </i>
    <i>
      <x v="135"/>
    </i>
    <i>
      <x v="220"/>
    </i>
    <i>
      <x v="136"/>
    </i>
    <i>
      <x v="222"/>
    </i>
    <i>
      <x v="137"/>
    </i>
    <i>
      <x v="224"/>
    </i>
    <i>
      <x v="23"/>
    </i>
    <i>
      <x v="226"/>
    </i>
    <i>
      <x v="51"/>
    </i>
    <i>
      <x v="228"/>
    </i>
    <i>
      <x v="140"/>
    </i>
    <i>
      <x v="230"/>
    </i>
    <i>
      <x v="141"/>
    </i>
    <i>
      <x v="232"/>
    </i>
    <i>
      <x v="142"/>
    </i>
    <i>
      <x v="234"/>
    </i>
    <i>
      <x v="143"/>
    </i>
    <i>
      <x v="236"/>
    </i>
    <i>
      <x v="144"/>
    </i>
    <i>
      <x v="238"/>
    </i>
    <i>
      <x v="145"/>
    </i>
    <i>
      <x v="240"/>
    </i>
    <i>
      <x v="146"/>
    </i>
    <i>
      <x v="37"/>
    </i>
    <i>
      <x v="147"/>
    </i>
    <i>
      <x v="244"/>
    </i>
    <i>
      <x v="148"/>
    </i>
    <i>
      <x v="246"/>
    </i>
    <i>
      <x v="149"/>
    </i>
    <i>
      <x v="248"/>
    </i>
    <i>
      <x v="150"/>
    </i>
    <i>
      <x v="250"/>
    </i>
    <i>
      <x v="151"/>
    </i>
    <i>
      <x v="252"/>
    </i>
    <i>
      <x v="152"/>
    </i>
    <i>
      <x v="40"/>
    </i>
    <i>
      <x v="153"/>
    </i>
    <i>
      <x v="256"/>
    </i>
    <i>
      <x v="24"/>
    </i>
    <i>
      <x v="258"/>
    </i>
    <i>
      <x v="155"/>
    </i>
    <i>
      <x v="260"/>
    </i>
    <i>
      <x v="156"/>
    </i>
    <i>
      <x v="262"/>
    </i>
    <i>
      <x v="25"/>
    </i>
    <i>
      <x v="264"/>
    </i>
    <i>
      <x v="351"/>
    </i>
    <i>
      <x v="266"/>
    </i>
    <i>
      <x v="26"/>
    </i>
    <i>
      <x v="268"/>
    </i>
    <i>
      <x v="160"/>
    </i>
    <i>
      <x v="43"/>
    </i>
    <i>
      <x v="161"/>
    </i>
    <i>
      <x v="272"/>
    </i>
    <i>
      <x v="162"/>
    </i>
    <i>
      <x v="274"/>
    </i>
    <i>
      <x v="4"/>
    </i>
    <i>
      <x v="276"/>
    </i>
    <i>
      <x v="164"/>
    </i>
    <i>
      <x v="278"/>
    </i>
    <i>
      <x v="165"/>
    </i>
    <i>
      <x v="280"/>
    </i>
    <i>
      <x v="166"/>
    </i>
    <i>
      <x v="282"/>
    </i>
    <i>
      <x v="53"/>
    </i>
    <i>
      <x v="284"/>
    </i>
    <i>
      <x v="168"/>
    </i>
    <i>
      <x v="286"/>
    </i>
    <i>
      <x v="169"/>
    </i>
    <i>
      <x v="288"/>
    </i>
    <i>
      <x v="170"/>
    </i>
    <i>
      <x v="290"/>
    </i>
    <i>
      <x v="171"/>
    </i>
    <i>
      <x v="292"/>
    </i>
    <i>
      <x v="172"/>
    </i>
    <i>
      <x v="294"/>
    </i>
    <i>
      <x v="173"/>
    </i>
    <i>
      <x v="296"/>
    </i>
    <i>
      <x v="300"/>
    </i>
    <i>
      <x v="298"/>
    </i>
    <i>
      <x v="302"/>
    </i>
    <i>
      <x v="54"/>
    </i>
    <i>
      <x v="304"/>
    </i>
    <i>
      <x v="174"/>
    </i>
    <i>
      <x v="46"/>
    </i>
    <i>
      <x v="175"/>
    </i>
    <i>
      <x v="305"/>
    </i>
    <i>
      <x v="176"/>
    </i>
    <i>
      <x v="307"/>
    </i>
    <i>
      <x v="177"/>
    </i>
    <i>
      <x v="309"/>
    </i>
    <i>
      <x v="178"/>
    </i>
    <i>
      <x v="345"/>
    </i>
    <i>
      <x v="179"/>
    </i>
    <i>
      <x v="347"/>
    </i>
    <i>
      <x v="180"/>
    </i>
    <i>
      <x v="349"/>
    </i>
    <i>
      <x v="181"/>
    </i>
    <i>
      <x v="49"/>
    </i>
    <i>
      <x v="182"/>
    </i>
    <i>
      <x v="158"/>
    </i>
    <i>
      <x v="159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1">
    <pageField fld="3" hier="-1"/>
  </pageFields>
  <dataFields count="9">
    <dataField name="Average of SCORE" fld="5" subtotal="average" baseField="1" baseItem="0"/>
    <dataField name="Average of MEAN REVERSION SCORE" fld="6" subtotal="average" baseField="1" baseItem="0"/>
    <dataField name="Average of SHORT MODEL SCORE" fld="7" subtotal="average" baseField="1" baseItem="0"/>
    <dataField name="Average of BREAKOUT 260D" fld="8" subtotal="average" baseField="1" baseItem="409"/>
    <dataField name="Average of BREAKOUT 260D SPX" fld="10" subtotal="average" baseField="1" baseItem="409"/>
    <dataField name="Average of BREAKDOWN 260D" fld="9" subtotal="average" baseField="1" baseItem="409"/>
    <dataField name="Average of BREAKDOWN 260D SPX" fld="11" subtotal="average" baseField="1" baseItem="409"/>
    <dataField name="Average of LONG RETRACEMENT DATE" fld="12" subtotal="average" baseField="1" baseItem="0" numFmtId="14"/>
    <dataField name="Average of SHORT RETRACEMENT DATE" fld="13" subtotal="average" baseField="1" baseItem="0"/>
  </dataFields>
  <formats count="20">
    <format dxfId="61">
      <pivotArea field="1" type="button" dataOnly="0" labelOnly="1" outline="0" axis="axisRow" fieldPosition="0"/>
    </format>
    <format dxfId="60">
      <pivotArea dataOnly="0" labelOnly="1" outline="0" fieldPosition="0">
        <references count="1">
          <reference field="4294967294" count="5">
            <x v="0"/>
            <x v="1"/>
            <x v="2"/>
            <x v="7"/>
            <x v="8"/>
          </reference>
        </references>
      </pivotArea>
    </format>
    <format dxfId="59">
      <pivotArea dataOnly="0" labelOnly="1" outline="0" fieldPosition="0">
        <references count="1">
          <reference field="4294967294" count="2">
            <x v="3"/>
            <x v="5"/>
          </reference>
        </references>
      </pivotArea>
    </format>
    <format dxfId="58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57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56">
      <pivotArea outline="0" collapsedLevelsAreSubtotals="1" fieldPosition="0">
        <references count="1">
          <reference field="4294967294" count="1" selected="0">
            <x v="7"/>
          </reference>
        </references>
      </pivotArea>
    </format>
    <format dxfId="55">
      <pivotArea dataOnly="0" labelOnly="1" outline="0" fieldPosition="0">
        <references count="1">
          <reference field="4294967294" count="1">
            <x v="7"/>
          </reference>
        </references>
      </pivotArea>
    </format>
    <format dxfId="54">
      <pivotArea type="all" dataOnly="0" outline="0" fieldPosition="0"/>
    </format>
    <format dxfId="53">
      <pivotArea outline="0" collapsedLevelsAreSubtotals="1" fieldPosition="0"/>
    </format>
    <format dxfId="52">
      <pivotArea field="1" type="button" dataOnly="0" labelOnly="1" outline="0" axis="axisRow" fieldPosition="0"/>
    </format>
    <format dxfId="51">
      <pivotArea dataOnly="0" labelOnly="1" fieldPosition="0">
        <references count="1">
          <reference field="1" count="46">
            <x v="0"/>
            <x v="34"/>
            <x v="43"/>
            <x v="49"/>
            <x v="56"/>
            <x v="57"/>
            <x v="60"/>
            <x v="90"/>
            <x v="95"/>
            <x v="101"/>
            <x v="112"/>
            <x v="115"/>
            <x v="119"/>
            <x v="120"/>
            <x v="121"/>
            <x v="122"/>
            <x v="123"/>
            <x v="138"/>
            <x v="142"/>
            <x v="171"/>
            <x v="182"/>
            <x v="203"/>
            <x v="212"/>
            <x v="214"/>
            <x v="216"/>
            <x v="225"/>
            <x v="241"/>
            <x v="242"/>
            <x v="243"/>
            <x v="245"/>
            <x v="269"/>
            <x v="270"/>
            <x v="275"/>
            <x v="278"/>
            <x v="281"/>
            <x v="285"/>
            <x v="297"/>
            <x v="300"/>
            <x v="303"/>
            <x v="321"/>
            <x v="324"/>
            <x v="328"/>
            <x v="342"/>
            <x v="343"/>
            <x v="344"/>
            <x v="350"/>
          </reference>
        </references>
      </pivotArea>
    </format>
    <format dxfId="50">
      <pivotArea dataOnly="0" labelOnly="1" fieldPosition="0">
        <references count="1">
          <reference field="1" count="49">
            <x v="1"/>
            <x v="2"/>
            <x v="11"/>
            <x v="13"/>
            <x v="15"/>
            <x v="16"/>
            <x v="33"/>
            <x v="71"/>
            <x v="75"/>
            <x v="78"/>
            <x v="83"/>
            <x v="97"/>
            <x v="100"/>
            <x v="103"/>
            <x v="108"/>
            <x v="131"/>
            <x v="141"/>
            <x v="144"/>
            <x v="154"/>
            <x v="156"/>
            <x v="157"/>
            <x v="180"/>
            <x v="189"/>
            <x v="192"/>
            <x v="194"/>
            <x v="195"/>
            <x v="200"/>
            <x v="205"/>
            <x v="221"/>
            <x v="223"/>
            <x v="233"/>
            <x v="235"/>
            <x v="246"/>
            <x v="247"/>
            <x v="251"/>
            <x v="257"/>
            <x v="293"/>
            <x v="308"/>
            <x v="316"/>
            <x v="325"/>
            <x v="327"/>
            <x v="329"/>
            <x v="330"/>
            <x v="331"/>
            <x v="332"/>
            <x v="336"/>
            <x v="337"/>
            <x v="339"/>
            <x v="345"/>
          </reference>
        </references>
      </pivotArea>
    </format>
    <format dxfId="49">
      <pivotArea dataOnly="0" labelOnly="1" fieldPosition="0">
        <references count="1">
          <reference field="1" count="50">
            <x v="8"/>
            <x v="12"/>
            <x v="14"/>
            <x v="24"/>
            <x v="28"/>
            <x v="29"/>
            <x v="30"/>
            <x v="31"/>
            <x v="32"/>
            <x v="35"/>
            <x v="36"/>
            <x v="37"/>
            <x v="61"/>
            <x v="64"/>
            <x v="67"/>
            <x v="68"/>
            <x v="72"/>
            <x v="74"/>
            <x v="77"/>
            <x v="87"/>
            <x v="102"/>
            <x v="104"/>
            <x v="105"/>
            <x v="106"/>
            <x v="107"/>
            <x v="109"/>
            <x v="110"/>
            <x v="111"/>
            <x v="113"/>
            <x v="114"/>
            <x v="116"/>
            <x v="117"/>
            <x v="118"/>
            <x v="227"/>
            <x v="231"/>
            <x v="239"/>
            <x v="254"/>
            <x v="258"/>
            <x v="262"/>
            <x v="266"/>
            <x v="274"/>
            <x v="282"/>
            <x v="286"/>
            <x v="289"/>
            <x v="301"/>
            <x v="305"/>
            <x v="314"/>
            <x v="334"/>
            <x v="340"/>
            <x v="346"/>
          </reference>
        </references>
      </pivotArea>
    </format>
    <format dxfId="48">
      <pivotArea dataOnly="0" labelOnly="1" fieldPosition="0">
        <references count="1">
          <reference field="1" count="50">
            <x v="5"/>
            <x v="9"/>
            <x v="21"/>
            <x v="27"/>
            <x v="38"/>
            <x v="39"/>
            <x v="40"/>
            <x v="41"/>
            <x v="59"/>
            <x v="62"/>
            <x v="65"/>
            <x v="84"/>
            <x v="99"/>
            <x v="124"/>
            <x v="125"/>
            <x v="126"/>
            <x v="127"/>
            <x v="128"/>
            <x v="129"/>
            <x v="130"/>
            <x v="132"/>
            <x v="133"/>
            <x v="134"/>
            <x v="135"/>
            <x v="136"/>
            <x v="137"/>
            <x v="139"/>
            <x v="140"/>
            <x v="143"/>
            <x v="145"/>
            <x v="146"/>
            <x v="147"/>
            <x v="229"/>
            <x v="237"/>
            <x v="249"/>
            <x v="252"/>
            <x v="256"/>
            <x v="260"/>
            <x v="264"/>
            <x v="268"/>
            <x v="272"/>
            <x v="276"/>
            <x v="280"/>
            <x v="284"/>
            <x v="287"/>
            <x v="291"/>
            <x v="295"/>
            <x v="299"/>
            <x v="309"/>
            <x v="317"/>
          </reference>
        </references>
      </pivotArea>
    </format>
    <format dxfId="47">
      <pivotArea dataOnly="0" labelOnly="1" fieldPosition="0">
        <references count="1">
          <reference field="1" count="49">
            <x v="17"/>
            <x v="42"/>
            <x v="44"/>
            <x v="45"/>
            <x v="63"/>
            <x v="66"/>
            <x v="80"/>
            <x v="85"/>
            <x v="89"/>
            <x v="91"/>
            <x v="96"/>
            <x v="148"/>
            <x v="149"/>
            <x v="150"/>
            <x v="151"/>
            <x v="152"/>
            <x v="153"/>
            <x v="155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224"/>
            <x v="226"/>
            <x v="228"/>
            <x v="230"/>
            <x v="232"/>
            <x v="234"/>
            <x v="236"/>
            <x v="238"/>
            <x v="240"/>
            <x v="244"/>
            <x v="248"/>
            <x v="307"/>
            <x v="311"/>
            <x v="319"/>
            <x v="323"/>
            <x v="333"/>
            <x v="338"/>
            <x v="341"/>
          </reference>
        </references>
      </pivotArea>
    </format>
    <format dxfId="46">
      <pivotArea dataOnly="0" labelOnly="1" fieldPosition="0">
        <references count="1">
          <reference field="1" count="48">
            <x v="6"/>
            <x v="18"/>
            <x v="22"/>
            <x v="23"/>
            <x v="46"/>
            <x v="47"/>
            <x v="48"/>
            <x v="69"/>
            <x v="70"/>
            <x v="73"/>
            <x v="76"/>
            <x v="172"/>
            <x v="173"/>
            <x v="174"/>
            <x v="175"/>
            <x v="176"/>
            <x v="179"/>
            <x v="183"/>
            <x v="184"/>
            <x v="185"/>
            <x v="186"/>
            <x v="187"/>
            <x v="188"/>
            <x v="190"/>
            <x v="191"/>
            <x v="193"/>
            <x v="196"/>
            <x v="250"/>
            <x v="253"/>
            <x v="255"/>
            <x v="259"/>
            <x v="261"/>
            <x v="263"/>
            <x v="265"/>
            <x v="267"/>
            <x v="271"/>
            <x v="273"/>
            <x v="277"/>
            <x v="279"/>
            <x v="283"/>
            <x v="288"/>
            <x v="290"/>
            <x v="292"/>
            <x v="294"/>
            <x v="296"/>
            <x v="347"/>
            <x v="348"/>
            <x v="349"/>
          </reference>
        </references>
      </pivotArea>
    </format>
    <format dxfId="45">
      <pivotArea dataOnly="0" labelOnly="1" fieldPosition="0">
        <references count="1">
          <reference field="1" count="48">
            <x v="3"/>
            <x v="4"/>
            <x v="19"/>
            <x v="25"/>
            <x v="50"/>
            <x v="51"/>
            <x v="52"/>
            <x v="53"/>
            <x v="54"/>
            <x v="55"/>
            <x v="79"/>
            <x v="81"/>
            <x v="82"/>
            <x v="86"/>
            <x v="88"/>
            <x v="92"/>
            <x v="93"/>
            <x v="94"/>
            <x v="197"/>
            <x v="198"/>
            <x v="199"/>
            <x v="201"/>
            <x v="202"/>
            <x v="204"/>
            <x v="206"/>
            <x v="207"/>
            <x v="208"/>
            <x v="209"/>
            <x v="210"/>
            <x v="211"/>
            <x v="213"/>
            <x v="215"/>
            <x v="217"/>
            <x v="218"/>
            <x v="219"/>
            <x v="220"/>
            <x v="298"/>
            <x v="302"/>
            <x v="304"/>
            <x v="306"/>
            <x v="310"/>
            <x v="313"/>
            <x v="315"/>
            <x v="318"/>
            <x v="320"/>
            <x v="322"/>
            <x v="326"/>
            <x v="335"/>
          </reference>
        </references>
      </pivotArea>
    </format>
    <format dxfId="44">
      <pivotArea dataOnly="0" labelOnly="1" fieldPosition="0">
        <references count="1">
          <reference field="1" count="10">
            <x v="7"/>
            <x v="10"/>
            <x v="20"/>
            <x v="26"/>
            <x v="58"/>
            <x v="98"/>
            <x v="177"/>
            <x v="178"/>
            <x v="181"/>
            <x v="222"/>
          </reference>
        </references>
      </pivotArea>
    </format>
    <format dxfId="43">
      <pivotArea dataOnly="0" labelOnly="1" grandRow="1" outline="0" fieldPosition="0"/>
    </format>
    <format dxfId="42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316D1C-3061-4DAA-A072-A660BA3FCD89}" name="PivotTable1" cacheId="8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J323" firstHeaderRow="0" firstDataRow="1" firstDataCol="1" rowPageCount="1" colPageCount="1"/>
  <pivotFields count="14">
    <pivotField showAll="0"/>
    <pivotField axis="axisRow" showAll="0" sortType="descending">
      <items count="355">
        <item x="17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45"/>
        <item x="46"/>
        <item x="47"/>
        <item x="117"/>
        <item x="118"/>
        <item x="119"/>
        <item x="48"/>
        <item x="49"/>
        <item x="120"/>
        <item x="121"/>
        <item x="122"/>
        <item x="123"/>
        <item x="124"/>
        <item x="125"/>
        <item x="50"/>
        <item x="51"/>
        <item x="330"/>
        <item x="1"/>
        <item x="126"/>
        <item x="127"/>
        <item x="331"/>
        <item x="18"/>
        <item x="332"/>
        <item x="52"/>
        <item x="53"/>
        <item x="54"/>
        <item x="19"/>
        <item x="333"/>
        <item x="128"/>
        <item x="129"/>
        <item x="55"/>
        <item x="56"/>
        <item x="57"/>
        <item x="130"/>
        <item x="20"/>
        <item x="131"/>
        <item x="58"/>
        <item x="59"/>
        <item x="2"/>
        <item x="60"/>
        <item x="61"/>
        <item x="62"/>
        <item x="63"/>
        <item x="21"/>
        <item x="132"/>
        <item x="133"/>
        <item x="134"/>
        <item x="22"/>
        <item x="23"/>
        <item x="64"/>
        <item x="65"/>
        <item x="135"/>
        <item x="136"/>
        <item x="137"/>
        <item x="138"/>
        <item x="66"/>
        <item x="67"/>
        <item x="68"/>
        <item x="334"/>
        <item x="139"/>
        <item x="140"/>
        <item x="3"/>
        <item x="141"/>
        <item x="142"/>
        <item x="144"/>
        <item x="145"/>
        <item x="146"/>
        <item x="147"/>
        <item x="148"/>
        <item x="149"/>
        <item x="150"/>
        <item x="335"/>
        <item x="151"/>
        <item x="69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24"/>
        <item x="336"/>
        <item x="4"/>
        <item x="177"/>
        <item x="5"/>
        <item x="70"/>
        <item x="71"/>
        <item x="72"/>
        <item x="25"/>
        <item x="178"/>
        <item x="179"/>
        <item x="180"/>
        <item x="181"/>
        <item x="182"/>
        <item x="183"/>
        <item x="184"/>
        <item x="185"/>
        <item x="337"/>
        <item x="186"/>
        <item x="338"/>
        <item x="26"/>
        <item x="339"/>
        <item x="73"/>
        <item x="74"/>
        <item x="75"/>
        <item x="76"/>
        <item x="187"/>
        <item x="188"/>
        <item x="189"/>
        <item x="190"/>
        <item x="191"/>
        <item x="192"/>
        <item x="193"/>
        <item x="341"/>
        <item x="194"/>
        <item x="195"/>
        <item x="196"/>
        <item x="6"/>
        <item x="197"/>
        <item x="77"/>
        <item x="27"/>
        <item x="78"/>
        <item x="79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7"/>
        <item x="217"/>
        <item x="218"/>
        <item x="80"/>
        <item x="81"/>
        <item x="219"/>
        <item x="220"/>
        <item x="28"/>
        <item x="221"/>
        <item x="342"/>
        <item x="222"/>
        <item x="82"/>
        <item x="223"/>
        <item x="224"/>
        <item x="225"/>
        <item x="29"/>
        <item x="226"/>
        <item x="227"/>
        <item x="228"/>
        <item x="343"/>
        <item x="229"/>
        <item x="230"/>
        <item x="231"/>
        <item x="232"/>
        <item x="233"/>
        <item x="234"/>
        <item x="83"/>
        <item x="84"/>
        <item x="85"/>
        <item x="30"/>
        <item x="344"/>
        <item x="86"/>
        <item x="87"/>
        <item x="88"/>
        <item x="89"/>
        <item x="90"/>
        <item x="8"/>
        <item x="9"/>
        <item x="235"/>
        <item x="31"/>
        <item x="236"/>
        <item x="237"/>
        <item x="91"/>
        <item x="32"/>
        <item x="92"/>
        <item x="93"/>
        <item x="238"/>
        <item x="239"/>
        <item x="240"/>
        <item x="241"/>
        <item x="242"/>
        <item x="243"/>
        <item x="244"/>
        <item x="245"/>
        <item x="33"/>
        <item x="246"/>
        <item x="10"/>
        <item x="34"/>
        <item x="35"/>
        <item x="247"/>
        <item x="248"/>
        <item x="249"/>
        <item x="94"/>
        <item x="95"/>
        <item x="96"/>
        <item x="97"/>
        <item x="250"/>
        <item x="251"/>
        <item x="36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98"/>
        <item x="99"/>
        <item x="264"/>
        <item x="265"/>
        <item x="266"/>
        <item x="100"/>
        <item x="101"/>
        <item x="11"/>
        <item x="267"/>
        <item x="102"/>
        <item x="12"/>
        <item x="268"/>
        <item x="13"/>
        <item x="269"/>
        <item x="270"/>
        <item x="271"/>
        <item x="272"/>
        <item x="14"/>
        <item x="273"/>
        <item x="274"/>
        <item x="275"/>
        <item x="349"/>
        <item x="15"/>
        <item x="276"/>
        <item x="277"/>
        <item x="278"/>
        <item x="279"/>
        <item x="37"/>
        <item x="280"/>
        <item x="16"/>
        <item x="40"/>
        <item x="281"/>
        <item x="38"/>
        <item x="282"/>
        <item x="41"/>
        <item x="103"/>
        <item x="4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43"/>
        <item x="297"/>
        <item x="44"/>
        <item x="104"/>
        <item x="105"/>
        <item x="39"/>
        <item x="352"/>
        <item m="1" x="353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45"/>
        <item x="346"/>
        <item x="347"/>
        <item x="348"/>
        <item x="350"/>
        <item x="351"/>
        <item x="340"/>
        <item x="143"/>
        <item x="0"/>
        <item t="default"/>
      </items>
      <autoSortScope>
        <pivotArea dataOnly="0" outline="0" fieldPosition="0">
          <references count="1">
            <reference field="4294967294" count="1" selected="0">
              <x v="8"/>
            </reference>
          </references>
        </pivotArea>
      </autoSortScope>
    </pivotField>
    <pivotField showAll="0"/>
    <pivotField axis="axisPage" multipleItemSelectionAllowed="1" showAll="0">
      <items count="9">
        <item x="1"/>
        <item x="2"/>
        <item x="3"/>
        <item x="4"/>
        <item x="5"/>
        <item h="1" x="0"/>
        <item x="6"/>
        <item h="1" x="7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"/>
  </rowFields>
  <rowItems count="320">
    <i>
      <x v="45"/>
    </i>
    <i>
      <x v="150"/>
    </i>
    <i>
      <x v="173"/>
    </i>
    <i>
      <x v="67"/>
    </i>
    <i>
      <x v="286"/>
    </i>
    <i>
      <x v="210"/>
    </i>
    <i>
      <x v="266"/>
    </i>
    <i>
      <x v="29"/>
    </i>
    <i>
      <x v="26"/>
    </i>
    <i>
      <x v="209"/>
    </i>
    <i>
      <x v="229"/>
    </i>
    <i>
      <x v="73"/>
    </i>
    <i>
      <x v="263"/>
    </i>
    <i>
      <x v="276"/>
    </i>
    <i>
      <x v="204"/>
    </i>
    <i>
      <x v="172"/>
    </i>
    <i>
      <x v="14"/>
    </i>
    <i>
      <x v="236"/>
    </i>
    <i>
      <x v="15"/>
    </i>
    <i>
      <x v="347"/>
    </i>
    <i>
      <x v="16"/>
    </i>
    <i>
      <x v="188"/>
    </i>
    <i>
      <x v="17"/>
    </i>
    <i>
      <x v="220"/>
    </i>
    <i>
      <x v="18"/>
    </i>
    <i>
      <x v="252"/>
    </i>
    <i>
      <x v="19"/>
    </i>
    <i>
      <x v="295"/>
    </i>
    <i>
      <x v="20"/>
    </i>
    <i>
      <x v="164"/>
    </i>
    <i>
      <x v="21"/>
    </i>
    <i>
      <x v="180"/>
    </i>
    <i>
      <x v="22"/>
    </i>
    <i>
      <x v="196"/>
    </i>
    <i>
      <x v="23"/>
    </i>
    <i>
      <x v="212"/>
    </i>
    <i>
      <x v="24"/>
    </i>
    <i>
      <x v="228"/>
    </i>
    <i>
      <x v="25"/>
    </i>
    <i>
      <x v="244"/>
    </i>
    <i>
      <x v="6"/>
    </i>
    <i>
      <x v="260"/>
    </i>
    <i>
      <x v="27"/>
    </i>
    <i>
      <x v="284"/>
    </i>
    <i>
      <x v="28"/>
    </i>
    <i>
      <x v="305"/>
    </i>
    <i>
      <x v="7"/>
    </i>
    <i>
      <x v="160"/>
    </i>
    <i>
      <x v="30"/>
    </i>
    <i>
      <x v="168"/>
    </i>
    <i>
      <x v="31"/>
    </i>
    <i>
      <x v="176"/>
    </i>
    <i>
      <x v="32"/>
    </i>
    <i>
      <x v="184"/>
    </i>
    <i>
      <x v="33"/>
    </i>
    <i>
      <x v="192"/>
    </i>
    <i>
      <x v="34"/>
    </i>
    <i>
      <x v="200"/>
    </i>
    <i>
      <x v="35"/>
    </i>
    <i>
      <x v="208"/>
    </i>
    <i>
      <x v="36"/>
    </i>
    <i>
      <x v="216"/>
    </i>
    <i>
      <x v="37"/>
    </i>
    <i>
      <x v="224"/>
    </i>
    <i>
      <x v="38"/>
    </i>
    <i>
      <x v="232"/>
    </i>
    <i>
      <x v="39"/>
    </i>
    <i>
      <x v="240"/>
    </i>
    <i>
      <x v="40"/>
    </i>
    <i>
      <x v="248"/>
    </i>
    <i>
      <x v="41"/>
    </i>
    <i>
      <x v="256"/>
    </i>
    <i>
      <x v="42"/>
    </i>
    <i>
      <x v="272"/>
    </i>
    <i>
      <x v="43"/>
    </i>
    <i>
      <x v="280"/>
    </i>
    <i>
      <x v="44"/>
    </i>
    <i>
      <x v="291"/>
    </i>
    <i>
      <x v="1"/>
    </i>
    <i>
      <x v="299"/>
    </i>
    <i>
      <x v="46"/>
    </i>
    <i>
      <x v="309"/>
    </i>
    <i>
      <x v="47"/>
    </i>
    <i>
      <x v="351"/>
    </i>
    <i>
      <x v="48"/>
    </i>
    <i>
      <x v="162"/>
    </i>
    <i>
      <x v="49"/>
    </i>
    <i>
      <x v="166"/>
    </i>
    <i>
      <x v="50"/>
    </i>
    <i>
      <x v="170"/>
    </i>
    <i>
      <x v="51"/>
    </i>
    <i>
      <x v="174"/>
    </i>
    <i>
      <x v="52"/>
    </i>
    <i>
      <x v="178"/>
    </i>
    <i>
      <x v="53"/>
    </i>
    <i>
      <x v="182"/>
    </i>
    <i>
      <x v="54"/>
    </i>
    <i>
      <x v="186"/>
    </i>
    <i>
      <x v="55"/>
    </i>
    <i>
      <x v="190"/>
    </i>
    <i>
      <x v="56"/>
    </i>
    <i>
      <x v="194"/>
    </i>
    <i>
      <x v="57"/>
    </i>
    <i>
      <x v="198"/>
    </i>
    <i>
      <x v="58"/>
    </i>
    <i>
      <x v="202"/>
    </i>
    <i>
      <x v="59"/>
    </i>
    <i>
      <x v="206"/>
    </i>
    <i>
      <x v="60"/>
    </i>
    <i>
      <x v="11"/>
    </i>
    <i>
      <x v="61"/>
    </i>
    <i>
      <x v="214"/>
    </i>
    <i>
      <x v="62"/>
    </i>
    <i>
      <x v="218"/>
    </i>
    <i>
      <x v="63"/>
    </i>
    <i>
      <x v="222"/>
    </i>
    <i>
      <x v="64"/>
    </i>
    <i>
      <x v="226"/>
    </i>
    <i>
      <x v="65"/>
    </i>
    <i>
      <x v="230"/>
    </i>
    <i>
      <x v="66"/>
    </i>
    <i>
      <x v="234"/>
    </i>
    <i>
      <x v="3"/>
    </i>
    <i>
      <x v="238"/>
    </i>
    <i>
      <x v="68"/>
    </i>
    <i>
      <x v="242"/>
    </i>
    <i>
      <x v="69"/>
    </i>
    <i>
      <x v="246"/>
    </i>
    <i>
      <x v="70"/>
    </i>
    <i>
      <x v="250"/>
    </i>
    <i>
      <x v="71"/>
    </i>
    <i>
      <x v="254"/>
    </i>
    <i>
      <x v="72"/>
    </i>
    <i>
      <x v="258"/>
    </i>
    <i>
      <x v="8"/>
    </i>
    <i>
      <x v="13"/>
    </i>
    <i>
      <x v="74"/>
    </i>
    <i>
      <x v="274"/>
    </i>
    <i>
      <x v="75"/>
    </i>
    <i>
      <x v="278"/>
    </i>
    <i>
      <x v="76"/>
    </i>
    <i>
      <x v="282"/>
    </i>
    <i>
      <x v="77"/>
    </i>
    <i>
      <x v="289"/>
    </i>
    <i>
      <x v="78"/>
    </i>
    <i>
      <x v="293"/>
    </i>
    <i>
      <x v="79"/>
    </i>
    <i>
      <x v="297"/>
    </i>
    <i>
      <x v="80"/>
    </i>
    <i>
      <x v="301"/>
    </i>
    <i>
      <x v="81"/>
    </i>
    <i>
      <x v="307"/>
    </i>
    <i>
      <x v="82"/>
    </i>
    <i>
      <x v="345"/>
    </i>
    <i>
      <x v="83"/>
    </i>
    <i>
      <x v="349"/>
    </i>
    <i>
      <x v="84"/>
    </i>
    <i>
      <x/>
    </i>
    <i>
      <x v="85"/>
    </i>
    <i>
      <x v="161"/>
    </i>
    <i>
      <x v="86"/>
    </i>
    <i>
      <x v="163"/>
    </i>
    <i>
      <x v="87"/>
    </i>
    <i>
      <x v="165"/>
    </i>
    <i>
      <x v="88"/>
    </i>
    <i>
      <x v="167"/>
    </i>
    <i>
      <x v="89"/>
    </i>
    <i>
      <x v="169"/>
    </i>
    <i>
      <x v="90"/>
    </i>
    <i>
      <x v="171"/>
    </i>
    <i>
      <x v="91"/>
    </i>
    <i>
      <x v="4"/>
    </i>
    <i>
      <x v="92"/>
    </i>
    <i>
      <x v="175"/>
    </i>
    <i>
      <x v="93"/>
    </i>
    <i>
      <x v="177"/>
    </i>
    <i>
      <x v="94"/>
    </i>
    <i>
      <x v="179"/>
    </i>
    <i>
      <x v="95"/>
    </i>
    <i>
      <x v="181"/>
    </i>
    <i>
      <x v="96"/>
    </i>
    <i>
      <x v="183"/>
    </i>
    <i>
      <x v="97"/>
    </i>
    <i>
      <x v="185"/>
    </i>
    <i>
      <x v="98"/>
    </i>
    <i>
      <x v="187"/>
    </i>
    <i>
      <x v="99"/>
    </i>
    <i>
      <x v="189"/>
    </i>
    <i>
      <x v="100"/>
    </i>
    <i>
      <x v="191"/>
    </i>
    <i>
      <x v="101"/>
    </i>
    <i>
      <x v="193"/>
    </i>
    <i>
      <x v="102"/>
    </i>
    <i>
      <x v="195"/>
    </i>
    <i>
      <x v="103"/>
    </i>
    <i>
      <x v="197"/>
    </i>
    <i>
      <x v="104"/>
    </i>
    <i>
      <x v="199"/>
    </i>
    <i>
      <x v="105"/>
    </i>
    <i>
      <x v="201"/>
    </i>
    <i>
      <x v="106"/>
    </i>
    <i>
      <x v="203"/>
    </i>
    <i>
      <x v="107"/>
    </i>
    <i>
      <x v="205"/>
    </i>
    <i>
      <x v="108"/>
    </i>
    <i>
      <x v="207"/>
    </i>
    <i>
      <x v="109"/>
    </i>
    <i>
      <x v="10"/>
    </i>
    <i>
      <x v="110"/>
    </i>
    <i>
      <x v="211"/>
    </i>
    <i>
      <x v="111"/>
    </i>
    <i>
      <x v="213"/>
    </i>
    <i>
      <x v="112"/>
    </i>
    <i>
      <x v="215"/>
    </i>
    <i>
      <x v="113"/>
    </i>
    <i>
      <x v="217"/>
    </i>
    <i>
      <x v="114"/>
    </i>
    <i>
      <x v="219"/>
    </i>
    <i>
      <x v="115"/>
    </i>
    <i>
      <x v="221"/>
    </i>
    <i>
      <x v="116"/>
    </i>
    <i>
      <x v="223"/>
    </i>
    <i>
      <x v="117"/>
    </i>
    <i>
      <x v="225"/>
    </i>
    <i>
      <x v="118"/>
    </i>
    <i>
      <x v="227"/>
    </i>
    <i>
      <x v="119"/>
    </i>
    <i>
      <x v="12"/>
    </i>
    <i>
      <x v="120"/>
    </i>
    <i>
      <x v="231"/>
    </i>
    <i>
      <x v="121"/>
    </i>
    <i>
      <x v="233"/>
    </i>
    <i>
      <x v="122"/>
    </i>
    <i>
      <x v="235"/>
    </i>
    <i>
      <x v="123"/>
    </i>
    <i>
      <x v="237"/>
    </i>
    <i>
      <x v="124"/>
    </i>
    <i>
      <x v="239"/>
    </i>
    <i>
      <x v="125"/>
    </i>
    <i>
      <x v="241"/>
    </i>
    <i>
      <x v="126"/>
    </i>
    <i>
      <x v="243"/>
    </i>
    <i>
      <x v="127"/>
    </i>
    <i>
      <x v="245"/>
    </i>
    <i>
      <x v="128"/>
    </i>
    <i>
      <x v="247"/>
    </i>
    <i>
      <x v="129"/>
    </i>
    <i>
      <x v="249"/>
    </i>
    <i>
      <x v="130"/>
    </i>
    <i>
      <x v="251"/>
    </i>
    <i>
      <x v="131"/>
    </i>
    <i>
      <x v="253"/>
    </i>
    <i>
      <x v="132"/>
    </i>
    <i>
      <x v="255"/>
    </i>
    <i>
      <x v="262"/>
    </i>
    <i>
      <x v="257"/>
    </i>
    <i>
      <x v="264"/>
    </i>
    <i>
      <x v="259"/>
    </i>
    <i>
      <x v="9"/>
    </i>
    <i>
      <x v="261"/>
    </i>
    <i>
      <x v="268"/>
    </i>
    <i>
      <x v="270"/>
    </i>
    <i>
      <x v="133"/>
    </i>
    <i>
      <x v="265"/>
    </i>
    <i>
      <x v="134"/>
    </i>
    <i>
      <x v="267"/>
    </i>
    <i>
      <x v="135"/>
    </i>
    <i>
      <x v="269"/>
    </i>
    <i>
      <x v="136"/>
    </i>
    <i>
      <x v="271"/>
    </i>
    <i>
      <x v="137"/>
    </i>
    <i>
      <x v="273"/>
    </i>
    <i>
      <x v="138"/>
    </i>
    <i>
      <x v="275"/>
    </i>
    <i>
      <x v="139"/>
    </i>
    <i>
      <x v="277"/>
    </i>
    <i>
      <x v="140"/>
    </i>
    <i>
      <x v="279"/>
    </i>
    <i>
      <x v="141"/>
    </i>
    <i>
      <x v="281"/>
    </i>
    <i>
      <x v="142"/>
    </i>
    <i>
      <x v="283"/>
    </i>
    <i>
      <x v="285"/>
    </i>
    <i>
      <x v="5"/>
    </i>
    <i>
      <x v="287"/>
    </i>
    <i>
      <x v="143"/>
    </i>
    <i>
      <x v="288"/>
    </i>
    <i>
      <x v="144"/>
    </i>
    <i>
      <x v="290"/>
    </i>
    <i>
      <x v="145"/>
    </i>
    <i>
      <x v="292"/>
    </i>
    <i>
      <x v="146"/>
    </i>
    <i>
      <x v="294"/>
    </i>
    <i>
      <x v="147"/>
    </i>
    <i>
      <x v="296"/>
    </i>
    <i>
      <x v="148"/>
    </i>
    <i>
      <x v="298"/>
    </i>
    <i>
      <x v="149"/>
    </i>
    <i>
      <x v="300"/>
    </i>
    <i>
      <x v="302"/>
    </i>
    <i>
      <x v="2"/>
    </i>
    <i>
      <x v="303"/>
    </i>
    <i>
      <x v="304"/>
    </i>
    <i>
      <x v="151"/>
    </i>
    <i>
      <x v="306"/>
    </i>
    <i>
      <x v="152"/>
    </i>
    <i>
      <x v="308"/>
    </i>
    <i>
      <x v="153"/>
    </i>
    <i>
      <x v="310"/>
    </i>
    <i>
      <x v="154"/>
    </i>
    <i>
      <x v="346"/>
    </i>
    <i>
      <x v="155"/>
    </i>
    <i>
      <x v="348"/>
    </i>
    <i>
      <x v="156"/>
    </i>
    <i>
      <x v="350"/>
    </i>
    <i>
      <x v="157"/>
    </i>
    <i>
      <x v="352"/>
    </i>
    <i>
      <x v="158"/>
    </i>
    <i>
      <x v="159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1">
    <pageField fld="3" hier="-1"/>
  </pageFields>
  <dataFields count="9">
    <dataField name="Average of SCORE" fld="5" subtotal="average" baseField="1" baseItem="0"/>
    <dataField name="Average of MEAN REVERSION SCORE" fld="6" subtotal="average" baseField="1" baseItem="0"/>
    <dataField name="Average of SHORT MODEL SCORE" fld="7" subtotal="average" baseField="1" baseItem="0"/>
    <dataField name="Average of BREAKOUT 260D" fld="8" subtotal="average" baseField="1" baseItem="409"/>
    <dataField name="Average of BREAKOUT 260D SPX" fld="10" subtotal="average" baseField="1" baseItem="409"/>
    <dataField name="Average of BREAKDOWN 260D" fld="9" subtotal="average" baseField="1" baseItem="409"/>
    <dataField name="Average of BREAKDOWN 260D SPX" fld="11" subtotal="average" baseField="1" baseItem="409"/>
    <dataField name="Average of LONG RETRACEMENT DATE" fld="12" subtotal="average" baseField="1" baseItem="0"/>
    <dataField name="Average of SHORT RETRACEMENT DATE" fld="13" subtotal="average" baseField="1" baseItem="0" numFmtId="14"/>
  </dataFields>
  <formats count="20">
    <format dxfId="41">
      <pivotArea field="1" type="button" dataOnly="0" labelOnly="1" outline="0" axis="axisRow" fieldPosition="0"/>
    </format>
    <format dxfId="40">
      <pivotArea dataOnly="0" labelOnly="1" outline="0" fieldPosition="0">
        <references count="1">
          <reference field="4294967294" count="5">
            <x v="0"/>
            <x v="1"/>
            <x v="2"/>
            <x v="7"/>
            <x v="8"/>
          </reference>
        </references>
      </pivotArea>
    </format>
    <format dxfId="39">
      <pivotArea dataOnly="0" labelOnly="1" outline="0" fieldPosition="0">
        <references count="1">
          <reference field="4294967294" count="2">
            <x v="3"/>
            <x v="5"/>
          </reference>
        </references>
      </pivotArea>
    </format>
    <format dxfId="38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7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36">
      <pivotArea outline="0" collapsedLevelsAreSubtotals="1" fieldPosition="0">
        <references count="1">
          <reference field="4294967294" count="1" selected="0">
            <x v="8"/>
          </reference>
        </references>
      </pivotArea>
    </format>
    <format dxfId="35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34">
      <pivotArea type="all" dataOnly="0" outline="0" fieldPosition="0"/>
    </format>
    <format dxfId="33">
      <pivotArea outline="0" collapsedLevelsAreSubtotals="1" fieldPosition="0"/>
    </format>
    <format dxfId="32">
      <pivotArea field="1" type="button" dataOnly="0" labelOnly="1" outline="0" axis="axisRow" fieldPosition="0"/>
    </format>
    <format dxfId="31">
      <pivotArea dataOnly="0" labelOnly="1" fieldPosition="0">
        <references count="1">
          <reference field="1" count="49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118"/>
            <x v="180"/>
            <x v="184"/>
            <x v="188"/>
            <x v="192"/>
            <x v="196"/>
            <x v="200"/>
            <x v="207"/>
            <x v="215"/>
            <x v="223"/>
            <x v="227"/>
            <x v="233"/>
            <x v="242"/>
            <x v="250"/>
            <x v="257"/>
            <x v="265"/>
            <x v="273"/>
            <x v="281"/>
            <x v="288"/>
            <x v="296"/>
            <x v="304"/>
            <x v="313"/>
            <x v="320"/>
            <x v="328"/>
            <x v="335"/>
            <x v="342"/>
          </reference>
        </references>
      </pivotArea>
    </format>
    <format dxfId="30">
      <pivotArea dataOnly="0" labelOnly="1" fieldPosition="0">
        <references count="1">
          <reference field="1" count="49">
            <x v="0"/>
            <x v="1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182"/>
            <x v="186"/>
            <x v="190"/>
            <x v="194"/>
            <x v="198"/>
            <x v="203"/>
            <x v="211"/>
            <x v="219"/>
            <x v="229"/>
            <x v="246"/>
            <x v="253"/>
            <x v="261"/>
            <x v="269"/>
            <x v="277"/>
            <x v="285"/>
            <x v="292"/>
            <x v="300"/>
            <x v="308"/>
            <x v="316"/>
            <x v="324"/>
            <x v="332"/>
            <x v="339"/>
          </reference>
        </references>
      </pivotArea>
    </format>
    <format dxfId="29">
      <pivotArea dataOnly="0" labelOnly="1" fieldPosition="0">
        <references count="1">
          <reference field="1" count="48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202"/>
            <x v="205"/>
            <x v="209"/>
            <x v="213"/>
            <x v="217"/>
            <x v="221"/>
            <x v="225"/>
            <x v="231"/>
            <x v="235"/>
            <x v="240"/>
            <x v="244"/>
            <x v="248"/>
            <x v="251"/>
            <x v="255"/>
            <x v="259"/>
            <x v="263"/>
            <x v="267"/>
            <x v="271"/>
            <x v="275"/>
            <x v="279"/>
            <x v="283"/>
            <x v="290"/>
            <x v="294"/>
            <x v="298"/>
          </reference>
        </references>
      </pivotArea>
    </format>
    <format dxfId="28">
      <pivotArea dataOnly="0" labelOnly="1" fieldPosition="0">
        <references count="1">
          <reference field="1" count="48"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179"/>
            <x v="181"/>
            <x v="183"/>
            <x v="185"/>
            <x v="187"/>
            <x v="189"/>
            <x v="191"/>
            <x v="193"/>
            <x v="195"/>
            <x v="197"/>
            <x v="199"/>
            <x v="302"/>
            <x v="306"/>
            <x v="310"/>
            <x v="315"/>
            <x v="318"/>
            <x v="322"/>
            <x v="326"/>
            <x v="330"/>
            <x v="337"/>
            <x v="344"/>
            <x v="347"/>
            <x v="349"/>
          </reference>
        </references>
      </pivotArea>
    </format>
    <format dxfId="27">
      <pivotArea dataOnly="0" labelOnly="1" fieldPosition="0">
        <references count="1">
          <reference field="1" count="49"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9"/>
            <x v="120"/>
            <x v="121"/>
            <x v="122"/>
            <x v="123"/>
            <x v="201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  <x v="234"/>
            <x v="236"/>
            <x v="237"/>
            <x v="238"/>
            <x v="239"/>
            <x v="241"/>
            <x v="243"/>
            <x v="245"/>
            <x v="247"/>
          </reference>
        </references>
      </pivotArea>
    </format>
    <format dxfId="26">
      <pivotArea dataOnly="0" labelOnly="1" fieldPosition="0">
        <references count="1">
          <reference field="1" count="48"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249"/>
            <x v="252"/>
            <x v="254"/>
            <x v="256"/>
            <x v="258"/>
            <x v="260"/>
            <x v="262"/>
            <x v="264"/>
            <x v="266"/>
            <x v="268"/>
            <x v="270"/>
            <x v="272"/>
            <x v="274"/>
            <x v="276"/>
            <x v="278"/>
            <x v="280"/>
            <x v="282"/>
            <x v="284"/>
            <x v="286"/>
            <x v="287"/>
            <x v="289"/>
            <x v="291"/>
            <x v="293"/>
            <x v="295"/>
          </reference>
        </references>
      </pivotArea>
    </format>
    <format dxfId="25">
      <pivotArea dataOnly="0" labelOnly="1" fieldPosition="0">
        <references count="1">
          <reference field="1" count="49"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297"/>
            <x v="299"/>
            <x v="301"/>
            <x v="303"/>
            <x v="305"/>
            <x v="307"/>
            <x v="309"/>
            <x v="311"/>
            <x v="314"/>
            <x v="317"/>
            <x v="319"/>
            <x v="321"/>
            <x v="323"/>
            <x v="325"/>
            <x v="327"/>
            <x v="329"/>
            <x v="331"/>
            <x v="333"/>
            <x v="334"/>
            <x v="336"/>
            <x v="338"/>
            <x v="340"/>
            <x v="341"/>
            <x v="343"/>
          </reference>
        </references>
      </pivotArea>
    </format>
    <format dxfId="24">
      <pivotArea dataOnly="0" labelOnly="1" fieldPosition="0">
        <references count="1">
          <reference field="1" count="10">
            <x v="173"/>
            <x v="174"/>
            <x v="175"/>
            <x v="176"/>
            <x v="177"/>
            <x v="178"/>
            <x v="345"/>
            <x v="346"/>
            <x v="348"/>
            <x v="350"/>
          </reference>
        </references>
      </pivotArea>
    </format>
    <format dxfId="23">
      <pivotArea dataOnly="0" labelOnly="1" grandRow="1" outline="0" fieldPosition="0"/>
    </format>
    <format dxfId="22">
      <pivotArea dataOnly="0" labelOnly="1" outline="0" fieldPosition="0">
        <references count="1">
          <reference field="4294967294" count="9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52D238-FD38-47C7-84AC-F857DF87AB09}" name="PivotTable3" cacheId="8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4">
  <location ref="D3:E26" firstHeaderRow="1" firstDataRow="1" firstDataCol="1" rowPageCount="1" colPageCount="1"/>
  <pivotFields count="14">
    <pivotField showAll="0"/>
    <pivotField showAll="0"/>
    <pivotField axis="axisRow" showAll="0">
      <items count="353">
        <item m="1" x="351"/>
        <item x="248"/>
        <item x="264"/>
        <item x="184"/>
        <item x="231"/>
        <item x="236"/>
        <item x="134"/>
        <item x="116"/>
        <item x="17"/>
        <item x="122"/>
        <item x="251"/>
        <item x="117"/>
        <item x="108"/>
        <item x="112"/>
        <item x="109"/>
        <item x="110"/>
        <item x="111"/>
        <item x="113"/>
        <item x="114"/>
        <item x="106"/>
        <item x="44"/>
        <item x="45"/>
        <item x="46"/>
        <item x="138"/>
        <item x="118"/>
        <item x="47"/>
        <item x="48"/>
        <item x="187"/>
        <item x="40"/>
        <item x="188"/>
        <item x="120"/>
        <item x="328"/>
        <item x="21"/>
        <item x="49"/>
        <item x="50"/>
        <item x="51"/>
        <item x="52"/>
        <item x="53"/>
        <item x="2"/>
        <item x="128"/>
        <item x="127"/>
        <item x="39"/>
        <item x="54"/>
        <item x="55"/>
        <item x="56"/>
        <item x="176"/>
        <item x="133"/>
        <item x="130"/>
        <item x="57"/>
        <item x="58"/>
        <item x="59"/>
        <item x="60"/>
        <item x="61"/>
        <item x="62"/>
        <item x="19"/>
        <item x="27"/>
        <item x="135"/>
        <item x="283"/>
        <item x="292"/>
        <item x="288"/>
        <item x="23"/>
        <item x="132"/>
        <item x="194"/>
        <item x="18"/>
        <item x="22"/>
        <item x="223"/>
        <item x="125"/>
        <item x="63"/>
        <item x="64"/>
        <item x="139"/>
        <item x="249"/>
        <item x="140"/>
        <item x="65"/>
        <item x="66"/>
        <item x="67"/>
        <item x="143"/>
        <item x="284"/>
        <item x="41"/>
        <item x="150"/>
        <item x="68"/>
        <item x="9"/>
        <item x="6"/>
        <item x="10"/>
        <item x="13"/>
        <item x="8"/>
        <item x="3"/>
        <item x="193"/>
        <item x="285"/>
        <item x="175"/>
        <item x="252"/>
        <item x="115"/>
        <item x="37"/>
        <item x="69"/>
        <item x="70"/>
        <item x="71"/>
        <item x="190"/>
        <item x="205"/>
        <item x="243"/>
        <item x="170"/>
        <item x="25"/>
        <item x="177"/>
        <item x="186"/>
        <item x="291"/>
        <item x="72"/>
        <item x="73"/>
        <item x="74"/>
        <item x="75"/>
        <item x="185"/>
        <item x="225"/>
        <item x="24"/>
        <item x="286"/>
        <item x="274"/>
        <item x="173"/>
        <item x="124"/>
        <item x="76"/>
        <item x="26"/>
        <item x="77"/>
        <item x="78"/>
        <item x="7"/>
        <item x="79"/>
        <item x="80"/>
        <item x="178"/>
        <item x="218"/>
        <item x="81"/>
        <item x="224"/>
        <item x="28"/>
        <item x="5"/>
        <item x="282"/>
        <item x="228"/>
        <item x="229"/>
        <item x="230"/>
        <item x="199"/>
        <item x="105"/>
        <item x="222"/>
        <item x="107"/>
        <item x="151"/>
        <item x="167"/>
        <item x="152"/>
        <item x="144"/>
        <item x="131"/>
        <item x="146"/>
        <item x="145"/>
        <item x="171"/>
        <item x="169"/>
        <item x="161"/>
        <item x="154"/>
        <item x="182"/>
        <item x="174"/>
        <item x="155"/>
        <item x="195"/>
        <item x="147"/>
        <item x="156"/>
        <item x="157"/>
        <item x="159"/>
        <item x="165"/>
        <item x="148"/>
        <item x="149"/>
        <item x="221"/>
        <item x="162"/>
        <item x="168"/>
        <item x="166"/>
        <item x="160"/>
        <item x="153"/>
        <item x="158"/>
        <item x="163"/>
        <item x="265"/>
        <item x="266"/>
        <item x="164"/>
        <item x="271"/>
        <item x="232"/>
        <item x="241"/>
        <item x="275"/>
        <item x="82"/>
        <item x="83"/>
        <item x="84"/>
        <item x="129"/>
        <item x="239"/>
        <item x="29"/>
        <item x="85"/>
        <item x="86"/>
        <item x="87"/>
        <item x="88"/>
        <item x="89"/>
        <item x="136"/>
        <item x="233"/>
        <item x="189"/>
        <item x="30"/>
        <item x="237"/>
        <item x="90"/>
        <item x="31"/>
        <item x="91"/>
        <item x="92"/>
        <item x="267"/>
        <item x="238"/>
        <item x="240"/>
        <item x="242"/>
        <item x="289"/>
        <item x="123"/>
        <item x="32"/>
        <item x="227"/>
        <item x="200"/>
        <item x="201"/>
        <item x="203"/>
        <item x="202"/>
        <item x="204"/>
        <item x="244"/>
        <item x="198"/>
        <item x="255"/>
        <item x="0"/>
        <item x="257"/>
        <item x="258"/>
        <item x="256"/>
        <item x="183"/>
        <item x="93"/>
        <item x="94"/>
        <item x="191"/>
        <item x="254"/>
        <item x="121"/>
        <item x="95"/>
        <item x="96"/>
        <item x="1"/>
        <item x="35"/>
        <item x="250"/>
        <item x="253"/>
        <item x="126"/>
        <item x="43"/>
        <item x="260"/>
        <item x="33"/>
        <item x="119"/>
        <item x="216"/>
        <item x="137"/>
        <item x="172"/>
        <item x="180"/>
        <item x="179"/>
        <item x="259"/>
        <item x="279"/>
        <item x="217"/>
        <item x="280"/>
        <item x="281"/>
        <item x="219"/>
        <item x="293"/>
        <item x="226"/>
        <item x="294"/>
        <item x="220"/>
        <item x="295"/>
        <item x="270"/>
        <item x="34"/>
        <item x="287"/>
        <item x="97"/>
        <item x="98"/>
        <item x="263"/>
        <item x="99"/>
        <item x="100"/>
        <item x="101"/>
        <item x="196"/>
        <item x="206"/>
        <item x="210"/>
        <item x="207"/>
        <item x="141"/>
        <item x="208"/>
        <item x="209"/>
        <item x="197"/>
        <item x="192"/>
        <item x="246"/>
        <item x="247"/>
        <item x="211"/>
        <item x="213"/>
        <item x="214"/>
        <item x="212"/>
        <item x="181"/>
        <item x="268"/>
        <item x="272"/>
        <item x="269"/>
        <item x="12"/>
        <item x="15"/>
        <item x="11"/>
        <item x="4"/>
        <item x="245"/>
        <item x="273"/>
        <item x="215"/>
        <item x="234"/>
        <item x="14"/>
        <item x="16"/>
        <item x="290"/>
        <item x="276"/>
        <item x="347"/>
        <item x="277"/>
        <item x="36"/>
        <item x="235"/>
        <item x="278"/>
        <item x="20"/>
        <item x="102"/>
        <item x="42"/>
        <item x="103"/>
        <item x="104"/>
        <item x="38"/>
        <item x="350"/>
        <item x="296"/>
        <item x="297"/>
        <item x="298"/>
        <item x="299"/>
        <item x="300"/>
        <item x="301"/>
        <item x="302"/>
        <item x="303"/>
        <item x="304"/>
        <item x="307"/>
        <item x="308"/>
        <item x="316"/>
        <item x="318"/>
        <item x="321"/>
        <item x="324"/>
        <item x="325"/>
        <item x="326"/>
        <item x="261"/>
        <item x="262"/>
        <item x="305"/>
        <item x="306"/>
        <item x="309"/>
        <item x="310"/>
        <item x="311"/>
        <item x="312"/>
        <item x="313"/>
        <item x="314"/>
        <item x="315"/>
        <item x="317"/>
        <item x="319"/>
        <item x="320"/>
        <item x="322"/>
        <item x="323"/>
        <item x="327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8"/>
        <item x="349"/>
        <item x="142"/>
        <item t="default"/>
      </items>
    </pivotField>
    <pivotField showAll="0"/>
    <pivotField axis="axisPage" multipleItemSelectionAllowed="1" showAll="0">
      <items count="10">
        <item h="1" x="1"/>
        <item x="2"/>
        <item h="1" x="3"/>
        <item h="1" x="4"/>
        <item h="1" x="6"/>
        <item h="1" x="7"/>
        <item h="1" x="5"/>
        <item h="1" x="0"/>
        <item h="1" x="8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3">
    <i>
      <x v="8"/>
    </i>
    <i>
      <x v="32"/>
    </i>
    <i>
      <x v="54"/>
    </i>
    <i>
      <x v="55"/>
    </i>
    <i>
      <x v="60"/>
    </i>
    <i>
      <x v="63"/>
    </i>
    <i>
      <x v="64"/>
    </i>
    <i>
      <x v="91"/>
    </i>
    <i>
      <x v="99"/>
    </i>
    <i>
      <x v="109"/>
    </i>
    <i>
      <x v="115"/>
    </i>
    <i>
      <x v="125"/>
    </i>
    <i>
      <x v="177"/>
    </i>
    <i>
      <x v="186"/>
    </i>
    <i>
      <x v="189"/>
    </i>
    <i>
      <x v="198"/>
    </i>
    <i>
      <x v="221"/>
    </i>
    <i>
      <x v="227"/>
    </i>
    <i>
      <x v="246"/>
    </i>
    <i>
      <x v="287"/>
    </i>
    <i>
      <x v="290"/>
    </i>
    <i>
      <x v="295"/>
    </i>
    <i t="grand">
      <x/>
    </i>
  </rowItems>
  <colItems count="1">
    <i/>
  </colItems>
  <pageFields count="1">
    <pageField fld="4" hier="-1"/>
  </pageFields>
  <dataFields count="1">
    <dataField name="Average of SCORE" fld="5" subtotal="average" baseField="4" baseItem="0"/>
  </dataFields>
  <chartFormats count="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22956E-3603-4CF1-A01F-25CA62A44DD7}" name="PivotTable2" cacheId="8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7">
  <location ref="A3:B9" firstHeaderRow="1" firstDataRow="1" firstDataCol="1"/>
  <pivotFields count="14">
    <pivotField showAll="0"/>
    <pivotField showAll="0"/>
    <pivotField showAll="0"/>
    <pivotField showAll="0"/>
    <pivotField axis="axisRow" showAll="0">
      <items count="10">
        <item x="1"/>
        <item x="2"/>
        <item h="1" x="3"/>
        <item x="4"/>
        <item x="6"/>
        <item h="1" x="7"/>
        <item h="1" x="5"/>
        <item x="0"/>
        <item h="1" x="8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3"/>
    </i>
    <i>
      <x v="4"/>
    </i>
    <i>
      <x v="7"/>
    </i>
    <i t="grand">
      <x/>
    </i>
  </rowItems>
  <colItems count="1">
    <i/>
  </colItems>
  <dataFields count="1">
    <dataField name="Average of SCORE" fld="5" subtotal="average" baseField="4" baseItem="0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EBD560-A1BF-4363-A12A-E5A021A7F029}" name="PivotTable7" cacheId="8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7">
  <location ref="P3:Q26" firstHeaderRow="1" firstDataRow="1" firstDataCol="1" rowPageCount="1" colPageCount="1"/>
  <pivotFields count="14">
    <pivotField showAll="0"/>
    <pivotField showAll="0"/>
    <pivotField axis="axisRow" showAll="0">
      <items count="353">
        <item m="1" x="351"/>
        <item x="248"/>
        <item x="264"/>
        <item x="184"/>
        <item x="231"/>
        <item x="236"/>
        <item x="134"/>
        <item x="116"/>
        <item x="17"/>
        <item x="122"/>
        <item x="251"/>
        <item x="117"/>
        <item x="108"/>
        <item x="112"/>
        <item x="109"/>
        <item x="110"/>
        <item x="111"/>
        <item x="113"/>
        <item x="114"/>
        <item x="106"/>
        <item x="44"/>
        <item x="45"/>
        <item x="46"/>
        <item x="138"/>
        <item x="118"/>
        <item x="47"/>
        <item x="48"/>
        <item x="187"/>
        <item x="40"/>
        <item x="188"/>
        <item x="120"/>
        <item x="328"/>
        <item x="21"/>
        <item x="49"/>
        <item x="50"/>
        <item x="51"/>
        <item x="52"/>
        <item x="53"/>
        <item x="2"/>
        <item x="128"/>
        <item x="127"/>
        <item x="39"/>
        <item x="54"/>
        <item x="55"/>
        <item x="56"/>
        <item x="176"/>
        <item x="133"/>
        <item x="130"/>
        <item x="57"/>
        <item x="58"/>
        <item x="59"/>
        <item x="60"/>
        <item x="61"/>
        <item x="62"/>
        <item x="19"/>
        <item x="27"/>
        <item x="135"/>
        <item x="283"/>
        <item x="292"/>
        <item x="288"/>
        <item x="23"/>
        <item x="132"/>
        <item x="194"/>
        <item x="18"/>
        <item x="22"/>
        <item x="223"/>
        <item x="125"/>
        <item x="63"/>
        <item x="64"/>
        <item x="139"/>
        <item x="249"/>
        <item x="140"/>
        <item x="65"/>
        <item x="66"/>
        <item x="67"/>
        <item x="143"/>
        <item x="284"/>
        <item x="41"/>
        <item x="150"/>
        <item x="68"/>
        <item x="9"/>
        <item x="6"/>
        <item x="10"/>
        <item x="13"/>
        <item x="8"/>
        <item x="3"/>
        <item x="193"/>
        <item x="285"/>
        <item x="175"/>
        <item x="252"/>
        <item x="115"/>
        <item x="37"/>
        <item x="69"/>
        <item x="70"/>
        <item x="71"/>
        <item x="190"/>
        <item x="205"/>
        <item x="243"/>
        <item x="170"/>
        <item x="25"/>
        <item x="177"/>
        <item x="186"/>
        <item x="291"/>
        <item x="72"/>
        <item x="73"/>
        <item x="74"/>
        <item x="75"/>
        <item x="185"/>
        <item x="225"/>
        <item x="24"/>
        <item x="286"/>
        <item x="274"/>
        <item x="173"/>
        <item x="124"/>
        <item x="76"/>
        <item x="26"/>
        <item x="77"/>
        <item x="78"/>
        <item x="7"/>
        <item x="79"/>
        <item x="80"/>
        <item x="178"/>
        <item x="218"/>
        <item x="81"/>
        <item x="224"/>
        <item x="28"/>
        <item x="5"/>
        <item x="282"/>
        <item x="228"/>
        <item x="229"/>
        <item x="230"/>
        <item x="199"/>
        <item x="105"/>
        <item x="222"/>
        <item x="107"/>
        <item x="151"/>
        <item x="167"/>
        <item x="152"/>
        <item x="144"/>
        <item x="131"/>
        <item x="146"/>
        <item x="145"/>
        <item x="171"/>
        <item x="169"/>
        <item x="161"/>
        <item x="154"/>
        <item x="182"/>
        <item x="174"/>
        <item x="155"/>
        <item x="195"/>
        <item x="147"/>
        <item x="156"/>
        <item x="157"/>
        <item x="159"/>
        <item x="165"/>
        <item x="148"/>
        <item x="149"/>
        <item x="221"/>
        <item x="162"/>
        <item x="168"/>
        <item x="166"/>
        <item x="160"/>
        <item x="153"/>
        <item x="158"/>
        <item x="163"/>
        <item x="265"/>
        <item x="266"/>
        <item x="164"/>
        <item x="271"/>
        <item x="232"/>
        <item x="241"/>
        <item x="275"/>
        <item x="82"/>
        <item x="83"/>
        <item x="84"/>
        <item x="129"/>
        <item x="239"/>
        <item x="29"/>
        <item x="85"/>
        <item x="86"/>
        <item x="87"/>
        <item x="88"/>
        <item x="89"/>
        <item x="136"/>
        <item x="233"/>
        <item x="189"/>
        <item x="30"/>
        <item x="237"/>
        <item x="90"/>
        <item x="31"/>
        <item x="91"/>
        <item x="92"/>
        <item x="267"/>
        <item x="238"/>
        <item x="240"/>
        <item x="242"/>
        <item x="289"/>
        <item x="123"/>
        <item x="32"/>
        <item x="227"/>
        <item x="200"/>
        <item x="201"/>
        <item x="203"/>
        <item x="202"/>
        <item x="204"/>
        <item x="244"/>
        <item x="198"/>
        <item x="255"/>
        <item x="0"/>
        <item x="257"/>
        <item x="258"/>
        <item x="256"/>
        <item x="183"/>
        <item x="93"/>
        <item x="94"/>
        <item x="191"/>
        <item x="254"/>
        <item x="121"/>
        <item x="95"/>
        <item x="96"/>
        <item x="1"/>
        <item x="35"/>
        <item x="250"/>
        <item x="253"/>
        <item x="126"/>
        <item x="43"/>
        <item x="260"/>
        <item x="33"/>
        <item x="119"/>
        <item x="216"/>
        <item x="137"/>
        <item x="172"/>
        <item x="180"/>
        <item x="179"/>
        <item x="259"/>
        <item x="279"/>
        <item x="217"/>
        <item x="280"/>
        <item x="281"/>
        <item x="219"/>
        <item x="293"/>
        <item x="226"/>
        <item x="294"/>
        <item x="220"/>
        <item x="295"/>
        <item x="270"/>
        <item x="34"/>
        <item x="287"/>
        <item x="97"/>
        <item x="98"/>
        <item x="263"/>
        <item x="99"/>
        <item x="100"/>
        <item x="101"/>
        <item x="196"/>
        <item x="206"/>
        <item x="210"/>
        <item x="207"/>
        <item x="141"/>
        <item x="208"/>
        <item x="209"/>
        <item x="197"/>
        <item x="192"/>
        <item x="246"/>
        <item x="247"/>
        <item x="211"/>
        <item x="213"/>
        <item x="214"/>
        <item x="212"/>
        <item x="181"/>
        <item x="268"/>
        <item x="272"/>
        <item x="269"/>
        <item x="12"/>
        <item x="15"/>
        <item x="11"/>
        <item x="4"/>
        <item x="245"/>
        <item x="273"/>
        <item x="215"/>
        <item x="234"/>
        <item x="14"/>
        <item x="16"/>
        <item x="290"/>
        <item x="276"/>
        <item x="347"/>
        <item x="277"/>
        <item x="36"/>
        <item x="235"/>
        <item x="278"/>
        <item x="20"/>
        <item x="102"/>
        <item x="42"/>
        <item x="103"/>
        <item x="104"/>
        <item x="38"/>
        <item x="350"/>
        <item x="296"/>
        <item x="297"/>
        <item x="298"/>
        <item x="299"/>
        <item x="300"/>
        <item x="301"/>
        <item x="302"/>
        <item x="303"/>
        <item x="304"/>
        <item x="307"/>
        <item x="308"/>
        <item x="316"/>
        <item x="318"/>
        <item x="321"/>
        <item x="324"/>
        <item x="325"/>
        <item x="326"/>
        <item x="261"/>
        <item x="262"/>
        <item x="305"/>
        <item x="306"/>
        <item x="309"/>
        <item x="310"/>
        <item x="311"/>
        <item x="312"/>
        <item x="313"/>
        <item x="314"/>
        <item x="315"/>
        <item x="317"/>
        <item x="319"/>
        <item x="320"/>
        <item x="322"/>
        <item x="323"/>
        <item x="327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8"/>
        <item x="349"/>
        <item x="142"/>
        <item t="default"/>
      </items>
    </pivotField>
    <pivotField showAll="0"/>
    <pivotField axis="axisPage" multipleItemSelectionAllowed="1" showAll="0">
      <items count="10">
        <item h="1" x="1"/>
        <item h="1" x="2"/>
        <item h="1" x="3"/>
        <item h="1" x="4"/>
        <item h="1" x="6"/>
        <item x="7"/>
        <item h="1" x="5"/>
        <item h="1" x="0"/>
        <item h="1" x="8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3">
    <i>
      <x v="31"/>
    </i>
    <i>
      <x v="285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 t="grand">
      <x/>
    </i>
  </rowItems>
  <colItems count="1">
    <i/>
  </colItems>
  <pageFields count="1">
    <pageField fld="4" hier="-1"/>
  </pageFields>
  <dataFields count="1">
    <dataField name="Average of SCORE" fld="5" subtotal="average" baseField="4" baseItem="0"/>
  </dataFields>
  <chartFormats count="24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C4B291-D176-4EA0-B140-B1913A269B20}" name="PivotTable5" cacheId="8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6">
  <location ref="J3:K27" firstHeaderRow="1" firstDataRow="1" firstDataCol="1" rowPageCount="1" colPageCount="1"/>
  <pivotFields count="14">
    <pivotField showAll="0"/>
    <pivotField showAll="0"/>
    <pivotField axis="axisRow" showAll="0">
      <items count="353">
        <item m="1" x="351"/>
        <item x="248"/>
        <item x="264"/>
        <item x="184"/>
        <item x="231"/>
        <item x="236"/>
        <item x="134"/>
        <item x="116"/>
        <item x="17"/>
        <item x="122"/>
        <item x="251"/>
        <item x="117"/>
        <item x="108"/>
        <item x="112"/>
        <item x="109"/>
        <item x="110"/>
        <item x="111"/>
        <item x="113"/>
        <item x="114"/>
        <item x="106"/>
        <item x="44"/>
        <item x="45"/>
        <item x="46"/>
        <item x="138"/>
        <item x="118"/>
        <item x="47"/>
        <item x="48"/>
        <item x="187"/>
        <item x="40"/>
        <item x="188"/>
        <item x="120"/>
        <item x="328"/>
        <item x="21"/>
        <item x="49"/>
        <item x="50"/>
        <item x="51"/>
        <item x="52"/>
        <item x="53"/>
        <item x="2"/>
        <item x="128"/>
        <item x="127"/>
        <item x="39"/>
        <item x="54"/>
        <item x="55"/>
        <item x="56"/>
        <item x="176"/>
        <item x="133"/>
        <item x="130"/>
        <item x="57"/>
        <item x="58"/>
        <item x="59"/>
        <item x="60"/>
        <item x="61"/>
        <item x="62"/>
        <item x="19"/>
        <item x="27"/>
        <item x="135"/>
        <item x="283"/>
        <item x="292"/>
        <item x="288"/>
        <item x="23"/>
        <item x="132"/>
        <item x="194"/>
        <item x="18"/>
        <item x="22"/>
        <item x="223"/>
        <item x="125"/>
        <item x="63"/>
        <item x="64"/>
        <item x="139"/>
        <item x="249"/>
        <item x="140"/>
        <item x="65"/>
        <item x="66"/>
        <item x="67"/>
        <item x="143"/>
        <item x="284"/>
        <item x="41"/>
        <item x="150"/>
        <item x="68"/>
        <item x="9"/>
        <item x="6"/>
        <item x="10"/>
        <item x="13"/>
        <item x="8"/>
        <item x="3"/>
        <item x="193"/>
        <item x="285"/>
        <item x="175"/>
        <item x="252"/>
        <item x="115"/>
        <item x="37"/>
        <item x="69"/>
        <item x="70"/>
        <item x="71"/>
        <item x="190"/>
        <item x="205"/>
        <item x="243"/>
        <item x="170"/>
        <item x="25"/>
        <item x="177"/>
        <item x="186"/>
        <item x="291"/>
        <item x="72"/>
        <item x="73"/>
        <item x="74"/>
        <item x="75"/>
        <item x="185"/>
        <item x="225"/>
        <item x="24"/>
        <item x="286"/>
        <item x="274"/>
        <item x="173"/>
        <item x="124"/>
        <item x="76"/>
        <item x="26"/>
        <item x="77"/>
        <item x="78"/>
        <item x="7"/>
        <item x="79"/>
        <item x="80"/>
        <item x="178"/>
        <item x="218"/>
        <item x="81"/>
        <item x="224"/>
        <item x="28"/>
        <item x="5"/>
        <item x="282"/>
        <item x="228"/>
        <item x="229"/>
        <item x="230"/>
        <item x="199"/>
        <item x="105"/>
        <item x="222"/>
        <item x="107"/>
        <item x="151"/>
        <item x="167"/>
        <item x="152"/>
        <item x="144"/>
        <item x="131"/>
        <item x="146"/>
        <item x="145"/>
        <item x="171"/>
        <item x="169"/>
        <item x="161"/>
        <item x="154"/>
        <item x="182"/>
        <item x="174"/>
        <item x="155"/>
        <item x="195"/>
        <item x="147"/>
        <item x="156"/>
        <item x="157"/>
        <item x="159"/>
        <item x="165"/>
        <item x="148"/>
        <item x="149"/>
        <item x="221"/>
        <item x="162"/>
        <item x="168"/>
        <item x="166"/>
        <item x="160"/>
        <item x="153"/>
        <item x="158"/>
        <item x="163"/>
        <item x="265"/>
        <item x="266"/>
        <item x="164"/>
        <item x="271"/>
        <item x="232"/>
        <item x="241"/>
        <item x="275"/>
        <item x="82"/>
        <item x="83"/>
        <item x="84"/>
        <item x="129"/>
        <item x="239"/>
        <item x="29"/>
        <item x="85"/>
        <item x="86"/>
        <item x="87"/>
        <item x="88"/>
        <item x="89"/>
        <item x="136"/>
        <item x="233"/>
        <item x="189"/>
        <item x="30"/>
        <item x="237"/>
        <item x="90"/>
        <item x="31"/>
        <item x="91"/>
        <item x="92"/>
        <item x="267"/>
        <item x="238"/>
        <item x="240"/>
        <item x="242"/>
        <item x="289"/>
        <item x="123"/>
        <item x="32"/>
        <item x="227"/>
        <item x="200"/>
        <item x="201"/>
        <item x="203"/>
        <item x="202"/>
        <item x="204"/>
        <item x="244"/>
        <item x="198"/>
        <item x="255"/>
        <item x="0"/>
        <item x="257"/>
        <item x="258"/>
        <item x="256"/>
        <item x="183"/>
        <item x="93"/>
        <item x="94"/>
        <item x="191"/>
        <item x="254"/>
        <item x="121"/>
        <item x="95"/>
        <item x="96"/>
        <item x="1"/>
        <item x="35"/>
        <item x="250"/>
        <item x="253"/>
        <item x="126"/>
        <item x="43"/>
        <item x="260"/>
        <item x="33"/>
        <item x="119"/>
        <item x="216"/>
        <item x="137"/>
        <item x="172"/>
        <item x="180"/>
        <item x="179"/>
        <item x="259"/>
        <item x="279"/>
        <item x="217"/>
        <item x="280"/>
        <item x="281"/>
        <item x="219"/>
        <item x="293"/>
        <item x="226"/>
        <item x="294"/>
        <item x="220"/>
        <item x="295"/>
        <item x="270"/>
        <item x="34"/>
        <item x="287"/>
        <item x="97"/>
        <item x="98"/>
        <item x="263"/>
        <item x="99"/>
        <item x="100"/>
        <item x="101"/>
        <item x="196"/>
        <item x="206"/>
        <item x="210"/>
        <item x="207"/>
        <item x="141"/>
        <item x="208"/>
        <item x="209"/>
        <item x="197"/>
        <item x="192"/>
        <item x="246"/>
        <item x="247"/>
        <item x="211"/>
        <item x="213"/>
        <item x="214"/>
        <item x="212"/>
        <item x="181"/>
        <item x="268"/>
        <item x="272"/>
        <item x="269"/>
        <item x="12"/>
        <item x="15"/>
        <item x="11"/>
        <item x="4"/>
        <item x="245"/>
        <item x="273"/>
        <item x="215"/>
        <item x="234"/>
        <item x="14"/>
        <item x="16"/>
        <item x="290"/>
        <item x="276"/>
        <item x="347"/>
        <item x="277"/>
        <item x="36"/>
        <item x="235"/>
        <item x="278"/>
        <item x="20"/>
        <item x="102"/>
        <item x="42"/>
        <item x="103"/>
        <item x="104"/>
        <item x="38"/>
        <item x="350"/>
        <item x="296"/>
        <item x="297"/>
        <item x="298"/>
        <item x="299"/>
        <item x="300"/>
        <item x="301"/>
        <item x="302"/>
        <item x="303"/>
        <item x="304"/>
        <item x="307"/>
        <item x="308"/>
        <item x="316"/>
        <item x="318"/>
        <item x="321"/>
        <item x="324"/>
        <item x="325"/>
        <item x="326"/>
        <item x="261"/>
        <item x="262"/>
        <item x="305"/>
        <item x="306"/>
        <item x="309"/>
        <item x="310"/>
        <item x="311"/>
        <item x="312"/>
        <item x="313"/>
        <item x="314"/>
        <item x="315"/>
        <item x="317"/>
        <item x="319"/>
        <item x="320"/>
        <item x="322"/>
        <item x="323"/>
        <item x="327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8"/>
        <item x="349"/>
        <item x="142"/>
        <item t="default"/>
      </items>
    </pivotField>
    <pivotField showAll="0"/>
    <pivotField axis="axisPage" multipleItemSelectionAllowed="1" showAll="0">
      <items count="10">
        <item h="1" x="1"/>
        <item h="1" x="2"/>
        <item h="1" x="3"/>
        <item x="4"/>
        <item h="1" x="6"/>
        <item h="1" x="7"/>
        <item h="1" x="5"/>
        <item h="1" x="0"/>
        <item h="1" x="8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4">
    <i>
      <x v="20"/>
    </i>
    <i>
      <x v="25"/>
    </i>
    <i>
      <x v="33"/>
    </i>
    <i>
      <x v="35"/>
    </i>
    <i>
      <x v="42"/>
    </i>
    <i>
      <x v="48"/>
    </i>
    <i>
      <x v="50"/>
    </i>
    <i>
      <x v="67"/>
    </i>
    <i>
      <x v="72"/>
    </i>
    <i>
      <x v="92"/>
    </i>
    <i>
      <x v="103"/>
    </i>
    <i>
      <x v="105"/>
    </i>
    <i>
      <x v="116"/>
    </i>
    <i>
      <x v="119"/>
    </i>
    <i>
      <x v="172"/>
    </i>
    <i>
      <x v="178"/>
    </i>
    <i>
      <x v="180"/>
    </i>
    <i>
      <x v="190"/>
    </i>
    <i>
      <x v="213"/>
    </i>
    <i>
      <x v="218"/>
    </i>
    <i>
      <x v="248"/>
    </i>
    <i>
      <x v="251"/>
    </i>
    <i>
      <x v="293"/>
    </i>
    <i t="grand">
      <x/>
    </i>
  </rowItems>
  <colItems count="1">
    <i/>
  </colItems>
  <pageFields count="1">
    <pageField fld="4" hier="-1"/>
  </pageFields>
  <dataFields count="1">
    <dataField name="Average of SCORE" fld="5" subtotal="average" baseField="4" baseItem="0"/>
  </dataFields>
  <chartFormats count="4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513DF0-6C6E-451B-ABE3-FA3F2DDE7312}" name="PivotTable6" cacheId="8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6">
  <location ref="M3:N20" firstHeaderRow="1" firstDataRow="1" firstDataCol="1" rowPageCount="1" colPageCount="1"/>
  <pivotFields count="14">
    <pivotField showAll="0"/>
    <pivotField showAll="0"/>
    <pivotField axis="axisRow" showAll="0">
      <items count="353">
        <item m="1" x="351"/>
        <item x="248"/>
        <item x="264"/>
        <item x="184"/>
        <item x="231"/>
        <item x="236"/>
        <item x="134"/>
        <item x="116"/>
        <item x="17"/>
        <item x="122"/>
        <item x="251"/>
        <item x="117"/>
        <item x="108"/>
        <item x="112"/>
        <item x="109"/>
        <item x="110"/>
        <item x="111"/>
        <item x="113"/>
        <item x="114"/>
        <item x="106"/>
        <item x="44"/>
        <item x="45"/>
        <item x="46"/>
        <item x="138"/>
        <item x="118"/>
        <item x="47"/>
        <item x="48"/>
        <item x="187"/>
        <item x="40"/>
        <item x="188"/>
        <item x="120"/>
        <item x="328"/>
        <item x="21"/>
        <item x="49"/>
        <item x="50"/>
        <item x="51"/>
        <item x="52"/>
        <item x="53"/>
        <item x="2"/>
        <item x="128"/>
        <item x="127"/>
        <item x="39"/>
        <item x="54"/>
        <item x="55"/>
        <item x="56"/>
        <item x="176"/>
        <item x="133"/>
        <item x="130"/>
        <item x="57"/>
        <item x="58"/>
        <item x="59"/>
        <item x="60"/>
        <item x="61"/>
        <item x="62"/>
        <item x="19"/>
        <item x="27"/>
        <item x="135"/>
        <item x="283"/>
        <item x="292"/>
        <item x="288"/>
        <item x="23"/>
        <item x="132"/>
        <item x="194"/>
        <item x="18"/>
        <item x="22"/>
        <item x="223"/>
        <item x="125"/>
        <item x="63"/>
        <item x="64"/>
        <item x="139"/>
        <item x="249"/>
        <item x="140"/>
        <item x="65"/>
        <item x="66"/>
        <item x="67"/>
        <item x="143"/>
        <item x="284"/>
        <item x="41"/>
        <item x="150"/>
        <item x="68"/>
        <item x="9"/>
        <item x="6"/>
        <item x="10"/>
        <item x="13"/>
        <item x="8"/>
        <item x="3"/>
        <item x="193"/>
        <item x="285"/>
        <item x="175"/>
        <item x="252"/>
        <item x="115"/>
        <item x="37"/>
        <item x="69"/>
        <item x="70"/>
        <item x="71"/>
        <item x="190"/>
        <item x="205"/>
        <item x="243"/>
        <item x="170"/>
        <item x="25"/>
        <item x="177"/>
        <item x="186"/>
        <item x="291"/>
        <item x="72"/>
        <item x="73"/>
        <item x="74"/>
        <item x="75"/>
        <item x="185"/>
        <item x="225"/>
        <item x="24"/>
        <item x="286"/>
        <item x="274"/>
        <item x="173"/>
        <item x="124"/>
        <item x="76"/>
        <item x="26"/>
        <item x="77"/>
        <item x="78"/>
        <item x="7"/>
        <item x="79"/>
        <item x="80"/>
        <item x="178"/>
        <item x="218"/>
        <item x="81"/>
        <item x="224"/>
        <item x="28"/>
        <item x="5"/>
        <item x="282"/>
        <item x="228"/>
        <item x="229"/>
        <item x="230"/>
        <item x="199"/>
        <item x="105"/>
        <item x="222"/>
        <item x="107"/>
        <item x="151"/>
        <item x="167"/>
        <item x="152"/>
        <item x="144"/>
        <item x="131"/>
        <item x="146"/>
        <item x="145"/>
        <item x="171"/>
        <item x="169"/>
        <item x="161"/>
        <item x="154"/>
        <item x="182"/>
        <item x="174"/>
        <item x="155"/>
        <item x="195"/>
        <item x="147"/>
        <item x="156"/>
        <item x="157"/>
        <item x="159"/>
        <item x="165"/>
        <item x="148"/>
        <item x="149"/>
        <item x="221"/>
        <item x="162"/>
        <item x="168"/>
        <item x="166"/>
        <item x="160"/>
        <item x="153"/>
        <item x="158"/>
        <item x="163"/>
        <item x="265"/>
        <item x="266"/>
        <item x="164"/>
        <item x="271"/>
        <item x="232"/>
        <item x="241"/>
        <item x="275"/>
        <item x="82"/>
        <item x="83"/>
        <item x="84"/>
        <item x="129"/>
        <item x="239"/>
        <item x="29"/>
        <item x="85"/>
        <item x="86"/>
        <item x="87"/>
        <item x="88"/>
        <item x="89"/>
        <item x="136"/>
        <item x="233"/>
        <item x="189"/>
        <item x="30"/>
        <item x="237"/>
        <item x="90"/>
        <item x="31"/>
        <item x="91"/>
        <item x="92"/>
        <item x="267"/>
        <item x="238"/>
        <item x="240"/>
        <item x="242"/>
        <item x="289"/>
        <item x="123"/>
        <item x="32"/>
        <item x="227"/>
        <item x="200"/>
        <item x="201"/>
        <item x="203"/>
        <item x="202"/>
        <item x="204"/>
        <item x="244"/>
        <item x="198"/>
        <item x="255"/>
        <item x="0"/>
        <item x="257"/>
        <item x="258"/>
        <item x="256"/>
        <item x="183"/>
        <item x="93"/>
        <item x="94"/>
        <item x="191"/>
        <item x="254"/>
        <item x="121"/>
        <item x="95"/>
        <item x="96"/>
        <item x="1"/>
        <item x="35"/>
        <item x="250"/>
        <item x="253"/>
        <item x="126"/>
        <item x="43"/>
        <item x="260"/>
        <item x="33"/>
        <item x="119"/>
        <item x="216"/>
        <item x="137"/>
        <item x="172"/>
        <item x="180"/>
        <item x="179"/>
        <item x="259"/>
        <item x="279"/>
        <item x="217"/>
        <item x="280"/>
        <item x="281"/>
        <item x="219"/>
        <item x="293"/>
        <item x="226"/>
        <item x="294"/>
        <item x="220"/>
        <item x="295"/>
        <item x="270"/>
        <item x="34"/>
        <item x="287"/>
        <item x="97"/>
        <item x="98"/>
        <item x="263"/>
        <item x="99"/>
        <item x="100"/>
        <item x="101"/>
        <item x="196"/>
        <item x="206"/>
        <item x="210"/>
        <item x="207"/>
        <item x="141"/>
        <item x="208"/>
        <item x="209"/>
        <item x="197"/>
        <item x="192"/>
        <item x="246"/>
        <item x="247"/>
        <item x="211"/>
        <item x="213"/>
        <item x="214"/>
        <item x="212"/>
        <item x="181"/>
        <item x="268"/>
        <item x="272"/>
        <item x="269"/>
        <item x="12"/>
        <item x="15"/>
        <item x="11"/>
        <item x="4"/>
        <item x="245"/>
        <item x="273"/>
        <item x="215"/>
        <item x="234"/>
        <item x="14"/>
        <item x="16"/>
        <item x="290"/>
        <item x="276"/>
        <item x="347"/>
        <item x="277"/>
        <item x="36"/>
        <item x="235"/>
        <item x="278"/>
        <item x="20"/>
        <item x="102"/>
        <item x="42"/>
        <item x="103"/>
        <item x="104"/>
        <item x="38"/>
        <item x="350"/>
        <item x="296"/>
        <item x="297"/>
        <item x="298"/>
        <item x="299"/>
        <item x="300"/>
        <item x="301"/>
        <item x="302"/>
        <item x="303"/>
        <item x="304"/>
        <item x="307"/>
        <item x="308"/>
        <item x="316"/>
        <item x="318"/>
        <item x="321"/>
        <item x="324"/>
        <item x="325"/>
        <item x="326"/>
        <item x="261"/>
        <item x="262"/>
        <item x="305"/>
        <item x="306"/>
        <item x="309"/>
        <item x="310"/>
        <item x="311"/>
        <item x="312"/>
        <item x="313"/>
        <item x="314"/>
        <item x="315"/>
        <item x="317"/>
        <item x="319"/>
        <item x="320"/>
        <item x="322"/>
        <item x="323"/>
        <item x="327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8"/>
        <item x="349"/>
        <item x="142"/>
        <item t="default"/>
      </items>
    </pivotField>
    <pivotField showAll="0"/>
    <pivotField axis="axisPage" multipleItemSelectionAllowed="1" showAll="0">
      <items count="10">
        <item x="1"/>
        <item h="1" x="2"/>
        <item h="1" x="3"/>
        <item h="1" x="4"/>
        <item h="1" x="6"/>
        <item h="1" x="7"/>
        <item h="1" x="5"/>
        <item h="1" x="0"/>
        <item h="1" x="8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17">
    <i>
      <x v="38"/>
    </i>
    <i>
      <x v="80"/>
    </i>
    <i>
      <x v="81"/>
    </i>
    <i>
      <x v="82"/>
    </i>
    <i>
      <x v="83"/>
    </i>
    <i>
      <x v="84"/>
    </i>
    <i>
      <x v="85"/>
    </i>
    <i>
      <x v="118"/>
    </i>
    <i>
      <x v="126"/>
    </i>
    <i>
      <x v="220"/>
    </i>
    <i>
      <x v="273"/>
    </i>
    <i>
      <x v="274"/>
    </i>
    <i>
      <x v="275"/>
    </i>
    <i>
      <x v="276"/>
    </i>
    <i>
      <x v="281"/>
    </i>
    <i>
      <x v="282"/>
    </i>
    <i t="grand">
      <x/>
    </i>
  </rowItems>
  <colItems count="1">
    <i/>
  </colItems>
  <pageFields count="1">
    <pageField fld="4" hier="-1"/>
  </pageFields>
  <dataFields count="1">
    <dataField name="Average of SCORE" fld="5" subtotal="average" baseField="4" baseItem="0"/>
  </dataFields>
  <chartFormats count="4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50ED0D-1C87-42BB-87F8-4FEB08BA10B9}" name="PivotTable4" cacheId="8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9">
  <location ref="G3:H35" firstHeaderRow="1" firstDataRow="1" firstDataCol="1" rowPageCount="1" colPageCount="1"/>
  <pivotFields count="14">
    <pivotField showAll="0"/>
    <pivotField showAll="0"/>
    <pivotField axis="axisRow" showAll="0">
      <items count="353">
        <item m="1" x="351"/>
        <item x="248"/>
        <item x="264"/>
        <item x="184"/>
        <item x="231"/>
        <item x="236"/>
        <item x="134"/>
        <item x="116"/>
        <item x="17"/>
        <item x="122"/>
        <item x="251"/>
        <item x="117"/>
        <item x="108"/>
        <item x="112"/>
        <item x="109"/>
        <item x="110"/>
        <item x="111"/>
        <item x="113"/>
        <item x="114"/>
        <item x="106"/>
        <item x="44"/>
        <item x="45"/>
        <item x="46"/>
        <item x="138"/>
        <item x="118"/>
        <item x="47"/>
        <item x="48"/>
        <item x="187"/>
        <item x="40"/>
        <item x="188"/>
        <item x="120"/>
        <item x="328"/>
        <item x="21"/>
        <item x="49"/>
        <item x="50"/>
        <item x="51"/>
        <item x="52"/>
        <item x="53"/>
        <item x="2"/>
        <item x="128"/>
        <item x="127"/>
        <item x="39"/>
        <item x="54"/>
        <item x="55"/>
        <item x="56"/>
        <item x="176"/>
        <item x="133"/>
        <item x="130"/>
        <item x="57"/>
        <item x="58"/>
        <item x="59"/>
        <item x="60"/>
        <item x="61"/>
        <item x="62"/>
        <item x="19"/>
        <item x="27"/>
        <item x="135"/>
        <item x="283"/>
        <item x="292"/>
        <item x="288"/>
        <item x="23"/>
        <item x="132"/>
        <item x="194"/>
        <item x="18"/>
        <item x="22"/>
        <item x="223"/>
        <item x="125"/>
        <item x="63"/>
        <item x="64"/>
        <item x="139"/>
        <item x="249"/>
        <item x="140"/>
        <item x="65"/>
        <item x="66"/>
        <item x="67"/>
        <item x="143"/>
        <item x="284"/>
        <item x="41"/>
        <item x="150"/>
        <item x="68"/>
        <item x="9"/>
        <item x="6"/>
        <item x="10"/>
        <item x="13"/>
        <item x="8"/>
        <item x="3"/>
        <item x="193"/>
        <item x="285"/>
        <item x="175"/>
        <item x="252"/>
        <item x="115"/>
        <item x="37"/>
        <item x="69"/>
        <item x="70"/>
        <item x="71"/>
        <item x="190"/>
        <item x="205"/>
        <item x="243"/>
        <item x="170"/>
        <item x="25"/>
        <item x="177"/>
        <item x="186"/>
        <item x="291"/>
        <item x="72"/>
        <item x="73"/>
        <item x="74"/>
        <item x="75"/>
        <item x="185"/>
        <item x="225"/>
        <item x="24"/>
        <item x="286"/>
        <item x="274"/>
        <item x="173"/>
        <item x="124"/>
        <item x="76"/>
        <item x="26"/>
        <item x="77"/>
        <item x="78"/>
        <item x="7"/>
        <item x="79"/>
        <item x="80"/>
        <item x="178"/>
        <item x="218"/>
        <item x="81"/>
        <item x="224"/>
        <item x="28"/>
        <item x="5"/>
        <item x="282"/>
        <item x="228"/>
        <item x="229"/>
        <item x="230"/>
        <item x="199"/>
        <item x="105"/>
        <item x="222"/>
        <item x="107"/>
        <item x="151"/>
        <item x="167"/>
        <item x="152"/>
        <item x="144"/>
        <item x="131"/>
        <item x="146"/>
        <item x="145"/>
        <item x="171"/>
        <item x="169"/>
        <item x="161"/>
        <item x="154"/>
        <item x="182"/>
        <item x="174"/>
        <item x="155"/>
        <item x="195"/>
        <item x="147"/>
        <item x="156"/>
        <item x="157"/>
        <item x="159"/>
        <item x="165"/>
        <item x="148"/>
        <item x="149"/>
        <item x="221"/>
        <item x="162"/>
        <item x="168"/>
        <item x="166"/>
        <item x="160"/>
        <item x="153"/>
        <item x="158"/>
        <item x="163"/>
        <item x="265"/>
        <item x="266"/>
        <item x="164"/>
        <item x="271"/>
        <item x="232"/>
        <item x="241"/>
        <item x="275"/>
        <item x="82"/>
        <item x="83"/>
        <item x="84"/>
        <item x="129"/>
        <item x="239"/>
        <item x="29"/>
        <item x="85"/>
        <item x="86"/>
        <item x="87"/>
        <item x="88"/>
        <item x="89"/>
        <item x="136"/>
        <item x="233"/>
        <item x="189"/>
        <item x="30"/>
        <item x="237"/>
        <item x="90"/>
        <item x="31"/>
        <item x="91"/>
        <item x="92"/>
        <item x="267"/>
        <item x="238"/>
        <item x="240"/>
        <item x="242"/>
        <item x="289"/>
        <item x="123"/>
        <item x="32"/>
        <item x="227"/>
        <item x="200"/>
        <item x="201"/>
        <item x="203"/>
        <item x="202"/>
        <item x="204"/>
        <item x="244"/>
        <item x="198"/>
        <item x="255"/>
        <item x="0"/>
        <item x="257"/>
        <item x="258"/>
        <item x="256"/>
        <item x="183"/>
        <item x="93"/>
        <item x="94"/>
        <item x="191"/>
        <item x="254"/>
        <item x="121"/>
        <item x="95"/>
        <item x="96"/>
        <item x="1"/>
        <item x="35"/>
        <item x="250"/>
        <item x="253"/>
        <item x="126"/>
        <item x="43"/>
        <item x="260"/>
        <item x="33"/>
        <item x="119"/>
        <item x="216"/>
        <item x="137"/>
        <item x="172"/>
        <item x="180"/>
        <item x="179"/>
        <item x="259"/>
        <item x="279"/>
        <item x="217"/>
        <item x="280"/>
        <item x="281"/>
        <item x="219"/>
        <item x="293"/>
        <item x="226"/>
        <item x="294"/>
        <item x="220"/>
        <item x="295"/>
        <item x="270"/>
        <item x="34"/>
        <item x="287"/>
        <item x="97"/>
        <item x="98"/>
        <item x="263"/>
        <item x="99"/>
        <item x="100"/>
        <item x="101"/>
        <item x="196"/>
        <item x="206"/>
        <item x="210"/>
        <item x="207"/>
        <item x="141"/>
        <item x="208"/>
        <item x="209"/>
        <item x="197"/>
        <item x="192"/>
        <item x="246"/>
        <item x="247"/>
        <item x="211"/>
        <item x="213"/>
        <item x="214"/>
        <item x="212"/>
        <item x="181"/>
        <item x="268"/>
        <item x="272"/>
        <item x="269"/>
        <item x="12"/>
        <item x="15"/>
        <item x="11"/>
        <item x="4"/>
        <item x="245"/>
        <item x="273"/>
        <item x="215"/>
        <item x="234"/>
        <item x="14"/>
        <item x="16"/>
        <item x="290"/>
        <item x="276"/>
        <item x="347"/>
        <item x="277"/>
        <item x="36"/>
        <item x="235"/>
        <item x="278"/>
        <item x="20"/>
        <item x="102"/>
        <item x="42"/>
        <item x="103"/>
        <item x="104"/>
        <item x="38"/>
        <item x="350"/>
        <item x="296"/>
        <item x="297"/>
        <item x="298"/>
        <item x="299"/>
        <item x="300"/>
        <item x="301"/>
        <item x="302"/>
        <item x="303"/>
        <item x="304"/>
        <item x="307"/>
        <item x="308"/>
        <item x="316"/>
        <item x="318"/>
        <item x="321"/>
        <item x="324"/>
        <item x="325"/>
        <item x="326"/>
        <item x="261"/>
        <item x="262"/>
        <item x="305"/>
        <item x="306"/>
        <item x="309"/>
        <item x="310"/>
        <item x="311"/>
        <item x="312"/>
        <item x="313"/>
        <item x="314"/>
        <item x="315"/>
        <item x="317"/>
        <item x="319"/>
        <item x="320"/>
        <item x="322"/>
        <item x="323"/>
        <item x="327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8"/>
        <item x="349"/>
        <item x="142"/>
        <item t="default"/>
      </items>
    </pivotField>
    <pivotField showAll="0"/>
    <pivotField axis="axisPage" multipleItemSelectionAllowed="1" showAll="0">
      <items count="10">
        <item h="1" x="1"/>
        <item h="1" x="2"/>
        <item h="1" x="3"/>
        <item h="1" x="4"/>
        <item x="6"/>
        <item h="1" x="7"/>
        <item h="1" x="5"/>
        <item h="1" x="0"/>
        <item h="1" x="8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2">
    <i>
      <x v="22"/>
    </i>
    <i>
      <x v="26"/>
    </i>
    <i>
      <x v="34"/>
    </i>
    <i>
      <x v="37"/>
    </i>
    <i>
      <x v="44"/>
    </i>
    <i>
      <x v="49"/>
    </i>
    <i>
      <x v="52"/>
    </i>
    <i>
      <x v="53"/>
    </i>
    <i>
      <x v="68"/>
    </i>
    <i>
      <x v="74"/>
    </i>
    <i>
      <x v="79"/>
    </i>
    <i>
      <x v="94"/>
    </i>
    <i>
      <x v="104"/>
    </i>
    <i>
      <x v="106"/>
    </i>
    <i>
      <x v="114"/>
    </i>
    <i>
      <x v="117"/>
    </i>
    <i>
      <x v="120"/>
    </i>
    <i>
      <x v="123"/>
    </i>
    <i>
      <x v="173"/>
    </i>
    <i>
      <x v="174"/>
    </i>
    <i>
      <x v="179"/>
    </i>
    <i>
      <x v="182"/>
    </i>
    <i>
      <x v="188"/>
    </i>
    <i>
      <x v="191"/>
    </i>
    <i>
      <x v="214"/>
    </i>
    <i>
      <x v="219"/>
    </i>
    <i>
      <x v="249"/>
    </i>
    <i>
      <x v="252"/>
    </i>
    <i>
      <x v="253"/>
    </i>
    <i>
      <x v="291"/>
    </i>
    <i>
      <x v="294"/>
    </i>
    <i t="grand">
      <x/>
    </i>
  </rowItems>
  <colItems count="1">
    <i/>
  </colItems>
  <pageFields count="1">
    <pageField fld="4" hier="-1"/>
  </pageFields>
  <dataFields count="1">
    <dataField name="Average of SCORE" fld="5" subtotal="average" baseField="4" baseItem="0"/>
  </dataFields>
  <chartFormats count="3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ivotTable" Target="../pivotTables/pivotTable16.xml"/><Relationship Id="rId5" Type="http://schemas.openxmlformats.org/officeDocument/2006/relationships/pivotTable" Target="../pivotTables/pivotTable15.xml"/><Relationship Id="rId4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2073B-CC74-4D16-9DB0-875629AC9D88}">
  <dimension ref="A1:BK353"/>
  <sheetViews>
    <sheetView tabSelected="1"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3.5" x14ac:dyDescent="0.25"/>
  <cols>
    <col min="1" max="1" width="4" style="14" bestFit="1" customWidth="1"/>
    <col min="2" max="2" width="16.5703125" style="14" bestFit="1" customWidth="1"/>
    <col min="3" max="3" width="15.140625" style="6" customWidth="1"/>
    <col min="4" max="4" width="13.7109375" style="6" bestFit="1" customWidth="1"/>
    <col min="5" max="5" width="9.140625" style="6"/>
    <col min="6" max="6" width="9.140625" style="16"/>
    <col min="7" max="20" width="9.140625" style="6" hidden="1" customWidth="1"/>
    <col min="21" max="21" width="9.140625" style="6"/>
    <col min="22" max="22" width="7.7109375" style="6" bestFit="1" customWidth="1"/>
    <col min="23" max="23" width="12" style="6" customWidth="1"/>
    <col min="24" max="24" width="9.140625" style="6"/>
    <col min="25" max="30" width="9.140625" style="6" hidden="1" customWidth="1"/>
    <col min="31" max="33" width="9.140625" style="6"/>
    <col min="34" max="39" width="9.140625" style="6" hidden="1" customWidth="1"/>
    <col min="40" max="42" width="9.140625" style="6"/>
    <col min="43" max="48" width="9.140625" style="6" hidden="1" customWidth="1"/>
    <col min="49" max="52" width="9.140625" style="6"/>
    <col min="53" max="54" width="9.140625" style="6" hidden="1" customWidth="1"/>
    <col min="55" max="58" width="9.140625" style="14"/>
    <col min="59" max="59" width="9.140625" style="14" customWidth="1"/>
    <col min="60" max="60" width="9.140625" style="14"/>
    <col min="61" max="61" width="11.140625" style="17" customWidth="1"/>
    <col min="62" max="63" width="10.140625" style="17" bestFit="1" customWidth="1"/>
    <col min="64" max="16384" width="9.140625" style="6"/>
  </cols>
  <sheetData>
    <row r="1" spans="1:63" ht="74.25" customHeight="1" x14ac:dyDescent="0.25">
      <c r="A1" s="7" t="s">
        <v>0</v>
      </c>
      <c r="B1" s="7" t="s">
        <v>853</v>
      </c>
      <c r="C1" s="7" t="s">
        <v>756</v>
      </c>
      <c r="D1" s="7" t="s">
        <v>3</v>
      </c>
      <c r="E1" s="7" t="s">
        <v>4</v>
      </c>
      <c r="F1" s="8" t="s">
        <v>5</v>
      </c>
      <c r="G1" s="9" t="s">
        <v>6</v>
      </c>
      <c r="H1" s="9" t="s">
        <v>7</v>
      </c>
      <c r="I1" s="9" t="s">
        <v>8</v>
      </c>
      <c r="J1" s="9" t="s">
        <v>9</v>
      </c>
      <c r="K1" s="9" t="s">
        <v>10</v>
      </c>
      <c r="L1" s="9" t="s">
        <v>11</v>
      </c>
      <c r="M1" s="10" t="s">
        <v>12</v>
      </c>
      <c r="N1" s="11" t="s">
        <v>13</v>
      </c>
      <c r="O1" s="9" t="s">
        <v>14</v>
      </c>
      <c r="P1" s="9" t="s">
        <v>15</v>
      </c>
      <c r="Q1" s="9" t="s">
        <v>16</v>
      </c>
      <c r="R1" s="9" t="s">
        <v>17</v>
      </c>
      <c r="S1" s="10" t="s">
        <v>18</v>
      </c>
      <c r="T1" s="11" t="s">
        <v>19</v>
      </c>
      <c r="U1" s="12" t="s">
        <v>20</v>
      </c>
      <c r="V1" s="12" t="s">
        <v>21</v>
      </c>
      <c r="W1" s="12" t="s">
        <v>22</v>
      </c>
      <c r="X1" s="7" t="s">
        <v>23</v>
      </c>
      <c r="Y1" s="9" t="s">
        <v>24</v>
      </c>
      <c r="Z1" s="9" t="s">
        <v>25</v>
      </c>
      <c r="AA1" s="9" t="s">
        <v>26</v>
      </c>
      <c r="AB1" s="9" t="s">
        <v>27</v>
      </c>
      <c r="AC1" s="9" t="s">
        <v>28</v>
      </c>
      <c r="AD1" s="9" t="s">
        <v>29</v>
      </c>
      <c r="AE1" s="12" t="s">
        <v>30</v>
      </c>
      <c r="AF1" s="12" t="s">
        <v>31</v>
      </c>
      <c r="AG1" s="7" t="s">
        <v>32</v>
      </c>
      <c r="AH1" s="9" t="s">
        <v>33</v>
      </c>
      <c r="AI1" s="9" t="s">
        <v>34</v>
      </c>
      <c r="AJ1" s="9" t="s">
        <v>35</v>
      </c>
      <c r="AK1" s="9" t="s">
        <v>36</v>
      </c>
      <c r="AL1" s="10" t="s">
        <v>37</v>
      </c>
      <c r="AM1" s="11" t="s">
        <v>38</v>
      </c>
      <c r="AN1" s="12" t="s">
        <v>39</v>
      </c>
      <c r="AO1" s="12" t="s">
        <v>40</v>
      </c>
      <c r="AP1" s="7" t="s">
        <v>41</v>
      </c>
      <c r="AQ1" s="13" t="s">
        <v>42</v>
      </c>
      <c r="AR1" s="9" t="s">
        <v>43</v>
      </c>
      <c r="AS1" s="13" t="s">
        <v>44</v>
      </c>
      <c r="AT1" s="9" t="s">
        <v>45</v>
      </c>
      <c r="AU1" s="13" t="s">
        <v>46</v>
      </c>
      <c r="AV1" s="13" t="s">
        <v>47</v>
      </c>
      <c r="AW1" s="12" t="s">
        <v>48</v>
      </c>
      <c r="AX1" s="12" t="s">
        <v>49</v>
      </c>
      <c r="AY1" s="7" t="s">
        <v>50</v>
      </c>
      <c r="AZ1" s="7" t="s">
        <v>51</v>
      </c>
      <c r="BA1" s="13" t="s">
        <v>52</v>
      </c>
      <c r="BB1" s="13" t="s">
        <v>53</v>
      </c>
      <c r="BC1" s="7" t="s">
        <v>54</v>
      </c>
      <c r="BD1" s="7" t="s">
        <v>55</v>
      </c>
      <c r="BE1" s="7" t="s">
        <v>56</v>
      </c>
      <c r="BF1" s="7" t="s">
        <v>57</v>
      </c>
      <c r="BG1" s="7" t="s">
        <v>58</v>
      </c>
      <c r="BH1" s="7" t="s">
        <v>59</v>
      </c>
      <c r="BI1" s="29" t="s">
        <v>60</v>
      </c>
      <c r="BJ1" s="29" t="s">
        <v>61</v>
      </c>
      <c r="BK1" s="29" t="s">
        <v>62</v>
      </c>
    </row>
    <row r="2" spans="1:63" x14ac:dyDescent="0.25">
      <c r="A2" s="14">
        <v>1</v>
      </c>
      <c r="B2" s="14" t="s">
        <v>63</v>
      </c>
      <c r="C2" s="6" t="s">
        <v>64</v>
      </c>
      <c r="D2" s="6" t="s">
        <v>65</v>
      </c>
      <c r="E2" s="15">
        <f ca="1">IF(F2&gt;80,-1,0)+IF(U2="POSITIVE",1,0)+IF(V2="UP",1,0)+IF(X2="BUY",4,IF(X2="POSITIVE",3,-1))+IF(AP2="BUY",2,IF(AP2="POSITIVE",1,0))+IF(AY2="BUY",2,IF(AY2="POSITIVE",1,0))+IF(AZ2&gt;90,-2,0)+IF(BF2&gt;51,-4,IF(AND(BF2&lt;=51,BF2&gt;41),-2,IF(AND(BF2&lt;=41,BF2&gt;31),-1,0)))+IF(BH2=1,-1,0)+IF(BI2&gt;=(TODAY()-30),2,0)+IF(BJ2&gt;=(TODAY()-5),2,0)+IF(BK2&gt;=(TODAY()-5),1,0)</f>
        <v>-1</v>
      </c>
      <c r="F2" s="16">
        <f>VLOOKUP($B2,[1]AC!$B:$BJ,5,FALSE)</f>
        <v>52.558294930935155</v>
      </c>
      <c r="G2" s="16">
        <f>VLOOKUP($B3,[1]AC!$B:$BJ,6,FALSE)</f>
        <v>52.558294930935155</v>
      </c>
      <c r="H2" s="16">
        <f>VLOOKUP($B3,[1]AC!$B:$BJ,7,FALSE)</f>
        <v>0</v>
      </c>
      <c r="I2" s="16">
        <f>VLOOKUP($B3,[1]AC!$B:$BJ,8,FALSE)</f>
        <v>107.63</v>
      </c>
      <c r="J2" s="16">
        <f>VLOOKUP($B3,[1]AC!$B:$BJ,9,FALSE)</f>
        <v>6941.81</v>
      </c>
      <c r="K2" s="16">
        <f>VLOOKUP($B3,[1]AC!$B:$BJ,10,FALSE)</f>
        <v>107.60000000000001</v>
      </c>
      <c r="L2" s="16">
        <f>VLOOKUP($B3,[1]AC!$B:$BJ,11,FALSE)</f>
        <v>6964.82</v>
      </c>
      <c r="M2" s="16">
        <f>VLOOKUP($B3,[1]AC!$B:$BJ,12,FALSE)</f>
        <v>1.5504601825748615E-2</v>
      </c>
      <c r="N2" s="16">
        <f>VLOOKUP($B3,[1]AC!$B:$BJ,13,FALSE)</f>
        <v>1.5449071189205179E-2</v>
      </c>
      <c r="O2" s="16">
        <f>VLOOKUP($B3,[1]AC!$B:$BJ,14,FALSE)</f>
        <v>107.5171</v>
      </c>
      <c r="P2" s="16">
        <f>VLOOKUP($B3,[1]AC!$B:$BJ,15,FALSE)</f>
        <v>6892.2477999999992</v>
      </c>
      <c r="Q2" s="16">
        <f>VLOOKUP($B3,[1]AC!$B:$BJ,16,FALSE)</f>
        <v>107.52690000000001</v>
      </c>
      <c r="R2" s="16">
        <f>VLOOKUP($B3,[1]AC!$B:$BJ,17,FALSE)</f>
        <v>6889.6637999999994</v>
      </c>
      <c r="S2" s="16">
        <f>VLOOKUP($B3,[1]AC!$B:$BJ,18,FALSE)</f>
        <v>1.5599714798414533E-2</v>
      </c>
      <c r="T2" s="16">
        <f>VLOOKUP($B3,[1]AC!$B:$BJ,19,FALSE)</f>
        <v>1.5606987963621682E-2</v>
      </c>
      <c r="U2" s="16" t="str">
        <f>VLOOKUP($B2,[1]AC!$B:$BJ,20,FALSE)</f>
        <v>NEGATIVE</v>
      </c>
      <c r="V2" s="16" t="str">
        <f>VLOOKUP($B2,[1]AC!$B:$BJ,21,FALSE)</f>
        <v/>
      </c>
      <c r="W2" s="16" t="str">
        <f>VLOOKUP($B2,[1]AC!$B:$BJ,22,FALSE)</f>
        <v/>
      </c>
      <c r="X2" s="16" t="str">
        <f>VLOOKUP($B2,[1]AC!$B:$BJ,23,FALSE)</f>
        <v>NEGATIVE</v>
      </c>
      <c r="Y2" s="16">
        <f>VLOOKUP($B2,[1]AC!$B:$BJ,24,FALSE)</f>
        <v>6852.6203076923057</v>
      </c>
      <c r="Z2" s="16">
        <f>VLOOKUP($B2,[1]AC!$B:$BJ,25,FALSE)</f>
        <v>6852.6203076923057</v>
      </c>
      <c r="AA2" s="16">
        <f>VLOOKUP($B2,[1]AC!$B:$BJ,26,FALSE)</f>
        <v>6850.3815384615364</v>
      </c>
      <c r="AB2" s="16">
        <f>VLOOKUP($B2,[1]AC!$B:$BJ,27,FALSE)</f>
        <v>6850.3815384615364</v>
      </c>
      <c r="AC2" s="16">
        <f>VLOOKUP($B2,[1]AC!$B:$BJ,28,FALSE)</f>
        <v>1</v>
      </c>
      <c r="AD2" s="16">
        <f>VLOOKUP($B2,[1]AC!$B:$BJ,29,FALSE)</f>
        <v>1</v>
      </c>
      <c r="AE2" s="16" t="str">
        <f>VLOOKUP($B2,[1]AC!$B:$BJ,30,FALSE)</f>
        <v>UP</v>
      </c>
      <c r="AF2" s="16" t="str">
        <f>VLOOKUP($B2,[1]AC!$B:$BJ,31,FALSE)</f>
        <v/>
      </c>
      <c r="AG2" s="16" t="str">
        <f>VLOOKUP($B2,[1]AC!$B:$BJ,32,FALSE)</f>
        <v>NEGATIVE</v>
      </c>
      <c r="AH2" s="16">
        <f>VLOOKUP($B2,[1]AC!$B:$BJ,33,FALSE)</f>
        <v>6560.7823076923087</v>
      </c>
      <c r="AI2" s="16">
        <f>VLOOKUP($B2,[1]AC!$B:$BJ,34,FALSE)</f>
        <v>6560.7823076923087</v>
      </c>
      <c r="AJ2" s="16">
        <f>VLOOKUP($B2,[1]AC!$B:$BJ,35,FALSE)</f>
        <v>6561.3723076923088</v>
      </c>
      <c r="AK2" s="16">
        <f>VLOOKUP($B2,[1]AC!$B:$BJ,36,FALSE)</f>
        <v>6561.3723076923088</v>
      </c>
      <c r="AL2" s="16">
        <f>VLOOKUP($B2,[1]AC!$B:$BJ,37,FALSE)</f>
        <v>1</v>
      </c>
      <c r="AM2" s="16">
        <f>VLOOKUP($B2,[1]AC!$B:$BJ,38,FALSE)</f>
        <v>1</v>
      </c>
      <c r="AN2" s="16" t="str">
        <f>VLOOKUP($B2,[1]AC!$B:$BJ,39,FALSE)</f>
        <v>DOWN</v>
      </c>
      <c r="AO2" s="16" t="str">
        <f>VLOOKUP($B2,[1]AC!$B:$BJ,40,FALSE)</f>
        <v/>
      </c>
      <c r="AP2" s="16" t="str">
        <f>VLOOKUP($B2,[1]AC!$B:$BJ,41,FALSE)</f>
        <v>NEGATIVE</v>
      </c>
      <c r="AQ2" s="16">
        <f>VLOOKUP($B2,[1]AC!$B:$BJ,42,FALSE)</f>
        <v>6769.6039787132295</v>
      </c>
      <c r="AR2" s="16">
        <f>VLOOKUP($B2,[1]AC!$B:$BJ,43,FALSE)</f>
        <v>6769.6039787132295</v>
      </c>
      <c r="AS2" s="16">
        <f>VLOOKUP($B2,[1]AC!$B:$BJ,44,FALSE)</f>
        <v>6766.1256231941452</v>
      </c>
      <c r="AT2" s="16">
        <f>VLOOKUP($B2,[1]AC!$B:$BJ,45,FALSE)</f>
        <v>6766.1256231941452</v>
      </c>
      <c r="AU2" s="16">
        <f>VLOOKUP($B2,[1]AC!$B:$BJ,46,FALSE)</f>
        <v>1</v>
      </c>
      <c r="AV2" s="16">
        <f>VLOOKUP($B2,[1]AC!$B:$BJ,47,FALSE)</f>
        <v>1</v>
      </c>
      <c r="AW2" s="16" t="str">
        <f>VLOOKUP($B2,[1]AC!$B:$BJ,48,FALSE)</f>
        <v>UP</v>
      </c>
      <c r="AX2" s="16" t="str">
        <f>VLOOKUP($B2,[1]AC!$B:$BJ,49,FALSE)</f>
        <v/>
      </c>
      <c r="AY2" s="16" t="str">
        <f>VLOOKUP($B2,[1]AC!$B:$BJ,50,FALSE)</f>
        <v>NEGATIVE</v>
      </c>
      <c r="AZ2" s="16">
        <f>VLOOKUP($B2,[1]AC!$B:$BJ,51,FALSE)</f>
        <v>62.225070492714146</v>
      </c>
      <c r="BA2" s="16">
        <f>VLOOKUP($B2,[1]AC!$B:$BJ,52,FALSE)</f>
        <v>6921.747096774192</v>
      </c>
      <c r="BB2" s="16">
        <f>VLOOKUP($B2,[1]AC!$B:$BJ,53,FALSE)</f>
        <v>6484.7425499999981</v>
      </c>
      <c r="BC2" s="16">
        <f>VLOOKUP($B2,[1]AC!$B:$BJ,54,FALSE)</f>
        <v>2.8985316778127324E-3</v>
      </c>
      <c r="BD2" s="16">
        <f>VLOOKUP($B2,[1]AC!$B:$BJ,55,FALSE)</f>
        <v>7.191006684350576E-3</v>
      </c>
      <c r="BE2" s="16">
        <f>VLOOKUP($B2,[1]AC!$B:$BJ,56,FALSE)</f>
        <v>7.0483515185965517E-2</v>
      </c>
      <c r="BF2" s="14">
        <f>VLOOKUP($B2,[2]indicators!$A:$G,2,FALSE)</f>
        <v>3</v>
      </c>
      <c r="BG2" s="14">
        <f>VLOOKUP($B2,[2]indicators!$A:$G,3,FALSE)</f>
        <v>0</v>
      </c>
      <c r="BH2" s="14">
        <f>VLOOKUP($B2,[2]indicators!$A:$G,4,FALSE)</f>
        <v>0</v>
      </c>
      <c r="BI2" s="17">
        <f>VLOOKUP($B2,[2]indicators!$A:$G,5,FALSE)</f>
        <v>0</v>
      </c>
      <c r="BJ2" s="17">
        <f>VLOOKUP($B2,[2]indicators!$A:$G,6,FALSE)</f>
        <v>45958</v>
      </c>
      <c r="BK2" s="17">
        <f>VLOOKUP($B2,[2]indicators!$A:$G,7,FALSE)</f>
        <v>0</v>
      </c>
    </row>
    <row r="3" spans="1:63" x14ac:dyDescent="0.25">
      <c r="A3" s="14">
        <v>2</v>
      </c>
      <c r="B3" s="14" t="s">
        <v>95</v>
      </c>
      <c r="C3" s="6" t="s">
        <v>96</v>
      </c>
      <c r="D3" s="6" t="s">
        <v>68</v>
      </c>
      <c r="E3" s="15">
        <f t="shared" ref="E3:E66" ca="1" si="0">IF(F3&gt;80,-1,0)+IF(U3="POSITIVE",1,0)+IF(V3="UP",1,0)+IF(X3="BUY",4,IF(X3="POSITIVE",3,-1))+IF(AP3="BUY",2,IF(AP3="POSITIVE",1,0))+IF(AY3="BUY",2,IF(AY3="POSITIVE",1,0))+IF(AZ3&gt;90,-2,0)+IF(BF3&gt;51,-4,IF(AND(BF3&lt;=51,BF3&gt;41),-2,IF(AND(BF3&lt;=41,BF3&gt;31),-1,0)))+IF(BH3=1,-1,0)+IF(BI3&gt;=(TODAY()-30),2,0)+IF(BJ3&gt;=(TODAY()-5),2,0)+IF(BK3&gt;=(TODAY()-5),1,0)</f>
        <v>-1</v>
      </c>
      <c r="F3" s="16">
        <f>VLOOKUP($B3,[1]AC!$B:$BJ,5,FALSE)</f>
        <v>61.82167091246059</v>
      </c>
      <c r="G3" s="16">
        <f>VLOOKUP($B4,[1]AC!$B:$BJ,6,FALSE)</f>
        <v>52.558294930935155</v>
      </c>
      <c r="H3" s="16">
        <f>VLOOKUP($B4,[1]AC!$B:$BJ,7,FALSE)</f>
        <v>0</v>
      </c>
      <c r="I3" s="16">
        <f>VLOOKUP($B4,[1]AC!$B:$BJ,8,FALSE)</f>
        <v>121.64</v>
      </c>
      <c r="J3" s="16">
        <f>VLOOKUP($B4,[1]AC!$B:$BJ,9,FALSE)</f>
        <v>6941.81</v>
      </c>
      <c r="K3" s="16">
        <f>VLOOKUP($B4,[1]AC!$B:$BJ,10,FALSE)</f>
        <v>121.37</v>
      </c>
      <c r="L3" s="16">
        <f>VLOOKUP($B4,[1]AC!$B:$BJ,11,FALSE)</f>
        <v>6964.82</v>
      </c>
      <c r="M3" s="16">
        <f>VLOOKUP($B4,[1]AC!$B:$BJ,12,FALSE)</f>
        <v>1.7522807452235081E-2</v>
      </c>
      <c r="N3" s="16">
        <f>VLOOKUP($B4,[1]AC!$B:$BJ,13,FALSE)</f>
        <v>1.7426150280983575E-2</v>
      </c>
      <c r="O3" s="16">
        <f>VLOOKUP($B4,[1]AC!$B:$BJ,14,FALSE)</f>
        <v>121.01559998779292</v>
      </c>
      <c r="P3" s="16">
        <f>VLOOKUP($B4,[1]AC!$B:$BJ,15,FALSE)</f>
        <v>6892.2477999999992</v>
      </c>
      <c r="Q3" s="16">
        <f>VLOOKUP($B4,[1]AC!$B:$BJ,16,FALSE)</f>
        <v>121.03779999999995</v>
      </c>
      <c r="R3" s="16">
        <f>VLOOKUP($B4,[1]AC!$B:$BJ,17,FALSE)</f>
        <v>6889.6637999999994</v>
      </c>
      <c r="S3" s="16">
        <f>VLOOKUP($B4,[1]AC!$B:$BJ,18,FALSE)</f>
        <v>1.7558219538739296E-2</v>
      </c>
      <c r="T3" s="16">
        <f>VLOOKUP($B4,[1]AC!$B:$BJ,19,FALSE)</f>
        <v>1.7568027049447602E-2</v>
      </c>
      <c r="U3" s="16" t="str">
        <f>VLOOKUP($B3,[1]AC!$B:$BJ,20,FALSE)</f>
        <v>NEGATIVE</v>
      </c>
      <c r="V3" s="16" t="str">
        <f>VLOOKUP($B3,[1]AC!$B:$BJ,21,FALSE)</f>
        <v/>
      </c>
      <c r="W3" s="16" t="str">
        <f>VLOOKUP($B3,[1]AC!$B:$BJ,22,FALSE)</f>
        <v>DOWN</v>
      </c>
      <c r="X3" s="16" t="str">
        <f>VLOOKUP($B3,[1]AC!$B:$BJ,23,FALSE)</f>
        <v>NEGATIVE</v>
      </c>
      <c r="Y3" s="16">
        <f>VLOOKUP($B3,[1]AC!$B:$BJ,24,FALSE)</f>
        <v>107.64723076923076</v>
      </c>
      <c r="Z3" s="16">
        <f>VLOOKUP($B3,[1]AC!$B:$BJ,25,FALSE)</f>
        <v>6852.6203076923057</v>
      </c>
      <c r="AA3" s="16">
        <f>VLOOKUP($B3,[1]AC!$B:$BJ,26,FALSE)</f>
        <v>107.65492307692308</v>
      </c>
      <c r="AB3" s="16">
        <f>VLOOKUP($B3,[1]AC!$B:$BJ,27,FALSE)</f>
        <v>6850.3815384615364</v>
      </c>
      <c r="AC3" s="16">
        <f>VLOOKUP($B3,[1]AC!$B:$BJ,28,FALSE)</f>
        <v>1.570891512089076E-2</v>
      </c>
      <c r="AD3" s="16">
        <f>VLOOKUP($B3,[1]AC!$B:$BJ,29,FALSE)</f>
        <v>1.5715171844443033E-2</v>
      </c>
      <c r="AE3" s="16" t="str">
        <f>VLOOKUP($B3,[1]AC!$B:$BJ,30,FALSE)</f>
        <v>DOWN</v>
      </c>
      <c r="AF3" s="16" t="str">
        <f>VLOOKUP($B3,[1]AC!$B:$BJ,31,FALSE)</f>
        <v>DOWN</v>
      </c>
      <c r="AG3" s="16" t="str">
        <f>VLOOKUP($B3,[1]AC!$B:$BJ,32,FALSE)</f>
        <v>NEGATIVE</v>
      </c>
      <c r="AH3" s="16">
        <f>VLOOKUP($B3,[1]AC!$B:$BJ,33,FALSE)</f>
        <v>107.80435897435896</v>
      </c>
      <c r="AI3" s="16">
        <f>VLOOKUP($B3,[1]AC!$B:$BJ,34,FALSE)</f>
        <v>6560.7823076923087</v>
      </c>
      <c r="AJ3" s="16">
        <f>VLOOKUP($B3,[1]AC!$B:$BJ,35,FALSE)</f>
        <v>107.80371794871795</v>
      </c>
      <c r="AK3" s="16">
        <f>VLOOKUP($B3,[1]AC!$B:$BJ,36,FALSE)</f>
        <v>6561.3723076923088</v>
      </c>
      <c r="AL3" s="16">
        <f>VLOOKUP($B3,[1]AC!$B:$BJ,37,FALSE)</f>
        <v>1.6431631765614563E-2</v>
      </c>
      <c r="AM3" s="16">
        <f>VLOOKUP($B3,[1]AC!$B:$BJ,38,FALSE)</f>
        <v>1.6430056532889144E-2</v>
      </c>
      <c r="AN3" s="16" t="str">
        <f>VLOOKUP($B4,[1]AC!$B:$BJ,39,FALSE)</f>
        <v>UP</v>
      </c>
      <c r="AO3" s="16" t="str">
        <f>VLOOKUP($B3,[1]AC!$B:$BJ,40,FALSE)</f>
        <v>UP</v>
      </c>
      <c r="AP3" s="16" t="str">
        <f>VLOOKUP($B3,[1]AC!$B:$BJ,41,FALSE)</f>
        <v>NEGATIVE</v>
      </c>
      <c r="AQ3" s="16">
        <f>VLOOKUP($B3,[1]AC!$B:$BJ,42,FALSE)</f>
        <v>107.67702079049947</v>
      </c>
      <c r="AR3" s="16">
        <f>VLOOKUP($B3,[1]AC!$B:$BJ,43,FALSE)</f>
        <v>6769.6039787132295</v>
      </c>
      <c r="AS3" s="16">
        <f>VLOOKUP($B3,[1]AC!$B:$BJ,44,FALSE)</f>
        <v>107.67806658655515</v>
      </c>
      <c r="AT3" s="16">
        <f>VLOOKUP($B3,[1]AC!$B:$BJ,45,FALSE)</f>
        <v>6766.1256231941452</v>
      </c>
      <c r="AU3" s="16">
        <f>VLOOKUP($B3,[1]AC!$B:$BJ,46,FALSE)</f>
        <v>1.5905955670240963E-2</v>
      </c>
      <c r="AV3" s="16">
        <f>VLOOKUP($B3,[1]AC!$B:$BJ,47,FALSE)</f>
        <v>1.5914287227750672E-2</v>
      </c>
      <c r="AW3" s="16" t="str">
        <f>VLOOKUP($B3,[1]AC!$B:$BJ,48,FALSE)</f>
        <v>DOWN</v>
      </c>
      <c r="AX3" s="16" t="str">
        <f>VLOOKUP($B3,[1]AC!$B:$BJ,49,FALSE)</f>
        <v>DOWN</v>
      </c>
      <c r="AY3" s="16" t="str">
        <f>VLOOKUP($B3,[1]AC!$B:$BJ,50,FALSE)</f>
        <v>NEGATIVE</v>
      </c>
      <c r="AZ3" s="16">
        <f>VLOOKUP($B3,[1]AC!$B:$BJ,51,FALSE)</f>
        <v>62.852518733150582</v>
      </c>
      <c r="BA3" s="16">
        <f>VLOOKUP($B3,[1]AC!$B:$BJ,52,FALSE)</f>
        <v>107.45548387096775</v>
      </c>
      <c r="BB3" s="16">
        <f>VLOOKUP($B3,[1]AC!$B:$BJ,53,FALSE)</f>
        <v>107.84967499999998</v>
      </c>
      <c r="BC3" s="16">
        <f>VLOOKUP($B3,[1]AC!$B:$BJ,54,FALSE)</f>
        <v>1.6240783880494547E-3</v>
      </c>
      <c r="BD3" s="16">
        <f>VLOOKUP($B3,[1]AC!$B:$BJ,55,FALSE)</f>
        <v>1.0500655244607415E-3</v>
      </c>
      <c r="BE3" s="16">
        <f>VLOOKUP($B3,[1]AC!$B:$BJ,56,FALSE)</f>
        <v>-2.0368628834530611E-3</v>
      </c>
      <c r="BF3" s="14">
        <f>VLOOKUP($B3,[2]indicators!$A:$G,2,FALSE)</f>
        <v>17</v>
      </c>
      <c r="BG3" s="14">
        <f>VLOOKUP($B3,[2]indicators!$A:$G,3,FALSE)</f>
        <v>0</v>
      </c>
      <c r="BH3" s="14">
        <f>VLOOKUP($B3,[2]indicators!$A:$G,4,FALSE)</f>
        <v>0</v>
      </c>
      <c r="BI3" s="17">
        <f>VLOOKUP($B3,[2]indicators!$A:$G,5,FALSE)</f>
        <v>0</v>
      </c>
      <c r="BJ3" s="17">
        <f>VLOOKUP($B3,[2]indicators!$A:$G,6,FALSE)</f>
        <v>0</v>
      </c>
      <c r="BK3" s="17">
        <f>VLOOKUP($B3,[2]indicators!$A:$G,7,FALSE)</f>
        <v>0</v>
      </c>
    </row>
    <row r="4" spans="1:63" x14ac:dyDescent="0.25">
      <c r="A4" s="14">
        <v>3</v>
      </c>
      <c r="B4" s="14" t="s">
        <v>79</v>
      </c>
      <c r="C4" s="6" t="s">
        <v>80</v>
      </c>
      <c r="D4" s="6" t="s">
        <v>68</v>
      </c>
      <c r="E4" s="15">
        <f t="shared" ca="1" si="0"/>
        <v>-1</v>
      </c>
      <c r="F4" s="16">
        <f>VLOOKUP($B4,[1]AC!$B:$BJ,5,FALSE)</f>
        <v>58.99716640152684</v>
      </c>
      <c r="G4" s="16">
        <f>VLOOKUP($B5,[1]AC!$B:$BJ,6,FALSE)</f>
        <v>52.558294930935155</v>
      </c>
      <c r="H4" s="16">
        <f>VLOOKUP($B5,[1]AC!$B:$BJ,7,FALSE)</f>
        <v>0</v>
      </c>
      <c r="I4" s="16">
        <f>VLOOKUP($B5,[1]AC!$B:$BJ,8,FALSE)</f>
        <v>106.93</v>
      </c>
      <c r="J4" s="16">
        <f>VLOOKUP($B5,[1]AC!$B:$BJ,9,FALSE)</f>
        <v>6941.81</v>
      </c>
      <c r="K4" s="16">
        <f>VLOOKUP($B5,[1]AC!$B:$BJ,10,FALSE)</f>
        <v>106.92</v>
      </c>
      <c r="L4" s="16">
        <f>VLOOKUP($B5,[1]AC!$B:$BJ,11,FALSE)</f>
        <v>6964.82</v>
      </c>
      <c r="M4" s="16">
        <f>VLOOKUP($B5,[1]AC!$B:$BJ,12,FALSE)</f>
        <v>1.5403763571748578E-2</v>
      </c>
      <c r="N4" s="16">
        <f>VLOOKUP($B5,[1]AC!$B:$BJ,13,FALSE)</f>
        <v>1.5351437653808715E-2</v>
      </c>
      <c r="O4" s="16">
        <f>VLOOKUP($B5,[1]AC!$B:$BJ,14,FALSE)</f>
        <v>106.83270000610349</v>
      </c>
      <c r="P4" s="16">
        <f>VLOOKUP($B5,[1]AC!$B:$BJ,15,FALSE)</f>
        <v>6892.2477999999992</v>
      </c>
      <c r="Q4" s="16">
        <f>VLOOKUP($B5,[1]AC!$B:$BJ,16,FALSE)</f>
        <v>106.83409999999998</v>
      </c>
      <c r="R4" s="16">
        <f>VLOOKUP($B5,[1]AC!$B:$BJ,17,FALSE)</f>
        <v>6889.6637999999994</v>
      </c>
      <c r="S4" s="16">
        <f>VLOOKUP($B5,[1]AC!$B:$BJ,18,FALSE)</f>
        <v>1.5500414829267095E-2</v>
      </c>
      <c r="T4" s="16">
        <f>VLOOKUP($B5,[1]AC!$B:$BJ,19,FALSE)</f>
        <v>1.5506431532987138E-2</v>
      </c>
      <c r="U4" s="16" t="str">
        <f>VLOOKUP($B4,[1]AC!$B:$BJ,20,FALSE)</f>
        <v>NEGATIVE</v>
      </c>
      <c r="V4" s="16" t="str">
        <f>VLOOKUP($B4,[1]AC!$B:$BJ,21,FALSE)</f>
        <v/>
      </c>
      <c r="W4" s="16" t="str">
        <f>VLOOKUP($B4,[1]AC!$B:$BJ,22,FALSE)</f>
        <v>DOWN</v>
      </c>
      <c r="X4" s="16" t="str">
        <f>VLOOKUP($B4,[1]AC!$B:$BJ,23,FALSE)</f>
        <v>NEGATIVE</v>
      </c>
      <c r="Y4" s="16">
        <f>VLOOKUP($B4,[1]AC!$B:$BJ,24,FALSE)</f>
        <v>121.30861537522532</v>
      </c>
      <c r="Z4" s="16">
        <f>VLOOKUP($B4,[1]AC!$B:$BJ,25,FALSE)</f>
        <v>6852.6203076923057</v>
      </c>
      <c r="AA4" s="16">
        <f>VLOOKUP($B4,[1]AC!$B:$BJ,26,FALSE)</f>
        <v>121.32261538461533</v>
      </c>
      <c r="AB4" s="16">
        <f>VLOOKUP($B4,[1]AC!$B:$BJ,27,FALSE)</f>
        <v>6850.3815384615364</v>
      </c>
      <c r="AC4" s="16">
        <f>VLOOKUP($B4,[1]AC!$B:$BJ,28,FALSE)</f>
        <v>1.7702515231881759E-2</v>
      </c>
      <c r="AD4" s="16">
        <f>VLOOKUP($B4,[1]AC!$B:$BJ,29,FALSE)</f>
        <v>1.771034426381192E-2</v>
      </c>
      <c r="AE4" s="16" t="str">
        <f>VLOOKUP($B4,[1]AC!$B:$BJ,30,FALSE)</f>
        <v>DOWN</v>
      </c>
      <c r="AF4" s="16" t="str">
        <f>VLOOKUP($B4,[1]AC!$B:$BJ,31,FALSE)</f>
        <v>DOWN</v>
      </c>
      <c r="AG4" s="16" t="str">
        <f>VLOOKUP($B4,[1]AC!$B:$BJ,32,FALSE)</f>
        <v>NEGATIVE</v>
      </c>
      <c r="AH4" s="16">
        <f>VLOOKUP($B4,[1]AC!$B:$BJ,33,FALSE)</f>
        <v>121.45794870229865</v>
      </c>
      <c r="AI4" s="16">
        <f>VLOOKUP($B4,[1]AC!$B:$BJ,34,FALSE)</f>
        <v>6560.7823076923087</v>
      </c>
      <c r="AJ4" s="16">
        <f>VLOOKUP($B4,[1]AC!$B:$BJ,35,FALSE)</f>
        <v>121.45102564102564</v>
      </c>
      <c r="AK4" s="16">
        <f>VLOOKUP($B4,[1]AC!$B:$BJ,36,FALSE)</f>
        <v>6561.3723076923088</v>
      </c>
      <c r="AL4" s="16">
        <f>VLOOKUP($B4,[1]AC!$B:$BJ,37,FALSE)</f>
        <v>1.8512723484193808E-2</v>
      </c>
      <c r="AM4" s="16">
        <f>VLOOKUP($B4,[1]AC!$B:$BJ,38,FALSE)</f>
        <v>1.8510003692160704E-2</v>
      </c>
      <c r="AN4" s="16" t="str">
        <f>VLOOKUP($B5,[1]AC!$B:$BJ,39,FALSE)</f>
        <v>UP</v>
      </c>
      <c r="AO4" s="16" t="str">
        <f>VLOOKUP($B4,[1]AC!$B:$BJ,40,FALSE)</f>
        <v>UP</v>
      </c>
      <c r="AP4" s="16" t="str">
        <f>VLOOKUP($B4,[1]AC!$B:$BJ,41,FALSE)</f>
        <v>NEGATIVE</v>
      </c>
      <c r="AQ4" s="16">
        <f>VLOOKUP($B4,[1]AC!$B:$BJ,42,FALSE)</f>
        <v>121.47991351892341</v>
      </c>
      <c r="AR4" s="16">
        <f>VLOOKUP($B4,[1]AC!$B:$BJ,43,FALSE)</f>
        <v>6769.6039787132295</v>
      </c>
      <c r="AS4" s="16">
        <f>VLOOKUP($B4,[1]AC!$B:$BJ,44,FALSE)</f>
        <v>121.47663080754664</v>
      </c>
      <c r="AT4" s="16">
        <f>VLOOKUP($B4,[1]AC!$B:$BJ,45,FALSE)</f>
        <v>6766.1256231941452</v>
      </c>
      <c r="AU4" s="16">
        <f>VLOOKUP($B4,[1]AC!$B:$BJ,46,FALSE)</f>
        <v>1.7944906954810432E-2</v>
      </c>
      <c r="AV4" s="16">
        <f>VLOOKUP($B4,[1]AC!$B:$BJ,47,FALSE)</f>
        <v>1.7953646972076184E-2</v>
      </c>
      <c r="AW4" s="16" t="str">
        <f>VLOOKUP($B4,[1]AC!$B:$BJ,48,FALSE)</f>
        <v>UP</v>
      </c>
      <c r="AX4" s="16" t="str">
        <f>VLOOKUP($B4,[1]AC!$B:$BJ,49,FALSE)</f>
        <v>DOWN</v>
      </c>
      <c r="AY4" s="16" t="str">
        <f>VLOOKUP($B4,[1]AC!$B:$BJ,50,FALSE)</f>
        <v>NEGATIVE</v>
      </c>
      <c r="AZ4" s="16">
        <f>VLOOKUP($B4,[1]AC!$B:$BJ,51,FALSE)</f>
        <v>62.022637781021714</v>
      </c>
      <c r="BA4" s="16">
        <f>VLOOKUP($B4,[1]AC!$B:$BJ,52,FALSE)</f>
        <v>121.16677417385962</v>
      </c>
      <c r="BB4" s="16">
        <f>VLOOKUP($B4,[1]AC!$B:$BJ,53,FALSE)</f>
        <v>121.61679999694829</v>
      </c>
      <c r="BC4" s="16">
        <f>VLOOKUP($B4,[1]AC!$B:$BJ,54,FALSE)</f>
        <v>3.9055741919922227E-3</v>
      </c>
      <c r="BD4" s="16">
        <f>VLOOKUP($B4,[1]AC!$B:$BJ,55,FALSE)</f>
        <v>5.1596654668493169E-3</v>
      </c>
      <c r="BE4" s="16">
        <f>VLOOKUP($B4,[1]AC!$B:$BJ,56,FALSE)</f>
        <v>1.9076314335109146E-4</v>
      </c>
      <c r="BF4" s="14">
        <f>VLOOKUP($B4,[2]indicators!$A:$G,2,FALSE)</f>
        <v>4</v>
      </c>
      <c r="BG4" s="14">
        <f>VLOOKUP($B4,[2]indicators!$A:$G,3,FALSE)</f>
        <v>0</v>
      </c>
      <c r="BH4" s="14">
        <f>VLOOKUP($B4,[2]indicators!$A:$G,4,FALSE)</f>
        <v>0</v>
      </c>
      <c r="BI4" s="17">
        <f>VLOOKUP($B4,[2]indicators!$A:$G,5,FALSE)</f>
        <v>0</v>
      </c>
      <c r="BJ4" s="17">
        <f>VLOOKUP($B4,[2]indicators!$A:$G,6,FALSE)</f>
        <v>0</v>
      </c>
      <c r="BK4" s="17">
        <f>VLOOKUP($B4,[2]indicators!$A:$G,7,FALSE)</f>
        <v>0</v>
      </c>
    </row>
    <row r="5" spans="1:63" x14ac:dyDescent="0.25">
      <c r="A5" s="14">
        <v>4</v>
      </c>
      <c r="B5" s="14" t="s">
        <v>87</v>
      </c>
      <c r="C5" s="6" t="s">
        <v>88</v>
      </c>
      <c r="D5" s="6" t="s">
        <v>68</v>
      </c>
      <c r="E5" s="15">
        <f t="shared" ca="1" si="0"/>
        <v>-1</v>
      </c>
      <c r="F5" s="16">
        <f>VLOOKUP($B5,[1]AC!$B:$BJ,5,FALSE)</f>
        <v>59.356995220704363</v>
      </c>
      <c r="G5" s="16">
        <f>VLOOKUP($B6,[1]AC!$B:$BJ,6,FALSE)</f>
        <v>52.558294930935155</v>
      </c>
      <c r="H5" s="16">
        <f>VLOOKUP($B6,[1]AC!$B:$BJ,7,FALSE)</f>
        <v>0</v>
      </c>
      <c r="I5" s="16">
        <f>VLOOKUP($B6,[1]AC!$B:$BJ,8,FALSE)</f>
        <v>109.328125</v>
      </c>
      <c r="J5" s="16">
        <f>VLOOKUP($B6,[1]AC!$B:$BJ,9,FALSE)</f>
        <v>6941.81</v>
      </c>
      <c r="K5" s="16">
        <f>VLOOKUP($B6,[1]AC!$B:$BJ,10,FALSE)</f>
        <v>109.328125</v>
      </c>
      <c r="L5" s="16">
        <f>VLOOKUP($B6,[1]AC!$B:$BJ,11,FALSE)</f>
        <v>6964.82</v>
      </c>
      <c r="M5" s="16">
        <f>VLOOKUP($B6,[1]AC!$B:$BJ,12,FALSE)</f>
        <v>1.5749224625854062E-2</v>
      </c>
      <c r="N5" s="16">
        <f>VLOOKUP($B6,[1]AC!$B:$BJ,13,FALSE)</f>
        <v>1.5697193179436082E-2</v>
      </c>
      <c r="O5" s="16">
        <f>VLOOKUP($B6,[1]AC!$B:$BJ,14,FALSE)</f>
        <v>109.12282400000002</v>
      </c>
      <c r="P5" s="16">
        <f>VLOOKUP($B6,[1]AC!$B:$BJ,15,FALSE)</f>
        <v>6892.2477999999992</v>
      </c>
      <c r="Q5" s="16">
        <f>VLOOKUP($B6,[1]AC!$B:$BJ,16,FALSE)</f>
        <v>109.131888</v>
      </c>
      <c r="R5" s="16">
        <f>VLOOKUP($B6,[1]AC!$B:$BJ,17,FALSE)</f>
        <v>6889.6637999999994</v>
      </c>
      <c r="S5" s="16">
        <f>VLOOKUP($B6,[1]AC!$B:$BJ,18,FALSE)</f>
        <v>1.5832690171122408E-2</v>
      </c>
      <c r="T5" s="16">
        <f>VLOOKUP($B6,[1]AC!$B:$BJ,19,FALSE)</f>
        <v>1.5839943888118317E-2</v>
      </c>
      <c r="U5" s="16" t="str">
        <f>VLOOKUP($B5,[1]AC!$B:$BJ,20,FALSE)</f>
        <v>NEGATIVE</v>
      </c>
      <c r="V5" s="16" t="str">
        <f>VLOOKUP($B5,[1]AC!$B:$BJ,21,FALSE)</f>
        <v/>
      </c>
      <c r="W5" s="16" t="str">
        <f>VLOOKUP($B5,[1]AC!$B:$BJ,22,FALSE)</f>
        <v>DOWN</v>
      </c>
      <c r="X5" s="16" t="str">
        <f>VLOOKUP($B5,[1]AC!$B:$BJ,23,FALSE)</f>
        <v>NEGATIVE</v>
      </c>
      <c r="Y5" s="16">
        <f>VLOOKUP($B5,[1]AC!$B:$BJ,24,FALSE)</f>
        <v>106.87269231238729</v>
      </c>
      <c r="Z5" s="16">
        <f>VLOOKUP($B5,[1]AC!$B:$BJ,25,FALSE)</f>
        <v>6852.6203076923057</v>
      </c>
      <c r="AA5" s="16">
        <f>VLOOKUP($B5,[1]AC!$B:$BJ,26,FALSE)</f>
        <v>106.8744615384615</v>
      </c>
      <c r="AB5" s="16">
        <f>VLOOKUP($B5,[1]AC!$B:$BJ,27,FALSE)</f>
        <v>6850.3815384615364</v>
      </c>
      <c r="AC5" s="16">
        <f>VLOOKUP($B5,[1]AC!$B:$BJ,28,FALSE)</f>
        <v>1.5595887049574155E-2</v>
      </c>
      <c r="AD5" s="16">
        <f>VLOOKUP($B5,[1]AC!$B:$BJ,29,FALSE)</f>
        <v>1.5601242199199237E-2</v>
      </c>
      <c r="AE5" s="16" t="str">
        <f>VLOOKUP($B5,[1]AC!$B:$BJ,30,FALSE)</f>
        <v>DOWN</v>
      </c>
      <c r="AF5" s="16" t="str">
        <f>VLOOKUP($B5,[1]AC!$B:$BJ,31,FALSE)</f>
        <v>DOWN</v>
      </c>
      <c r="AG5" s="16" t="str">
        <f>VLOOKUP($B5,[1]AC!$B:$BJ,32,FALSE)</f>
        <v>NEGATIVE</v>
      </c>
      <c r="AH5" s="16">
        <f>VLOOKUP($B5,[1]AC!$B:$BJ,33,FALSE)</f>
        <v>107.03076923859422</v>
      </c>
      <c r="AI5" s="16">
        <f>VLOOKUP($B5,[1]AC!$B:$BJ,34,FALSE)</f>
        <v>6560.7823076923087</v>
      </c>
      <c r="AJ5" s="16">
        <f>VLOOKUP($B5,[1]AC!$B:$BJ,35,FALSE)</f>
        <v>107.03051282051278</v>
      </c>
      <c r="AK5" s="16">
        <f>VLOOKUP($B5,[1]AC!$B:$BJ,36,FALSE)</f>
        <v>6561.3723076923088</v>
      </c>
      <c r="AL5" s="16">
        <f>VLOOKUP($B5,[1]AC!$B:$BJ,37,FALSE)</f>
        <v>1.631372056242501E-2</v>
      </c>
      <c r="AM5" s="16">
        <f>VLOOKUP($B5,[1]AC!$B:$BJ,38,FALSE)</f>
        <v>1.6312214549239066E-2</v>
      </c>
      <c r="AN5" s="16" t="str">
        <f>VLOOKUP($B6,[1]AC!$B:$BJ,39,FALSE)</f>
        <v>UP</v>
      </c>
      <c r="AO5" s="16" t="str">
        <f>VLOOKUP($B5,[1]AC!$B:$BJ,40,FALSE)</f>
        <v>UP</v>
      </c>
      <c r="AP5" s="16" t="str">
        <f>VLOOKUP($B5,[1]AC!$B:$BJ,41,FALSE)</f>
        <v>NEGATIVE</v>
      </c>
      <c r="AQ5" s="16">
        <f>VLOOKUP($B5,[1]AC!$B:$BJ,42,FALSE)</f>
        <v>106.923026012299</v>
      </c>
      <c r="AR5" s="16">
        <f>VLOOKUP($B5,[1]AC!$B:$BJ,43,FALSE)</f>
        <v>6769.6039787132295</v>
      </c>
      <c r="AS5" s="16">
        <f>VLOOKUP($B5,[1]AC!$B:$BJ,44,FALSE)</f>
        <v>106.92288276669947</v>
      </c>
      <c r="AT5" s="16">
        <f>VLOOKUP($B5,[1]AC!$B:$BJ,45,FALSE)</f>
        <v>6766.1256231941452</v>
      </c>
      <c r="AU5" s="16">
        <f>VLOOKUP($B5,[1]AC!$B:$BJ,46,FALSE)</f>
        <v>1.5794576218714496E-2</v>
      </c>
      <c r="AV5" s="16">
        <f>VLOOKUP($B5,[1]AC!$B:$BJ,47,FALSE)</f>
        <v>1.5802674783360501E-2</v>
      </c>
      <c r="AW5" s="16" t="str">
        <f>VLOOKUP($B5,[1]AC!$B:$BJ,48,FALSE)</f>
        <v>UP</v>
      </c>
      <c r="AX5" s="16" t="str">
        <f>VLOOKUP($B5,[1]AC!$B:$BJ,49,FALSE)</f>
        <v>DOWN</v>
      </c>
      <c r="AY5" s="16" t="str">
        <f>VLOOKUP($B5,[1]AC!$B:$BJ,50,FALSE)</f>
        <v>NEGATIVE</v>
      </c>
      <c r="AZ5" s="16">
        <f>VLOOKUP($B5,[1]AC!$B:$BJ,51,FALSE)</f>
        <v>67.230463635983099</v>
      </c>
      <c r="BA5" s="16">
        <f>VLOOKUP($B5,[1]AC!$B:$BJ,52,FALSE)</f>
        <v>106.84258065500565</v>
      </c>
      <c r="BB5" s="16">
        <f>VLOOKUP($B5,[1]AC!$B:$BJ,53,FALSE)</f>
        <v>107.07105000152583</v>
      </c>
      <c r="BC5" s="16">
        <f>VLOOKUP($B5,[1]AC!$B:$BJ,54,FALSE)</f>
        <v>8.1820697757795102E-4</v>
      </c>
      <c r="BD5" s="16">
        <f>VLOOKUP($B5,[1]AC!$B:$BJ,55,FALSE)</f>
        <v>9.1076977265336367E-4</v>
      </c>
      <c r="BE5" s="16">
        <f>VLOOKUP($B5,[1]AC!$B:$BJ,56,FALSE)</f>
        <v>-1.31734956856977E-3</v>
      </c>
      <c r="BF5" s="14">
        <f>VLOOKUP($B5,[2]indicators!$A:$G,2,FALSE)</f>
        <v>12</v>
      </c>
      <c r="BG5" s="14">
        <f>VLOOKUP($B5,[2]indicators!$A:$G,3,FALSE)</f>
        <v>0</v>
      </c>
      <c r="BH5" s="14">
        <f>VLOOKUP($B5,[2]indicators!$A:$G,4,FALSE)</f>
        <v>0</v>
      </c>
      <c r="BI5" s="17">
        <f>VLOOKUP($B5,[2]indicators!$A:$G,5,FALSE)</f>
        <v>0</v>
      </c>
      <c r="BJ5" s="17">
        <f>VLOOKUP($B5,[2]indicators!$A:$G,6,FALSE)</f>
        <v>0</v>
      </c>
      <c r="BK5" s="17">
        <f>VLOOKUP($B5,[2]indicators!$A:$G,7,FALSE)</f>
        <v>0</v>
      </c>
    </row>
    <row r="6" spans="1:63" x14ac:dyDescent="0.25">
      <c r="A6" s="14">
        <v>5</v>
      </c>
      <c r="B6" s="14" t="s">
        <v>75</v>
      </c>
      <c r="C6" s="6" t="s">
        <v>76</v>
      </c>
      <c r="D6" s="6" t="s">
        <v>68</v>
      </c>
      <c r="E6" s="15">
        <f t="shared" ca="1" si="0"/>
        <v>-1</v>
      </c>
      <c r="F6" s="16">
        <f>VLOOKUP($B6,[1]AC!$B:$BJ,5,FALSE)</f>
        <v>60.976694594390544</v>
      </c>
      <c r="G6" s="16">
        <f>VLOOKUP($B7,[1]AC!$B:$BJ,6,FALSE)</f>
        <v>52.558294930935155</v>
      </c>
      <c r="H6" s="16">
        <f>VLOOKUP($B7,[1]AC!$B:$BJ,7,FALSE)</f>
        <v>0</v>
      </c>
      <c r="I6" s="16">
        <f>VLOOKUP($B7,[1]AC!$B:$BJ,8,FALSE)</f>
        <v>90.88</v>
      </c>
      <c r="J6" s="16">
        <f>VLOOKUP($B7,[1]AC!$B:$BJ,9,FALSE)</f>
        <v>6941.81</v>
      </c>
      <c r="K6" s="16">
        <f>VLOOKUP($B7,[1]AC!$B:$BJ,10,FALSE)</f>
        <v>90.51</v>
      </c>
      <c r="L6" s="16">
        <f>VLOOKUP($B7,[1]AC!$B:$BJ,11,FALSE)</f>
        <v>6964.82</v>
      </c>
      <c r="M6" s="16">
        <f>VLOOKUP($B7,[1]AC!$B:$BJ,12,FALSE)</f>
        <v>1.309168646217629E-2</v>
      </c>
      <c r="N6" s="16">
        <f>VLOOKUP($B7,[1]AC!$B:$BJ,13,FALSE)</f>
        <v>1.2995310718726401E-2</v>
      </c>
      <c r="O6" s="16">
        <f>VLOOKUP($B7,[1]AC!$B:$BJ,14,FALSE)</f>
        <v>92.000798745068366</v>
      </c>
      <c r="P6" s="16">
        <f>VLOOKUP($B7,[1]AC!$B:$BJ,15,FALSE)</f>
        <v>6892.2477999999992</v>
      </c>
      <c r="Q6" s="16">
        <f>VLOOKUP($B7,[1]AC!$B:$BJ,16,FALSE)</f>
        <v>92.047798799999995</v>
      </c>
      <c r="R6" s="16">
        <f>VLOOKUP($B7,[1]AC!$B:$BJ,17,FALSE)</f>
        <v>6889.6637999999994</v>
      </c>
      <c r="S6" s="16">
        <f>VLOOKUP($B7,[1]AC!$B:$BJ,18,FALSE)</f>
        <v>1.334844616948746E-2</v>
      </c>
      <c r="T6" s="16">
        <f>VLOOKUP($B7,[1]AC!$B:$BJ,19,FALSE)</f>
        <v>1.3360274386683427E-2</v>
      </c>
      <c r="U6" s="16" t="str">
        <f>VLOOKUP($B6,[1]AC!$B:$BJ,20,FALSE)</f>
        <v>NEGATIVE</v>
      </c>
      <c r="V6" s="16" t="str">
        <f>VLOOKUP($B6,[1]AC!$B:$BJ,21,FALSE)</f>
        <v/>
      </c>
      <c r="W6" s="16" t="str">
        <f>VLOOKUP($B6,[1]AC!$B:$BJ,22,FALSE)</f>
        <v>DOWN</v>
      </c>
      <c r="X6" s="16" t="str">
        <f>VLOOKUP($B6,[1]AC!$B:$BJ,23,FALSE)</f>
        <v>NEGATIVE</v>
      </c>
      <c r="Y6" s="16">
        <f>VLOOKUP($B6,[1]AC!$B:$BJ,24,FALSE)</f>
        <v>109.18931384615387</v>
      </c>
      <c r="Z6" s="16">
        <f>VLOOKUP($B6,[1]AC!$B:$BJ,25,FALSE)</f>
        <v>6852.6203076923057</v>
      </c>
      <c r="AA6" s="16">
        <f>VLOOKUP($B6,[1]AC!$B:$BJ,26,FALSE)</f>
        <v>109.18414615384616</v>
      </c>
      <c r="AB6" s="16">
        <f>VLOOKUP($B6,[1]AC!$B:$BJ,27,FALSE)</f>
        <v>6850.3815384615364</v>
      </c>
      <c r="AC6" s="16">
        <f>VLOOKUP($B6,[1]AC!$B:$BJ,28,FALSE)</f>
        <v>1.5933950655865909E-2</v>
      </c>
      <c r="AD6" s="16">
        <f>VLOOKUP($B6,[1]AC!$B:$BJ,29,FALSE)</f>
        <v>1.5938403655450527E-2</v>
      </c>
      <c r="AE6" s="16" t="str">
        <f>VLOOKUP($B6,[1]AC!$B:$BJ,30,FALSE)</f>
        <v>UP</v>
      </c>
      <c r="AF6" s="16" t="str">
        <f>VLOOKUP($B6,[1]AC!$B:$BJ,31,FALSE)</f>
        <v>DOWN</v>
      </c>
      <c r="AG6" s="16" t="str">
        <f>VLOOKUP($B6,[1]AC!$B:$BJ,32,FALSE)</f>
        <v>NEGATIVE</v>
      </c>
      <c r="AH6" s="16">
        <f>VLOOKUP($B6,[1]AC!$B:$BJ,33,FALSE)</f>
        <v>108.94211794871796</v>
      </c>
      <c r="AI6" s="16">
        <f>VLOOKUP($B6,[1]AC!$B:$BJ,34,FALSE)</f>
        <v>6560.7823076923087</v>
      </c>
      <c r="AJ6" s="16">
        <f>VLOOKUP($B6,[1]AC!$B:$BJ,35,FALSE)</f>
        <v>108.93771282051283</v>
      </c>
      <c r="AK6" s="16">
        <f>VLOOKUP($B6,[1]AC!$B:$BJ,36,FALSE)</f>
        <v>6561.3723076923088</v>
      </c>
      <c r="AL6" s="16">
        <f>VLOOKUP($B6,[1]AC!$B:$BJ,37,FALSE)</f>
        <v>1.6605049952806206E-2</v>
      </c>
      <c r="AM6" s="16">
        <f>VLOOKUP($B6,[1]AC!$B:$BJ,38,FALSE)</f>
        <v>1.6602885450166926E-2</v>
      </c>
      <c r="AN6" s="16" t="str">
        <f>VLOOKUP($B7,[1]AC!$B:$BJ,39,FALSE)</f>
        <v>UP</v>
      </c>
      <c r="AO6" s="16" t="str">
        <f>VLOOKUP($B6,[1]AC!$B:$BJ,40,FALSE)</f>
        <v>UP</v>
      </c>
      <c r="AP6" s="16" t="str">
        <f>VLOOKUP($B6,[1]AC!$B:$BJ,41,FALSE)</f>
        <v>NEGATIVE</v>
      </c>
      <c r="AQ6" s="16">
        <f>VLOOKUP($B6,[1]AC!$B:$BJ,42,FALSE)</f>
        <v>109.09388619032842</v>
      </c>
      <c r="AR6" s="16">
        <f>VLOOKUP($B6,[1]AC!$B:$BJ,43,FALSE)</f>
        <v>6769.6039787132295</v>
      </c>
      <c r="AS6" s="16">
        <f>VLOOKUP($B6,[1]AC!$B:$BJ,44,FALSE)</f>
        <v>109.08914085125016</v>
      </c>
      <c r="AT6" s="16">
        <f>VLOOKUP($B6,[1]AC!$B:$BJ,45,FALSE)</f>
        <v>6766.1256231941452</v>
      </c>
      <c r="AU6" s="16">
        <f>VLOOKUP($B6,[1]AC!$B:$BJ,46,FALSE)</f>
        <v>1.6115253792300131E-2</v>
      </c>
      <c r="AV6" s="16">
        <f>VLOOKUP($B6,[1]AC!$B:$BJ,47,FALSE)</f>
        <v>1.612283704536829E-2</v>
      </c>
      <c r="AW6" s="16" t="str">
        <f>VLOOKUP($B6,[1]AC!$B:$BJ,48,FALSE)</f>
        <v>UP</v>
      </c>
      <c r="AX6" s="16" t="str">
        <f>VLOOKUP($B6,[1]AC!$B:$BJ,49,FALSE)</f>
        <v>DOWN</v>
      </c>
      <c r="AY6" s="16" t="str">
        <f>VLOOKUP($B6,[1]AC!$B:$BJ,50,FALSE)</f>
        <v>NEGATIVE</v>
      </c>
      <c r="AZ6" s="16">
        <f>VLOOKUP($B6,[1]AC!$B:$BJ,51,FALSE)</f>
        <v>64.222020944985672</v>
      </c>
      <c r="BA6" s="16">
        <f>VLOOKUP($B6,[1]AC!$B:$BJ,52,FALSE)</f>
        <v>109.02470967741938</v>
      </c>
      <c r="BB6" s="16">
        <f>VLOOKUP($B6,[1]AC!$B:$BJ,53,FALSE)</f>
        <v>108.88610250000002</v>
      </c>
      <c r="BC6" s="16">
        <f>VLOOKUP($B6,[1]AC!$B:$BJ,54,FALSE)</f>
        <v>2.7829959233862667E-3</v>
      </c>
      <c r="BD6" s="16">
        <f>VLOOKUP($B6,[1]AC!$B:$BJ,55,FALSE)</f>
        <v>1.8813754306796771E-3</v>
      </c>
      <c r="BE6" s="16">
        <f>VLOOKUP($B6,[1]AC!$B:$BJ,56,FALSE)</f>
        <v>4.059494185678858E-3</v>
      </c>
      <c r="BF6" s="14">
        <f>VLOOKUP($B6,[2]indicators!$A:$G,2,FALSE)</f>
        <v>4</v>
      </c>
      <c r="BG6" s="14">
        <f>VLOOKUP($B6,[2]indicators!$A:$G,3,FALSE)</f>
        <v>0</v>
      </c>
      <c r="BH6" s="14">
        <f>VLOOKUP($B6,[2]indicators!$A:$G,4,FALSE)</f>
        <v>0</v>
      </c>
      <c r="BI6" s="17">
        <f>VLOOKUP($B6,[2]indicators!$A:$G,5,FALSE)</f>
        <v>0</v>
      </c>
      <c r="BJ6" s="17">
        <f>VLOOKUP($B6,[2]indicators!$A:$G,6,FALSE)</f>
        <v>0</v>
      </c>
      <c r="BK6" s="17">
        <f>VLOOKUP($B6,[2]indicators!$A:$G,7,FALSE)</f>
        <v>0</v>
      </c>
    </row>
    <row r="7" spans="1:63" x14ac:dyDescent="0.25">
      <c r="A7" s="14">
        <v>6</v>
      </c>
      <c r="B7" s="14" t="s">
        <v>89</v>
      </c>
      <c r="C7" s="6" t="s">
        <v>90</v>
      </c>
      <c r="D7" s="6" t="s">
        <v>68</v>
      </c>
      <c r="E7" s="15">
        <f t="shared" ca="1" si="0"/>
        <v>-1</v>
      </c>
      <c r="F7" s="16">
        <f>VLOOKUP($B7,[1]AC!$B:$BJ,5,FALSE)</f>
        <v>42.930920678903831</v>
      </c>
      <c r="G7" s="16">
        <f>VLOOKUP($B8,[1]AC!$B:$BJ,6,FALSE)</f>
        <v>52.558294930935155</v>
      </c>
      <c r="H7" s="16">
        <f>VLOOKUP($B8,[1]AC!$B:$BJ,7,FALSE)</f>
        <v>1</v>
      </c>
      <c r="I7" s="16">
        <f>VLOOKUP($B8,[1]AC!$B:$BJ,8,FALSE)</f>
        <v>121.65</v>
      </c>
      <c r="J7" s="16">
        <f>VLOOKUP($B8,[1]AC!$B:$BJ,9,FALSE)</f>
        <v>6941.81</v>
      </c>
      <c r="K7" s="16">
        <f>VLOOKUP($B8,[1]AC!$B:$BJ,10,FALSE)</f>
        <v>121.28</v>
      </c>
      <c r="L7" s="16">
        <f>VLOOKUP($B8,[1]AC!$B:$BJ,11,FALSE)</f>
        <v>6964.82</v>
      </c>
      <c r="M7" s="16">
        <f>VLOOKUP($B8,[1]AC!$B:$BJ,12,FALSE)</f>
        <v>1.7524247998720793E-2</v>
      </c>
      <c r="N7" s="16">
        <f>VLOOKUP($B8,[1]AC!$B:$BJ,13,FALSE)</f>
        <v>1.7413228195416394E-2</v>
      </c>
      <c r="O7" s="16">
        <f>VLOOKUP($B8,[1]AC!$B:$BJ,14,FALSE)</f>
        <v>120.61440003051759</v>
      </c>
      <c r="P7" s="16">
        <f>VLOOKUP($B8,[1]AC!$B:$BJ,15,FALSE)</f>
        <v>6892.2477999999992</v>
      </c>
      <c r="Q7" s="16">
        <f>VLOOKUP($B8,[1]AC!$B:$BJ,16,FALSE)</f>
        <v>120.60900000000002</v>
      </c>
      <c r="R7" s="16">
        <f>VLOOKUP($B8,[1]AC!$B:$BJ,17,FALSE)</f>
        <v>6889.6637999999994</v>
      </c>
      <c r="S7" s="16">
        <f>VLOOKUP($B8,[1]AC!$B:$BJ,18,FALSE)</f>
        <v>1.7500009217677519E-2</v>
      </c>
      <c r="T7" s="16">
        <f>VLOOKUP($B8,[1]AC!$B:$BJ,19,FALSE)</f>
        <v>1.7505788889147254E-2</v>
      </c>
      <c r="U7" s="16" t="str">
        <f>VLOOKUP($B7,[1]AC!$B:$BJ,20,FALSE)</f>
        <v>NEGATIVE</v>
      </c>
      <c r="V7" s="16" t="str">
        <f>VLOOKUP($B7,[1]AC!$B:$BJ,21,FALSE)</f>
        <v/>
      </c>
      <c r="W7" s="16" t="str">
        <f>VLOOKUP($B7,[1]AC!$B:$BJ,22,FALSE)</f>
        <v>DOWN</v>
      </c>
      <c r="X7" s="16" t="str">
        <f>VLOOKUP($B7,[1]AC!$B:$BJ,23,FALSE)</f>
        <v>NEGATIVE</v>
      </c>
      <c r="Y7" s="16">
        <f>VLOOKUP($B7,[1]AC!$B:$BJ,24,FALSE)</f>
        <v>92.18261411159105</v>
      </c>
      <c r="Z7" s="16">
        <f>VLOOKUP($B7,[1]AC!$B:$BJ,25,FALSE)</f>
        <v>6852.6203076923057</v>
      </c>
      <c r="AA7" s="16">
        <f>VLOOKUP($B7,[1]AC!$B:$BJ,26,FALSE)</f>
        <v>92.218460307692311</v>
      </c>
      <c r="AB7" s="16">
        <f>VLOOKUP($B7,[1]AC!$B:$BJ,27,FALSE)</f>
        <v>6850.3815384615364</v>
      </c>
      <c r="AC7" s="16">
        <f>VLOOKUP($B7,[1]AC!$B:$BJ,28,FALSE)</f>
        <v>1.3452170114855604E-2</v>
      </c>
      <c r="AD7" s="16">
        <f>VLOOKUP($B7,[1]AC!$B:$BJ,29,FALSE)</f>
        <v>1.34617991406655E-2</v>
      </c>
      <c r="AE7" s="16" t="str">
        <f>VLOOKUP($B7,[1]AC!$B:$BJ,30,FALSE)</f>
        <v>DOWN</v>
      </c>
      <c r="AF7" s="16" t="str">
        <f>VLOOKUP($B7,[1]AC!$B:$BJ,31,FALSE)</f>
        <v>DOWN</v>
      </c>
      <c r="AG7" s="16" t="str">
        <f>VLOOKUP($B7,[1]AC!$B:$BJ,32,FALSE)</f>
        <v>NEGATIVE</v>
      </c>
      <c r="AH7" s="16">
        <f>VLOOKUP($B7,[1]AC!$B:$BJ,33,FALSE)</f>
        <v>91.873844288549151</v>
      </c>
      <c r="AI7" s="16">
        <f>VLOOKUP($B7,[1]AC!$B:$BJ,34,FALSE)</f>
        <v>6560.7823076923087</v>
      </c>
      <c r="AJ7" s="16">
        <f>VLOOKUP($B7,[1]AC!$B:$BJ,35,FALSE)</f>
        <v>91.864356923076897</v>
      </c>
      <c r="AK7" s="16">
        <f>VLOOKUP($B7,[1]AC!$B:$BJ,36,FALSE)</f>
        <v>6561.3723076923088</v>
      </c>
      <c r="AL7" s="16">
        <f>VLOOKUP($B7,[1]AC!$B:$BJ,37,FALSE)</f>
        <v>1.4003489215124542E-2</v>
      </c>
      <c r="AM7" s="16">
        <f>VLOOKUP($B7,[1]AC!$B:$BJ,38,FALSE)</f>
        <v>1.4000784076126658E-2</v>
      </c>
      <c r="AN7" s="16" t="str">
        <f>VLOOKUP($B8,[1]AC!$B:$BJ,39,FALSE)</f>
        <v>UP</v>
      </c>
      <c r="AO7" s="16" t="str">
        <f>VLOOKUP($B7,[1]AC!$B:$BJ,40,FALSE)</f>
        <v>UP</v>
      </c>
      <c r="AP7" s="16" t="str">
        <f>VLOOKUP($B7,[1]AC!$B:$BJ,41,FALSE)</f>
        <v>NEGATIVE</v>
      </c>
      <c r="AQ7" s="16">
        <f>VLOOKUP($B7,[1]AC!$B:$BJ,42,FALSE)</f>
        <v>91.954964884962394</v>
      </c>
      <c r="AR7" s="16">
        <f>VLOOKUP($B7,[1]AC!$B:$BJ,43,FALSE)</f>
        <v>6769.6039787132295</v>
      </c>
      <c r="AS7" s="16">
        <f>VLOOKUP($B7,[1]AC!$B:$BJ,44,FALSE)</f>
        <v>91.976653757384838</v>
      </c>
      <c r="AT7" s="16">
        <f>VLOOKUP($B7,[1]AC!$B:$BJ,45,FALSE)</f>
        <v>6766.1256231941452</v>
      </c>
      <c r="AU7" s="16">
        <f>VLOOKUP($B7,[1]AC!$B:$BJ,46,FALSE)</f>
        <v>1.358350727370632E-2</v>
      </c>
      <c r="AV7" s="16">
        <f>VLOOKUP($B7,[1]AC!$B:$BJ,47,FALSE)</f>
        <v>1.3593695843022878E-2</v>
      </c>
      <c r="AW7" s="16" t="str">
        <f>VLOOKUP($B7,[1]AC!$B:$BJ,48,FALSE)</f>
        <v>DOWN</v>
      </c>
      <c r="AX7" s="16" t="str">
        <f>VLOOKUP($B7,[1]AC!$B:$BJ,49,FALSE)</f>
        <v>DOWN</v>
      </c>
      <c r="AY7" s="16" t="str">
        <f>VLOOKUP($B7,[1]AC!$B:$BJ,50,FALSE)</f>
        <v>NEGATIVE</v>
      </c>
      <c r="AZ7" s="16">
        <f>VLOOKUP($B7,[1]AC!$B:$BJ,51,FALSE)</f>
        <v>36.287505163192591</v>
      </c>
      <c r="BA7" s="16">
        <f>VLOOKUP($B7,[1]AC!$B:$BJ,52,FALSE)</f>
        <v>91.471611524303796</v>
      </c>
      <c r="BB7" s="16">
        <f>VLOOKUP($B7,[1]AC!$B:$BJ,53,FALSE)</f>
        <v>91.978748786267118</v>
      </c>
      <c r="BC7" s="16">
        <f>VLOOKUP($B7,[1]AC!$B:$BJ,54,FALSE)</f>
        <v>-6.4677063675281365E-3</v>
      </c>
      <c r="BD7" s="16">
        <f>VLOOKUP($B7,[1]AC!$B:$BJ,55,FALSE)</f>
        <v>-1.2182489286577503E-2</v>
      </c>
      <c r="BE7" s="16">
        <f>VLOOKUP($B7,[1]AC!$B:$BJ,56,FALSE)</f>
        <v>-1.1945680940064873E-2</v>
      </c>
      <c r="BF7" s="14">
        <f>VLOOKUP($B7,[2]indicators!$A:$G,2,FALSE)</f>
        <v>0</v>
      </c>
      <c r="BG7" s="14">
        <f>VLOOKUP($B7,[2]indicators!$A:$G,3,FALSE)</f>
        <v>0</v>
      </c>
      <c r="BH7" s="14">
        <f>VLOOKUP($B7,[2]indicators!$A:$G,4,FALSE)</f>
        <v>0</v>
      </c>
      <c r="BI7" s="17">
        <f>VLOOKUP($B7,[2]indicators!$A:$G,5,FALSE)</f>
        <v>0</v>
      </c>
      <c r="BJ7" s="17">
        <f>VLOOKUP($B7,[2]indicators!$A:$G,6,FALSE)</f>
        <v>0</v>
      </c>
      <c r="BK7" s="17">
        <f>VLOOKUP($B7,[2]indicators!$A:$G,7,FALSE)</f>
        <v>0</v>
      </c>
    </row>
    <row r="8" spans="1:63" x14ac:dyDescent="0.25">
      <c r="A8" s="14">
        <v>7</v>
      </c>
      <c r="B8" s="14" t="s">
        <v>91</v>
      </c>
      <c r="C8" s="6" t="s">
        <v>92</v>
      </c>
      <c r="D8" s="6" t="s">
        <v>68</v>
      </c>
      <c r="E8" s="15">
        <f t="shared" ca="1" si="0"/>
        <v>5</v>
      </c>
      <c r="F8" s="16">
        <f>VLOOKUP($B8,[1]AC!$B:$BJ,5,FALSE)</f>
        <v>64.822659558775626</v>
      </c>
      <c r="G8" s="16">
        <f>VLOOKUP($B9,[1]AC!$B:$BJ,6,FALSE)</f>
        <v>52.558294930935155</v>
      </c>
      <c r="H8" s="16">
        <f>VLOOKUP($B9,[1]AC!$B:$BJ,7,FALSE)</f>
        <v>0</v>
      </c>
      <c r="I8" s="16">
        <f>VLOOKUP($B9,[1]AC!$B:$BJ,8,FALSE)</f>
        <v>131.85</v>
      </c>
      <c r="J8" s="16">
        <f>VLOOKUP($B9,[1]AC!$B:$BJ,9,FALSE)</f>
        <v>6941.81</v>
      </c>
      <c r="K8" s="16">
        <f>VLOOKUP($B9,[1]AC!$B:$BJ,10,FALSE)</f>
        <v>131.53</v>
      </c>
      <c r="L8" s="16">
        <f>VLOOKUP($B9,[1]AC!$B:$BJ,11,FALSE)</f>
        <v>6964.82</v>
      </c>
      <c r="M8" s="16">
        <f>VLOOKUP($B9,[1]AC!$B:$BJ,12,FALSE)</f>
        <v>1.8993605414149909E-2</v>
      </c>
      <c r="N8" s="16">
        <f>VLOOKUP($B9,[1]AC!$B:$BJ,13,FALSE)</f>
        <v>1.8884910162789564E-2</v>
      </c>
      <c r="O8" s="16">
        <f>VLOOKUP($B9,[1]AC!$B:$BJ,14,FALSE)</f>
        <v>132.62619999999998</v>
      </c>
      <c r="P8" s="16">
        <f>VLOOKUP($B9,[1]AC!$B:$BJ,15,FALSE)</f>
        <v>6892.2477999999992</v>
      </c>
      <c r="Q8" s="16">
        <f>VLOOKUP($B9,[1]AC!$B:$BJ,16,FALSE)</f>
        <v>132.69479999999999</v>
      </c>
      <c r="R8" s="16">
        <f>VLOOKUP($B9,[1]AC!$B:$BJ,17,FALSE)</f>
        <v>6889.6637999999994</v>
      </c>
      <c r="S8" s="16">
        <f>VLOOKUP($B9,[1]AC!$B:$BJ,18,FALSE)</f>
        <v>1.9242807839845805E-2</v>
      </c>
      <c r="T8" s="16">
        <f>VLOOKUP($B9,[1]AC!$B:$BJ,19,FALSE)</f>
        <v>1.925998188765031E-2</v>
      </c>
      <c r="U8" s="16" t="str">
        <f>VLOOKUP($B8,[1]AC!$B:$BJ,20,FALSE)</f>
        <v>POSITIVE</v>
      </c>
      <c r="V8" s="16" t="str">
        <f>VLOOKUP($B8,[1]AC!$B:$BJ,21,FALSE)</f>
        <v/>
      </c>
      <c r="W8" s="16" t="str">
        <f>VLOOKUP($B8,[1]AC!$B:$BJ,22,FALSE)</f>
        <v>DOWN</v>
      </c>
      <c r="X8" s="16" t="str">
        <f>VLOOKUP($B8,[1]AC!$B:$BJ,23,FALSE)</f>
        <v>BUY</v>
      </c>
      <c r="Y8" s="16">
        <f>VLOOKUP($B8,[1]AC!$B:$BJ,24,FALSE)</f>
        <v>120.7156923311674</v>
      </c>
      <c r="Z8" s="16">
        <f>VLOOKUP($B8,[1]AC!$B:$BJ,25,FALSE)</f>
        <v>6852.6203076923057</v>
      </c>
      <c r="AA8" s="16">
        <f>VLOOKUP($B8,[1]AC!$B:$BJ,26,FALSE)</f>
        <v>120.71107692307696</v>
      </c>
      <c r="AB8" s="16">
        <f>VLOOKUP($B8,[1]AC!$B:$BJ,27,FALSE)</f>
        <v>6850.3815384615364</v>
      </c>
      <c r="AC8" s="16">
        <f>VLOOKUP($B8,[1]AC!$B:$BJ,28,FALSE)</f>
        <v>1.7615990221384339E-2</v>
      </c>
      <c r="AD8" s="16">
        <f>VLOOKUP($B8,[1]AC!$B:$BJ,29,FALSE)</f>
        <v>1.7621073548289741E-2</v>
      </c>
      <c r="AE8" s="16" t="str">
        <f>VLOOKUP($B8,[1]AC!$B:$BJ,30,FALSE)</f>
        <v>UP</v>
      </c>
      <c r="AF8" s="16" t="str">
        <f>VLOOKUP($B8,[1]AC!$B:$BJ,31,FALSE)</f>
        <v>DOWN</v>
      </c>
      <c r="AG8" s="16" t="str">
        <f>VLOOKUP($B8,[1]AC!$B:$BJ,32,FALSE)</f>
        <v>NEGATIVE</v>
      </c>
      <c r="AH8" s="16">
        <f>VLOOKUP($B8,[1]AC!$B:$BJ,33,FALSE)</f>
        <v>120.61948721861224</v>
      </c>
      <c r="AI8" s="16">
        <f>VLOOKUP($B8,[1]AC!$B:$BJ,34,FALSE)</f>
        <v>6560.7823076923087</v>
      </c>
      <c r="AJ8" s="16">
        <f>VLOOKUP($B8,[1]AC!$B:$BJ,35,FALSE)</f>
        <v>120.60999999999997</v>
      </c>
      <c r="AK8" s="16">
        <f>VLOOKUP($B8,[1]AC!$B:$BJ,36,FALSE)</f>
        <v>6561.3723076923088</v>
      </c>
      <c r="AL8" s="16">
        <f>VLOOKUP($B8,[1]AC!$B:$BJ,37,FALSE)</f>
        <v>1.8384924474203285E-2</v>
      </c>
      <c r="AM8" s="16">
        <f>VLOOKUP($B8,[1]AC!$B:$BJ,38,FALSE)</f>
        <v>1.8381825377993152E-2</v>
      </c>
      <c r="AN8" s="16" t="str">
        <f>VLOOKUP($B9,[1]AC!$B:$BJ,39,FALSE)</f>
        <v>UP</v>
      </c>
      <c r="AO8" s="16" t="str">
        <f>VLOOKUP($B8,[1]AC!$B:$BJ,40,FALSE)</f>
        <v>UP</v>
      </c>
      <c r="AP8" s="16" t="str">
        <f>VLOOKUP($B8,[1]AC!$B:$BJ,41,FALSE)</f>
        <v>NEGATIVE</v>
      </c>
      <c r="AQ8" s="16">
        <f>VLOOKUP($B8,[1]AC!$B:$BJ,42,FALSE)</f>
        <v>120.68859627267155</v>
      </c>
      <c r="AR8" s="16">
        <f>VLOOKUP($B8,[1]AC!$B:$BJ,43,FALSE)</f>
        <v>6769.6039787132295</v>
      </c>
      <c r="AS8" s="16">
        <f>VLOOKUP($B8,[1]AC!$B:$BJ,44,FALSE)</f>
        <v>120.66914573479683</v>
      </c>
      <c r="AT8" s="16">
        <f>VLOOKUP($B8,[1]AC!$B:$BJ,45,FALSE)</f>
        <v>6766.1256231941452</v>
      </c>
      <c r="AU8" s="16">
        <f>VLOOKUP($B8,[1]AC!$B:$BJ,46,FALSE)</f>
        <v>1.7828014260830086E-2</v>
      </c>
      <c r="AV8" s="16">
        <f>VLOOKUP($B8,[1]AC!$B:$BJ,47,FALSE)</f>
        <v>1.7834304660431573E-2</v>
      </c>
      <c r="AW8" s="16" t="str">
        <f>VLOOKUP($B8,[1]AC!$B:$BJ,48,FALSE)</f>
        <v>UP</v>
      </c>
      <c r="AX8" s="16" t="str">
        <f>VLOOKUP($B8,[1]AC!$B:$BJ,49,FALSE)</f>
        <v>DOWN</v>
      </c>
      <c r="AY8" s="16" t="str">
        <f>VLOOKUP($B8,[1]AC!$B:$BJ,50,FALSE)</f>
        <v>NEGATIVE</v>
      </c>
      <c r="AZ8" s="16">
        <f>VLOOKUP($B8,[1]AC!$B:$BJ,51,FALSE)</f>
        <v>73.572666335819605</v>
      </c>
      <c r="BA8" s="16">
        <f>VLOOKUP($B8,[1]AC!$B:$BJ,52,FALSE)</f>
        <v>120.79225811373803</v>
      </c>
      <c r="BB8" s="16">
        <f>VLOOKUP($B8,[1]AC!$B:$BJ,53,FALSE)</f>
        <v>120.62510000762943</v>
      </c>
      <c r="BC8" s="16">
        <f>VLOOKUP($B8,[1]AC!$B:$BJ,54,FALSE)</f>
        <v>7.1009673935751305E-3</v>
      </c>
      <c r="BD8" s="16">
        <f>VLOOKUP($B8,[1]AC!$B:$BJ,55,FALSE)</f>
        <v>8.5860392226830839E-3</v>
      </c>
      <c r="BE8" s="16">
        <f>VLOOKUP($B8,[1]AC!$B:$BJ,56,FALSE)</f>
        <v>8.4965732033031038E-3</v>
      </c>
      <c r="BF8" s="14">
        <f>VLOOKUP($B8,[2]indicators!$A:$G,2,FALSE)</f>
        <v>25</v>
      </c>
      <c r="BG8" s="14">
        <f>VLOOKUP($B8,[2]indicators!$A:$G,3,FALSE)</f>
        <v>0</v>
      </c>
      <c r="BH8" s="14">
        <f>VLOOKUP($B8,[2]indicators!$A:$G,4,FALSE)</f>
        <v>0</v>
      </c>
      <c r="BI8" s="17">
        <f>VLOOKUP($B8,[2]indicators!$A:$G,5,FALSE)</f>
        <v>0</v>
      </c>
      <c r="BJ8" s="17">
        <f>VLOOKUP($B8,[2]indicators!$A:$G,6,FALSE)</f>
        <v>0</v>
      </c>
      <c r="BK8" s="17">
        <f>VLOOKUP($B8,[2]indicators!$A:$G,7,FALSE)</f>
        <v>0</v>
      </c>
    </row>
    <row r="9" spans="1:63" x14ac:dyDescent="0.25">
      <c r="A9" s="14">
        <v>8</v>
      </c>
      <c r="B9" s="14" t="s">
        <v>97</v>
      </c>
      <c r="C9" s="6" t="s">
        <v>98</v>
      </c>
      <c r="D9" s="6" t="s">
        <v>68</v>
      </c>
      <c r="E9" s="15">
        <f t="shared" ca="1" si="0"/>
        <v>-1</v>
      </c>
      <c r="F9" s="16">
        <f>VLOOKUP($B9,[1]AC!$B:$BJ,5,FALSE)</f>
        <v>44.573106383134608</v>
      </c>
      <c r="G9" s="16">
        <f>VLOOKUP($B10,[1]AC!$B:$BJ,6,FALSE)</f>
        <v>52.558294930935155</v>
      </c>
      <c r="H9" s="16">
        <f>VLOOKUP($B10,[1]AC!$B:$BJ,7,FALSE)</f>
        <v>1</v>
      </c>
      <c r="I9" s="16">
        <f>VLOOKUP($B10,[1]AC!$B:$BJ,8,FALSE)</f>
        <v>122.29</v>
      </c>
      <c r="J9" s="16">
        <f>VLOOKUP($B10,[1]AC!$B:$BJ,9,FALSE)</f>
        <v>6941.81</v>
      </c>
      <c r="K9" s="16">
        <f>VLOOKUP($B10,[1]AC!$B:$BJ,10,FALSE)</f>
        <v>121.9</v>
      </c>
      <c r="L9" s="16">
        <f>VLOOKUP($B10,[1]AC!$B:$BJ,11,FALSE)</f>
        <v>6964.82</v>
      </c>
      <c r="M9" s="16">
        <f>VLOOKUP($B10,[1]AC!$B:$BJ,12,FALSE)</f>
        <v>1.7616442973806542E-2</v>
      </c>
      <c r="N9" s="16">
        <f>VLOOKUP($B10,[1]AC!$B:$BJ,13,FALSE)</f>
        <v>1.7502247007101405E-2</v>
      </c>
      <c r="O9" s="16">
        <f>VLOOKUP($B10,[1]AC!$B:$BJ,14,FALSE)</f>
        <v>121.27120001831061</v>
      </c>
      <c r="P9" s="16">
        <f>VLOOKUP($B10,[1]AC!$B:$BJ,15,FALSE)</f>
        <v>6892.2477999999992</v>
      </c>
      <c r="Q9" s="16">
        <f>VLOOKUP($B10,[1]AC!$B:$BJ,16,FALSE)</f>
        <v>121.28340000000003</v>
      </c>
      <c r="R9" s="16">
        <f>VLOOKUP($B10,[1]AC!$B:$BJ,17,FALSE)</f>
        <v>6889.6637999999994</v>
      </c>
      <c r="S9" s="16">
        <f>VLOOKUP($B10,[1]AC!$B:$BJ,18,FALSE)</f>
        <v>1.7595304686855662E-2</v>
      </c>
      <c r="T9" s="16">
        <f>VLOOKUP($B10,[1]AC!$B:$BJ,19,FALSE)</f>
        <v>1.7603674652455471E-2</v>
      </c>
      <c r="U9" s="16" t="str">
        <f>VLOOKUP($B9,[1]AC!$B:$BJ,20,FALSE)</f>
        <v>NEGATIVE</v>
      </c>
      <c r="V9" s="16" t="str">
        <f>VLOOKUP($B9,[1]AC!$B:$BJ,21,FALSE)</f>
        <v/>
      </c>
      <c r="W9" s="16" t="str">
        <f>VLOOKUP($B9,[1]AC!$B:$BJ,22,FALSE)</f>
        <v>DOWN</v>
      </c>
      <c r="X9" s="16" t="str">
        <f>VLOOKUP($B9,[1]AC!$B:$BJ,23,FALSE)</f>
        <v>NEGATIVE</v>
      </c>
      <c r="Y9" s="16">
        <f>VLOOKUP($B9,[1]AC!$B:$BJ,24,FALSE)</f>
        <v>133.31307692307692</v>
      </c>
      <c r="Z9" s="16">
        <f>VLOOKUP($B9,[1]AC!$B:$BJ,25,FALSE)</f>
        <v>6852.6203076923057</v>
      </c>
      <c r="AA9" s="16">
        <f>VLOOKUP($B9,[1]AC!$B:$BJ,26,FALSE)</f>
        <v>133.37984615384616</v>
      </c>
      <c r="AB9" s="16">
        <f>VLOOKUP($B9,[1]AC!$B:$BJ,27,FALSE)</f>
        <v>6850.3815384615364</v>
      </c>
      <c r="AC9" s="16">
        <f>VLOOKUP($B9,[1]AC!$B:$BJ,28,FALSE)</f>
        <v>1.9454321257727988E-2</v>
      </c>
      <c r="AD9" s="16">
        <f>VLOOKUP($B9,[1]AC!$B:$BJ,29,FALSE)</f>
        <v>1.9470425903284901E-2</v>
      </c>
      <c r="AE9" s="16" t="str">
        <f>VLOOKUP($B9,[1]AC!$B:$BJ,30,FALSE)</f>
        <v>DOWN</v>
      </c>
      <c r="AF9" s="16" t="str">
        <f>VLOOKUP($B9,[1]AC!$B:$BJ,31,FALSE)</f>
        <v>DOWN</v>
      </c>
      <c r="AG9" s="16" t="str">
        <f>VLOOKUP($B9,[1]AC!$B:$BJ,32,FALSE)</f>
        <v>NEGATIVE</v>
      </c>
      <c r="AH9" s="16">
        <f>VLOOKUP($B9,[1]AC!$B:$BJ,33,FALSE)</f>
        <v>136.02923076923074</v>
      </c>
      <c r="AI9" s="16">
        <f>VLOOKUP($B9,[1]AC!$B:$BJ,34,FALSE)</f>
        <v>6560.7823076923087</v>
      </c>
      <c r="AJ9" s="16">
        <f>VLOOKUP($B9,[1]AC!$B:$BJ,35,FALSE)</f>
        <v>136.01717948717945</v>
      </c>
      <c r="AK9" s="16">
        <f>VLOOKUP($B9,[1]AC!$B:$BJ,36,FALSE)</f>
        <v>6561.3723076923088</v>
      </c>
      <c r="AL9" s="16">
        <f>VLOOKUP($B9,[1]AC!$B:$BJ,37,FALSE)</f>
        <v>2.0733690646882276E-2</v>
      </c>
      <c r="AM9" s="16">
        <f>VLOOKUP($B9,[1]AC!$B:$BJ,38,FALSE)</f>
        <v>2.0729989567535738E-2</v>
      </c>
      <c r="AN9" s="16" t="str">
        <f>VLOOKUP($B10,[1]AC!$B:$BJ,39,FALSE)</f>
        <v>UP</v>
      </c>
      <c r="AO9" s="16" t="str">
        <f>VLOOKUP($B9,[1]AC!$B:$BJ,40,FALSE)</f>
        <v>UP</v>
      </c>
      <c r="AP9" s="16" t="str">
        <f>VLOOKUP($B9,[1]AC!$B:$BJ,41,FALSE)</f>
        <v>NEGATIVE</v>
      </c>
      <c r="AQ9" s="16">
        <f>VLOOKUP($B9,[1]AC!$B:$BJ,42,FALSE)</f>
        <v>134.02058138603411</v>
      </c>
      <c r="AR9" s="16">
        <f>VLOOKUP($B9,[1]AC!$B:$BJ,43,FALSE)</f>
        <v>6769.6039787132295</v>
      </c>
      <c r="AS9" s="16">
        <f>VLOOKUP($B9,[1]AC!$B:$BJ,44,FALSE)</f>
        <v>134.07091838020924</v>
      </c>
      <c r="AT9" s="16">
        <f>VLOOKUP($B9,[1]AC!$B:$BJ,45,FALSE)</f>
        <v>6766.1256231941452</v>
      </c>
      <c r="AU9" s="16">
        <f>VLOOKUP($B9,[1]AC!$B:$BJ,46,FALSE)</f>
        <v>1.9797403482900461E-2</v>
      </c>
      <c r="AV9" s="16">
        <f>VLOOKUP($B9,[1]AC!$B:$BJ,47,FALSE)</f>
        <v>1.9815020566661779E-2</v>
      </c>
      <c r="AW9" s="16" t="str">
        <f>VLOOKUP($B9,[1]AC!$B:$BJ,48,FALSE)</f>
        <v>DOWN</v>
      </c>
      <c r="AX9" s="16" t="str">
        <f>VLOOKUP($B9,[1]AC!$B:$BJ,49,FALSE)</f>
        <v>DOWN</v>
      </c>
      <c r="AY9" s="16" t="str">
        <f>VLOOKUP($B9,[1]AC!$B:$BJ,50,FALSE)</f>
        <v>NEGATIVE</v>
      </c>
      <c r="AZ9" s="16">
        <f>VLOOKUP($B9,[1]AC!$B:$BJ,51,FALSE)</f>
        <v>16.201301614231824</v>
      </c>
      <c r="BA9" s="16">
        <f>VLOOKUP($B9,[1]AC!$B:$BJ,52,FALSE)</f>
        <v>131.84612903225803</v>
      </c>
      <c r="BB9" s="16">
        <f>VLOOKUP($B9,[1]AC!$B:$BJ,53,FALSE)</f>
        <v>136.58509999999993</v>
      </c>
      <c r="BC9" s="16">
        <f>VLOOKUP($B9,[1]AC!$B:$BJ,54,FALSE)</f>
        <v>2.9359737524048413E-5</v>
      </c>
      <c r="BD9" s="16">
        <f>VLOOKUP($B9,[1]AC!$B:$BJ,55,FALSE)</f>
        <v>-5.8525389402696026E-3</v>
      </c>
      <c r="BE9" s="16">
        <f>VLOOKUP($B9,[1]AC!$B:$BJ,56,FALSE)</f>
        <v>-3.4667763906897076E-2</v>
      </c>
      <c r="BF9" s="14">
        <f>VLOOKUP($B9,[2]indicators!$A:$G,2,FALSE)</f>
        <v>0</v>
      </c>
      <c r="BG9" s="14">
        <f>VLOOKUP($B9,[2]indicators!$A:$G,3,FALSE)</f>
        <v>0</v>
      </c>
      <c r="BH9" s="14">
        <f>VLOOKUP($B9,[2]indicators!$A:$G,4,FALSE)</f>
        <v>0</v>
      </c>
      <c r="BI9" s="17">
        <f>VLOOKUP($B9,[2]indicators!$A:$G,5,FALSE)</f>
        <v>0</v>
      </c>
      <c r="BJ9" s="17">
        <f>VLOOKUP($B9,[2]indicators!$A:$G,6,FALSE)</f>
        <v>0</v>
      </c>
      <c r="BK9" s="17">
        <f>VLOOKUP($B9,[2]indicators!$A:$G,7,FALSE)</f>
        <v>0</v>
      </c>
    </row>
    <row r="10" spans="1:63" x14ac:dyDescent="0.25">
      <c r="A10" s="14">
        <v>9</v>
      </c>
      <c r="B10" s="14" t="s">
        <v>93</v>
      </c>
      <c r="C10" s="6" t="s">
        <v>94</v>
      </c>
      <c r="D10" s="6" t="s">
        <v>68</v>
      </c>
      <c r="E10" s="15">
        <f t="shared" ca="1" si="0"/>
        <v>5</v>
      </c>
      <c r="F10" s="16">
        <f>VLOOKUP($B10,[1]AC!$B:$BJ,5,FALSE)</f>
        <v>64.758489297771632</v>
      </c>
      <c r="G10" s="16">
        <f>VLOOKUP($B11,[1]AC!$B:$BJ,6,FALSE)</f>
        <v>52.558294930935155</v>
      </c>
      <c r="H10" s="16">
        <f>VLOOKUP($B11,[1]AC!$B:$BJ,7,FALSE)</f>
        <v>0</v>
      </c>
      <c r="I10" s="16">
        <f>VLOOKUP($B11,[1]AC!$B:$BJ,8,FALSE)</f>
        <v>116.81</v>
      </c>
      <c r="J10" s="16">
        <f>VLOOKUP($B11,[1]AC!$B:$BJ,9,FALSE)</f>
        <v>6941.81</v>
      </c>
      <c r="K10" s="16">
        <f>VLOOKUP($B11,[1]AC!$B:$BJ,10,FALSE)</f>
        <v>116.69</v>
      </c>
      <c r="L10" s="16">
        <f>VLOOKUP($B11,[1]AC!$B:$BJ,11,FALSE)</f>
        <v>6964.82</v>
      </c>
      <c r="M10" s="16">
        <f>VLOOKUP($B11,[1]AC!$B:$BJ,12,FALSE)</f>
        <v>1.682702349963482E-2</v>
      </c>
      <c r="N10" s="16">
        <f>VLOOKUP($B11,[1]AC!$B:$BJ,13,FALSE)</f>
        <v>1.6754201831490262E-2</v>
      </c>
      <c r="O10" s="16">
        <f>VLOOKUP($B11,[1]AC!$B:$BJ,14,FALSE)</f>
        <v>116.55359995117186</v>
      </c>
      <c r="P10" s="16">
        <f>VLOOKUP($B11,[1]AC!$B:$BJ,15,FALSE)</f>
        <v>6892.2477999999992</v>
      </c>
      <c r="Q10" s="16">
        <f>VLOOKUP($B11,[1]AC!$B:$BJ,16,FALSE)</f>
        <v>116.57899999999998</v>
      </c>
      <c r="R10" s="16">
        <f>VLOOKUP($B11,[1]AC!$B:$BJ,17,FALSE)</f>
        <v>6889.6637999999994</v>
      </c>
      <c r="S10" s="16">
        <f>VLOOKUP($B11,[1]AC!$B:$BJ,18,FALSE)</f>
        <v>1.6910825514888171E-2</v>
      </c>
      <c r="T10" s="16">
        <f>VLOOKUP($B11,[1]AC!$B:$BJ,19,FALSE)</f>
        <v>1.6920854686697483E-2</v>
      </c>
      <c r="U10" s="16" t="str">
        <f>VLOOKUP($B10,[1]AC!$B:$BJ,20,FALSE)</f>
        <v>POSITIVE</v>
      </c>
      <c r="V10" s="16" t="str">
        <f>VLOOKUP($B10,[1]AC!$B:$BJ,21,FALSE)</f>
        <v/>
      </c>
      <c r="W10" s="16" t="str">
        <f>VLOOKUP($B10,[1]AC!$B:$BJ,22,FALSE)</f>
        <v>DOWN</v>
      </c>
      <c r="X10" s="16" t="str">
        <f>VLOOKUP($B10,[1]AC!$B:$BJ,23,FALSE)</f>
        <v>BUY</v>
      </c>
      <c r="Y10" s="16">
        <f>VLOOKUP($B10,[1]AC!$B:$BJ,24,FALSE)</f>
        <v>121.54661539870048</v>
      </c>
      <c r="Z10" s="16">
        <f>VLOOKUP($B10,[1]AC!$B:$BJ,25,FALSE)</f>
        <v>6852.6203076923057</v>
      </c>
      <c r="AA10" s="16">
        <f>VLOOKUP($B10,[1]AC!$B:$BJ,26,FALSE)</f>
        <v>121.55030769230773</v>
      </c>
      <c r="AB10" s="16">
        <f>VLOOKUP($B10,[1]AC!$B:$BJ,27,FALSE)</f>
        <v>6850.3815384615364</v>
      </c>
      <c r="AC10" s="16">
        <f>VLOOKUP($B10,[1]AC!$B:$BJ,28,FALSE)</f>
        <v>1.7737246475229361E-2</v>
      </c>
      <c r="AD10" s="16">
        <f>VLOOKUP($B10,[1]AC!$B:$BJ,29,FALSE)</f>
        <v>1.7743582165440318E-2</v>
      </c>
      <c r="AE10" s="16" t="str">
        <f>VLOOKUP($B10,[1]AC!$B:$BJ,30,FALSE)</f>
        <v>DOWN</v>
      </c>
      <c r="AF10" s="16" t="str">
        <f>VLOOKUP($B10,[1]AC!$B:$BJ,31,FALSE)</f>
        <v>DOWN</v>
      </c>
      <c r="AG10" s="16" t="str">
        <f>VLOOKUP($B10,[1]AC!$B:$BJ,32,FALSE)</f>
        <v>NEGATIVE</v>
      </c>
      <c r="AH10" s="16">
        <f>VLOOKUP($B10,[1]AC!$B:$BJ,33,FALSE)</f>
        <v>122.37820515168013</v>
      </c>
      <c r="AI10" s="16">
        <f>VLOOKUP($B10,[1]AC!$B:$BJ,34,FALSE)</f>
        <v>6560.7823076923087</v>
      </c>
      <c r="AJ10" s="16">
        <f>VLOOKUP($B10,[1]AC!$B:$BJ,35,FALSE)</f>
        <v>122.36820512820509</v>
      </c>
      <c r="AK10" s="16">
        <f>VLOOKUP($B10,[1]AC!$B:$BJ,36,FALSE)</f>
        <v>6561.3723076923088</v>
      </c>
      <c r="AL10" s="16">
        <f>VLOOKUP($B10,[1]AC!$B:$BJ,37,FALSE)</f>
        <v>1.8652989752181777E-2</v>
      </c>
      <c r="AM10" s="16">
        <f>VLOOKUP($B10,[1]AC!$B:$BJ,38,FALSE)</f>
        <v>1.8649788396361104E-2</v>
      </c>
      <c r="AN10" s="16" t="str">
        <f>VLOOKUP($B11,[1]AC!$B:$BJ,39,FALSE)</f>
        <v>UP</v>
      </c>
      <c r="AO10" s="16" t="str">
        <f>VLOOKUP($B10,[1]AC!$B:$BJ,40,FALSE)</f>
        <v>UP</v>
      </c>
      <c r="AP10" s="16" t="str">
        <f>VLOOKUP($B10,[1]AC!$B:$BJ,41,FALSE)</f>
        <v>NEGATIVE</v>
      </c>
      <c r="AQ10" s="16">
        <f>VLOOKUP($B10,[1]AC!$B:$BJ,42,FALSE)</f>
        <v>121.78635002541152</v>
      </c>
      <c r="AR10" s="16">
        <f>VLOOKUP($B10,[1]AC!$B:$BJ,43,FALSE)</f>
        <v>6769.6039787132295</v>
      </c>
      <c r="AS10" s="16">
        <f>VLOOKUP($B10,[1]AC!$B:$BJ,44,FALSE)</f>
        <v>121.77615217943247</v>
      </c>
      <c r="AT10" s="16">
        <f>VLOOKUP($B10,[1]AC!$B:$BJ,45,FALSE)</f>
        <v>6766.1256231941452</v>
      </c>
      <c r="AU10" s="16">
        <f>VLOOKUP($B10,[1]AC!$B:$BJ,46,FALSE)</f>
        <v>1.7990173488488279E-2</v>
      </c>
      <c r="AV10" s="16">
        <f>VLOOKUP($B10,[1]AC!$B:$BJ,47,FALSE)</f>
        <v>1.7997914753753053E-2</v>
      </c>
      <c r="AW10" s="16" t="str">
        <f>VLOOKUP($B10,[1]AC!$B:$BJ,48,FALSE)</f>
        <v>UP</v>
      </c>
      <c r="AX10" s="16" t="str">
        <f>VLOOKUP($B10,[1]AC!$B:$BJ,49,FALSE)</f>
        <v>DOWN</v>
      </c>
      <c r="AY10" s="16" t="str">
        <f>VLOOKUP($B10,[1]AC!$B:$BJ,50,FALSE)</f>
        <v>NEGATIVE</v>
      </c>
      <c r="AZ10" s="16">
        <f>VLOOKUP($B10,[1]AC!$B:$BJ,51,FALSE)</f>
        <v>71.357104477278526</v>
      </c>
      <c r="BA10" s="16">
        <f>VLOOKUP($B10,[1]AC!$B:$BJ,52,FALSE)</f>
        <v>121.29096777146864</v>
      </c>
      <c r="BB10" s="16">
        <f>VLOOKUP($B10,[1]AC!$B:$BJ,53,FALSE)</f>
        <v>122.65695000457755</v>
      </c>
      <c r="BC10" s="16">
        <f>VLOOKUP($B10,[1]AC!$B:$BJ,54,FALSE)</f>
        <v>8.2366580701516146E-3</v>
      </c>
      <c r="BD10" s="16">
        <f>VLOOKUP($B10,[1]AC!$B:$BJ,55,FALSE)</f>
        <v>8.401005197735012E-3</v>
      </c>
      <c r="BE10" s="16">
        <f>VLOOKUP($B10,[1]AC!$B:$BJ,56,FALSE)</f>
        <v>-2.9916772312034157E-3</v>
      </c>
      <c r="BF10" s="14">
        <f>VLOOKUP($B10,[2]indicators!$A:$G,2,FALSE)</f>
        <v>20</v>
      </c>
      <c r="BG10" s="14">
        <f>VLOOKUP($B10,[2]indicators!$A:$G,3,FALSE)</f>
        <v>0</v>
      </c>
      <c r="BH10" s="14">
        <f>VLOOKUP($B10,[2]indicators!$A:$G,4,FALSE)</f>
        <v>0</v>
      </c>
      <c r="BI10" s="17">
        <f>VLOOKUP($B10,[2]indicators!$A:$G,5,FALSE)</f>
        <v>0</v>
      </c>
      <c r="BJ10" s="17">
        <f>VLOOKUP($B10,[2]indicators!$A:$G,6,FALSE)</f>
        <v>0</v>
      </c>
      <c r="BK10" s="17">
        <f>VLOOKUP($B10,[2]indicators!$A:$G,7,FALSE)</f>
        <v>0</v>
      </c>
    </row>
    <row r="11" spans="1:63" x14ac:dyDescent="0.25">
      <c r="A11" s="14">
        <v>10</v>
      </c>
      <c r="B11" s="14" t="s">
        <v>85</v>
      </c>
      <c r="C11" s="6" t="s">
        <v>86</v>
      </c>
      <c r="D11" s="6" t="s">
        <v>68</v>
      </c>
      <c r="E11" s="15">
        <f t="shared" ca="1" si="0"/>
        <v>-1</v>
      </c>
      <c r="F11" s="16">
        <f>VLOOKUP($B11,[1]AC!$B:$BJ,5,FALSE)</f>
        <v>60.402602071324772</v>
      </c>
      <c r="G11" s="16">
        <f>VLOOKUP($B12,[1]AC!$B:$BJ,6,FALSE)</f>
        <v>52.558294930935155</v>
      </c>
      <c r="H11" s="16">
        <f>VLOOKUP($B12,[1]AC!$B:$BJ,7,FALSE)</f>
        <v>0</v>
      </c>
      <c r="I11" s="16">
        <f>VLOOKUP($B12,[1]AC!$B:$BJ,8,FALSE)</f>
        <v>128.64000000000001</v>
      </c>
      <c r="J11" s="16">
        <f>VLOOKUP($B12,[1]AC!$B:$BJ,9,FALSE)</f>
        <v>6941.81</v>
      </c>
      <c r="K11" s="16">
        <f>VLOOKUP($B12,[1]AC!$B:$BJ,10,FALSE)</f>
        <v>128.31</v>
      </c>
      <c r="L11" s="16">
        <f>VLOOKUP($B12,[1]AC!$B:$BJ,11,FALSE)</f>
        <v>6964.82</v>
      </c>
      <c r="M11" s="16">
        <f>VLOOKUP($B12,[1]AC!$B:$BJ,12,FALSE)</f>
        <v>1.8531189992235457E-2</v>
      </c>
      <c r="N11" s="16">
        <f>VLOOKUP($B12,[1]AC!$B:$BJ,13,FALSE)</f>
        <v>1.8422586656941603E-2</v>
      </c>
      <c r="O11" s="16">
        <f>VLOOKUP($B12,[1]AC!$B:$BJ,14,FALSE)</f>
        <v>127.924199987793</v>
      </c>
      <c r="P11" s="16">
        <f>VLOOKUP($B12,[1]AC!$B:$BJ,15,FALSE)</f>
        <v>6892.2477999999992</v>
      </c>
      <c r="Q11" s="16">
        <f>VLOOKUP($B12,[1]AC!$B:$BJ,16,FALSE)</f>
        <v>127.93380000000003</v>
      </c>
      <c r="R11" s="16">
        <f>VLOOKUP($B12,[1]AC!$B:$BJ,17,FALSE)</f>
        <v>6889.6637999999994</v>
      </c>
      <c r="S11" s="16">
        <f>VLOOKUP($B12,[1]AC!$B:$BJ,18,FALSE)</f>
        <v>1.8560592088373986E-2</v>
      </c>
      <c r="T11" s="16">
        <f>VLOOKUP($B12,[1]AC!$B:$BJ,19,FALSE)</f>
        <v>1.8568946716964629E-2</v>
      </c>
      <c r="U11" s="16" t="str">
        <f>VLOOKUP($B11,[1]AC!$B:$BJ,20,FALSE)</f>
        <v>NEGATIVE</v>
      </c>
      <c r="V11" s="16" t="str">
        <f>VLOOKUP($B11,[1]AC!$B:$BJ,21,FALSE)</f>
        <v/>
      </c>
      <c r="W11" s="16" t="str">
        <f>VLOOKUP($B11,[1]AC!$B:$BJ,22,FALSE)</f>
        <v>DOWN</v>
      </c>
      <c r="X11" s="16" t="str">
        <f>VLOOKUP($B11,[1]AC!$B:$BJ,23,FALSE)</f>
        <v>NEGATIVE</v>
      </c>
      <c r="Y11" s="16">
        <f>VLOOKUP($B11,[1]AC!$B:$BJ,24,FALSE)</f>
        <v>116.89061534705527</v>
      </c>
      <c r="Z11" s="16">
        <f>VLOOKUP($B11,[1]AC!$B:$BJ,25,FALSE)</f>
        <v>6852.6203076923057</v>
      </c>
      <c r="AA11" s="16">
        <f>VLOOKUP($B11,[1]AC!$B:$BJ,26,FALSE)</f>
        <v>116.91138461538461</v>
      </c>
      <c r="AB11" s="16">
        <f>VLOOKUP($B11,[1]AC!$B:$BJ,27,FALSE)</f>
        <v>6850.3815384615364</v>
      </c>
      <c r="AC11" s="16">
        <f>VLOOKUP($B11,[1]AC!$B:$BJ,28,FALSE)</f>
        <v>1.7057798345523605E-2</v>
      </c>
      <c r="AD11" s="16">
        <f>VLOOKUP($B11,[1]AC!$B:$BJ,29,FALSE)</f>
        <v>1.7066404835845195E-2</v>
      </c>
      <c r="AE11" s="16" t="str">
        <f>VLOOKUP($B11,[1]AC!$B:$BJ,30,FALSE)</f>
        <v>DOWN</v>
      </c>
      <c r="AF11" s="16" t="str">
        <f>VLOOKUP($B11,[1]AC!$B:$BJ,31,FALSE)</f>
        <v>DOWN</v>
      </c>
      <c r="AG11" s="16" t="str">
        <f>VLOOKUP($B11,[1]AC!$B:$BJ,32,FALSE)</f>
        <v>NEGATIVE</v>
      </c>
      <c r="AH11" s="16">
        <f>VLOOKUP($B11,[1]AC!$B:$BJ,33,FALSE)</f>
        <v>117.46205121945114</v>
      </c>
      <c r="AI11" s="16">
        <f>VLOOKUP($B11,[1]AC!$B:$BJ,34,FALSE)</f>
        <v>6560.7823076923087</v>
      </c>
      <c r="AJ11" s="16">
        <f>VLOOKUP($B11,[1]AC!$B:$BJ,35,FALSE)</f>
        <v>117.45897435897437</v>
      </c>
      <c r="AK11" s="16">
        <f>VLOOKUP($B11,[1]AC!$B:$BJ,36,FALSE)</f>
        <v>6561.3723076923088</v>
      </c>
      <c r="AL11" s="16">
        <f>VLOOKUP($B11,[1]AC!$B:$BJ,37,FALSE)</f>
        <v>1.7903665403092343E-2</v>
      </c>
      <c r="AM11" s="16">
        <f>VLOOKUP($B11,[1]AC!$B:$BJ,38,FALSE)</f>
        <v>1.7901586566162361E-2</v>
      </c>
      <c r="AN11" s="16" t="str">
        <f>VLOOKUP($B12,[1]AC!$B:$BJ,39,FALSE)</f>
        <v>UP</v>
      </c>
      <c r="AO11" s="16" t="str">
        <f>VLOOKUP($B11,[1]AC!$B:$BJ,40,FALSE)</f>
        <v>UP</v>
      </c>
      <c r="AP11" s="16" t="str">
        <f>VLOOKUP($B11,[1]AC!$B:$BJ,41,FALSE)</f>
        <v>NEGATIVE</v>
      </c>
      <c r="AQ11" s="16">
        <f>VLOOKUP($B11,[1]AC!$B:$BJ,42,FALSE)</f>
        <v>117.04501669349858</v>
      </c>
      <c r="AR11" s="16">
        <f>VLOOKUP($B11,[1]AC!$B:$BJ,43,FALSE)</f>
        <v>6769.6039787132295</v>
      </c>
      <c r="AS11" s="16">
        <f>VLOOKUP($B11,[1]AC!$B:$BJ,44,FALSE)</f>
        <v>117.04975557905119</v>
      </c>
      <c r="AT11" s="16">
        <f>VLOOKUP($B11,[1]AC!$B:$BJ,45,FALSE)</f>
        <v>6766.1256231941452</v>
      </c>
      <c r="AU11" s="16">
        <f>VLOOKUP($B11,[1]AC!$B:$BJ,46,FALSE)</f>
        <v>1.7289787860788067E-2</v>
      </c>
      <c r="AV11" s="16">
        <f>VLOOKUP($B11,[1]AC!$B:$BJ,47,FALSE)</f>
        <v>1.7299376644413302E-2</v>
      </c>
      <c r="AW11" s="16" t="str">
        <f>VLOOKUP($B11,[1]AC!$B:$BJ,48,FALSE)</f>
        <v>DOWN</v>
      </c>
      <c r="AX11" s="16" t="str">
        <f>VLOOKUP($B11,[1]AC!$B:$BJ,49,FALSE)</f>
        <v>DOWN</v>
      </c>
      <c r="AY11" s="16" t="str">
        <f>VLOOKUP($B11,[1]AC!$B:$BJ,50,FALSE)</f>
        <v>NEGATIVE</v>
      </c>
      <c r="AZ11" s="16">
        <f>VLOOKUP($B11,[1]AC!$B:$BJ,51,FALSE)</f>
        <v>61.468332317001163</v>
      </c>
      <c r="BA11" s="16">
        <f>VLOOKUP($B11,[1]AC!$B:$BJ,52,FALSE)</f>
        <v>116.40193540511591</v>
      </c>
      <c r="BB11" s="16">
        <f>VLOOKUP($B11,[1]AC!$B:$BJ,53,FALSE)</f>
        <v>117.64004998779299</v>
      </c>
      <c r="BC11" s="16">
        <f>VLOOKUP($B11,[1]AC!$B:$BJ,54,FALSE)</f>
        <v>3.5056512889060087E-3</v>
      </c>
      <c r="BD11" s="16">
        <f>VLOOKUP($B11,[1]AC!$B:$BJ,55,FALSE)</f>
        <v>2.1998466708497144E-3</v>
      </c>
      <c r="BE11" s="16">
        <f>VLOOKUP($B11,[1]AC!$B:$BJ,56,FALSE)</f>
        <v>-7.0558452489531964E-3</v>
      </c>
      <c r="BF11" s="14">
        <f>VLOOKUP($B11,[2]indicators!$A:$G,2,FALSE)</f>
        <v>12</v>
      </c>
      <c r="BG11" s="14">
        <f>VLOOKUP($B11,[2]indicators!$A:$G,3,FALSE)</f>
        <v>0</v>
      </c>
      <c r="BH11" s="14">
        <f>VLOOKUP($B11,[2]indicators!$A:$G,4,FALSE)</f>
        <v>0</v>
      </c>
      <c r="BI11" s="17">
        <f>VLOOKUP($B11,[2]indicators!$A:$G,5,FALSE)</f>
        <v>0</v>
      </c>
      <c r="BJ11" s="17">
        <f>VLOOKUP($B11,[2]indicators!$A:$G,6,FALSE)</f>
        <v>0</v>
      </c>
      <c r="BK11" s="17">
        <f>VLOOKUP($B11,[2]indicators!$A:$G,7,FALSE)</f>
        <v>0</v>
      </c>
    </row>
    <row r="12" spans="1:63" x14ac:dyDescent="0.25">
      <c r="A12" s="14">
        <v>11</v>
      </c>
      <c r="B12" s="14" t="s">
        <v>83</v>
      </c>
      <c r="C12" s="6" t="s">
        <v>84</v>
      </c>
      <c r="D12" s="6" t="s">
        <v>68</v>
      </c>
      <c r="E12" s="15">
        <f t="shared" ca="1" si="0"/>
        <v>-1</v>
      </c>
      <c r="F12" s="16">
        <f>VLOOKUP($B12,[1]AC!$B:$BJ,5,FALSE)</f>
        <v>61.077576800657852</v>
      </c>
      <c r="G12" s="16">
        <f>VLOOKUP($B13,[1]AC!$B:$BJ,6,FALSE)</f>
        <v>52.558294930935155</v>
      </c>
      <c r="H12" s="16">
        <f>VLOOKUP($B13,[1]AC!$B:$BJ,7,FALSE)</f>
        <v>0</v>
      </c>
      <c r="I12" s="16">
        <f>VLOOKUP($B13,[1]AC!$B:$BJ,8,FALSE)</f>
        <v>104.375</v>
      </c>
      <c r="J12" s="16">
        <f>VLOOKUP($B13,[1]AC!$B:$BJ,9,FALSE)</f>
        <v>6941.81</v>
      </c>
      <c r="K12" s="16">
        <f>VLOOKUP($B13,[1]AC!$B:$BJ,10,FALSE)</f>
        <v>104.375</v>
      </c>
      <c r="L12" s="16">
        <f>VLOOKUP($B13,[1]AC!$B:$BJ,11,FALSE)</f>
        <v>6964.82</v>
      </c>
      <c r="M12" s="16">
        <f>VLOOKUP($B13,[1]AC!$B:$BJ,12,FALSE)</f>
        <v>1.503570394464844E-2</v>
      </c>
      <c r="N12" s="16">
        <f>VLOOKUP($B13,[1]AC!$B:$BJ,13,FALSE)</f>
        <v>1.4986029789714595E-2</v>
      </c>
      <c r="O12" s="16">
        <f>VLOOKUP($B13,[1]AC!$B:$BJ,14,FALSE)</f>
        <v>104.23734599999999</v>
      </c>
      <c r="P12" s="16">
        <f>VLOOKUP($B13,[1]AC!$B:$BJ,15,FALSE)</f>
        <v>6892.2477999999992</v>
      </c>
      <c r="Q12" s="16">
        <f>VLOOKUP($B13,[1]AC!$B:$BJ,16,FALSE)</f>
        <v>104.23523599999999</v>
      </c>
      <c r="R12" s="16">
        <f>VLOOKUP($B13,[1]AC!$B:$BJ,17,FALSE)</f>
        <v>6889.6637999999994</v>
      </c>
      <c r="S12" s="16">
        <f>VLOOKUP($B13,[1]AC!$B:$BJ,18,FALSE)</f>
        <v>1.5123853498128724E-2</v>
      </c>
      <c r="T12" s="16">
        <f>VLOOKUP($B13,[1]AC!$B:$BJ,19,FALSE)</f>
        <v>1.5129219512859247E-2</v>
      </c>
      <c r="U12" s="16" t="str">
        <f>VLOOKUP($B12,[1]AC!$B:$BJ,20,FALSE)</f>
        <v>NEGATIVE</v>
      </c>
      <c r="V12" s="16" t="str">
        <f>VLOOKUP($B12,[1]AC!$B:$BJ,21,FALSE)</f>
        <v/>
      </c>
      <c r="W12" s="16" t="str">
        <f>VLOOKUP($B12,[1]AC!$B:$BJ,22,FALSE)</f>
        <v>DOWN</v>
      </c>
      <c r="X12" s="16" t="str">
        <f>VLOOKUP($B12,[1]AC!$B:$BJ,23,FALSE)</f>
        <v>NEGATIVE</v>
      </c>
      <c r="Y12" s="16">
        <f>VLOOKUP($B12,[1]AC!$B:$BJ,24,FALSE)</f>
        <v>128.15784614445613</v>
      </c>
      <c r="Z12" s="16">
        <f>VLOOKUP($B12,[1]AC!$B:$BJ,25,FALSE)</f>
        <v>6852.6203076923057</v>
      </c>
      <c r="AA12" s="16">
        <f>VLOOKUP($B12,[1]AC!$B:$BJ,26,FALSE)</f>
        <v>128.1678461538462</v>
      </c>
      <c r="AB12" s="16">
        <f>VLOOKUP($B12,[1]AC!$B:$BJ,27,FALSE)</f>
        <v>6850.3815384615364</v>
      </c>
      <c r="AC12" s="16">
        <f>VLOOKUP($B12,[1]AC!$B:$BJ,28,FALSE)</f>
        <v>1.8702020597959362E-2</v>
      </c>
      <c r="AD12" s="16">
        <f>VLOOKUP($B12,[1]AC!$B:$BJ,29,FALSE)</f>
        <v>1.8709592368577797E-2</v>
      </c>
      <c r="AE12" s="16" t="str">
        <f>VLOOKUP($B12,[1]AC!$B:$BJ,30,FALSE)</f>
        <v>DOWN</v>
      </c>
      <c r="AF12" s="16" t="str">
        <f>VLOOKUP($B12,[1]AC!$B:$BJ,31,FALSE)</f>
        <v>DOWN</v>
      </c>
      <c r="AG12" s="16" t="str">
        <f>VLOOKUP($B12,[1]AC!$B:$BJ,32,FALSE)</f>
        <v>NEGATIVE</v>
      </c>
      <c r="AH12" s="16">
        <f>VLOOKUP($B12,[1]AC!$B:$BJ,33,FALSE)</f>
        <v>129.06256408691405</v>
      </c>
      <c r="AI12" s="16">
        <f>VLOOKUP($B12,[1]AC!$B:$BJ,34,FALSE)</f>
        <v>6560.7823076923087</v>
      </c>
      <c r="AJ12" s="16">
        <f>VLOOKUP($B12,[1]AC!$B:$BJ,35,FALSE)</f>
        <v>129.05410256410258</v>
      </c>
      <c r="AK12" s="16">
        <f>VLOOKUP($B12,[1]AC!$B:$BJ,36,FALSE)</f>
        <v>6561.3723076923088</v>
      </c>
      <c r="AL12" s="16">
        <f>VLOOKUP($B12,[1]AC!$B:$BJ,37,FALSE)</f>
        <v>1.9671825406490366E-2</v>
      </c>
      <c r="AM12" s="16">
        <f>VLOOKUP($B12,[1]AC!$B:$BJ,38,FALSE)</f>
        <v>1.9668766915238806E-2</v>
      </c>
      <c r="AN12" s="16" t="str">
        <f>VLOOKUP($B13,[1]AC!$B:$BJ,39,FALSE)</f>
        <v>UP</v>
      </c>
      <c r="AO12" s="16" t="str">
        <f>VLOOKUP($B12,[1]AC!$B:$BJ,40,FALSE)</f>
        <v>UP</v>
      </c>
      <c r="AP12" s="16" t="str">
        <f>VLOOKUP($B12,[1]AC!$B:$BJ,41,FALSE)</f>
        <v>NEGATIVE</v>
      </c>
      <c r="AQ12" s="16">
        <f>VLOOKUP($B12,[1]AC!$B:$BJ,42,FALSE)</f>
        <v>128.47977536726077</v>
      </c>
      <c r="AR12" s="16">
        <f>VLOOKUP($B12,[1]AC!$B:$BJ,43,FALSE)</f>
        <v>6769.6039787132295</v>
      </c>
      <c r="AS12" s="16">
        <f>VLOOKUP($B12,[1]AC!$B:$BJ,44,FALSE)</f>
        <v>128.47651885713822</v>
      </c>
      <c r="AT12" s="16">
        <f>VLOOKUP($B12,[1]AC!$B:$BJ,45,FALSE)</f>
        <v>6766.1256231941452</v>
      </c>
      <c r="AU12" s="16">
        <f>VLOOKUP($B12,[1]AC!$B:$BJ,46,FALSE)</f>
        <v>1.8978920446640703E-2</v>
      </c>
      <c r="AV12" s="16">
        <f>VLOOKUP($B12,[1]AC!$B:$BJ,47,FALSE)</f>
        <v>1.8988195905899712E-2</v>
      </c>
      <c r="AW12" s="16" t="str">
        <f>VLOOKUP($B12,[1]AC!$B:$BJ,48,FALSE)</f>
        <v>UP</v>
      </c>
      <c r="AX12" s="16" t="str">
        <f>VLOOKUP($B12,[1]AC!$B:$BJ,49,FALSE)</f>
        <v>DOWN</v>
      </c>
      <c r="AY12" s="16" t="str">
        <f>VLOOKUP($B12,[1]AC!$B:$BJ,50,FALSE)</f>
        <v>NEGATIVE</v>
      </c>
      <c r="AZ12" s="16">
        <f>VLOOKUP($B12,[1]AC!$B:$BJ,51,FALSE)</f>
        <v>66.556960467694097</v>
      </c>
      <c r="BA12" s="16">
        <f>VLOOKUP($B12,[1]AC!$B:$BJ,52,FALSE)</f>
        <v>127.96193546418223</v>
      </c>
      <c r="BB12" s="16">
        <f>VLOOKUP($B12,[1]AC!$B:$BJ,53,FALSE)</f>
        <v>129.28454999694819</v>
      </c>
      <c r="BC12" s="16">
        <f>VLOOKUP($B12,[1]AC!$B:$BJ,54,FALSE)</f>
        <v>5.2989549849968842E-3</v>
      </c>
      <c r="BD12" s="16">
        <f>VLOOKUP($B12,[1]AC!$B:$BJ,55,FALSE)</f>
        <v>5.5955011817570011E-3</v>
      </c>
      <c r="BE12" s="16">
        <f>VLOOKUP($B12,[1]AC!$B:$BJ,56,FALSE)</f>
        <v>-4.9855144869467294E-3</v>
      </c>
      <c r="BF12" s="14">
        <f>VLOOKUP($B12,[2]indicators!$A:$G,2,FALSE)</f>
        <v>5</v>
      </c>
      <c r="BG12" s="14">
        <f>VLOOKUP($B12,[2]indicators!$A:$G,3,FALSE)</f>
        <v>0</v>
      </c>
      <c r="BH12" s="14">
        <f>VLOOKUP($B12,[2]indicators!$A:$G,4,FALSE)</f>
        <v>0</v>
      </c>
      <c r="BI12" s="17">
        <f>VLOOKUP($B12,[2]indicators!$A:$G,5,FALSE)</f>
        <v>0</v>
      </c>
      <c r="BJ12" s="17">
        <f>VLOOKUP($B12,[2]indicators!$A:$G,6,FALSE)</f>
        <v>0</v>
      </c>
      <c r="BK12" s="17">
        <f>VLOOKUP($B12,[2]indicators!$A:$G,7,FALSE)</f>
        <v>0</v>
      </c>
    </row>
    <row r="13" spans="1:63" x14ac:dyDescent="0.25">
      <c r="A13" s="14">
        <v>12</v>
      </c>
      <c r="B13" s="14" t="s">
        <v>77</v>
      </c>
      <c r="C13" s="6" t="s">
        <v>78</v>
      </c>
      <c r="D13" s="6" t="s">
        <v>68</v>
      </c>
      <c r="E13" s="15">
        <f t="shared" ca="1" si="0"/>
        <v>-1</v>
      </c>
      <c r="F13" s="16">
        <f>VLOOKUP($B13,[1]AC!$B:$BJ,5,FALSE)</f>
        <v>62.314868108950606</v>
      </c>
      <c r="G13" s="16">
        <f>VLOOKUP($B14,[1]AC!$B:$BJ,6,FALSE)</f>
        <v>52.558294930935155</v>
      </c>
      <c r="H13" s="16">
        <f>VLOOKUP($B14,[1]AC!$B:$BJ,7,FALSE)</f>
        <v>0</v>
      </c>
      <c r="I13" s="16">
        <f>VLOOKUP($B14,[1]AC!$B:$BJ,8,FALSE)</f>
        <v>112.515625</v>
      </c>
      <c r="J13" s="16">
        <f>VLOOKUP($B14,[1]AC!$B:$BJ,9,FALSE)</f>
        <v>6941.81</v>
      </c>
      <c r="K13" s="16">
        <f>VLOOKUP($B14,[1]AC!$B:$BJ,10,FALSE)</f>
        <v>112.515625</v>
      </c>
      <c r="L13" s="16">
        <f>VLOOKUP($B14,[1]AC!$B:$BJ,11,FALSE)</f>
        <v>6964.82</v>
      </c>
      <c r="M13" s="16">
        <f>VLOOKUP($B14,[1]AC!$B:$BJ,12,FALSE)</f>
        <v>1.6208398818175661E-2</v>
      </c>
      <c r="N13" s="16">
        <f>VLOOKUP($B14,[1]AC!$B:$BJ,13,FALSE)</f>
        <v>1.6154850376607004E-2</v>
      </c>
      <c r="O13" s="16">
        <f>VLOOKUP($B14,[1]AC!$B:$BJ,14,FALSE)</f>
        <v>112.29719800000002</v>
      </c>
      <c r="P13" s="16">
        <f>VLOOKUP($B14,[1]AC!$B:$BJ,15,FALSE)</f>
        <v>6892.2477999999992</v>
      </c>
      <c r="Q13" s="16">
        <f>VLOOKUP($B14,[1]AC!$B:$BJ,16,FALSE)</f>
        <v>112.31938600000001</v>
      </c>
      <c r="R13" s="16">
        <f>VLOOKUP($B14,[1]AC!$B:$BJ,17,FALSE)</f>
        <v>6889.6637999999994</v>
      </c>
      <c r="S13" s="16">
        <f>VLOOKUP($B14,[1]AC!$B:$BJ,18,FALSE)</f>
        <v>1.6293261829616754E-2</v>
      </c>
      <c r="T13" s="16">
        <f>VLOOKUP($B14,[1]AC!$B:$BJ,19,FALSE)</f>
        <v>1.6302593168624573E-2</v>
      </c>
      <c r="U13" s="16" t="str">
        <f>VLOOKUP($B13,[1]AC!$B:$BJ,20,FALSE)</f>
        <v>NEGATIVE</v>
      </c>
      <c r="V13" s="16" t="str">
        <f>VLOOKUP($B13,[1]AC!$B:$BJ,21,FALSE)</f>
        <v/>
      </c>
      <c r="W13" s="16" t="str">
        <f>VLOOKUP($B13,[1]AC!$B:$BJ,22,FALSE)</f>
        <v>DOWN</v>
      </c>
      <c r="X13" s="16" t="str">
        <f>VLOOKUP($B13,[1]AC!$B:$BJ,23,FALSE)</f>
        <v>NEGATIVE</v>
      </c>
      <c r="Y13" s="16">
        <f>VLOOKUP($B13,[1]AC!$B:$BJ,24,FALSE)</f>
        <v>104.22590000000001</v>
      </c>
      <c r="Z13" s="16">
        <f>VLOOKUP($B13,[1]AC!$B:$BJ,25,FALSE)</f>
        <v>6852.6203076923057</v>
      </c>
      <c r="AA13" s="16">
        <f>VLOOKUP($B13,[1]AC!$B:$BJ,26,FALSE)</f>
        <v>104.22121230769233</v>
      </c>
      <c r="AB13" s="16">
        <f>VLOOKUP($B13,[1]AC!$B:$BJ,27,FALSE)</f>
        <v>6850.3815384615364</v>
      </c>
      <c r="AC13" s="16">
        <f>VLOOKUP($B13,[1]AC!$B:$BJ,28,FALSE)</f>
        <v>1.5209641760393874E-2</v>
      </c>
      <c r="AD13" s="16">
        <f>VLOOKUP($B13,[1]AC!$B:$BJ,29,FALSE)</f>
        <v>1.5213928118096966E-2</v>
      </c>
      <c r="AE13" s="16" t="str">
        <f>VLOOKUP($B13,[1]AC!$B:$BJ,30,FALSE)</f>
        <v>UP</v>
      </c>
      <c r="AF13" s="16" t="str">
        <f>VLOOKUP($B13,[1]AC!$B:$BJ,31,FALSE)</f>
        <v>DOWN</v>
      </c>
      <c r="AG13" s="16" t="str">
        <f>VLOOKUP($B13,[1]AC!$B:$BJ,32,FALSE)</f>
        <v>NEGATIVE</v>
      </c>
      <c r="AH13" s="16">
        <f>VLOOKUP($B13,[1]AC!$B:$BJ,33,FALSE)</f>
        <v>104.00080000000001</v>
      </c>
      <c r="AI13" s="16">
        <f>VLOOKUP($B13,[1]AC!$B:$BJ,34,FALSE)</f>
        <v>6560.7823076923087</v>
      </c>
      <c r="AJ13" s="16">
        <f>VLOOKUP($B13,[1]AC!$B:$BJ,35,FALSE)</f>
        <v>103.99949743589745</v>
      </c>
      <c r="AK13" s="16">
        <f>VLOOKUP($B13,[1]AC!$B:$BJ,36,FALSE)</f>
        <v>6561.3723076923088</v>
      </c>
      <c r="AL13" s="16">
        <f>VLOOKUP($B13,[1]AC!$B:$BJ,37,FALSE)</f>
        <v>1.5851890082995496E-2</v>
      </c>
      <c r="AM13" s="16">
        <f>VLOOKUP($B13,[1]AC!$B:$BJ,38,FALSE)</f>
        <v>1.585026615757992E-2</v>
      </c>
      <c r="AN13" s="16" t="str">
        <f>VLOOKUP($B14,[1]AC!$B:$BJ,39,FALSE)</f>
        <v>UP</v>
      </c>
      <c r="AO13" s="16" t="str">
        <f>VLOOKUP($B13,[1]AC!$B:$BJ,40,FALSE)</f>
        <v>UP</v>
      </c>
      <c r="AP13" s="16" t="str">
        <f>VLOOKUP($B13,[1]AC!$B:$BJ,41,FALSE)</f>
        <v>NEGATIVE</v>
      </c>
      <c r="AQ13" s="16">
        <f>VLOOKUP($B13,[1]AC!$B:$BJ,42,FALSE)</f>
        <v>104.16379162891468</v>
      </c>
      <c r="AR13" s="16">
        <f>VLOOKUP($B13,[1]AC!$B:$BJ,43,FALSE)</f>
        <v>6769.6039787132295</v>
      </c>
      <c r="AS13" s="16">
        <f>VLOOKUP($B13,[1]AC!$B:$BJ,44,FALSE)</f>
        <v>104.15951846369788</v>
      </c>
      <c r="AT13" s="16">
        <f>VLOOKUP($B13,[1]AC!$B:$BJ,45,FALSE)</f>
        <v>6766.1256231941452</v>
      </c>
      <c r="AU13" s="16">
        <f>VLOOKUP($B13,[1]AC!$B:$BJ,46,FALSE)</f>
        <v>1.5386984520284183E-2</v>
      </c>
      <c r="AV13" s="16">
        <f>VLOOKUP($B13,[1]AC!$B:$BJ,47,FALSE)</f>
        <v>1.5394263166891419E-2</v>
      </c>
      <c r="AW13" s="16" t="str">
        <f>VLOOKUP($B13,[1]AC!$B:$BJ,48,FALSE)</f>
        <v>UP</v>
      </c>
      <c r="AX13" s="16" t="str">
        <f>VLOOKUP($B13,[1]AC!$B:$BJ,49,FALSE)</f>
        <v>DOWN</v>
      </c>
      <c r="AY13" s="16" t="str">
        <f>VLOOKUP($B13,[1]AC!$B:$BJ,50,FALSE)</f>
        <v>NEGATIVE</v>
      </c>
      <c r="AZ13" s="16">
        <f>VLOOKUP($B13,[1]AC!$B:$BJ,51,FALSE)</f>
        <v>67.22502033004109</v>
      </c>
      <c r="BA13" s="16">
        <f>VLOOKUP($B13,[1]AC!$B:$BJ,52,FALSE)</f>
        <v>104.24899677419356</v>
      </c>
      <c r="BB13" s="16">
        <f>VLOOKUP($B13,[1]AC!$B:$BJ,53,FALSE)</f>
        <v>103.96009850000004</v>
      </c>
      <c r="BC13" s="16">
        <f>VLOOKUP($B13,[1]AC!$B:$BJ,54,FALSE)</f>
        <v>1.2086756679239308E-3</v>
      </c>
      <c r="BD13" s="16">
        <f>VLOOKUP($B13,[1]AC!$B:$BJ,55,FALSE)</f>
        <v>1.320582356346689E-3</v>
      </c>
      <c r="BE13" s="16">
        <f>VLOOKUP($B13,[1]AC!$B:$BJ,56,FALSE)</f>
        <v>3.9909687080563749E-3</v>
      </c>
      <c r="BF13" s="14">
        <f>VLOOKUP($B13,[2]indicators!$A:$G,2,FALSE)</f>
        <v>4</v>
      </c>
      <c r="BG13" s="14">
        <f>VLOOKUP($B13,[2]indicators!$A:$G,3,FALSE)</f>
        <v>0</v>
      </c>
      <c r="BH13" s="14">
        <f>VLOOKUP($B13,[2]indicators!$A:$G,4,FALSE)</f>
        <v>0</v>
      </c>
      <c r="BI13" s="17">
        <f>VLOOKUP($B13,[2]indicators!$A:$G,5,FALSE)</f>
        <v>0</v>
      </c>
      <c r="BJ13" s="17">
        <f>VLOOKUP($B13,[2]indicators!$A:$G,6,FALSE)</f>
        <v>0</v>
      </c>
      <c r="BK13" s="17">
        <f>VLOOKUP($B13,[2]indicators!$A:$G,7,FALSE)</f>
        <v>0</v>
      </c>
    </row>
    <row r="14" spans="1:63" x14ac:dyDescent="0.25">
      <c r="A14" s="14">
        <v>13</v>
      </c>
      <c r="B14" s="14" t="s">
        <v>73</v>
      </c>
      <c r="C14" s="6" t="s">
        <v>74</v>
      </c>
      <c r="D14" s="6" t="s">
        <v>68</v>
      </c>
      <c r="E14" s="15">
        <f t="shared" ca="1" si="0"/>
        <v>-1</v>
      </c>
      <c r="F14" s="16">
        <f>VLOOKUP($B14,[1]AC!$B:$BJ,5,FALSE)</f>
        <v>60.365590182737414</v>
      </c>
      <c r="G14" s="16">
        <f>VLOOKUP($B15,[1]AC!$B:$BJ,6,FALSE)</f>
        <v>52.558294930935155</v>
      </c>
      <c r="H14" s="16">
        <f>VLOOKUP($B15,[1]AC!$B:$BJ,7,FALSE)</f>
        <v>0</v>
      </c>
      <c r="I14" s="16">
        <f>VLOOKUP($B15,[1]AC!$B:$BJ,8,FALSE)</f>
        <v>110.16</v>
      </c>
      <c r="J14" s="16">
        <f>VLOOKUP($B15,[1]AC!$B:$BJ,9,FALSE)</f>
        <v>6941.81</v>
      </c>
      <c r="K14" s="16">
        <f>VLOOKUP($B15,[1]AC!$B:$BJ,10,FALSE)</f>
        <v>109.34</v>
      </c>
      <c r="L14" s="16">
        <f>VLOOKUP($B15,[1]AC!$B:$BJ,11,FALSE)</f>
        <v>6964.82</v>
      </c>
      <c r="M14" s="16">
        <f>VLOOKUP($B15,[1]AC!$B:$BJ,12,FALSE)</f>
        <v>1.5869060086634464E-2</v>
      </c>
      <c r="N14" s="16">
        <f>VLOOKUP($B15,[1]AC!$B:$BJ,13,FALSE)</f>
        <v>1.5698898176837308E-2</v>
      </c>
      <c r="O14" s="16">
        <f>VLOOKUP($B15,[1]AC!$B:$BJ,14,FALSE)</f>
        <v>110.51720007324221</v>
      </c>
      <c r="P14" s="16">
        <f>VLOOKUP($B15,[1]AC!$B:$BJ,15,FALSE)</f>
        <v>6892.2477999999992</v>
      </c>
      <c r="Q14" s="16">
        <f>VLOOKUP($B15,[1]AC!$B:$BJ,16,FALSE)</f>
        <v>110.60280000000003</v>
      </c>
      <c r="R14" s="16">
        <f>VLOOKUP($B15,[1]AC!$B:$BJ,17,FALSE)</f>
        <v>6889.6637999999994</v>
      </c>
      <c r="S14" s="16">
        <f>VLOOKUP($B15,[1]AC!$B:$BJ,18,FALSE)</f>
        <v>1.6035000957632752E-2</v>
      </c>
      <c r="T14" s="16">
        <f>VLOOKUP($B15,[1]AC!$B:$BJ,19,FALSE)</f>
        <v>1.6053439356503874E-2</v>
      </c>
      <c r="U14" s="16" t="str">
        <f>VLOOKUP($B14,[1]AC!$B:$BJ,20,FALSE)</f>
        <v>NEGATIVE</v>
      </c>
      <c r="V14" s="16" t="str">
        <f>VLOOKUP($B14,[1]AC!$B:$BJ,21,FALSE)</f>
        <v/>
      </c>
      <c r="W14" s="16" t="str">
        <f>VLOOKUP($B14,[1]AC!$B:$BJ,22,FALSE)</f>
        <v>DOWN</v>
      </c>
      <c r="X14" s="16" t="str">
        <f>VLOOKUP($B14,[1]AC!$B:$BJ,23,FALSE)</f>
        <v>NEGATIVE</v>
      </c>
      <c r="Y14" s="16">
        <f>VLOOKUP($B14,[1]AC!$B:$BJ,24,FALSE)</f>
        <v>112.45289384615384</v>
      </c>
      <c r="Z14" s="16">
        <f>VLOOKUP($B14,[1]AC!$B:$BJ,25,FALSE)</f>
        <v>6852.6203076923057</v>
      </c>
      <c r="AA14" s="16">
        <f>VLOOKUP($B14,[1]AC!$B:$BJ,26,FALSE)</f>
        <v>112.45000923076921</v>
      </c>
      <c r="AB14" s="16">
        <f>VLOOKUP($B14,[1]AC!$B:$BJ,27,FALSE)</f>
        <v>6850.3815384615364</v>
      </c>
      <c r="AC14" s="16">
        <f>VLOOKUP($B14,[1]AC!$B:$BJ,28,FALSE)</f>
        <v>1.6410203512942565E-2</v>
      </c>
      <c r="AD14" s="16">
        <f>VLOOKUP($B14,[1]AC!$B:$BJ,29,FALSE)</f>
        <v>1.6415145433786058E-2</v>
      </c>
      <c r="AE14" s="16" t="str">
        <f>VLOOKUP($B14,[1]AC!$B:$BJ,30,FALSE)</f>
        <v>UP</v>
      </c>
      <c r="AF14" s="16" t="str">
        <f>VLOOKUP($B14,[1]AC!$B:$BJ,31,FALSE)</f>
        <v>DOWN</v>
      </c>
      <c r="AG14" s="16" t="str">
        <f>VLOOKUP($B14,[1]AC!$B:$BJ,32,FALSE)</f>
        <v>NEGATIVE</v>
      </c>
      <c r="AH14" s="16">
        <f>VLOOKUP($B14,[1]AC!$B:$BJ,33,FALSE)</f>
        <v>112.09736410256411</v>
      </c>
      <c r="AI14" s="16">
        <f>VLOOKUP($B14,[1]AC!$B:$BJ,34,FALSE)</f>
        <v>6560.7823076923087</v>
      </c>
      <c r="AJ14" s="16">
        <f>VLOOKUP($B14,[1]AC!$B:$BJ,35,FALSE)</f>
        <v>112.08895128205128</v>
      </c>
      <c r="AK14" s="16">
        <f>VLOOKUP($B14,[1]AC!$B:$BJ,36,FALSE)</f>
        <v>6561.3723076923088</v>
      </c>
      <c r="AL14" s="16">
        <f>VLOOKUP($B14,[1]AC!$B:$BJ,37,FALSE)</f>
        <v>1.7085975245838218E-2</v>
      </c>
      <c r="AM14" s="16">
        <f>VLOOKUP($B14,[1]AC!$B:$BJ,38,FALSE)</f>
        <v>1.7083156697363808E-2</v>
      </c>
      <c r="AN14" s="16" t="str">
        <f>VLOOKUP($B15,[1]AC!$B:$BJ,39,FALSE)</f>
        <v>UP</v>
      </c>
      <c r="AO14" s="16" t="str">
        <f>VLOOKUP($B14,[1]AC!$B:$BJ,40,FALSE)</f>
        <v>UP</v>
      </c>
      <c r="AP14" s="16" t="str">
        <f>VLOOKUP($B14,[1]AC!$B:$BJ,41,FALSE)</f>
        <v>NEGATIVE</v>
      </c>
      <c r="AQ14" s="16">
        <f>VLOOKUP($B14,[1]AC!$B:$BJ,42,FALSE)</f>
        <v>112.30953415216322</v>
      </c>
      <c r="AR14" s="16">
        <f>VLOOKUP($B14,[1]AC!$B:$BJ,43,FALSE)</f>
        <v>6769.6039787132295</v>
      </c>
      <c r="AS14" s="16">
        <f>VLOOKUP($B14,[1]AC!$B:$BJ,44,FALSE)</f>
        <v>112.30535312031286</v>
      </c>
      <c r="AT14" s="16">
        <f>VLOOKUP($B14,[1]AC!$B:$BJ,45,FALSE)</f>
        <v>6766.1256231941452</v>
      </c>
      <c r="AU14" s="16">
        <f>VLOOKUP($B14,[1]AC!$B:$BJ,46,FALSE)</f>
        <v>1.6590266506772984E-2</v>
      </c>
      <c r="AV14" s="16">
        <f>VLOOKUP($B14,[1]AC!$B:$BJ,47,FALSE)</f>
        <v>1.6598177358004163E-2</v>
      </c>
      <c r="AW14" s="16" t="str">
        <f>VLOOKUP($B14,[1]AC!$B:$BJ,48,FALSE)</f>
        <v>UP</v>
      </c>
      <c r="AX14" s="16" t="str">
        <f>VLOOKUP($B14,[1]AC!$B:$BJ,49,FALSE)</f>
        <v>DOWN</v>
      </c>
      <c r="AY14" s="16" t="str">
        <f>VLOOKUP($B14,[1]AC!$B:$BJ,50,FALSE)</f>
        <v>NEGATIVE</v>
      </c>
      <c r="AZ14" s="16">
        <f>VLOOKUP($B14,[1]AC!$B:$BJ,51,FALSE)</f>
        <v>62.57463221719739</v>
      </c>
      <c r="BA14" s="16">
        <f>VLOOKUP($B14,[1]AC!$B:$BJ,52,FALSE)</f>
        <v>112.07259032258069</v>
      </c>
      <c r="BB14" s="16">
        <f>VLOOKUP($B14,[1]AC!$B:$BJ,53,FALSE)</f>
        <v>112.02024599999991</v>
      </c>
      <c r="BC14" s="16">
        <f>VLOOKUP($B14,[1]AC!$B:$BJ,54,FALSE)</f>
        <v>3.9531046453384899E-3</v>
      </c>
      <c r="BD14" s="16">
        <f>VLOOKUP($B14,[1]AC!$B:$BJ,55,FALSE)</f>
        <v>1.9450796982483087E-3</v>
      </c>
      <c r="BE14" s="16">
        <f>VLOOKUP($B14,[1]AC!$B:$BJ,56,FALSE)</f>
        <v>4.422227389146105E-3</v>
      </c>
      <c r="BF14" s="14">
        <f>VLOOKUP($B14,[2]indicators!$A:$G,2,FALSE)</f>
        <v>4</v>
      </c>
      <c r="BG14" s="14">
        <f>VLOOKUP($B14,[2]indicators!$A:$G,3,FALSE)</f>
        <v>0</v>
      </c>
      <c r="BH14" s="14">
        <f>VLOOKUP($B14,[2]indicators!$A:$G,4,FALSE)</f>
        <v>0</v>
      </c>
      <c r="BI14" s="17">
        <f>VLOOKUP($B14,[2]indicators!$A:$G,5,FALSE)</f>
        <v>0</v>
      </c>
      <c r="BJ14" s="17">
        <f>VLOOKUP($B14,[2]indicators!$A:$G,6,FALSE)</f>
        <v>0</v>
      </c>
      <c r="BK14" s="17">
        <f>VLOOKUP($B14,[2]indicators!$A:$G,7,FALSE)</f>
        <v>0</v>
      </c>
    </row>
    <row r="15" spans="1:63" x14ac:dyDescent="0.25">
      <c r="A15" s="14">
        <v>14</v>
      </c>
      <c r="B15" s="14" t="s">
        <v>81</v>
      </c>
      <c r="C15" s="6" t="s">
        <v>82</v>
      </c>
      <c r="D15" s="6" t="s">
        <v>68</v>
      </c>
      <c r="E15" s="15">
        <f t="shared" ca="1" si="0"/>
        <v>-1</v>
      </c>
      <c r="F15" s="16">
        <f>VLOOKUP($B15,[1]AC!$B:$BJ,5,FALSE)</f>
        <v>50.499044940003593</v>
      </c>
      <c r="G15" s="16">
        <f>VLOOKUP($B16,[1]AC!$B:$BJ,6,FALSE)</f>
        <v>52.558294930935155</v>
      </c>
      <c r="H15" s="16">
        <f>VLOOKUP($B16,[1]AC!$B:$BJ,7,FALSE)</f>
        <v>0</v>
      </c>
      <c r="I15" s="16">
        <f>VLOOKUP($B16,[1]AC!$B:$BJ,8,FALSE)</f>
        <v>116.46875</v>
      </c>
      <c r="J15" s="16">
        <f>VLOOKUP($B16,[1]AC!$B:$BJ,9,FALSE)</f>
        <v>6941.81</v>
      </c>
      <c r="K15" s="16">
        <f>VLOOKUP($B16,[1]AC!$B:$BJ,10,FALSE)</f>
        <v>116.46875</v>
      </c>
      <c r="L15" s="16">
        <f>VLOOKUP($B16,[1]AC!$B:$BJ,11,FALSE)</f>
        <v>6964.82</v>
      </c>
      <c r="M15" s="16">
        <f>VLOOKUP($B16,[1]AC!$B:$BJ,12,FALSE)</f>
        <v>1.6777864850809801E-2</v>
      </c>
      <c r="N15" s="16">
        <f>VLOOKUP($B16,[1]AC!$B:$BJ,13,FALSE)</f>
        <v>1.6722435037804281E-2</v>
      </c>
      <c r="O15" s="16">
        <f>VLOOKUP($B16,[1]AC!$B:$BJ,14,FALSE)</f>
        <v>115.68002399999997</v>
      </c>
      <c r="P15" s="16">
        <f>VLOOKUP($B16,[1]AC!$B:$BJ,15,FALSE)</f>
        <v>6892.2477999999992</v>
      </c>
      <c r="Q15" s="16">
        <f>VLOOKUP($B16,[1]AC!$B:$BJ,16,FALSE)</f>
        <v>115.71502399999996</v>
      </c>
      <c r="R15" s="16">
        <f>VLOOKUP($B16,[1]AC!$B:$BJ,17,FALSE)</f>
        <v>6889.6637999999994</v>
      </c>
      <c r="S15" s="16">
        <f>VLOOKUP($B16,[1]AC!$B:$BJ,18,FALSE)</f>
        <v>1.6784077902712666E-2</v>
      </c>
      <c r="T15" s="16">
        <f>VLOOKUP($B16,[1]AC!$B:$BJ,19,FALSE)</f>
        <v>1.67954529218102E-2</v>
      </c>
      <c r="U15" s="16" t="str">
        <f>VLOOKUP($B15,[1]AC!$B:$BJ,20,FALSE)</f>
        <v>NEGATIVE</v>
      </c>
      <c r="V15" s="16" t="str">
        <f>VLOOKUP($B15,[1]AC!$B:$BJ,21,FALSE)</f>
        <v/>
      </c>
      <c r="W15" s="16" t="str">
        <f>VLOOKUP($B15,[1]AC!$B:$BJ,22,FALSE)</f>
        <v>DOWN</v>
      </c>
      <c r="X15" s="16" t="str">
        <f>VLOOKUP($B15,[1]AC!$B:$BJ,23,FALSE)</f>
        <v>NEGATIVE</v>
      </c>
      <c r="Y15" s="16">
        <f>VLOOKUP($B15,[1]AC!$B:$BJ,24,FALSE)</f>
        <v>111.44461544095556</v>
      </c>
      <c r="Z15" s="16">
        <f>VLOOKUP($B15,[1]AC!$B:$BJ,25,FALSE)</f>
        <v>6852.6203076923057</v>
      </c>
      <c r="AA15" s="16">
        <f>VLOOKUP($B15,[1]AC!$B:$BJ,26,FALSE)</f>
        <v>111.53169230769235</v>
      </c>
      <c r="AB15" s="16">
        <f>VLOOKUP($B15,[1]AC!$B:$BJ,27,FALSE)</f>
        <v>6850.3815384615364</v>
      </c>
      <c r="AC15" s="16">
        <f>VLOOKUP($B15,[1]AC!$B:$BJ,28,FALSE)</f>
        <v>1.6263065869249325E-2</v>
      </c>
      <c r="AD15" s="16">
        <f>VLOOKUP($B15,[1]AC!$B:$BJ,29,FALSE)</f>
        <v>1.6281092035749619E-2</v>
      </c>
      <c r="AE15" s="16" t="str">
        <f>VLOOKUP($B15,[1]AC!$B:$BJ,30,FALSE)</f>
        <v>DOWN</v>
      </c>
      <c r="AF15" s="16" t="str">
        <f>VLOOKUP($B15,[1]AC!$B:$BJ,31,FALSE)</f>
        <v>DOWN</v>
      </c>
      <c r="AG15" s="16" t="str">
        <f>VLOOKUP($B15,[1]AC!$B:$BJ,32,FALSE)</f>
        <v>NEGATIVE</v>
      </c>
      <c r="AH15" s="16">
        <f>VLOOKUP($B15,[1]AC!$B:$BJ,33,FALSE)</f>
        <v>114.59641035031051</v>
      </c>
      <c r="AI15" s="16">
        <f>VLOOKUP($B15,[1]AC!$B:$BJ,34,FALSE)</f>
        <v>6560.7823076923087</v>
      </c>
      <c r="AJ15" s="16">
        <f>VLOOKUP($B15,[1]AC!$B:$BJ,35,FALSE)</f>
        <v>114.57538461538462</v>
      </c>
      <c r="AK15" s="16">
        <f>VLOOKUP($B15,[1]AC!$B:$BJ,36,FALSE)</f>
        <v>6561.3723076923088</v>
      </c>
      <c r="AL15" s="16">
        <f>VLOOKUP($B15,[1]AC!$B:$BJ,37,FALSE)</f>
        <v>1.746688199301322E-2</v>
      </c>
      <c r="AM15" s="16">
        <f>VLOOKUP($B15,[1]AC!$B:$BJ,38,FALSE)</f>
        <v>1.7462106895086673E-2</v>
      </c>
      <c r="AN15" s="16" t="str">
        <f>VLOOKUP($B16,[1]AC!$B:$BJ,39,FALSE)</f>
        <v>UP</v>
      </c>
      <c r="AO15" s="16" t="str">
        <f>VLOOKUP($B15,[1]AC!$B:$BJ,40,FALSE)</f>
        <v>UP</v>
      </c>
      <c r="AP15" s="16" t="str">
        <f>VLOOKUP($B15,[1]AC!$B:$BJ,41,FALSE)</f>
        <v>NEGATIVE</v>
      </c>
      <c r="AQ15" s="16">
        <f>VLOOKUP($B15,[1]AC!$B:$BJ,42,FALSE)</f>
        <v>112.47081723265619</v>
      </c>
      <c r="AR15" s="16">
        <f>VLOOKUP($B15,[1]AC!$B:$BJ,43,FALSE)</f>
        <v>6769.6039787132295</v>
      </c>
      <c r="AS15" s="16">
        <f>VLOOKUP($B15,[1]AC!$B:$BJ,44,FALSE)</f>
        <v>112.51745844821798</v>
      </c>
      <c r="AT15" s="16">
        <f>VLOOKUP($B15,[1]AC!$B:$BJ,45,FALSE)</f>
        <v>6766.1256231941452</v>
      </c>
      <c r="AU15" s="16">
        <f>VLOOKUP($B15,[1]AC!$B:$BJ,46,FALSE)</f>
        <v>1.6614091102864589E-2</v>
      </c>
      <c r="AV15" s="16">
        <f>VLOOKUP($B15,[1]AC!$B:$BJ,47,FALSE)</f>
        <v>1.6629525479472381E-2</v>
      </c>
      <c r="AW15" s="16" t="str">
        <f>VLOOKUP($B15,[1]AC!$B:$BJ,48,FALSE)</f>
        <v>DOWN</v>
      </c>
      <c r="AX15" s="16" t="str">
        <f>VLOOKUP($B15,[1]AC!$B:$BJ,49,FALSE)</f>
        <v>DOWN</v>
      </c>
      <c r="AY15" s="16" t="str">
        <f>VLOOKUP($B15,[1]AC!$B:$BJ,50,FALSE)</f>
        <v>NEGATIVE</v>
      </c>
      <c r="AZ15" s="16">
        <f>VLOOKUP($B15,[1]AC!$B:$BJ,51,FALSE)</f>
        <v>46.600381703196952</v>
      </c>
      <c r="BA15" s="16">
        <f>VLOOKUP($B15,[1]AC!$B:$BJ,52,FALSE)</f>
        <v>110.10064527942288</v>
      </c>
      <c r="BB15" s="16">
        <f>VLOOKUP($B15,[1]AC!$B:$BJ,53,FALSE)</f>
        <v>115.44480001831054</v>
      </c>
      <c r="BC15" s="16">
        <f>VLOOKUP($B15,[1]AC!$B:$BJ,54,FALSE)</f>
        <v>5.3909511998306847E-4</v>
      </c>
      <c r="BD15" s="16">
        <f>VLOOKUP($B15,[1]AC!$B:$BJ,55,FALSE)</f>
        <v>-3.2320767537132866E-3</v>
      </c>
      <c r="BE15" s="16">
        <f>VLOOKUP($B15,[1]AC!$B:$BJ,56,FALSE)</f>
        <v>-4.577772249137535E-2</v>
      </c>
      <c r="BF15" s="14">
        <f>VLOOKUP($B15,[2]indicators!$A:$G,2,FALSE)</f>
        <v>1</v>
      </c>
      <c r="BG15" s="14">
        <f>VLOOKUP($B15,[2]indicators!$A:$G,3,FALSE)</f>
        <v>0</v>
      </c>
      <c r="BH15" s="14">
        <f>VLOOKUP($B15,[2]indicators!$A:$G,4,FALSE)</f>
        <v>0</v>
      </c>
      <c r="BI15" s="17">
        <f>VLOOKUP($B15,[2]indicators!$A:$G,5,FALSE)</f>
        <v>0</v>
      </c>
      <c r="BJ15" s="17">
        <f>VLOOKUP($B15,[2]indicators!$A:$G,6,FALSE)</f>
        <v>0</v>
      </c>
      <c r="BK15" s="17">
        <f>VLOOKUP($B15,[2]indicators!$A:$G,7,FALSE)</f>
        <v>0</v>
      </c>
    </row>
    <row r="16" spans="1:63" x14ac:dyDescent="0.25">
      <c r="A16" s="14">
        <v>15</v>
      </c>
      <c r="B16" s="14" t="s">
        <v>69</v>
      </c>
      <c r="C16" s="6" t="s">
        <v>70</v>
      </c>
      <c r="D16" s="6" t="s">
        <v>68</v>
      </c>
      <c r="E16" s="15">
        <f t="shared" ca="1" si="0"/>
        <v>-1</v>
      </c>
      <c r="F16" s="16">
        <f>VLOOKUP($B16,[1]AC!$B:$BJ,5,FALSE)</f>
        <v>60.260720592869859</v>
      </c>
      <c r="G16" s="16">
        <f>VLOOKUP($B17,[1]AC!$B:$BJ,6,FALSE)</f>
        <v>52.558294930935155</v>
      </c>
      <c r="H16" s="16">
        <f>VLOOKUP($B17,[1]AC!$B:$BJ,7,FALSE)</f>
        <v>0</v>
      </c>
      <c r="I16" s="16">
        <f>VLOOKUP($B17,[1]AC!$B:$BJ,8,FALSE)</f>
        <v>115.0625</v>
      </c>
      <c r="J16" s="16">
        <f>VLOOKUP($B17,[1]AC!$B:$BJ,9,FALSE)</f>
        <v>6941.81</v>
      </c>
      <c r="K16" s="16">
        <f>VLOOKUP($B17,[1]AC!$B:$BJ,10,FALSE)</f>
        <v>115.0625</v>
      </c>
      <c r="L16" s="16">
        <f>VLOOKUP($B17,[1]AC!$B:$BJ,11,FALSE)</f>
        <v>6964.82</v>
      </c>
      <c r="M16" s="16">
        <f>VLOOKUP($B17,[1]AC!$B:$BJ,12,FALSE)</f>
        <v>1.6575288001256155E-2</v>
      </c>
      <c r="N16" s="16">
        <f>VLOOKUP($B17,[1]AC!$B:$BJ,13,FALSE)</f>
        <v>1.6520527450817106E-2</v>
      </c>
      <c r="O16" s="16">
        <f>VLOOKUP($B17,[1]AC!$B:$BJ,14,FALSE)</f>
        <v>114.83408</v>
      </c>
      <c r="P16" s="16">
        <f>VLOOKUP($B17,[1]AC!$B:$BJ,15,FALSE)</f>
        <v>6892.2477999999992</v>
      </c>
      <c r="Q16" s="16">
        <f>VLOOKUP($B17,[1]AC!$B:$BJ,16,FALSE)</f>
        <v>114.86470600000001</v>
      </c>
      <c r="R16" s="16">
        <f>VLOOKUP($B17,[1]AC!$B:$BJ,17,FALSE)</f>
        <v>6889.6637999999994</v>
      </c>
      <c r="S16" s="16">
        <f>VLOOKUP($B17,[1]AC!$B:$BJ,18,FALSE)</f>
        <v>1.6661339425433894E-2</v>
      </c>
      <c r="T16" s="16">
        <f>VLOOKUP($B17,[1]AC!$B:$BJ,19,FALSE)</f>
        <v>1.667203354683287E-2</v>
      </c>
      <c r="U16" s="16" t="str">
        <f>VLOOKUP($B16,[1]AC!$B:$BJ,20,FALSE)</f>
        <v>NEGATIVE</v>
      </c>
      <c r="V16" s="16" t="str">
        <f>VLOOKUP($B16,[1]AC!$B:$BJ,21,FALSE)</f>
        <v/>
      </c>
      <c r="W16" s="16" t="str">
        <f>VLOOKUP($B16,[1]AC!$B:$BJ,22,FALSE)</f>
        <v>DOWN</v>
      </c>
      <c r="X16" s="16" t="str">
        <f>VLOOKUP($B16,[1]AC!$B:$BJ,23,FALSE)</f>
        <v>NEGATIVE</v>
      </c>
      <c r="Y16" s="16">
        <f>VLOOKUP($B16,[1]AC!$B:$BJ,24,FALSE)</f>
        <v>116.03367999999993</v>
      </c>
      <c r="Z16" s="16">
        <f>VLOOKUP($B16,[1]AC!$B:$BJ,25,FALSE)</f>
        <v>6852.6203076923057</v>
      </c>
      <c r="AA16" s="16">
        <f>VLOOKUP($B16,[1]AC!$B:$BJ,26,FALSE)</f>
        <v>116.03319846153839</v>
      </c>
      <c r="AB16" s="16">
        <f>VLOOKUP($B16,[1]AC!$B:$BJ,27,FALSE)</f>
        <v>6850.3815384615364</v>
      </c>
      <c r="AC16" s="16">
        <f>VLOOKUP($B16,[1]AC!$B:$BJ,28,FALSE)</f>
        <v>1.693274613066597E-2</v>
      </c>
      <c r="AD16" s="16">
        <f>VLOOKUP($B16,[1]AC!$B:$BJ,29,FALSE)</f>
        <v>1.693820961797074E-2</v>
      </c>
      <c r="AE16" s="16" t="str">
        <f>VLOOKUP($B16,[1]AC!$B:$BJ,30,FALSE)</f>
        <v>UP</v>
      </c>
      <c r="AF16" s="16" t="str">
        <f>VLOOKUP($B16,[1]AC!$B:$BJ,31,FALSE)</f>
        <v>DOWN</v>
      </c>
      <c r="AG16" s="16" t="str">
        <f>VLOOKUP($B16,[1]AC!$B:$BJ,32,FALSE)</f>
        <v>NEGATIVE</v>
      </c>
      <c r="AH16" s="16">
        <f>VLOOKUP($B16,[1]AC!$B:$BJ,33,FALSE)</f>
        <v>115.48880769230769</v>
      </c>
      <c r="AI16" s="16">
        <f>VLOOKUP($B16,[1]AC!$B:$BJ,34,FALSE)</f>
        <v>6560.7823076923087</v>
      </c>
      <c r="AJ16" s="16">
        <f>VLOOKUP($B16,[1]AC!$B:$BJ,35,FALSE)</f>
        <v>115.46556923076925</v>
      </c>
      <c r="AK16" s="16">
        <f>VLOOKUP($B16,[1]AC!$B:$BJ,36,FALSE)</f>
        <v>6561.3723076923088</v>
      </c>
      <c r="AL16" s="16">
        <f>VLOOKUP($B16,[1]AC!$B:$BJ,37,FALSE)</f>
        <v>1.7602901952241387E-2</v>
      </c>
      <c r="AM16" s="16">
        <f>VLOOKUP($B16,[1]AC!$B:$BJ,38,FALSE)</f>
        <v>1.7597777388032334E-2</v>
      </c>
      <c r="AN16" s="16" t="str">
        <f>VLOOKUP($B17,[1]AC!$B:$BJ,39,FALSE)</f>
        <v>UP</v>
      </c>
      <c r="AO16" s="16" t="str">
        <f>VLOOKUP($B16,[1]AC!$B:$BJ,40,FALSE)</f>
        <v>UP</v>
      </c>
      <c r="AP16" s="16" t="str">
        <f>VLOOKUP($B16,[1]AC!$B:$BJ,41,FALSE)</f>
        <v>NEGATIVE</v>
      </c>
      <c r="AQ16" s="16">
        <f>VLOOKUP($B16,[1]AC!$B:$BJ,42,FALSE)</f>
        <v>115.95034736540838</v>
      </c>
      <c r="AR16" s="16">
        <f>VLOOKUP($B16,[1]AC!$B:$BJ,43,FALSE)</f>
        <v>6769.6039787132295</v>
      </c>
      <c r="AS16" s="16">
        <f>VLOOKUP($B16,[1]AC!$B:$BJ,44,FALSE)</f>
        <v>115.93984753012533</v>
      </c>
      <c r="AT16" s="16">
        <f>VLOOKUP($B16,[1]AC!$B:$BJ,45,FALSE)</f>
        <v>6766.1256231941452</v>
      </c>
      <c r="AU16" s="16">
        <f>VLOOKUP($B16,[1]AC!$B:$BJ,46,FALSE)</f>
        <v>1.7128084261651046E-2</v>
      </c>
      <c r="AV16" s="16">
        <f>VLOOKUP($B16,[1]AC!$B:$BJ,47,FALSE)</f>
        <v>1.7135337708286975E-2</v>
      </c>
      <c r="AW16" s="16" t="str">
        <f>VLOOKUP($B16,[1]AC!$B:$BJ,48,FALSE)</f>
        <v>UP</v>
      </c>
      <c r="AX16" s="16" t="str">
        <f>VLOOKUP($B16,[1]AC!$B:$BJ,49,FALSE)</f>
        <v>DOWN</v>
      </c>
      <c r="AY16" s="16" t="str">
        <f>VLOOKUP($B16,[1]AC!$B:$BJ,50,FALSE)</f>
        <v>NEGATIVE</v>
      </c>
      <c r="AZ16" s="16">
        <f>VLOOKUP($B16,[1]AC!$B:$BJ,51,FALSE)</f>
        <v>65.359713960774201</v>
      </c>
      <c r="BA16" s="16">
        <f>VLOOKUP($B16,[1]AC!$B:$BJ,52,FALSE)</f>
        <v>115.42340967741939</v>
      </c>
      <c r="BB16" s="16">
        <f>VLOOKUP($B16,[1]AC!$B:$BJ,53,FALSE)</f>
        <v>115.46908899999995</v>
      </c>
      <c r="BC16" s="16">
        <f>VLOOKUP($B16,[1]AC!$B:$BJ,54,FALSE)</f>
        <v>9.0565711539980498E-3</v>
      </c>
      <c r="BD16" s="16">
        <f>VLOOKUP($B16,[1]AC!$B:$BJ,55,FALSE)</f>
        <v>6.8181694014866068E-3</v>
      </c>
      <c r="BE16" s="16">
        <f>VLOOKUP($B16,[1]AC!$B:$BJ,56,FALSE)</f>
        <v>8.6573905506437399E-3</v>
      </c>
      <c r="BF16" s="14">
        <f>VLOOKUP($B16,[2]indicators!$A:$G,2,FALSE)</f>
        <v>3</v>
      </c>
      <c r="BG16" s="14">
        <f>VLOOKUP($B16,[2]indicators!$A:$G,3,FALSE)</f>
        <v>0</v>
      </c>
      <c r="BH16" s="14">
        <f>VLOOKUP($B16,[2]indicators!$A:$G,4,FALSE)</f>
        <v>0</v>
      </c>
      <c r="BI16" s="17">
        <f>VLOOKUP($B16,[2]indicators!$A:$G,5,FALSE)</f>
        <v>0</v>
      </c>
      <c r="BJ16" s="17">
        <f>VLOOKUP($B16,[2]indicators!$A:$G,6,FALSE)</f>
        <v>0</v>
      </c>
      <c r="BK16" s="17">
        <f>VLOOKUP($B16,[2]indicators!$A:$G,7,FALSE)</f>
        <v>0</v>
      </c>
    </row>
    <row r="17" spans="1:63" x14ac:dyDescent="0.25">
      <c r="A17" s="14">
        <v>16</v>
      </c>
      <c r="B17" s="14" t="s">
        <v>71</v>
      </c>
      <c r="C17" s="6" t="s">
        <v>72</v>
      </c>
      <c r="D17" s="6" t="s">
        <v>68</v>
      </c>
      <c r="E17" s="15">
        <f t="shared" ca="1" si="0"/>
        <v>-1</v>
      </c>
      <c r="F17" s="16">
        <f>VLOOKUP($B17,[1]AC!$B:$BJ,5,FALSE)</f>
        <v>59.232793553422219</v>
      </c>
      <c r="G17" s="16">
        <f>VLOOKUP($B18,[1]AC!$B:$BJ,6,FALSE)</f>
        <v>52.558294930935155</v>
      </c>
      <c r="H17" s="16">
        <f>VLOOKUP($B18,[1]AC!$B:$BJ,7,FALSE)</f>
        <v>0</v>
      </c>
      <c r="I17" s="16">
        <f>VLOOKUP($B18,[1]AC!$B:$BJ,8,FALSE)</f>
        <v>119.0625</v>
      </c>
      <c r="J17" s="16">
        <f>VLOOKUP($B18,[1]AC!$B:$BJ,9,FALSE)</f>
        <v>6941.81</v>
      </c>
      <c r="K17" s="16">
        <f>VLOOKUP($B18,[1]AC!$B:$BJ,10,FALSE)</f>
        <v>119.0625</v>
      </c>
      <c r="L17" s="16">
        <f>VLOOKUP($B18,[1]AC!$B:$BJ,11,FALSE)</f>
        <v>6964.82</v>
      </c>
      <c r="M17" s="16">
        <f>VLOOKUP($B18,[1]AC!$B:$BJ,12,FALSE)</f>
        <v>1.7151506595542085E-2</v>
      </c>
      <c r="N17" s="16">
        <f>VLOOKUP($B18,[1]AC!$B:$BJ,13,FALSE)</f>
        <v>1.7094842364913956E-2</v>
      </c>
      <c r="O17" s="16">
        <f>VLOOKUP($B18,[1]AC!$B:$BJ,14,FALSE)</f>
        <v>118.26752199999997</v>
      </c>
      <c r="P17" s="16">
        <f>VLOOKUP($B18,[1]AC!$B:$BJ,15,FALSE)</f>
        <v>6892.2477999999992</v>
      </c>
      <c r="Q17" s="16">
        <f>VLOOKUP($B18,[1]AC!$B:$BJ,16,FALSE)</f>
        <v>118.32314799999999</v>
      </c>
      <c r="R17" s="16">
        <f>VLOOKUP($B18,[1]AC!$B:$BJ,17,FALSE)</f>
        <v>6889.6637999999994</v>
      </c>
      <c r="S17" s="16">
        <f>VLOOKUP($B18,[1]AC!$B:$BJ,18,FALSE)</f>
        <v>1.7159499401632076E-2</v>
      </c>
      <c r="T17" s="16">
        <f>VLOOKUP($B18,[1]AC!$B:$BJ,19,FALSE)</f>
        <v>1.717400898429906E-2</v>
      </c>
      <c r="U17" s="16" t="str">
        <f>VLOOKUP($B17,[1]AC!$B:$BJ,20,FALSE)</f>
        <v>NEGATIVE</v>
      </c>
      <c r="V17" s="16" t="str">
        <f>VLOOKUP($B17,[1]AC!$B:$BJ,21,FALSE)</f>
        <v/>
      </c>
      <c r="W17" s="16" t="str">
        <f>VLOOKUP($B17,[1]AC!$B:$BJ,22,FALSE)</f>
        <v>DOWN</v>
      </c>
      <c r="X17" s="16" t="str">
        <f>VLOOKUP($B17,[1]AC!$B:$BJ,23,FALSE)</f>
        <v>NEGATIVE</v>
      </c>
      <c r="Y17" s="16">
        <f>VLOOKUP($B17,[1]AC!$B:$BJ,24,FALSE)</f>
        <v>115.03631230769228</v>
      </c>
      <c r="Z17" s="16">
        <f>VLOOKUP($B17,[1]AC!$B:$BJ,25,FALSE)</f>
        <v>6852.6203076923057</v>
      </c>
      <c r="AA17" s="16">
        <f>VLOOKUP($B17,[1]AC!$B:$BJ,26,FALSE)</f>
        <v>115.03487076923076</v>
      </c>
      <c r="AB17" s="16">
        <f>VLOOKUP($B17,[1]AC!$B:$BJ,27,FALSE)</f>
        <v>6850.3815384615364</v>
      </c>
      <c r="AC17" s="16">
        <f>VLOOKUP($B17,[1]AC!$B:$BJ,28,FALSE)</f>
        <v>1.6787200682716948E-2</v>
      </c>
      <c r="AD17" s="16">
        <f>VLOOKUP($B17,[1]AC!$B:$BJ,29,FALSE)</f>
        <v>1.6792476466218169E-2</v>
      </c>
      <c r="AE17" s="16" t="str">
        <f>VLOOKUP($B17,[1]AC!$B:$BJ,30,FALSE)</f>
        <v>UP</v>
      </c>
      <c r="AF17" s="16" t="str">
        <f>VLOOKUP($B17,[1]AC!$B:$BJ,31,FALSE)</f>
        <v>DOWN</v>
      </c>
      <c r="AG17" s="16" t="str">
        <f>VLOOKUP($B17,[1]AC!$B:$BJ,32,FALSE)</f>
        <v>NEGATIVE</v>
      </c>
      <c r="AH17" s="16">
        <f>VLOOKUP($B17,[1]AC!$B:$BJ,33,FALSE)</f>
        <v>114.44953333333335</v>
      </c>
      <c r="AI17" s="16">
        <f>VLOOKUP($B17,[1]AC!$B:$BJ,34,FALSE)</f>
        <v>6560.7823076923087</v>
      </c>
      <c r="AJ17" s="16">
        <f>VLOOKUP($B17,[1]AC!$B:$BJ,35,FALSE)</f>
        <v>114.43751538461541</v>
      </c>
      <c r="AK17" s="16">
        <f>VLOOKUP($B17,[1]AC!$B:$BJ,36,FALSE)</f>
        <v>6561.3723076923088</v>
      </c>
      <c r="AL17" s="16">
        <f>VLOOKUP($B17,[1]AC!$B:$BJ,37,FALSE)</f>
        <v>1.7444494873598369E-2</v>
      </c>
      <c r="AM17" s="16">
        <f>VLOOKUP($B17,[1]AC!$B:$BJ,38,FALSE)</f>
        <v>1.7441094639676691E-2</v>
      </c>
      <c r="AN17" s="16" t="str">
        <f>VLOOKUP($B18,[1]AC!$B:$BJ,39,FALSE)</f>
        <v>UP</v>
      </c>
      <c r="AO17" s="16" t="str">
        <f>VLOOKUP($B17,[1]AC!$B:$BJ,40,FALSE)</f>
        <v>UP</v>
      </c>
      <c r="AP17" s="16" t="str">
        <f>VLOOKUP($B17,[1]AC!$B:$BJ,41,FALSE)</f>
        <v>NEGATIVE</v>
      </c>
      <c r="AQ17" s="16">
        <f>VLOOKUP($B17,[1]AC!$B:$BJ,42,FALSE)</f>
        <v>114.83432380170859</v>
      </c>
      <c r="AR17" s="16">
        <f>VLOOKUP($B17,[1]AC!$B:$BJ,43,FALSE)</f>
        <v>6769.6039787132295</v>
      </c>
      <c r="AS17" s="16">
        <f>VLOOKUP($B17,[1]AC!$B:$BJ,44,FALSE)</f>
        <v>114.82969319762753</v>
      </c>
      <c r="AT17" s="16">
        <f>VLOOKUP($B17,[1]AC!$B:$BJ,45,FALSE)</f>
        <v>6766.1256231941452</v>
      </c>
      <c r="AU17" s="16">
        <f>VLOOKUP($B17,[1]AC!$B:$BJ,46,FALSE)</f>
        <v>1.6963226233440081E-2</v>
      </c>
      <c r="AV17" s="16">
        <f>VLOOKUP($B17,[1]AC!$B:$BJ,47,FALSE)</f>
        <v>1.6971262372663259E-2</v>
      </c>
      <c r="AW17" s="16" t="str">
        <f>VLOOKUP($B17,[1]AC!$B:$BJ,48,FALSE)</f>
        <v>UP</v>
      </c>
      <c r="AX17" s="16" t="str">
        <f>VLOOKUP($B17,[1]AC!$B:$BJ,49,FALSE)</f>
        <v>DOWN</v>
      </c>
      <c r="AY17" s="16" t="str">
        <f>VLOOKUP($B17,[1]AC!$B:$BJ,50,FALSE)</f>
        <v>NEGATIVE</v>
      </c>
      <c r="AZ17" s="16">
        <f>VLOOKUP($B17,[1]AC!$B:$BJ,51,FALSE)</f>
        <v>61.624783851624343</v>
      </c>
      <c r="BA17" s="16">
        <f>VLOOKUP($B17,[1]AC!$B:$BJ,52,FALSE)</f>
        <v>114.54891290322581</v>
      </c>
      <c r="BB17" s="16">
        <f>VLOOKUP($B17,[1]AC!$B:$BJ,53,FALSE)</f>
        <v>114.36970199999998</v>
      </c>
      <c r="BC17" s="16">
        <f>VLOOKUP($B17,[1]AC!$B:$BJ,54,FALSE)</f>
        <v>4.4835615088558711E-3</v>
      </c>
      <c r="BD17" s="16">
        <f>VLOOKUP($B17,[1]AC!$B:$BJ,55,FALSE)</f>
        <v>1.9891307528216995E-3</v>
      </c>
      <c r="BE17" s="16">
        <f>VLOOKUP($B17,[1]AC!$B:$BJ,56,FALSE)</f>
        <v>6.0575308659982507E-3</v>
      </c>
      <c r="BF17" s="14">
        <f>VLOOKUP($B17,[2]indicators!$A:$G,2,FALSE)</f>
        <v>2</v>
      </c>
      <c r="BG17" s="14">
        <f>VLOOKUP($B17,[2]indicators!$A:$G,3,FALSE)</f>
        <v>0</v>
      </c>
      <c r="BH17" s="14">
        <f>VLOOKUP($B17,[2]indicators!$A:$G,4,FALSE)</f>
        <v>0</v>
      </c>
      <c r="BI17" s="17">
        <f>VLOOKUP($B17,[2]indicators!$A:$G,5,FALSE)</f>
        <v>0</v>
      </c>
      <c r="BJ17" s="17">
        <f>VLOOKUP($B17,[2]indicators!$A:$G,6,FALSE)</f>
        <v>0</v>
      </c>
      <c r="BK17" s="17">
        <f>VLOOKUP($B17,[2]indicators!$A:$G,7,FALSE)</f>
        <v>0</v>
      </c>
    </row>
    <row r="18" spans="1:63" x14ac:dyDescent="0.25">
      <c r="A18" s="14">
        <v>17</v>
      </c>
      <c r="B18" s="14" t="s">
        <v>66</v>
      </c>
      <c r="C18" s="6" t="s">
        <v>67</v>
      </c>
      <c r="D18" s="6" t="s">
        <v>68</v>
      </c>
      <c r="E18" s="15">
        <f t="shared" ca="1" si="0"/>
        <v>-1</v>
      </c>
      <c r="F18" s="16">
        <f>VLOOKUP($B18,[1]AC!$B:$BJ,5,FALSE)</f>
        <v>58.738008792699652</v>
      </c>
      <c r="G18" s="16">
        <f>VLOOKUP($B19,[1]AC!$B:$BJ,6,FALSE)</f>
        <v>52.558294930935155</v>
      </c>
      <c r="H18" s="16">
        <f>VLOOKUP($B19,[1]AC!$B:$BJ,7,FALSE)</f>
        <v>0</v>
      </c>
      <c r="I18" s="16">
        <f>VLOOKUP($B19,[1]AC!$B:$BJ,8,FALSE)</f>
        <v>23490</v>
      </c>
      <c r="J18" s="16">
        <f>VLOOKUP($B19,[1]AC!$B:$BJ,9,FALSE)</f>
        <v>6941.81</v>
      </c>
      <c r="K18" s="16">
        <f>VLOOKUP($B19,[1]AC!$B:$BJ,10,FALSE)</f>
        <v>23435</v>
      </c>
      <c r="L18" s="16">
        <f>VLOOKUP($B19,[1]AC!$B:$BJ,11,FALSE)</f>
        <v>6964.82</v>
      </c>
      <c r="M18" s="16">
        <f>VLOOKUP($B19,[1]AC!$B:$BJ,12,FALSE)</f>
        <v>3.383843694944114</v>
      </c>
      <c r="N18" s="16">
        <f>VLOOKUP($B19,[1]AC!$B:$BJ,13,FALSE)</f>
        <v>3.3647675029649009</v>
      </c>
      <c r="O18" s="16">
        <f>VLOOKUP($B19,[1]AC!$B:$BJ,14,FALSE)</f>
        <v>23142.600000000002</v>
      </c>
      <c r="P18" s="16">
        <f>VLOOKUP($B19,[1]AC!$B:$BJ,15,FALSE)</f>
        <v>6892.2477999999992</v>
      </c>
      <c r="Q18" s="16">
        <f>VLOOKUP($B19,[1]AC!$B:$BJ,16,FALSE)</f>
        <v>23103.5</v>
      </c>
      <c r="R18" s="16">
        <f>VLOOKUP($B19,[1]AC!$B:$BJ,17,FALSE)</f>
        <v>6889.6637999999994</v>
      </c>
      <c r="S18" s="16">
        <f>VLOOKUP($B19,[1]AC!$B:$BJ,18,FALSE)</f>
        <v>3.3577724817148922</v>
      </c>
      <c r="T18" s="16">
        <f>VLOOKUP($B19,[1]AC!$B:$BJ,19,FALSE)</f>
        <v>3.3533566616124291</v>
      </c>
      <c r="U18" s="16" t="str">
        <f>VLOOKUP($B18,[1]AC!$B:$BJ,20,FALSE)</f>
        <v>NEGATIVE</v>
      </c>
      <c r="V18" s="16" t="str">
        <f>VLOOKUP($B18,[1]AC!$B:$BJ,21,FALSE)</f>
        <v/>
      </c>
      <c r="W18" s="16" t="str">
        <f>VLOOKUP($B18,[1]AC!$B:$BJ,22,FALSE)</f>
        <v>DOWN</v>
      </c>
      <c r="X18" s="16" t="str">
        <f>VLOOKUP($B18,[1]AC!$B:$BJ,23,FALSE)</f>
        <v>NEGATIVE</v>
      </c>
      <c r="Y18" s="16">
        <f>VLOOKUP($B18,[1]AC!$B:$BJ,24,FALSE)</f>
        <v>118.83271538461533</v>
      </c>
      <c r="Z18" s="16">
        <f>VLOOKUP($B18,[1]AC!$B:$BJ,25,FALSE)</f>
        <v>6852.6203076923057</v>
      </c>
      <c r="AA18" s="16">
        <f>VLOOKUP($B18,[1]AC!$B:$BJ,26,FALSE)</f>
        <v>118.84809999999996</v>
      </c>
      <c r="AB18" s="16">
        <f>VLOOKUP($B18,[1]AC!$B:$BJ,27,FALSE)</f>
        <v>6850.3815384615364</v>
      </c>
      <c r="AC18" s="16">
        <f>VLOOKUP($B18,[1]AC!$B:$BJ,28,FALSE)</f>
        <v>1.7341208187358848E-2</v>
      </c>
      <c r="AD18" s="16">
        <f>VLOOKUP($B18,[1]AC!$B:$BJ,29,FALSE)</f>
        <v>1.7349121261746678E-2</v>
      </c>
      <c r="AE18" s="16" t="str">
        <f>VLOOKUP($B18,[1]AC!$B:$BJ,30,FALSE)</f>
        <v>DOWN</v>
      </c>
      <c r="AF18" s="16" t="str">
        <f>VLOOKUP($B18,[1]AC!$B:$BJ,31,FALSE)</f>
        <v>DOWN</v>
      </c>
      <c r="AG18" s="16" t="str">
        <f>VLOOKUP($B18,[1]AC!$B:$BJ,32,FALSE)</f>
        <v>NEGATIVE</v>
      </c>
      <c r="AH18" s="16">
        <f>VLOOKUP($B18,[1]AC!$B:$BJ,33,FALSE)</f>
        <v>118.516858974359</v>
      </c>
      <c r="AI18" s="16">
        <f>VLOOKUP($B18,[1]AC!$B:$BJ,34,FALSE)</f>
        <v>6560.7823076923087</v>
      </c>
      <c r="AJ18" s="16">
        <f>VLOOKUP($B18,[1]AC!$B:$BJ,35,FALSE)</f>
        <v>118.48721282051284</v>
      </c>
      <c r="AK18" s="16">
        <f>VLOOKUP($B18,[1]AC!$B:$BJ,36,FALSE)</f>
        <v>6561.3723076923088</v>
      </c>
      <c r="AL18" s="16">
        <f>VLOOKUP($B18,[1]AC!$B:$BJ,37,FALSE)</f>
        <v>1.8064440095109047E-2</v>
      </c>
      <c r="AM18" s="16">
        <f>VLOOKUP($B18,[1]AC!$B:$BJ,38,FALSE)</f>
        <v>1.8058297451221117E-2</v>
      </c>
      <c r="AN18" s="16" t="str">
        <f>VLOOKUP($B19,[1]AC!$B:$BJ,39,FALSE)</f>
        <v>DOWN</v>
      </c>
      <c r="AO18" s="16" t="str">
        <f>VLOOKUP($B18,[1]AC!$B:$BJ,40,FALSE)</f>
        <v>UP</v>
      </c>
      <c r="AP18" s="16" t="str">
        <f>VLOOKUP($B18,[1]AC!$B:$BJ,41,FALSE)</f>
        <v>NEGATIVE</v>
      </c>
      <c r="AQ18" s="16">
        <f>VLOOKUP($B18,[1]AC!$B:$BJ,42,FALSE)</f>
        <v>118.87329035345742</v>
      </c>
      <c r="AR18" s="16">
        <f>VLOOKUP($B18,[1]AC!$B:$BJ,43,FALSE)</f>
        <v>6769.6039787132295</v>
      </c>
      <c r="AS18" s="16">
        <f>VLOOKUP($B18,[1]AC!$B:$BJ,44,FALSE)</f>
        <v>118.86944767937815</v>
      </c>
      <c r="AT18" s="16">
        <f>VLOOKUP($B18,[1]AC!$B:$BJ,45,FALSE)</f>
        <v>6766.1256231941452</v>
      </c>
      <c r="AU18" s="16">
        <f>VLOOKUP($B18,[1]AC!$B:$BJ,46,FALSE)</f>
        <v>1.7559858852489764E-2</v>
      </c>
      <c r="AV18" s="16">
        <f>VLOOKUP($B18,[1]AC!$B:$BJ,47,FALSE)</f>
        <v>1.7568318163040903E-2</v>
      </c>
      <c r="AW18" s="16" t="str">
        <f>VLOOKUP($B18,[1]AC!$B:$BJ,48,FALSE)</f>
        <v>UP</v>
      </c>
      <c r="AX18" s="16" t="str">
        <f>VLOOKUP($B18,[1]AC!$B:$BJ,49,FALSE)</f>
        <v>DOWN</v>
      </c>
      <c r="AY18" s="16" t="str">
        <f>VLOOKUP($B18,[1]AC!$B:$BJ,50,FALSE)</f>
        <v>NEGATIVE</v>
      </c>
      <c r="AZ18" s="16">
        <f>VLOOKUP($B18,[1]AC!$B:$BJ,51,FALSE)</f>
        <v>61.798840411250104</v>
      </c>
      <c r="BA18" s="16">
        <f>VLOOKUP($B18,[1]AC!$B:$BJ,52,FALSE)</f>
        <v>117.85082903225809</v>
      </c>
      <c r="BB18" s="16">
        <f>VLOOKUP($B18,[1]AC!$B:$BJ,53,FALSE)</f>
        <v>118.61299274999989</v>
      </c>
      <c r="BC18" s="16">
        <f>VLOOKUP($B18,[1]AC!$B:$BJ,54,FALSE)</f>
        <v>1.0281395368124668E-2</v>
      </c>
      <c r="BD18" s="16">
        <f>VLOOKUP($B18,[1]AC!$B:$BJ,55,FALSE)</f>
        <v>6.7218623215934414E-3</v>
      </c>
      <c r="BE18" s="16">
        <f>VLOOKUP($B18,[1]AC!$B:$BJ,56,FALSE)</f>
        <v>3.7896965549764072E-3</v>
      </c>
      <c r="BF18" s="14">
        <f>VLOOKUP($B18,[2]indicators!$A:$G,2,FALSE)</f>
        <v>2</v>
      </c>
      <c r="BG18" s="14">
        <f>VLOOKUP($B18,[2]indicators!$A:$G,3,FALSE)</f>
        <v>0</v>
      </c>
      <c r="BH18" s="14">
        <f>VLOOKUP($B18,[2]indicators!$A:$G,4,FALSE)</f>
        <v>0</v>
      </c>
      <c r="BI18" s="17">
        <f>VLOOKUP($B18,[2]indicators!$A:$G,5,FALSE)</f>
        <v>0</v>
      </c>
      <c r="BJ18" s="17">
        <f>VLOOKUP($B18,[2]indicators!$A:$G,6,FALSE)</f>
        <v>0</v>
      </c>
      <c r="BK18" s="17">
        <f>VLOOKUP($B18,[2]indicators!$A:$G,7,FALSE)</f>
        <v>0</v>
      </c>
    </row>
    <row r="19" spans="1:63" x14ac:dyDescent="0.25">
      <c r="A19" s="14">
        <v>18</v>
      </c>
      <c r="B19" s="14" t="s">
        <v>343</v>
      </c>
      <c r="C19" s="6" t="s">
        <v>344</v>
      </c>
      <c r="D19" s="6" t="s">
        <v>345</v>
      </c>
      <c r="E19" s="15">
        <f t="shared" ca="1" si="0"/>
        <v>7</v>
      </c>
      <c r="F19" s="16">
        <f>VLOOKUP($B19,[1]AC!$B:$BJ,5,FALSE)</f>
        <v>46.433628069470409</v>
      </c>
      <c r="G19" s="16">
        <f>VLOOKUP($B20,[1]AC!$B:$BJ,6,FALSE)</f>
        <v>52.558294930935155</v>
      </c>
      <c r="H19" s="16">
        <f>VLOOKUP($B20,[1]AC!$B:$BJ,7,FALSE)</f>
        <v>0</v>
      </c>
      <c r="I19" s="16">
        <f>VLOOKUP($B20,[1]AC!$B:$BJ,8,FALSE)</f>
        <v>428.75</v>
      </c>
      <c r="J19" s="16">
        <f>VLOOKUP($B20,[1]AC!$B:$BJ,9,FALSE)</f>
        <v>6941.81</v>
      </c>
      <c r="K19" s="16">
        <f>VLOOKUP($B20,[1]AC!$B:$BJ,10,FALSE)</f>
        <v>428.75</v>
      </c>
      <c r="L19" s="16">
        <f>VLOOKUP($B20,[1]AC!$B:$BJ,11,FALSE)</f>
        <v>6964.82</v>
      </c>
      <c r="M19" s="16">
        <f>VLOOKUP($B20,[1]AC!$B:$BJ,12,FALSE)</f>
        <v>6.176343057502294E-2</v>
      </c>
      <c r="N19" s="16">
        <f>VLOOKUP($B20,[1]AC!$B:$BJ,13,FALSE)</f>
        <v>6.1559379854755764E-2</v>
      </c>
      <c r="O19" s="16">
        <f>VLOOKUP($B20,[1]AC!$B:$BJ,14,FALSE)</f>
        <v>434.745</v>
      </c>
      <c r="P19" s="16">
        <f>VLOOKUP($B20,[1]AC!$B:$BJ,15,FALSE)</f>
        <v>6892.2477999999992</v>
      </c>
      <c r="Q19" s="16">
        <f>VLOOKUP($B20,[1]AC!$B:$BJ,16,FALSE)</f>
        <v>434.80500000000001</v>
      </c>
      <c r="R19" s="16">
        <f>VLOOKUP($B20,[1]AC!$B:$BJ,17,FALSE)</f>
        <v>6889.6637999999994</v>
      </c>
      <c r="S19" s="16">
        <f>VLOOKUP($B20,[1]AC!$B:$BJ,18,FALSE)</f>
        <v>6.3077389643477422E-2</v>
      </c>
      <c r="T19" s="16">
        <f>VLOOKUP($B20,[1]AC!$B:$BJ,19,FALSE)</f>
        <v>6.3109755805500989E-2</v>
      </c>
      <c r="U19" s="16" t="str">
        <f>VLOOKUP($B19,[1]AC!$B:$BJ,20,FALSE)</f>
        <v>NEGATIVE</v>
      </c>
      <c r="V19" s="16" t="str">
        <f>VLOOKUP($B19,[1]AC!$B:$BJ,21,FALSE)</f>
        <v/>
      </c>
      <c r="W19" s="16" t="str">
        <f>VLOOKUP($B19,[1]AC!$B:$BJ,22,FALSE)</f>
        <v>UP</v>
      </c>
      <c r="X19" s="16" t="str">
        <f>VLOOKUP($B19,[1]AC!$B:$BJ,23,FALSE)</f>
        <v>POSITIVE</v>
      </c>
      <c r="Y19" s="16">
        <f>VLOOKUP($B19,[1]AC!$B:$BJ,24,FALSE)</f>
        <v>22776.307692307695</v>
      </c>
      <c r="Z19" s="16">
        <f>VLOOKUP($B19,[1]AC!$B:$BJ,25,FALSE)</f>
        <v>6852.6203076923057</v>
      </c>
      <c r="AA19" s="16">
        <f>VLOOKUP($B19,[1]AC!$B:$BJ,26,FALSE)</f>
        <v>22747.538461538465</v>
      </c>
      <c r="AB19" s="16">
        <f>VLOOKUP($B19,[1]AC!$B:$BJ,27,FALSE)</f>
        <v>6850.3815384615364</v>
      </c>
      <c r="AC19" s="16">
        <f>VLOOKUP($B19,[1]AC!$B:$BJ,28,FALSE)</f>
        <v>3.3237370041851717</v>
      </c>
      <c r="AD19" s="16">
        <f>VLOOKUP($B19,[1]AC!$B:$BJ,29,FALSE)</f>
        <v>3.3206235789674166</v>
      </c>
      <c r="AE19" s="16" t="str">
        <f>VLOOKUP($B19,[1]AC!$B:$BJ,30,FALSE)</f>
        <v>UP</v>
      </c>
      <c r="AF19" s="16" t="str">
        <f>VLOOKUP($B19,[1]AC!$B:$BJ,31,FALSE)</f>
        <v>UP</v>
      </c>
      <c r="AG19" s="16" t="str">
        <f>VLOOKUP($B19,[1]AC!$B:$BJ,32,FALSE)</f>
        <v>POSITIVE</v>
      </c>
      <c r="AH19" s="16">
        <f>VLOOKUP($B19,[1]AC!$B:$BJ,33,FALSE)</f>
        <v>21513.717948717949</v>
      </c>
      <c r="AI19" s="16">
        <f>VLOOKUP($B19,[1]AC!$B:$BJ,34,FALSE)</f>
        <v>6560.7823076923087</v>
      </c>
      <c r="AJ19" s="16">
        <f>VLOOKUP($B19,[1]AC!$B:$BJ,35,FALSE)</f>
        <v>21516.025641025641</v>
      </c>
      <c r="AK19" s="16">
        <f>VLOOKUP($B19,[1]AC!$B:$BJ,36,FALSE)</f>
        <v>6561.3723076923088</v>
      </c>
      <c r="AL19" s="16">
        <f>VLOOKUP($B19,[1]AC!$B:$BJ,37,FALSE)</f>
        <v>3.2791391239263952</v>
      </c>
      <c r="AM19" s="16">
        <f>VLOOKUP($B19,[1]AC!$B:$BJ,38,FALSE)</f>
        <v>3.2791959718245303</v>
      </c>
      <c r="AN19" s="16" t="str">
        <f>VLOOKUP($B20,[1]AC!$B:$BJ,39,FALSE)</f>
        <v/>
      </c>
      <c r="AO19" s="16" t="str">
        <f>VLOOKUP($B19,[1]AC!$B:$BJ,40,FALSE)</f>
        <v>DOWN</v>
      </c>
      <c r="AP19" s="16" t="str">
        <f>VLOOKUP($B19,[1]AC!$B:$BJ,41,FALSE)</f>
        <v>POSITIVE</v>
      </c>
      <c r="AQ19" s="16">
        <f>VLOOKUP($B19,[1]AC!$B:$BJ,42,FALSE)</f>
        <v>22504.969877305757</v>
      </c>
      <c r="AR19" s="16">
        <f>VLOOKUP($B19,[1]AC!$B:$BJ,43,FALSE)</f>
        <v>6769.6039787132295</v>
      </c>
      <c r="AS19" s="16">
        <f>VLOOKUP($B19,[1]AC!$B:$BJ,44,FALSE)</f>
        <v>22486.181389978599</v>
      </c>
      <c r="AT19" s="16">
        <f>VLOOKUP($B19,[1]AC!$B:$BJ,45,FALSE)</f>
        <v>6766.1256231941452</v>
      </c>
      <c r="AU19" s="16">
        <f>VLOOKUP($B19,[1]AC!$B:$BJ,46,FALSE)</f>
        <v>3.3244145371090843</v>
      </c>
      <c r="AV19" s="16">
        <f>VLOOKUP($B19,[1]AC!$B:$BJ,47,FALSE)</f>
        <v>3.3233467189696291</v>
      </c>
      <c r="AW19" s="16" t="str">
        <f>VLOOKUP($B19,[1]AC!$B:$BJ,48,FALSE)</f>
        <v>UP</v>
      </c>
      <c r="AX19" s="16" t="str">
        <f>VLOOKUP($B19,[1]AC!$B:$BJ,49,FALSE)</f>
        <v>UP</v>
      </c>
      <c r="AY19" s="16" t="str">
        <f>VLOOKUP($B19,[1]AC!$B:$BJ,50,FALSE)</f>
        <v>POSITIVE</v>
      </c>
      <c r="AZ19" s="16">
        <f>VLOOKUP($B19,[1]AC!$B:$BJ,51,FALSE)</f>
        <v>50.674975824925404</v>
      </c>
      <c r="BA19" s="16">
        <f>VLOOKUP($B19,[1]AC!$B:$BJ,52,FALSE)</f>
        <v>23870.645161290322</v>
      </c>
      <c r="BB19" s="16">
        <f>VLOOKUP($B19,[1]AC!$B:$BJ,53,FALSE)</f>
        <v>21310.2</v>
      </c>
      <c r="BC19" s="16">
        <f>VLOOKUP($B19,[1]AC!$B:$BJ,54,FALSE)</f>
        <v>-1.5946161434613915E-2</v>
      </c>
      <c r="BD19" s="16">
        <f>VLOOKUP($B19,[1]AC!$B:$BJ,55,FALSE)</f>
        <v>1.5011277903087761E-2</v>
      </c>
      <c r="BE19" s="16">
        <f>VLOOKUP($B19,[1]AC!$B:$BJ,56,FALSE)</f>
        <v>0.10228904468282796</v>
      </c>
      <c r="BF19" s="14">
        <f>VLOOKUP($B19,[2]indicators!$A:$G,2,FALSE)</f>
        <v>0</v>
      </c>
      <c r="BG19" s="14">
        <f>VLOOKUP($B19,[2]indicators!$A:$G,3,FALSE)</f>
        <v>0</v>
      </c>
      <c r="BH19" s="14">
        <f>VLOOKUP($B19,[2]indicators!$A:$G,4,FALSE)</f>
        <v>0</v>
      </c>
      <c r="BI19" s="17">
        <f>VLOOKUP($B19,[2]indicators!$A:$G,5,FALSE)</f>
        <v>46055</v>
      </c>
      <c r="BJ19" s="17">
        <f>VLOOKUP($B19,[2]indicators!$A:$G,6,FALSE)</f>
        <v>45975</v>
      </c>
      <c r="BK19" s="17">
        <f>VLOOKUP($B19,[2]indicators!$A:$G,7,FALSE)</f>
        <v>0</v>
      </c>
    </row>
    <row r="20" spans="1:63" x14ac:dyDescent="0.25">
      <c r="A20" s="14">
        <v>19</v>
      </c>
      <c r="B20" s="14" t="s">
        <v>346</v>
      </c>
      <c r="C20" s="6" t="s">
        <v>347</v>
      </c>
      <c r="D20" s="6" t="s">
        <v>345</v>
      </c>
      <c r="E20" s="15">
        <f t="shared" ca="1" si="0"/>
        <v>-1</v>
      </c>
      <c r="F20" s="16">
        <f>VLOOKUP($B20,[1]AC!$B:$BJ,5,FALSE)</f>
        <v>47.516246090224691</v>
      </c>
      <c r="G20" s="16">
        <f>VLOOKUP($B21,[1]AC!$B:$BJ,6,FALSE)</f>
        <v>52.558294930935155</v>
      </c>
      <c r="H20" s="16">
        <f>VLOOKUP($B21,[1]AC!$B:$BJ,7,FALSE)</f>
        <v>0</v>
      </c>
      <c r="I20" s="16">
        <f>VLOOKUP($B21,[1]AC!$B:$BJ,8,FALSE)</f>
        <v>3805</v>
      </c>
      <c r="J20" s="16">
        <f>VLOOKUP($B21,[1]AC!$B:$BJ,9,FALSE)</f>
        <v>6941.81</v>
      </c>
      <c r="K20" s="16">
        <f>VLOOKUP($B21,[1]AC!$B:$BJ,10,FALSE)</f>
        <v>4102</v>
      </c>
      <c r="L20" s="16">
        <f>VLOOKUP($B21,[1]AC!$B:$BJ,11,FALSE)</f>
        <v>6964.82</v>
      </c>
      <c r="M20" s="16">
        <f>VLOOKUP($B21,[1]AC!$B:$BJ,12,FALSE)</f>
        <v>0.54812793781448932</v>
      </c>
      <c r="N20" s="16">
        <f>VLOOKUP($B21,[1]AC!$B:$BJ,13,FALSE)</f>
        <v>0.58895994440631638</v>
      </c>
      <c r="O20" s="16">
        <f>VLOOKUP($B21,[1]AC!$B:$BJ,14,FALSE)</f>
        <v>5271.9000000000005</v>
      </c>
      <c r="P20" s="16">
        <f>VLOOKUP($B21,[1]AC!$B:$BJ,15,FALSE)</f>
        <v>6892.2477999999992</v>
      </c>
      <c r="Q20" s="16">
        <f>VLOOKUP($B21,[1]AC!$B:$BJ,16,FALSE)</f>
        <v>5295.66</v>
      </c>
      <c r="R20" s="16">
        <f>VLOOKUP($B21,[1]AC!$B:$BJ,17,FALSE)</f>
        <v>6889.6637999999994</v>
      </c>
      <c r="S20" s="16">
        <f>VLOOKUP($B21,[1]AC!$B:$BJ,18,FALSE)</f>
        <v>0.76490285215804354</v>
      </c>
      <c r="T20" s="16">
        <f>VLOOKUP($B21,[1]AC!$B:$BJ,19,FALSE)</f>
        <v>0.76863837681020086</v>
      </c>
      <c r="U20" s="16" t="str">
        <f>VLOOKUP($B20,[1]AC!$B:$BJ,20,FALSE)</f>
        <v>NEGATIVE</v>
      </c>
      <c r="V20" s="16" t="str">
        <f>VLOOKUP($B20,[1]AC!$B:$BJ,21,FALSE)</f>
        <v/>
      </c>
      <c r="W20" s="16" t="str">
        <f>VLOOKUP($B20,[1]AC!$B:$BJ,22,FALSE)</f>
        <v>DOWN</v>
      </c>
      <c r="X20" s="16" t="str">
        <f>VLOOKUP($B20,[1]AC!$B:$BJ,23,FALSE)</f>
        <v>NEGATIVE</v>
      </c>
      <c r="Y20" s="16">
        <f>VLOOKUP($B20,[1]AC!$B:$BJ,24,FALSE)</f>
        <v>433.75769230769231</v>
      </c>
      <c r="Z20" s="16">
        <f>VLOOKUP($B20,[1]AC!$B:$BJ,25,FALSE)</f>
        <v>6852.6203076923057</v>
      </c>
      <c r="AA20" s="16">
        <f>VLOOKUP($B20,[1]AC!$B:$BJ,26,FALSE)</f>
        <v>433.85769230769233</v>
      </c>
      <c r="AB20" s="16">
        <f>VLOOKUP($B20,[1]AC!$B:$BJ,27,FALSE)</f>
        <v>6850.3815384615364</v>
      </c>
      <c r="AC20" s="16">
        <f>VLOOKUP($B20,[1]AC!$B:$BJ,28,FALSE)</f>
        <v>6.3298077644953446E-2</v>
      </c>
      <c r="AD20" s="16">
        <f>VLOOKUP($B20,[1]AC!$B:$BJ,29,FALSE)</f>
        <v>6.3333361780186101E-2</v>
      </c>
      <c r="AE20" s="16" t="str">
        <f>VLOOKUP($B20,[1]AC!$B:$BJ,30,FALSE)</f>
        <v>DOWN</v>
      </c>
      <c r="AF20" s="16" t="str">
        <f>VLOOKUP($B20,[1]AC!$B:$BJ,31,FALSE)</f>
        <v>DOWN</v>
      </c>
      <c r="AG20" s="16" t="str">
        <f>VLOOKUP($B20,[1]AC!$B:$BJ,32,FALSE)</f>
        <v>NEGATIVE</v>
      </c>
      <c r="AH20" s="16">
        <f>VLOOKUP($B20,[1]AC!$B:$BJ,33,FALSE)</f>
        <v>422.58974358974359</v>
      </c>
      <c r="AI20" s="16">
        <f>VLOOKUP($B20,[1]AC!$B:$BJ,34,FALSE)</f>
        <v>6560.7823076923087</v>
      </c>
      <c r="AJ20" s="16">
        <f>VLOOKUP($B20,[1]AC!$B:$BJ,35,FALSE)</f>
        <v>422.58974358974359</v>
      </c>
      <c r="AK20" s="16">
        <f>VLOOKUP($B20,[1]AC!$B:$BJ,36,FALSE)</f>
        <v>6561.3723076923088</v>
      </c>
      <c r="AL20" s="16">
        <f>VLOOKUP($B20,[1]AC!$B:$BJ,37,FALSE)</f>
        <v>6.4411486888426489E-2</v>
      </c>
      <c r="AM20" s="16">
        <f>VLOOKUP($B20,[1]AC!$B:$BJ,38,FALSE)</f>
        <v>6.4405694993761461E-2</v>
      </c>
      <c r="AN20" s="16" t="str">
        <f>VLOOKUP($B21,[1]AC!$B:$BJ,39,FALSE)</f>
        <v>DOWN</v>
      </c>
      <c r="AO20" s="16" t="str">
        <f>VLOOKUP($B20,[1]AC!$B:$BJ,40,FALSE)</f>
        <v>UP</v>
      </c>
      <c r="AP20" s="16" t="str">
        <f>VLOOKUP($B20,[1]AC!$B:$BJ,41,FALSE)</f>
        <v>NEGATIVE</v>
      </c>
      <c r="AQ20" s="16">
        <f>VLOOKUP($B20,[1]AC!$B:$BJ,42,FALSE)</f>
        <v>429.28049458902399</v>
      </c>
      <c r="AR20" s="16">
        <f>VLOOKUP($B20,[1]AC!$B:$BJ,43,FALSE)</f>
        <v>6769.6039787132295</v>
      </c>
      <c r="AS20" s="16">
        <f>VLOOKUP($B20,[1]AC!$B:$BJ,44,FALSE)</f>
        <v>429.29151261223592</v>
      </c>
      <c r="AT20" s="16">
        <f>VLOOKUP($B20,[1]AC!$B:$BJ,45,FALSE)</f>
        <v>6766.1256231941452</v>
      </c>
      <c r="AU20" s="16">
        <f>VLOOKUP($B20,[1]AC!$B:$BJ,46,FALSE)</f>
        <v>6.3412940541113003E-2</v>
      </c>
      <c r="AV20" s="16">
        <f>VLOOKUP($B20,[1]AC!$B:$BJ,47,FALSE)</f>
        <v>6.3447168515558316E-2</v>
      </c>
      <c r="AW20" s="16" t="str">
        <f>VLOOKUP($B20,[1]AC!$B:$BJ,48,FALSE)</f>
        <v>DOWN</v>
      </c>
      <c r="AX20" s="16" t="str">
        <f>VLOOKUP($B20,[1]AC!$B:$BJ,49,FALSE)</f>
        <v>DOWN</v>
      </c>
      <c r="AY20" s="16" t="str">
        <f>VLOOKUP($B20,[1]AC!$B:$BJ,50,FALSE)</f>
        <v>NEGATIVE</v>
      </c>
      <c r="AZ20" s="16">
        <f>VLOOKUP($B20,[1]AC!$B:$BJ,51,FALSE)</f>
        <v>43.624007885373793</v>
      </c>
      <c r="BA20" s="16">
        <f>VLOOKUP($B20,[1]AC!$B:$BJ,52,FALSE)</f>
        <v>432.12903225806451</v>
      </c>
      <c r="BB20" s="16">
        <f>VLOOKUP($B20,[1]AC!$B:$BJ,53,FALSE)</f>
        <v>424.03000000000003</v>
      </c>
      <c r="BC20" s="16">
        <f>VLOOKUP($B20,[1]AC!$B:$BJ,54,FALSE)</f>
        <v>-7.8194983577186683E-3</v>
      </c>
      <c r="BD20" s="16">
        <f>VLOOKUP($B20,[1]AC!$B:$BJ,55,FALSE)</f>
        <v>-1.37896928084279E-2</v>
      </c>
      <c r="BE20" s="16">
        <f>VLOOKUP($B20,[1]AC!$B:$BJ,56,FALSE)</f>
        <v>1.1131287880574492E-2</v>
      </c>
      <c r="BF20" s="14">
        <f>VLOOKUP($B20,[2]indicators!$A:$G,2,FALSE)</f>
        <v>0</v>
      </c>
      <c r="BG20" s="14">
        <f>VLOOKUP($B20,[2]indicators!$A:$G,3,FALSE)</f>
        <v>0</v>
      </c>
      <c r="BH20" s="14">
        <f>VLOOKUP($B20,[2]indicators!$A:$G,4,FALSE)</f>
        <v>0</v>
      </c>
      <c r="BI20" s="17">
        <f>VLOOKUP($B20,[2]indicators!$A:$G,5,FALSE)</f>
        <v>0</v>
      </c>
      <c r="BJ20" s="17">
        <f>VLOOKUP($B20,[2]indicators!$A:$G,6,FALSE)</f>
        <v>0</v>
      </c>
      <c r="BK20" s="17">
        <f>VLOOKUP($B20,[2]indicators!$A:$G,7,FALSE)</f>
        <v>0</v>
      </c>
    </row>
    <row r="21" spans="1:63" x14ac:dyDescent="0.25">
      <c r="A21" s="14">
        <v>20</v>
      </c>
      <c r="B21" s="14" t="s">
        <v>348</v>
      </c>
      <c r="C21" s="6" t="s">
        <v>349</v>
      </c>
      <c r="D21" s="6" t="s">
        <v>345</v>
      </c>
      <c r="E21" s="15">
        <f t="shared" ca="1" si="0"/>
        <v>-1</v>
      </c>
      <c r="F21" s="16">
        <f>VLOOKUP($B21,[1]AC!$B:$BJ,5,FALSE)</f>
        <v>27.638941185473342</v>
      </c>
      <c r="G21" s="16">
        <f>VLOOKUP($B22,[1]AC!$B:$BJ,6,FALSE)</f>
        <v>52.558294930935155</v>
      </c>
      <c r="H21" s="16">
        <f>VLOOKUP($B22,[1]AC!$B:$BJ,7,FALSE)</f>
        <v>0</v>
      </c>
      <c r="I21" s="16">
        <f>VLOOKUP($B22,[1]AC!$B:$BJ,8,FALSE)</f>
        <v>63.96</v>
      </c>
      <c r="J21" s="16">
        <f>VLOOKUP($B22,[1]AC!$B:$BJ,9,FALSE)</f>
        <v>6941.81</v>
      </c>
      <c r="K21" s="16">
        <f>VLOOKUP($B22,[1]AC!$B:$BJ,10,FALSE)</f>
        <v>63.96</v>
      </c>
      <c r="L21" s="16">
        <f>VLOOKUP($B22,[1]AC!$B:$BJ,11,FALSE)</f>
        <v>6964.82</v>
      </c>
      <c r="M21" s="16">
        <f>VLOOKUP($B22,[1]AC!$B:$BJ,12,FALSE)</f>
        <v>9.213735322631993E-3</v>
      </c>
      <c r="N21" s="16">
        <f>VLOOKUP($B22,[1]AC!$B:$BJ,13,FALSE)</f>
        <v>9.1832954764085803E-3</v>
      </c>
      <c r="O21" s="16">
        <f>VLOOKUP($B22,[1]AC!$B:$BJ,14,FALSE)</f>
        <v>59.649000000000015</v>
      </c>
      <c r="P21" s="16">
        <f>VLOOKUP($B22,[1]AC!$B:$BJ,15,FALSE)</f>
        <v>6892.2477999999992</v>
      </c>
      <c r="Q21" s="16">
        <f>VLOOKUP($B22,[1]AC!$B:$BJ,16,FALSE)</f>
        <v>59.542800000000014</v>
      </c>
      <c r="R21" s="16">
        <f>VLOOKUP($B22,[1]AC!$B:$BJ,17,FALSE)</f>
        <v>6889.6637999999994</v>
      </c>
      <c r="S21" s="16">
        <f>VLOOKUP($B22,[1]AC!$B:$BJ,18,FALSE)</f>
        <v>8.6545060089104776E-3</v>
      </c>
      <c r="T21" s="16">
        <f>VLOOKUP($B22,[1]AC!$B:$BJ,19,FALSE)</f>
        <v>8.6423375259617203E-3</v>
      </c>
      <c r="U21" s="16" t="str">
        <f>VLOOKUP($B21,[1]AC!$B:$BJ,20,FALSE)</f>
        <v>NEGATIVE</v>
      </c>
      <c r="V21" s="16" t="str">
        <f>VLOOKUP($B21,[1]AC!$B:$BJ,21,FALSE)</f>
        <v/>
      </c>
      <c r="W21" s="16" t="str">
        <f>VLOOKUP($B21,[1]AC!$B:$BJ,22,FALSE)</f>
        <v>DOWN</v>
      </c>
      <c r="X21" s="16" t="str">
        <f>VLOOKUP($B21,[1]AC!$B:$BJ,23,FALSE)</f>
        <v>NEGATIVE</v>
      </c>
      <c r="Y21" s="16">
        <f>VLOOKUP($B21,[1]AC!$B:$BJ,24,FALSE)</f>
        <v>5305.6307692307691</v>
      </c>
      <c r="Z21" s="16">
        <f>VLOOKUP($B21,[1]AC!$B:$BJ,25,FALSE)</f>
        <v>6852.6203076923057</v>
      </c>
      <c r="AA21" s="16">
        <f>VLOOKUP($B21,[1]AC!$B:$BJ,26,FALSE)</f>
        <v>5345.4923076923078</v>
      </c>
      <c r="AB21" s="16">
        <f>VLOOKUP($B21,[1]AC!$B:$BJ,27,FALSE)</f>
        <v>6850.3815384615364</v>
      </c>
      <c r="AC21" s="16">
        <f>VLOOKUP($B21,[1]AC!$B:$BJ,28,FALSE)</f>
        <v>0.77424846715569706</v>
      </c>
      <c r="AD21" s="16">
        <f>VLOOKUP($B21,[1]AC!$B:$BJ,29,FALSE)</f>
        <v>0.78032037743883131</v>
      </c>
      <c r="AE21" s="16" t="str">
        <f>VLOOKUP($B21,[1]AC!$B:$BJ,30,FALSE)</f>
        <v>DOWN</v>
      </c>
      <c r="AF21" s="16" t="str">
        <f>VLOOKUP($B21,[1]AC!$B:$BJ,31,FALSE)</f>
        <v>DOWN</v>
      </c>
      <c r="AG21" s="16" t="str">
        <f>VLOOKUP($B21,[1]AC!$B:$BJ,32,FALSE)</f>
        <v>NEGATIVE</v>
      </c>
      <c r="AH21" s="16">
        <f>VLOOKUP($B21,[1]AC!$B:$BJ,33,FALSE)</f>
        <v>6887.1025641025635</v>
      </c>
      <c r="AI21" s="16">
        <f>VLOOKUP($B21,[1]AC!$B:$BJ,34,FALSE)</f>
        <v>6560.7823076923087</v>
      </c>
      <c r="AJ21" s="16">
        <f>VLOOKUP($B21,[1]AC!$B:$BJ,35,FALSE)</f>
        <v>6894.7179487179483</v>
      </c>
      <c r="AK21" s="16">
        <f>VLOOKUP($B21,[1]AC!$B:$BJ,36,FALSE)</f>
        <v>6561.3723076923088</v>
      </c>
      <c r="AL21" s="16">
        <f>VLOOKUP($B21,[1]AC!$B:$BJ,37,FALSE)</f>
        <v>1.0497380100582905</v>
      </c>
      <c r="AM21" s="16">
        <f>VLOOKUP($B21,[1]AC!$B:$BJ,38,FALSE)</f>
        <v>1.0508042563953943</v>
      </c>
      <c r="AN21" s="16" t="str">
        <f>VLOOKUP($B22,[1]AC!$B:$BJ,39,FALSE)</f>
        <v>DOWN</v>
      </c>
      <c r="AO21" s="16" t="str">
        <f>VLOOKUP($B21,[1]AC!$B:$BJ,40,FALSE)</f>
        <v>DOWN</v>
      </c>
      <c r="AP21" s="16" t="str">
        <f>VLOOKUP($B21,[1]AC!$B:$BJ,41,FALSE)</f>
        <v>NEGATIVE</v>
      </c>
      <c r="AQ21" s="16">
        <f>VLOOKUP($B21,[1]AC!$B:$BJ,42,FALSE)</f>
        <v>5735.4160856176914</v>
      </c>
      <c r="AR21" s="16">
        <f>VLOOKUP($B21,[1]AC!$B:$BJ,43,FALSE)</f>
        <v>6769.6039787132295</v>
      </c>
      <c r="AS21" s="16">
        <f>VLOOKUP($B21,[1]AC!$B:$BJ,44,FALSE)</f>
        <v>5774.416798064105</v>
      </c>
      <c r="AT21" s="16">
        <f>VLOOKUP($B21,[1]AC!$B:$BJ,45,FALSE)</f>
        <v>6766.1256231941452</v>
      </c>
      <c r="AU21" s="16">
        <f>VLOOKUP($B21,[1]AC!$B:$BJ,46,FALSE)</f>
        <v>0.84723066573059458</v>
      </c>
      <c r="AV21" s="16">
        <f>VLOOKUP($B21,[1]AC!$B:$BJ,47,FALSE)</f>
        <v>0.85343032625192738</v>
      </c>
      <c r="AW21" s="16" t="str">
        <f>VLOOKUP($B21,[1]AC!$B:$BJ,48,FALSE)</f>
        <v>DOWN</v>
      </c>
      <c r="AX21" s="16" t="str">
        <f>VLOOKUP($B21,[1]AC!$B:$BJ,49,FALSE)</f>
        <v>DOWN</v>
      </c>
      <c r="AY21" s="16" t="str">
        <f>VLOOKUP($B21,[1]AC!$B:$BJ,50,FALSE)</f>
        <v>NEGATIVE</v>
      </c>
      <c r="AZ21" s="16">
        <f>VLOOKUP($B21,[1]AC!$B:$BJ,51,FALSE)</f>
        <v>12.850911807362266</v>
      </c>
      <c r="BA21" s="16">
        <f>VLOOKUP($B21,[1]AC!$B:$BJ,52,FALSE)</f>
        <v>4945.4516129032254</v>
      </c>
      <c r="BB21" s="16">
        <f>VLOOKUP($B21,[1]AC!$B:$BJ,53,FALSE)</f>
        <v>7239.8600000000006</v>
      </c>
      <c r="BC21" s="16">
        <f>VLOOKUP($B21,[1]AC!$B:$BJ,54,FALSE)</f>
        <v>-0.23060616141257195</v>
      </c>
      <c r="BD21" s="16">
        <f>VLOOKUP($B21,[1]AC!$B:$BJ,55,FALSE)</f>
        <v>-0.2782488286955368</v>
      </c>
      <c r="BE21" s="16">
        <f>VLOOKUP($B21,[1]AC!$B:$BJ,56,FALSE)</f>
        <v>-0.47443735099850004</v>
      </c>
      <c r="BF21" s="14">
        <f>VLOOKUP($B21,[2]indicators!$A:$G,2,FALSE)</f>
        <v>0</v>
      </c>
      <c r="BG21" s="14">
        <f>VLOOKUP($B21,[2]indicators!$A:$G,3,FALSE)</f>
        <v>0</v>
      </c>
      <c r="BH21" s="14">
        <f>VLOOKUP($B21,[2]indicators!$A:$G,4,FALSE)</f>
        <v>0</v>
      </c>
      <c r="BI21" s="17">
        <f>VLOOKUP($B21,[2]indicators!$A:$G,5,FALSE)</f>
        <v>0</v>
      </c>
      <c r="BJ21" s="17">
        <f>VLOOKUP($B21,[2]indicators!$A:$G,6,FALSE)</f>
        <v>0</v>
      </c>
      <c r="BK21" s="17">
        <f>VLOOKUP($B21,[2]indicators!$A:$G,7,FALSE)</f>
        <v>0</v>
      </c>
    </row>
    <row r="22" spans="1:63" x14ac:dyDescent="0.25">
      <c r="A22" s="14">
        <v>21</v>
      </c>
      <c r="B22" s="14" t="s">
        <v>350</v>
      </c>
      <c r="C22" s="6" t="s">
        <v>351</v>
      </c>
      <c r="D22" s="6" t="s">
        <v>345</v>
      </c>
      <c r="E22" s="15">
        <f t="shared" ca="1" si="0"/>
        <v>4</v>
      </c>
      <c r="F22" s="16">
        <f>VLOOKUP($B22,[1]AC!$B:$BJ,5,FALSE)</f>
        <v>57.577664262509437</v>
      </c>
      <c r="G22" s="16">
        <f>VLOOKUP($B23,[1]AC!$B:$BJ,6,FALSE)</f>
        <v>52.558294930935155</v>
      </c>
      <c r="H22" s="16">
        <f>VLOOKUP($B23,[1]AC!$B:$BJ,7,FALSE)</f>
        <v>0</v>
      </c>
      <c r="I22" s="16">
        <f>VLOOKUP($B23,[1]AC!$B:$BJ,8,FALSE)</f>
        <v>69.06</v>
      </c>
      <c r="J22" s="16">
        <f>VLOOKUP($B23,[1]AC!$B:$BJ,9,FALSE)</f>
        <v>6941.81</v>
      </c>
      <c r="K22" s="16">
        <f>VLOOKUP($B23,[1]AC!$B:$BJ,10,FALSE)</f>
        <v>69.040000000000006</v>
      </c>
      <c r="L22" s="16">
        <f>VLOOKUP($B23,[1]AC!$B:$BJ,11,FALSE)</f>
        <v>6964.82</v>
      </c>
      <c r="M22" s="16">
        <f>VLOOKUP($B23,[1]AC!$B:$BJ,12,FALSE)</f>
        <v>9.9484140303465526E-3</v>
      </c>
      <c r="N22" s="16">
        <f>VLOOKUP($B23,[1]AC!$B:$BJ,13,FALSE)</f>
        <v>9.9126754173115752E-3</v>
      </c>
      <c r="O22" s="16">
        <f>VLOOKUP($B23,[1]AC!$B:$BJ,14,FALSE)</f>
        <v>63.837999726757808</v>
      </c>
      <c r="P22" s="16">
        <f>VLOOKUP($B23,[1]AC!$B:$BJ,15,FALSE)</f>
        <v>6892.2477999999992</v>
      </c>
      <c r="Q22" s="16">
        <f>VLOOKUP($B23,[1]AC!$B:$BJ,16,FALSE)</f>
        <v>63.720199800000003</v>
      </c>
      <c r="R22" s="16">
        <f>VLOOKUP($B23,[1]AC!$B:$BJ,17,FALSE)</f>
        <v>6889.6637999999994</v>
      </c>
      <c r="S22" s="16">
        <f>VLOOKUP($B23,[1]AC!$B:$BJ,18,FALSE)</f>
        <v>9.2622902686055209E-3</v>
      </c>
      <c r="T22" s="16">
        <f>VLOOKUP($B23,[1]AC!$B:$BJ,19,FALSE)</f>
        <v>9.2486660669857373E-3</v>
      </c>
      <c r="U22" s="16" t="str">
        <f>VLOOKUP($B22,[1]AC!$B:$BJ,20,FALSE)</f>
        <v>NEGATIVE</v>
      </c>
      <c r="V22" s="16" t="str">
        <f>VLOOKUP($B22,[1]AC!$B:$BJ,21,FALSE)</f>
        <v/>
      </c>
      <c r="W22" s="16" t="str">
        <f>VLOOKUP($B22,[1]AC!$B:$BJ,22,FALSE)</f>
        <v>UP</v>
      </c>
      <c r="X22" s="16" t="str">
        <f>VLOOKUP($B22,[1]AC!$B:$BJ,23,FALSE)</f>
        <v>POSITIVE</v>
      </c>
      <c r="Y22" s="16">
        <f>VLOOKUP($B22,[1]AC!$B:$BJ,24,FALSE)</f>
        <v>59.581538461538464</v>
      </c>
      <c r="Z22" s="16">
        <f>VLOOKUP($B22,[1]AC!$B:$BJ,25,FALSE)</f>
        <v>6852.6203076923057</v>
      </c>
      <c r="AA22" s="16">
        <f>VLOOKUP($B22,[1]AC!$B:$BJ,26,FALSE)</f>
        <v>59.514461538461539</v>
      </c>
      <c r="AB22" s="16">
        <f>VLOOKUP($B22,[1]AC!$B:$BJ,27,FALSE)</f>
        <v>6850.3815384615364</v>
      </c>
      <c r="AC22" s="16">
        <f>VLOOKUP($B22,[1]AC!$B:$BJ,28,FALSE)</f>
        <v>8.6947088538753721E-3</v>
      </c>
      <c r="AD22" s="16">
        <f>VLOOKUP($B22,[1]AC!$B:$BJ,29,FALSE)</f>
        <v>8.6877586604946003E-3</v>
      </c>
      <c r="AE22" s="16" t="str">
        <f>VLOOKUP($B22,[1]AC!$B:$BJ,30,FALSE)</f>
        <v>UP</v>
      </c>
      <c r="AF22" s="16" t="str">
        <f>VLOOKUP($B22,[1]AC!$B:$BJ,31,FALSE)</f>
        <v>UP</v>
      </c>
      <c r="AG22" s="16" t="str">
        <f>VLOOKUP($B22,[1]AC!$B:$BJ,32,FALSE)</f>
        <v>POSITIVE</v>
      </c>
      <c r="AH22" s="16">
        <f>VLOOKUP($B22,[1]AC!$B:$BJ,33,FALSE)</f>
        <v>62.557948717948733</v>
      </c>
      <c r="AI22" s="16">
        <f>VLOOKUP($B22,[1]AC!$B:$BJ,34,FALSE)</f>
        <v>6560.7823076923087</v>
      </c>
      <c r="AJ22" s="16">
        <f>VLOOKUP($B22,[1]AC!$B:$BJ,35,FALSE)</f>
        <v>62.568205128205143</v>
      </c>
      <c r="AK22" s="16">
        <f>VLOOKUP($B22,[1]AC!$B:$BJ,36,FALSE)</f>
        <v>6561.3723076923088</v>
      </c>
      <c r="AL22" s="16">
        <f>VLOOKUP($B22,[1]AC!$B:$BJ,37,FALSE)</f>
        <v>9.5351355652513459E-3</v>
      </c>
      <c r="AM22" s="16">
        <f>VLOOKUP($B22,[1]AC!$B:$BJ,38,FALSE)</f>
        <v>9.5358413139965403E-3</v>
      </c>
      <c r="AN22" s="16" t="str">
        <f>VLOOKUP($B23,[1]AC!$B:$BJ,39,FALSE)</f>
        <v>UP</v>
      </c>
      <c r="AO22" s="16" t="str">
        <f>VLOOKUP($B22,[1]AC!$B:$BJ,40,FALSE)</f>
        <v>DOWN</v>
      </c>
      <c r="AP22" s="16" t="str">
        <f>VLOOKUP($B22,[1]AC!$B:$BJ,41,FALSE)</f>
        <v>NEGATIVE</v>
      </c>
      <c r="AQ22" s="16">
        <f>VLOOKUP($B22,[1]AC!$B:$BJ,42,FALSE)</f>
        <v>60.906502018854532</v>
      </c>
      <c r="AR22" s="16">
        <f>VLOOKUP($B22,[1]AC!$B:$BJ,43,FALSE)</f>
        <v>6769.6039787132295</v>
      </c>
      <c r="AS22" s="16">
        <f>VLOOKUP($B22,[1]AC!$B:$BJ,44,FALSE)</f>
        <v>60.844872141997691</v>
      </c>
      <c r="AT22" s="16">
        <f>VLOOKUP($B22,[1]AC!$B:$BJ,45,FALSE)</f>
        <v>6766.1256231941452</v>
      </c>
      <c r="AU22" s="16">
        <f>VLOOKUP($B22,[1]AC!$B:$BJ,46,FALSE)</f>
        <v>8.997055397977901E-3</v>
      </c>
      <c r="AV22" s="16">
        <f>VLOOKUP($B22,[1]AC!$B:$BJ,47,FALSE)</f>
        <v>8.9925720464637347E-3</v>
      </c>
      <c r="AW22" s="16" t="str">
        <f>VLOOKUP($B22,[1]AC!$B:$BJ,48,FALSE)</f>
        <v>UP</v>
      </c>
      <c r="AX22" s="16" t="str">
        <f>VLOOKUP($B22,[1]AC!$B:$BJ,49,FALSE)</f>
        <v>UP</v>
      </c>
      <c r="AY22" s="16" t="str">
        <f>VLOOKUP($B22,[1]AC!$B:$BJ,50,FALSE)</f>
        <v>POSITIVE</v>
      </c>
      <c r="AZ22" s="16">
        <f>VLOOKUP($B22,[1]AC!$B:$BJ,51,FALSE)</f>
        <v>70.210898914096632</v>
      </c>
      <c r="BA22" s="16">
        <f>VLOOKUP($B22,[1]AC!$B:$BJ,52,FALSE)</f>
        <v>60.678387096774202</v>
      </c>
      <c r="BB22" s="16">
        <f>VLOOKUP($B22,[1]AC!$B:$BJ,53,FALSE)</f>
        <v>62.317150000000034</v>
      </c>
      <c r="BC22" s="16">
        <f>VLOOKUP($B22,[1]AC!$B:$BJ,54,FALSE)</f>
        <v>5.4082072056266917E-2</v>
      </c>
      <c r="BD22" s="16">
        <f>VLOOKUP($B22,[1]AC!$B:$BJ,55,FALSE)</f>
        <v>7.2272795855755856E-2</v>
      </c>
      <c r="BE22" s="16">
        <f>VLOOKUP($B22,[1]AC!$B:$BJ,56,FALSE)</f>
        <v>2.6362726793506486E-2</v>
      </c>
      <c r="BF22" s="14">
        <f>VLOOKUP($B22,[2]indicators!$A:$G,2,FALSE)</f>
        <v>22</v>
      </c>
      <c r="BG22" s="14">
        <f>VLOOKUP($B22,[2]indicators!$A:$G,3,FALSE)</f>
        <v>0</v>
      </c>
      <c r="BH22" s="14">
        <f>VLOOKUP($B22,[2]indicators!$A:$G,4,FALSE)</f>
        <v>0</v>
      </c>
      <c r="BI22" s="17">
        <f>VLOOKUP($B22,[2]indicators!$A:$G,5,FALSE)</f>
        <v>0</v>
      </c>
      <c r="BJ22" s="17">
        <f>VLOOKUP($B22,[2]indicators!$A:$G,6,FALSE)</f>
        <v>0</v>
      </c>
      <c r="BK22" s="17">
        <f>VLOOKUP($B22,[2]indicators!$A:$G,7,FALSE)</f>
        <v>0</v>
      </c>
    </row>
    <row r="23" spans="1:63" x14ac:dyDescent="0.25">
      <c r="A23" s="14">
        <v>22</v>
      </c>
      <c r="B23" s="14" t="s">
        <v>352</v>
      </c>
      <c r="C23" s="6" t="s">
        <v>704</v>
      </c>
      <c r="D23" s="6" t="s">
        <v>345</v>
      </c>
      <c r="E23" s="15">
        <f t="shared" ca="1" si="0"/>
        <v>4</v>
      </c>
      <c r="F23" s="16">
        <f>VLOOKUP($B23,[1]AC!$B:$BJ,5,FALSE)</f>
        <v>59.029481167558345</v>
      </c>
      <c r="G23" s="16">
        <f>VLOOKUP($B24,[1]AC!$B:$BJ,6,FALSE)</f>
        <v>52.558294930935155</v>
      </c>
      <c r="H23" s="16">
        <f>VLOOKUP($B24,[1]AC!$B:$BJ,7,FALSE)</f>
        <v>0</v>
      </c>
      <c r="I23" s="16">
        <f>VLOOKUP($B24,[1]AC!$B:$BJ,8,FALSE)</f>
        <v>61.59</v>
      </c>
      <c r="J23" s="16">
        <f>VLOOKUP($B24,[1]AC!$B:$BJ,9,FALSE)</f>
        <v>6941.81</v>
      </c>
      <c r="K23" s="16">
        <f>VLOOKUP($B24,[1]AC!$B:$BJ,10,FALSE)</f>
        <v>61.61</v>
      </c>
      <c r="L23" s="16">
        <f>VLOOKUP($B24,[1]AC!$B:$BJ,11,FALSE)</f>
        <v>6964.82</v>
      </c>
      <c r="M23" s="16">
        <f>VLOOKUP($B24,[1]AC!$B:$BJ,12,FALSE)</f>
        <v>8.8723258055175818E-3</v>
      </c>
      <c r="N23" s="16">
        <f>VLOOKUP($B24,[1]AC!$B:$BJ,13,FALSE)</f>
        <v>8.8458854643766825E-3</v>
      </c>
      <c r="O23" s="16">
        <f>VLOOKUP($B24,[1]AC!$B:$BJ,14,FALSE)</f>
        <v>63.572000003051762</v>
      </c>
      <c r="P23" s="16">
        <f>VLOOKUP($B24,[1]AC!$B:$BJ,15,FALSE)</f>
        <v>6892.2477999999992</v>
      </c>
      <c r="Q23" s="16">
        <f>VLOOKUP($B24,[1]AC!$B:$BJ,16,FALSE)</f>
        <v>63.595599999999997</v>
      </c>
      <c r="R23" s="16">
        <f>VLOOKUP($B24,[1]AC!$B:$BJ,17,FALSE)</f>
        <v>6889.6637999999994</v>
      </c>
      <c r="S23" s="16">
        <f>VLOOKUP($B24,[1]AC!$B:$BJ,18,FALSE)</f>
        <v>9.2236962233208982E-3</v>
      </c>
      <c r="T23" s="16">
        <f>VLOOKUP($B24,[1]AC!$B:$BJ,19,FALSE)</f>
        <v>9.2305810335767038E-3</v>
      </c>
      <c r="U23" s="16" t="str">
        <f>VLOOKUP($B23,[1]AC!$B:$BJ,20,FALSE)</f>
        <v>NEGATIVE</v>
      </c>
      <c r="V23" s="16" t="str">
        <f>VLOOKUP($B23,[1]AC!$B:$BJ,21,FALSE)</f>
        <v/>
      </c>
      <c r="W23" s="16" t="str">
        <f>VLOOKUP($B23,[1]AC!$B:$BJ,22,FALSE)</f>
        <v>UP</v>
      </c>
      <c r="X23" s="16" t="str">
        <f>VLOOKUP($B23,[1]AC!$B:$BJ,23,FALSE)</f>
        <v>POSITIVE</v>
      </c>
      <c r="Y23" s="16">
        <f>VLOOKUP($B23,[1]AC!$B:$BJ,24,FALSE)</f>
        <v>63.773845976524946</v>
      </c>
      <c r="Z23" s="16">
        <f>VLOOKUP($B23,[1]AC!$B:$BJ,25,FALSE)</f>
        <v>6852.6203076923057</v>
      </c>
      <c r="AA23" s="16">
        <f>VLOOKUP($B23,[1]AC!$B:$BJ,26,FALSE)</f>
        <v>63.68969215384616</v>
      </c>
      <c r="AB23" s="16">
        <f>VLOOKUP($B23,[1]AC!$B:$BJ,27,FALSE)</f>
        <v>6850.3815384615364</v>
      </c>
      <c r="AC23" s="16">
        <f>VLOOKUP($B23,[1]AC!$B:$BJ,28,FALSE)</f>
        <v>9.3064905266875171E-3</v>
      </c>
      <c r="AD23" s="16">
        <f>VLOOKUP($B23,[1]AC!$B:$BJ,29,FALSE)</f>
        <v>9.297247430126299E-3</v>
      </c>
      <c r="AE23" s="16" t="str">
        <f>VLOOKUP($B23,[1]AC!$B:$BJ,30,FALSE)</f>
        <v>UP</v>
      </c>
      <c r="AF23" s="16" t="str">
        <f>VLOOKUP($B23,[1]AC!$B:$BJ,31,FALSE)</f>
        <v>UP</v>
      </c>
      <c r="AG23" s="16" t="str">
        <f>VLOOKUP($B23,[1]AC!$B:$BJ,32,FALSE)</f>
        <v>POSITIVE</v>
      </c>
      <c r="AH23" s="16">
        <f>VLOOKUP($B23,[1]AC!$B:$BJ,33,FALSE)</f>
        <v>66.129742524977459</v>
      </c>
      <c r="AI23" s="16">
        <f>VLOOKUP($B23,[1]AC!$B:$BJ,34,FALSE)</f>
        <v>6560.7823076923087</v>
      </c>
      <c r="AJ23" s="16">
        <f>VLOOKUP($B23,[1]AC!$B:$BJ,35,FALSE)</f>
        <v>66.128204102564098</v>
      </c>
      <c r="AK23" s="16">
        <f>VLOOKUP($B23,[1]AC!$B:$BJ,36,FALSE)</f>
        <v>6561.3723076923088</v>
      </c>
      <c r="AL23" s="16">
        <f>VLOOKUP($B23,[1]AC!$B:$BJ,37,FALSE)</f>
        <v>1.0079551404630883E-2</v>
      </c>
      <c r="AM23" s="16">
        <f>VLOOKUP($B23,[1]AC!$B:$BJ,38,FALSE)</f>
        <v>1.007841058265172E-2</v>
      </c>
      <c r="AN23" s="16" t="str">
        <f>VLOOKUP($B24,[1]AC!$B:$BJ,39,FALSE)</f>
        <v>DOWN</v>
      </c>
      <c r="AO23" s="16" t="str">
        <f>VLOOKUP($B23,[1]AC!$B:$BJ,40,FALSE)</f>
        <v>UP</v>
      </c>
      <c r="AP23" s="16" t="str">
        <f>VLOOKUP($B23,[1]AC!$B:$BJ,41,FALSE)</f>
        <v>NEGATIVE</v>
      </c>
      <c r="AQ23" s="16">
        <f>VLOOKUP($B23,[1]AC!$B:$BJ,42,FALSE)</f>
        <v>64.977223581788465</v>
      </c>
      <c r="AR23" s="16">
        <f>VLOOKUP($B23,[1]AC!$B:$BJ,43,FALSE)</f>
        <v>6769.6039787132295</v>
      </c>
      <c r="AS23" s="16">
        <f>VLOOKUP($B23,[1]AC!$B:$BJ,44,FALSE)</f>
        <v>64.893976142774349</v>
      </c>
      <c r="AT23" s="16">
        <f>VLOOKUP($B23,[1]AC!$B:$BJ,45,FALSE)</f>
        <v>6766.1256231941452</v>
      </c>
      <c r="AU23" s="16">
        <f>VLOOKUP($B23,[1]AC!$B:$BJ,46,FALSE)</f>
        <v>9.5983788396052337E-3</v>
      </c>
      <c r="AV23" s="16">
        <f>VLOOKUP($B23,[1]AC!$B:$BJ,47,FALSE)</f>
        <v>9.5910096496463326E-3</v>
      </c>
      <c r="AW23" s="16" t="str">
        <f>VLOOKUP($B23,[1]AC!$B:$BJ,48,FALSE)</f>
        <v>UP</v>
      </c>
      <c r="AX23" s="16" t="str">
        <f>VLOOKUP($B23,[1]AC!$B:$BJ,49,FALSE)</f>
        <v>UP</v>
      </c>
      <c r="AY23" s="16" t="str">
        <f>VLOOKUP($B23,[1]AC!$B:$BJ,50,FALSE)</f>
        <v>POSITIVE</v>
      </c>
      <c r="AZ23" s="16">
        <f>VLOOKUP($B23,[1]AC!$B:$BJ,51,FALSE)</f>
        <v>68.843425186315613</v>
      </c>
      <c r="BA23" s="16">
        <f>VLOOKUP($B23,[1]AC!$B:$BJ,52,FALSE)</f>
        <v>65.186451172190019</v>
      </c>
      <c r="BB23" s="16">
        <f>VLOOKUP($B23,[1]AC!$B:$BJ,53,FALSE)</f>
        <v>65.927599559155297</v>
      </c>
      <c r="BC23" s="16">
        <f>VLOOKUP($B23,[1]AC!$B:$BJ,54,FALSE)</f>
        <v>5.9422606356925423E-2</v>
      </c>
      <c r="BD23" s="16">
        <f>VLOOKUP($B23,[1]AC!$B:$BJ,55,FALSE)</f>
        <v>8.1800812926370314E-2</v>
      </c>
      <c r="BE23" s="16">
        <f>VLOOKUP($B23,[1]AC!$B:$BJ,56,FALSE)</f>
        <v>4.7512733085846248E-2</v>
      </c>
      <c r="BF23" s="14">
        <f>VLOOKUP($B23,[2]indicators!$A:$G,2,FALSE)</f>
        <v>24</v>
      </c>
      <c r="BG23" s="14">
        <f>VLOOKUP($B23,[2]indicators!$A:$G,3,FALSE)</f>
        <v>0</v>
      </c>
      <c r="BH23" s="14">
        <f>VLOOKUP($B23,[2]indicators!$A:$G,4,FALSE)</f>
        <v>0</v>
      </c>
      <c r="BI23" s="17">
        <f>VLOOKUP($B23,[2]indicators!$A:$G,5,FALSE)</f>
        <v>0</v>
      </c>
      <c r="BJ23" s="17">
        <f>VLOOKUP($B23,[2]indicators!$A:$G,6,FALSE)</f>
        <v>0</v>
      </c>
      <c r="BK23" s="17">
        <f>VLOOKUP($B23,[2]indicators!$A:$G,7,FALSE)</f>
        <v>0</v>
      </c>
    </row>
    <row r="24" spans="1:63" x14ac:dyDescent="0.25">
      <c r="A24" s="14">
        <v>23</v>
      </c>
      <c r="B24" s="14" t="s">
        <v>353</v>
      </c>
      <c r="C24" s="6" t="s">
        <v>354</v>
      </c>
      <c r="D24" s="6" t="s">
        <v>345</v>
      </c>
      <c r="E24" s="15">
        <f t="shared" ca="1" si="0"/>
        <v>-1</v>
      </c>
      <c r="F24" s="16">
        <f>VLOOKUP($B24,[1]AC!$B:$BJ,5,FALSE)</f>
        <v>32.781887928012381</v>
      </c>
      <c r="G24" s="16">
        <f>VLOOKUP($B25,[1]AC!$B:$BJ,6,FALSE)</f>
        <v>52.558294930935155</v>
      </c>
      <c r="H24" s="16">
        <f>VLOOKUP($B25,[1]AC!$B:$BJ,7,FALSE)</f>
        <v>0</v>
      </c>
      <c r="I24" s="16">
        <f>VLOOKUP($B25,[1]AC!$B:$BJ,8,FALSE)</f>
        <v>101160</v>
      </c>
      <c r="J24" s="16">
        <f>VLOOKUP($B25,[1]AC!$B:$BJ,9,FALSE)</f>
        <v>6941.81</v>
      </c>
      <c r="K24" s="16">
        <f>VLOOKUP($B25,[1]AC!$B:$BJ,10,FALSE)</f>
        <v>101510</v>
      </c>
      <c r="L24" s="16">
        <f>VLOOKUP($B25,[1]AC!$B:$BJ,11,FALSE)</f>
        <v>6964.82</v>
      </c>
      <c r="M24" s="16">
        <f>VLOOKUP($B25,[1]AC!$B:$BJ,12,FALSE)</f>
        <v>14.572568249491127</v>
      </c>
      <c r="N24" s="16">
        <f>VLOOKUP($B25,[1]AC!$B:$BJ,13,FALSE)</f>
        <v>14.574676732492728</v>
      </c>
      <c r="O24" s="16">
        <f>VLOOKUP($B25,[1]AC!$B:$BJ,14,FALSE)</f>
        <v>98001.2</v>
      </c>
      <c r="P24" s="16">
        <f>VLOOKUP($B25,[1]AC!$B:$BJ,15,FALSE)</f>
        <v>6892.2477999999992</v>
      </c>
      <c r="Q24" s="16">
        <f>VLOOKUP($B25,[1]AC!$B:$BJ,16,FALSE)</f>
        <v>97715.6</v>
      </c>
      <c r="R24" s="16">
        <f>VLOOKUP($B25,[1]AC!$B:$BJ,17,FALSE)</f>
        <v>6889.6637999999994</v>
      </c>
      <c r="S24" s="16">
        <f>VLOOKUP($B25,[1]AC!$B:$BJ,18,FALSE)</f>
        <v>14.21904766685841</v>
      </c>
      <c r="T24" s="16">
        <f>VLOOKUP($B25,[1]AC!$B:$BJ,19,FALSE)</f>
        <v>14.182927184342438</v>
      </c>
      <c r="U24" s="16" t="str">
        <f>VLOOKUP($B24,[1]AC!$B:$BJ,20,FALSE)</f>
        <v>NEGATIVE</v>
      </c>
      <c r="V24" s="16" t="str">
        <f>VLOOKUP($B24,[1]AC!$B:$BJ,21,FALSE)</f>
        <v/>
      </c>
      <c r="W24" s="16" t="str">
        <f>VLOOKUP($B24,[1]AC!$B:$BJ,22,FALSE)</f>
        <v>DOWN</v>
      </c>
      <c r="X24" s="16" t="str">
        <f>VLOOKUP($B24,[1]AC!$B:$BJ,23,FALSE)</f>
        <v>NEGATIVE</v>
      </c>
      <c r="Y24" s="16">
        <f>VLOOKUP($B24,[1]AC!$B:$BJ,24,FALSE)</f>
        <v>63.392923079270595</v>
      </c>
      <c r="Z24" s="16">
        <f>VLOOKUP($B24,[1]AC!$B:$BJ,25,FALSE)</f>
        <v>6852.6203076923057</v>
      </c>
      <c r="AA24" s="16">
        <f>VLOOKUP($B24,[1]AC!$B:$BJ,26,FALSE)</f>
        <v>63.448923076923073</v>
      </c>
      <c r="AB24" s="16">
        <f>VLOOKUP($B24,[1]AC!$B:$BJ,27,FALSE)</f>
        <v>6850.3815384615364</v>
      </c>
      <c r="AC24" s="16">
        <f>VLOOKUP($B24,[1]AC!$B:$BJ,28,FALSE)</f>
        <v>9.250902608467863E-3</v>
      </c>
      <c r="AD24" s="16">
        <f>VLOOKUP($B24,[1]AC!$B:$BJ,29,FALSE)</f>
        <v>9.2621006174164831E-3</v>
      </c>
      <c r="AE24" s="16" t="str">
        <f>VLOOKUP($B24,[1]AC!$B:$BJ,30,FALSE)</f>
        <v>DOWN</v>
      </c>
      <c r="AF24" s="16" t="str">
        <f>VLOOKUP($B24,[1]AC!$B:$BJ,31,FALSE)</f>
        <v>DOWN</v>
      </c>
      <c r="AG24" s="16" t="str">
        <f>VLOOKUP($B24,[1]AC!$B:$BJ,32,FALSE)</f>
        <v>NEGATIVE</v>
      </c>
      <c r="AH24" s="16">
        <f>VLOOKUP($B24,[1]AC!$B:$BJ,33,FALSE)</f>
        <v>64.452563593656095</v>
      </c>
      <c r="AI24" s="16">
        <f>VLOOKUP($B24,[1]AC!$B:$BJ,34,FALSE)</f>
        <v>6560.7823076923087</v>
      </c>
      <c r="AJ24" s="16">
        <f>VLOOKUP($B24,[1]AC!$B:$BJ,35,FALSE)</f>
        <v>64.453076410256401</v>
      </c>
      <c r="AK24" s="16">
        <f>VLOOKUP($B24,[1]AC!$B:$BJ,36,FALSE)</f>
        <v>6561.3723076923088</v>
      </c>
      <c r="AL24" s="16">
        <f>VLOOKUP($B24,[1]AC!$B:$BJ,37,FALSE)</f>
        <v>9.8239143704078567E-3</v>
      </c>
      <c r="AM24" s="16">
        <f>VLOOKUP($B24,[1]AC!$B:$BJ,38,FALSE)</f>
        <v>9.8231091588407513E-3</v>
      </c>
      <c r="AN24" s="16" t="str">
        <f>VLOOKUP($B25,[1]AC!$B:$BJ,39,FALSE)</f>
        <v>UP</v>
      </c>
      <c r="AO24" s="16" t="str">
        <f>VLOOKUP($B24,[1]AC!$B:$BJ,40,FALSE)</f>
        <v>UP</v>
      </c>
      <c r="AP24" s="16" t="str">
        <f>VLOOKUP($B24,[1]AC!$B:$BJ,41,FALSE)</f>
        <v>NEGATIVE</v>
      </c>
      <c r="AQ24" s="16">
        <f>VLOOKUP($B24,[1]AC!$B:$BJ,42,FALSE)</f>
        <v>63.855616456633747</v>
      </c>
      <c r="AR24" s="16">
        <f>VLOOKUP($B24,[1]AC!$B:$BJ,43,FALSE)</f>
        <v>6769.6039787132295</v>
      </c>
      <c r="AS24" s="16">
        <f>VLOOKUP($B24,[1]AC!$B:$BJ,44,FALSE)</f>
        <v>63.901295731719266</v>
      </c>
      <c r="AT24" s="16">
        <f>VLOOKUP($B24,[1]AC!$B:$BJ,45,FALSE)</f>
        <v>6766.1256231941452</v>
      </c>
      <c r="AU24" s="16">
        <f>VLOOKUP($B24,[1]AC!$B:$BJ,46,FALSE)</f>
        <v>9.4326960125622385E-3</v>
      </c>
      <c r="AV24" s="16">
        <f>VLOOKUP($B24,[1]AC!$B:$BJ,47,FALSE)</f>
        <v>9.4442963802899085E-3</v>
      </c>
      <c r="AW24" s="16" t="str">
        <f>VLOOKUP($B24,[1]AC!$B:$BJ,48,FALSE)</f>
        <v>DOWN</v>
      </c>
      <c r="AX24" s="16" t="str">
        <f>VLOOKUP($B24,[1]AC!$B:$BJ,49,FALSE)</f>
        <v>DOWN</v>
      </c>
      <c r="AY24" s="16" t="str">
        <f>VLOOKUP($B24,[1]AC!$B:$BJ,50,FALSE)</f>
        <v>NEGATIVE</v>
      </c>
      <c r="AZ24" s="16">
        <f>VLOOKUP($B24,[1]AC!$B:$BJ,51,FALSE)</f>
        <v>31.15946326464136</v>
      </c>
      <c r="BA24" s="16">
        <f>VLOOKUP($B24,[1]AC!$B:$BJ,52,FALSE)</f>
        <v>63.73451613395445</v>
      </c>
      <c r="BB24" s="16">
        <f>VLOOKUP($B24,[1]AC!$B:$BJ,53,FALSE)</f>
        <v>64.814549600762945</v>
      </c>
      <c r="BC24" s="16">
        <f>VLOOKUP($B24,[1]AC!$B:$BJ,54,FALSE)</f>
        <v>-3.3647641247439575E-2</v>
      </c>
      <c r="BD24" s="16">
        <f>VLOOKUP($B24,[1]AC!$B:$BJ,55,FALSE)</f>
        <v>-3.1177247891471249E-2</v>
      </c>
      <c r="BE24" s="16">
        <f>VLOOKUP($B24,[1]AC!$B:$BJ,56,FALSE)</f>
        <v>-4.9750397412697378E-2</v>
      </c>
      <c r="BF24" s="14">
        <f>VLOOKUP($B24,[2]indicators!$A:$G,2,FALSE)</f>
        <v>0</v>
      </c>
      <c r="BG24" s="14">
        <f>VLOOKUP($B24,[2]indicators!$A:$G,3,FALSE)</f>
        <v>0</v>
      </c>
      <c r="BH24" s="14">
        <f>VLOOKUP($B24,[2]indicators!$A:$G,4,FALSE)</f>
        <v>0</v>
      </c>
      <c r="BI24" s="17">
        <f>VLOOKUP($B24,[2]indicators!$A:$G,5,FALSE)</f>
        <v>0</v>
      </c>
      <c r="BJ24" s="17">
        <f>VLOOKUP($B24,[2]indicators!$A:$G,6,FALSE)</f>
        <v>0</v>
      </c>
      <c r="BK24" s="17">
        <f>VLOOKUP($B24,[2]indicators!$A:$G,7,FALSE)</f>
        <v>0</v>
      </c>
    </row>
    <row r="25" spans="1:63" x14ac:dyDescent="0.25">
      <c r="A25" s="14">
        <v>24</v>
      </c>
      <c r="B25" s="14" t="s">
        <v>355</v>
      </c>
      <c r="C25" s="6" t="s">
        <v>356</v>
      </c>
      <c r="D25" s="6" t="s">
        <v>345</v>
      </c>
      <c r="E25" s="15">
        <f t="shared" ca="1" si="0"/>
        <v>7</v>
      </c>
      <c r="F25" s="16">
        <f>VLOOKUP($B25,[1]AC!$B:$BJ,5,FALSE)</f>
        <v>51.679873597847788</v>
      </c>
      <c r="G25" s="16">
        <f>VLOOKUP($B26,[1]AC!$B:$BJ,6,FALSE)</f>
        <v>52.558294930935155</v>
      </c>
      <c r="H25" s="16">
        <f>VLOOKUP($B26,[1]AC!$B:$BJ,7,FALSE)</f>
        <v>0</v>
      </c>
      <c r="I25" s="16">
        <f>VLOOKUP($B26,[1]AC!$B:$BJ,8,FALSE)</f>
        <v>74.45</v>
      </c>
      <c r="J25" s="16">
        <f>VLOOKUP($B26,[1]AC!$B:$BJ,9,FALSE)</f>
        <v>6941.81</v>
      </c>
      <c r="K25" s="16">
        <f>VLOOKUP($B26,[1]AC!$B:$BJ,10,FALSE)</f>
        <v>78.95</v>
      </c>
      <c r="L25" s="16">
        <f>VLOOKUP($B26,[1]AC!$B:$BJ,11,FALSE)</f>
        <v>6964.82</v>
      </c>
      <c r="M25" s="16">
        <f>VLOOKUP($B26,[1]AC!$B:$BJ,12,FALSE)</f>
        <v>1.072486858614684E-2</v>
      </c>
      <c r="N25" s="16">
        <f>VLOOKUP($B26,[1]AC!$B:$BJ,13,FALSE)</f>
        <v>1.1335540616986514E-2</v>
      </c>
      <c r="O25" s="16">
        <f>VLOOKUP($B26,[1]AC!$B:$BJ,14,FALSE)</f>
        <v>80.429802691552709</v>
      </c>
      <c r="P25" s="16">
        <f>VLOOKUP($B26,[1]AC!$B:$BJ,15,FALSE)</f>
        <v>6892.2477999999992</v>
      </c>
      <c r="Q25" s="16">
        <f>VLOOKUP($B26,[1]AC!$B:$BJ,16,FALSE)</f>
        <v>80.45420279999999</v>
      </c>
      <c r="R25" s="16">
        <f>VLOOKUP($B26,[1]AC!$B:$BJ,17,FALSE)</f>
        <v>6889.6637999999994</v>
      </c>
      <c r="S25" s="16">
        <f>VLOOKUP($B26,[1]AC!$B:$BJ,18,FALSE)</f>
        <v>1.1669604028391539E-2</v>
      </c>
      <c r="T25" s="16">
        <f>VLOOKUP($B26,[1]AC!$B:$BJ,19,FALSE)</f>
        <v>1.1677522319739318E-2</v>
      </c>
      <c r="U25" s="16" t="str">
        <f>VLOOKUP($B25,[1]AC!$B:$BJ,20,FALSE)</f>
        <v>NEGATIVE</v>
      </c>
      <c r="V25" s="16" t="str">
        <f>VLOOKUP($B25,[1]AC!$B:$BJ,21,FALSE)</f>
        <v/>
      </c>
      <c r="W25" s="16" t="str">
        <f>VLOOKUP($B25,[1]AC!$B:$BJ,22,FALSE)</f>
        <v>UP</v>
      </c>
      <c r="X25" s="16" t="str">
        <f>VLOOKUP($B25,[1]AC!$B:$BJ,23,FALSE)</f>
        <v>POSITIVE</v>
      </c>
      <c r="Y25" s="16">
        <f>VLOOKUP($B25,[1]AC!$B:$BJ,24,FALSE)</f>
        <v>95351.384615384624</v>
      </c>
      <c r="Z25" s="16">
        <f>VLOOKUP($B25,[1]AC!$B:$BJ,25,FALSE)</f>
        <v>6852.6203076923057</v>
      </c>
      <c r="AA25" s="16">
        <f>VLOOKUP($B25,[1]AC!$B:$BJ,26,FALSE)</f>
        <v>95111.23076923078</v>
      </c>
      <c r="AB25" s="16">
        <f>VLOOKUP($B25,[1]AC!$B:$BJ,27,FALSE)</f>
        <v>6850.3815384615364</v>
      </c>
      <c r="AC25" s="16">
        <f>VLOOKUP($B25,[1]AC!$B:$BJ,28,FALSE)</f>
        <v>13.914587462017904</v>
      </c>
      <c r="AD25" s="16">
        <f>VLOOKUP($B25,[1]AC!$B:$BJ,29,FALSE)</f>
        <v>13.884077877301843</v>
      </c>
      <c r="AE25" s="16" t="str">
        <f>VLOOKUP($B25,[1]AC!$B:$BJ,30,FALSE)</f>
        <v>UP</v>
      </c>
      <c r="AF25" s="16" t="str">
        <f>VLOOKUP($B25,[1]AC!$B:$BJ,31,FALSE)</f>
        <v>UP</v>
      </c>
      <c r="AG25" s="16" t="str">
        <f>VLOOKUP($B25,[1]AC!$B:$BJ,32,FALSE)</f>
        <v>POSITIVE</v>
      </c>
      <c r="AH25" s="16">
        <f>VLOOKUP($B25,[1]AC!$B:$BJ,33,FALSE)</f>
        <v>86253.589743589735</v>
      </c>
      <c r="AI25" s="16">
        <f>VLOOKUP($B25,[1]AC!$B:$BJ,34,FALSE)</f>
        <v>6560.7823076923087</v>
      </c>
      <c r="AJ25" s="16">
        <f>VLOOKUP($B25,[1]AC!$B:$BJ,35,FALSE)</f>
        <v>86253.076923076922</v>
      </c>
      <c r="AK25" s="16">
        <f>VLOOKUP($B25,[1]AC!$B:$BJ,36,FALSE)</f>
        <v>6561.3723076923088</v>
      </c>
      <c r="AL25" s="16">
        <f>VLOOKUP($B25,[1]AC!$B:$BJ,37,FALSE)</f>
        <v>13.146845253874702</v>
      </c>
      <c r="AM25" s="16">
        <f>VLOOKUP($B25,[1]AC!$B:$BJ,38,FALSE)</f>
        <v>13.1455849292315</v>
      </c>
      <c r="AN25" s="16" t="str">
        <f>VLOOKUP($B26,[1]AC!$B:$BJ,39,FALSE)</f>
        <v>DOWN</v>
      </c>
      <c r="AO25" s="16" t="str">
        <f>VLOOKUP($B25,[1]AC!$B:$BJ,40,FALSE)</f>
        <v>UP</v>
      </c>
      <c r="AP25" s="16" t="str">
        <f>VLOOKUP($B25,[1]AC!$B:$BJ,41,FALSE)</f>
        <v>POSITIVE</v>
      </c>
      <c r="AQ25" s="16">
        <f>VLOOKUP($B25,[1]AC!$B:$BJ,42,FALSE)</f>
        <v>93218.839174888781</v>
      </c>
      <c r="AR25" s="16">
        <f>VLOOKUP($B25,[1]AC!$B:$BJ,43,FALSE)</f>
        <v>6769.6039787132295</v>
      </c>
      <c r="AS25" s="16">
        <f>VLOOKUP($B25,[1]AC!$B:$BJ,44,FALSE)</f>
        <v>93051.340976401683</v>
      </c>
      <c r="AT25" s="16">
        <f>VLOOKUP($B25,[1]AC!$B:$BJ,45,FALSE)</f>
        <v>6766.1256231941452</v>
      </c>
      <c r="AU25" s="16">
        <f>VLOOKUP($B25,[1]AC!$B:$BJ,46,FALSE)</f>
        <v>13.770205682343013</v>
      </c>
      <c r="AV25" s="16">
        <f>VLOOKUP($B25,[1]AC!$B:$BJ,47,FALSE)</f>
        <v>13.752529314179968</v>
      </c>
      <c r="AW25" s="16" t="str">
        <f>VLOOKUP($B25,[1]AC!$B:$BJ,48,FALSE)</f>
        <v>UP</v>
      </c>
      <c r="AX25" s="16" t="str">
        <f>VLOOKUP($B25,[1]AC!$B:$BJ,49,FALSE)</f>
        <v>UP</v>
      </c>
      <c r="AY25" s="16" t="str">
        <f>VLOOKUP($B25,[1]AC!$B:$BJ,50,FALSE)</f>
        <v>POSITIVE</v>
      </c>
      <c r="AZ25" s="16">
        <f>VLOOKUP($B25,[1]AC!$B:$BJ,51,FALSE)</f>
        <v>58.505312202972483</v>
      </c>
      <c r="BA25" s="16">
        <f>VLOOKUP($B25,[1]AC!$B:$BJ,52,FALSE)</f>
        <v>101592.25806451612</v>
      </c>
      <c r="BB25" s="16">
        <f>VLOOKUP($B25,[1]AC!$B:$BJ,53,FALSE)</f>
        <v>85121</v>
      </c>
      <c r="BC25" s="16">
        <f>VLOOKUP($B25,[1]AC!$B:$BJ,54,FALSE)</f>
        <v>-4.2548327279192666E-3</v>
      </c>
      <c r="BD25" s="16">
        <f>VLOOKUP($B25,[1]AC!$B:$BJ,55,FALSE)</f>
        <v>3.2232258380509693E-2</v>
      </c>
      <c r="BE25" s="16">
        <f>VLOOKUP($B25,[1]AC!$B:$BJ,56,FALSE)</f>
        <v>0.18842588785376102</v>
      </c>
      <c r="BF25" s="14">
        <f>VLOOKUP($B25,[2]indicators!$A:$G,2,FALSE)</f>
        <v>0</v>
      </c>
      <c r="BG25" s="14">
        <f>VLOOKUP($B25,[2]indicators!$A:$G,3,FALSE)</f>
        <v>0</v>
      </c>
      <c r="BH25" s="14">
        <f>VLOOKUP($B25,[2]indicators!$A:$G,4,FALSE)</f>
        <v>0</v>
      </c>
      <c r="BI25" s="17">
        <f>VLOOKUP($B25,[2]indicators!$A:$G,5,FALSE)</f>
        <v>46043</v>
      </c>
      <c r="BJ25" s="17">
        <f>VLOOKUP($B25,[2]indicators!$A:$G,6,FALSE)</f>
        <v>45996</v>
      </c>
      <c r="BK25" s="17">
        <f>VLOOKUP($B25,[2]indicators!$A:$G,7,FALSE)</f>
        <v>46028</v>
      </c>
    </row>
    <row r="26" spans="1:63" x14ac:dyDescent="0.25">
      <c r="A26" s="14">
        <v>25</v>
      </c>
      <c r="B26" s="14" t="s">
        <v>357</v>
      </c>
      <c r="C26" s="6" t="s">
        <v>705</v>
      </c>
      <c r="D26" s="6" t="s">
        <v>345</v>
      </c>
      <c r="E26" s="15">
        <f t="shared" ca="1" si="0"/>
        <v>-1</v>
      </c>
      <c r="F26" s="16">
        <f>VLOOKUP($B26,[1]AC!$B:$BJ,5,FALSE)</f>
        <v>38.910613929441602</v>
      </c>
      <c r="G26" s="16">
        <f>VLOOKUP($B27,[1]AC!$B:$BJ,6,FALSE)</f>
        <v>52.558294930935155</v>
      </c>
      <c r="H26" s="16">
        <f>VLOOKUP($B27,[1]AC!$B:$BJ,7,FALSE)</f>
        <v>0</v>
      </c>
      <c r="I26" s="16">
        <f>VLOOKUP($B27,[1]AC!$B:$BJ,8,FALSE)</f>
        <v>5003.8</v>
      </c>
      <c r="J26" s="16">
        <f>VLOOKUP($B27,[1]AC!$B:$BJ,9,FALSE)</f>
        <v>6941.81</v>
      </c>
      <c r="K26" s="16">
        <f>VLOOKUP($B27,[1]AC!$B:$BJ,10,FALSE)</f>
        <v>5003.8</v>
      </c>
      <c r="L26" s="16">
        <f>VLOOKUP($B27,[1]AC!$B:$BJ,11,FALSE)</f>
        <v>6964.82</v>
      </c>
      <c r="M26" s="16">
        <f>VLOOKUP($B27,[1]AC!$B:$BJ,12,FALSE)</f>
        <v>0.72082065052198196</v>
      </c>
      <c r="N26" s="16">
        <f>VLOOKUP($B27,[1]AC!$B:$BJ,13,FALSE)</f>
        <v>0.71843924178945051</v>
      </c>
      <c r="O26" s="16">
        <f>VLOOKUP($B27,[1]AC!$B:$BJ,14,FALSE)</f>
        <v>4563.49</v>
      </c>
      <c r="P26" s="16">
        <f>VLOOKUP($B27,[1]AC!$B:$BJ,15,FALSE)</f>
        <v>6892.2477999999992</v>
      </c>
      <c r="Q26" s="16">
        <f>VLOOKUP($B27,[1]AC!$B:$BJ,16,FALSE)</f>
        <v>4546.7179999999998</v>
      </c>
      <c r="R26" s="16">
        <f>VLOOKUP($B27,[1]AC!$B:$BJ,17,FALSE)</f>
        <v>6889.6637999999994</v>
      </c>
      <c r="S26" s="16">
        <f>VLOOKUP($B27,[1]AC!$B:$BJ,18,FALSE)</f>
        <v>0.66211925810328531</v>
      </c>
      <c r="T26" s="16">
        <f>VLOOKUP($B27,[1]AC!$B:$BJ,19,FALSE)</f>
        <v>0.65993321764118595</v>
      </c>
      <c r="U26" s="16" t="str">
        <f>VLOOKUP($B26,[1]AC!$B:$BJ,20,FALSE)</f>
        <v>NEGATIVE</v>
      </c>
      <c r="V26" s="16" t="str">
        <f>VLOOKUP($B26,[1]AC!$B:$BJ,21,FALSE)</f>
        <v/>
      </c>
      <c r="W26" s="16" t="str">
        <f>VLOOKUP($B26,[1]AC!$B:$BJ,22,FALSE)</f>
        <v>DOWN</v>
      </c>
      <c r="X26" s="16" t="str">
        <f>VLOOKUP($B26,[1]AC!$B:$BJ,23,FALSE)</f>
        <v>NEGATIVE</v>
      </c>
      <c r="Y26" s="16">
        <f>VLOOKUP($B26,[1]AC!$B:$BJ,24,FALSE)</f>
        <v>80.33523453196365</v>
      </c>
      <c r="Z26" s="16">
        <f>VLOOKUP($B26,[1]AC!$B:$BJ,25,FALSE)</f>
        <v>6852.6203076923057</v>
      </c>
      <c r="AA26" s="16">
        <f>VLOOKUP($B26,[1]AC!$B:$BJ,26,FALSE)</f>
        <v>80.452772923076935</v>
      </c>
      <c r="AB26" s="16">
        <f>VLOOKUP($B26,[1]AC!$B:$BJ,27,FALSE)</f>
        <v>6850.3815384615364</v>
      </c>
      <c r="AC26" s="16">
        <f>VLOOKUP($B26,[1]AC!$B:$BJ,28,FALSE)</f>
        <v>1.1723286994579947E-2</v>
      </c>
      <c r="AD26" s="16">
        <f>VLOOKUP($B26,[1]AC!$B:$BJ,29,FALSE)</f>
        <v>1.174427620875918E-2</v>
      </c>
      <c r="AE26" s="16" t="str">
        <f>VLOOKUP($B26,[1]AC!$B:$BJ,30,FALSE)</f>
        <v>DOWN</v>
      </c>
      <c r="AF26" s="16" t="str">
        <f>VLOOKUP($B26,[1]AC!$B:$BJ,31,FALSE)</f>
        <v>DOWN</v>
      </c>
      <c r="AG26" s="16" t="str">
        <f>VLOOKUP($B26,[1]AC!$B:$BJ,32,FALSE)</f>
        <v>NEGATIVE</v>
      </c>
      <c r="AH26" s="16">
        <f>VLOOKUP($B26,[1]AC!$B:$BJ,33,FALSE)</f>
        <v>81.53641319429839</v>
      </c>
      <c r="AI26" s="16">
        <f>VLOOKUP($B26,[1]AC!$B:$BJ,34,FALSE)</f>
        <v>6560.7823076923087</v>
      </c>
      <c r="AJ26" s="16">
        <f>VLOOKUP($B26,[1]AC!$B:$BJ,35,FALSE)</f>
        <v>81.651797692307696</v>
      </c>
      <c r="AK26" s="16">
        <f>VLOOKUP($B26,[1]AC!$B:$BJ,36,FALSE)</f>
        <v>6561.3723076923088</v>
      </c>
      <c r="AL26" s="16">
        <f>VLOOKUP($B26,[1]AC!$B:$BJ,37,FALSE)</f>
        <v>1.2427849206138045E-2</v>
      </c>
      <c r="AM26" s="16">
        <f>VLOOKUP($B26,[1]AC!$B:$BJ,38,FALSE)</f>
        <v>1.2444317112836618E-2</v>
      </c>
      <c r="AN26" s="16" t="str">
        <f>VLOOKUP($B27,[1]AC!$B:$BJ,39,FALSE)</f>
        <v>DOWN</v>
      </c>
      <c r="AO26" s="16" t="str">
        <f>VLOOKUP($B26,[1]AC!$B:$BJ,40,FALSE)</f>
        <v>DOWN</v>
      </c>
      <c r="AP26" s="16" t="str">
        <f>VLOOKUP($B26,[1]AC!$B:$BJ,41,FALSE)</f>
        <v>NEGATIVE</v>
      </c>
      <c r="AQ26" s="16">
        <f>VLOOKUP($B26,[1]AC!$B:$BJ,42,FALSE)</f>
        <v>82.218135159743127</v>
      </c>
      <c r="AR26" s="16">
        <f>VLOOKUP($B26,[1]AC!$B:$BJ,43,FALSE)</f>
        <v>6769.6039787132295</v>
      </c>
      <c r="AS26" s="16">
        <f>VLOOKUP($B26,[1]AC!$B:$BJ,44,FALSE)</f>
        <v>82.375114961407377</v>
      </c>
      <c r="AT26" s="16">
        <f>VLOOKUP($B26,[1]AC!$B:$BJ,45,FALSE)</f>
        <v>6766.1256231941452</v>
      </c>
      <c r="AU26" s="16">
        <f>VLOOKUP($B26,[1]AC!$B:$BJ,46,FALSE)</f>
        <v>1.2145191272380928E-2</v>
      </c>
      <c r="AV26" s="16">
        <f>VLOOKUP($B26,[1]AC!$B:$BJ,47,FALSE)</f>
        <v>1.217463575890863E-2</v>
      </c>
      <c r="AW26" s="16" t="str">
        <f>VLOOKUP($B26,[1]AC!$B:$BJ,48,FALSE)</f>
        <v>DOWN</v>
      </c>
      <c r="AX26" s="16" t="str">
        <f>VLOOKUP($B26,[1]AC!$B:$BJ,49,FALSE)</f>
        <v>DOWN</v>
      </c>
      <c r="AY26" s="16" t="str">
        <f>VLOOKUP($B26,[1]AC!$B:$BJ,50,FALSE)</f>
        <v>NEGATIVE</v>
      </c>
      <c r="AZ26" s="16">
        <f>VLOOKUP($B26,[1]AC!$B:$BJ,51,FALSE)</f>
        <v>35.700020933132933</v>
      </c>
      <c r="BA26" s="16">
        <f>VLOOKUP($B26,[1]AC!$B:$BJ,52,FALSE)</f>
        <v>85.294840792826989</v>
      </c>
      <c r="BB26" s="16">
        <f>VLOOKUP($B26,[1]AC!$B:$BJ,53,FALSE)</f>
        <v>81.531803622888191</v>
      </c>
      <c r="BC26" s="16">
        <f>VLOOKUP($B26,[1]AC!$B:$BJ,54,FALSE)</f>
        <v>-0.12714533132394334</v>
      </c>
      <c r="BD26" s="16">
        <f>VLOOKUP($B26,[1]AC!$B:$BJ,55,FALSE)</f>
        <v>-7.4348095997265773E-2</v>
      </c>
      <c r="BE26" s="16">
        <f>VLOOKUP($B26,[1]AC!$B:$BJ,56,FALSE)</f>
        <v>-8.6859400972458478E-2</v>
      </c>
      <c r="BF26" s="14">
        <f>VLOOKUP($B26,[2]indicators!$A:$G,2,FALSE)</f>
        <v>0</v>
      </c>
      <c r="BG26" s="14">
        <f>VLOOKUP($B26,[2]indicators!$A:$G,3,FALSE)</f>
        <v>0</v>
      </c>
      <c r="BH26" s="14">
        <f>VLOOKUP($B26,[2]indicators!$A:$G,4,FALSE)</f>
        <v>0</v>
      </c>
      <c r="BI26" s="17">
        <f>VLOOKUP($B26,[2]indicators!$A:$G,5,FALSE)</f>
        <v>0</v>
      </c>
      <c r="BJ26" s="17">
        <f>VLOOKUP($B26,[2]indicators!$A:$G,6,FALSE)</f>
        <v>0</v>
      </c>
      <c r="BK26" s="17">
        <f>VLOOKUP($B26,[2]indicators!$A:$G,7,FALSE)</f>
        <v>0</v>
      </c>
    </row>
    <row r="27" spans="1:63" x14ac:dyDescent="0.25">
      <c r="A27" s="14">
        <v>26</v>
      </c>
      <c r="B27" s="14" t="s">
        <v>358</v>
      </c>
      <c r="C27" s="6" t="s">
        <v>359</v>
      </c>
      <c r="D27" s="6" t="s">
        <v>345</v>
      </c>
      <c r="E27" s="15">
        <f t="shared" ca="1" si="0"/>
        <v>5</v>
      </c>
      <c r="F27" s="16">
        <f>VLOOKUP($B27,[1]AC!$B:$BJ,5,FALSE)</f>
        <v>58.072299253124164</v>
      </c>
      <c r="G27" s="16">
        <f>VLOOKUP($B28,[1]AC!$B:$BJ,6,FALSE)</f>
        <v>52.558294930935155</v>
      </c>
      <c r="H27" s="16">
        <f>VLOOKUP($B28,[1]AC!$B:$BJ,7,FALSE)</f>
        <v>0</v>
      </c>
      <c r="I27" s="16">
        <f>VLOOKUP($B28,[1]AC!$B:$BJ,8,FALSE)</f>
        <v>591.35</v>
      </c>
      <c r="J27" s="16">
        <f>VLOOKUP($B28,[1]AC!$B:$BJ,9,FALSE)</f>
        <v>6941.81</v>
      </c>
      <c r="K27" s="16">
        <f>VLOOKUP($B28,[1]AC!$B:$BJ,10,FALSE)</f>
        <v>591.35</v>
      </c>
      <c r="L27" s="16">
        <f>VLOOKUP($B28,[1]AC!$B:$BJ,11,FALSE)</f>
        <v>6964.82</v>
      </c>
      <c r="M27" s="16">
        <f>VLOOKUP($B28,[1]AC!$B:$BJ,12,FALSE)</f>
        <v>8.5186716432745918E-2</v>
      </c>
      <c r="N27" s="16">
        <f>VLOOKUP($B28,[1]AC!$B:$BJ,13,FALSE)</f>
        <v>8.490528111279258E-2</v>
      </c>
      <c r="O27" s="16">
        <f>VLOOKUP($B28,[1]AC!$B:$BJ,14,FALSE)</f>
        <v>567.72499966430655</v>
      </c>
      <c r="P27" s="16">
        <f>VLOOKUP($B28,[1]AC!$B:$BJ,15,FALSE)</f>
        <v>6892.2477999999992</v>
      </c>
      <c r="Q27" s="16">
        <f>VLOOKUP($B28,[1]AC!$B:$BJ,16,FALSE)</f>
        <v>566.10699999999986</v>
      </c>
      <c r="R27" s="16">
        <f>VLOOKUP($B28,[1]AC!$B:$BJ,17,FALSE)</f>
        <v>6889.6637999999994</v>
      </c>
      <c r="S27" s="16">
        <f>VLOOKUP($B28,[1]AC!$B:$BJ,18,FALSE)</f>
        <v>8.2371530469973323E-2</v>
      </c>
      <c r="T27" s="16">
        <f>VLOOKUP($B28,[1]AC!$B:$BJ,19,FALSE)</f>
        <v>8.2167579788145817E-2</v>
      </c>
      <c r="U27" s="16" t="str">
        <f>VLOOKUP($B27,[1]AC!$B:$BJ,20,FALSE)</f>
        <v>NEGATIVE</v>
      </c>
      <c r="V27" s="16" t="str">
        <f>VLOOKUP($B27,[1]AC!$B:$BJ,21,FALSE)</f>
        <v/>
      </c>
      <c r="W27" s="16" t="str">
        <f>VLOOKUP($B27,[1]AC!$B:$BJ,22,FALSE)</f>
        <v>UP</v>
      </c>
      <c r="X27" s="16" t="str">
        <f>VLOOKUP($B27,[1]AC!$B:$BJ,23,FALSE)</f>
        <v>POSITIVE</v>
      </c>
      <c r="Y27" s="16">
        <f>VLOOKUP($B27,[1]AC!$B:$BJ,24,FALSE)</f>
        <v>4456.5938461538453</v>
      </c>
      <c r="Z27" s="16">
        <f>VLOOKUP($B27,[1]AC!$B:$BJ,25,FALSE)</f>
        <v>6852.6203076923057</v>
      </c>
      <c r="AA27" s="16">
        <f>VLOOKUP($B27,[1]AC!$B:$BJ,26,FALSE)</f>
        <v>4441.041538461538</v>
      </c>
      <c r="AB27" s="16">
        <f>VLOOKUP($B27,[1]AC!$B:$BJ,27,FALSE)</f>
        <v>6850.3815384615364</v>
      </c>
      <c r="AC27" s="16">
        <f>VLOOKUP($B27,[1]AC!$B:$BJ,28,FALSE)</f>
        <v>0.65034886598797292</v>
      </c>
      <c r="AD27" s="16">
        <f>VLOOKUP($B27,[1]AC!$B:$BJ,29,FALSE)</f>
        <v>0.64829112269546818</v>
      </c>
      <c r="AE27" s="16" t="str">
        <f>VLOOKUP($B27,[1]AC!$B:$BJ,30,FALSE)</f>
        <v>UP</v>
      </c>
      <c r="AF27" s="16" t="str">
        <f>VLOOKUP($B27,[1]AC!$B:$BJ,31,FALSE)</f>
        <v>UP</v>
      </c>
      <c r="AG27" s="16" t="str">
        <f>VLOOKUP($B27,[1]AC!$B:$BJ,32,FALSE)</f>
        <v>POSITIVE</v>
      </c>
      <c r="AH27" s="16">
        <f>VLOOKUP($B27,[1]AC!$B:$BJ,33,FALSE)</f>
        <v>3903.1871794871799</v>
      </c>
      <c r="AI27" s="16">
        <f>VLOOKUP($B27,[1]AC!$B:$BJ,34,FALSE)</f>
        <v>6560.7823076923087</v>
      </c>
      <c r="AJ27" s="16">
        <f>VLOOKUP($B27,[1]AC!$B:$BJ,35,FALSE)</f>
        <v>3904.3948717948715</v>
      </c>
      <c r="AK27" s="16">
        <f>VLOOKUP($B27,[1]AC!$B:$BJ,36,FALSE)</f>
        <v>6561.3723076923088</v>
      </c>
      <c r="AL27" s="16">
        <f>VLOOKUP($B27,[1]AC!$B:$BJ,37,FALSE)</f>
        <v>0.59492709808566835</v>
      </c>
      <c r="AM27" s="16">
        <f>VLOOKUP($B27,[1]AC!$B:$BJ,38,FALSE)</f>
        <v>0.59505766304672336</v>
      </c>
      <c r="AN27" s="16" t="str">
        <f>VLOOKUP($B28,[1]AC!$B:$BJ,39,FALSE)</f>
        <v>DOWN</v>
      </c>
      <c r="AO27" s="16" t="str">
        <f>VLOOKUP($B27,[1]AC!$B:$BJ,40,FALSE)</f>
        <v>DOWN</v>
      </c>
      <c r="AP27" s="16" t="str">
        <f>VLOOKUP($B27,[1]AC!$B:$BJ,41,FALSE)</f>
        <v>POSITIVE</v>
      </c>
      <c r="AQ27" s="16">
        <f>VLOOKUP($B27,[1]AC!$B:$BJ,42,FALSE)</f>
        <v>4327.5370388496722</v>
      </c>
      <c r="AR27" s="16">
        <f>VLOOKUP($B27,[1]AC!$B:$BJ,43,FALSE)</f>
        <v>6769.6039787132295</v>
      </c>
      <c r="AS27" s="16">
        <f>VLOOKUP($B27,[1]AC!$B:$BJ,44,FALSE)</f>
        <v>4313.875281230954</v>
      </c>
      <c r="AT27" s="16">
        <f>VLOOKUP($B27,[1]AC!$B:$BJ,45,FALSE)</f>
        <v>6766.1256231941452</v>
      </c>
      <c r="AU27" s="16">
        <f>VLOOKUP($B27,[1]AC!$B:$BJ,46,FALSE)</f>
        <v>0.63925999991394666</v>
      </c>
      <c r="AV27" s="16">
        <f>VLOOKUP($B27,[1]AC!$B:$BJ,47,FALSE)</f>
        <v>0.63756949271575369</v>
      </c>
      <c r="AW27" s="16" t="str">
        <f>VLOOKUP($B27,[1]AC!$B:$BJ,48,FALSE)</f>
        <v>UP</v>
      </c>
      <c r="AX27" s="16" t="str">
        <f>VLOOKUP($B27,[1]AC!$B:$BJ,49,FALSE)</f>
        <v>UP</v>
      </c>
      <c r="AY27" s="16" t="str">
        <f>VLOOKUP($B27,[1]AC!$B:$BJ,50,FALSE)</f>
        <v>POSITIVE</v>
      </c>
      <c r="AZ27" s="16">
        <f>VLOOKUP($B27,[1]AC!$B:$BJ,51,FALSE)</f>
        <v>72.869290912803393</v>
      </c>
      <c r="BA27" s="16">
        <f>VLOOKUP($B27,[1]AC!$B:$BJ,52,FALSE)</f>
        <v>4731.058064516129</v>
      </c>
      <c r="BB27" s="16">
        <f>VLOOKUP($B27,[1]AC!$B:$BJ,53,FALSE)</f>
        <v>3830.0760000000009</v>
      </c>
      <c r="BC27" s="16">
        <f>VLOOKUP($B27,[1]AC!$B:$BJ,54,FALSE)</f>
        <v>5.7649247116514868E-2</v>
      </c>
      <c r="BD27" s="16">
        <f>VLOOKUP($B27,[1]AC!$B:$BJ,55,FALSE)</f>
        <v>9.6485365367295683E-2</v>
      </c>
      <c r="BE27" s="16">
        <f>VLOOKUP($B27,[1]AC!$B:$BJ,56,FALSE)</f>
        <v>0.30644927150270629</v>
      </c>
      <c r="BF27" s="14">
        <f>VLOOKUP($B27,[2]indicators!$A:$G,2,FALSE)</f>
        <v>6</v>
      </c>
      <c r="BG27" s="14">
        <f>VLOOKUP($B27,[2]indicators!$A:$G,3,FALSE)</f>
        <v>0</v>
      </c>
      <c r="BH27" s="14">
        <f>VLOOKUP($B27,[2]indicators!$A:$G,4,FALSE)</f>
        <v>0</v>
      </c>
      <c r="BI27" s="17">
        <f>VLOOKUP($B27,[2]indicators!$A:$G,5,FALSE)</f>
        <v>0</v>
      </c>
      <c r="BJ27" s="17">
        <f>VLOOKUP($B27,[2]indicators!$A:$G,6,FALSE)</f>
        <v>46051</v>
      </c>
      <c r="BK27" s="17">
        <f>VLOOKUP($B27,[2]indicators!$A:$G,7,FALSE)</f>
        <v>46035</v>
      </c>
    </row>
    <row r="28" spans="1:63" x14ac:dyDescent="0.25">
      <c r="A28" s="14">
        <v>27</v>
      </c>
      <c r="B28" s="14" t="s">
        <v>360</v>
      </c>
      <c r="C28" s="6" t="s">
        <v>356</v>
      </c>
      <c r="D28" s="6" t="s">
        <v>345</v>
      </c>
      <c r="E28" s="15">
        <f t="shared" ca="1" si="0"/>
        <v>5</v>
      </c>
      <c r="F28" s="16">
        <f>VLOOKUP($B28,[1]AC!$B:$BJ,5,FALSE)</f>
        <v>52.193857831219255</v>
      </c>
      <c r="G28" s="16">
        <f>VLOOKUP($B29,[1]AC!$B:$BJ,6,FALSE)</f>
        <v>52.558294930935155</v>
      </c>
      <c r="H28" s="16">
        <f>VLOOKUP($B29,[1]AC!$B:$BJ,7,FALSE)</f>
        <v>0</v>
      </c>
      <c r="I28" s="16">
        <f>VLOOKUP($B29,[1]AC!$B:$BJ,8,FALSE)</f>
        <v>808</v>
      </c>
      <c r="J28" s="16">
        <f>VLOOKUP($B29,[1]AC!$B:$BJ,9,FALSE)</f>
        <v>6941.81</v>
      </c>
      <c r="K28" s="16">
        <f>VLOOKUP($B29,[1]AC!$B:$BJ,10,FALSE)</f>
        <v>808</v>
      </c>
      <c r="L28" s="16">
        <f>VLOOKUP($B29,[1]AC!$B:$BJ,11,FALSE)</f>
        <v>6964.82</v>
      </c>
      <c r="M28" s="16">
        <f>VLOOKUP($B29,[1]AC!$B:$BJ,12,FALSE)</f>
        <v>0.11639615604575751</v>
      </c>
      <c r="N28" s="16">
        <f>VLOOKUP($B29,[1]AC!$B:$BJ,13,FALSE)</f>
        <v>0.11601161264756304</v>
      </c>
      <c r="O28" s="16">
        <f>VLOOKUP($B29,[1]AC!$B:$BJ,14,FALSE)</f>
        <v>804.43000000000006</v>
      </c>
      <c r="P28" s="16">
        <f>VLOOKUP($B29,[1]AC!$B:$BJ,15,FALSE)</f>
        <v>6892.2477999999992</v>
      </c>
      <c r="Q28" s="16">
        <f>VLOOKUP($B29,[1]AC!$B:$BJ,16,FALSE)</f>
        <v>804.42000000000007</v>
      </c>
      <c r="R28" s="16">
        <f>VLOOKUP($B29,[1]AC!$B:$BJ,17,FALSE)</f>
        <v>6889.6637999999994</v>
      </c>
      <c r="S28" s="16">
        <f>VLOOKUP($B29,[1]AC!$B:$BJ,18,FALSE)</f>
        <v>0.11671518833086648</v>
      </c>
      <c r="T28" s="16">
        <f>VLOOKUP($B29,[1]AC!$B:$BJ,19,FALSE)</f>
        <v>0.116757511447801</v>
      </c>
      <c r="U28" s="16" t="str">
        <f>VLOOKUP($B28,[1]AC!$B:$BJ,20,FALSE)</f>
        <v>NEGATIVE</v>
      </c>
      <c r="V28" s="16" t="str">
        <f>VLOOKUP($B28,[1]AC!$B:$BJ,21,FALSE)</f>
        <v/>
      </c>
      <c r="W28" s="16" t="str">
        <f>VLOOKUP($B28,[1]AC!$B:$BJ,22,FALSE)</f>
        <v>UP</v>
      </c>
      <c r="X28" s="16" t="str">
        <f>VLOOKUP($B28,[1]AC!$B:$BJ,23,FALSE)</f>
        <v>POSITIVE</v>
      </c>
      <c r="Y28" s="16">
        <f>VLOOKUP($B28,[1]AC!$B:$BJ,24,FALSE)</f>
        <v>552.75769204946653</v>
      </c>
      <c r="Z28" s="16">
        <f>VLOOKUP($B28,[1]AC!$B:$BJ,25,FALSE)</f>
        <v>6852.6203076923057</v>
      </c>
      <c r="AA28" s="16">
        <f>VLOOKUP($B28,[1]AC!$B:$BJ,26,FALSE)</f>
        <v>551.33076923076908</v>
      </c>
      <c r="AB28" s="16">
        <f>VLOOKUP($B28,[1]AC!$B:$BJ,27,FALSE)</f>
        <v>6850.3815384615364</v>
      </c>
      <c r="AC28" s="16">
        <f>VLOOKUP($B28,[1]AC!$B:$BJ,28,FALSE)</f>
        <v>8.0663697568210027E-2</v>
      </c>
      <c r="AD28" s="16">
        <f>VLOOKUP($B28,[1]AC!$B:$BJ,29,FALSE)</f>
        <v>8.0481760926061838E-2</v>
      </c>
      <c r="AE28" s="16" t="str">
        <f>VLOOKUP($B28,[1]AC!$B:$BJ,30,FALSE)</f>
        <v>UP</v>
      </c>
      <c r="AF28" s="16" t="str">
        <f>VLOOKUP($B28,[1]AC!$B:$BJ,31,FALSE)</f>
        <v>UP</v>
      </c>
      <c r="AG28" s="16" t="str">
        <f>VLOOKUP($B28,[1]AC!$B:$BJ,32,FALSE)</f>
        <v>POSITIVE</v>
      </c>
      <c r="AH28" s="16">
        <f>VLOOKUP($B28,[1]AC!$B:$BJ,33,FALSE)</f>
        <v>513.20384572346995</v>
      </c>
      <c r="AI28" s="16">
        <f>VLOOKUP($B28,[1]AC!$B:$BJ,34,FALSE)</f>
        <v>6560.7823076923087</v>
      </c>
      <c r="AJ28" s="16">
        <f>VLOOKUP($B28,[1]AC!$B:$BJ,35,FALSE)</f>
        <v>513.32948717948705</v>
      </c>
      <c r="AK28" s="16">
        <f>VLOOKUP($B28,[1]AC!$B:$BJ,36,FALSE)</f>
        <v>6561.3723076923088</v>
      </c>
      <c r="AL28" s="16">
        <f>VLOOKUP($B28,[1]AC!$B:$BJ,37,FALSE)</f>
        <v>7.8222965136604941E-2</v>
      </c>
      <c r="AM28" s="16">
        <f>VLOOKUP($B28,[1]AC!$B:$BJ,38,FALSE)</f>
        <v>7.8235079966073359E-2</v>
      </c>
      <c r="AN28" s="16" t="str">
        <f>VLOOKUP($B29,[1]AC!$B:$BJ,39,FALSE)</f>
        <v/>
      </c>
      <c r="AO28" s="16" t="str">
        <f>VLOOKUP($B28,[1]AC!$B:$BJ,40,FALSE)</f>
        <v>DOWN</v>
      </c>
      <c r="AP28" s="16" t="str">
        <f>VLOOKUP($B28,[1]AC!$B:$BJ,41,FALSE)</f>
        <v>POSITIVE</v>
      </c>
      <c r="AQ28" s="16">
        <f>VLOOKUP($B28,[1]AC!$B:$BJ,42,FALSE)</f>
        <v>543.83081466403758</v>
      </c>
      <c r="AR28" s="16">
        <f>VLOOKUP($B28,[1]AC!$B:$BJ,43,FALSE)</f>
        <v>6769.6039787132295</v>
      </c>
      <c r="AS28" s="16">
        <f>VLOOKUP($B28,[1]AC!$B:$BJ,44,FALSE)</f>
        <v>542.87088239281013</v>
      </c>
      <c r="AT28" s="16">
        <f>VLOOKUP($B28,[1]AC!$B:$BJ,45,FALSE)</f>
        <v>6766.1256231941452</v>
      </c>
      <c r="AU28" s="16">
        <f>VLOOKUP($B28,[1]AC!$B:$BJ,46,FALSE)</f>
        <v>8.0334213991556019E-2</v>
      </c>
      <c r="AV28" s="16">
        <f>VLOOKUP($B28,[1]AC!$B:$BJ,47,FALSE)</f>
        <v>8.0233639253143543E-2</v>
      </c>
      <c r="AW28" s="16" t="str">
        <f>VLOOKUP($B28,[1]AC!$B:$BJ,48,FALSE)</f>
        <v>UP</v>
      </c>
      <c r="AX28" s="16" t="str">
        <f>VLOOKUP($B28,[1]AC!$B:$BJ,49,FALSE)</f>
        <v>UP</v>
      </c>
      <c r="AY28" s="16" t="str">
        <f>VLOOKUP($B28,[1]AC!$B:$BJ,50,FALSE)</f>
        <v>POSITIVE</v>
      </c>
      <c r="AZ28" s="16">
        <f>VLOOKUP($B28,[1]AC!$B:$BJ,51,FALSE)</f>
        <v>70.901760444013348</v>
      </c>
      <c r="BA28" s="16">
        <f>VLOOKUP($B28,[1]AC!$B:$BJ,52,FALSE)</f>
        <v>588.7661284908171</v>
      </c>
      <c r="BB28" s="16">
        <f>VLOOKUP($B28,[1]AC!$B:$BJ,53,FALSE)</f>
        <v>507.65899991607699</v>
      </c>
      <c r="BC28" s="16">
        <f>VLOOKUP($B28,[1]AC!$B:$BJ,54,FALSE)</f>
        <v>4.3886211929449193E-3</v>
      </c>
      <c r="BD28" s="16">
        <f>VLOOKUP($B28,[1]AC!$B:$BJ,55,FALSE)</f>
        <v>4.1613457835506296E-2</v>
      </c>
      <c r="BE28" s="16">
        <f>VLOOKUP($B28,[1]AC!$B:$BJ,56,FALSE)</f>
        <v>0.16485672488374736</v>
      </c>
      <c r="BF28" s="14">
        <f>VLOOKUP($B28,[2]indicators!$A:$G,2,FALSE)</f>
        <v>3</v>
      </c>
      <c r="BG28" s="14">
        <f>VLOOKUP($B28,[2]indicators!$A:$G,3,FALSE)</f>
        <v>0</v>
      </c>
      <c r="BH28" s="14">
        <f>VLOOKUP($B28,[2]indicators!$A:$G,4,FALSE)</f>
        <v>0</v>
      </c>
      <c r="BI28" s="17">
        <f>VLOOKUP($B28,[2]indicators!$A:$G,5,FALSE)</f>
        <v>46020</v>
      </c>
      <c r="BJ28" s="17">
        <f>VLOOKUP($B28,[2]indicators!$A:$G,6,FALSE)</f>
        <v>46028</v>
      </c>
      <c r="BK28" s="17">
        <f>VLOOKUP($B28,[2]indicators!$A:$G,7,FALSE)</f>
        <v>0</v>
      </c>
    </row>
    <row r="29" spans="1:63" x14ac:dyDescent="0.25">
      <c r="A29" s="14">
        <v>28</v>
      </c>
      <c r="B29" s="14" t="s">
        <v>365</v>
      </c>
      <c r="C29" s="6" t="s">
        <v>366</v>
      </c>
      <c r="D29" s="6" t="s">
        <v>345</v>
      </c>
      <c r="E29" s="15">
        <f t="shared" ca="1" si="0"/>
        <v>-1</v>
      </c>
      <c r="F29" s="16">
        <f>VLOOKUP($B29,[1]AC!$B:$BJ,5,FALSE)</f>
        <v>48.811040069258382</v>
      </c>
      <c r="G29" s="16">
        <f>VLOOKUP($B30,[1]AC!$B:$BJ,6,FALSE)</f>
        <v>52.558294930935155</v>
      </c>
      <c r="H29" s="16">
        <f>VLOOKUP($B30,[1]AC!$B:$BJ,7,FALSE)</f>
        <v>0</v>
      </c>
      <c r="I29" s="16">
        <f>VLOOKUP($B30,[1]AC!$B:$BJ,8,FALSE)</f>
        <v>294.2</v>
      </c>
      <c r="J29" s="16">
        <f>VLOOKUP($B30,[1]AC!$B:$BJ,9,FALSE)</f>
        <v>6941.81</v>
      </c>
      <c r="K29" s="16">
        <f>VLOOKUP($B30,[1]AC!$B:$BJ,10,FALSE)</f>
        <v>299.85000000000002</v>
      </c>
      <c r="L29" s="16">
        <f>VLOOKUP($B30,[1]AC!$B:$BJ,11,FALSE)</f>
        <v>6964.82</v>
      </c>
      <c r="M29" s="16">
        <f>VLOOKUP($B30,[1]AC!$B:$BJ,12,FALSE)</f>
        <v>4.2380877609730021E-2</v>
      </c>
      <c r="N29" s="16">
        <f>VLOOKUP($B30,[1]AC!$B:$BJ,13,FALSE)</f>
        <v>4.3052081747984874E-2</v>
      </c>
      <c r="O29" s="16">
        <f>VLOOKUP($B30,[1]AC!$B:$BJ,14,FALSE)</f>
        <v>359.51999963378915</v>
      </c>
      <c r="P29" s="16">
        <f>VLOOKUP($B30,[1]AC!$B:$BJ,15,FALSE)</f>
        <v>6892.2477999999992</v>
      </c>
      <c r="Q29" s="16">
        <f>VLOOKUP($B30,[1]AC!$B:$BJ,16,FALSE)</f>
        <v>361.86600000000004</v>
      </c>
      <c r="R29" s="16">
        <f>VLOOKUP($B30,[1]AC!$B:$BJ,17,FALSE)</f>
        <v>6889.6637999999994</v>
      </c>
      <c r="S29" s="16">
        <f>VLOOKUP($B30,[1]AC!$B:$BJ,18,FALSE)</f>
        <v>5.216295322895808E-2</v>
      </c>
      <c r="T29" s="16">
        <f>VLOOKUP($B30,[1]AC!$B:$BJ,19,FALSE)</f>
        <v>5.2523027321013847E-2</v>
      </c>
      <c r="U29" s="16" t="str">
        <f>VLOOKUP($B29,[1]AC!$B:$BJ,20,FALSE)</f>
        <v>NEGATIVE</v>
      </c>
      <c r="V29" s="16" t="str">
        <f>VLOOKUP($B29,[1]AC!$B:$BJ,21,FALSE)</f>
        <v/>
      </c>
      <c r="W29" s="16" t="str">
        <f>VLOOKUP($B29,[1]AC!$B:$BJ,22,FALSE)</f>
        <v>DOWN</v>
      </c>
      <c r="X29" s="16" t="str">
        <f>VLOOKUP($B29,[1]AC!$B:$BJ,23,FALSE)</f>
        <v>NEGATIVE</v>
      </c>
      <c r="Y29" s="16">
        <f>VLOOKUP($B29,[1]AC!$B:$BJ,24,FALSE)</f>
        <v>804.29230769230776</v>
      </c>
      <c r="Z29" s="16">
        <f>VLOOKUP($B29,[1]AC!$B:$BJ,25,FALSE)</f>
        <v>6852.6203076923057</v>
      </c>
      <c r="AA29" s="16">
        <f>VLOOKUP($B29,[1]AC!$B:$BJ,26,FALSE)</f>
        <v>804.1615384615385</v>
      </c>
      <c r="AB29" s="16">
        <f>VLOOKUP($B29,[1]AC!$B:$BJ,27,FALSE)</f>
        <v>6850.3815384615364</v>
      </c>
      <c r="AC29" s="16">
        <f>VLOOKUP($B29,[1]AC!$B:$BJ,28,FALSE)</f>
        <v>0.11737003825959269</v>
      </c>
      <c r="AD29" s="16">
        <f>VLOOKUP($B29,[1]AC!$B:$BJ,29,FALSE)</f>
        <v>0.11738930655855669</v>
      </c>
      <c r="AE29" s="16" t="str">
        <f>VLOOKUP($B29,[1]AC!$B:$BJ,30,FALSE)</f>
        <v>UP</v>
      </c>
      <c r="AF29" s="16" t="str">
        <f>VLOOKUP($B29,[1]AC!$B:$BJ,31,FALSE)</f>
        <v>DOWN</v>
      </c>
      <c r="AG29" s="16" t="str">
        <f>VLOOKUP($B29,[1]AC!$B:$BJ,32,FALSE)</f>
        <v>NEGATIVE</v>
      </c>
      <c r="AH29" s="16">
        <f>VLOOKUP($B29,[1]AC!$B:$BJ,33,FALSE)</f>
        <v>794.43589743589746</v>
      </c>
      <c r="AI29" s="16">
        <f>VLOOKUP($B29,[1]AC!$B:$BJ,34,FALSE)</f>
        <v>6560.7823076923087</v>
      </c>
      <c r="AJ29" s="16">
        <f>VLOOKUP($B29,[1]AC!$B:$BJ,35,FALSE)</f>
        <v>794.43589743589746</v>
      </c>
      <c r="AK29" s="16">
        <f>VLOOKUP($B29,[1]AC!$B:$BJ,36,FALSE)</f>
        <v>6561.3723076923088</v>
      </c>
      <c r="AL29" s="16">
        <f>VLOOKUP($B29,[1]AC!$B:$BJ,37,FALSE)</f>
        <v>0.12108859281986031</v>
      </c>
      <c r="AM29" s="16">
        <f>VLOOKUP($B29,[1]AC!$B:$BJ,38,FALSE)</f>
        <v>0.12107770450771867</v>
      </c>
      <c r="AN29" s="16" t="str">
        <f>VLOOKUP($B30,[1]AC!$B:$BJ,39,FALSE)</f>
        <v>DOWN</v>
      </c>
      <c r="AO29" s="16" t="str">
        <f>VLOOKUP($B29,[1]AC!$B:$BJ,40,FALSE)</f>
        <v>UP</v>
      </c>
      <c r="AP29" s="16" t="str">
        <f>VLOOKUP($B29,[1]AC!$B:$BJ,41,FALSE)</f>
        <v>NEGATIVE</v>
      </c>
      <c r="AQ29" s="16">
        <f>VLOOKUP($B29,[1]AC!$B:$BJ,42,FALSE)</f>
        <v>804.45502936463845</v>
      </c>
      <c r="AR29" s="16">
        <f>VLOOKUP($B29,[1]AC!$B:$BJ,43,FALSE)</f>
        <v>6769.6039787132295</v>
      </c>
      <c r="AS29" s="16">
        <f>VLOOKUP($B29,[1]AC!$B:$BJ,44,FALSE)</f>
        <v>804.38341379624728</v>
      </c>
      <c r="AT29" s="16">
        <f>VLOOKUP($B29,[1]AC!$B:$BJ,45,FALSE)</f>
        <v>6766.1256231941452</v>
      </c>
      <c r="AU29" s="16">
        <f>VLOOKUP($B29,[1]AC!$B:$BJ,46,FALSE)</f>
        <v>0.11883339585213813</v>
      </c>
      <c r="AV29" s="16">
        <f>VLOOKUP($B29,[1]AC!$B:$BJ,47,FALSE)</f>
        <v>0.11888390174708503</v>
      </c>
      <c r="AW29" s="16" t="str">
        <f>VLOOKUP($B29,[1]AC!$B:$BJ,48,FALSE)</f>
        <v>UP</v>
      </c>
      <c r="AX29" s="16" t="str">
        <f>VLOOKUP($B29,[1]AC!$B:$BJ,49,FALSE)</f>
        <v>DOWN</v>
      </c>
      <c r="AY29" s="16" t="str">
        <f>VLOOKUP($B29,[1]AC!$B:$BJ,50,FALSE)</f>
        <v>NEGATIVE</v>
      </c>
      <c r="AZ29" s="16">
        <f>VLOOKUP($B29,[1]AC!$B:$BJ,51,FALSE)</f>
        <v>49.909640437134755</v>
      </c>
      <c r="BA29" s="16">
        <f>VLOOKUP($B29,[1]AC!$B:$BJ,52,FALSE)</f>
        <v>814.5645161290322</v>
      </c>
      <c r="BB29" s="16">
        <f>VLOOKUP($B29,[1]AC!$B:$BJ,53,FALSE)</f>
        <v>790.8075</v>
      </c>
      <c r="BC29" s="16">
        <f>VLOOKUP($B29,[1]AC!$B:$BJ,54,FALSE)</f>
        <v>-8.0589271924439432E-3</v>
      </c>
      <c r="BD29" s="16">
        <f>VLOOKUP($B29,[1]AC!$B:$BJ,55,FALSE)</f>
        <v>4.4379249903656603E-3</v>
      </c>
      <c r="BE29" s="16">
        <f>VLOOKUP($B29,[1]AC!$B:$BJ,56,FALSE)</f>
        <v>2.1740436199707336E-2</v>
      </c>
      <c r="BF29" s="14">
        <f>VLOOKUP($B29,[2]indicators!$A:$G,2,FALSE)</f>
        <v>0</v>
      </c>
      <c r="BG29" s="14">
        <f>VLOOKUP($B29,[2]indicators!$A:$G,3,FALSE)</f>
        <v>0</v>
      </c>
      <c r="BH29" s="14">
        <f>VLOOKUP($B29,[2]indicators!$A:$G,4,FALSE)</f>
        <v>0</v>
      </c>
      <c r="BI29" s="17">
        <f>VLOOKUP($B29,[2]indicators!$A:$G,5,FALSE)</f>
        <v>0</v>
      </c>
      <c r="BJ29" s="17">
        <f>VLOOKUP($B29,[2]indicators!$A:$G,6,FALSE)</f>
        <v>0</v>
      </c>
      <c r="BK29" s="17">
        <f>VLOOKUP($B29,[2]indicators!$A:$G,7,FALSE)</f>
        <v>0</v>
      </c>
    </row>
    <row r="30" spans="1:63" x14ac:dyDescent="0.25">
      <c r="A30" s="14">
        <v>29</v>
      </c>
      <c r="B30" s="14" t="s">
        <v>361</v>
      </c>
      <c r="C30" s="6" t="s">
        <v>362</v>
      </c>
      <c r="D30" s="6" t="s">
        <v>345</v>
      </c>
      <c r="E30" s="15">
        <f t="shared" ca="1" si="0"/>
        <v>-1</v>
      </c>
      <c r="F30" s="16">
        <f>VLOOKUP($B30,[1]AC!$B:$BJ,5,FALSE)</f>
        <v>24.686268780453943</v>
      </c>
      <c r="G30" s="16">
        <f>VLOOKUP($B31,[1]AC!$B:$BJ,6,FALSE)</f>
        <v>52.558294930935155</v>
      </c>
      <c r="H30" s="16">
        <f>VLOOKUP($B31,[1]AC!$B:$BJ,7,FALSE)</f>
        <v>0</v>
      </c>
      <c r="I30" s="16">
        <f>VLOOKUP($B31,[1]AC!$B:$BJ,8,FALSE)</f>
        <v>239.10000000000002</v>
      </c>
      <c r="J30" s="16">
        <f>VLOOKUP($B31,[1]AC!$B:$BJ,9,FALSE)</f>
        <v>6941.81</v>
      </c>
      <c r="K30" s="16">
        <f>VLOOKUP($B31,[1]AC!$B:$BJ,10,FALSE)</f>
        <v>239.10000000000002</v>
      </c>
      <c r="L30" s="16">
        <f>VLOOKUP($B31,[1]AC!$B:$BJ,11,FALSE)</f>
        <v>6964.82</v>
      </c>
      <c r="M30" s="16">
        <f>VLOOKUP($B31,[1]AC!$B:$BJ,12,FALSE)</f>
        <v>3.4443466473441368E-2</v>
      </c>
      <c r="N30" s="16">
        <f>VLOOKUP($B31,[1]AC!$B:$BJ,13,FALSE)</f>
        <v>3.4329673990139017E-2</v>
      </c>
      <c r="O30" s="16">
        <f>VLOOKUP($B31,[1]AC!$B:$BJ,14,FALSE)</f>
        <v>231.78049999999999</v>
      </c>
      <c r="P30" s="16">
        <f>VLOOKUP($B31,[1]AC!$B:$BJ,15,FALSE)</f>
        <v>6892.2477999999992</v>
      </c>
      <c r="Q30" s="16">
        <f>VLOOKUP($B31,[1]AC!$B:$BJ,16,FALSE)</f>
        <v>231.21900000000002</v>
      </c>
      <c r="R30" s="16">
        <f>VLOOKUP($B31,[1]AC!$B:$BJ,17,FALSE)</f>
        <v>6889.6637999999994</v>
      </c>
      <c r="S30" s="16">
        <f>VLOOKUP($B31,[1]AC!$B:$BJ,18,FALSE)</f>
        <v>3.3629159415887518E-2</v>
      </c>
      <c r="T30" s="16">
        <f>VLOOKUP($B31,[1]AC!$B:$BJ,19,FALSE)</f>
        <v>3.3560273289387509E-2</v>
      </c>
      <c r="U30" s="16" t="str">
        <f>VLOOKUP($B30,[1]AC!$B:$BJ,20,FALSE)</f>
        <v>NEGATIVE</v>
      </c>
      <c r="V30" s="16" t="str">
        <f>VLOOKUP($B30,[1]AC!$B:$BJ,21,FALSE)</f>
        <v/>
      </c>
      <c r="W30" s="16" t="str">
        <f>VLOOKUP($B30,[1]AC!$B:$BJ,22,FALSE)</f>
        <v>DOWN</v>
      </c>
      <c r="X30" s="16" t="str">
        <f>VLOOKUP($B30,[1]AC!$B:$BJ,23,FALSE)</f>
        <v>NEGATIVE</v>
      </c>
      <c r="Y30" s="16">
        <f>VLOOKUP($B30,[1]AC!$B:$BJ,24,FALSE)</f>
        <v>370.5415381798378</v>
      </c>
      <c r="Z30" s="16">
        <f>VLOOKUP($B30,[1]AC!$B:$BJ,25,FALSE)</f>
        <v>6852.6203076923057</v>
      </c>
      <c r="AA30" s="16">
        <f>VLOOKUP($B30,[1]AC!$B:$BJ,26,FALSE)</f>
        <v>372.37846153846158</v>
      </c>
      <c r="AB30" s="16">
        <f>VLOOKUP($B30,[1]AC!$B:$BJ,27,FALSE)</f>
        <v>6850.3815384615364</v>
      </c>
      <c r="AC30" s="16">
        <f>VLOOKUP($B30,[1]AC!$B:$BJ,28,FALSE)</f>
        <v>5.407297085523504E-2</v>
      </c>
      <c r="AD30" s="16">
        <f>VLOOKUP($B30,[1]AC!$B:$BJ,29,FALSE)</f>
        <v>5.4358791469896812E-2</v>
      </c>
      <c r="AE30" s="16" t="str">
        <f>VLOOKUP($B30,[1]AC!$B:$BJ,30,FALSE)</f>
        <v>DOWN</v>
      </c>
      <c r="AF30" s="16" t="str">
        <f>VLOOKUP($B30,[1]AC!$B:$BJ,31,FALSE)</f>
        <v>DOWN</v>
      </c>
      <c r="AG30" s="16" t="str">
        <f>VLOOKUP($B30,[1]AC!$B:$BJ,32,FALSE)</f>
        <v>NEGATIVE</v>
      </c>
      <c r="AH30" s="16">
        <f>VLOOKUP($B30,[1]AC!$B:$BJ,33,FALSE)</f>
        <v>356.58333286383208</v>
      </c>
      <c r="AI30" s="16">
        <f>VLOOKUP($B30,[1]AC!$B:$BJ,34,FALSE)</f>
        <v>6560.7823076923087</v>
      </c>
      <c r="AJ30" s="16">
        <f>VLOOKUP($B30,[1]AC!$B:$BJ,35,FALSE)</f>
        <v>356.7282051282051</v>
      </c>
      <c r="AK30" s="16">
        <f>VLOOKUP($B30,[1]AC!$B:$BJ,36,FALSE)</f>
        <v>6561.3723076923088</v>
      </c>
      <c r="AL30" s="16">
        <f>VLOOKUP($B30,[1]AC!$B:$BJ,37,FALSE)</f>
        <v>5.4350733821140425E-2</v>
      </c>
      <c r="AM30" s="16">
        <f>VLOOKUP($B30,[1]AC!$B:$BJ,38,FALSE)</f>
        <v>5.4367926159286865E-2</v>
      </c>
      <c r="AN30" s="16" t="str">
        <f>VLOOKUP($B31,[1]AC!$B:$BJ,39,FALSE)</f>
        <v>DOWN</v>
      </c>
      <c r="AO30" s="16" t="str">
        <f>VLOOKUP($B30,[1]AC!$B:$BJ,40,FALSE)</f>
        <v>DOWN</v>
      </c>
      <c r="AP30" s="16" t="str">
        <f>VLOOKUP($B30,[1]AC!$B:$BJ,41,FALSE)</f>
        <v>NEGATIVE</v>
      </c>
      <c r="AQ30" s="16">
        <f>VLOOKUP($B30,[1]AC!$B:$BJ,42,FALSE)</f>
        <v>362.63680092522998</v>
      </c>
      <c r="AR30" s="16">
        <f>VLOOKUP($B30,[1]AC!$B:$BJ,43,FALSE)</f>
        <v>6769.6039787132295</v>
      </c>
      <c r="AS30" s="16">
        <f>VLOOKUP($B30,[1]AC!$B:$BJ,44,FALSE)</f>
        <v>364.01963842488612</v>
      </c>
      <c r="AT30" s="16">
        <f>VLOOKUP($B30,[1]AC!$B:$BJ,45,FALSE)</f>
        <v>6766.1256231941452</v>
      </c>
      <c r="AU30" s="16">
        <f>VLOOKUP($B30,[1]AC!$B:$BJ,46,FALSE)</f>
        <v>5.3568392193328894E-2</v>
      </c>
      <c r="AV30" s="16">
        <f>VLOOKUP($B30,[1]AC!$B:$BJ,47,FALSE)</f>
        <v>5.3800307398525676E-2</v>
      </c>
      <c r="AW30" s="16" t="str">
        <f>VLOOKUP($B30,[1]AC!$B:$BJ,48,FALSE)</f>
        <v>DOWN</v>
      </c>
      <c r="AX30" s="16" t="str">
        <f>VLOOKUP($B30,[1]AC!$B:$BJ,49,FALSE)</f>
        <v>DOWN</v>
      </c>
      <c r="AY30" s="16" t="str">
        <f>VLOOKUP($B30,[1]AC!$B:$BJ,50,FALSE)</f>
        <v>NEGATIVE</v>
      </c>
      <c r="AZ30" s="16">
        <f>VLOOKUP($B30,[1]AC!$B:$BJ,51,FALSE)</f>
        <v>11.129057304731305</v>
      </c>
      <c r="BA30" s="16">
        <f>VLOOKUP($B30,[1]AC!$B:$BJ,52,FALSE)</f>
        <v>344.70483811901465</v>
      </c>
      <c r="BB30" s="16">
        <f>VLOOKUP($B30,[1]AC!$B:$BJ,53,FALSE)</f>
        <v>362.37824990844717</v>
      </c>
      <c r="BC30" s="16">
        <f>VLOOKUP($B30,[1]AC!$B:$BJ,54,FALSE)</f>
        <v>-0.14651618583194093</v>
      </c>
      <c r="BD30" s="16">
        <f>VLOOKUP($B30,[1]AC!$B:$BJ,55,FALSE)</f>
        <v>-0.18168669253539382</v>
      </c>
      <c r="BE30" s="16">
        <f>VLOOKUP($B30,[1]AC!$B:$BJ,56,FALSE)</f>
        <v>-0.18814112029536001</v>
      </c>
      <c r="BF30" s="14">
        <f>VLOOKUP($B30,[2]indicators!$A:$G,2,FALSE)</f>
        <v>0</v>
      </c>
      <c r="BG30" s="14">
        <f>VLOOKUP($B30,[2]indicators!$A:$G,3,FALSE)</f>
        <v>0</v>
      </c>
      <c r="BH30" s="14">
        <f>VLOOKUP($B30,[2]indicators!$A:$G,4,FALSE)</f>
        <v>0</v>
      </c>
      <c r="BI30" s="17">
        <f>VLOOKUP($B30,[2]indicators!$A:$G,5,FALSE)</f>
        <v>0</v>
      </c>
      <c r="BJ30" s="17">
        <f>VLOOKUP($B30,[2]indicators!$A:$G,6,FALSE)</f>
        <v>0</v>
      </c>
      <c r="BK30" s="17">
        <f>VLOOKUP($B30,[2]indicators!$A:$G,7,FALSE)</f>
        <v>0</v>
      </c>
    </row>
    <row r="31" spans="1:63" x14ac:dyDescent="0.25">
      <c r="A31" s="14">
        <v>30</v>
      </c>
      <c r="B31" s="14" t="s">
        <v>363</v>
      </c>
      <c r="C31" s="6" t="s">
        <v>364</v>
      </c>
      <c r="D31" s="6" t="s">
        <v>345</v>
      </c>
      <c r="E31" s="15">
        <f t="shared" ca="1" si="0"/>
        <v>2</v>
      </c>
      <c r="F31" s="16">
        <f>VLOOKUP($B31,[1]AC!$B:$BJ,5,FALSE)</f>
        <v>58.697036152009858</v>
      </c>
      <c r="G31" s="16">
        <f>VLOOKUP($B32,[1]AC!$B:$BJ,6,FALSE)</f>
        <v>52.558294930935155</v>
      </c>
      <c r="H31" s="16">
        <f>VLOOKUP($B32,[1]AC!$B:$BJ,7,FALSE)</f>
        <v>0</v>
      </c>
      <c r="I31" s="16">
        <f>VLOOKUP($B32,[1]AC!$B:$BJ,8,FALSE)</f>
        <v>3.1150000000000002</v>
      </c>
      <c r="J31" s="16">
        <f>VLOOKUP($B32,[1]AC!$B:$BJ,9,FALSE)</f>
        <v>6941.81</v>
      </c>
      <c r="K31" s="16">
        <f>VLOOKUP($B32,[1]AC!$B:$BJ,10,FALSE)</f>
        <v>3.1150000000000002</v>
      </c>
      <c r="L31" s="16">
        <f>VLOOKUP($B32,[1]AC!$B:$BJ,11,FALSE)</f>
        <v>6964.82</v>
      </c>
      <c r="M31" s="16">
        <f>VLOOKUP($B32,[1]AC!$B:$BJ,12,FALSE)</f>
        <v>4.4873023030016668E-4</v>
      </c>
      <c r="N31" s="16">
        <f>VLOOKUP($B32,[1]AC!$B:$BJ,13,FALSE)</f>
        <v>4.4724773935291945E-4</v>
      </c>
      <c r="O31" s="16">
        <f>VLOOKUP($B32,[1]AC!$B:$BJ,14,FALSE)</f>
        <v>4.2015800001907335</v>
      </c>
      <c r="P31" s="16">
        <f>VLOOKUP($B32,[1]AC!$B:$BJ,15,FALSE)</f>
        <v>6892.2477999999992</v>
      </c>
      <c r="Q31" s="16">
        <f>VLOOKUP($B32,[1]AC!$B:$BJ,16,FALSE)</f>
        <v>4.2304399999999989</v>
      </c>
      <c r="R31" s="16">
        <f>VLOOKUP($B32,[1]AC!$B:$BJ,17,FALSE)</f>
        <v>6889.6637999999994</v>
      </c>
      <c r="S31" s="16">
        <f>VLOOKUP($B32,[1]AC!$B:$BJ,18,FALSE)</f>
        <v>6.0960953844270286E-4</v>
      </c>
      <c r="T31" s="16">
        <f>VLOOKUP($B32,[1]AC!$B:$BJ,19,FALSE)</f>
        <v>6.1402705891106023E-4</v>
      </c>
      <c r="U31" s="16" t="str">
        <f>VLOOKUP($B31,[1]AC!$B:$BJ,20,FALSE)</f>
        <v>NEGATIVE</v>
      </c>
      <c r="V31" s="16" t="str">
        <f>VLOOKUP($B31,[1]AC!$B:$BJ,21,FALSE)</f>
        <v/>
      </c>
      <c r="W31" s="16" t="str">
        <f>VLOOKUP($B31,[1]AC!$B:$BJ,22,FALSE)</f>
        <v>UP</v>
      </c>
      <c r="X31" s="16" t="str">
        <f>VLOOKUP($B31,[1]AC!$B:$BJ,23,FALSE)</f>
        <v>POSITIVE</v>
      </c>
      <c r="Y31" s="16">
        <f>VLOOKUP($B31,[1]AC!$B:$BJ,24,FALSE)</f>
        <v>228.62038461538461</v>
      </c>
      <c r="Z31" s="16">
        <f>VLOOKUP($B31,[1]AC!$B:$BJ,25,FALSE)</f>
        <v>6852.6203076923057</v>
      </c>
      <c r="AA31" s="16">
        <f>VLOOKUP($B31,[1]AC!$B:$BJ,26,FALSE)</f>
        <v>228.3346153846154</v>
      </c>
      <c r="AB31" s="16">
        <f>VLOOKUP($B31,[1]AC!$B:$BJ,27,FALSE)</f>
        <v>6850.3815384615364</v>
      </c>
      <c r="AC31" s="16">
        <f>VLOOKUP($B31,[1]AC!$B:$BJ,28,FALSE)</f>
        <v>3.3362476592895457E-2</v>
      </c>
      <c r="AD31" s="16">
        <f>VLOOKUP($B31,[1]AC!$B:$BJ,29,FALSE)</f>
        <v>3.333166395223805E-2</v>
      </c>
      <c r="AE31" s="16" t="str">
        <f>VLOOKUP($B31,[1]AC!$B:$BJ,30,FALSE)</f>
        <v>UP</v>
      </c>
      <c r="AF31" s="16" t="str">
        <f>VLOOKUP($B31,[1]AC!$B:$BJ,31,FALSE)</f>
        <v>UP</v>
      </c>
      <c r="AG31" s="16" t="str">
        <f>VLOOKUP($B31,[1]AC!$B:$BJ,32,FALSE)</f>
        <v>POSITIVE</v>
      </c>
      <c r="AH31" s="16">
        <f>VLOOKUP($B31,[1]AC!$B:$BJ,33,FALSE)</f>
        <v>229.38717948717945</v>
      </c>
      <c r="AI31" s="16">
        <f>VLOOKUP($B31,[1]AC!$B:$BJ,34,FALSE)</f>
        <v>6560.7823076923087</v>
      </c>
      <c r="AJ31" s="16">
        <f>VLOOKUP($B31,[1]AC!$B:$BJ,35,FALSE)</f>
        <v>229.39230769230767</v>
      </c>
      <c r="AK31" s="16">
        <f>VLOOKUP($B31,[1]AC!$B:$BJ,36,FALSE)</f>
        <v>6561.3723076923088</v>
      </c>
      <c r="AL31" s="16">
        <f>VLOOKUP($B31,[1]AC!$B:$BJ,37,FALSE)</f>
        <v>3.4963388317004553E-2</v>
      </c>
      <c r="AM31" s="16">
        <f>VLOOKUP($B31,[1]AC!$B:$BJ,38,FALSE)</f>
        <v>3.4961025976742194E-2</v>
      </c>
      <c r="AN31" s="16" t="str">
        <f>VLOOKUP($B32,[1]AC!$B:$BJ,39,FALSE)</f>
        <v>DOWN</v>
      </c>
      <c r="AO31" s="16" t="str">
        <f>VLOOKUP($B31,[1]AC!$B:$BJ,40,FALSE)</f>
        <v>UP</v>
      </c>
      <c r="AP31" s="16" t="str">
        <f>VLOOKUP($B31,[1]AC!$B:$BJ,41,FALSE)</f>
        <v>NEGATIVE</v>
      </c>
      <c r="AQ31" s="16">
        <f>VLOOKUP($B31,[1]AC!$B:$BJ,42,FALSE)</f>
        <v>230.8189821684133</v>
      </c>
      <c r="AR31" s="16">
        <f>VLOOKUP($B31,[1]AC!$B:$BJ,43,FALSE)</f>
        <v>6769.6039787132295</v>
      </c>
      <c r="AS31" s="16">
        <f>VLOOKUP($B31,[1]AC!$B:$BJ,44,FALSE)</f>
        <v>230.651751386131</v>
      </c>
      <c r="AT31" s="16">
        <f>VLOOKUP($B31,[1]AC!$B:$BJ,45,FALSE)</f>
        <v>6766.1256231941452</v>
      </c>
      <c r="AU31" s="16">
        <f>VLOOKUP($B31,[1]AC!$B:$BJ,46,FALSE)</f>
        <v>3.4096378886300453E-2</v>
      </c>
      <c r="AV31" s="16">
        <f>VLOOKUP($B31,[1]AC!$B:$BJ,47,FALSE)</f>
        <v>3.4089191397135954E-2</v>
      </c>
      <c r="AW31" s="16" t="str">
        <f>VLOOKUP($B31,[1]AC!$B:$BJ,48,FALSE)</f>
        <v>UP</v>
      </c>
      <c r="AX31" s="16" t="str">
        <f>VLOOKUP($B31,[1]AC!$B:$BJ,49,FALSE)</f>
        <v>UP</v>
      </c>
      <c r="AY31" s="16" t="str">
        <f>VLOOKUP($B31,[1]AC!$B:$BJ,50,FALSE)</f>
        <v>POSITIVE</v>
      </c>
      <c r="AZ31" s="16">
        <f>VLOOKUP($B31,[1]AC!$B:$BJ,51,FALSE)</f>
        <v>74.750850666948665</v>
      </c>
      <c r="BA31" s="16">
        <f>VLOOKUP($B31,[1]AC!$B:$BJ,52,FALSE)</f>
        <v>235.24999999999994</v>
      </c>
      <c r="BB31" s="16">
        <f>VLOOKUP($B31,[1]AC!$B:$BJ,53,FALSE)</f>
        <v>227.86500000000004</v>
      </c>
      <c r="BC31" s="16">
        <f>VLOOKUP($B31,[1]AC!$B:$BJ,54,FALSE)</f>
        <v>1.6365568544102427E-2</v>
      </c>
      <c r="BD31" s="16">
        <f>VLOOKUP($B31,[1]AC!$B:$BJ,55,FALSE)</f>
        <v>3.157944693362924E-2</v>
      </c>
      <c r="BE31" s="16">
        <f>VLOOKUP($B31,[1]AC!$B:$BJ,56,FALSE)</f>
        <v>4.930550984135329E-2</v>
      </c>
      <c r="BF31" s="14">
        <f>VLOOKUP($B31,[2]indicators!$A:$G,2,FALSE)</f>
        <v>45</v>
      </c>
      <c r="BG31" s="14">
        <f>VLOOKUP($B31,[2]indicators!$A:$G,3,FALSE)</f>
        <v>0</v>
      </c>
      <c r="BH31" s="14">
        <f>VLOOKUP($B31,[2]indicators!$A:$G,4,FALSE)</f>
        <v>0</v>
      </c>
      <c r="BI31" s="17">
        <f>VLOOKUP($B31,[2]indicators!$A:$G,5,FALSE)</f>
        <v>0</v>
      </c>
      <c r="BJ31" s="17">
        <f>VLOOKUP($B31,[2]indicators!$A:$G,6,FALSE)</f>
        <v>0</v>
      </c>
      <c r="BK31" s="17">
        <f>VLOOKUP($B31,[2]indicators!$A:$G,7,FALSE)</f>
        <v>0</v>
      </c>
    </row>
    <row r="32" spans="1:63" x14ac:dyDescent="0.25">
      <c r="A32" s="14">
        <v>31</v>
      </c>
      <c r="B32" s="14" t="s">
        <v>367</v>
      </c>
      <c r="C32" s="6" t="s">
        <v>368</v>
      </c>
      <c r="D32" s="6" t="s">
        <v>345</v>
      </c>
      <c r="E32" s="15">
        <f t="shared" ca="1" si="0"/>
        <v>1</v>
      </c>
      <c r="F32" s="16">
        <f>VLOOKUP($B32,[1]AC!$B:$BJ,5,FALSE)</f>
        <v>41.583343700740471</v>
      </c>
      <c r="G32" s="16">
        <f>VLOOKUP($B33,[1]AC!$B:$BJ,6,FALSE)</f>
        <v>52.558294930935155</v>
      </c>
      <c r="H32" s="16">
        <f>VLOOKUP($B33,[1]AC!$B:$BJ,7,FALSE)</f>
        <v>0</v>
      </c>
      <c r="I32" s="16">
        <f>VLOOKUP($B33,[1]AC!$B:$BJ,8,FALSE)</f>
        <v>1729.8</v>
      </c>
      <c r="J32" s="16">
        <f>VLOOKUP($B33,[1]AC!$B:$BJ,9,FALSE)</f>
        <v>6941.81</v>
      </c>
      <c r="K32" s="16">
        <f>VLOOKUP($B33,[1]AC!$B:$BJ,10,FALSE)</f>
        <v>1729.8</v>
      </c>
      <c r="L32" s="16">
        <f>VLOOKUP($B33,[1]AC!$B:$BJ,11,FALSE)</f>
        <v>6964.82</v>
      </c>
      <c r="M32" s="16">
        <f>VLOOKUP($B33,[1]AC!$B:$BJ,12,FALSE)</f>
        <v>0.24918573109894968</v>
      </c>
      <c r="N32" s="16">
        <f>VLOOKUP($B33,[1]AC!$B:$BJ,13,FALSE)</f>
        <v>0.24836248460118138</v>
      </c>
      <c r="O32" s="16">
        <f>VLOOKUP($B33,[1]AC!$B:$BJ,14,FALSE)</f>
        <v>1741.8980009765623</v>
      </c>
      <c r="P32" s="16">
        <f>VLOOKUP($B33,[1]AC!$B:$BJ,15,FALSE)</f>
        <v>6892.2477999999992</v>
      </c>
      <c r="Q32" s="16">
        <f>VLOOKUP($B33,[1]AC!$B:$BJ,16,FALSE)</f>
        <v>1735.752</v>
      </c>
      <c r="R32" s="16">
        <f>VLOOKUP($B33,[1]AC!$B:$BJ,17,FALSE)</f>
        <v>6889.6637999999994</v>
      </c>
      <c r="S32" s="16">
        <f>VLOOKUP($B33,[1]AC!$B:$BJ,18,FALSE)</f>
        <v>0.25273293293032245</v>
      </c>
      <c r="T32" s="16">
        <f>VLOOKUP($B33,[1]AC!$B:$BJ,19,FALSE)</f>
        <v>0.2519356604889777</v>
      </c>
      <c r="U32" s="16" t="str">
        <f>VLOOKUP($B32,[1]AC!$B:$BJ,20,FALSE)</f>
        <v>NEGATIVE</v>
      </c>
      <c r="V32" s="16" t="str">
        <f>VLOOKUP($B32,[1]AC!$B:$BJ,21,FALSE)</f>
        <v/>
      </c>
      <c r="W32" s="16" t="str">
        <f>VLOOKUP($B32,[1]AC!$B:$BJ,22,FALSE)</f>
        <v>DOWN</v>
      </c>
      <c r="X32" s="16" t="str">
        <f>VLOOKUP($B32,[1]AC!$B:$BJ,23,FALSE)</f>
        <v>NEGATIVE</v>
      </c>
      <c r="Y32" s="16">
        <f>VLOOKUP($B32,[1]AC!$B:$BJ,24,FALSE)</f>
        <v>4.2656307693774886</v>
      </c>
      <c r="Z32" s="16">
        <f>VLOOKUP($B32,[1]AC!$B:$BJ,25,FALSE)</f>
        <v>6852.6203076923057</v>
      </c>
      <c r="AA32" s="16">
        <f>VLOOKUP($B32,[1]AC!$B:$BJ,26,FALSE)</f>
        <v>4.2828153846153851</v>
      </c>
      <c r="AB32" s="16">
        <f>VLOOKUP($B32,[1]AC!$B:$BJ,27,FALSE)</f>
        <v>6850.3815384615364</v>
      </c>
      <c r="AC32" s="16">
        <f>VLOOKUP($B32,[1]AC!$B:$BJ,28,FALSE)</f>
        <v>6.224817044932679E-4</v>
      </c>
      <c r="AD32" s="16">
        <f>VLOOKUP($B32,[1]AC!$B:$BJ,29,FALSE)</f>
        <v>6.251937006091522E-4</v>
      </c>
      <c r="AE32" s="16" t="str">
        <f>VLOOKUP($B32,[1]AC!$B:$BJ,30,FALSE)</f>
        <v>DOWN</v>
      </c>
      <c r="AF32" s="16" t="str">
        <f>VLOOKUP($B32,[1]AC!$B:$BJ,31,FALSE)</f>
        <v>DOWN</v>
      </c>
      <c r="AG32" s="16" t="str">
        <f>VLOOKUP($B32,[1]AC!$B:$BJ,32,FALSE)</f>
        <v>NEGATIVE</v>
      </c>
      <c r="AH32" s="16">
        <f>VLOOKUP($B32,[1]AC!$B:$BJ,33,FALSE)</f>
        <v>3.6028461540906846</v>
      </c>
      <c r="AI32" s="16">
        <f>VLOOKUP($B32,[1]AC!$B:$BJ,34,FALSE)</f>
        <v>6560.7823076923087</v>
      </c>
      <c r="AJ32" s="16">
        <f>VLOOKUP($B32,[1]AC!$B:$BJ,35,FALSE)</f>
        <v>3.6034358974358964</v>
      </c>
      <c r="AK32" s="16">
        <f>VLOOKUP($B32,[1]AC!$B:$BJ,36,FALSE)</f>
        <v>6561.3723076923088</v>
      </c>
      <c r="AL32" s="16">
        <f>VLOOKUP($B32,[1]AC!$B:$BJ,37,FALSE)</f>
        <v>5.4914886443747143E-4</v>
      </c>
      <c r="AM32" s="16">
        <f>VLOOKUP($B32,[1]AC!$B:$BJ,38,FALSE)</f>
        <v>5.4918936595190035E-4</v>
      </c>
      <c r="AN32" s="16" t="str">
        <f>VLOOKUP($B33,[1]AC!$B:$BJ,39,FALSE)</f>
        <v>DOWN</v>
      </c>
      <c r="AO32" s="16" t="str">
        <f>VLOOKUP($B32,[1]AC!$B:$BJ,40,FALSE)</f>
        <v>DOWN</v>
      </c>
      <c r="AP32" s="16" t="str">
        <f>VLOOKUP($B32,[1]AC!$B:$BJ,41,FALSE)</f>
        <v>NEGATIVE</v>
      </c>
      <c r="AQ32" s="16">
        <f>VLOOKUP($B32,[1]AC!$B:$BJ,42,FALSE)</f>
        <v>3.9530429969625986</v>
      </c>
      <c r="AR32" s="16">
        <f>VLOOKUP($B32,[1]AC!$B:$BJ,43,FALSE)</f>
        <v>6769.6039787132295</v>
      </c>
      <c r="AS32" s="16">
        <f>VLOOKUP($B32,[1]AC!$B:$BJ,44,FALSE)</f>
        <v>3.9699768624577501</v>
      </c>
      <c r="AT32" s="16">
        <f>VLOOKUP($B32,[1]AC!$B:$BJ,45,FALSE)</f>
        <v>6766.1256231941452</v>
      </c>
      <c r="AU32" s="16">
        <f>VLOOKUP($B32,[1]AC!$B:$BJ,46,FALSE)</f>
        <v>5.8394006641936471E-4</v>
      </c>
      <c r="AV32" s="16">
        <f>VLOOKUP($B32,[1]AC!$B:$BJ,47,FALSE)</f>
        <v>5.8674300235407215E-4</v>
      </c>
      <c r="AW32" s="16" t="str">
        <f>VLOOKUP($B32,[1]AC!$B:$BJ,48,FALSE)</f>
        <v>DOWN</v>
      </c>
      <c r="AX32" s="16" t="str">
        <f>VLOOKUP($B32,[1]AC!$B:$BJ,49,FALSE)</f>
        <v>DOWN</v>
      </c>
      <c r="AY32" s="16" t="str">
        <f>VLOOKUP($B32,[1]AC!$B:$BJ,50,FALSE)</f>
        <v>NEGATIVE</v>
      </c>
      <c r="AZ32" s="16">
        <f>VLOOKUP($B32,[1]AC!$B:$BJ,51,FALSE)</f>
        <v>37.691297381733058</v>
      </c>
      <c r="BA32" s="16">
        <f>VLOOKUP($B32,[1]AC!$B:$BJ,52,FALSE)</f>
        <v>4.0408709680495711</v>
      </c>
      <c r="BB32" s="16">
        <f>VLOOKUP($B32,[1]AC!$B:$BJ,53,FALSE)</f>
        <v>3.6105950000476854</v>
      </c>
      <c r="BC32" s="16">
        <f>VLOOKUP($B32,[1]AC!$B:$BJ,54,FALSE)</f>
        <v>-0.22912658567181765</v>
      </c>
      <c r="BD32" s="16">
        <f>VLOOKUP($B32,[1]AC!$B:$BJ,55,FALSE)</f>
        <v>-0.2586122363828387</v>
      </c>
      <c r="BE32" s="16">
        <f>VLOOKUP($B32,[1]AC!$B:$BJ,56,FALSE)</f>
        <v>-0.13726131012787079</v>
      </c>
      <c r="BF32" s="14">
        <f>VLOOKUP($B32,[2]indicators!$A:$G,2,FALSE)</f>
        <v>0</v>
      </c>
      <c r="BG32" s="14">
        <f>VLOOKUP($B32,[2]indicators!$A:$G,3,FALSE)</f>
        <v>0</v>
      </c>
      <c r="BH32" s="14">
        <f>VLOOKUP($B32,[2]indicators!$A:$G,4,FALSE)</f>
        <v>0</v>
      </c>
      <c r="BI32" s="17">
        <f>VLOOKUP($B32,[2]indicators!$A:$G,5,FALSE)</f>
        <v>46051</v>
      </c>
      <c r="BJ32" s="17">
        <f>VLOOKUP($B32,[2]indicators!$A:$G,6,FALSE)</f>
        <v>46050</v>
      </c>
      <c r="BK32" s="17">
        <f>VLOOKUP($B32,[2]indicators!$A:$G,7,FALSE)</f>
        <v>46050</v>
      </c>
    </row>
    <row r="33" spans="1:63" x14ac:dyDescent="0.25">
      <c r="A33" s="14">
        <v>32</v>
      </c>
      <c r="B33" s="14" t="s">
        <v>369</v>
      </c>
      <c r="C33" s="6" t="s">
        <v>706</v>
      </c>
      <c r="D33" s="6" t="s">
        <v>345</v>
      </c>
      <c r="E33" s="15">
        <f t="shared" ca="1" si="0"/>
        <v>1</v>
      </c>
      <c r="F33" s="16">
        <f>VLOOKUP($B33,[1]AC!$B:$BJ,5,FALSE)</f>
        <v>46.230276808676017</v>
      </c>
      <c r="G33" s="16">
        <f>VLOOKUP($B34,[1]AC!$B:$BJ,6,FALSE)</f>
        <v>52.558294930935155</v>
      </c>
      <c r="H33" s="16">
        <f>VLOOKUP($B34,[1]AC!$B:$BJ,7,FALSE)</f>
        <v>0</v>
      </c>
      <c r="I33" s="16">
        <f>VLOOKUP($B34,[1]AC!$B:$BJ,8,FALSE)</f>
        <v>2100.5</v>
      </c>
      <c r="J33" s="16">
        <f>VLOOKUP($B34,[1]AC!$B:$BJ,9,FALSE)</f>
        <v>6941.81</v>
      </c>
      <c r="K33" s="16">
        <f>VLOOKUP($B34,[1]AC!$B:$BJ,10,FALSE)</f>
        <v>2100.5</v>
      </c>
      <c r="L33" s="16">
        <f>VLOOKUP($B34,[1]AC!$B:$BJ,11,FALSE)</f>
        <v>6964.82</v>
      </c>
      <c r="M33" s="16">
        <f>VLOOKUP($B34,[1]AC!$B:$BJ,12,FALSE)</f>
        <v>0.30258678932439809</v>
      </c>
      <c r="N33" s="16">
        <f>VLOOKUP($B34,[1]AC!$B:$BJ,13,FALSE)</f>
        <v>0.30158711926510667</v>
      </c>
      <c r="O33" s="16">
        <f>VLOOKUP($B34,[1]AC!$B:$BJ,14,FALSE)</f>
        <v>2134.2199999999993</v>
      </c>
      <c r="P33" s="16">
        <f>VLOOKUP($B34,[1]AC!$B:$BJ,15,FALSE)</f>
        <v>6892.2477999999992</v>
      </c>
      <c r="Q33" s="16">
        <f>VLOOKUP($B34,[1]AC!$B:$BJ,16,FALSE)</f>
        <v>2123.9339999999993</v>
      </c>
      <c r="R33" s="16">
        <f>VLOOKUP($B34,[1]AC!$B:$BJ,17,FALSE)</f>
        <v>6889.6637999999994</v>
      </c>
      <c r="S33" s="16">
        <f>VLOOKUP($B34,[1]AC!$B:$BJ,18,FALSE)</f>
        <v>0.30965514617741974</v>
      </c>
      <c r="T33" s="16">
        <f>VLOOKUP($B34,[1]AC!$B:$BJ,19,FALSE)</f>
        <v>0.30827832266648475</v>
      </c>
      <c r="U33" s="16" t="str">
        <f>VLOOKUP($B33,[1]AC!$B:$BJ,20,FALSE)</f>
        <v>NEGATIVE</v>
      </c>
      <c r="V33" s="16" t="str">
        <f>VLOOKUP($B33,[1]AC!$B:$BJ,21,FALSE)</f>
        <v/>
      </c>
      <c r="W33" s="16" t="str">
        <f>VLOOKUP($B33,[1]AC!$B:$BJ,22,FALSE)</f>
        <v>UP</v>
      </c>
      <c r="X33" s="16" t="str">
        <f>VLOOKUP($B33,[1]AC!$B:$BJ,23,FALSE)</f>
        <v>NEGATIVE</v>
      </c>
      <c r="Y33" s="16">
        <f>VLOOKUP($B33,[1]AC!$B:$BJ,24,FALSE)</f>
        <v>1668.9061545973555</v>
      </c>
      <c r="Z33" s="16">
        <f>VLOOKUP($B33,[1]AC!$B:$BJ,25,FALSE)</f>
        <v>6852.6203076923057</v>
      </c>
      <c r="AA33" s="16">
        <f>VLOOKUP($B33,[1]AC!$B:$BJ,26,FALSE)</f>
        <v>1664.6030769230767</v>
      </c>
      <c r="AB33" s="16">
        <f>VLOOKUP($B33,[1]AC!$B:$BJ,27,FALSE)</f>
        <v>6850.3815384615364</v>
      </c>
      <c r="AC33" s="16">
        <f>VLOOKUP($B33,[1]AC!$B:$BJ,28,FALSE)</f>
        <v>0.243542773371516</v>
      </c>
      <c r="AD33" s="16">
        <f>VLOOKUP($B33,[1]AC!$B:$BJ,29,FALSE)</f>
        <v>0.24299421391015172</v>
      </c>
      <c r="AE33" s="16" t="str">
        <f>VLOOKUP($B33,[1]AC!$B:$BJ,30,FALSE)</f>
        <v>UP</v>
      </c>
      <c r="AF33" s="16" t="str">
        <f>VLOOKUP($B33,[1]AC!$B:$BJ,31,FALSE)</f>
        <v>UP</v>
      </c>
      <c r="AG33" s="16" t="str">
        <f>VLOOKUP($B33,[1]AC!$B:$BJ,32,FALSE)</f>
        <v>POSITIVE</v>
      </c>
      <c r="AH33" s="16">
        <f>VLOOKUP($B33,[1]AC!$B:$BJ,33,FALSE)</f>
        <v>1383.9128217648235</v>
      </c>
      <c r="AI33" s="16">
        <f>VLOOKUP($B33,[1]AC!$B:$BJ,34,FALSE)</f>
        <v>6560.7823076923087</v>
      </c>
      <c r="AJ33" s="16">
        <f>VLOOKUP($B33,[1]AC!$B:$BJ,35,FALSE)</f>
        <v>1384.2974358974359</v>
      </c>
      <c r="AK33" s="16">
        <f>VLOOKUP($B33,[1]AC!$B:$BJ,36,FALSE)</f>
        <v>6561.3723076923088</v>
      </c>
      <c r="AL33" s="16">
        <f>VLOOKUP($B33,[1]AC!$B:$BJ,37,FALSE)</f>
        <v>0.21093716524357617</v>
      </c>
      <c r="AM33" s="16">
        <f>VLOOKUP($B33,[1]AC!$B:$BJ,38,FALSE)</f>
        <v>0.2109768156692674</v>
      </c>
      <c r="AN33" s="16" t="str">
        <f>VLOOKUP($B34,[1]AC!$B:$BJ,39,FALSE)</f>
        <v>DOWN</v>
      </c>
      <c r="AO33" s="16" t="str">
        <f>VLOOKUP($B33,[1]AC!$B:$BJ,40,FALSE)</f>
        <v>DOWN</v>
      </c>
      <c r="AP33" s="16" t="str">
        <f>VLOOKUP($B33,[1]AC!$B:$BJ,41,FALSE)</f>
        <v>POSITIVE</v>
      </c>
      <c r="AQ33" s="16">
        <f>VLOOKUP($B33,[1]AC!$B:$BJ,42,FALSE)</f>
        <v>1601.8003109889639</v>
      </c>
      <c r="AR33" s="16">
        <f>VLOOKUP($B33,[1]AC!$B:$BJ,43,FALSE)</f>
        <v>6769.6039787132295</v>
      </c>
      <c r="AS33" s="16">
        <f>VLOOKUP($B33,[1]AC!$B:$BJ,44,FALSE)</f>
        <v>1599.2110082254142</v>
      </c>
      <c r="AT33" s="16">
        <f>VLOOKUP($B33,[1]AC!$B:$BJ,45,FALSE)</f>
        <v>6766.1256231941452</v>
      </c>
      <c r="AU33" s="16">
        <f>VLOOKUP($B33,[1]AC!$B:$BJ,46,FALSE)</f>
        <v>0.23661654596424933</v>
      </c>
      <c r="AV33" s="16">
        <f>VLOOKUP($B33,[1]AC!$B:$BJ,47,FALSE)</f>
        <v>0.23635550051618173</v>
      </c>
      <c r="AW33" s="16" t="str">
        <f>VLOOKUP($B33,[1]AC!$B:$BJ,48,FALSE)</f>
        <v>UP</v>
      </c>
      <c r="AX33" s="16" t="str">
        <f>VLOOKUP($B33,[1]AC!$B:$BJ,49,FALSE)</f>
        <v>UP</v>
      </c>
      <c r="AY33" s="16" t="str">
        <f>VLOOKUP($B33,[1]AC!$B:$BJ,50,FALSE)</f>
        <v>POSITIVE</v>
      </c>
      <c r="AZ33" s="16">
        <f>VLOOKUP($B33,[1]AC!$B:$BJ,51,FALSE)</f>
        <v>48.467644401555212</v>
      </c>
      <c r="BA33" s="16">
        <f>VLOOKUP($B33,[1]AC!$B:$BJ,52,FALSE)</f>
        <v>1837.4354854460682</v>
      </c>
      <c r="BB33" s="16">
        <f>VLOOKUP($B33,[1]AC!$B:$BJ,53,FALSE)</f>
        <v>1340.0065002441404</v>
      </c>
      <c r="BC33" s="16">
        <f>VLOOKUP($B33,[1]AC!$B:$BJ,54,FALSE)</f>
        <v>-5.8579191649788975E-2</v>
      </c>
      <c r="BD33" s="16">
        <f>VLOOKUP($B33,[1]AC!$B:$BJ,55,FALSE)</f>
        <v>-6.9452981574006367E-3</v>
      </c>
      <c r="BE33" s="16">
        <f>VLOOKUP($B33,[1]AC!$B:$BJ,56,FALSE)</f>
        <v>0.29088926037660401</v>
      </c>
      <c r="BF33" s="14">
        <f>VLOOKUP($B33,[2]indicators!$A:$G,2,FALSE)</f>
        <v>0</v>
      </c>
      <c r="BG33" s="14">
        <f>VLOOKUP($B33,[2]indicators!$A:$G,3,FALSE)</f>
        <v>0</v>
      </c>
      <c r="BH33" s="14">
        <f>VLOOKUP($B33,[2]indicators!$A:$G,4,FALSE)</f>
        <v>0</v>
      </c>
      <c r="BI33" s="17">
        <f>VLOOKUP($B33,[2]indicators!$A:$G,5,FALSE)</f>
        <v>46020</v>
      </c>
      <c r="BJ33" s="17">
        <f>VLOOKUP($B33,[2]indicators!$A:$G,6,FALSE)</f>
        <v>45946</v>
      </c>
      <c r="BK33" s="17">
        <f>VLOOKUP($B33,[2]indicators!$A:$G,7,FALSE)</f>
        <v>45946</v>
      </c>
    </row>
    <row r="34" spans="1:63" x14ac:dyDescent="0.25">
      <c r="A34" s="14">
        <v>33</v>
      </c>
      <c r="B34" s="14" t="s">
        <v>370</v>
      </c>
      <c r="C34" s="6" t="s">
        <v>707</v>
      </c>
      <c r="D34" s="6" t="s">
        <v>345</v>
      </c>
      <c r="E34" s="15">
        <f t="shared" ca="1" si="0"/>
        <v>3</v>
      </c>
      <c r="F34" s="16">
        <f>VLOOKUP($B34,[1]AC!$B:$BJ,5,FALSE)</f>
        <v>44.020865710916965</v>
      </c>
      <c r="G34" s="16">
        <f>VLOOKUP($B35,[1]AC!$B:$BJ,6,FALSE)</f>
        <v>52.558294930935155</v>
      </c>
      <c r="H34" s="16">
        <f>VLOOKUP($B35,[1]AC!$B:$BJ,7,FALSE)</f>
        <v>1</v>
      </c>
      <c r="I34" s="16">
        <f>VLOOKUP($B35,[1]AC!$B:$BJ,8,FALSE)</f>
        <v>11.23</v>
      </c>
      <c r="J34" s="16">
        <f>VLOOKUP($B35,[1]AC!$B:$BJ,9,FALSE)</f>
        <v>6941.81</v>
      </c>
      <c r="K34" s="16">
        <f>VLOOKUP($B35,[1]AC!$B:$BJ,10,FALSE)</f>
        <v>11.23</v>
      </c>
      <c r="L34" s="16">
        <f>VLOOKUP($B35,[1]AC!$B:$BJ,11,FALSE)</f>
        <v>6964.82</v>
      </c>
      <c r="M34" s="16">
        <f>VLOOKUP($B35,[1]AC!$B:$BJ,12,FALSE)</f>
        <v>1.6177337034577438E-3</v>
      </c>
      <c r="N34" s="16">
        <f>VLOOKUP($B35,[1]AC!$B:$BJ,13,FALSE)</f>
        <v>1.6123891213268974E-3</v>
      </c>
      <c r="O34" s="16">
        <f>VLOOKUP($B35,[1]AC!$B:$BJ,14,FALSE)</f>
        <v>10.268099990844728</v>
      </c>
      <c r="P34" s="16">
        <f>VLOOKUP($B35,[1]AC!$B:$BJ,15,FALSE)</f>
        <v>6892.2477999999992</v>
      </c>
      <c r="Q34" s="16">
        <f>VLOOKUP($B35,[1]AC!$B:$BJ,16,FALSE)</f>
        <v>10.246200000000002</v>
      </c>
      <c r="R34" s="16">
        <f>VLOOKUP($B35,[1]AC!$B:$BJ,17,FALSE)</f>
        <v>6889.6637999999994</v>
      </c>
      <c r="S34" s="16">
        <f>VLOOKUP($B35,[1]AC!$B:$BJ,18,FALSE)</f>
        <v>1.4898042393143105E-3</v>
      </c>
      <c r="T34" s="16">
        <f>VLOOKUP($B35,[1]AC!$B:$BJ,19,FALSE)</f>
        <v>1.4871843238562674E-3</v>
      </c>
      <c r="U34" s="16" t="str">
        <f>VLOOKUP($B34,[1]AC!$B:$BJ,20,FALSE)</f>
        <v>NEGATIVE</v>
      </c>
      <c r="V34" s="16" t="str">
        <f>VLOOKUP($B34,[1]AC!$B:$BJ,21,FALSE)</f>
        <v/>
      </c>
      <c r="W34" s="16" t="str">
        <f>VLOOKUP($B34,[1]AC!$B:$BJ,22,FALSE)</f>
        <v>UP</v>
      </c>
      <c r="X34" s="16" t="str">
        <f>VLOOKUP($B34,[1]AC!$B:$BJ,23,FALSE)</f>
        <v>NEGATIVE</v>
      </c>
      <c r="Y34" s="16">
        <f>VLOOKUP($B34,[1]AC!$B:$BJ,24,FALSE)</f>
        <v>2003.3984615384611</v>
      </c>
      <c r="Z34" s="16">
        <f>VLOOKUP($B34,[1]AC!$B:$BJ,25,FALSE)</f>
        <v>6852.6203076923057</v>
      </c>
      <c r="AA34" s="16">
        <f>VLOOKUP($B34,[1]AC!$B:$BJ,26,FALSE)</f>
        <v>1995.1230769230765</v>
      </c>
      <c r="AB34" s="16">
        <f>VLOOKUP($B34,[1]AC!$B:$BJ,27,FALSE)</f>
        <v>6850.3815384615364</v>
      </c>
      <c r="AC34" s="16">
        <f>VLOOKUP($B34,[1]AC!$B:$BJ,28,FALSE)</f>
        <v>0.29235509507065149</v>
      </c>
      <c r="AD34" s="16">
        <f>VLOOKUP($B34,[1]AC!$B:$BJ,29,FALSE)</f>
        <v>0.29124262141041896</v>
      </c>
      <c r="AE34" s="16" t="str">
        <f>VLOOKUP($B34,[1]AC!$B:$BJ,30,FALSE)</f>
        <v>UP</v>
      </c>
      <c r="AF34" s="16" t="str">
        <f>VLOOKUP($B34,[1]AC!$B:$BJ,31,FALSE)</f>
        <v>UP</v>
      </c>
      <c r="AG34" s="16" t="str">
        <f>VLOOKUP($B34,[1]AC!$B:$BJ,32,FALSE)</f>
        <v>POSITIVE</v>
      </c>
      <c r="AH34" s="16">
        <f>VLOOKUP($B34,[1]AC!$B:$BJ,33,FALSE)</f>
        <v>1623.3410256410257</v>
      </c>
      <c r="AI34" s="16">
        <f>VLOOKUP($B34,[1]AC!$B:$BJ,34,FALSE)</f>
        <v>6560.7823076923087</v>
      </c>
      <c r="AJ34" s="16">
        <f>VLOOKUP($B34,[1]AC!$B:$BJ,35,FALSE)</f>
        <v>1623.751282051282</v>
      </c>
      <c r="AK34" s="16">
        <f>VLOOKUP($B34,[1]AC!$B:$BJ,36,FALSE)</f>
        <v>6561.3723076923088</v>
      </c>
      <c r="AL34" s="16">
        <f>VLOOKUP($B34,[1]AC!$B:$BJ,37,FALSE)</f>
        <v>0.24743101500833367</v>
      </c>
      <c r="AM34" s="16">
        <f>VLOOKUP($B34,[1]AC!$B:$BJ,38,FALSE)</f>
        <v>0.24747129196550186</v>
      </c>
      <c r="AN34" s="16" t="str">
        <f>VLOOKUP($B35,[1]AC!$B:$BJ,39,FALSE)</f>
        <v>UP</v>
      </c>
      <c r="AO34" s="16" t="str">
        <f>VLOOKUP($B34,[1]AC!$B:$BJ,40,FALSE)</f>
        <v>DOWN</v>
      </c>
      <c r="AP34" s="16" t="str">
        <f>VLOOKUP($B34,[1]AC!$B:$BJ,41,FALSE)</f>
        <v>POSITIVE</v>
      </c>
      <c r="AQ34" s="16">
        <f>VLOOKUP($B34,[1]AC!$B:$BJ,42,FALSE)</f>
        <v>1925.5272656768673</v>
      </c>
      <c r="AR34" s="16">
        <f>VLOOKUP($B34,[1]AC!$B:$BJ,43,FALSE)</f>
        <v>6769.6039787132295</v>
      </c>
      <c r="AS34" s="16">
        <f>VLOOKUP($B34,[1]AC!$B:$BJ,44,FALSE)</f>
        <v>1921.9916110126742</v>
      </c>
      <c r="AT34" s="16">
        <f>VLOOKUP($B34,[1]AC!$B:$BJ,45,FALSE)</f>
        <v>6766.1256231941452</v>
      </c>
      <c r="AU34" s="16">
        <f>VLOOKUP($B34,[1]AC!$B:$BJ,46,FALSE)</f>
        <v>0.28443720958147878</v>
      </c>
      <c r="AV34" s="16">
        <f>VLOOKUP($B34,[1]AC!$B:$BJ,47,FALSE)</f>
        <v>0.2840608818175242</v>
      </c>
      <c r="AW34" s="16" t="str">
        <f>VLOOKUP($B34,[1]AC!$B:$BJ,48,FALSE)</f>
        <v>UP</v>
      </c>
      <c r="AX34" s="16" t="str">
        <f>VLOOKUP($B34,[1]AC!$B:$BJ,49,FALSE)</f>
        <v>UP</v>
      </c>
      <c r="AY34" s="16" t="str">
        <f>VLOOKUP($B34,[1]AC!$B:$BJ,50,FALSE)</f>
        <v>POSITIVE</v>
      </c>
      <c r="AZ34" s="16">
        <f>VLOOKUP($B34,[1]AC!$B:$BJ,51,FALSE)</f>
        <v>47.066283465837351</v>
      </c>
      <c r="BA34" s="16">
        <f>VLOOKUP($B34,[1]AC!$B:$BJ,52,FALSE)</f>
        <v>2322.4903225806452</v>
      </c>
      <c r="BB34" s="16">
        <f>VLOOKUP($B34,[1]AC!$B:$BJ,53,FALSE)</f>
        <v>1557.632000000001</v>
      </c>
      <c r="BC34" s="16">
        <f>VLOOKUP($B34,[1]AC!$B:$BJ,54,FALSE)</f>
        <v>-9.5582883778813632E-2</v>
      </c>
      <c r="BD34" s="16">
        <f>VLOOKUP($B34,[1]AC!$B:$BJ,55,FALSE)</f>
        <v>-1.5799683256646158E-2</v>
      </c>
      <c r="BE34" s="16">
        <f>VLOOKUP($B34,[1]AC!$B:$BJ,56,FALSE)</f>
        <v>0.3485213452214635</v>
      </c>
      <c r="BF34" s="14">
        <f>VLOOKUP($B34,[2]indicators!$A:$G,2,FALSE)</f>
        <v>0</v>
      </c>
      <c r="BG34" s="14">
        <f>VLOOKUP($B34,[2]indicators!$A:$G,3,FALSE)</f>
        <v>0</v>
      </c>
      <c r="BH34" s="14">
        <f>VLOOKUP($B34,[2]indicators!$A:$G,4,FALSE)</f>
        <v>0</v>
      </c>
      <c r="BI34" s="17">
        <f>VLOOKUP($B34,[2]indicators!$A:$G,5,FALSE)</f>
        <v>46049</v>
      </c>
      <c r="BJ34" s="17">
        <f>VLOOKUP($B34,[2]indicators!$A:$G,6,FALSE)</f>
        <v>46003</v>
      </c>
      <c r="BK34" s="17">
        <f>VLOOKUP($B34,[2]indicators!$A:$G,7,FALSE)</f>
        <v>45946</v>
      </c>
    </row>
    <row r="35" spans="1:63" x14ac:dyDescent="0.25">
      <c r="A35" s="14">
        <v>34</v>
      </c>
      <c r="B35" s="14" t="s">
        <v>371</v>
      </c>
      <c r="C35" s="6" t="s">
        <v>372</v>
      </c>
      <c r="D35" s="6" t="s">
        <v>345</v>
      </c>
      <c r="E35" s="15">
        <f t="shared" ca="1" si="0"/>
        <v>5</v>
      </c>
      <c r="F35" s="16">
        <f>VLOOKUP($B35,[1]AC!$B:$BJ,5,FALSE)</f>
        <v>68.62254148032487</v>
      </c>
      <c r="G35" s="16">
        <f>VLOOKUP($B36,[1]AC!$B:$BJ,6,FALSE)</f>
        <v>52.558294930935155</v>
      </c>
      <c r="H35" s="16">
        <f>VLOOKUP($B36,[1]AC!$B:$BJ,7,FALSE)</f>
        <v>1</v>
      </c>
      <c r="I35" s="16">
        <f>VLOOKUP($B36,[1]AC!$B:$BJ,8,FALSE)</f>
        <v>1122.5</v>
      </c>
      <c r="J35" s="16">
        <f>VLOOKUP($B36,[1]AC!$B:$BJ,9,FALSE)</f>
        <v>6941.81</v>
      </c>
      <c r="K35" s="16">
        <f>VLOOKUP($B36,[1]AC!$B:$BJ,10,FALSE)</f>
        <v>1122.5</v>
      </c>
      <c r="L35" s="16">
        <f>VLOOKUP($B36,[1]AC!$B:$BJ,11,FALSE)</f>
        <v>6964.82</v>
      </c>
      <c r="M35" s="16">
        <f>VLOOKUP($B36,[1]AC!$B:$BJ,12,FALSE)</f>
        <v>0.16170134302148861</v>
      </c>
      <c r="N35" s="16">
        <f>VLOOKUP($B36,[1]AC!$B:$BJ,13,FALSE)</f>
        <v>0.16116712276842762</v>
      </c>
      <c r="O35" s="16">
        <f>VLOOKUP($B36,[1]AC!$B:$BJ,14,FALSE)</f>
        <v>1071.08</v>
      </c>
      <c r="P35" s="16">
        <f>VLOOKUP($B36,[1]AC!$B:$BJ,15,FALSE)</f>
        <v>6892.2477999999992</v>
      </c>
      <c r="Q35" s="16">
        <f>VLOOKUP($B36,[1]AC!$B:$BJ,16,FALSE)</f>
        <v>1071.26</v>
      </c>
      <c r="R35" s="16">
        <f>VLOOKUP($B36,[1]AC!$B:$BJ,17,FALSE)</f>
        <v>6889.6637999999994</v>
      </c>
      <c r="S35" s="16">
        <f>VLOOKUP($B36,[1]AC!$B:$BJ,18,FALSE)</f>
        <v>0.15540358255836362</v>
      </c>
      <c r="T35" s="16">
        <f>VLOOKUP($B36,[1]AC!$B:$BJ,19,FALSE)</f>
        <v>0.15548799347799816</v>
      </c>
      <c r="U35" s="16" t="str">
        <f>VLOOKUP($B35,[1]AC!$B:$BJ,20,FALSE)</f>
        <v>POSITIVE</v>
      </c>
      <c r="V35" s="16" t="str">
        <f>VLOOKUP($B35,[1]AC!$B:$BJ,21,FALSE)</f>
        <v/>
      </c>
      <c r="W35" s="16" t="str">
        <f>VLOOKUP($B35,[1]AC!$B:$BJ,22,FALSE)</f>
        <v>UP</v>
      </c>
      <c r="X35" s="16" t="str">
        <f>VLOOKUP($B35,[1]AC!$B:$BJ,23,FALSE)</f>
        <v>POSITIVE</v>
      </c>
      <c r="Y35" s="16">
        <f>VLOOKUP($B35,[1]AC!$B:$BJ,24,FALSE)</f>
        <v>10.254538461538463</v>
      </c>
      <c r="Z35" s="16">
        <f>VLOOKUP($B35,[1]AC!$B:$BJ,25,FALSE)</f>
        <v>6852.6203076923057</v>
      </c>
      <c r="AA35" s="16">
        <f>VLOOKUP($B35,[1]AC!$B:$BJ,26,FALSE)</f>
        <v>10.234769230769233</v>
      </c>
      <c r="AB35" s="16">
        <f>VLOOKUP($B35,[1]AC!$B:$BJ,27,FALSE)</f>
        <v>6850.3815384615364</v>
      </c>
      <c r="AC35" s="16">
        <f>VLOOKUP($B35,[1]AC!$B:$BJ,28,FALSE)</f>
        <v>1.4964404856967466E-3</v>
      </c>
      <c r="AD35" s="16">
        <f>VLOOKUP($B35,[1]AC!$B:$BJ,29,FALSE)</f>
        <v>1.4940436781960271E-3</v>
      </c>
      <c r="AE35" s="16" t="str">
        <f>VLOOKUP($B35,[1]AC!$B:$BJ,30,FALSE)</f>
        <v>UP</v>
      </c>
      <c r="AF35" s="16" t="str">
        <f>VLOOKUP($B35,[1]AC!$B:$BJ,31,FALSE)</f>
        <v>UP</v>
      </c>
      <c r="AG35" s="16" t="str">
        <f>VLOOKUP($B35,[1]AC!$B:$BJ,32,FALSE)</f>
        <v>POSITIVE</v>
      </c>
      <c r="AH35" s="16">
        <f>VLOOKUP($B35,[1]AC!$B:$BJ,33,FALSE)</f>
        <v>11.393717936980419</v>
      </c>
      <c r="AI35" s="16">
        <f>VLOOKUP($B35,[1]AC!$B:$BJ,34,FALSE)</f>
        <v>6560.7823076923087</v>
      </c>
      <c r="AJ35" s="16">
        <f>VLOOKUP($B35,[1]AC!$B:$BJ,35,FALSE)</f>
        <v>11.392692307692309</v>
      </c>
      <c r="AK35" s="16">
        <f>VLOOKUP($B35,[1]AC!$B:$BJ,36,FALSE)</f>
        <v>6561.3723076923088</v>
      </c>
      <c r="AL35" s="16">
        <f>VLOOKUP($B35,[1]AC!$B:$BJ,37,FALSE)</f>
        <v>1.7366401448226146E-3</v>
      </c>
      <c r="AM35" s="16">
        <f>VLOOKUP($B35,[1]AC!$B:$BJ,38,FALSE)</f>
        <v>1.7363276725412976E-3</v>
      </c>
      <c r="AN35" s="16" t="str">
        <f>VLOOKUP($B36,[1]AC!$B:$BJ,39,FALSE)</f>
        <v>UP</v>
      </c>
      <c r="AO35" s="16" t="str">
        <f>VLOOKUP($B35,[1]AC!$B:$BJ,40,FALSE)</f>
        <v>UP</v>
      </c>
      <c r="AP35" s="16" t="str">
        <f>VLOOKUP($B35,[1]AC!$B:$BJ,41,FALSE)</f>
        <v>NEGATIVE</v>
      </c>
      <c r="AQ35" s="16">
        <f>VLOOKUP($B35,[1]AC!$B:$BJ,42,FALSE)</f>
        <v>10.711168516526474</v>
      </c>
      <c r="AR35" s="16">
        <f>VLOOKUP($B35,[1]AC!$B:$BJ,43,FALSE)</f>
        <v>6769.6039787132295</v>
      </c>
      <c r="AS35" s="16">
        <f>VLOOKUP($B35,[1]AC!$B:$BJ,44,FALSE)</f>
        <v>10.700675265491912</v>
      </c>
      <c r="AT35" s="16">
        <f>VLOOKUP($B35,[1]AC!$B:$BJ,45,FALSE)</f>
        <v>6766.1256231941452</v>
      </c>
      <c r="AU35" s="16">
        <f>VLOOKUP($B35,[1]AC!$B:$BJ,46,FALSE)</f>
        <v>1.5822444784373427E-3</v>
      </c>
      <c r="AV35" s="16">
        <f>VLOOKUP($B35,[1]AC!$B:$BJ,47,FALSE)</f>
        <v>1.581507033923551E-3</v>
      </c>
      <c r="AW35" s="16" t="str">
        <f>VLOOKUP($B35,[1]AC!$B:$BJ,48,FALSE)</f>
        <v>UP</v>
      </c>
      <c r="AX35" s="16" t="str">
        <f>VLOOKUP($B35,[1]AC!$B:$BJ,49,FALSE)</f>
        <v>UP</v>
      </c>
      <c r="AY35" s="16" t="str">
        <f>VLOOKUP($B35,[1]AC!$B:$BJ,50,FALSE)</f>
        <v>POSITIVE</v>
      </c>
      <c r="AZ35" s="16">
        <f>VLOOKUP($B35,[1]AC!$B:$BJ,51,FALSE)</f>
        <v>80.61341758798082</v>
      </c>
      <c r="BA35" s="16">
        <f>VLOOKUP($B35,[1]AC!$B:$BJ,52,FALSE)</f>
        <v>10.504516129032259</v>
      </c>
      <c r="BB35" s="16">
        <f>VLOOKUP($B35,[1]AC!$B:$BJ,53,FALSE)</f>
        <v>11.515075</v>
      </c>
      <c r="BC35" s="16">
        <f>VLOOKUP($B35,[1]AC!$B:$BJ,54,FALSE)</f>
        <v>6.9063997051959092E-2</v>
      </c>
      <c r="BD35" s="16">
        <f>VLOOKUP($B35,[1]AC!$B:$BJ,55,FALSE)</f>
        <v>9.3678480927622765E-2</v>
      </c>
      <c r="BE35" s="16">
        <f>VLOOKUP($B35,[1]AC!$B:$BJ,56,FALSE)</f>
        <v>-2.4756677659502735E-2</v>
      </c>
      <c r="BF35" s="14">
        <f>VLOOKUP($B35,[2]indicators!$A:$G,2,FALSE)</f>
        <v>26</v>
      </c>
      <c r="BG35" s="14">
        <f>VLOOKUP($B35,[2]indicators!$A:$G,3,FALSE)</f>
        <v>0</v>
      </c>
      <c r="BH35" s="14">
        <f>VLOOKUP($B35,[2]indicators!$A:$G,4,FALSE)</f>
        <v>0</v>
      </c>
      <c r="BI35" s="17">
        <f>VLOOKUP($B35,[2]indicators!$A:$G,5,FALSE)</f>
        <v>0</v>
      </c>
      <c r="BJ35" s="17">
        <f>VLOOKUP($B35,[2]indicators!$A:$G,6,FALSE)</f>
        <v>0</v>
      </c>
      <c r="BK35" s="17">
        <f>VLOOKUP($B35,[2]indicators!$A:$G,7,FALSE)</f>
        <v>0</v>
      </c>
    </row>
    <row r="36" spans="1:63" x14ac:dyDescent="0.25">
      <c r="A36" s="14">
        <v>35</v>
      </c>
      <c r="B36" s="14" t="s">
        <v>373</v>
      </c>
      <c r="C36" s="6" t="s">
        <v>708</v>
      </c>
      <c r="D36" s="6" t="s">
        <v>345</v>
      </c>
      <c r="E36" s="15">
        <f t="shared" ca="1" si="0"/>
        <v>6</v>
      </c>
      <c r="F36" s="16">
        <f>VLOOKUP($B36,[1]AC!$B:$BJ,5,FALSE)</f>
        <v>70.30262667940184</v>
      </c>
      <c r="G36" s="16">
        <f>VLOOKUP($B37,[1]AC!$B:$BJ,6,FALSE)</f>
        <v>52.558294930935155</v>
      </c>
      <c r="H36" s="16">
        <f>VLOOKUP($B37,[1]AC!$B:$BJ,7,FALSE)</f>
        <v>0</v>
      </c>
      <c r="I36" s="16">
        <f>VLOOKUP($B37,[1]AC!$B:$BJ,8,FALSE)</f>
        <v>14.12</v>
      </c>
      <c r="J36" s="16">
        <f>VLOOKUP($B37,[1]AC!$B:$BJ,9,FALSE)</f>
        <v>6941.81</v>
      </c>
      <c r="K36" s="16">
        <f>VLOOKUP($B37,[1]AC!$B:$BJ,10,FALSE)</f>
        <v>14.35</v>
      </c>
      <c r="L36" s="16">
        <f>VLOOKUP($B37,[1]AC!$B:$BJ,11,FALSE)</f>
        <v>6964.82</v>
      </c>
      <c r="M36" s="16">
        <f>VLOOKUP($B37,[1]AC!$B:$BJ,12,FALSE)</f>
        <v>2.0340516378293265E-3</v>
      </c>
      <c r="N36" s="16">
        <f>VLOOKUP($B37,[1]AC!$B:$BJ,13,FALSE)</f>
        <v>2.0603547543224378E-3</v>
      </c>
      <c r="O36" s="16">
        <f>VLOOKUP($B37,[1]AC!$B:$BJ,14,FALSE)</f>
        <v>14.779999997711185</v>
      </c>
      <c r="P36" s="16">
        <f>VLOOKUP($B37,[1]AC!$B:$BJ,15,FALSE)</f>
        <v>6892.2477999999992</v>
      </c>
      <c r="Q36" s="16">
        <f>VLOOKUP($B37,[1]AC!$B:$BJ,16,FALSE)</f>
        <v>14.800400000000002</v>
      </c>
      <c r="R36" s="16">
        <f>VLOOKUP($B37,[1]AC!$B:$BJ,17,FALSE)</f>
        <v>6889.6637999999994</v>
      </c>
      <c r="S36" s="16">
        <f>VLOOKUP($B37,[1]AC!$B:$BJ,18,FALSE)</f>
        <v>2.1444382771192857E-3</v>
      </c>
      <c r="T36" s="16">
        <f>VLOOKUP($B37,[1]AC!$B:$BJ,19,FALSE)</f>
        <v>2.1482035161135152E-3</v>
      </c>
      <c r="U36" s="16" t="str">
        <f>VLOOKUP($B36,[1]AC!$B:$BJ,20,FALSE)</f>
        <v>POSITIVE</v>
      </c>
      <c r="V36" s="16" t="str">
        <f>VLOOKUP($B36,[1]AC!$B:$BJ,21,FALSE)</f>
        <v/>
      </c>
      <c r="W36" s="16" t="str">
        <f>VLOOKUP($B36,[1]AC!$B:$BJ,22,FALSE)</f>
        <v>DOWN</v>
      </c>
      <c r="X36" s="16" t="str">
        <f>VLOOKUP($B36,[1]AC!$B:$BJ,23,FALSE)</f>
        <v>POSITIVE</v>
      </c>
      <c r="Y36" s="16">
        <f>VLOOKUP($B36,[1]AC!$B:$BJ,24,FALSE)</f>
        <v>1083.323076923077</v>
      </c>
      <c r="Z36" s="16">
        <f>VLOOKUP($B36,[1]AC!$B:$BJ,25,FALSE)</f>
        <v>6852.6203076923057</v>
      </c>
      <c r="AA36" s="16">
        <f>VLOOKUP($B36,[1]AC!$B:$BJ,26,FALSE)</f>
        <v>1083.2807692307692</v>
      </c>
      <c r="AB36" s="16">
        <f>VLOOKUP($B36,[1]AC!$B:$BJ,27,FALSE)</f>
        <v>6850.3815384615364</v>
      </c>
      <c r="AC36" s="16">
        <f>VLOOKUP($B36,[1]AC!$B:$BJ,28,FALSE)</f>
        <v>0.15808888108203062</v>
      </c>
      <c r="AD36" s="16">
        <f>VLOOKUP($B36,[1]AC!$B:$BJ,29,FALSE)</f>
        <v>0.15813437005642364</v>
      </c>
      <c r="AE36" s="16" t="str">
        <f>VLOOKUP($B36,[1]AC!$B:$BJ,30,FALSE)</f>
        <v>UP</v>
      </c>
      <c r="AF36" s="16" t="str">
        <f>VLOOKUP($B36,[1]AC!$B:$BJ,31,FALSE)</f>
        <v>DOWN</v>
      </c>
      <c r="AG36" s="16" t="str">
        <f>VLOOKUP($B36,[1]AC!$B:$BJ,32,FALSE)</f>
        <v>POSITIVE</v>
      </c>
      <c r="AH36" s="16">
        <f>VLOOKUP($B36,[1]AC!$B:$BJ,33,FALSE)</f>
        <v>1050.3974358974358</v>
      </c>
      <c r="AI36" s="16">
        <f>VLOOKUP($B36,[1]AC!$B:$BJ,34,FALSE)</f>
        <v>6560.7823076923087</v>
      </c>
      <c r="AJ36" s="16">
        <f>VLOOKUP($B36,[1]AC!$B:$BJ,35,FALSE)</f>
        <v>1050.0961538461538</v>
      </c>
      <c r="AK36" s="16">
        <f>VLOOKUP($B36,[1]AC!$B:$BJ,36,FALSE)</f>
        <v>6561.3723076923088</v>
      </c>
      <c r="AL36" s="16">
        <f>VLOOKUP($B36,[1]AC!$B:$BJ,37,FALSE)</f>
        <v>0.16010246745512013</v>
      </c>
      <c r="AM36" s="16">
        <f>VLOOKUP($B36,[1]AC!$B:$BJ,38,FALSE)</f>
        <v>0.16004215347070919</v>
      </c>
      <c r="AN36" s="16" t="str">
        <f>VLOOKUP($B37,[1]AC!$B:$BJ,39,FALSE)</f>
        <v>DOWN</v>
      </c>
      <c r="AO36" s="16" t="str">
        <f>VLOOKUP($B36,[1]AC!$B:$BJ,40,FALSE)</f>
        <v>UP</v>
      </c>
      <c r="AP36" s="16" t="str">
        <f>VLOOKUP($B36,[1]AC!$B:$BJ,41,FALSE)</f>
        <v>POSITIVE</v>
      </c>
      <c r="AQ36" s="16">
        <f>VLOOKUP($B36,[1]AC!$B:$BJ,42,FALSE)</f>
        <v>1065.0671512592498</v>
      </c>
      <c r="AR36" s="16">
        <f>VLOOKUP($B36,[1]AC!$B:$BJ,43,FALSE)</f>
        <v>6769.6039787132295</v>
      </c>
      <c r="AS36" s="16">
        <f>VLOOKUP($B36,[1]AC!$B:$BJ,44,FALSE)</f>
        <v>1063.9076209399161</v>
      </c>
      <c r="AT36" s="16">
        <f>VLOOKUP($B36,[1]AC!$B:$BJ,45,FALSE)</f>
        <v>6766.1256231941452</v>
      </c>
      <c r="AU36" s="16">
        <f>VLOOKUP($B36,[1]AC!$B:$BJ,46,FALSE)</f>
        <v>0.15733079137395839</v>
      </c>
      <c r="AV36" s="16">
        <f>VLOOKUP($B36,[1]AC!$B:$BJ,47,FALSE)</f>
        <v>0.15724029972084197</v>
      </c>
      <c r="AW36" s="16" t="str">
        <f>VLOOKUP($B36,[1]AC!$B:$BJ,48,FALSE)</f>
        <v>UP</v>
      </c>
      <c r="AX36" s="16" t="str">
        <f>VLOOKUP($B36,[1]AC!$B:$BJ,49,FALSE)</f>
        <v>UP</v>
      </c>
      <c r="AY36" s="16" t="str">
        <f>VLOOKUP($B36,[1]AC!$B:$BJ,50,FALSE)</f>
        <v>POSITIVE</v>
      </c>
      <c r="AZ36" s="16">
        <f>VLOOKUP($B36,[1]AC!$B:$BJ,51,FALSE)</f>
        <v>75.957489155662316</v>
      </c>
      <c r="BA36" s="16">
        <f>VLOOKUP($B36,[1]AC!$B:$BJ,52,FALSE)</f>
        <v>1061.8790322580644</v>
      </c>
      <c r="BB36" s="16">
        <f>VLOOKUP($B36,[1]AC!$B:$BJ,53,FALSE)</f>
        <v>1047.7162499999999</v>
      </c>
      <c r="BC36" s="16">
        <f>VLOOKUP($B36,[1]AC!$B:$BJ,54,FALSE)</f>
        <v>5.7088393216528921E-2</v>
      </c>
      <c r="BD36" s="16">
        <f>VLOOKUP($B36,[1]AC!$B:$BJ,55,FALSE)</f>
        <v>4.8007618478545178E-2</v>
      </c>
      <c r="BE36" s="16">
        <f>VLOOKUP($B36,[1]AC!$B:$BJ,56,FALSE)</f>
        <v>7.137786590596451E-2</v>
      </c>
      <c r="BF36" s="14">
        <f>VLOOKUP($B36,[2]indicators!$A:$G,2,FALSE)</f>
        <v>15</v>
      </c>
      <c r="BG36" s="14">
        <f>VLOOKUP($B36,[2]indicators!$A:$G,3,FALSE)</f>
        <v>0</v>
      </c>
      <c r="BH36" s="14">
        <f>VLOOKUP($B36,[2]indicators!$A:$G,4,FALSE)</f>
        <v>0</v>
      </c>
      <c r="BI36" s="17">
        <f>VLOOKUP($B36,[2]indicators!$A:$G,5,FALSE)</f>
        <v>0</v>
      </c>
      <c r="BJ36" s="17">
        <f>VLOOKUP($B36,[2]indicators!$A:$G,6,FALSE)</f>
        <v>0</v>
      </c>
      <c r="BK36" s="17">
        <f>VLOOKUP($B36,[2]indicators!$A:$G,7,FALSE)</f>
        <v>0</v>
      </c>
    </row>
    <row r="37" spans="1:63" x14ac:dyDescent="0.25">
      <c r="A37" s="14">
        <v>36</v>
      </c>
      <c r="B37" s="14" t="s">
        <v>374</v>
      </c>
      <c r="C37" s="6" t="s">
        <v>375</v>
      </c>
      <c r="D37" s="6" t="s">
        <v>345</v>
      </c>
      <c r="E37" s="15">
        <f t="shared" ca="1" si="0"/>
        <v>-1</v>
      </c>
      <c r="F37" s="16">
        <f>VLOOKUP($B37,[1]AC!$B:$BJ,5,FALSE)</f>
        <v>39.804078845175582</v>
      </c>
      <c r="G37" s="16">
        <f>VLOOKUP($B38,[1]AC!$B:$BJ,6,FALSE)</f>
        <v>52.558294930935155</v>
      </c>
      <c r="H37" s="16">
        <f>VLOOKUP($B38,[1]AC!$B:$BJ,7,FALSE)</f>
        <v>0</v>
      </c>
      <c r="I37" s="16">
        <f>VLOOKUP($B38,[1]AC!$B:$BJ,8,FALSE)</f>
        <v>80.384</v>
      </c>
      <c r="J37" s="16">
        <f>VLOOKUP($B38,[1]AC!$B:$BJ,9,FALSE)</f>
        <v>6941.81</v>
      </c>
      <c r="K37" s="16">
        <f>VLOOKUP($B38,[1]AC!$B:$BJ,10,FALSE)</f>
        <v>80.384</v>
      </c>
      <c r="L37" s="16">
        <f>VLOOKUP($B38,[1]AC!$B:$BJ,11,FALSE)</f>
        <v>6964.82</v>
      </c>
      <c r="M37" s="16">
        <f>VLOOKUP($B38,[1]AC!$B:$BJ,12,FALSE)</f>
        <v>1.1579688870770015E-2</v>
      </c>
      <c r="N37" s="16">
        <f>VLOOKUP($B38,[1]AC!$B:$BJ,13,FALSE)</f>
        <v>1.1541432513690232E-2</v>
      </c>
      <c r="O37" s="16">
        <f>VLOOKUP($B38,[1]AC!$B:$BJ,14,FALSE)</f>
        <v>77.112560053710936</v>
      </c>
      <c r="P37" s="16">
        <f>VLOOKUP($B38,[1]AC!$B:$BJ,15,FALSE)</f>
        <v>6892.2477999999992</v>
      </c>
      <c r="Q37" s="16">
        <f>VLOOKUP($B38,[1]AC!$B:$BJ,16,FALSE)</f>
        <v>76.563200000000009</v>
      </c>
      <c r="R37" s="16">
        <f>VLOOKUP($B38,[1]AC!$B:$BJ,17,FALSE)</f>
        <v>6889.6637999999994</v>
      </c>
      <c r="S37" s="16">
        <f>VLOOKUP($B38,[1]AC!$B:$BJ,18,FALSE)</f>
        <v>1.1188303481153267E-2</v>
      </c>
      <c r="T37" s="16">
        <f>VLOOKUP($B38,[1]AC!$B:$BJ,19,FALSE)</f>
        <v>1.1112762860794458E-2</v>
      </c>
      <c r="U37" s="16" t="str">
        <f>VLOOKUP($B37,[1]AC!$B:$BJ,20,FALSE)</f>
        <v>NEGATIVE</v>
      </c>
      <c r="V37" s="16" t="str">
        <f>VLOOKUP($B37,[1]AC!$B:$BJ,21,FALSE)</f>
        <v/>
      </c>
      <c r="W37" s="16" t="str">
        <f>VLOOKUP($B37,[1]AC!$B:$BJ,22,FALSE)</f>
        <v>DOWN</v>
      </c>
      <c r="X37" s="16" t="str">
        <f>VLOOKUP($B37,[1]AC!$B:$BJ,23,FALSE)</f>
        <v>NEGATIVE</v>
      </c>
      <c r="Y37" s="16">
        <f>VLOOKUP($B37,[1]AC!$B:$BJ,24,FALSE)</f>
        <v>14.740461536700913</v>
      </c>
      <c r="Z37" s="16">
        <f>VLOOKUP($B37,[1]AC!$B:$BJ,25,FALSE)</f>
        <v>6852.6203076923057</v>
      </c>
      <c r="AA37" s="16">
        <f>VLOOKUP($B37,[1]AC!$B:$BJ,26,FALSE)</f>
        <v>14.740307692307697</v>
      </c>
      <c r="AB37" s="16">
        <f>VLOOKUP($B37,[1]AC!$B:$BJ,27,FALSE)</f>
        <v>6850.3815384615364</v>
      </c>
      <c r="AC37" s="16">
        <f>VLOOKUP($B37,[1]AC!$B:$BJ,28,FALSE)</f>
        <v>2.1510693537411126E-3</v>
      </c>
      <c r="AD37" s="16">
        <f>VLOOKUP($B37,[1]AC!$B:$BJ,29,FALSE)</f>
        <v>2.1517498856885695E-3</v>
      </c>
      <c r="AE37" s="16" t="str">
        <f>VLOOKUP($B37,[1]AC!$B:$BJ,30,FALSE)</f>
        <v>UP</v>
      </c>
      <c r="AF37" s="16" t="str">
        <f>VLOOKUP($B37,[1]AC!$B:$BJ,31,FALSE)</f>
        <v>DOWN</v>
      </c>
      <c r="AG37" s="16" t="str">
        <f>VLOOKUP($B37,[1]AC!$B:$BJ,32,FALSE)</f>
        <v>NEGATIVE</v>
      </c>
      <c r="AH37" s="16">
        <f>VLOOKUP($B37,[1]AC!$B:$BJ,33,FALSE)</f>
        <v>15.574615381681001</v>
      </c>
      <c r="AI37" s="16">
        <f>VLOOKUP($B37,[1]AC!$B:$BJ,34,FALSE)</f>
        <v>6560.7823076923087</v>
      </c>
      <c r="AJ37" s="16">
        <f>VLOOKUP($B37,[1]AC!$B:$BJ,35,FALSE)</f>
        <v>15.580512820512819</v>
      </c>
      <c r="AK37" s="16">
        <f>VLOOKUP($B37,[1]AC!$B:$BJ,36,FALSE)</f>
        <v>6561.3723076923088</v>
      </c>
      <c r="AL37" s="16">
        <f>VLOOKUP($B37,[1]AC!$B:$BJ,37,FALSE)</f>
        <v>2.3738960769084292E-3</v>
      </c>
      <c r="AM37" s="16">
        <f>VLOOKUP($B37,[1]AC!$B:$BJ,38,FALSE)</f>
        <v>2.3745814274624844E-3</v>
      </c>
      <c r="AN37" s="16" t="str">
        <f>VLOOKUP($B38,[1]AC!$B:$BJ,39,FALSE)</f>
        <v>DOWN</v>
      </c>
      <c r="AO37" s="16" t="str">
        <f>VLOOKUP($B37,[1]AC!$B:$BJ,40,FALSE)</f>
        <v>DOWN</v>
      </c>
      <c r="AP37" s="16" t="str">
        <f>VLOOKUP($B37,[1]AC!$B:$BJ,41,FALSE)</f>
        <v>NEGATIVE</v>
      </c>
      <c r="AQ37" s="16">
        <f>VLOOKUP($B37,[1]AC!$B:$BJ,42,FALSE)</f>
        <v>15.080447218724821</v>
      </c>
      <c r="AR37" s="16">
        <f>VLOOKUP($B37,[1]AC!$B:$BJ,43,FALSE)</f>
        <v>6769.6039787132295</v>
      </c>
      <c r="AS37" s="16">
        <f>VLOOKUP($B37,[1]AC!$B:$BJ,44,FALSE)</f>
        <v>15.099846954036028</v>
      </c>
      <c r="AT37" s="16">
        <f>VLOOKUP($B37,[1]AC!$B:$BJ,45,FALSE)</f>
        <v>6766.1256231941452</v>
      </c>
      <c r="AU37" s="16">
        <f>VLOOKUP($B37,[1]AC!$B:$BJ,46,FALSE)</f>
        <v>2.2276705204831377E-3</v>
      </c>
      <c r="AV37" s="16">
        <f>VLOOKUP($B37,[1]AC!$B:$BJ,47,FALSE)</f>
        <v>2.231682915001467E-3</v>
      </c>
      <c r="AW37" s="16" t="str">
        <f>VLOOKUP($B37,[1]AC!$B:$BJ,48,FALSE)</f>
        <v>DOWN</v>
      </c>
      <c r="AX37" s="16" t="str">
        <f>VLOOKUP($B37,[1]AC!$B:$BJ,49,FALSE)</f>
        <v>DOWN</v>
      </c>
      <c r="AY37" s="16" t="str">
        <f>VLOOKUP($B37,[1]AC!$B:$BJ,50,FALSE)</f>
        <v>NEGATIVE</v>
      </c>
      <c r="AZ37" s="16">
        <f>VLOOKUP($B37,[1]AC!$B:$BJ,51,FALSE)</f>
        <v>28.569207385374767</v>
      </c>
      <c r="BA37" s="16">
        <f>VLOOKUP($B37,[1]AC!$B:$BJ,52,FALSE)</f>
        <v>14.702580641469648</v>
      </c>
      <c r="BB37" s="16">
        <f>VLOOKUP($B37,[1]AC!$B:$BJ,53,FALSE)</f>
        <v>15.781649999427799</v>
      </c>
      <c r="BC37" s="16">
        <f>VLOOKUP($B37,[1]AC!$B:$BJ,54,FALSE)</f>
        <v>-3.9624379942283072E-2</v>
      </c>
      <c r="BD37" s="16">
        <f>VLOOKUP($B37,[1]AC!$B:$BJ,55,FALSE)</f>
        <v>-4.4654938958957557E-2</v>
      </c>
      <c r="BE37" s="16">
        <f>VLOOKUP($B37,[1]AC!$B:$BJ,56,FALSE)</f>
        <v>-0.10529000449813841</v>
      </c>
      <c r="BF37" s="14">
        <f>VLOOKUP($B37,[2]indicators!$A:$G,2,FALSE)</f>
        <v>0</v>
      </c>
      <c r="BG37" s="14">
        <f>VLOOKUP($B37,[2]indicators!$A:$G,3,FALSE)</f>
        <v>0</v>
      </c>
      <c r="BH37" s="14">
        <f>VLOOKUP($B37,[2]indicators!$A:$G,4,FALSE)</f>
        <v>0</v>
      </c>
      <c r="BI37" s="17">
        <f>VLOOKUP($B37,[2]indicators!$A:$G,5,FALSE)</f>
        <v>0</v>
      </c>
      <c r="BJ37" s="17">
        <f>VLOOKUP($B37,[2]indicators!$A:$G,6,FALSE)</f>
        <v>0</v>
      </c>
      <c r="BK37" s="17">
        <f>VLOOKUP($B37,[2]indicators!$A:$G,7,FALSE)</f>
        <v>0</v>
      </c>
    </row>
    <row r="38" spans="1:63" x14ac:dyDescent="0.25">
      <c r="A38" s="14">
        <v>37</v>
      </c>
      <c r="B38" s="14" t="s">
        <v>376</v>
      </c>
      <c r="C38" s="6" t="s">
        <v>377</v>
      </c>
      <c r="D38" s="6" t="s">
        <v>345</v>
      </c>
      <c r="E38" s="15">
        <f t="shared" ca="1" si="0"/>
        <v>7</v>
      </c>
      <c r="F38" s="16">
        <f>VLOOKUP($B38,[1]AC!$B:$BJ,5,FALSE)</f>
        <v>46.879249497771227</v>
      </c>
      <c r="G38" s="16">
        <f>VLOOKUP($B39,[1]AC!$B:$BJ,6,FALSE)</f>
        <v>52.558294930935155</v>
      </c>
      <c r="H38" s="16">
        <f>VLOOKUP($B39,[1]AC!$B:$BJ,7,FALSE)</f>
        <v>0</v>
      </c>
      <c r="I38" s="16">
        <f>VLOOKUP($B39,[1]AC!$B:$BJ,8,FALSE)</f>
        <v>528.25</v>
      </c>
      <c r="J38" s="16">
        <f>VLOOKUP($B39,[1]AC!$B:$BJ,9,FALSE)</f>
        <v>6941.81</v>
      </c>
      <c r="K38" s="16">
        <f>VLOOKUP($B39,[1]AC!$B:$BJ,10,FALSE)</f>
        <v>528.25</v>
      </c>
      <c r="L38" s="16">
        <f>VLOOKUP($B39,[1]AC!$B:$BJ,11,FALSE)</f>
        <v>6964.82</v>
      </c>
      <c r="M38" s="16">
        <f>VLOOKUP($B39,[1]AC!$B:$BJ,12,FALSE)</f>
        <v>7.6096868107885407E-2</v>
      </c>
      <c r="N38" s="16">
        <f>VLOOKUP($B39,[1]AC!$B:$BJ,13,FALSE)</f>
        <v>7.5845463342914823E-2</v>
      </c>
      <c r="O38" s="16">
        <f>VLOOKUP($B39,[1]AC!$B:$BJ,14,FALSE)</f>
        <v>522.41499999999996</v>
      </c>
      <c r="P38" s="16">
        <f>VLOOKUP($B39,[1]AC!$B:$BJ,15,FALSE)</f>
        <v>6892.2477999999992</v>
      </c>
      <c r="Q38" s="16">
        <f>VLOOKUP($B39,[1]AC!$B:$BJ,16,FALSE)</f>
        <v>522.43000000000006</v>
      </c>
      <c r="R38" s="16">
        <f>VLOOKUP($B39,[1]AC!$B:$BJ,17,FALSE)</f>
        <v>6889.6637999999994</v>
      </c>
      <c r="S38" s="16">
        <f>VLOOKUP($B39,[1]AC!$B:$BJ,18,FALSE)</f>
        <v>7.5797477856208245E-2</v>
      </c>
      <c r="T38" s="16">
        <f>VLOOKUP($B39,[1]AC!$B:$BJ,19,FALSE)</f>
        <v>7.5828083222290191E-2</v>
      </c>
      <c r="U38" s="16" t="str">
        <f>VLOOKUP($B38,[1]AC!$B:$BJ,20,FALSE)</f>
        <v>NEGATIVE</v>
      </c>
      <c r="V38" s="16" t="str">
        <f>VLOOKUP($B38,[1]AC!$B:$BJ,21,FALSE)</f>
        <v/>
      </c>
      <c r="W38" s="16" t="str">
        <f>VLOOKUP($B38,[1]AC!$B:$BJ,22,FALSE)</f>
        <v>UP</v>
      </c>
      <c r="X38" s="16" t="str">
        <f>VLOOKUP($B38,[1]AC!$B:$BJ,23,FALSE)</f>
        <v>POSITIVE</v>
      </c>
      <c r="Y38" s="16">
        <f>VLOOKUP($B38,[1]AC!$B:$BJ,24,FALSE)</f>
        <v>71.024553887469963</v>
      </c>
      <c r="Z38" s="16">
        <f>VLOOKUP($B38,[1]AC!$B:$BJ,25,FALSE)</f>
        <v>6852.6203076923057</v>
      </c>
      <c r="AA38" s="16">
        <f>VLOOKUP($B38,[1]AC!$B:$BJ,26,FALSE)</f>
        <v>70.52667692307692</v>
      </c>
      <c r="AB38" s="16">
        <f>VLOOKUP($B38,[1]AC!$B:$BJ,27,FALSE)</f>
        <v>6850.3815384615364</v>
      </c>
      <c r="AC38" s="16">
        <f>VLOOKUP($B38,[1]AC!$B:$BJ,28,FALSE)</f>
        <v>1.0364583283235819E-2</v>
      </c>
      <c r="AD38" s="16">
        <f>VLOOKUP($B38,[1]AC!$B:$BJ,29,FALSE)</f>
        <v>1.0295291806318259E-2</v>
      </c>
      <c r="AE38" s="16" t="str">
        <f>VLOOKUP($B38,[1]AC!$B:$BJ,30,FALSE)</f>
        <v>UP</v>
      </c>
      <c r="AF38" s="16" t="str">
        <f>VLOOKUP($B38,[1]AC!$B:$BJ,31,FALSE)</f>
        <v>UP</v>
      </c>
      <c r="AG38" s="16" t="str">
        <f>VLOOKUP($B38,[1]AC!$B:$BJ,32,FALSE)</f>
        <v>POSITIVE</v>
      </c>
      <c r="AH38" s="16">
        <f>VLOOKUP($B38,[1]AC!$B:$BJ,33,FALSE)</f>
        <v>51.645846222706339</v>
      </c>
      <c r="AI38" s="16">
        <f>VLOOKUP($B38,[1]AC!$B:$BJ,34,FALSE)</f>
        <v>6560.7823076923087</v>
      </c>
      <c r="AJ38" s="16">
        <f>VLOOKUP($B38,[1]AC!$B:$BJ,35,FALSE)</f>
        <v>51.693282051282054</v>
      </c>
      <c r="AK38" s="16">
        <f>VLOOKUP($B38,[1]AC!$B:$BJ,36,FALSE)</f>
        <v>6561.3723076923088</v>
      </c>
      <c r="AL38" s="16">
        <f>VLOOKUP($B38,[1]AC!$B:$BJ,37,FALSE)</f>
        <v>7.8719036542567837E-3</v>
      </c>
      <c r="AM38" s="16">
        <f>VLOOKUP($B38,[1]AC!$B:$BJ,38,FALSE)</f>
        <v>7.8784253700523547E-3</v>
      </c>
      <c r="AN38" s="16" t="str">
        <f>VLOOKUP($B39,[1]AC!$B:$BJ,39,FALSE)</f>
        <v>DOWN</v>
      </c>
      <c r="AO38" s="16" t="str">
        <f>VLOOKUP($B38,[1]AC!$B:$BJ,40,FALSE)</f>
        <v>DOWN</v>
      </c>
      <c r="AP38" s="16" t="str">
        <f>VLOOKUP($B38,[1]AC!$B:$BJ,41,FALSE)</f>
        <v>POSITIVE</v>
      </c>
      <c r="AQ38" s="16">
        <f>VLOOKUP($B38,[1]AC!$B:$BJ,42,FALSE)</f>
        <v>67.272024042542981</v>
      </c>
      <c r="AR38" s="16">
        <f>VLOOKUP($B38,[1]AC!$B:$BJ,43,FALSE)</f>
        <v>6769.6039787132295</v>
      </c>
      <c r="AS38" s="16">
        <f>VLOOKUP($B38,[1]AC!$B:$BJ,44,FALSE)</f>
        <v>67.007124796821159</v>
      </c>
      <c r="AT38" s="16">
        <f>VLOOKUP($B38,[1]AC!$B:$BJ,45,FALSE)</f>
        <v>6766.1256231941452</v>
      </c>
      <c r="AU38" s="16">
        <f>VLOOKUP($B38,[1]AC!$B:$BJ,46,FALSE)</f>
        <v>9.937364763740594E-3</v>
      </c>
      <c r="AV38" s="16">
        <f>VLOOKUP($B38,[1]AC!$B:$BJ,47,FALSE)</f>
        <v>9.9033225997344852E-3</v>
      </c>
      <c r="AW38" s="16" t="str">
        <f>VLOOKUP($B38,[1]AC!$B:$BJ,48,FALSE)</f>
        <v>UP</v>
      </c>
      <c r="AX38" s="16" t="str">
        <f>VLOOKUP($B38,[1]AC!$B:$BJ,49,FALSE)</f>
        <v>UP</v>
      </c>
      <c r="AY38" s="16" t="str">
        <f>VLOOKUP($B38,[1]AC!$B:$BJ,50,FALSE)</f>
        <v>POSITIVE</v>
      </c>
      <c r="AZ38" s="16">
        <f>VLOOKUP($B38,[1]AC!$B:$BJ,51,FALSE)</f>
        <v>54.535153204731671</v>
      </c>
      <c r="BA38" s="16">
        <f>VLOOKUP($B38,[1]AC!$B:$BJ,52,FALSE)</f>
        <v>86.233451699533774</v>
      </c>
      <c r="BB38" s="16">
        <f>VLOOKUP($B38,[1]AC!$B:$BJ,53,FALSE)</f>
        <v>49.764230013427749</v>
      </c>
      <c r="BC38" s="16">
        <f>VLOOKUP($B38,[1]AC!$B:$BJ,54,FALSE)</f>
        <v>-6.7832744535325173E-2</v>
      </c>
      <c r="BD38" s="16">
        <f>VLOOKUP($B38,[1]AC!$B:$BJ,55,FALSE)</f>
        <v>4.2424216547997107E-2</v>
      </c>
      <c r="BE38" s="16">
        <f>VLOOKUP($B38,[1]AC!$B:$BJ,56,FALSE)</f>
        <v>0.61529676995525096</v>
      </c>
      <c r="BF38" s="14">
        <f>VLOOKUP($B38,[2]indicators!$A:$G,2,FALSE)</f>
        <v>0</v>
      </c>
      <c r="BG38" s="14">
        <f>VLOOKUP($B38,[2]indicators!$A:$G,3,FALSE)</f>
        <v>0</v>
      </c>
      <c r="BH38" s="14">
        <f>VLOOKUP($B38,[2]indicators!$A:$G,4,FALSE)</f>
        <v>0</v>
      </c>
      <c r="BI38" s="17">
        <f>VLOOKUP($B38,[2]indicators!$A:$G,5,FALSE)</f>
        <v>46052</v>
      </c>
      <c r="BJ38" s="17">
        <f>VLOOKUP($B38,[2]indicators!$A:$G,6,FALSE)</f>
        <v>46051</v>
      </c>
      <c r="BK38" s="17">
        <f>VLOOKUP($B38,[2]indicators!$A:$G,7,FALSE)</f>
        <v>46051</v>
      </c>
    </row>
    <row r="39" spans="1:63" x14ac:dyDescent="0.25">
      <c r="A39" s="14">
        <v>38</v>
      </c>
      <c r="B39" s="14" t="s">
        <v>378</v>
      </c>
      <c r="C39" s="6" t="s">
        <v>379</v>
      </c>
      <c r="D39" s="6" t="s">
        <v>345</v>
      </c>
      <c r="E39" s="15">
        <f t="shared" ca="1" si="0"/>
        <v>3</v>
      </c>
      <c r="F39" s="16">
        <f>VLOOKUP($B39,[1]AC!$B:$BJ,5,FALSE)</f>
        <v>52.859625833196645</v>
      </c>
      <c r="G39" s="16">
        <f>VLOOKUP($B40,[1]AC!$B:$BJ,6,FALSE)</f>
        <v>52.558294930935155</v>
      </c>
      <c r="H39" s="16">
        <f>VLOOKUP($B40,[1]AC!$B:$BJ,7,FALSE)</f>
        <v>0</v>
      </c>
      <c r="I39" s="16">
        <f>VLOOKUP($B40,[1]AC!$B:$BJ,8,FALSE)</f>
        <v>195.92000000000002</v>
      </c>
      <c r="J39" s="16">
        <f>VLOOKUP($B40,[1]AC!$B:$BJ,9,FALSE)</f>
        <v>6941.81</v>
      </c>
      <c r="K39" s="16">
        <f>VLOOKUP($B40,[1]AC!$B:$BJ,10,FALSE)</f>
        <v>195.92000000000002</v>
      </c>
      <c r="L39" s="16">
        <f>VLOOKUP($B40,[1]AC!$B:$BJ,11,FALSE)</f>
        <v>6964.82</v>
      </c>
      <c r="M39" s="16">
        <f>VLOOKUP($B40,[1]AC!$B:$BJ,12,FALSE)</f>
        <v>2.8223186748124768E-2</v>
      </c>
      <c r="N39" s="16">
        <f>VLOOKUP($B40,[1]AC!$B:$BJ,13,FALSE)</f>
        <v>2.8129944492463557E-2</v>
      </c>
      <c r="O39" s="16">
        <f>VLOOKUP($B40,[1]AC!$B:$BJ,14,FALSE)</f>
        <v>180.47120004920959</v>
      </c>
      <c r="P39" s="16">
        <f>VLOOKUP($B40,[1]AC!$B:$BJ,15,FALSE)</f>
        <v>6892.2477999999992</v>
      </c>
      <c r="Q39" s="16">
        <f>VLOOKUP($B40,[1]AC!$B:$BJ,16,FALSE)</f>
        <v>180.33080000000001</v>
      </c>
      <c r="R39" s="16">
        <f>VLOOKUP($B40,[1]AC!$B:$BJ,17,FALSE)</f>
        <v>6889.6637999999994</v>
      </c>
      <c r="S39" s="16">
        <f>VLOOKUP($B40,[1]AC!$B:$BJ,18,FALSE)</f>
        <v>2.6184665044865277E-2</v>
      </c>
      <c r="T39" s="16">
        <f>VLOOKUP($B40,[1]AC!$B:$BJ,19,FALSE)</f>
        <v>2.6174107363555247E-2</v>
      </c>
      <c r="U39" s="16" t="str">
        <f>VLOOKUP($B39,[1]AC!$B:$BJ,20,FALSE)</f>
        <v>NEGATIVE</v>
      </c>
      <c r="V39" s="16" t="str">
        <f>VLOOKUP($B39,[1]AC!$B:$BJ,21,FALSE)</f>
        <v/>
      </c>
      <c r="W39" s="16" t="str">
        <f>VLOOKUP($B39,[1]AC!$B:$BJ,22,FALSE)</f>
        <v>DOWN</v>
      </c>
      <c r="X39" s="16" t="str">
        <f>VLOOKUP($B39,[1]AC!$B:$BJ,23,FALSE)</f>
        <v>POSITIVE</v>
      </c>
      <c r="Y39" s="16">
        <f>VLOOKUP($B39,[1]AC!$B:$BJ,24,FALSE)</f>
        <v>524.84230769230771</v>
      </c>
      <c r="Z39" s="16">
        <f>VLOOKUP($B39,[1]AC!$B:$BJ,25,FALSE)</f>
        <v>6852.6203076923057</v>
      </c>
      <c r="AA39" s="16">
        <f>VLOOKUP($B39,[1]AC!$B:$BJ,26,FALSE)</f>
        <v>525.25</v>
      </c>
      <c r="AB39" s="16">
        <f>VLOOKUP($B39,[1]AC!$B:$BJ,27,FALSE)</f>
        <v>6850.3815384615364</v>
      </c>
      <c r="AC39" s="16">
        <f>VLOOKUP($B39,[1]AC!$B:$BJ,28,FALSE)</f>
        <v>7.6590017267285898E-2</v>
      </c>
      <c r="AD39" s="16">
        <f>VLOOKUP($B39,[1]AC!$B:$BJ,29,FALSE)</f>
        <v>7.6674561416904818E-2</v>
      </c>
      <c r="AE39" s="16" t="str">
        <f>VLOOKUP($B39,[1]AC!$B:$BJ,30,FALSE)</f>
        <v>DOWN</v>
      </c>
      <c r="AF39" s="16" t="str">
        <f>VLOOKUP($B39,[1]AC!$B:$BJ,31,FALSE)</f>
        <v>DOWN</v>
      </c>
      <c r="AG39" s="16" t="str">
        <f>VLOOKUP($B39,[1]AC!$B:$BJ,32,FALSE)</f>
        <v>NEGATIVE</v>
      </c>
      <c r="AH39" s="16">
        <f>VLOOKUP($B39,[1]AC!$B:$BJ,33,FALSE)</f>
        <v>525.44230769230762</v>
      </c>
      <c r="AI39" s="16">
        <f>VLOOKUP($B39,[1]AC!$B:$BJ,34,FALSE)</f>
        <v>6560.7823076923087</v>
      </c>
      <c r="AJ39" s="16">
        <f>VLOOKUP($B39,[1]AC!$B:$BJ,35,FALSE)</f>
        <v>525.45512820512818</v>
      </c>
      <c r="AK39" s="16">
        <f>VLOOKUP($B39,[1]AC!$B:$BJ,36,FALSE)</f>
        <v>6561.3723076923088</v>
      </c>
      <c r="AL39" s="16">
        <f>VLOOKUP($B39,[1]AC!$B:$BJ,37,FALSE)</f>
        <v>8.0088361882735118E-2</v>
      </c>
      <c r="AM39" s="16">
        <f>VLOOKUP($B39,[1]AC!$B:$BJ,38,FALSE)</f>
        <v>8.0083114257836596E-2</v>
      </c>
      <c r="AN39" s="16" t="str">
        <f>VLOOKUP($B40,[1]AC!$B:$BJ,39,FALSE)</f>
        <v>DOWN</v>
      </c>
      <c r="AO39" s="16" t="str">
        <f>VLOOKUP($B39,[1]AC!$B:$BJ,40,FALSE)</f>
        <v>UP</v>
      </c>
      <c r="AP39" s="16" t="str">
        <f>VLOOKUP($B39,[1]AC!$B:$BJ,41,FALSE)</f>
        <v>NEGATIVE</v>
      </c>
      <c r="AQ39" s="16">
        <f>VLOOKUP($B39,[1]AC!$B:$BJ,42,FALSE)</f>
        <v>523.14310775276442</v>
      </c>
      <c r="AR39" s="16">
        <f>VLOOKUP($B39,[1]AC!$B:$BJ,43,FALSE)</f>
        <v>6769.6039787132295</v>
      </c>
      <c r="AS39" s="16">
        <f>VLOOKUP($B39,[1]AC!$B:$BJ,44,FALSE)</f>
        <v>523.04049383236838</v>
      </c>
      <c r="AT39" s="16">
        <f>VLOOKUP($B39,[1]AC!$B:$BJ,45,FALSE)</f>
        <v>6766.1256231941452</v>
      </c>
      <c r="AU39" s="16">
        <f>VLOOKUP($B39,[1]AC!$B:$BJ,46,FALSE)</f>
        <v>7.7278243956037704E-2</v>
      </c>
      <c r="AV39" s="16">
        <f>VLOOKUP($B39,[1]AC!$B:$BJ,47,FALSE)</f>
        <v>7.730280561735299E-2</v>
      </c>
      <c r="AW39" s="16" t="str">
        <f>VLOOKUP($B39,[1]AC!$B:$BJ,48,FALSE)</f>
        <v>UP</v>
      </c>
      <c r="AX39" s="16" t="str">
        <f>VLOOKUP($B39,[1]AC!$B:$BJ,49,FALSE)</f>
        <v>DOWN</v>
      </c>
      <c r="AY39" s="16" t="str">
        <f>VLOOKUP($B39,[1]AC!$B:$BJ,50,FALSE)</f>
        <v>NEGATIVE</v>
      </c>
      <c r="AZ39" s="16">
        <f>VLOOKUP($B39,[1]AC!$B:$BJ,51,FALSE)</f>
        <v>53.678637234837566</v>
      </c>
      <c r="BA39" s="16">
        <f>VLOOKUP($B39,[1]AC!$B:$BJ,52,FALSE)</f>
        <v>520.15322580645159</v>
      </c>
      <c r="BB39" s="16">
        <f>VLOOKUP($B39,[1]AC!$B:$BJ,53,FALSE)</f>
        <v>523.82375000000002</v>
      </c>
      <c r="BC39" s="16">
        <f>VLOOKUP($B39,[1]AC!$B:$BJ,54,FALSE)</f>
        <v>1.556613280826058E-2</v>
      </c>
      <c r="BD39" s="16">
        <f>VLOOKUP($B39,[1]AC!$B:$BJ,55,FALSE)</f>
        <v>1.1169281127073383E-2</v>
      </c>
      <c r="BE39" s="16">
        <f>VLOOKUP($B39,[1]AC!$B:$BJ,56,FALSE)</f>
        <v>8.4498841451918771E-3</v>
      </c>
      <c r="BF39" s="14">
        <f>VLOOKUP($B39,[2]indicators!$A:$G,2,FALSE)</f>
        <v>13</v>
      </c>
      <c r="BG39" s="14">
        <f>VLOOKUP($B39,[2]indicators!$A:$G,3,FALSE)</f>
        <v>0</v>
      </c>
      <c r="BH39" s="14">
        <f>VLOOKUP($B39,[2]indicators!$A:$G,4,FALSE)</f>
        <v>0</v>
      </c>
      <c r="BI39" s="17">
        <f>VLOOKUP($B39,[2]indicators!$A:$G,5,FALSE)</f>
        <v>0</v>
      </c>
      <c r="BJ39" s="17">
        <f>VLOOKUP($B39,[2]indicators!$A:$G,6,FALSE)</f>
        <v>0</v>
      </c>
      <c r="BK39" s="17">
        <f>VLOOKUP($B39,[2]indicators!$A:$G,7,FALSE)</f>
        <v>0</v>
      </c>
    </row>
    <row r="40" spans="1:63" x14ac:dyDescent="0.25">
      <c r="A40" s="14">
        <v>39</v>
      </c>
      <c r="B40" s="14" t="s">
        <v>380</v>
      </c>
      <c r="C40" s="6" t="s">
        <v>381</v>
      </c>
      <c r="D40" s="6" t="s">
        <v>345</v>
      </c>
      <c r="E40" s="15">
        <f t="shared" ca="1" si="0"/>
        <v>4</v>
      </c>
      <c r="F40" s="16">
        <f>VLOOKUP($B40,[1]AC!$B:$BJ,5,FALSE)</f>
        <v>60.982775556079879</v>
      </c>
      <c r="G40" s="16">
        <f>VLOOKUP($B41,[1]AC!$B:$BJ,6,FALSE)</f>
        <v>52.558294930935155</v>
      </c>
      <c r="H40" s="16">
        <f>VLOOKUP($B41,[1]AC!$B:$BJ,7,FALSE)</f>
        <v>0</v>
      </c>
      <c r="I40" s="16">
        <f>VLOOKUP($B41,[1]AC!$B:$BJ,8,FALSE)</f>
        <v>24370</v>
      </c>
      <c r="J40" s="16">
        <f>VLOOKUP($B41,[1]AC!$B:$BJ,9,FALSE)</f>
        <v>6941.81</v>
      </c>
      <c r="K40" s="16">
        <f>VLOOKUP($B41,[1]AC!$B:$BJ,10,FALSE)</f>
        <v>24385</v>
      </c>
      <c r="L40" s="16">
        <f>VLOOKUP($B41,[1]AC!$B:$BJ,11,FALSE)</f>
        <v>6964.82</v>
      </c>
      <c r="M40" s="16">
        <f>VLOOKUP($B41,[1]AC!$B:$BJ,12,FALSE)</f>
        <v>3.510611785687018</v>
      </c>
      <c r="N40" s="16">
        <f>VLOOKUP($B41,[1]AC!$B:$BJ,13,FALSE)</f>
        <v>3.5011672950629018</v>
      </c>
      <c r="O40" s="16">
        <f>VLOOKUP($B41,[1]AC!$B:$BJ,14,FALSE)</f>
        <v>23864.5</v>
      </c>
      <c r="P40" s="16">
        <f>VLOOKUP($B41,[1]AC!$B:$BJ,15,FALSE)</f>
        <v>6892.2477999999992</v>
      </c>
      <c r="Q40" s="16">
        <f>VLOOKUP($B41,[1]AC!$B:$BJ,16,FALSE)</f>
        <v>23823.600000000002</v>
      </c>
      <c r="R40" s="16">
        <f>VLOOKUP($B41,[1]AC!$B:$BJ,17,FALSE)</f>
        <v>6889.6637999999994</v>
      </c>
      <c r="S40" s="16">
        <f>VLOOKUP($B41,[1]AC!$B:$BJ,18,FALSE)</f>
        <v>3.4625133472421004</v>
      </c>
      <c r="T40" s="16">
        <f>VLOOKUP($B41,[1]AC!$B:$BJ,19,FALSE)</f>
        <v>3.4578755497474352</v>
      </c>
      <c r="U40" s="16" t="str">
        <f>VLOOKUP($B40,[1]AC!$B:$BJ,20,FALSE)</f>
        <v>NEGATIVE</v>
      </c>
      <c r="V40" s="16" t="str">
        <f>VLOOKUP($B40,[1]AC!$B:$BJ,21,FALSE)</f>
        <v/>
      </c>
      <c r="W40" s="16" t="str">
        <f>VLOOKUP($B40,[1]AC!$B:$BJ,22,FALSE)</f>
        <v>UP</v>
      </c>
      <c r="X40" s="16" t="str">
        <f>VLOOKUP($B40,[1]AC!$B:$BJ,23,FALSE)</f>
        <v>POSITIVE</v>
      </c>
      <c r="Y40" s="16">
        <f>VLOOKUP($B40,[1]AC!$B:$BJ,24,FALSE)</f>
        <v>183.71907696093047</v>
      </c>
      <c r="Z40" s="16">
        <f>VLOOKUP($B40,[1]AC!$B:$BJ,25,FALSE)</f>
        <v>6852.6203076923057</v>
      </c>
      <c r="AA40" s="16">
        <f>VLOOKUP($B40,[1]AC!$B:$BJ,26,FALSE)</f>
        <v>183.64230769230772</v>
      </c>
      <c r="AB40" s="16">
        <f>VLOOKUP($B40,[1]AC!$B:$BJ,27,FALSE)</f>
        <v>6850.3815384615364</v>
      </c>
      <c r="AC40" s="16">
        <f>VLOOKUP($B40,[1]AC!$B:$BJ,28,FALSE)</f>
        <v>2.6810047647715048E-2</v>
      </c>
      <c r="AD40" s="16">
        <f>VLOOKUP($B40,[1]AC!$B:$BJ,29,FALSE)</f>
        <v>2.6807602855584922E-2</v>
      </c>
      <c r="AE40" s="16" t="str">
        <f>VLOOKUP($B40,[1]AC!$B:$BJ,30,FALSE)</f>
        <v>UP</v>
      </c>
      <c r="AF40" s="16" t="str">
        <f>VLOOKUP($B40,[1]AC!$B:$BJ,31,FALSE)</f>
        <v>UP</v>
      </c>
      <c r="AG40" s="16" t="str">
        <f>VLOOKUP($B40,[1]AC!$B:$BJ,32,FALSE)</f>
        <v>POSITIVE</v>
      </c>
      <c r="AH40" s="16">
        <f>VLOOKUP($B40,[1]AC!$B:$BJ,33,FALSE)</f>
        <v>197.73282057590973</v>
      </c>
      <c r="AI40" s="16">
        <f>VLOOKUP($B40,[1]AC!$B:$BJ,34,FALSE)</f>
        <v>6560.7823076923087</v>
      </c>
      <c r="AJ40" s="16">
        <f>VLOOKUP($B40,[1]AC!$B:$BJ,35,FALSE)</f>
        <v>197.8002564102564</v>
      </c>
      <c r="AK40" s="16">
        <f>VLOOKUP($B40,[1]AC!$B:$BJ,36,FALSE)</f>
        <v>6561.3723076923088</v>
      </c>
      <c r="AL40" s="16">
        <f>VLOOKUP($B40,[1]AC!$B:$BJ,37,FALSE)</f>
        <v>3.0138604102756813E-2</v>
      </c>
      <c r="AM40" s="16">
        <f>VLOOKUP($B40,[1]AC!$B:$BJ,38,FALSE)</f>
        <v>3.0146171735806353E-2</v>
      </c>
      <c r="AN40" s="16" t="str">
        <f>VLOOKUP($B41,[1]AC!$B:$BJ,39,FALSE)</f>
        <v>DOWN</v>
      </c>
      <c r="AO40" s="16" t="str">
        <f>VLOOKUP($B40,[1]AC!$B:$BJ,40,FALSE)</f>
        <v>DOWN</v>
      </c>
      <c r="AP40" s="16" t="str">
        <f>VLOOKUP($B40,[1]AC!$B:$BJ,41,FALSE)</f>
        <v>NEGATIVE</v>
      </c>
      <c r="AQ40" s="16">
        <f>VLOOKUP($B40,[1]AC!$B:$BJ,42,FALSE)</f>
        <v>188.20553535087851</v>
      </c>
      <c r="AR40" s="16">
        <f>VLOOKUP($B40,[1]AC!$B:$BJ,43,FALSE)</f>
        <v>6769.6039787132295</v>
      </c>
      <c r="AS40" s="16">
        <f>VLOOKUP($B40,[1]AC!$B:$BJ,44,FALSE)</f>
        <v>188.05004729440145</v>
      </c>
      <c r="AT40" s="16">
        <f>VLOOKUP($B40,[1]AC!$B:$BJ,45,FALSE)</f>
        <v>6766.1256231941452</v>
      </c>
      <c r="AU40" s="16">
        <f>VLOOKUP($B40,[1]AC!$B:$BJ,46,FALSE)</f>
        <v>2.7801557660194581E-2</v>
      </c>
      <c r="AV40" s="16">
        <f>VLOOKUP($B40,[1]AC!$B:$BJ,47,FALSE)</f>
        <v>2.7792869622427583E-2</v>
      </c>
      <c r="AW40" s="16" t="str">
        <f>VLOOKUP($B40,[1]AC!$B:$BJ,48,FALSE)</f>
        <v>UP</v>
      </c>
      <c r="AX40" s="16" t="str">
        <f>VLOOKUP($B40,[1]AC!$B:$BJ,49,FALSE)</f>
        <v>UP</v>
      </c>
      <c r="AY40" s="16" t="str">
        <f>VLOOKUP($B40,[1]AC!$B:$BJ,50,FALSE)</f>
        <v>POSITIVE</v>
      </c>
      <c r="AZ40" s="16">
        <f>VLOOKUP($B40,[1]AC!$B:$BJ,51,FALSE)</f>
        <v>77.584996576580608</v>
      </c>
      <c r="BA40" s="16">
        <f>VLOOKUP($B40,[1]AC!$B:$BJ,52,FALSE)</f>
        <v>182.32709685356389</v>
      </c>
      <c r="BB40" s="16">
        <f>VLOOKUP($B40,[1]AC!$B:$BJ,53,FALSE)</f>
        <v>198.77735001230241</v>
      </c>
      <c r="BC40" s="16">
        <f>VLOOKUP($B40,[1]AC!$B:$BJ,54,FALSE)</f>
        <v>7.4552292999834568E-2</v>
      </c>
      <c r="BD40" s="16">
        <f>VLOOKUP($B40,[1]AC!$B:$BJ,55,FALSE)</f>
        <v>8.560257784387737E-2</v>
      </c>
      <c r="BE40" s="16">
        <f>VLOOKUP($B40,[1]AC!$B:$BJ,56,FALSE)</f>
        <v>-1.437462574144166E-2</v>
      </c>
      <c r="BF40" s="14">
        <f>VLOOKUP($B40,[2]indicators!$A:$G,2,FALSE)</f>
        <v>22</v>
      </c>
      <c r="BG40" s="14">
        <f>VLOOKUP($B40,[2]indicators!$A:$G,3,FALSE)</f>
        <v>0</v>
      </c>
      <c r="BH40" s="14">
        <f>VLOOKUP($B40,[2]indicators!$A:$G,4,FALSE)</f>
        <v>0</v>
      </c>
      <c r="BI40" s="17">
        <f>VLOOKUP($B40,[2]indicators!$A:$G,5,FALSE)</f>
        <v>0</v>
      </c>
      <c r="BJ40" s="17">
        <f>VLOOKUP($B40,[2]indicators!$A:$G,6,FALSE)</f>
        <v>0</v>
      </c>
      <c r="BK40" s="17">
        <f>VLOOKUP($B40,[2]indicators!$A:$G,7,FALSE)</f>
        <v>0</v>
      </c>
    </row>
    <row r="41" spans="1:63" x14ac:dyDescent="0.25">
      <c r="A41" s="14">
        <v>40</v>
      </c>
      <c r="B41" s="14" t="s">
        <v>382</v>
      </c>
      <c r="C41" s="6" t="s">
        <v>383</v>
      </c>
      <c r="D41" s="6" t="s">
        <v>345</v>
      </c>
      <c r="E41" s="15">
        <f t="shared" ca="1" si="0"/>
        <v>7</v>
      </c>
      <c r="F41" s="16">
        <f>VLOOKUP($B41,[1]AC!$B:$BJ,5,FALSE)</f>
        <v>48.753958928323755</v>
      </c>
      <c r="G41" s="16">
        <f>VLOOKUP($B42,[1]AC!$B:$BJ,6,FALSE)</f>
        <v>52.558294930935155</v>
      </c>
      <c r="H41" s="16">
        <f>VLOOKUP($B42,[1]AC!$B:$BJ,7,FALSE)</f>
        <v>0</v>
      </c>
      <c r="I41" s="16">
        <f>VLOOKUP($B42,[1]AC!$B:$BJ,8,FALSE)</f>
        <v>0.2621</v>
      </c>
      <c r="J41" s="16">
        <f>VLOOKUP($B42,[1]AC!$B:$BJ,9,FALSE)</f>
        <v>6941.81</v>
      </c>
      <c r="K41" s="16">
        <f>VLOOKUP($B42,[1]AC!$B:$BJ,10,FALSE)</f>
        <v>0.26140000000000002</v>
      </c>
      <c r="L41" s="16">
        <f>VLOOKUP($B42,[1]AC!$B:$BJ,11,FALSE)</f>
        <v>6964.82</v>
      </c>
      <c r="M41" s="16">
        <f>VLOOKUP($B42,[1]AC!$B:$BJ,12,FALSE)</f>
        <v>3.7756723390585452E-5</v>
      </c>
      <c r="N41" s="16">
        <f>VLOOKUP($B42,[1]AC!$B:$BJ,13,FALSE)</f>
        <v>3.7531479636228938E-5</v>
      </c>
      <c r="O41" s="16">
        <f>VLOOKUP($B42,[1]AC!$B:$BJ,14,FALSE)</f>
        <v>0.35239999999999999</v>
      </c>
      <c r="P41" s="16">
        <f>VLOOKUP($B42,[1]AC!$B:$BJ,15,FALSE)</f>
        <v>6892.2477999999992</v>
      </c>
      <c r="Q41" s="16">
        <f>VLOOKUP($B42,[1]AC!$B:$BJ,16,FALSE)</f>
        <v>0.35460000000000003</v>
      </c>
      <c r="R41" s="16">
        <f>VLOOKUP($B42,[1]AC!$B:$BJ,17,FALSE)</f>
        <v>6889.6637999999994</v>
      </c>
      <c r="S41" s="16">
        <f>VLOOKUP($B42,[1]AC!$B:$BJ,18,FALSE)</f>
        <v>5.1129908590924433E-5</v>
      </c>
      <c r="T41" s="16">
        <f>VLOOKUP($B42,[1]AC!$B:$BJ,19,FALSE)</f>
        <v>5.1468404017043625E-5</v>
      </c>
      <c r="U41" s="16" t="str">
        <f>VLOOKUP($B41,[1]AC!$B:$BJ,20,FALSE)</f>
        <v>NEGATIVE</v>
      </c>
      <c r="V41" s="16" t="str">
        <f>VLOOKUP($B41,[1]AC!$B:$BJ,21,FALSE)</f>
        <v/>
      </c>
      <c r="W41" s="16" t="str">
        <f>VLOOKUP($B41,[1]AC!$B:$BJ,22,FALSE)</f>
        <v>UP</v>
      </c>
      <c r="X41" s="16" t="str">
        <f>VLOOKUP($B41,[1]AC!$B:$BJ,23,FALSE)</f>
        <v>POSITIVE</v>
      </c>
      <c r="Y41" s="16">
        <f>VLOOKUP($B41,[1]AC!$B:$BJ,24,FALSE)</f>
        <v>23540</v>
      </c>
      <c r="Z41" s="16">
        <f>VLOOKUP($B41,[1]AC!$B:$BJ,25,FALSE)</f>
        <v>6852.6203076923057</v>
      </c>
      <c r="AA41" s="16">
        <f>VLOOKUP($B41,[1]AC!$B:$BJ,26,FALSE)</f>
        <v>23513.153846153848</v>
      </c>
      <c r="AB41" s="16">
        <f>VLOOKUP($B41,[1]AC!$B:$BJ,27,FALSE)</f>
        <v>6850.3815384615364</v>
      </c>
      <c r="AC41" s="16">
        <f>VLOOKUP($B41,[1]AC!$B:$BJ,28,FALSE)</f>
        <v>3.4351823015169143</v>
      </c>
      <c r="AD41" s="16">
        <f>VLOOKUP($B41,[1]AC!$B:$BJ,29,FALSE)</f>
        <v>3.43238602319287</v>
      </c>
      <c r="AE41" s="16" t="str">
        <f>VLOOKUP($B41,[1]AC!$B:$BJ,30,FALSE)</f>
        <v>UP</v>
      </c>
      <c r="AF41" s="16" t="str">
        <f>VLOOKUP($B41,[1]AC!$B:$BJ,31,FALSE)</f>
        <v>UP</v>
      </c>
      <c r="AG41" s="16" t="str">
        <f>VLOOKUP($B41,[1]AC!$B:$BJ,32,FALSE)</f>
        <v>POSITIVE</v>
      </c>
      <c r="AH41" s="16">
        <f>VLOOKUP($B41,[1]AC!$B:$BJ,33,FALSE)</f>
        <v>22793.205128205129</v>
      </c>
      <c r="AI41" s="16">
        <f>VLOOKUP($B41,[1]AC!$B:$BJ,34,FALSE)</f>
        <v>6560.7823076923087</v>
      </c>
      <c r="AJ41" s="16">
        <f>VLOOKUP($B41,[1]AC!$B:$BJ,35,FALSE)</f>
        <v>22799.48717948718</v>
      </c>
      <c r="AK41" s="16">
        <f>VLOOKUP($B41,[1]AC!$B:$BJ,36,FALSE)</f>
        <v>6561.3723076923088</v>
      </c>
      <c r="AL41" s="16">
        <f>VLOOKUP($B41,[1]AC!$B:$BJ,37,FALSE)</f>
        <v>3.4741596442669374</v>
      </c>
      <c r="AM41" s="16">
        <f>VLOOKUP($B41,[1]AC!$B:$BJ,38,FALSE)</f>
        <v>3.4748046765701601</v>
      </c>
      <c r="AN41" s="16" t="str">
        <f>VLOOKUP($B42,[1]AC!$B:$BJ,39,FALSE)</f>
        <v>DOWN</v>
      </c>
      <c r="AO41" s="16" t="str">
        <f>VLOOKUP($B41,[1]AC!$B:$BJ,40,FALSE)</f>
        <v>DOWN</v>
      </c>
      <c r="AP41" s="16" t="str">
        <f>VLOOKUP($B41,[1]AC!$B:$BJ,41,FALSE)</f>
        <v>POSITIVE</v>
      </c>
      <c r="AQ41" s="16">
        <f>VLOOKUP($B41,[1]AC!$B:$BJ,42,FALSE)</f>
        <v>23461.822184362434</v>
      </c>
      <c r="AR41" s="16">
        <f>VLOOKUP($B41,[1]AC!$B:$BJ,43,FALSE)</f>
        <v>6769.6039787132295</v>
      </c>
      <c r="AS41" s="16">
        <f>VLOOKUP($B41,[1]AC!$B:$BJ,44,FALSE)</f>
        <v>23443.172127480866</v>
      </c>
      <c r="AT41" s="16">
        <f>VLOOKUP($B41,[1]AC!$B:$BJ,45,FALSE)</f>
        <v>6766.1256231941452</v>
      </c>
      <c r="AU41" s="16">
        <f>VLOOKUP($B41,[1]AC!$B:$BJ,46,FALSE)</f>
        <v>3.4657599260070855</v>
      </c>
      <c r="AV41" s="16">
        <f>VLOOKUP($B41,[1]AC!$B:$BJ,47,FALSE)</f>
        <v>3.4647852305783586</v>
      </c>
      <c r="AW41" s="16" t="str">
        <f>VLOOKUP($B41,[1]AC!$B:$BJ,48,FALSE)</f>
        <v>UP</v>
      </c>
      <c r="AX41" s="16" t="str">
        <f>VLOOKUP($B41,[1]AC!$B:$BJ,49,FALSE)</f>
        <v>UP</v>
      </c>
      <c r="AY41" s="16" t="str">
        <f>VLOOKUP($B41,[1]AC!$B:$BJ,50,FALSE)</f>
        <v>POSITIVE</v>
      </c>
      <c r="AZ41" s="16">
        <f>VLOOKUP($B41,[1]AC!$B:$BJ,51,FALSE)</f>
        <v>52.412889985149391</v>
      </c>
      <c r="BA41" s="16">
        <f>VLOOKUP($B41,[1]AC!$B:$BJ,52,FALSE)</f>
        <v>24390</v>
      </c>
      <c r="BB41" s="16">
        <f>VLOOKUP($B41,[1]AC!$B:$BJ,53,FALSE)</f>
        <v>22732.7</v>
      </c>
      <c r="BC41" s="16">
        <f>VLOOKUP($B41,[1]AC!$B:$BJ,54,FALSE)</f>
        <v>-8.2000820008198971E-4</v>
      </c>
      <c r="BD41" s="16">
        <f>VLOOKUP($B41,[1]AC!$B:$BJ,55,FALSE)</f>
        <v>2.1182090552913424E-2</v>
      </c>
      <c r="BE41" s="16">
        <f>VLOOKUP($B41,[1]AC!$B:$BJ,56,FALSE)</f>
        <v>7.2024000668640342E-2</v>
      </c>
      <c r="BF41" s="14">
        <f>VLOOKUP($B41,[2]indicators!$A:$G,2,FALSE)</f>
        <v>0</v>
      </c>
      <c r="BG41" s="14">
        <f>VLOOKUP($B41,[2]indicators!$A:$G,3,FALSE)</f>
        <v>0</v>
      </c>
      <c r="BH41" s="14">
        <f>VLOOKUP($B41,[2]indicators!$A:$G,4,FALSE)</f>
        <v>0</v>
      </c>
      <c r="BI41" s="17">
        <f>VLOOKUP($B41,[2]indicators!$A:$G,5,FALSE)</f>
        <v>46056</v>
      </c>
      <c r="BJ41" s="17">
        <f>VLOOKUP($B41,[2]indicators!$A:$G,6,FALSE)</f>
        <v>0</v>
      </c>
      <c r="BK41" s="17">
        <f>VLOOKUP($B41,[2]indicators!$A:$G,7,FALSE)</f>
        <v>0</v>
      </c>
    </row>
    <row r="42" spans="1:63" x14ac:dyDescent="0.25">
      <c r="A42" s="14">
        <v>41</v>
      </c>
      <c r="B42" s="14" t="s">
        <v>341</v>
      </c>
      <c r="C42" s="6" t="s">
        <v>342</v>
      </c>
      <c r="D42" s="6" t="s">
        <v>334</v>
      </c>
      <c r="E42" s="15">
        <f t="shared" ca="1" si="0"/>
        <v>-1</v>
      </c>
      <c r="F42" s="16">
        <f>VLOOKUP($B42,[1]AC!$B:$BJ,5,FALSE)</f>
        <v>32.277999999999999</v>
      </c>
      <c r="G42" s="16">
        <f>VLOOKUP($B43,[1]AC!$B:$BJ,6,FALSE)</f>
        <v>52.558294930935155</v>
      </c>
      <c r="H42" s="16">
        <f>VLOOKUP($B43,[1]AC!$B:$BJ,7,FALSE)</f>
        <v>0</v>
      </c>
      <c r="I42" s="16">
        <f>VLOOKUP($B43,[1]AC!$B:$BJ,8,FALSE)</f>
        <v>68630.66</v>
      </c>
      <c r="J42" s="16">
        <f>VLOOKUP($B43,[1]AC!$B:$BJ,9,FALSE)</f>
        <v>6941.81</v>
      </c>
      <c r="K42" s="16">
        <f>VLOOKUP($B43,[1]AC!$B:$BJ,10,FALSE)</f>
        <v>68613.679999999993</v>
      </c>
      <c r="L42" s="16">
        <f>VLOOKUP($B43,[1]AC!$B:$BJ,11,FALSE)</f>
        <v>6964.82</v>
      </c>
      <c r="M42" s="16">
        <f>VLOOKUP($B43,[1]AC!$B:$BJ,12,FALSE)</f>
        <v>9.8865656075288726</v>
      </c>
      <c r="N42" s="16">
        <f>VLOOKUP($B43,[1]AC!$B:$BJ,13,FALSE)</f>
        <v>9.8514649337671312</v>
      </c>
      <c r="O42" s="16">
        <f>VLOOKUP($B43,[1]AC!$B:$BJ,14,FALSE)</f>
        <v>86194.83</v>
      </c>
      <c r="P42" s="16">
        <f>VLOOKUP($B43,[1]AC!$B:$BJ,15,FALSE)</f>
        <v>6892.2477999999992</v>
      </c>
      <c r="Q42" s="16">
        <f>VLOOKUP($B43,[1]AC!$B:$BJ,16,FALSE)</f>
        <v>86587.16</v>
      </c>
      <c r="R42" s="16">
        <f>VLOOKUP($B43,[1]AC!$B:$BJ,17,FALSE)</f>
        <v>6889.6637999999994</v>
      </c>
      <c r="S42" s="16">
        <f>VLOOKUP($B43,[1]AC!$B:$BJ,18,FALSE)</f>
        <v>12.506054991232325</v>
      </c>
      <c r="T42" s="16">
        <f>VLOOKUP($B43,[1]AC!$B:$BJ,19,FALSE)</f>
        <v>12.567690167987589</v>
      </c>
      <c r="U42" s="16" t="str">
        <f>VLOOKUP($B42,[1]AC!$B:$BJ,20,FALSE)</f>
        <v>NEGATIVE</v>
      </c>
      <c r="V42" s="16" t="str">
        <f>VLOOKUP($B42,[1]AC!$B:$BJ,21,FALSE)</f>
        <v/>
      </c>
      <c r="W42" s="16" t="str">
        <f>VLOOKUP($B42,[1]AC!$B:$BJ,22,FALSE)</f>
        <v>DOWN</v>
      </c>
      <c r="X42" s="16" t="str">
        <f>VLOOKUP($B42,[1]AC!$B:$BJ,23,FALSE)</f>
        <v>NEGATIVE</v>
      </c>
      <c r="Y42" s="16">
        <f>VLOOKUP($B42,[1]AC!$B:$BJ,24,FALSE)</f>
        <v>0.36299999999999999</v>
      </c>
      <c r="Z42" s="16">
        <f>VLOOKUP($B42,[1]AC!$B:$BJ,25,FALSE)</f>
        <v>6852.6203076923057</v>
      </c>
      <c r="AA42" s="16">
        <f>VLOOKUP($B42,[1]AC!$B:$BJ,26,FALSE)</f>
        <v>0.36549999999999999</v>
      </c>
      <c r="AB42" s="16">
        <f>VLOOKUP($B42,[1]AC!$B:$BJ,27,FALSE)</f>
        <v>6850.3815384615364</v>
      </c>
      <c r="AC42" s="16">
        <f>VLOOKUP($B42,[1]AC!$B:$BJ,28,FALSE)</f>
        <v>5.2972437359840266E-5</v>
      </c>
      <c r="AD42" s="16">
        <f>VLOOKUP($B42,[1]AC!$B:$BJ,29,FALSE)</f>
        <v>5.3354692428136527E-5</v>
      </c>
      <c r="AE42" s="16" t="str">
        <f>VLOOKUP($B42,[1]AC!$B:$BJ,30,FALSE)</f>
        <v>DOWN</v>
      </c>
      <c r="AF42" s="16" t="str">
        <f>VLOOKUP($B42,[1]AC!$B:$BJ,31,FALSE)</f>
        <v>DOWN</v>
      </c>
      <c r="AG42" s="16" t="str">
        <f>VLOOKUP($B42,[1]AC!$B:$BJ,32,FALSE)</f>
        <v>NEGATIVE</v>
      </c>
      <c r="AH42" s="16">
        <f>VLOOKUP($B42,[1]AC!$B:$BJ,33,FALSE)</f>
        <v>0.60799999999999998</v>
      </c>
      <c r="AI42" s="16">
        <f>VLOOKUP($B42,[1]AC!$B:$BJ,34,FALSE)</f>
        <v>6560.7823076923087</v>
      </c>
      <c r="AJ42" s="16">
        <f>VLOOKUP($B42,[1]AC!$B:$BJ,35,FALSE)</f>
        <v>0.60819999999999996</v>
      </c>
      <c r="AK42" s="16">
        <f>VLOOKUP($B42,[1]AC!$B:$BJ,36,FALSE)</f>
        <v>6561.3723076923088</v>
      </c>
      <c r="AL42" s="16">
        <f>VLOOKUP($B42,[1]AC!$B:$BJ,37,FALSE)</f>
        <v>9.2671875316932754E-5</v>
      </c>
      <c r="AM42" s="16">
        <f>VLOOKUP($B42,[1]AC!$B:$BJ,38,FALSE)</f>
        <v>9.2694023670470414E-5</v>
      </c>
      <c r="AN42" s="16" t="str">
        <f>VLOOKUP($B43,[1]AC!$B:$BJ,39,FALSE)</f>
        <v>DOWN</v>
      </c>
      <c r="AO42" s="16" t="str">
        <f>VLOOKUP($B42,[1]AC!$B:$BJ,40,FALSE)</f>
        <v>DOWN</v>
      </c>
      <c r="AP42" s="16" t="str">
        <f>VLOOKUP($B42,[1]AC!$B:$BJ,41,FALSE)</f>
        <v>NEGATIVE</v>
      </c>
      <c r="AQ42" s="16">
        <f>VLOOKUP($B42,[1]AC!$B:$BJ,42,FALSE)</f>
        <v>0.41920000000000002</v>
      </c>
      <c r="AR42" s="16">
        <f>VLOOKUP($B42,[1]AC!$B:$BJ,43,FALSE)</f>
        <v>6769.6039787132295</v>
      </c>
      <c r="AS42" s="16">
        <f>VLOOKUP($B42,[1]AC!$B:$BJ,44,FALSE)</f>
        <v>0.4224</v>
      </c>
      <c r="AT42" s="16">
        <f>VLOOKUP($B42,[1]AC!$B:$BJ,45,FALSE)</f>
        <v>6766.1256231941452</v>
      </c>
      <c r="AU42" s="16">
        <f>VLOOKUP($B42,[1]AC!$B:$BJ,46,FALSE)</f>
        <v>6.1923858665611606E-5</v>
      </c>
      <c r="AV42" s="16">
        <f>VLOOKUP($B42,[1]AC!$B:$BJ,47,FALSE)</f>
        <v>6.2428636936923118E-5</v>
      </c>
      <c r="AW42" s="16" t="str">
        <f>VLOOKUP($B42,[1]AC!$B:$BJ,48,FALSE)</f>
        <v>DOWN</v>
      </c>
      <c r="AX42" s="16" t="str">
        <f>VLOOKUP($B42,[1]AC!$B:$BJ,49,FALSE)</f>
        <v>DOWN</v>
      </c>
      <c r="AY42" s="16" t="str">
        <f>VLOOKUP($B42,[1]AC!$B:$BJ,50,FALSE)</f>
        <v>NEGATIVE</v>
      </c>
      <c r="AZ42" s="16">
        <f>VLOOKUP($B42,[1]AC!$B:$BJ,51,FALSE)</f>
        <v>10.914</v>
      </c>
      <c r="BA42" s="16">
        <f>VLOOKUP($B42,[1]AC!$B:$BJ,52,FALSE)</f>
        <v>0.33789999999999998</v>
      </c>
      <c r="BB42" s="16">
        <f>VLOOKUP($B42,[1]AC!$B:$BJ,53,FALSE)</f>
        <v>0.59760000000000002</v>
      </c>
      <c r="BC42" s="16">
        <f>VLOOKUP($B42,[1]AC!$B:$BJ,54,FALSE)</f>
        <v>-0.2243267238828055</v>
      </c>
      <c r="BD42" s="16">
        <f>VLOOKUP($B42,[1]AC!$B:$BJ,55,FALSE)</f>
        <v>-0.25624290578887621</v>
      </c>
      <c r="BE42" s="16">
        <f>VLOOKUP($B42,[1]AC!$B:$BJ,56,FALSE)</f>
        <v>-0.56141231593038832</v>
      </c>
      <c r="BF42" s="14">
        <f>VLOOKUP($B42,[2]indicators!$A:$G,2,FALSE)</f>
        <v>0</v>
      </c>
      <c r="BG42" s="14">
        <f>VLOOKUP($B42,[2]indicators!$A:$G,3,FALSE)</f>
        <v>0</v>
      </c>
      <c r="BH42" s="14">
        <f>VLOOKUP($B42,[2]indicators!$A:$G,4,FALSE)</f>
        <v>0</v>
      </c>
      <c r="BI42" s="17">
        <f>VLOOKUP($B42,[2]indicators!$A:$G,5,FALSE)</f>
        <v>0</v>
      </c>
      <c r="BJ42" s="17">
        <f>VLOOKUP($B42,[2]indicators!$A:$G,6,FALSE)</f>
        <v>0</v>
      </c>
      <c r="BK42" s="17">
        <f>VLOOKUP($B42,[2]indicators!$A:$G,7,FALSE)</f>
        <v>0</v>
      </c>
    </row>
    <row r="43" spans="1:63" x14ac:dyDescent="0.25">
      <c r="A43" s="14">
        <v>42</v>
      </c>
      <c r="B43" s="14" t="s">
        <v>332</v>
      </c>
      <c r="C43" s="6" t="s">
        <v>333</v>
      </c>
      <c r="D43" s="6" t="s">
        <v>334</v>
      </c>
      <c r="E43" s="15">
        <f t="shared" ca="1" si="0"/>
        <v>-1</v>
      </c>
      <c r="F43" s="16">
        <f>VLOOKUP($B43,[1]AC!$B:$BJ,5,FALSE)</f>
        <v>31.86</v>
      </c>
      <c r="G43" s="16">
        <f>VLOOKUP($B44,[1]AC!$B:$BJ,6,FALSE)</f>
        <v>52.558294930935155</v>
      </c>
      <c r="H43" s="16">
        <f>VLOOKUP($B44,[1]AC!$B:$BJ,7,FALSE)</f>
        <v>0</v>
      </c>
      <c r="I43" s="16">
        <f>VLOOKUP($B44,[1]AC!$B:$BJ,8,FALSE)</f>
        <v>2012.058</v>
      </c>
      <c r="J43" s="16">
        <f>VLOOKUP($B44,[1]AC!$B:$BJ,9,FALSE)</f>
        <v>6941.81</v>
      </c>
      <c r="K43" s="16">
        <f>VLOOKUP($B44,[1]AC!$B:$BJ,10,FALSE)</f>
        <v>2007.73</v>
      </c>
      <c r="L43" s="16">
        <f>VLOOKUP($B44,[1]AC!$B:$BJ,11,FALSE)</f>
        <v>6964.82</v>
      </c>
      <c r="M43" s="16">
        <f>VLOOKUP($B44,[1]AC!$B:$BJ,12,FALSE)</f>
        <v>0.28984630809543904</v>
      </c>
      <c r="N43" s="16">
        <f>VLOOKUP($B44,[1]AC!$B:$BJ,13,FALSE)</f>
        <v>0.28826732061991556</v>
      </c>
      <c r="O43" s="16">
        <f>VLOOKUP($B44,[1]AC!$B:$BJ,14,FALSE)</f>
        <v>2858.357</v>
      </c>
      <c r="P43" s="16">
        <f>VLOOKUP($B44,[1]AC!$B:$BJ,15,FALSE)</f>
        <v>6892.2477999999992</v>
      </c>
      <c r="Q43" s="16">
        <f>VLOOKUP($B44,[1]AC!$B:$BJ,16,FALSE)</f>
        <v>2877.942</v>
      </c>
      <c r="R43" s="16">
        <f>VLOOKUP($B44,[1]AC!$B:$BJ,17,FALSE)</f>
        <v>6889.6637999999994</v>
      </c>
      <c r="S43" s="16">
        <f>VLOOKUP($B44,[1]AC!$B:$BJ,18,FALSE)</f>
        <v>0.41472057925717648</v>
      </c>
      <c r="T43" s="16">
        <f>VLOOKUP($B44,[1]AC!$B:$BJ,19,FALSE)</f>
        <v>0.41771878622001851</v>
      </c>
      <c r="U43" s="16" t="str">
        <f>VLOOKUP($B43,[1]AC!$B:$BJ,20,FALSE)</f>
        <v>NEGATIVE</v>
      </c>
      <c r="V43" s="16" t="str">
        <f>VLOOKUP($B43,[1]AC!$B:$BJ,21,FALSE)</f>
        <v/>
      </c>
      <c r="W43" s="16" t="str">
        <f>VLOOKUP($B43,[1]AC!$B:$BJ,22,FALSE)</f>
        <v>DOWN</v>
      </c>
      <c r="X43" s="16" t="str">
        <f>VLOOKUP($B43,[1]AC!$B:$BJ,23,FALSE)</f>
        <v>NEGATIVE</v>
      </c>
      <c r="Y43" s="16">
        <f>VLOOKUP($B43,[1]AC!$B:$BJ,24,FALSE)</f>
        <v>86856.72</v>
      </c>
      <c r="Z43" s="16">
        <f>VLOOKUP($B43,[1]AC!$B:$BJ,25,FALSE)</f>
        <v>6852.6203076923057</v>
      </c>
      <c r="AA43" s="16">
        <f>VLOOKUP($B43,[1]AC!$B:$BJ,26,FALSE)</f>
        <v>87189.34</v>
      </c>
      <c r="AB43" s="16">
        <f>VLOOKUP($B43,[1]AC!$B:$BJ,27,FALSE)</f>
        <v>6850.3815384615364</v>
      </c>
      <c r="AC43" s="16">
        <f>VLOOKUP($B43,[1]AC!$B:$BJ,28,FALSE)</f>
        <v>12.674964626669933</v>
      </c>
      <c r="AD43" s="16">
        <f>VLOOKUP($B43,[1]AC!$B:$BJ,29,FALSE)</f>
        <v>12.727661884301563</v>
      </c>
      <c r="AE43" s="16" t="str">
        <f>VLOOKUP($B43,[1]AC!$B:$BJ,30,FALSE)</f>
        <v>DOWN</v>
      </c>
      <c r="AF43" s="16" t="str">
        <f>VLOOKUP($B43,[1]AC!$B:$BJ,31,FALSE)</f>
        <v>DOWN</v>
      </c>
      <c r="AG43" s="16" t="str">
        <f>VLOOKUP($B43,[1]AC!$B:$BJ,32,FALSE)</f>
        <v>NEGATIVE</v>
      </c>
      <c r="AH43" s="16">
        <f>VLOOKUP($B43,[1]AC!$B:$BJ,33,FALSE)</f>
        <v>102619.7</v>
      </c>
      <c r="AI43" s="16">
        <f>VLOOKUP($B43,[1]AC!$B:$BJ,34,FALSE)</f>
        <v>6560.7823076923087</v>
      </c>
      <c r="AJ43" s="16">
        <f>VLOOKUP($B43,[1]AC!$B:$BJ,35,FALSE)</f>
        <v>102664.7</v>
      </c>
      <c r="AK43" s="16">
        <f>VLOOKUP($B43,[1]AC!$B:$BJ,36,FALSE)</f>
        <v>6561.3723076923088</v>
      </c>
      <c r="AL43" s="16">
        <f>VLOOKUP($B43,[1]AC!$B:$BJ,37,FALSE)</f>
        <v>15.641381650429349</v>
      </c>
      <c r="AM43" s="16">
        <f>VLOOKUP($B43,[1]AC!$B:$BJ,38,FALSE)</f>
        <v>15.646833495432004</v>
      </c>
      <c r="AN43" s="16" t="str">
        <f>VLOOKUP($B44,[1]AC!$B:$BJ,39,FALSE)</f>
        <v>DOWN</v>
      </c>
      <c r="AO43" s="16" t="str">
        <f>VLOOKUP($B43,[1]AC!$B:$BJ,40,FALSE)</f>
        <v>DOWN</v>
      </c>
      <c r="AP43" s="16" t="str">
        <f>VLOOKUP($B43,[1]AC!$B:$BJ,41,FALSE)</f>
        <v>NEGATIVE</v>
      </c>
      <c r="AQ43" s="16">
        <f>VLOOKUP($B43,[1]AC!$B:$BJ,42,FALSE)</f>
        <v>89891.6</v>
      </c>
      <c r="AR43" s="16">
        <f>VLOOKUP($B43,[1]AC!$B:$BJ,43,FALSE)</f>
        <v>6769.6039787132295</v>
      </c>
      <c r="AS43" s="16">
        <f>VLOOKUP($B43,[1]AC!$B:$BJ,44,FALSE)</f>
        <v>90321.37</v>
      </c>
      <c r="AT43" s="16">
        <f>VLOOKUP($B43,[1]AC!$B:$BJ,45,FALSE)</f>
        <v>6766.1256231941452</v>
      </c>
      <c r="AU43" s="16">
        <f>VLOOKUP($B43,[1]AC!$B:$BJ,46,FALSE)</f>
        <v>13.278708811129992</v>
      </c>
      <c r="AV43" s="16">
        <f>VLOOKUP($B43,[1]AC!$B:$BJ,47,FALSE)</f>
        <v>13.349053066703361</v>
      </c>
      <c r="AW43" s="16" t="str">
        <f>VLOOKUP($B43,[1]AC!$B:$BJ,48,FALSE)</f>
        <v>DOWN</v>
      </c>
      <c r="AX43" s="16" t="str">
        <f>VLOOKUP($B43,[1]AC!$B:$BJ,49,FALSE)</f>
        <v>DOWN</v>
      </c>
      <c r="AY43" s="16" t="str">
        <f>VLOOKUP($B43,[1]AC!$B:$BJ,50,FALSE)</f>
        <v>NEGATIVE</v>
      </c>
      <c r="AZ43" s="16">
        <f>VLOOKUP($B43,[1]AC!$B:$BJ,51,FALSE)</f>
        <v>15.087999999999999</v>
      </c>
      <c r="BA43" s="16">
        <f>VLOOKUP($B43,[1]AC!$B:$BJ,52,FALSE)</f>
        <v>84214.52</v>
      </c>
      <c r="BB43" s="16">
        <f>VLOOKUP($B43,[1]AC!$B:$BJ,53,FALSE)</f>
        <v>101808.8</v>
      </c>
      <c r="BC43" s="16">
        <f>VLOOKUP($B43,[1]AC!$B:$BJ,54,FALSE)</f>
        <v>-0.18504956152454466</v>
      </c>
      <c r="BD43" s="16">
        <f>VLOOKUP($B43,[1]AC!$B:$BJ,55,FALSE)</f>
        <v>-0.20377289449958891</v>
      </c>
      <c r="BE43" s="16">
        <f>VLOOKUP($B43,[1]AC!$B:$BJ,56,FALSE)</f>
        <v>-0.32588676028005437</v>
      </c>
      <c r="BF43" s="14">
        <f>VLOOKUP($B43,[2]indicators!$A:$G,2,FALSE)</f>
        <v>0</v>
      </c>
      <c r="BG43" s="14">
        <f>VLOOKUP($B43,[2]indicators!$A:$G,3,FALSE)</f>
        <v>0</v>
      </c>
      <c r="BH43" s="14">
        <f>VLOOKUP($B43,[2]indicators!$A:$G,4,FALSE)</f>
        <v>0</v>
      </c>
      <c r="BI43" s="17">
        <f>VLOOKUP($B43,[2]indicators!$A:$G,5,FALSE)</f>
        <v>0</v>
      </c>
      <c r="BJ43" s="17">
        <f>VLOOKUP($B43,[2]indicators!$A:$G,6,FALSE)</f>
        <v>0</v>
      </c>
      <c r="BK43" s="17">
        <f>VLOOKUP($B43,[2]indicators!$A:$G,7,FALSE)</f>
        <v>0</v>
      </c>
    </row>
    <row r="44" spans="1:63" x14ac:dyDescent="0.25">
      <c r="A44" s="14">
        <v>43</v>
      </c>
      <c r="B44" s="14" t="s">
        <v>335</v>
      </c>
      <c r="C44" s="6" t="s">
        <v>336</v>
      </c>
      <c r="D44" s="6" t="s">
        <v>334</v>
      </c>
      <c r="E44" s="15">
        <f t="shared" ca="1" si="0"/>
        <v>-1</v>
      </c>
      <c r="F44" s="16">
        <f>VLOOKUP($B44,[1]AC!$B:$BJ,5,FALSE)</f>
        <v>29.802</v>
      </c>
      <c r="G44" s="16">
        <f>VLOOKUP($B45,[1]AC!$B:$BJ,6,FALSE)</f>
        <v>52.558294930935155</v>
      </c>
      <c r="H44" s="16">
        <f>VLOOKUP($B45,[1]AC!$B:$BJ,7,FALSE)</f>
        <v>0</v>
      </c>
      <c r="I44" s="16">
        <f>VLOOKUP($B45,[1]AC!$B:$BJ,8,FALSE)</f>
        <v>1.3988</v>
      </c>
      <c r="J44" s="16">
        <f>VLOOKUP($B45,[1]AC!$B:$BJ,9,FALSE)</f>
        <v>6941.81</v>
      </c>
      <c r="K44" s="16">
        <f>VLOOKUP($B45,[1]AC!$B:$BJ,10,FALSE)</f>
        <v>1.3935</v>
      </c>
      <c r="L44" s="16">
        <f>VLOOKUP($B45,[1]AC!$B:$BJ,11,FALSE)</f>
        <v>6964.82</v>
      </c>
      <c r="M44" s="16">
        <f>VLOOKUP($B45,[1]AC!$B:$BJ,12,FALSE)</f>
        <v>2.0150364242178912E-4</v>
      </c>
      <c r="N44" s="16">
        <f>VLOOKUP($B45,[1]AC!$B:$BJ,13,FALSE)</f>
        <v>2.0007695819848899E-4</v>
      </c>
      <c r="O44" s="16">
        <f>VLOOKUP($B45,[1]AC!$B:$BJ,14,FALSE)</f>
        <v>1.8693</v>
      </c>
      <c r="P44" s="16">
        <f>VLOOKUP($B45,[1]AC!$B:$BJ,15,FALSE)</f>
        <v>6892.2477999999992</v>
      </c>
      <c r="Q44" s="16">
        <f>VLOOKUP($B45,[1]AC!$B:$BJ,16,FALSE)</f>
        <v>1.8793</v>
      </c>
      <c r="R44" s="16">
        <f>VLOOKUP($B45,[1]AC!$B:$BJ,17,FALSE)</f>
        <v>6889.6637999999994</v>
      </c>
      <c r="S44" s="16">
        <f>VLOOKUP($B45,[1]AC!$B:$BJ,18,FALSE)</f>
        <v>2.712177585953889E-4</v>
      </c>
      <c r="T44" s="16">
        <f>VLOOKUP($B45,[1]AC!$B:$BJ,19,FALSE)</f>
        <v>2.7277092969326023E-4</v>
      </c>
      <c r="U44" s="16" t="str">
        <f>VLOOKUP($B44,[1]AC!$B:$BJ,20,FALSE)</f>
        <v>NEGATIVE</v>
      </c>
      <c r="V44" s="16" t="str">
        <f>VLOOKUP($B44,[1]AC!$B:$BJ,21,FALSE)</f>
        <v/>
      </c>
      <c r="W44" s="16" t="str">
        <f>VLOOKUP($B44,[1]AC!$B:$BJ,22,FALSE)</f>
        <v>DOWN</v>
      </c>
      <c r="X44" s="16" t="str">
        <f>VLOOKUP($B44,[1]AC!$B:$BJ,23,FALSE)</f>
        <v>NEGATIVE</v>
      </c>
      <c r="Y44" s="16">
        <f>VLOOKUP($B44,[1]AC!$B:$BJ,24,FALSE)</f>
        <v>2902.9760000000001</v>
      </c>
      <c r="Z44" s="16">
        <f>VLOOKUP($B44,[1]AC!$B:$BJ,25,FALSE)</f>
        <v>6852.6203076923057</v>
      </c>
      <c r="AA44" s="16">
        <f>VLOOKUP($B44,[1]AC!$B:$BJ,26,FALSE)</f>
        <v>2919.5630000000001</v>
      </c>
      <c r="AB44" s="16">
        <f>VLOOKUP($B44,[1]AC!$B:$BJ,27,FALSE)</f>
        <v>6850.3815384615364</v>
      </c>
      <c r="AC44" s="16">
        <f>VLOOKUP($B44,[1]AC!$B:$BJ,28,FALSE)</f>
        <v>0.42363006698931038</v>
      </c>
      <c r="AD44" s="16">
        <f>VLOOKUP($B44,[1]AC!$B:$BJ,29,FALSE)</f>
        <v>0.42618983827515067</v>
      </c>
      <c r="AE44" s="16" t="str">
        <f>VLOOKUP($B44,[1]AC!$B:$BJ,30,FALSE)</f>
        <v>DOWN</v>
      </c>
      <c r="AF44" s="16" t="str">
        <f>VLOOKUP($B44,[1]AC!$B:$BJ,31,FALSE)</f>
        <v>DOWN</v>
      </c>
      <c r="AG44" s="16" t="str">
        <f>VLOOKUP($B44,[1]AC!$B:$BJ,32,FALSE)</f>
        <v>NEGATIVE</v>
      </c>
      <c r="AH44" s="16">
        <f>VLOOKUP($B44,[1]AC!$B:$BJ,33,FALSE)</f>
        <v>3350.2739999999999</v>
      </c>
      <c r="AI44" s="16">
        <f>VLOOKUP($B44,[1]AC!$B:$BJ,34,FALSE)</f>
        <v>6560.7823076923087</v>
      </c>
      <c r="AJ44" s="16">
        <f>VLOOKUP($B44,[1]AC!$B:$BJ,35,FALSE)</f>
        <v>3353.192</v>
      </c>
      <c r="AK44" s="16">
        <f>VLOOKUP($B44,[1]AC!$B:$BJ,36,FALSE)</f>
        <v>6561.3723076923088</v>
      </c>
      <c r="AL44" s="16">
        <f>VLOOKUP($B44,[1]AC!$B:$BJ,37,FALSE)</f>
        <v>0.51065160264072629</v>
      </c>
      <c r="AM44" s="16">
        <f>VLOOKUP($B44,[1]AC!$B:$BJ,38,FALSE)</f>
        <v>0.51105040877940155</v>
      </c>
      <c r="AN44" s="16" t="str">
        <f>VLOOKUP($B45,[1]AC!$B:$BJ,39,FALSE)</f>
        <v>DOWN</v>
      </c>
      <c r="AO44" s="16" t="str">
        <f>VLOOKUP($B44,[1]AC!$B:$BJ,40,FALSE)</f>
        <v>DOWN</v>
      </c>
      <c r="AP44" s="16" t="str">
        <f>VLOOKUP($B44,[1]AC!$B:$BJ,41,FALSE)</f>
        <v>NEGATIVE</v>
      </c>
      <c r="AQ44" s="16">
        <f>VLOOKUP($B44,[1]AC!$B:$BJ,42,FALSE)</f>
        <v>3001.6419999999998</v>
      </c>
      <c r="AR44" s="16">
        <f>VLOOKUP($B44,[1]AC!$B:$BJ,43,FALSE)</f>
        <v>6769.6039787132295</v>
      </c>
      <c r="AS44" s="16">
        <f>VLOOKUP($B44,[1]AC!$B:$BJ,44,FALSE)</f>
        <v>3021.7190000000001</v>
      </c>
      <c r="AT44" s="16">
        <f>VLOOKUP($B44,[1]AC!$B:$BJ,45,FALSE)</f>
        <v>6766.1256231941452</v>
      </c>
      <c r="AU44" s="16">
        <f>VLOOKUP($B44,[1]AC!$B:$BJ,46,FALSE)</f>
        <v>0.44339994029762342</v>
      </c>
      <c r="AV44" s="16">
        <f>VLOOKUP($B44,[1]AC!$B:$BJ,47,FALSE)</f>
        <v>0.44659516661080118</v>
      </c>
      <c r="AW44" s="16" t="str">
        <f>VLOOKUP($B44,[1]AC!$B:$BJ,48,FALSE)</f>
        <v>DOWN</v>
      </c>
      <c r="AX44" s="16" t="str">
        <f>VLOOKUP($B44,[1]AC!$B:$BJ,49,FALSE)</f>
        <v>DOWN</v>
      </c>
      <c r="AY44" s="16" t="str">
        <f>VLOOKUP($B44,[1]AC!$B:$BJ,50,FALSE)</f>
        <v>NEGATIVE</v>
      </c>
      <c r="AZ44" s="16">
        <f>VLOOKUP($B44,[1]AC!$B:$BJ,51,FALSE)</f>
        <v>16.038</v>
      </c>
      <c r="BA44" s="16">
        <f>VLOOKUP($B44,[1]AC!$B:$BJ,52,FALSE)</f>
        <v>2743.9969999999998</v>
      </c>
      <c r="BB44" s="16">
        <f>VLOOKUP($B44,[1]AC!$B:$BJ,53,FALSE)</f>
        <v>3589.2649999999999</v>
      </c>
      <c r="BC44" s="16">
        <f>VLOOKUP($B44,[1]AC!$B:$BJ,54,FALSE)</f>
        <v>-0.26674190970325395</v>
      </c>
      <c r="BD44" s="16">
        <f>VLOOKUP($B44,[1]AC!$B:$BJ,55,FALSE)</f>
        <v>-0.29607883130063883</v>
      </c>
      <c r="BE44" s="16">
        <f>VLOOKUP($B44,[1]AC!$B:$BJ,56,FALSE)</f>
        <v>-0.43942339169718592</v>
      </c>
      <c r="BF44" s="14">
        <f>VLOOKUP($B44,[2]indicators!$A:$G,2,FALSE)</f>
        <v>0</v>
      </c>
      <c r="BG44" s="14">
        <f>VLOOKUP($B44,[2]indicators!$A:$G,3,FALSE)</f>
        <v>0</v>
      </c>
      <c r="BH44" s="14">
        <f>VLOOKUP($B44,[2]indicators!$A:$G,4,FALSE)</f>
        <v>0</v>
      </c>
      <c r="BI44" s="17">
        <f>VLOOKUP($B44,[2]indicators!$A:$G,5,FALSE)</f>
        <v>0</v>
      </c>
      <c r="BJ44" s="17">
        <f>VLOOKUP($B44,[2]indicators!$A:$G,6,FALSE)</f>
        <v>0</v>
      </c>
      <c r="BK44" s="17">
        <f>VLOOKUP($B44,[2]indicators!$A:$G,7,FALSE)</f>
        <v>0</v>
      </c>
    </row>
    <row r="45" spans="1:63" x14ac:dyDescent="0.25">
      <c r="A45" s="14">
        <v>44</v>
      </c>
      <c r="B45" s="14" t="s">
        <v>337</v>
      </c>
      <c r="C45" s="6" t="s">
        <v>338</v>
      </c>
      <c r="D45" s="6" t="s">
        <v>334</v>
      </c>
      <c r="E45" s="15">
        <f t="shared" ca="1" si="0"/>
        <v>-1</v>
      </c>
      <c r="F45" s="16">
        <f>VLOOKUP($B45,[1]AC!$B:$BJ,5,FALSE)</f>
        <v>35.043999999999997</v>
      </c>
      <c r="G45" s="16">
        <f>VLOOKUP($B46,[1]AC!$B:$BJ,6,FALSE)</f>
        <v>52.558294930935155</v>
      </c>
      <c r="H45" s="16">
        <f>VLOOKUP($B46,[1]AC!$B:$BJ,7,FALSE)</f>
        <v>0</v>
      </c>
      <c r="I45" s="16">
        <f>VLOOKUP($B46,[1]AC!$B:$BJ,8,FALSE)</f>
        <v>82.667500000000004</v>
      </c>
      <c r="J45" s="16">
        <f>VLOOKUP($B46,[1]AC!$B:$BJ,9,FALSE)</f>
        <v>6941.81</v>
      </c>
      <c r="K45" s="16">
        <f>VLOOKUP($B46,[1]AC!$B:$BJ,10,FALSE)</f>
        <v>82.4114</v>
      </c>
      <c r="L45" s="16">
        <f>VLOOKUP($B46,[1]AC!$B:$BJ,11,FALSE)</f>
        <v>6964.82</v>
      </c>
      <c r="M45" s="16">
        <f>VLOOKUP($B46,[1]AC!$B:$BJ,12,FALSE)</f>
        <v>1.1908637660782994E-2</v>
      </c>
      <c r="N45" s="16">
        <f>VLOOKUP($B46,[1]AC!$B:$BJ,13,FALSE)</f>
        <v>1.1832524027900219E-2</v>
      </c>
      <c r="O45" s="16">
        <f>VLOOKUP($B46,[1]AC!$B:$BJ,14,FALSE)</f>
        <v>122.3828</v>
      </c>
      <c r="P45" s="16">
        <f>VLOOKUP($B46,[1]AC!$B:$BJ,15,FALSE)</f>
        <v>6892.2477999999992</v>
      </c>
      <c r="Q45" s="16">
        <f>VLOOKUP($B46,[1]AC!$B:$BJ,16,FALSE)</f>
        <v>123.23699999999999</v>
      </c>
      <c r="R45" s="16">
        <f>VLOOKUP($B46,[1]AC!$B:$BJ,17,FALSE)</f>
        <v>6889.6637999999994</v>
      </c>
      <c r="S45" s="16">
        <f>VLOOKUP($B46,[1]AC!$B:$BJ,18,FALSE)</f>
        <v>1.7756587335702005E-2</v>
      </c>
      <c r="T45" s="16">
        <f>VLOOKUP($B46,[1]AC!$B:$BJ,19,FALSE)</f>
        <v>1.7887229852928382E-2</v>
      </c>
      <c r="U45" s="16" t="str">
        <f>VLOOKUP($B45,[1]AC!$B:$BJ,20,FALSE)</f>
        <v>NEGATIVE</v>
      </c>
      <c r="V45" s="16" t="str">
        <f>VLOOKUP($B45,[1]AC!$B:$BJ,21,FALSE)</f>
        <v/>
      </c>
      <c r="W45" s="16" t="str">
        <f>VLOOKUP($B45,[1]AC!$B:$BJ,22,FALSE)</f>
        <v>DOWN</v>
      </c>
      <c r="X45" s="16" t="str">
        <f>VLOOKUP($B45,[1]AC!$B:$BJ,23,FALSE)</f>
        <v>NEGATIVE</v>
      </c>
      <c r="Y45" s="16">
        <f>VLOOKUP($B45,[1]AC!$B:$BJ,24,FALSE)</f>
        <v>1.8907</v>
      </c>
      <c r="Z45" s="16">
        <f>VLOOKUP($B45,[1]AC!$B:$BJ,25,FALSE)</f>
        <v>6852.6203076923057</v>
      </c>
      <c r="AA45" s="16">
        <f>VLOOKUP($B45,[1]AC!$B:$BJ,26,FALSE)</f>
        <v>1.9008</v>
      </c>
      <c r="AB45" s="16">
        <f>VLOOKUP($B45,[1]AC!$B:$BJ,27,FALSE)</f>
        <v>6850.3815384615364</v>
      </c>
      <c r="AC45" s="16">
        <f>VLOOKUP($B45,[1]AC!$B:$BJ,28,FALSE)</f>
        <v>2.7590905596763083E-4</v>
      </c>
      <c r="AD45" s="16">
        <f>VLOOKUP($B45,[1]AC!$B:$BJ,29,FALSE)</f>
        <v>2.7747359608044301E-4</v>
      </c>
      <c r="AE45" s="16" t="str">
        <f>VLOOKUP($B45,[1]AC!$B:$BJ,30,FALSE)</f>
        <v>DOWN</v>
      </c>
      <c r="AF45" s="16" t="str">
        <f>VLOOKUP($B45,[1]AC!$B:$BJ,31,FALSE)</f>
        <v>DOWN</v>
      </c>
      <c r="AG45" s="16" t="str">
        <f>VLOOKUP($B45,[1]AC!$B:$BJ,32,FALSE)</f>
        <v>NEGATIVE</v>
      </c>
      <c r="AH45" s="16">
        <f>VLOOKUP($B45,[1]AC!$B:$BJ,33,FALSE)</f>
        <v>2.4051999999999998</v>
      </c>
      <c r="AI45" s="16">
        <f>VLOOKUP($B45,[1]AC!$B:$BJ,34,FALSE)</f>
        <v>6560.7823076923087</v>
      </c>
      <c r="AJ45" s="16">
        <f>VLOOKUP($B45,[1]AC!$B:$BJ,35,FALSE)</f>
        <v>2.4066999999999998</v>
      </c>
      <c r="AK45" s="16">
        <f>VLOOKUP($B45,[1]AC!$B:$BJ,36,FALSE)</f>
        <v>6561.3723076923088</v>
      </c>
      <c r="AL45" s="16">
        <f>VLOOKUP($B45,[1]AC!$B:$BJ,37,FALSE)</f>
        <v>3.6660262255310303E-4</v>
      </c>
      <c r="AM45" s="16">
        <f>VLOOKUP($B45,[1]AC!$B:$BJ,38,FALSE)</f>
        <v>3.6679826827971251E-4</v>
      </c>
      <c r="AN45" s="16" t="str">
        <f>VLOOKUP($B46,[1]AC!$B:$BJ,39,FALSE)</f>
        <v>DOWN</v>
      </c>
      <c r="AO45" s="16" t="str">
        <f>VLOOKUP($B45,[1]AC!$B:$BJ,40,FALSE)</f>
        <v>DOWN</v>
      </c>
      <c r="AP45" s="16" t="str">
        <f>VLOOKUP($B45,[1]AC!$B:$BJ,41,FALSE)</f>
        <v>NEGATIVE</v>
      </c>
      <c r="AQ45" s="16">
        <f>VLOOKUP($B45,[1]AC!$B:$BJ,42,FALSE)</f>
        <v>2.0024000000000002</v>
      </c>
      <c r="AR45" s="16">
        <f>VLOOKUP($B45,[1]AC!$B:$BJ,43,FALSE)</f>
        <v>6769.6039787132295</v>
      </c>
      <c r="AS45" s="16">
        <f>VLOOKUP($B45,[1]AC!$B:$BJ,44,FALSE)</f>
        <v>2.0146999999999999</v>
      </c>
      <c r="AT45" s="16">
        <f>VLOOKUP($B45,[1]AC!$B:$BJ,45,FALSE)</f>
        <v>6766.1256231941452</v>
      </c>
      <c r="AU45" s="16">
        <f>VLOOKUP($B45,[1]AC!$B:$BJ,46,FALSE)</f>
        <v>2.9579278290081272E-4</v>
      </c>
      <c r="AV45" s="16">
        <f>VLOOKUP($B45,[1]AC!$B:$BJ,47,FALSE)</f>
        <v>2.9776272451898438E-4</v>
      </c>
      <c r="AW45" s="16" t="str">
        <f>VLOOKUP($B45,[1]AC!$B:$BJ,48,FALSE)</f>
        <v>DOWN</v>
      </c>
      <c r="AX45" s="16" t="str">
        <f>VLOOKUP($B45,[1]AC!$B:$BJ,49,FALSE)</f>
        <v>DOWN</v>
      </c>
      <c r="AY45" s="16" t="str">
        <f>VLOOKUP($B45,[1]AC!$B:$BJ,50,FALSE)</f>
        <v>NEGATIVE</v>
      </c>
      <c r="AZ45" s="16">
        <f>VLOOKUP($B45,[1]AC!$B:$BJ,51,FALSE)</f>
        <v>13.288</v>
      </c>
      <c r="BA45" s="16">
        <f>VLOOKUP($B45,[1]AC!$B:$BJ,52,FALSE)</f>
        <v>1.7943</v>
      </c>
      <c r="BB45" s="16">
        <f>VLOOKUP($B45,[1]AC!$B:$BJ,53,FALSE)</f>
        <v>2.4308000000000001</v>
      </c>
      <c r="BC45" s="16">
        <f>VLOOKUP($B45,[1]AC!$B:$BJ,54,FALSE)</f>
        <v>-0.22042021958423896</v>
      </c>
      <c r="BD45" s="16">
        <f>VLOOKUP($B45,[1]AC!$B:$BJ,55,FALSE)</f>
        <v>-0.25169849676349432</v>
      </c>
      <c r="BE45" s="16">
        <f>VLOOKUP($B45,[1]AC!$B:$BJ,56,FALSE)</f>
        <v>-0.42455158795458281</v>
      </c>
      <c r="BF45" s="14">
        <f>VLOOKUP($B45,[2]indicators!$A:$G,2,FALSE)</f>
        <v>0</v>
      </c>
      <c r="BG45" s="14">
        <f>VLOOKUP($B45,[2]indicators!$A:$G,3,FALSE)</f>
        <v>0</v>
      </c>
      <c r="BH45" s="14">
        <f>VLOOKUP($B45,[2]indicators!$A:$G,4,FALSE)</f>
        <v>0</v>
      </c>
      <c r="BI45" s="17">
        <f>VLOOKUP($B45,[2]indicators!$A:$G,5,FALSE)</f>
        <v>0</v>
      </c>
      <c r="BJ45" s="17">
        <f>VLOOKUP($B45,[2]indicators!$A:$G,6,FALSE)</f>
        <v>0</v>
      </c>
      <c r="BK45" s="17">
        <f>VLOOKUP($B45,[2]indicators!$A:$G,7,FALSE)</f>
        <v>0</v>
      </c>
    </row>
    <row r="46" spans="1:63" x14ac:dyDescent="0.25">
      <c r="A46" s="14">
        <v>45</v>
      </c>
      <c r="B46" s="14" t="s">
        <v>339</v>
      </c>
      <c r="C46" s="6" t="s">
        <v>340</v>
      </c>
      <c r="D46" s="6" t="s">
        <v>334</v>
      </c>
      <c r="E46" s="15">
        <f t="shared" ca="1" si="0"/>
        <v>-1</v>
      </c>
      <c r="F46" s="16">
        <f>VLOOKUP($B46,[1]AC!$B:$BJ,5,FALSE)</f>
        <v>27.957000000000001</v>
      </c>
      <c r="G46" s="16">
        <f>VLOOKUP($B47,[1]AC!$B:$BJ,6,FALSE)</f>
        <v>52.558294930935155</v>
      </c>
      <c r="H46" s="16">
        <f>VLOOKUP($B47,[1]AC!$B:$BJ,7,FALSE)</f>
        <v>1</v>
      </c>
      <c r="I46" s="16">
        <f>VLOOKUP($B47,[1]AC!$B:$BJ,8,FALSE)</f>
        <v>0.59460000000000002</v>
      </c>
      <c r="J46" s="16">
        <f>VLOOKUP($B47,[1]AC!$B:$BJ,9,FALSE)</f>
        <v>6941.81</v>
      </c>
      <c r="K46" s="16">
        <f>VLOOKUP($B47,[1]AC!$B:$BJ,10,FALSE)</f>
        <v>0.5948</v>
      </c>
      <c r="L46" s="16">
        <f>VLOOKUP($B47,[1]AC!$B:$BJ,11,FALSE)</f>
        <v>6964.82</v>
      </c>
      <c r="M46" s="16">
        <f>VLOOKUP($B47,[1]AC!$B:$BJ,12,FALSE)</f>
        <v>8.5654894040603245E-5</v>
      </c>
      <c r="N46" s="16">
        <f>VLOOKUP($B47,[1]AC!$B:$BJ,13,FALSE)</f>
        <v>8.5400627726201113E-5</v>
      </c>
      <c r="O46" s="16">
        <f>VLOOKUP($B47,[1]AC!$B:$BJ,14,FALSE)</f>
        <v>0.5756</v>
      </c>
      <c r="P46" s="16">
        <f>VLOOKUP($B47,[1]AC!$B:$BJ,15,FALSE)</f>
        <v>6892.2477999999992</v>
      </c>
      <c r="Q46" s="16">
        <f>VLOOKUP($B47,[1]AC!$B:$BJ,16,FALSE)</f>
        <v>0.57499999999999996</v>
      </c>
      <c r="R46" s="16">
        <f>VLOOKUP($B47,[1]AC!$B:$BJ,17,FALSE)</f>
        <v>6889.6637999999994</v>
      </c>
      <c r="S46" s="16">
        <f>VLOOKUP($B47,[1]AC!$B:$BJ,18,FALSE)</f>
        <v>8.3514118572463412E-5</v>
      </c>
      <c r="T46" s="16">
        <f>VLOOKUP($B47,[1]AC!$B:$BJ,19,FALSE)</f>
        <v>8.3458353947546754E-5</v>
      </c>
      <c r="U46" s="16" t="str">
        <f>VLOOKUP($B46,[1]AC!$B:$BJ,20,FALSE)</f>
        <v>NEGATIVE</v>
      </c>
      <c r="V46" s="16" t="str">
        <f>VLOOKUP($B46,[1]AC!$B:$BJ,21,FALSE)</f>
        <v/>
      </c>
      <c r="W46" s="16" t="str">
        <f>VLOOKUP($B46,[1]AC!$B:$BJ,22,FALSE)</f>
        <v>DOWN</v>
      </c>
      <c r="X46" s="16" t="str">
        <f>VLOOKUP($B46,[1]AC!$B:$BJ,23,FALSE)</f>
        <v>NEGATIVE</v>
      </c>
      <c r="Y46" s="16">
        <f>VLOOKUP($B46,[1]AC!$B:$BJ,24,FALSE)</f>
        <v>124.0027</v>
      </c>
      <c r="Z46" s="16">
        <f>VLOOKUP($B46,[1]AC!$B:$BJ,25,FALSE)</f>
        <v>6852.6203076923057</v>
      </c>
      <c r="AA46" s="16">
        <f>VLOOKUP($B46,[1]AC!$B:$BJ,26,FALSE)</f>
        <v>124.7831</v>
      </c>
      <c r="AB46" s="16">
        <f>VLOOKUP($B46,[1]AC!$B:$BJ,27,FALSE)</f>
        <v>6850.3815384615364</v>
      </c>
      <c r="AC46" s="16">
        <f>VLOOKUP($B46,[1]AC!$B:$BJ,28,FALSE)</f>
        <v>1.8095661868322493E-2</v>
      </c>
      <c r="AD46" s="16">
        <f>VLOOKUP($B46,[1]AC!$B:$BJ,29,FALSE)</f>
        <v>1.8215496363144745E-2</v>
      </c>
      <c r="AE46" s="16" t="str">
        <f>VLOOKUP($B46,[1]AC!$B:$BJ,30,FALSE)</f>
        <v>DOWN</v>
      </c>
      <c r="AF46" s="16" t="str">
        <f>VLOOKUP($B46,[1]AC!$B:$BJ,31,FALSE)</f>
        <v>DOWN</v>
      </c>
      <c r="AG46" s="16" t="str">
        <f>VLOOKUP($B46,[1]AC!$B:$BJ,32,FALSE)</f>
        <v>NEGATIVE</v>
      </c>
      <c r="AH46" s="16">
        <f>VLOOKUP($B46,[1]AC!$B:$BJ,33,FALSE)</f>
        <v>161.92699999999999</v>
      </c>
      <c r="AI46" s="16">
        <f>VLOOKUP($B46,[1]AC!$B:$BJ,34,FALSE)</f>
        <v>6560.7823076923087</v>
      </c>
      <c r="AJ46" s="16">
        <f>VLOOKUP($B46,[1]AC!$B:$BJ,35,FALSE)</f>
        <v>162.0532</v>
      </c>
      <c r="AK46" s="16">
        <f>VLOOKUP($B46,[1]AC!$B:$BJ,36,FALSE)</f>
        <v>6561.3723076923088</v>
      </c>
      <c r="AL46" s="16">
        <f>VLOOKUP($B46,[1]AC!$B:$BJ,37,FALSE)</f>
        <v>2.4681050582968701E-2</v>
      </c>
      <c r="AM46" s="16">
        <f>VLOOKUP($B46,[1]AC!$B:$BJ,38,FALSE)</f>
        <v>2.4698065038927124E-2</v>
      </c>
      <c r="AN46" s="16" t="str">
        <f>VLOOKUP($B47,[1]AC!$B:$BJ,39,FALSE)</f>
        <v/>
      </c>
      <c r="AO46" s="16" t="str">
        <f>VLOOKUP($B46,[1]AC!$B:$BJ,40,FALSE)</f>
        <v>DOWN</v>
      </c>
      <c r="AP46" s="16" t="str">
        <f>VLOOKUP($B46,[1]AC!$B:$BJ,41,FALSE)</f>
        <v>NEGATIVE</v>
      </c>
      <c r="AQ46" s="16">
        <f>VLOOKUP($B46,[1]AC!$B:$BJ,42,FALSE)</f>
        <v>133.24590000000001</v>
      </c>
      <c r="AR46" s="16">
        <f>VLOOKUP($B46,[1]AC!$B:$BJ,43,FALSE)</f>
        <v>6769.6039787132295</v>
      </c>
      <c r="AS46" s="16">
        <f>VLOOKUP($B46,[1]AC!$B:$BJ,44,FALSE)</f>
        <v>134.27269999999999</v>
      </c>
      <c r="AT46" s="16">
        <f>VLOOKUP($B46,[1]AC!$B:$BJ,45,FALSE)</f>
        <v>6766.1256231941452</v>
      </c>
      <c r="AU46" s="16">
        <f>VLOOKUP($B46,[1]AC!$B:$BJ,46,FALSE)</f>
        <v>1.9682968223693267E-2</v>
      </c>
      <c r="AV46" s="16">
        <f>VLOOKUP($B46,[1]AC!$B:$BJ,47,FALSE)</f>
        <v>1.9844842894982E-2</v>
      </c>
      <c r="AW46" s="16" t="str">
        <f>VLOOKUP($B46,[1]AC!$B:$BJ,48,FALSE)</f>
        <v>DOWN</v>
      </c>
      <c r="AX46" s="16" t="str">
        <f>VLOOKUP($B46,[1]AC!$B:$BJ,49,FALSE)</f>
        <v>DOWN</v>
      </c>
      <c r="AY46" s="16" t="str">
        <f>VLOOKUP($B46,[1]AC!$B:$BJ,50,FALSE)</f>
        <v>NEGATIVE</v>
      </c>
      <c r="AZ46" s="16">
        <f>VLOOKUP($B46,[1]AC!$B:$BJ,51,FALSE)</f>
        <v>13.615</v>
      </c>
      <c r="BA46" s="16">
        <f>VLOOKUP($B46,[1]AC!$B:$BJ,52,FALSE)</f>
        <v>117.97790000000001</v>
      </c>
      <c r="BB46" s="16">
        <f>VLOOKUP($B46,[1]AC!$B:$BJ,53,FALSE)</f>
        <v>165.67830000000001</v>
      </c>
      <c r="BC46" s="16">
        <f>VLOOKUP($B46,[1]AC!$B:$BJ,54,FALSE)</f>
        <v>-0.29929673269315693</v>
      </c>
      <c r="BD46" s="16">
        <f>VLOOKUP($B46,[1]AC!$B:$BJ,55,FALSE)</f>
        <v>-0.32451700729187438</v>
      </c>
      <c r="BE46" s="16">
        <f>VLOOKUP($B46,[1]AC!$B:$BJ,56,FALSE)</f>
        <v>-0.50103604394781942</v>
      </c>
      <c r="BF46" s="14">
        <f>VLOOKUP($B46,[2]indicators!$A:$G,2,FALSE)</f>
        <v>0</v>
      </c>
      <c r="BG46" s="14">
        <f>VLOOKUP($B46,[2]indicators!$A:$G,3,FALSE)</f>
        <v>0</v>
      </c>
      <c r="BH46" s="14">
        <f>VLOOKUP($B46,[2]indicators!$A:$G,4,FALSE)</f>
        <v>0</v>
      </c>
      <c r="BI46" s="17">
        <f>VLOOKUP($B46,[2]indicators!$A:$G,5,FALSE)</f>
        <v>0</v>
      </c>
      <c r="BJ46" s="17">
        <f>VLOOKUP($B46,[2]indicators!$A:$G,6,FALSE)</f>
        <v>0</v>
      </c>
      <c r="BK46" s="17">
        <f>VLOOKUP($B46,[2]indicators!$A:$G,7,FALSE)</f>
        <v>0</v>
      </c>
    </row>
    <row r="47" spans="1:63" x14ac:dyDescent="0.25">
      <c r="A47" s="14">
        <v>46</v>
      </c>
      <c r="B47" s="14" t="s">
        <v>384</v>
      </c>
      <c r="C47" s="6" t="s">
        <v>385</v>
      </c>
      <c r="D47" s="6" t="s">
        <v>386</v>
      </c>
      <c r="E47" s="15">
        <f t="shared" ca="1" si="0"/>
        <v>2</v>
      </c>
      <c r="F47" s="16">
        <f>VLOOKUP($B47,[1]AC!$B:$BJ,5,FALSE)</f>
        <v>69.757000000000005</v>
      </c>
      <c r="G47" s="16">
        <f>VLOOKUP($B48,[1]AC!$B:$BJ,6,FALSE)</f>
        <v>52.558294930935155</v>
      </c>
      <c r="H47" s="16">
        <f>VLOOKUP($B48,[1]AC!$B:$BJ,7,FALSE)</f>
        <v>0</v>
      </c>
      <c r="I47" s="16">
        <f>VLOOKUP($B48,[1]AC!$B:$BJ,8,FALSE)</f>
        <v>109.19199999999999</v>
      </c>
      <c r="J47" s="16">
        <f>VLOOKUP($B48,[1]AC!$B:$BJ,9,FALSE)</f>
        <v>6941.81</v>
      </c>
      <c r="K47" s="16">
        <f>VLOOKUP($B48,[1]AC!$B:$BJ,10,FALSE)</f>
        <v>109.233</v>
      </c>
      <c r="L47" s="16">
        <f>VLOOKUP($B48,[1]AC!$B:$BJ,11,FALSE)</f>
        <v>6964.82</v>
      </c>
      <c r="M47" s="16">
        <f>VLOOKUP($B48,[1]AC!$B:$BJ,12,FALSE)</f>
        <v>1.5729615186817269E-2</v>
      </c>
      <c r="N47" s="16">
        <f>VLOOKUP($B48,[1]AC!$B:$BJ,13,FALSE)</f>
        <v>1.5683535252885215E-2</v>
      </c>
      <c r="O47" s="16">
        <f>VLOOKUP($B48,[1]AC!$B:$BJ,14,FALSE)</f>
        <v>105.703</v>
      </c>
      <c r="P47" s="16">
        <f>VLOOKUP($B48,[1]AC!$B:$BJ,15,FALSE)</f>
        <v>6892.2477999999992</v>
      </c>
      <c r="Q47" s="16">
        <f>VLOOKUP($B48,[1]AC!$B:$BJ,16,FALSE)</f>
        <v>105.565</v>
      </c>
      <c r="R47" s="16">
        <f>VLOOKUP($B48,[1]AC!$B:$BJ,17,FALSE)</f>
        <v>6889.6637999999994</v>
      </c>
      <c r="S47" s="16">
        <f>VLOOKUP($B48,[1]AC!$B:$BJ,18,FALSE)</f>
        <v>1.5336506037986622E-2</v>
      </c>
      <c r="T47" s="16">
        <f>VLOOKUP($B48,[1]AC!$B:$BJ,19,FALSE)</f>
        <v>1.5322228059952651E-2</v>
      </c>
      <c r="U47" s="16" t="str">
        <f>VLOOKUP($B47,[1]AC!$B:$BJ,20,FALSE)</f>
        <v>POSITIVE</v>
      </c>
      <c r="V47" s="16" t="str">
        <f>VLOOKUP($B47,[1]AC!$B:$BJ,21,FALSE)</f>
        <v/>
      </c>
      <c r="W47" s="16" t="str">
        <f>VLOOKUP($B47,[1]AC!$B:$BJ,22,FALSE)</f>
        <v>UP</v>
      </c>
      <c r="X47" s="16" t="str">
        <f>VLOOKUP($B47,[1]AC!$B:$BJ,23,FALSE)</f>
        <v>POSITIVE</v>
      </c>
      <c r="Y47" s="16">
        <f>VLOOKUP($B47,[1]AC!$B:$BJ,24,FALSE)</f>
        <v>0.57250000000000001</v>
      </c>
      <c r="Z47" s="16">
        <f>VLOOKUP($B47,[1]AC!$B:$BJ,25,FALSE)</f>
        <v>6852.6203076923057</v>
      </c>
      <c r="AA47" s="16">
        <f>VLOOKUP($B47,[1]AC!$B:$BJ,26,FALSE)</f>
        <v>0.57199999999999995</v>
      </c>
      <c r="AB47" s="16">
        <f>VLOOKUP($B47,[1]AC!$B:$BJ,27,FALSE)</f>
        <v>6850.3815384615364</v>
      </c>
      <c r="AC47" s="16">
        <f>VLOOKUP($B47,[1]AC!$B:$BJ,28,FALSE)</f>
        <v>8.3544684265863777E-5</v>
      </c>
      <c r="AD47" s="16">
        <f>VLOOKUP($B47,[1]AC!$B:$BJ,29,FALSE)</f>
        <v>8.3498998820503675E-5</v>
      </c>
      <c r="AE47" s="16" t="str">
        <f>VLOOKUP($B47,[1]AC!$B:$BJ,30,FALSE)</f>
        <v>UP</v>
      </c>
      <c r="AF47" s="16" t="str">
        <f>VLOOKUP($B47,[1]AC!$B:$BJ,31,FALSE)</f>
        <v>UP</v>
      </c>
      <c r="AG47" s="16" t="str">
        <f>VLOOKUP($B47,[1]AC!$B:$BJ,32,FALSE)</f>
        <v>POSITIVE</v>
      </c>
      <c r="AH47" s="16">
        <f>VLOOKUP($B47,[1]AC!$B:$BJ,33,FALSE)</f>
        <v>0.56579999999999997</v>
      </c>
      <c r="AI47" s="16">
        <f>VLOOKUP($B47,[1]AC!$B:$BJ,34,FALSE)</f>
        <v>6560.7823076923087</v>
      </c>
      <c r="AJ47" s="16">
        <f>VLOOKUP($B47,[1]AC!$B:$BJ,35,FALSE)</f>
        <v>0.56579999999999997</v>
      </c>
      <c r="AK47" s="16">
        <f>VLOOKUP($B47,[1]AC!$B:$BJ,36,FALSE)</f>
        <v>6561.3723076923088</v>
      </c>
      <c r="AL47" s="16">
        <f>VLOOKUP($B47,[1]AC!$B:$BJ,37,FALSE)</f>
        <v>8.6239715549869328E-5</v>
      </c>
      <c r="AM47" s="16">
        <f>VLOOKUP($B47,[1]AC!$B:$BJ,38,FALSE)</f>
        <v>8.6231960856218614E-5</v>
      </c>
      <c r="AN47" s="16" t="str">
        <f>VLOOKUP($B48,[1]AC!$B:$BJ,39,FALSE)</f>
        <v>DOWN</v>
      </c>
      <c r="AO47" s="16" t="str">
        <f>VLOOKUP($B47,[1]AC!$B:$BJ,40,FALSE)</f>
        <v>UP</v>
      </c>
      <c r="AP47" s="16" t="str">
        <f>VLOOKUP($B47,[1]AC!$B:$BJ,41,FALSE)</f>
        <v>NEGATIVE</v>
      </c>
      <c r="AQ47" s="16">
        <f>VLOOKUP($B47,[1]AC!$B:$BJ,42,FALSE)</f>
        <v>0.5726</v>
      </c>
      <c r="AR47" s="16">
        <f>VLOOKUP($B47,[1]AC!$B:$BJ,43,FALSE)</f>
        <v>6769.6039787132295</v>
      </c>
      <c r="AS47" s="16">
        <f>VLOOKUP($B47,[1]AC!$B:$BJ,44,FALSE)</f>
        <v>0.57220000000000004</v>
      </c>
      <c r="AT47" s="16">
        <f>VLOOKUP($B47,[1]AC!$B:$BJ,45,FALSE)</f>
        <v>6766.1256231941452</v>
      </c>
      <c r="AU47" s="16">
        <f>VLOOKUP($B47,[1]AC!$B:$BJ,46,FALSE)</f>
        <v>8.4583972976930348E-5</v>
      </c>
      <c r="AV47" s="16">
        <f>VLOOKUP($B47,[1]AC!$B:$BJ,47,FALSE)</f>
        <v>8.4568338199117929E-5</v>
      </c>
      <c r="AW47" s="16" t="str">
        <f>VLOOKUP($B47,[1]AC!$B:$BJ,48,FALSE)</f>
        <v>UP</v>
      </c>
      <c r="AX47" s="16" t="str">
        <f>VLOOKUP($B47,[1]AC!$B:$BJ,49,FALSE)</f>
        <v>UP</v>
      </c>
      <c r="AY47" s="16" t="str">
        <f>VLOOKUP($B47,[1]AC!$B:$BJ,50,FALSE)</f>
        <v>POSITIVE</v>
      </c>
      <c r="AZ47" s="16">
        <f>VLOOKUP($B47,[1]AC!$B:$BJ,51,FALSE)</f>
        <v>92.352999999999994</v>
      </c>
      <c r="BA47" s="16">
        <f>VLOOKUP($B47,[1]AC!$B:$BJ,52,FALSE)</f>
        <v>0.58069999999999999</v>
      </c>
      <c r="BB47" s="16">
        <f>VLOOKUP($B47,[1]AC!$B:$BJ,53,FALSE)</f>
        <v>0.56579999999999997</v>
      </c>
      <c r="BC47" s="16">
        <f>VLOOKUP($B47,[1]AC!$B:$BJ,54,FALSE)</f>
        <v>2.3936628207336108E-2</v>
      </c>
      <c r="BD47" s="16">
        <f>VLOOKUP($B47,[1]AC!$B:$BJ,55,FALSE)</f>
        <v>3.3009034051424635E-2</v>
      </c>
      <c r="BE47" s="16">
        <f>VLOOKUP($B47,[1]AC!$B:$BJ,56,FALSE)</f>
        <v>5.0901378579003342E-2</v>
      </c>
      <c r="BF47" s="14">
        <f>VLOOKUP($B47,[2]indicators!$A:$G,2,FALSE)</f>
        <v>38</v>
      </c>
      <c r="BG47" s="14">
        <f>VLOOKUP($B47,[2]indicators!$A:$G,3,FALSE)</f>
        <v>0</v>
      </c>
      <c r="BH47" s="14">
        <f>VLOOKUP($B47,[2]indicators!$A:$G,4,FALSE)</f>
        <v>0</v>
      </c>
      <c r="BI47" s="17">
        <f>VLOOKUP($B47,[2]indicators!$A:$G,5,FALSE)</f>
        <v>0</v>
      </c>
      <c r="BJ47" s="17">
        <f>VLOOKUP($B47,[2]indicators!$A:$G,6,FALSE)</f>
        <v>0</v>
      </c>
      <c r="BK47" s="17">
        <f>VLOOKUP($B47,[2]indicators!$A:$G,7,FALSE)</f>
        <v>0</v>
      </c>
    </row>
    <row r="48" spans="1:63" x14ac:dyDescent="0.25">
      <c r="A48" s="14">
        <v>47</v>
      </c>
      <c r="B48" s="14" t="s">
        <v>387</v>
      </c>
      <c r="C48" s="6" t="s">
        <v>388</v>
      </c>
      <c r="D48" s="6" t="s">
        <v>386</v>
      </c>
      <c r="E48" s="15">
        <f t="shared" ca="1" si="0"/>
        <v>3</v>
      </c>
      <c r="F48" s="16">
        <f>VLOOKUP($B48,[1]AC!$B:$BJ,5,FALSE)</f>
        <v>60.38</v>
      </c>
      <c r="G48" s="16">
        <f>VLOOKUP($B49,[1]AC!$B:$BJ,6,FALSE)</f>
        <v>52.558294930935155</v>
      </c>
      <c r="H48" s="16">
        <f>VLOOKUP($B49,[1]AC!$B:$BJ,7,FALSE)</f>
        <v>1</v>
      </c>
      <c r="I48" s="16">
        <f>VLOOKUP($B49,[1]AC!$B:$BJ,8,FALSE)</f>
        <v>0.70720000000000005</v>
      </c>
      <c r="J48" s="16">
        <f>VLOOKUP($B49,[1]AC!$B:$BJ,9,FALSE)</f>
        <v>6941.81</v>
      </c>
      <c r="K48" s="16">
        <f>VLOOKUP($B49,[1]AC!$B:$BJ,10,FALSE)</f>
        <v>0.70750000000000002</v>
      </c>
      <c r="L48" s="16">
        <f>VLOOKUP($B49,[1]AC!$B:$BJ,11,FALSE)</f>
        <v>6964.82</v>
      </c>
      <c r="M48" s="16">
        <f>VLOOKUP($B49,[1]AC!$B:$BJ,12,FALSE)</f>
        <v>1.0187544746975213E-4</v>
      </c>
      <c r="N48" s="16">
        <f>VLOOKUP($B49,[1]AC!$B:$BJ,13,FALSE)</f>
        <v>1.0158195043087977E-4</v>
      </c>
      <c r="O48" s="16">
        <f>VLOOKUP($B49,[1]AC!$B:$BJ,14,FALSE)</f>
        <v>0.67630000000000001</v>
      </c>
      <c r="P48" s="16">
        <f>VLOOKUP($B49,[1]AC!$B:$BJ,15,FALSE)</f>
        <v>6892.2477999999992</v>
      </c>
      <c r="Q48" s="16">
        <f>VLOOKUP($B49,[1]AC!$B:$BJ,16,FALSE)</f>
        <v>0.67530000000000001</v>
      </c>
      <c r="R48" s="16">
        <f>VLOOKUP($B49,[1]AC!$B:$BJ,17,FALSE)</f>
        <v>6889.6637999999994</v>
      </c>
      <c r="S48" s="16">
        <f>VLOOKUP($B49,[1]AC!$B:$BJ,18,FALSE)</f>
        <v>9.8124736606249139E-5</v>
      </c>
      <c r="T48" s="16">
        <f>VLOOKUP($B49,[1]AC!$B:$BJ,19,FALSE)</f>
        <v>9.8016393775266671E-5</v>
      </c>
      <c r="U48" s="16" t="str">
        <f>VLOOKUP($B48,[1]AC!$B:$BJ,20,FALSE)</f>
        <v>NEGATIVE</v>
      </c>
      <c r="V48" s="16" t="str">
        <f>VLOOKUP($B48,[1]AC!$B:$BJ,21,FALSE)</f>
        <v/>
      </c>
      <c r="W48" s="16" t="str">
        <f>VLOOKUP($B48,[1]AC!$B:$BJ,22,FALSE)</f>
        <v>UP</v>
      </c>
      <c r="X48" s="16" t="str">
        <f>VLOOKUP($B48,[1]AC!$B:$BJ,23,FALSE)</f>
        <v>POSITIVE</v>
      </c>
      <c r="Y48" s="16">
        <f>VLOOKUP($B48,[1]AC!$B:$BJ,24,FALSE)</f>
        <v>104.73</v>
      </c>
      <c r="Z48" s="16">
        <f>VLOOKUP($B48,[1]AC!$B:$BJ,25,FALSE)</f>
        <v>6852.6203076923057</v>
      </c>
      <c r="AA48" s="16">
        <f>VLOOKUP($B48,[1]AC!$B:$BJ,26,FALSE)</f>
        <v>104.598</v>
      </c>
      <c r="AB48" s="16">
        <f>VLOOKUP($B48,[1]AC!$B:$BJ,27,FALSE)</f>
        <v>6850.3815384615364</v>
      </c>
      <c r="AC48" s="16">
        <f>VLOOKUP($B48,[1]AC!$B:$BJ,28,FALSE)</f>
        <v>1.5283204861421684E-2</v>
      </c>
      <c r="AD48" s="16">
        <f>VLOOKUP($B48,[1]AC!$B:$BJ,29,FALSE)</f>
        <v>1.5268930557040285E-2</v>
      </c>
      <c r="AE48" s="16" t="str">
        <f>VLOOKUP($B48,[1]AC!$B:$BJ,30,FALSE)</f>
        <v>UP</v>
      </c>
      <c r="AF48" s="16" t="str">
        <f>VLOOKUP($B48,[1]AC!$B:$BJ,31,FALSE)</f>
        <v>UP</v>
      </c>
      <c r="AG48" s="16" t="str">
        <f>VLOOKUP($B48,[1]AC!$B:$BJ,32,FALSE)</f>
        <v>POSITIVE</v>
      </c>
      <c r="AH48" s="16">
        <f>VLOOKUP($B48,[1]AC!$B:$BJ,33,FALSE)</f>
        <v>99.507999999999996</v>
      </c>
      <c r="AI48" s="16">
        <f>VLOOKUP($B48,[1]AC!$B:$BJ,34,FALSE)</f>
        <v>6560.7823076923087</v>
      </c>
      <c r="AJ48" s="16">
        <f>VLOOKUP($B48,[1]AC!$B:$BJ,35,FALSE)</f>
        <v>99.542000000000002</v>
      </c>
      <c r="AK48" s="16">
        <f>VLOOKUP($B48,[1]AC!$B:$BJ,36,FALSE)</f>
        <v>6561.3723076923088</v>
      </c>
      <c r="AL48" s="16">
        <f>VLOOKUP($B48,[1]AC!$B:$BJ,37,FALSE)</f>
        <v>1.5167093699074579E-2</v>
      </c>
      <c r="AM48" s="16">
        <f>VLOOKUP($B48,[1]AC!$B:$BJ,38,FALSE)</f>
        <v>1.5170911713590869E-2</v>
      </c>
      <c r="AN48" s="16" t="str">
        <f>VLOOKUP($B49,[1]AC!$B:$BJ,39,FALSE)</f>
        <v>DOWN</v>
      </c>
      <c r="AO48" s="16" t="str">
        <f>VLOOKUP($B48,[1]AC!$B:$BJ,40,FALSE)</f>
        <v>DOWN</v>
      </c>
      <c r="AP48" s="16" t="str">
        <f>VLOOKUP($B48,[1]AC!$B:$BJ,41,FALSE)</f>
        <v>POSITIVE</v>
      </c>
      <c r="AQ48" s="16">
        <f>VLOOKUP($B48,[1]AC!$B:$BJ,42,FALSE)</f>
        <v>103.453</v>
      </c>
      <c r="AR48" s="16">
        <f>VLOOKUP($B48,[1]AC!$B:$BJ,43,FALSE)</f>
        <v>6769.6039787132295</v>
      </c>
      <c r="AS48" s="16">
        <f>VLOOKUP($B48,[1]AC!$B:$BJ,44,FALSE)</f>
        <v>103.336</v>
      </c>
      <c r="AT48" s="16">
        <f>VLOOKUP($B48,[1]AC!$B:$BJ,45,FALSE)</f>
        <v>6766.1256231941452</v>
      </c>
      <c r="AU48" s="16">
        <f>VLOOKUP($B48,[1]AC!$B:$BJ,46,FALSE)</f>
        <v>1.5281987000318504E-2</v>
      </c>
      <c r="AV48" s="16">
        <f>VLOOKUP($B48,[1]AC!$B:$BJ,47,FALSE)</f>
        <v>1.5272551199133257E-2</v>
      </c>
      <c r="AW48" s="16" t="str">
        <f>VLOOKUP($B48,[1]AC!$B:$BJ,48,FALSE)</f>
        <v>UP</v>
      </c>
      <c r="AX48" s="16" t="str">
        <f>VLOOKUP($B48,[1]AC!$B:$BJ,49,FALSE)</f>
        <v>UP</v>
      </c>
      <c r="AY48" s="16" t="str">
        <f>VLOOKUP($B48,[1]AC!$B:$BJ,50,FALSE)</f>
        <v>POSITIVE</v>
      </c>
      <c r="AZ48" s="16">
        <f>VLOOKUP($B48,[1]AC!$B:$BJ,51,FALSE)</f>
        <v>78.450999999999993</v>
      </c>
      <c r="BA48" s="16">
        <f>VLOOKUP($B48,[1]AC!$B:$BJ,52,FALSE)</f>
        <v>106.91500000000001</v>
      </c>
      <c r="BB48" s="16">
        <f>VLOOKUP($B48,[1]AC!$B:$BJ,53,FALSE)</f>
        <v>99.037000000000006</v>
      </c>
      <c r="BC48" s="16">
        <f>VLOOKUP($B48,[1]AC!$B:$BJ,54,FALSE)</f>
        <v>2.1297292241500232E-2</v>
      </c>
      <c r="BD48" s="16">
        <f>VLOOKUP($B48,[1]AC!$B:$BJ,55,FALSE)</f>
        <v>3.3007577836012159E-2</v>
      </c>
      <c r="BE48" s="16">
        <f>VLOOKUP($B48,[1]AC!$B:$BJ,56,FALSE)</f>
        <v>0.10253743550390237</v>
      </c>
      <c r="BF48" s="14">
        <f>VLOOKUP($B48,[2]indicators!$A:$G,2,FALSE)</f>
        <v>82</v>
      </c>
      <c r="BG48" s="14">
        <f>VLOOKUP($B48,[2]indicators!$A:$G,3,FALSE)</f>
        <v>1</v>
      </c>
      <c r="BH48" s="14">
        <f>VLOOKUP($B48,[2]indicators!$A:$G,4,FALSE)</f>
        <v>0</v>
      </c>
      <c r="BI48" s="17">
        <f>VLOOKUP($B48,[2]indicators!$A:$G,5,FALSE)</f>
        <v>0</v>
      </c>
      <c r="BJ48" s="17">
        <f>VLOOKUP($B48,[2]indicators!$A:$G,6,FALSE)</f>
        <v>46059</v>
      </c>
      <c r="BK48" s="17">
        <f>VLOOKUP($B48,[2]indicators!$A:$G,7,FALSE)</f>
        <v>0</v>
      </c>
    </row>
    <row r="49" spans="1:63" x14ac:dyDescent="0.25">
      <c r="A49" s="14">
        <v>48</v>
      </c>
      <c r="B49" s="14" t="s">
        <v>389</v>
      </c>
      <c r="C49" s="6" t="s">
        <v>390</v>
      </c>
      <c r="D49" s="6" t="s">
        <v>386</v>
      </c>
      <c r="E49" s="15">
        <f t="shared" ca="1" si="0"/>
        <v>0</v>
      </c>
      <c r="F49" s="16">
        <f>VLOOKUP($B49,[1]AC!$B:$BJ,5,FALSE)</f>
        <v>67.623000000000005</v>
      </c>
      <c r="G49" s="16">
        <f>VLOOKUP($B50,[1]AC!$B:$BJ,6,FALSE)</f>
        <v>52.558294930935155</v>
      </c>
      <c r="H49" s="16">
        <f>VLOOKUP($B50,[1]AC!$B:$BJ,7,FALSE)</f>
        <v>0</v>
      </c>
      <c r="I49" s="16">
        <f>VLOOKUP($B50,[1]AC!$B:$BJ,8,FALSE)</f>
        <v>0.51129199999999997</v>
      </c>
      <c r="J49" s="16">
        <f>VLOOKUP($B50,[1]AC!$B:$BJ,9,FALSE)</f>
        <v>6941.81</v>
      </c>
      <c r="K49" s="16">
        <f>VLOOKUP($B50,[1]AC!$B:$BJ,10,FALSE)</f>
        <v>0.51129199999999997</v>
      </c>
      <c r="L49" s="16">
        <f>VLOOKUP($B50,[1]AC!$B:$BJ,11,FALSE)</f>
        <v>6964.82</v>
      </c>
      <c r="M49" s="16">
        <f>VLOOKUP($B50,[1]AC!$B:$BJ,12,FALSE)</f>
        <v>7.3653989377410207E-5</v>
      </c>
      <c r="N49" s="16">
        <f>VLOOKUP($B50,[1]AC!$B:$BJ,13,FALSE)</f>
        <v>7.3410655264601236E-5</v>
      </c>
      <c r="O49" s="16">
        <f>VLOOKUP($B50,[1]AC!$B:$BJ,14,FALSE)</f>
        <v>0.51126099999999997</v>
      </c>
      <c r="P49" s="16">
        <f>VLOOKUP($B50,[1]AC!$B:$BJ,15,FALSE)</f>
        <v>6892.2477999999992</v>
      </c>
      <c r="Q49" s="16">
        <f>VLOOKUP($B50,[1]AC!$B:$BJ,16,FALSE)</f>
        <v>0.51125799999999999</v>
      </c>
      <c r="R49" s="16">
        <f>VLOOKUP($B50,[1]AC!$B:$BJ,17,FALSE)</f>
        <v>6889.6637999999994</v>
      </c>
      <c r="S49" s="16">
        <f>VLOOKUP($B50,[1]AC!$B:$BJ,18,FALSE)</f>
        <v>7.4179137900410379E-5</v>
      </c>
      <c r="T49" s="16">
        <f>VLOOKUP($B50,[1]AC!$B:$BJ,19,FALSE)</f>
        <v>7.4206523691330197E-5</v>
      </c>
      <c r="U49" s="16" t="str">
        <f>VLOOKUP($B49,[1]AC!$B:$BJ,20,FALSE)</f>
        <v>POSITIVE</v>
      </c>
      <c r="V49" s="16" t="str">
        <f>VLOOKUP($B49,[1]AC!$B:$BJ,21,FALSE)</f>
        <v/>
      </c>
      <c r="W49" s="16" t="str">
        <f>VLOOKUP($B49,[1]AC!$B:$BJ,22,FALSE)</f>
        <v>UP</v>
      </c>
      <c r="X49" s="16" t="str">
        <f>VLOOKUP($B49,[1]AC!$B:$BJ,23,FALSE)</f>
        <v>POSITIVE</v>
      </c>
      <c r="Y49" s="16">
        <f>VLOOKUP($B49,[1]AC!$B:$BJ,24,FALSE)</f>
        <v>0.6704</v>
      </c>
      <c r="Z49" s="16">
        <f>VLOOKUP($B49,[1]AC!$B:$BJ,25,FALSE)</f>
        <v>6852.6203076923057</v>
      </c>
      <c r="AA49" s="16">
        <f>VLOOKUP($B49,[1]AC!$B:$BJ,26,FALSE)</f>
        <v>0.66959999999999997</v>
      </c>
      <c r="AB49" s="16">
        <f>VLOOKUP($B49,[1]AC!$B:$BJ,27,FALSE)</f>
        <v>6850.3815384615364</v>
      </c>
      <c r="AC49" s="16">
        <f>VLOOKUP($B49,[1]AC!$B:$BJ,28,FALSE)</f>
        <v>9.7831190099275248E-5</v>
      </c>
      <c r="AD49" s="16">
        <f>VLOOKUP($B49,[1]AC!$B:$BJ,29,FALSE)</f>
        <v>9.7746380437428775E-5</v>
      </c>
      <c r="AE49" s="16" t="str">
        <f>VLOOKUP($B49,[1]AC!$B:$BJ,30,FALSE)</f>
        <v>UP</v>
      </c>
      <c r="AF49" s="16" t="str">
        <f>VLOOKUP($B49,[1]AC!$B:$BJ,31,FALSE)</f>
        <v>UP</v>
      </c>
      <c r="AG49" s="16" t="str">
        <f>VLOOKUP($B49,[1]AC!$B:$BJ,32,FALSE)</f>
        <v>POSITIVE</v>
      </c>
      <c r="AH49" s="16">
        <f>VLOOKUP($B49,[1]AC!$B:$BJ,33,FALSE)</f>
        <v>0.65959999999999996</v>
      </c>
      <c r="AI49" s="16">
        <f>VLOOKUP($B49,[1]AC!$B:$BJ,34,FALSE)</f>
        <v>6560.7823076923087</v>
      </c>
      <c r="AJ49" s="16">
        <f>VLOOKUP($B49,[1]AC!$B:$BJ,35,FALSE)</f>
        <v>0.65969999999999995</v>
      </c>
      <c r="AK49" s="16">
        <f>VLOOKUP($B49,[1]AC!$B:$BJ,36,FALSE)</f>
        <v>6561.3723076923088</v>
      </c>
      <c r="AL49" s="16">
        <f>VLOOKUP($B49,[1]AC!$B:$BJ,37,FALSE)</f>
        <v>1.0053679105106718E-4</v>
      </c>
      <c r="AM49" s="16">
        <f>VLOOKUP($B49,[1]AC!$B:$BJ,38,FALSE)</f>
        <v>1.0054299147551683E-4</v>
      </c>
      <c r="AN49" s="16" t="str">
        <f>VLOOKUP($B50,[1]AC!$B:$BJ,39,FALSE)</f>
        <v/>
      </c>
      <c r="AO49" s="16" t="str">
        <f>VLOOKUP($B49,[1]AC!$B:$BJ,40,FALSE)</f>
        <v>DOWN</v>
      </c>
      <c r="AP49" s="16" t="str">
        <f>VLOOKUP($B49,[1]AC!$B:$BJ,41,FALSE)</f>
        <v>POSITIVE</v>
      </c>
      <c r="AQ49" s="16">
        <f>VLOOKUP($B49,[1]AC!$B:$BJ,42,FALSE)</f>
        <v>0.66969999999999996</v>
      </c>
      <c r="AR49" s="16">
        <f>VLOOKUP($B49,[1]AC!$B:$BJ,43,FALSE)</f>
        <v>6769.6039787132295</v>
      </c>
      <c r="AS49" s="16">
        <f>VLOOKUP($B49,[1]AC!$B:$BJ,44,FALSE)</f>
        <v>0.66900000000000004</v>
      </c>
      <c r="AT49" s="16">
        <f>VLOOKUP($B49,[1]AC!$B:$BJ,45,FALSE)</f>
        <v>6766.1256231941452</v>
      </c>
      <c r="AU49" s="16">
        <f>VLOOKUP($B49,[1]AC!$B:$BJ,46,FALSE)</f>
        <v>9.892750035391242E-5</v>
      </c>
      <c r="AV49" s="16">
        <f>VLOOKUP($B49,[1]AC!$B:$BJ,47,FALSE)</f>
        <v>9.8874900830496151E-5</v>
      </c>
      <c r="AW49" s="16" t="str">
        <f>VLOOKUP($B49,[1]AC!$B:$BJ,48,FALSE)</f>
        <v>UP</v>
      </c>
      <c r="AX49" s="16" t="str">
        <f>VLOOKUP($B49,[1]AC!$B:$BJ,49,FALSE)</f>
        <v>UP</v>
      </c>
      <c r="AY49" s="16" t="str">
        <f>VLOOKUP($B49,[1]AC!$B:$BJ,50,FALSE)</f>
        <v>POSITIVE</v>
      </c>
      <c r="AZ49" s="16">
        <f>VLOOKUP($B49,[1]AC!$B:$BJ,51,FALSE)</f>
        <v>91.462999999999994</v>
      </c>
      <c r="BA49" s="16">
        <f>VLOOKUP($B49,[1]AC!$B:$BJ,52,FALSE)</f>
        <v>0.68310000000000004</v>
      </c>
      <c r="BB49" s="16">
        <f>VLOOKUP($B49,[1]AC!$B:$BJ,53,FALSE)</f>
        <v>0.65790000000000004</v>
      </c>
      <c r="BC49" s="16">
        <f>VLOOKUP($B49,[1]AC!$B:$BJ,54,FALSE)</f>
        <v>3.5280339628165791E-2</v>
      </c>
      <c r="BD49" s="16">
        <f>VLOOKUP($B49,[1]AC!$B:$BJ,55,FALSE)</f>
        <v>4.5689782640840004E-2</v>
      </c>
      <c r="BE49" s="16">
        <f>VLOOKUP($B49,[1]AC!$B:$BJ,56,FALSE)</f>
        <v>7.4935400516795925E-2</v>
      </c>
      <c r="BF49" s="14">
        <f>VLOOKUP($B49,[2]indicators!$A:$G,2,FALSE)</f>
        <v>55</v>
      </c>
      <c r="BG49" s="14">
        <f>VLOOKUP($B49,[2]indicators!$A:$G,3,FALSE)</f>
        <v>1</v>
      </c>
      <c r="BH49" s="14">
        <f>VLOOKUP($B49,[2]indicators!$A:$G,4,FALSE)</f>
        <v>0</v>
      </c>
      <c r="BI49" s="17">
        <f>VLOOKUP($B49,[2]indicators!$A:$G,5,FALSE)</f>
        <v>0</v>
      </c>
      <c r="BJ49" s="17">
        <f>VLOOKUP($B49,[2]indicators!$A:$G,6,FALSE)</f>
        <v>46050</v>
      </c>
      <c r="BK49" s="17">
        <f>VLOOKUP($B49,[2]indicators!$A:$G,7,FALSE)</f>
        <v>0</v>
      </c>
    </row>
    <row r="50" spans="1:63" x14ac:dyDescent="0.25">
      <c r="A50" s="14">
        <v>49</v>
      </c>
      <c r="B50" s="14" t="s">
        <v>391</v>
      </c>
      <c r="C50" s="6" t="s">
        <v>392</v>
      </c>
      <c r="D50" s="6" t="s">
        <v>386</v>
      </c>
      <c r="E50" s="15">
        <f t="shared" ca="1" si="0"/>
        <v>-1</v>
      </c>
      <c r="F50" s="16">
        <f>VLOOKUP($B50,[1]AC!$B:$BJ,5,FALSE)</f>
        <v>51.518999999999998</v>
      </c>
      <c r="G50" s="16">
        <f>VLOOKUP($B51,[1]AC!$B:$BJ,6,FALSE)</f>
        <v>52.558294930935155</v>
      </c>
      <c r="H50" s="16">
        <f>VLOOKUP($B51,[1]AC!$B:$BJ,7,FALSE)</f>
        <v>0</v>
      </c>
      <c r="I50" s="16">
        <f>VLOOKUP($B51,[1]AC!$B:$BJ,8,FALSE)</f>
        <v>0.60809999999999997</v>
      </c>
      <c r="J50" s="16">
        <f>VLOOKUP($B51,[1]AC!$B:$BJ,9,FALSE)</f>
        <v>6941.81</v>
      </c>
      <c r="K50" s="16">
        <f>VLOOKUP($B51,[1]AC!$B:$BJ,10,FALSE)</f>
        <v>0.60819999999999996</v>
      </c>
      <c r="L50" s="16">
        <f>VLOOKUP($B51,[1]AC!$B:$BJ,11,FALSE)</f>
        <v>6964.82</v>
      </c>
      <c r="M50" s="16">
        <f>VLOOKUP($B51,[1]AC!$B:$BJ,12,FALSE)</f>
        <v>8.7599631796318237E-5</v>
      </c>
      <c r="N50" s="16">
        <f>VLOOKUP($B51,[1]AC!$B:$BJ,13,FALSE)</f>
        <v>8.7324582688425538E-5</v>
      </c>
      <c r="O50" s="16">
        <f>VLOOKUP($B51,[1]AC!$B:$BJ,14,FALSE)</f>
        <v>0.60060000000000002</v>
      </c>
      <c r="P50" s="16">
        <f>VLOOKUP($B51,[1]AC!$B:$BJ,15,FALSE)</f>
        <v>6892.2477999999992</v>
      </c>
      <c r="Q50" s="16">
        <f>VLOOKUP($B51,[1]AC!$B:$BJ,16,FALSE)</f>
        <v>0.60029999999999994</v>
      </c>
      <c r="R50" s="16">
        <f>VLOOKUP($B51,[1]AC!$B:$BJ,17,FALSE)</f>
        <v>6889.6637999999994</v>
      </c>
      <c r="S50" s="16">
        <f>VLOOKUP($B51,[1]AC!$B:$BJ,18,FALSE)</f>
        <v>8.7141382235270194E-5</v>
      </c>
      <c r="T50" s="16">
        <f>VLOOKUP($B51,[1]AC!$B:$BJ,19,FALSE)</f>
        <v>8.713052152123882E-5</v>
      </c>
      <c r="U50" s="16" t="str">
        <f>VLOOKUP($B50,[1]AC!$B:$BJ,20,FALSE)</f>
        <v>NEGATIVE</v>
      </c>
      <c r="V50" s="16" t="str">
        <f>VLOOKUP($B50,[1]AC!$B:$BJ,21,FALSE)</f>
        <v/>
      </c>
      <c r="W50" s="16" t="str">
        <f>VLOOKUP($B50,[1]AC!$B:$BJ,22,FALSE)</f>
        <v>DOWN</v>
      </c>
      <c r="X50" s="16" t="str">
        <f>VLOOKUP($B50,[1]AC!$B:$BJ,23,FALSE)</f>
        <v>NEGATIVE</v>
      </c>
      <c r="Y50" s="16">
        <f>VLOOKUP($B50,[1]AC!$B:$BJ,24,FALSE)</f>
        <v>0.51126300000000002</v>
      </c>
      <c r="Z50" s="16">
        <f>VLOOKUP($B50,[1]AC!$B:$BJ,25,FALSE)</f>
        <v>6852.6203076923057</v>
      </c>
      <c r="AA50" s="16">
        <f>VLOOKUP($B50,[1]AC!$B:$BJ,26,FALSE)</f>
        <v>0.51126400000000005</v>
      </c>
      <c r="AB50" s="16">
        <f>VLOOKUP($B50,[1]AC!$B:$BJ,27,FALSE)</f>
        <v>6850.3815384615364</v>
      </c>
      <c r="AC50" s="16">
        <f>VLOOKUP($B50,[1]AC!$B:$BJ,28,FALSE)</f>
        <v>7.4608394605796187E-5</v>
      </c>
      <c r="AD50" s="16">
        <f>VLOOKUP($B50,[1]AC!$B:$BJ,29,FALSE)</f>
        <v>7.4632923309381113E-5</v>
      </c>
      <c r="AE50" s="16" t="str">
        <f>VLOOKUP($B50,[1]AC!$B:$BJ,30,FALSE)</f>
        <v>DOWN</v>
      </c>
      <c r="AF50" s="16" t="str">
        <f>VLOOKUP($B50,[1]AC!$B:$BJ,31,FALSE)</f>
        <v>DOWN</v>
      </c>
      <c r="AG50" s="16" t="str">
        <f>VLOOKUP($B50,[1]AC!$B:$BJ,32,FALSE)</f>
        <v>NEGATIVE</v>
      </c>
      <c r="AH50" s="16">
        <f>VLOOKUP($B50,[1]AC!$B:$BJ,33,FALSE)</f>
        <v>0.51126199999999999</v>
      </c>
      <c r="AI50" s="16">
        <f>VLOOKUP($B50,[1]AC!$B:$BJ,34,FALSE)</f>
        <v>6560.7823076923087</v>
      </c>
      <c r="AJ50" s="16">
        <f>VLOOKUP($B50,[1]AC!$B:$BJ,35,FALSE)</f>
        <v>0.51126199999999999</v>
      </c>
      <c r="AK50" s="16">
        <f>VLOOKUP($B50,[1]AC!$B:$BJ,36,FALSE)</f>
        <v>6561.3723076923088</v>
      </c>
      <c r="AL50" s="16">
        <f>VLOOKUP($B50,[1]AC!$B:$BJ,37,FALSE)</f>
        <v>7.7926987365601442E-5</v>
      </c>
      <c r="AM50" s="16">
        <f>VLOOKUP($B50,[1]AC!$B:$BJ,38,FALSE)</f>
        <v>7.7919980154245389E-5</v>
      </c>
      <c r="AN50" s="16" t="str">
        <f>VLOOKUP($B51,[1]AC!$B:$BJ,39,FALSE)</f>
        <v>DOWN</v>
      </c>
      <c r="AO50" s="16" t="str">
        <f>VLOOKUP($B50,[1]AC!$B:$BJ,40,FALSE)</f>
        <v>UP</v>
      </c>
      <c r="AP50" s="16" t="str">
        <f>VLOOKUP($B50,[1]AC!$B:$BJ,41,FALSE)</f>
        <v>NEGATIVE</v>
      </c>
      <c r="AQ50" s="16">
        <f>VLOOKUP($B50,[1]AC!$B:$BJ,42,FALSE)</f>
        <v>0.51127100000000003</v>
      </c>
      <c r="AR50" s="16">
        <f>VLOOKUP($B50,[1]AC!$B:$BJ,43,FALSE)</f>
        <v>6769.6039787132295</v>
      </c>
      <c r="AS50" s="16">
        <f>VLOOKUP($B50,[1]AC!$B:$BJ,44,FALSE)</f>
        <v>0.51127</v>
      </c>
      <c r="AT50" s="16">
        <f>VLOOKUP($B50,[1]AC!$B:$BJ,45,FALSE)</f>
        <v>6766.1256231941452</v>
      </c>
      <c r="AU50" s="16">
        <f>VLOOKUP($B50,[1]AC!$B:$BJ,46,FALSE)</f>
        <v>7.5524506545386234E-5</v>
      </c>
      <c r="AV50" s="16">
        <f>VLOOKUP($B50,[1]AC!$B:$BJ,47,FALSE)</f>
        <v>7.556318467504897E-5</v>
      </c>
      <c r="AW50" s="16" t="str">
        <f>VLOOKUP($B50,[1]AC!$B:$BJ,48,FALSE)</f>
        <v>UP</v>
      </c>
      <c r="AX50" s="16" t="str">
        <f>VLOOKUP($B50,[1]AC!$B:$BJ,49,FALSE)</f>
        <v>DOWN</v>
      </c>
      <c r="AY50" s="16" t="str">
        <f>VLOOKUP($B50,[1]AC!$B:$BJ,50,FALSE)</f>
        <v>NEGATIVE</v>
      </c>
      <c r="AZ50" s="16">
        <f>VLOOKUP($B50,[1]AC!$B:$BJ,51,FALSE)</f>
        <v>46.860999999999997</v>
      </c>
      <c r="BA50" s="16">
        <f>VLOOKUP($B50,[1]AC!$B:$BJ,52,FALSE)</f>
        <v>0.51128499999999999</v>
      </c>
      <c r="BB50" s="16">
        <f>VLOOKUP($B50,[1]AC!$B:$BJ,53,FALSE)</f>
        <v>0.51125600000000004</v>
      </c>
      <c r="BC50" s="16">
        <f>VLOOKUP($B50,[1]AC!$B:$BJ,54,FALSE)</f>
        <v>1.3690994259629718E-5</v>
      </c>
      <c r="BD50" s="16">
        <f>VLOOKUP($B50,[1]AC!$B:$BJ,55,FALSE)</f>
        <v>6.0634392218483768E-5</v>
      </c>
      <c r="BE50" s="16">
        <f>VLOOKUP($B50,[1]AC!$B:$BJ,56,FALSE)</f>
        <v>7.0414821537356787E-5</v>
      </c>
      <c r="BF50" s="14">
        <f>VLOOKUP($B50,[2]indicators!$A:$G,2,FALSE)</f>
        <v>29</v>
      </c>
      <c r="BG50" s="14">
        <f>VLOOKUP($B50,[2]indicators!$A:$G,3,FALSE)</f>
        <v>0</v>
      </c>
      <c r="BH50" s="14">
        <f>VLOOKUP($B50,[2]indicators!$A:$G,4,FALSE)</f>
        <v>0</v>
      </c>
      <c r="BI50" s="17">
        <f>VLOOKUP($B50,[2]indicators!$A:$G,5,FALSE)</f>
        <v>0</v>
      </c>
      <c r="BJ50" s="17">
        <f>VLOOKUP($B50,[2]indicators!$A:$G,6,FALSE)</f>
        <v>0</v>
      </c>
      <c r="BK50" s="17">
        <f>VLOOKUP($B50,[2]indicators!$A:$G,7,FALSE)</f>
        <v>0</v>
      </c>
    </row>
    <row r="51" spans="1:63" x14ac:dyDescent="0.25">
      <c r="A51" s="14">
        <v>50</v>
      </c>
      <c r="B51" s="14" t="s">
        <v>393</v>
      </c>
      <c r="C51" s="6" t="s">
        <v>394</v>
      </c>
      <c r="D51" s="6" t="s">
        <v>386</v>
      </c>
      <c r="E51" s="15">
        <f t="shared" ca="1" si="0"/>
        <v>3</v>
      </c>
      <c r="F51" s="16">
        <f>VLOOKUP($B51,[1]AC!$B:$BJ,5,FALSE)</f>
        <v>58.259</v>
      </c>
      <c r="G51" s="16">
        <f>VLOOKUP($B52,[1]AC!$B:$BJ,6,FALSE)</f>
        <v>52.558294930935155</v>
      </c>
      <c r="H51" s="16">
        <f>VLOOKUP($B52,[1]AC!$B:$BJ,7,FALSE)</f>
        <v>0</v>
      </c>
      <c r="I51" s="16">
        <f>VLOOKUP($B52,[1]AC!$B:$BJ,8,FALSE)</f>
        <v>0.16175</v>
      </c>
      <c r="J51" s="16">
        <f>VLOOKUP($B52,[1]AC!$B:$BJ,9,FALSE)</f>
        <v>6941.81</v>
      </c>
      <c r="K51" s="16">
        <f>VLOOKUP($B52,[1]AC!$B:$BJ,10,FALSE)</f>
        <v>0.16175</v>
      </c>
      <c r="L51" s="16">
        <f>VLOOKUP($B52,[1]AC!$B:$BJ,11,FALSE)</f>
        <v>6964.82</v>
      </c>
      <c r="M51" s="16">
        <f>VLOOKUP($B52,[1]AC!$B:$BJ,12,FALSE)</f>
        <v>2.3300839406437225E-5</v>
      </c>
      <c r="N51" s="16">
        <f>VLOOKUP($B52,[1]AC!$B:$BJ,13,FALSE)</f>
        <v>2.3223859338791242E-5</v>
      </c>
      <c r="O51" s="16">
        <f>VLOOKUP($B52,[1]AC!$B:$BJ,14,FALSE)</f>
        <v>0.15826000000000001</v>
      </c>
      <c r="P51" s="16">
        <f>VLOOKUP($B52,[1]AC!$B:$BJ,15,FALSE)</f>
        <v>6892.2477999999992</v>
      </c>
      <c r="Q51" s="16">
        <f>VLOOKUP($B52,[1]AC!$B:$BJ,16,FALSE)</f>
        <v>0.15825</v>
      </c>
      <c r="R51" s="16">
        <f>VLOOKUP($B52,[1]AC!$B:$BJ,17,FALSE)</f>
        <v>6889.6637999999994</v>
      </c>
      <c r="S51" s="16">
        <f>VLOOKUP($B52,[1]AC!$B:$BJ,18,FALSE)</f>
        <v>2.2962029891032071E-5</v>
      </c>
      <c r="T51" s="16">
        <f>VLOOKUP($B52,[1]AC!$B:$BJ,19,FALSE)</f>
        <v>2.296919045599874E-5</v>
      </c>
      <c r="U51" s="16" t="str">
        <f>VLOOKUP($B51,[1]AC!$B:$BJ,20,FALSE)</f>
        <v>NEGATIVE</v>
      </c>
      <c r="V51" s="16" t="str">
        <f>VLOOKUP($B51,[1]AC!$B:$BJ,21,FALSE)</f>
        <v/>
      </c>
      <c r="W51" s="16" t="str">
        <f>VLOOKUP($B51,[1]AC!$B:$BJ,22,FALSE)</f>
        <v>UP</v>
      </c>
      <c r="X51" s="16" t="str">
        <f>VLOOKUP($B51,[1]AC!$B:$BJ,23,FALSE)</f>
        <v>POSITIVE</v>
      </c>
      <c r="Y51" s="16">
        <f>VLOOKUP($B51,[1]AC!$B:$BJ,24,FALSE)</f>
        <v>0.59870000000000001</v>
      </c>
      <c r="Z51" s="16">
        <f>VLOOKUP($B51,[1]AC!$B:$BJ,25,FALSE)</f>
        <v>6852.6203076923057</v>
      </c>
      <c r="AA51" s="16">
        <f>VLOOKUP($B51,[1]AC!$B:$BJ,26,FALSE)</f>
        <v>0.59840000000000004</v>
      </c>
      <c r="AB51" s="16">
        <f>VLOOKUP($B51,[1]AC!$B:$BJ,27,FALSE)</f>
        <v>6850.3815384615364</v>
      </c>
      <c r="AC51" s="16">
        <f>VLOOKUP($B51,[1]AC!$B:$BJ,28,FALSE)</f>
        <v>8.7368039248860517E-5</v>
      </c>
      <c r="AD51" s="16">
        <f>VLOOKUP($B51,[1]AC!$B:$BJ,29,FALSE)</f>
        <v>8.7352798766065389E-5</v>
      </c>
      <c r="AE51" s="16" t="str">
        <f>VLOOKUP($B51,[1]AC!$B:$BJ,30,FALSE)</f>
        <v>UP</v>
      </c>
      <c r="AF51" s="16" t="str">
        <f>VLOOKUP($B51,[1]AC!$B:$BJ,31,FALSE)</f>
        <v>UP</v>
      </c>
      <c r="AG51" s="16" t="str">
        <f>VLOOKUP($B51,[1]AC!$B:$BJ,32,FALSE)</f>
        <v>BUY</v>
      </c>
      <c r="AH51" s="16">
        <f>VLOOKUP($B51,[1]AC!$B:$BJ,33,FALSE)</f>
        <v>0.59599999999999997</v>
      </c>
      <c r="AI51" s="16">
        <f>VLOOKUP($B51,[1]AC!$B:$BJ,34,FALSE)</f>
        <v>6560.7823076923087</v>
      </c>
      <c r="AJ51" s="16">
        <f>VLOOKUP($B51,[1]AC!$B:$BJ,35,FALSE)</f>
        <v>0.59609999999999996</v>
      </c>
      <c r="AK51" s="16">
        <f>VLOOKUP($B51,[1]AC!$B:$BJ,36,FALSE)</f>
        <v>6561.3723076923088</v>
      </c>
      <c r="AL51" s="16">
        <f>VLOOKUP($B51,[1]AC!$B:$BJ,37,FALSE)</f>
        <v>9.0842825146203815E-5</v>
      </c>
      <c r="AM51" s="16">
        <f>VLOOKUP($B51,[1]AC!$B:$BJ,38,FALSE)</f>
        <v>9.0849897254139121E-5</v>
      </c>
      <c r="AN51" s="16" t="str">
        <f>VLOOKUP($B52,[1]AC!$B:$BJ,39,FALSE)</f>
        <v>UP</v>
      </c>
      <c r="AO51" s="16" t="str">
        <f>VLOOKUP($B51,[1]AC!$B:$BJ,40,FALSE)</f>
        <v>DOWN</v>
      </c>
      <c r="AP51" s="16" t="str">
        <f>VLOOKUP($B51,[1]AC!$B:$BJ,41,FALSE)</f>
        <v>NEGATIVE</v>
      </c>
      <c r="AQ51" s="16">
        <f>VLOOKUP($B51,[1]AC!$B:$BJ,42,FALSE)</f>
        <v>0.59799999999999998</v>
      </c>
      <c r="AR51" s="16">
        <f>VLOOKUP($B51,[1]AC!$B:$BJ,43,FALSE)</f>
        <v>6769.6039787132295</v>
      </c>
      <c r="AS51" s="16">
        <f>VLOOKUP($B51,[1]AC!$B:$BJ,44,FALSE)</f>
        <v>0.5978</v>
      </c>
      <c r="AT51" s="16">
        <f>VLOOKUP($B51,[1]AC!$B:$BJ,45,FALSE)</f>
        <v>6766.1256231941452</v>
      </c>
      <c r="AU51" s="16">
        <f>VLOOKUP($B51,[1]AC!$B:$BJ,46,FALSE)</f>
        <v>8.8336038840734112E-5</v>
      </c>
      <c r="AV51" s="16">
        <f>VLOOKUP($B51,[1]AC!$B:$BJ,47,FALSE)</f>
        <v>8.8351891952870838E-5</v>
      </c>
      <c r="AW51" s="16" t="str">
        <f>VLOOKUP($B51,[1]AC!$B:$BJ,48,FALSE)</f>
        <v>UP</v>
      </c>
      <c r="AX51" s="16" t="str">
        <f>VLOOKUP($B51,[1]AC!$B:$BJ,49,FALSE)</f>
        <v>DOWN</v>
      </c>
      <c r="AY51" s="16" t="str">
        <f>VLOOKUP($B51,[1]AC!$B:$BJ,50,FALSE)</f>
        <v>NEGATIVE</v>
      </c>
      <c r="AZ51" s="16">
        <f>VLOOKUP($B51,[1]AC!$B:$BJ,51,FALSE)</f>
        <v>71.046000000000006</v>
      </c>
      <c r="BA51" s="16">
        <f>VLOOKUP($B51,[1]AC!$B:$BJ,52,FALSE)</f>
        <v>0.60140000000000005</v>
      </c>
      <c r="BB51" s="16">
        <f>VLOOKUP($B51,[1]AC!$B:$BJ,53,FALSE)</f>
        <v>0.59450000000000003</v>
      </c>
      <c r="BC51" s="16">
        <f>VLOOKUP($B51,[1]AC!$B:$BJ,54,FALSE)</f>
        <v>1.1140671765879517E-2</v>
      </c>
      <c r="BD51" s="16">
        <f>VLOOKUP($B51,[1]AC!$B:$BJ,55,FALSE)</f>
        <v>1.2487512487512342E-2</v>
      </c>
      <c r="BE51" s="16">
        <f>VLOOKUP($B51,[1]AC!$B:$BJ,56,FALSE)</f>
        <v>2.2876366694701389E-2</v>
      </c>
      <c r="BF51" s="14">
        <f>VLOOKUP($B51,[2]indicators!$A:$G,2,FALSE)</f>
        <v>14</v>
      </c>
      <c r="BG51" s="14">
        <f>VLOOKUP($B51,[2]indicators!$A:$G,3,FALSE)</f>
        <v>0</v>
      </c>
      <c r="BH51" s="14">
        <f>VLOOKUP($B51,[2]indicators!$A:$G,4,FALSE)</f>
        <v>0</v>
      </c>
      <c r="BI51" s="17">
        <f>VLOOKUP($B51,[2]indicators!$A:$G,5,FALSE)</f>
        <v>0</v>
      </c>
      <c r="BJ51" s="17">
        <f>VLOOKUP($B51,[2]indicators!$A:$G,6,FALSE)</f>
        <v>0</v>
      </c>
      <c r="BK51" s="17">
        <f>VLOOKUP($B51,[2]indicators!$A:$G,7,FALSE)</f>
        <v>0</v>
      </c>
    </row>
    <row r="52" spans="1:63" x14ac:dyDescent="0.25">
      <c r="A52" s="14">
        <v>51</v>
      </c>
      <c r="B52" s="14" t="s">
        <v>395</v>
      </c>
      <c r="C52" s="6" t="s">
        <v>396</v>
      </c>
      <c r="D52" s="6" t="s">
        <v>386</v>
      </c>
      <c r="E52" s="15">
        <f t="shared" ca="1" si="0"/>
        <v>3</v>
      </c>
      <c r="F52" s="16">
        <f>VLOOKUP($B52,[1]AC!$B:$BJ,5,FALSE)</f>
        <v>59.387</v>
      </c>
      <c r="G52" s="16">
        <f>VLOOKUP($B53,[1]AC!$B:$BJ,6,FALSE)</f>
        <v>52.558294930935155</v>
      </c>
      <c r="H52" s="16">
        <f>VLOOKUP($B53,[1]AC!$B:$BJ,7,FALSE)</f>
        <v>1</v>
      </c>
      <c r="I52" s="16">
        <f>VLOOKUP($B53,[1]AC!$B:$BJ,8,FALSE)</f>
        <v>0.19239999999999999</v>
      </c>
      <c r="J52" s="16">
        <f>VLOOKUP($B53,[1]AC!$B:$BJ,9,FALSE)</f>
        <v>6941.81</v>
      </c>
      <c r="K52" s="16">
        <f>VLOOKUP($B53,[1]AC!$B:$BJ,10,FALSE)</f>
        <v>0.19239999999999999</v>
      </c>
      <c r="L52" s="16">
        <f>VLOOKUP($B53,[1]AC!$B:$BJ,11,FALSE)</f>
        <v>6964.82</v>
      </c>
      <c r="M52" s="16">
        <f>VLOOKUP($B53,[1]AC!$B:$BJ,12,FALSE)</f>
        <v>2.7716114385153147E-5</v>
      </c>
      <c r="N52" s="16">
        <f>VLOOKUP($B53,[1]AC!$B:$BJ,13,FALSE)</f>
        <v>2.7624547368058328E-5</v>
      </c>
      <c r="O52" s="16">
        <f>VLOOKUP($B53,[1]AC!$B:$BJ,14,FALSE)</f>
        <v>0.18609999999999999</v>
      </c>
      <c r="P52" s="16">
        <f>VLOOKUP($B53,[1]AC!$B:$BJ,15,FALSE)</f>
        <v>6892.2477999999992</v>
      </c>
      <c r="Q52" s="16">
        <f>VLOOKUP($B53,[1]AC!$B:$BJ,16,FALSE)</f>
        <v>0.186</v>
      </c>
      <c r="R52" s="16">
        <f>VLOOKUP($B53,[1]AC!$B:$BJ,17,FALSE)</f>
        <v>6889.6637999999994</v>
      </c>
      <c r="S52" s="16">
        <f>VLOOKUP($B53,[1]AC!$B:$BJ,18,FALSE)</f>
        <v>2.7001350705933703E-5</v>
      </c>
      <c r="T52" s="16">
        <f>VLOOKUP($B53,[1]AC!$B:$BJ,19,FALSE)</f>
        <v>2.6996963189989041E-5</v>
      </c>
      <c r="U52" s="16" t="str">
        <f>VLOOKUP($B52,[1]AC!$B:$BJ,20,FALSE)</f>
        <v>NEGATIVE</v>
      </c>
      <c r="V52" s="16" t="str">
        <f>VLOOKUP($B52,[1]AC!$B:$BJ,21,FALSE)</f>
        <v/>
      </c>
      <c r="W52" s="16" t="str">
        <f>VLOOKUP($B52,[1]AC!$B:$BJ,22,FALSE)</f>
        <v>DOWN</v>
      </c>
      <c r="X52" s="16" t="str">
        <f>VLOOKUP($B52,[1]AC!$B:$BJ,23,FALSE)</f>
        <v>POSITIVE</v>
      </c>
      <c r="Y52" s="16">
        <f>VLOOKUP($B52,[1]AC!$B:$BJ,24,FALSE)</f>
        <v>0.15906000000000001</v>
      </c>
      <c r="Z52" s="16">
        <f>VLOOKUP($B52,[1]AC!$B:$BJ,25,FALSE)</f>
        <v>6852.6203076923057</v>
      </c>
      <c r="AA52" s="16">
        <f>VLOOKUP($B52,[1]AC!$B:$BJ,26,FALSE)</f>
        <v>0.15909000000000001</v>
      </c>
      <c r="AB52" s="16">
        <f>VLOOKUP($B52,[1]AC!$B:$BJ,27,FALSE)</f>
        <v>6850.3815384615364</v>
      </c>
      <c r="AC52" s="16">
        <f>VLOOKUP($B52,[1]AC!$B:$BJ,28,FALSE)</f>
        <v>2.3211558915857283E-5</v>
      </c>
      <c r="AD52" s="16">
        <f>VLOOKUP($B52,[1]AC!$B:$BJ,29,FALSE)</f>
        <v>2.3223523990129248E-5</v>
      </c>
      <c r="AE52" s="16" t="str">
        <f>VLOOKUP($B52,[1]AC!$B:$BJ,30,FALSE)</f>
        <v>DOWN</v>
      </c>
      <c r="AF52" s="16" t="str">
        <f>VLOOKUP($B52,[1]AC!$B:$BJ,31,FALSE)</f>
        <v>DOWN</v>
      </c>
      <c r="AG52" s="16" t="str">
        <f>VLOOKUP($B52,[1]AC!$B:$BJ,32,FALSE)</f>
        <v>POSITIVE</v>
      </c>
      <c r="AH52" s="16">
        <f>VLOOKUP($B52,[1]AC!$B:$BJ,33,FALSE)</f>
        <v>0.15805</v>
      </c>
      <c r="AI52" s="16">
        <f>VLOOKUP($B52,[1]AC!$B:$BJ,34,FALSE)</f>
        <v>6560.7823076923087</v>
      </c>
      <c r="AJ52" s="16">
        <f>VLOOKUP($B52,[1]AC!$B:$BJ,35,FALSE)</f>
        <v>0.15804000000000001</v>
      </c>
      <c r="AK52" s="16">
        <f>VLOOKUP($B52,[1]AC!$B:$BJ,36,FALSE)</f>
        <v>6561.3723076923088</v>
      </c>
      <c r="AL52" s="16">
        <f>VLOOKUP($B52,[1]AC!$B:$BJ,37,FALSE)</f>
        <v>2.4090114956975693E-5</v>
      </c>
      <c r="AM52" s="16">
        <f>VLOOKUP($B52,[1]AC!$B:$BJ,38,FALSE)</f>
        <v>2.4086424697272521E-5</v>
      </c>
      <c r="AN52" s="16" t="str">
        <f>VLOOKUP($B53,[1]AC!$B:$BJ,39,FALSE)</f>
        <v/>
      </c>
      <c r="AO52" s="16" t="str">
        <f>VLOOKUP($B52,[1]AC!$B:$BJ,40,FALSE)</f>
        <v>UP</v>
      </c>
      <c r="AP52" s="16" t="str">
        <f>VLOOKUP($B52,[1]AC!$B:$BJ,41,FALSE)</f>
        <v>NEGATIVE</v>
      </c>
      <c r="AQ52" s="16">
        <f>VLOOKUP($B52,[1]AC!$B:$BJ,42,FALSE)</f>
        <v>0.15909999999999999</v>
      </c>
      <c r="AR52" s="16">
        <f>VLOOKUP($B52,[1]AC!$B:$BJ,43,FALSE)</f>
        <v>6769.6039787132295</v>
      </c>
      <c r="AS52" s="16">
        <f>VLOOKUP($B52,[1]AC!$B:$BJ,44,FALSE)</f>
        <v>0.15905</v>
      </c>
      <c r="AT52" s="16">
        <f>VLOOKUP($B52,[1]AC!$B:$BJ,45,FALSE)</f>
        <v>6766.1256231941452</v>
      </c>
      <c r="AU52" s="16">
        <f>VLOOKUP($B52,[1]AC!$B:$BJ,46,FALSE)</f>
        <v>2.3502113343747151E-5</v>
      </c>
      <c r="AV52" s="16">
        <f>VLOOKUP($B52,[1]AC!$B:$BJ,47,FALSE)</f>
        <v>2.3506805645875054E-5</v>
      </c>
      <c r="AW52" s="16" t="str">
        <f>VLOOKUP($B52,[1]AC!$B:$BJ,48,FALSE)</f>
        <v>UP</v>
      </c>
      <c r="AX52" s="16" t="str">
        <f>VLOOKUP($B52,[1]AC!$B:$BJ,49,FALSE)</f>
        <v>DOWN</v>
      </c>
      <c r="AY52" s="16" t="str">
        <f>VLOOKUP($B52,[1]AC!$B:$BJ,50,FALSE)</f>
        <v>NEGATIVE</v>
      </c>
      <c r="AZ52" s="16">
        <f>VLOOKUP($B52,[1]AC!$B:$BJ,51,FALSE)</f>
        <v>67.588999999999999</v>
      </c>
      <c r="BA52" s="16">
        <f>VLOOKUP($B52,[1]AC!$B:$BJ,52,FALSE)</f>
        <v>0.15970000000000001</v>
      </c>
      <c r="BB52" s="16">
        <f>VLOOKUP($B52,[1]AC!$B:$BJ,53,FALSE)</f>
        <v>0.15809000000000001</v>
      </c>
      <c r="BC52" s="16">
        <f>VLOOKUP($B52,[1]AC!$B:$BJ,54,FALSE)</f>
        <v>1.2836568566061413E-2</v>
      </c>
      <c r="BD52" s="16">
        <f>VLOOKUP($B52,[1]AC!$B:$BJ,55,FALSE)</f>
        <v>2.2052318968785567E-2</v>
      </c>
      <c r="BE52" s="16">
        <f>VLOOKUP($B52,[1]AC!$B:$BJ,56,FALSE)</f>
        <v>2.3151369473084937E-2</v>
      </c>
      <c r="BF52" s="14">
        <f>VLOOKUP($B52,[2]indicators!$A:$G,2,FALSE)</f>
        <v>28</v>
      </c>
      <c r="BG52" s="14">
        <f>VLOOKUP($B52,[2]indicators!$A:$G,3,FALSE)</f>
        <v>0</v>
      </c>
      <c r="BH52" s="14">
        <f>VLOOKUP($B52,[2]indicators!$A:$G,4,FALSE)</f>
        <v>0</v>
      </c>
      <c r="BI52" s="17">
        <f>VLOOKUP($B52,[2]indicators!$A:$G,5,FALSE)</f>
        <v>0</v>
      </c>
      <c r="BJ52" s="17">
        <f>VLOOKUP($B52,[2]indicators!$A:$G,6,FALSE)</f>
        <v>0</v>
      </c>
      <c r="BK52" s="17">
        <f>VLOOKUP($B52,[2]indicators!$A:$G,7,FALSE)</f>
        <v>0</v>
      </c>
    </row>
    <row r="53" spans="1:63" x14ac:dyDescent="0.25">
      <c r="A53" s="14">
        <v>52</v>
      </c>
      <c r="B53" s="14" t="s">
        <v>397</v>
      </c>
      <c r="C53" s="6" t="s">
        <v>398</v>
      </c>
      <c r="D53" s="6" t="s">
        <v>386</v>
      </c>
      <c r="E53" s="15">
        <f t="shared" ca="1" si="0"/>
        <v>5</v>
      </c>
      <c r="F53" s="16">
        <f>VLOOKUP($B53,[1]AC!$B:$BJ,5,FALSE)</f>
        <v>64.543000000000006</v>
      </c>
      <c r="G53" s="16">
        <f>VLOOKUP($B54,[1]AC!$B:$BJ,6,FALSE)</f>
        <v>52.558294930935155</v>
      </c>
      <c r="H53" s="16">
        <f>VLOOKUP($B54,[1]AC!$B:$BJ,7,FALSE)</f>
        <v>0</v>
      </c>
      <c r="I53" s="16">
        <f>VLOOKUP($B54,[1]AC!$B:$BJ,8,FALSE)</f>
        <v>0.62060000000000004</v>
      </c>
      <c r="J53" s="16">
        <f>VLOOKUP($B54,[1]AC!$B:$BJ,9,FALSE)</f>
        <v>6941.81</v>
      </c>
      <c r="K53" s="16">
        <f>VLOOKUP($B54,[1]AC!$B:$BJ,10,FALSE)</f>
        <v>0.62039999999999995</v>
      </c>
      <c r="L53" s="16">
        <f>VLOOKUP($B54,[1]AC!$B:$BJ,11,FALSE)</f>
        <v>6964.82</v>
      </c>
      <c r="M53" s="16">
        <f>VLOOKUP($B54,[1]AC!$B:$BJ,12,FALSE)</f>
        <v>8.9400314903461778E-5</v>
      </c>
      <c r="N53" s="16">
        <f>VLOOKUP($B54,[1]AC!$B:$BJ,13,FALSE)</f>
        <v>8.907624317642092E-5</v>
      </c>
      <c r="O53" s="16">
        <f>VLOOKUP($B54,[1]AC!$B:$BJ,14,FALSE)</f>
        <v>0.61890000000000001</v>
      </c>
      <c r="P53" s="16">
        <f>VLOOKUP($B54,[1]AC!$B:$BJ,15,FALSE)</f>
        <v>6892.2477999999992</v>
      </c>
      <c r="Q53" s="16">
        <f>VLOOKUP($B54,[1]AC!$B:$BJ,16,FALSE)</f>
        <v>0.61880000000000002</v>
      </c>
      <c r="R53" s="16">
        <f>VLOOKUP($B54,[1]AC!$B:$BJ,17,FALSE)</f>
        <v>6889.6637999999994</v>
      </c>
      <c r="S53" s="16">
        <f>VLOOKUP($B54,[1]AC!$B:$BJ,18,FALSE)</f>
        <v>8.9796539236444754E-5</v>
      </c>
      <c r="T53" s="16">
        <f>VLOOKUP($B54,[1]AC!$B:$BJ,19,FALSE)</f>
        <v>8.9815703343899025E-5</v>
      </c>
      <c r="U53" s="16" t="str">
        <f>VLOOKUP($B53,[1]AC!$B:$BJ,20,FALSE)</f>
        <v>POSITIVE</v>
      </c>
      <c r="V53" s="16" t="str">
        <f>VLOOKUP($B53,[1]AC!$B:$BJ,21,FALSE)</f>
        <v/>
      </c>
      <c r="W53" s="16" t="str">
        <f>VLOOKUP($B53,[1]AC!$B:$BJ,22,FALSE)</f>
        <v>UP</v>
      </c>
      <c r="X53" s="16" t="str">
        <f>VLOOKUP($B53,[1]AC!$B:$BJ,23,FALSE)</f>
        <v>POSITIVE</v>
      </c>
      <c r="Y53" s="16">
        <f>VLOOKUP($B53,[1]AC!$B:$BJ,24,FALSE)</f>
        <v>0.1865</v>
      </c>
      <c r="Z53" s="16">
        <f>VLOOKUP($B53,[1]AC!$B:$BJ,25,FALSE)</f>
        <v>6852.6203076923057</v>
      </c>
      <c r="AA53" s="16">
        <f>VLOOKUP($B53,[1]AC!$B:$BJ,26,FALSE)</f>
        <v>0.18640000000000001</v>
      </c>
      <c r="AB53" s="16">
        <f>VLOOKUP($B53,[1]AC!$B:$BJ,27,FALSE)</f>
        <v>6850.3815384615364</v>
      </c>
      <c r="AC53" s="16">
        <f>VLOOKUP($B53,[1]AC!$B:$BJ,28,FALSE)</f>
        <v>2.7215866577438594E-5</v>
      </c>
      <c r="AD53" s="16">
        <f>VLOOKUP($B53,[1]AC!$B:$BJ,29,FALSE)</f>
        <v>2.7210163251996304E-5</v>
      </c>
      <c r="AE53" s="16" t="str">
        <f>VLOOKUP($B53,[1]AC!$B:$BJ,30,FALSE)</f>
        <v>UP</v>
      </c>
      <c r="AF53" s="16" t="str">
        <f>VLOOKUP($B53,[1]AC!$B:$BJ,31,FALSE)</f>
        <v>UP</v>
      </c>
      <c r="AG53" s="16" t="str">
        <f>VLOOKUP($B53,[1]AC!$B:$BJ,32,FALSE)</f>
        <v>POSITIVE</v>
      </c>
      <c r="AH53" s="16">
        <f>VLOOKUP($B53,[1]AC!$B:$BJ,33,FALSE)</f>
        <v>0.18429999999999999</v>
      </c>
      <c r="AI53" s="16">
        <f>VLOOKUP($B53,[1]AC!$B:$BJ,34,FALSE)</f>
        <v>6560.7823076923087</v>
      </c>
      <c r="AJ53" s="16">
        <f>VLOOKUP($B53,[1]AC!$B:$BJ,35,FALSE)</f>
        <v>0.18429999999999999</v>
      </c>
      <c r="AK53" s="16">
        <f>VLOOKUP($B53,[1]AC!$B:$BJ,36,FALSE)</f>
        <v>6561.3723076923088</v>
      </c>
      <c r="AL53" s="16">
        <f>VLOOKUP($B53,[1]AC!$B:$BJ,37,FALSE)</f>
        <v>2.8091162205445242E-5</v>
      </c>
      <c r="AM53" s="16">
        <f>VLOOKUP($B53,[1]AC!$B:$BJ,38,FALSE)</f>
        <v>2.8088636242136957E-5</v>
      </c>
      <c r="AN53" s="16" t="str">
        <f>VLOOKUP($B54,[1]AC!$B:$BJ,39,FALSE)</f>
        <v>UP</v>
      </c>
      <c r="AO53" s="16" t="str">
        <f>VLOOKUP($B53,[1]AC!$B:$BJ,40,FALSE)</f>
        <v>UP</v>
      </c>
      <c r="AP53" s="16" t="str">
        <f>VLOOKUP($B53,[1]AC!$B:$BJ,41,FALSE)</f>
        <v>NEGATIVE</v>
      </c>
      <c r="AQ53" s="16">
        <f>VLOOKUP($B53,[1]AC!$B:$BJ,42,FALSE)</f>
        <v>0.18609999999999999</v>
      </c>
      <c r="AR53" s="16">
        <f>VLOOKUP($B53,[1]AC!$B:$BJ,43,FALSE)</f>
        <v>6769.6039787132295</v>
      </c>
      <c r="AS53" s="16">
        <f>VLOOKUP($B53,[1]AC!$B:$BJ,44,FALSE)</f>
        <v>0.186</v>
      </c>
      <c r="AT53" s="16">
        <f>VLOOKUP($B53,[1]AC!$B:$BJ,45,FALSE)</f>
        <v>6766.1256231941452</v>
      </c>
      <c r="AU53" s="16">
        <f>VLOOKUP($B53,[1]AC!$B:$BJ,46,FALSE)</f>
        <v>2.7490529813144843E-5</v>
      </c>
      <c r="AV53" s="16">
        <f>VLOOKUP($B53,[1]AC!$B:$BJ,47,FALSE)</f>
        <v>2.7489882742111034E-5</v>
      </c>
      <c r="AW53" s="16" t="str">
        <f>VLOOKUP($B53,[1]AC!$B:$BJ,48,FALSE)</f>
        <v>UP</v>
      </c>
      <c r="AX53" s="16" t="str">
        <f>VLOOKUP($B53,[1]AC!$B:$BJ,49,FALSE)</f>
        <v>UP</v>
      </c>
      <c r="AY53" s="16" t="str">
        <f>VLOOKUP($B53,[1]AC!$B:$BJ,50,FALSE)</f>
        <v>POSITIVE</v>
      </c>
      <c r="AZ53" s="16">
        <f>VLOOKUP($B53,[1]AC!$B:$BJ,51,FALSE)</f>
        <v>80.314999999999998</v>
      </c>
      <c r="BA53" s="16">
        <f>VLOOKUP($B53,[1]AC!$B:$BJ,52,FALSE)</f>
        <v>0.18779999999999999</v>
      </c>
      <c r="BB53" s="16">
        <f>VLOOKUP($B53,[1]AC!$B:$BJ,53,FALSE)</f>
        <v>0.1837</v>
      </c>
      <c r="BC53" s="16">
        <f>VLOOKUP($B53,[1]AC!$B:$BJ,54,FALSE)</f>
        <v>2.4494142705005384E-2</v>
      </c>
      <c r="BD53" s="16">
        <f>VLOOKUP($B53,[1]AC!$B:$BJ,55,FALSE)</f>
        <v>3.3852767329392908E-2</v>
      </c>
      <c r="BE53" s="16">
        <f>VLOOKUP($B53,[1]AC!$B:$BJ,56,FALSE)</f>
        <v>4.7359825802939515E-2</v>
      </c>
      <c r="BF53" s="14">
        <f>VLOOKUP($B53,[2]indicators!$A:$G,2,FALSE)</f>
        <v>28</v>
      </c>
      <c r="BG53" s="14">
        <f>VLOOKUP($B53,[2]indicators!$A:$G,3,FALSE)</f>
        <v>0</v>
      </c>
      <c r="BH53" s="14">
        <f>VLOOKUP($B53,[2]indicators!$A:$G,4,FALSE)</f>
        <v>0</v>
      </c>
      <c r="BI53" s="17">
        <f>VLOOKUP($B53,[2]indicators!$A:$G,5,FALSE)</f>
        <v>0</v>
      </c>
      <c r="BJ53" s="17">
        <f>VLOOKUP($B53,[2]indicators!$A:$G,6,FALSE)</f>
        <v>46048</v>
      </c>
      <c r="BK53" s="17">
        <f>VLOOKUP($B53,[2]indicators!$A:$G,7,FALSE)</f>
        <v>0</v>
      </c>
    </row>
    <row r="54" spans="1:63" x14ac:dyDescent="0.25">
      <c r="A54" s="14">
        <v>53</v>
      </c>
      <c r="B54" s="14" t="s">
        <v>399</v>
      </c>
      <c r="C54" s="6" t="s">
        <v>400</v>
      </c>
      <c r="D54" s="6" t="s">
        <v>386</v>
      </c>
      <c r="E54" s="15">
        <f t="shared" ca="1" si="0"/>
        <v>-1</v>
      </c>
      <c r="F54" s="16">
        <f>VLOOKUP($B54,[1]AC!$B:$BJ,5,FALSE)</f>
        <v>56.033000000000001</v>
      </c>
      <c r="G54" s="16">
        <f>VLOOKUP($B55,[1]AC!$B:$BJ,6,FALSE)</f>
        <v>52.558294930935155</v>
      </c>
      <c r="H54" s="16">
        <f>VLOOKUP($B55,[1]AC!$B:$BJ,7,FALSE)</f>
        <v>0</v>
      </c>
      <c r="I54" s="16">
        <f>VLOOKUP($B55,[1]AC!$B:$BJ,8,FALSE)</f>
        <v>113.958</v>
      </c>
      <c r="J54" s="16">
        <f>VLOOKUP($B55,[1]AC!$B:$BJ,9,FALSE)</f>
        <v>6941.81</v>
      </c>
      <c r="K54" s="16">
        <f>VLOOKUP($B55,[1]AC!$B:$BJ,10,FALSE)</f>
        <v>113.953</v>
      </c>
      <c r="L54" s="16">
        <f>VLOOKUP($B55,[1]AC!$B:$BJ,11,FALSE)</f>
        <v>6964.82</v>
      </c>
      <c r="M54" s="16">
        <f>VLOOKUP($B55,[1]AC!$B:$BJ,12,FALSE)</f>
        <v>1.6416179641908953E-2</v>
      </c>
      <c r="N54" s="16">
        <f>VLOOKUP($B55,[1]AC!$B:$BJ,13,FALSE)</f>
        <v>1.6361226851519493E-2</v>
      </c>
      <c r="O54" s="16">
        <f>VLOOKUP($B55,[1]AC!$B:$BJ,14,FALSE)</f>
        <v>113.636</v>
      </c>
      <c r="P54" s="16">
        <f>VLOOKUP($B55,[1]AC!$B:$BJ,15,FALSE)</f>
        <v>6892.2477999999992</v>
      </c>
      <c r="Q54" s="16">
        <f>VLOOKUP($B55,[1]AC!$B:$BJ,16,FALSE)</f>
        <v>113.589</v>
      </c>
      <c r="R54" s="16">
        <f>VLOOKUP($B55,[1]AC!$B:$BJ,17,FALSE)</f>
        <v>6889.6637999999994</v>
      </c>
      <c r="S54" s="16">
        <f>VLOOKUP($B55,[1]AC!$B:$BJ,18,FALSE)</f>
        <v>1.648750934346847E-2</v>
      </c>
      <c r="T54" s="16">
        <f>VLOOKUP($B55,[1]AC!$B:$BJ,19,FALSE)</f>
        <v>1.6486871246170244E-2</v>
      </c>
      <c r="U54" s="16" t="str">
        <f>VLOOKUP($B54,[1]AC!$B:$BJ,20,FALSE)</f>
        <v>NEGATIVE</v>
      </c>
      <c r="V54" s="16" t="str">
        <f>VLOOKUP($B54,[1]AC!$B:$BJ,21,FALSE)</f>
        <v/>
      </c>
      <c r="W54" s="16" t="str">
        <f>VLOOKUP($B54,[1]AC!$B:$BJ,22,FALSE)</f>
        <v>DOWN</v>
      </c>
      <c r="X54" s="16" t="str">
        <f>VLOOKUP($B54,[1]AC!$B:$BJ,23,FALSE)</f>
        <v>NEGATIVE</v>
      </c>
      <c r="Y54" s="16">
        <f>VLOOKUP($B54,[1]AC!$B:$BJ,24,FALSE)</f>
        <v>0.61799999999999999</v>
      </c>
      <c r="Z54" s="16">
        <f>VLOOKUP($B54,[1]AC!$B:$BJ,25,FALSE)</f>
        <v>6852.6203076923057</v>
      </c>
      <c r="AA54" s="16">
        <f>VLOOKUP($B54,[1]AC!$B:$BJ,26,FALSE)</f>
        <v>0.6179</v>
      </c>
      <c r="AB54" s="16">
        <f>VLOOKUP($B54,[1]AC!$B:$BJ,27,FALSE)</f>
        <v>6850.3815384615364</v>
      </c>
      <c r="AC54" s="16">
        <f>VLOOKUP($B54,[1]AC!$B:$BJ,28,FALSE)</f>
        <v>9.0184480133281782E-5</v>
      </c>
      <c r="AD54" s="16">
        <f>VLOOKUP($B54,[1]AC!$B:$BJ,29,FALSE)</f>
        <v>9.0199355544037105E-5</v>
      </c>
      <c r="AE54" s="16" t="str">
        <f>VLOOKUP($B54,[1]AC!$B:$BJ,30,FALSE)</f>
        <v>UP</v>
      </c>
      <c r="AF54" s="16" t="str">
        <f>VLOOKUP($B54,[1]AC!$B:$BJ,31,FALSE)</f>
        <v>DOWN</v>
      </c>
      <c r="AG54" s="16" t="str">
        <f>VLOOKUP($B54,[1]AC!$B:$BJ,32,FALSE)</f>
        <v>NEGATIVE</v>
      </c>
      <c r="AH54" s="16">
        <f>VLOOKUP($B54,[1]AC!$B:$BJ,33,FALSE)</f>
        <v>0.62139999999999995</v>
      </c>
      <c r="AI54" s="16">
        <f>VLOOKUP($B54,[1]AC!$B:$BJ,34,FALSE)</f>
        <v>6560.7823076923087</v>
      </c>
      <c r="AJ54" s="16">
        <f>VLOOKUP($B54,[1]AC!$B:$BJ,35,FALSE)</f>
        <v>0.62129999999999996</v>
      </c>
      <c r="AK54" s="16">
        <f>VLOOKUP($B54,[1]AC!$B:$BJ,36,FALSE)</f>
        <v>6561.3723076923088</v>
      </c>
      <c r="AL54" s="16">
        <f>VLOOKUP($B54,[1]AC!$B:$BJ,37,FALSE)</f>
        <v>9.4714314674246731E-5</v>
      </c>
      <c r="AM54" s="16">
        <f>VLOOKUP($B54,[1]AC!$B:$BJ,38,FALSE)</f>
        <v>9.4690557228647274E-5</v>
      </c>
      <c r="AN54" s="16" t="str">
        <f>VLOOKUP($B55,[1]AC!$B:$BJ,39,FALSE)</f>
        <v>DOWN</v>
      </c>
      <c r="AO54" s="16" t="str">
        <f>VLOOKUP($B54,[1]AC!$B:$BJ,40,FALSE)</f>
        <v>UP</v>
      </c>
      <c r="AP54" s="16" t="str">
        <f>VLOOKUP($B54,[1]AC!$B:$BJ,41,FALSE)</f>
        <v>NEGATIVE</v>
      </c>
      <c r="AQ54" s="16">
        <f>VLOOKUP($B54,[1]AC!$B:$BJ,42,FALSE)</f>
        <v>0.61909999999999998</v>
      </c>
      <c r="AR54" s="16">
        <f>VLOOKUP($B54,[1]AC!$B:$BJ,43,FALSE)</f>
        <v>6769.6039787132295</v>
      </c>
      <c r="AS54" s="16">
        <f>VLOOKUP($B54,[1]AC!$B:$BJ,44,FALSE)</f>
        <v>0.61899999999999999</v>
      </c>
      <c r="AT54" s="16">
        <f>VLOOKUP($B54,[1]AC!$B:$BJ,45,FALSE)</f>
        <v>6766.1256231941452</v>
      </c>
      <c r="AU54" s="16">
        <f>VLOOKUP($B54,[1]AC!$B:$BJ,46,FALSE)</f>
        <v>9.1452912452004163E-5</v>
      </c>
      <c r="AV54" s="16">
        <f>VLOOKUP($B54,[1]AC!$B:$BJ,47,FALSE)</f>
        <v>9.1485147405197473E-5</v>
      </c>
      <c r="AW54" s="16" t="str">
        <f>VLOOKUP($B54,[1]AC!$B:$BJ,48,FALSE)</f>
        <v>UP</v>
      </c>
      <c r="AX54" s="16" t="str">
        <f>VLOOKUP($B54,[1]AC!$B:$BJ,49,FALSE)</f>
        <v>DOWN</v>
      </c>
      <c r="AY54" s="16" t="str">
        <f>VLOOKUP($B54,[1]AC!$B:$BJ,50,FALSE)</f>
        <v>NEGATIVE</v>
      </c>
      <c r="AZ54" s="16">
        <f>VLOOKUP($B54,[1]AC!$B:$BJ,51,FALSE)</f>
        <v>58.073</v>
      </c>
      <c r="BA54" s="16">
        <f>VLOOKUP($B54,[1]AC!$B:$BJ,52,FALSE)</f>
        <v>0.61870000000000003</v>
      </c>
      <c r="BB54" s="16">
        <f>VLOOKUP($B54,[1]AC!$B:$BJ,53,FALSE)</f>
        <v>0.62229999999999996</v>
      </c>
      <c r="BC54" s="16">
        <f>VLOOKUP($B54,[1]AC!$B:$BJ,54,FALSE)</f>
        <v>3.0709552287053743E-3</v>
      </c>
      <c r="BD54" s="16">
        <f>VLOOKUP($B54,[1]AC!$B:$BJ,55,FALSE)</f>
        <v>2.746808854419136E-3</v>
      </c>
      <c r="BE54" s="16">
        <f>VLOOKUP($B54,[1]AC!$B:$BJ,56,FALSE)</f>
        <v>-2.7318013819699338E-3</v>
      </c>
      <c r="BF54" s="14">
        <f>VLOOKUP($B54,[2]indicators!$A:$G,2,FALSE)</f>
        <v>9</v>
      </c>
      <c r="BG54" s="14">
        <f>VLOOKUP($B54,[2]indicators!$A:$G,3,FALSE)</f>
        <v>0</v>
      </c>
      <c r="BH54" s="14">
        <f>VLOOKUP($B54,[2]indicators!$A:$G,4,FALSE)</f>
        <v>0</v>
      </c>
      <c r="BI54" s="17">
        <f>VLOOKUP($B54,[2]indicators!$A:$G,5,FALSE)</f>
        <v>0</v>
      </c>
      <c r="BJ54" s="17">
        <f>VLOOKUP($B54,[2]indicators!$A:$G,6,FALSE)</f>
        <v>0</v>
      </c>
      <c r="BK54" s="17">
        <f>VLOOKUP($B54,[2]indicators!$A:$G,7,FALSE)</f>
        <v>0</v>
      </c>
    </row>
    <row r="55" spans="1:63" x14ac:dyDescent="0.25">
      <c r="A55" s="14">
        <v>54</v>
      </c>
      <c r="B55" s="14" t="s">
        <v>401</v>
      </c>
      <c r="C55" s="6" t="s">
        <v>402</v>
      </c>
      <c r="D55" s="6" t="s">
        <v>386</v>
      </c>
      <c r="E55" s="15">
        <f t="shared" ca="1" si="0"/>
        <v>-1</v>
      </c>
      <c r="F55" s="16">
        <f>VLOOKUP($B55,[1]AC!$B:$BJ,5,FALSE)</f>
        <v>50.462000000000003</v>
      </c>
      <c r="G55" s="16">
        <f>VLOOKUP($B56,[1]AC!$B:$BJ,6,FALSE)</f>
        <v>52.558294930935155</v>
      </c>
      <c r="H55" s="16">
        <f>VLOOKUP($B56,[1]AC!$B:$BJ,7,FALSE)</f>
        <v>1</v>
      </c>
      <c r="I55" s="16">
        <f>VLOOKUP($B56,[1]AC!$B:$BJ,8,FALSE)</f>
        <v>0.73799999999999999</v>
      </c>
      <c r="J55" s="16">
        <f>VLOOKUP($B56,[1]AC!$B:$BJ,9,FALSE)</f>
        <v>6941.81</v>
      </c>
      <c r="K55" s="16">
        <f>VLOOKUP($B56,[1]AC!$B:$BJ,10,FALSE)</f>
        <v>0.7379</v>
      </c>
      <c r="L55" s="16">
        <f>VLOOKUP($B56,[1]AC!$B:$BJ,11,FALSE)</f>
        <v>6964.82</v>
      </c>
      <c r="M55" s="16">
        <f>VLOOKUP($B56,[1]AC!$B:$BJ,12,FALSE)</f>
        <v>1.0631233064575376E-4</v>
      </c>
      <c r="N55" s="16">
        <f>VLOOKUP($B56,[1]AC!$B:$BJ,13,FALSE)</f>
        <v>1.059467437780158E-4</v>
      </c>
      <c r="O55" s="16">
        <f>VLOOKUP($B56,[1]AC!$B:$BJ,14,FALSE)</f>
        <v>0.72699999999999998</v>
      </c>
      <c r="P55" s="16">
        <f>VLOOKUP($B56,[1]AC!$B:$BJ,15,FALSE)</f>
        <v>6892.2477999999992</v>
      </c>
      <c r="Q55" s="16">
        <f>VLOOKUP($B56,[1]AC!$B:$BJ,16,FALSE)</f>
        <v>0.72650000000000003</v>
      </c>
      <c r="R55" s="16">
        <f>VLOOKUP($B56,[1]AC!$B:$BJ,17,FALSE)</f>
        <v>6889.6637999999994</v>
      </c>
      <c r="S55" s="16">
        <f>VLOOKUP($B56,[1]AC!$B:$BJ,18,FALSE)</f>
        <v>1.0548082731442129E-4</v>
      </c>
      <c r="T55" s="16">
        <f>VLOOKUP($B56,[1]AC!$B:$BJ,19,FALSE)</f>
        <v>1.05447815900683E-4</v>
      </c>
      <c r="U55" s="16" t="str">
        <f>VLOOKUP($B55,[1]AC!$B:$BJ,20,FALSE)</f>
        <v>NEGATIVE</v>
      </c>
      <c r="V55" s="16" t="str">
        <f>VLOOKUP($B55,[1]AC!$B:$BJ,21,FALSE)</f>
        <v/>
      </c>
      <c r="W55" s="16" t="str">
        <f>VLOOKUP($B55,[1]AC!$B:$BJ,22,FALSE)</f>
        <v>UP</v>
      </c>
      <c r="X55" s="16" t="str">
        <f>VLOOKUP($B55,[1]AC!$B:$BJ,23,FALSE)</f>
        <v>NEGATIVE</v>
      </c>
      <c r="Y55" s="16">
        <f>VLOOKUP($B55,[1]AC!$B:$BJ,24,FALSE)</f>
        <v>113.044</v>
      </c>
      <c r="Z55" s="16">
        <f>VLOOKUP($B55,[1]AC!$B:$BJ,25,FALSE)</f>
        <v>6852.6203076923057</v>
      </c>
      <c r="AA55" s="16">
        <f>VLOOKUP($B55,[1]AC!$B:$BJ,26,FALSE)</f>
        <v>112.983</v>
      </c>
      <c r="AB55" s="16">
        <f>VLOOKUP($B55,[1]AC!$B:$BJ,27,FALSE)</f>
        <v>6850.3815384615364</v>
      </c>
      <c r="AC55" s="16">
        <f>VLOOKUP($B55,[1]AC!$B:$BJ,28,FALSE)</f>
        <v>1.649646338541538E-2</v>
      </c>
      <c r="AD55" s="16">
        <f>VLOOKUP($B55,[1]AC!$B:$BJ,29,FALSE)</f>
        <v>1.6492949971568124E-2</v>
      </c>
      <c r="AE55" s="16" t="str">
        <f>VLOOKUP($B55,[1]AC!$B:$BJ,30,FALSE)</f>
        <v>UP</v>
      </c>
      <c r="AF55" s="16" t="str">
        <f>VLOOKUP($B55,[1]AC!$B:$BJ,31,FALSE)</f>
        <v>UP</v>
      </c>
      <c r="AG55" s="16" t="str">
        <f>VLOOKUP($B55,[1]AC!$B:$BJ,32,FALSE)</f>
        <v>NEGATIVE</v>
      </c>
      <c r="AH55" s="16">
        <f>VLOOKUP($B55,[1]AC!$B:$BJ,33,FALSE)</f>
        <v>109.203</v>
      </c>
      <c r="AI55" s="16">
        <f>VLOOKUP($B55,[1]AC!$B:$BJ,34,FALSE)</f>
        <v>6560.7823076923087</v>
      </c>
      <c r="AJ55" s="16">
        <f>VLOOKUP($B55,[1]AC!$B:$BJ,35,FALSE)</f>
        <v>109.229</v>
      </c>
      <c r="AK55" s="16">
        <f>VLOOKUP($B55,[1]AC!$B:$BJ,36,FALSE)</f>
        <v>6561.3723076923088</v>
      </c>
      <c r="AL55" s="16">
        <f>VLOOKUP($B55,[1]AC!$B:$BJ,37,FALSE)</f>
        <v>1.6644813816176E-2</v>
      </c>
      <c r="AM55" s="16">
        <f>VLOOKUP($B55,[1]AC!$B:$BJ,38,FALSE)</f>
        <v>1.6647279696648823E-2</v>
      </c>
      <c r="AN55" s="16" t="str">
        <f>VLOOKUP($B56,[1]AC!$B:$BJ,39,FALSE)</f>
        <v/>
      </c>
      <c r="AO55" s="16" t="str">
        <f>VLOOKUP($B55,[1]AC!$B:$BJ,40,FALSE)</f>
        <v>DOWN</v>
      </c>
      <c r="AP55" s="16" t="str">
        <f>VLOOKUP($B55,[1]AC!$B:$BJ,41,FALSE)</f>
        <v>NEGATIVE</v>
      </c>
      <c r="AQ55" s="16">
        <f>VLOOKUP($B55,[1]AC!$B:$BJ,42,FALSE)</f>
        <v>111.80200000000001</v>
      </c>
      <c r="AR55" s="16">
        <f>VLOOKUP($B55,[1]AC!$B:$BJ,43,FALSE)</f>
        <v>6769.6039787132295</v>
      </c>
      <c r="AS55" s="16">
        <f>VLOOKUP($B55,[1]AC!$B:$BJ,44,FALSE)</f>
        <v>111.759</v>
      </c>
      <c r="AT55" s="16">
        <f>VLOOKUP($B55,[1]AC!$B:$BJ,45,FALSE)</f>
        <v>6766.1256231941452</v>
      </c>
      <c r="AU55" s="16">
        <f>VLOOKUP($B55,[1]AC!$B:$BJ,46,FALSE)</f>
        <v>1.6515294004133371E-2</v>
      </c>
      <c r="AV55" s="16">
        <f>VLOOKUP($B55,[1]AC!$B:$BJ,47,FALSE)</f>
        <v>1.6517429061159071E-2</v>
      </c>
      <c r="AW55" s="16" t="str">
        <f>VLOOKUP($B55,[1]AC!$B:$BJ,48,FALSE)</f>
        <v>UP</v>
      </c>
      <c r="AX55" s="16" t="str">
        <f>VLOOKUP($B55,[1]AC!$B:$BJ,49,FALSE)</f>
        <v>DOWN</v>
      </c>
      <c r="AY55" s="16" t="str">
        <f>VLOOKUP($B55,[1]AC!$B:$BJ,50,FALSE)</f>
        <v>NEGATIVE</v>
      </c>
      <c r="AZ55" s="16">
        <f>VLOOKUP($B55,[1]AC!$B:$BJ,51,FALSE)</f>
        <v>56.365000000000002</v>
      </c>
      <c r="BA55" s="16">
        <f>VLOOKUP($B55,[1]AC!$B:$BJ,52,FALSE)</f>
        <v>113.92400000000001</v>
      </c>
      <c r="BB55" s="16">
        <f>VLOOKUP($B55,[1]AC!$B:$BJ,53,FALSE)</f>
        <v>108.85899999999999</v>
      </c>
      <c r="BC55" s="16">
        <f>VLOOKUP($B55,[1]AC!$B:$BJ,54,FALSE)</f>
        <v>2.984445770863875E-4</v>
      </c>
      <c r="BD55" s="16">
        <f>VLOOKUP($B55,[1]AC!$B:$BJ,55,FALSE)</f>
        <v>2.8336090675491477E-3</v>
      </c>
      <c r="BE55" s="16">
        <f>VLOOKUP($B55,[1]AC!$B:$BJ,56,FALSE)</f>
        <v>4.6840408234505304E-2</v>
      </c>
      <c r="BF55" s="14">
        <f>VLOOKUP($B55,[2]indicators!$A:$G,2,FALSE)</f>
        <v>0</v>
      </c>
      <c r="BG55" s="14">
        <f>VLOOKUP($B55,[2]indicators!$A:$G,3,FALSE)</f>
        <v>0</v>
      </c>
      <c r="BH55" s="14">
        <f>VLOOKUP($B55,[2]indicators!$A:$G,4,FALSE)</f>
        <v>0</v>
      </c>
      <c r="BI55" s="17">
        <f>VLOOKUP($B55,[2]indicators!$A:$G,5,FALSE)</f>
        <v>0</v>
      </c>
      <c r="BJ55" s="17">
        <f>VLOOKUP($B55,[2]indicators!$A:$G,6,FALSE)</f>
        <v>46010</v>
      </c>
      <c r="BK55" s="17">
        <f>VLOOKUP($B55,[2]indicators!$A:$G,7,FALSE)</f>
        <v>0</v>
      </c>
    </row>
    <row r="56" spans="1:63" x14ac:dyDescent="0.25">
      <c r="A56" s="14">
        <v>55</v>
      </c>
      <c r="B56" s="14" t="s">
        <v>403</v>
      </c>
      <c r="C56" s="6" t="s">
        <v>404</v>
      </c>
      <c r="D56" s="6" t="s">
        <v>386</v>
      </c>
      <c r="E56" s="15">
        <f t="shared" ca="1" si="0"/>
        <v>4</v>
      </c>
      <c r="F56" s="16">
        <f>VLOOKUP($B56,[1]AC!$B:$BJ,5,FALSE)</f>
        <v>62.817</v>
      </c>
      <c r="G56" s="16">
        <f>VLOOKUP($B57,[1]AC!$B:$BJ,6,FALSE)</f>
        <v>52.558294930935155</v>
      </c>
      <c r="H56" s="16">
        <f>VLOOKUP($B57,[1]AC!$B:$BJ,7,FALSE)</f>
        <v>1</v>
      </c>
      <c r="I56" s="16">
        <f>VLOOKUP($B57,[1]AC!$B:$BJ,8,FALSE)</f>
        <v>1.0948</v>
      </c>
      <c r="J56" s="16">
        <f>VLOOKUP($B57,[1]AC!$B:$BJ,9,FALSE)</f>
        <v>6941.81</v>
      </c>
      <c r="K56" s="16">
        <f>VLOOKUP($B57,[1]AC!$B:$BJ,10,FALSE)</f>
        <v>1.0944</v>
      </c>
      <c r="L56" s="16">
        <f>VLOOKUP($B57,[1]AC!$B:$BJ,11,FALSE)</f>
        <v>6964.82</v>
      </c>
      <c r="M56" s="16">
        <f>VLOOKUP($B57,[1]AC!$B:$BJ,12,FALSE)</f>
        <v>1.5771102925605856E-4</v>
      </c>
      <c r="N56" s="16">
        <f>VLOOKUP($B57,[1]AC!$B:$BJ,13,FALSE)</f>
        <v>1.5713256049689728E-4</v>
      </c>
      <c r="O56" s="16">
        <f>VLOOKUP($B57,[1]AC!$B:$BJ,14,FALSE)</f>
        <v>1.0777000000000001</v>
      </c>
      <c r="P56" s="16">
        <f>VLOOKUP($B57,[1]AC!$B:$BJ,15,FALSE)</f>
        <v>6892.2477999999992</v>
      </c>
      <c r="Q56" s="16">
        <f>VLOOKUP($B57,[1]AC!$B:$BJ,16,FALSE)</f>
        <v>1.0772999999999999</v>
      </c>
      <c r="R56" s="16">
        <f>VLOOKUP($B57,[1]AC!$B:$BJ,17,FALSE)</f>
        <v>6889.6637999999994</v>
      </c>
      <c r="S56" s="16">
        <f>VLOOKUP($B57,[1]AC!$B:$BJ,18,FALSE)</f>
        <v>1.563640819762749E-4</v>
      </c>
      <c r="T56" s="16">
        <f>VLOOKUP($B57,[1]AC!$B:$BJ,19,FALSE)</f>
        <v>1.5636466905685588E-4</v>
      </c>
      <c r="U56" s="16" t="str">
        <f>VLOOKUP($B56,[1]AC!$B:$BJ,20,FALSE)</f>
        <v>POSITIVE</v>
      </c>
      <c r="V56" s="16" t="str">
        <f>VLOOKUP($B56,[1]AC!$B:$BJ,21,FALSE)</f>
        <v/>
      </c>
      <c r="W56" s="16" t="str">
        <f>VLOOKUP($B56,[1]AC!$B:$BJ,22,FALSE)</f>
        <v>UP</v>
      </c>
      <c r="X56" s="16" t="str">
        <f>VLOOKUP($B56,[1]AC!$B:$BJ,23,FALSE)</f>
        <v>POSITIVE</v>
      </c>
      <c r="Y56" s="16">
        <f>VLOOKUP($B56,[1]AC!$B:$BJ,24,FALSE)</f>
        <v>0.72360000000000002</v>
      </c>
      <c r="Z56" s="16">
        <f>VLOOKUP($B56,[1]AC!$B:$BJ,25,FALSE)</f>
        <v>6852.6203076923057</v>
      </c>
      <c r="AA56" s="16">
        <f>VLOOKUP($B56,[1]AC!$B:$BJ,26,FALSE)</f>
        <v>0.72319999999999995</v>
      </c>
      <c r="AB56" s="16">
        <f>VLOOKUP($B56,[1]AC!$B:$BJ,27,FALSE)</f>
        <v>6850.3815384615364</v>
      </c>
      <c r="AC56" s="16">
        <f>VLOOKUP($B56,[1]AC!$B:$BJ,28,FALSE)</f>
        <v>1.0559464372887167E-4</v>
      </c>
      <c r="AD56" s="16">
        <f>VLOOKUP($B56,[1]AC!$B:$BJ,29,FALSE)</f>
        <v>1.0557076214508437E-4</v>
      </c>
      <c r="AE56" s="16" t="str">
        <f>VLOOKUP($B56,[1]AC!$B:$BJ,30,FALSE)</f>
        <v>UP</v>
      </c>
      <c r="AF56" s="16" t="str">
        <f>VLOOKUP($B56,[1]AC!$B:$BJ,31,FALSE)</f>
        <v>UP</v>
      </c>
      <c r="AG56" s="16" t="str">
        <f>VLOOKUP($B56,[1]AC!$B:$BJ,32,FALSE)</f>
        <v>POSITIVE</v>
      </c>
      <c r="AH56" s="16">
        <f>VLOOKUP($B56,[1]AC!$B:$BJ,33,FALSE)</f>
        <v>0.72430000000000005</v>
      </c>
      <c r="AI56" s="16">
        <f>VLOOKUP($B56,[1]AC!$B:$BJ,34,FALSE)</f>
        <v>6560.7823076923087</v>
      </c>
      <c r="AJ56" s="16">
        <f>VLOOKUP($B56,[1]AC!$B:$BJ,35,FALSE)</f>
        <v>0.72430000000000005</v>
      </c>
      <c r="AK56" s="16">
        <f>VLOOKUP($B56,[1]AC!$B:$BJ,36,FALSE)</f>
        <v>6561.3723076923088</v>
      </c>
      <c r="AL56" s="16">
        <f>VLOOKUP($B56,[1]AC!$B:$BJ,37,FALSE)</f>
        <v>1.1039841988824738E-4</v>
      </c>
      <c r="AM56" s="16">
        <f>VLOOKUP($B56,[1]AC!$B:$BJ,38,FALSE)</f>
        <v>1.103884928387401E-4</v>
      </c>
      <c r="AN56" s="16" t="str">
        <f>VLOOKUP($B57,[1]AC!$B:$BJ,39,FALSE)</f>
        <v/>
      </c>
      <c r="AO56" s="16" t="str">
        <f>VLOOKUP($B56,[1]AC!$B:$BJ,40,FALSE)</f>
        <v>UP</v>
      </c>
      <c r="AP56" s="16" t="str">
        <f>VLOOKUP($B56,[1]AC!$B:$BJ,41,FALSE)</f>
        <v>NEGATIVE</v>
      </c>
      <c r="AQ56" s="16">
        <f>VLOOKUP($B56,[1]AC!$B:$BJ,42,FALSE)</f>
        <v>0.72389999999999999</v>
      </c>
      <c r="AR56" s="16">
        <f>VLOOKUP($B56,[1]AC!$B:$BJ,43,FALSE)</f>
        <v>6769.6039787132295</v>
      </c>
      <c r="AS56" s="16">
        <f>VLOOKUP($B56,[1]AC!$B:$BJ,44,FALSE)</f>
        <v>0.72370000000000001</v>
      </c>
      <c r="AT56" s="16">
        <f>VLOOKUP($B56,[1]AC!$B:$BJ,45,FALSE)</f>
        <v>6766.1256231941452</v>
      </c>
      <c r="AU56" s="16">
        <f>VLOOKUP($B56,[1]AC!$B:$BJ,46,FALSE)</f>
        <v>1.0693387711840705E-4</v>
      </c>
      <c r="AV56" s="16">
        <f>VLOOKUP($B56,[1]AC!$B:$BJ,47,FALSE)</f>
        <v>1.0695929107777288E-4</v>
      </c>
      <c r="AW56" s="16" t="str">
        <f>VLOOKUP($B56,[1]AC!$B:$BJ,48,FALSE)</f>
        <v>UP</v>
      </c>
      <c r="AX56" s="16" t="str">
        <f>VLOOKUP($B56,[1]AC!$B:$BJ,49,FALSE)</f>
        <v>DOWN</v>
      </c>
      <c r="AY56" s="16" t="str">
        <f>VLOOKUP($B56,[1]AC!$B:$BJ,50,FALSE)</f>
        <v>NEGATIVE</v>
      </c>
      <c r="AZ56" s="16">
        <f>VLOOKUP($B56,[1]AC!$B:$BJ,51,FALSE)</f>
        <v>71.325999999999993</v>
      </c>
      <c r="BA56" s="16">
        <f>VLOOKUP($B56,[1]AC!$B:$BJ,52,FALSE)</f>
        <v>0.72770000000000001</v>
      </c>
      <c r="BB56" s="16">
        <f>VLOOKUP($B56,[1]AC!$B:$BJ,53,FALSE)</f>
        <v>0.72350000000000003</v>
      </c>
      <c r="BC56" s="16">
        <f>VLOOKUP($B56,[1]AC!$B:$BJ,54,FALSE)</f>
        <v>1.415418441665528E-2</v>
      </c>
      <c r="BD56" s="16">
        <f>VLOOKUP($B56,[1]AC!$B:$BJ,55,FALSE)</f>
        <v>1.5130674002751032E-2</v>
      </c>
      <c r="BE56" s="16">
        <f>VLOOKUP($B56,[1]AC!$B:$BJ,56,FALSE)</f>
        <v>2.0041465100207212E-2</v>
      </c>
      <c r="BF56" s="14">
        <f>VLOOKUP($B56,[2]indicators!$A:$G,2,FALSE)</f>
        <v>14</v>
      </c>
      <c r="BG56" s="14">
        <f>VLOOKUP($B56,[2]indicators!$A:$G,3,FALSE)</f>
        <v>0</v>
      </c>
      <c r="BH56" s="14">
        <f>VLOOKUP($B56,[2]indicators!$A:$G,4,FALSE)</f>
        <v>0</v>
      </c>
      <c r="BI56" s="17">
        <f>VLOOKUP($B56,[2]indicators!$A:$G,5,FALSE)</f>
        <v>0</v>
      </c>
      <c r="BJ56" s="17">
        <f>VLOOKUP($B56,[2]indicators!$A:$G,6,FALSE)</f>
        <v>0</v>
      </c>
      <c r="BK56" s="17">
        <f>VLOOKUP($B56,[2]indicators!$A:$G,7,FALSE)</f>
        <v>0</v>
      </c>
    </row>
    <row r="57" spans="1:63" x14ac:dyDescent="0.25">
      <c r="A57" s="14">
        <v>56</v>
      </c>
      <c r="B57" s="14" t="s">
        <v>405</v>
      </c>
      <c r="C57" s="6" t="s">
        <v>406</v>
      </c>
      <c r="D57" s="6" t="s">
        <v>386</v>
      </c>
      <c r="E57" s="15">
        <f t="shared" ca="1" si="0"/>
        <v>4</v>
      </c>
      <c r="F57" s="16">
        <f>VLOOKUP($B57,[1]AC!$B:$BJ,5,FALSE)</f>
        <v>65.682000000000002</v>
      </c>
      <c r="G57" s="16">
        <f>VLOOKUP($B58,[1]AC!$B:$BJ,6,FALSE)</f>
        <v>52.558294930935155</v>
      </c>
      <c r="H57" s="16">
        <f>VLOOKUP($B58,[1]AC!$B:$BJ,7,FALSE)</f>
        <v>0</v>
      </c>
      <c r="I57" s="16">
        <f>VLOOKUP($B58,[1]AC!$B:$BJ,8,FALSE)</f>
        <v>201.072</v>
      </c>
      <c r="J57" s="16">
        <f>VLOOKUP($B58,[1]AC!$B:$BJ,9,FALSE)</f>
        <v>6941.81</v>
      </c>
      <c r="K57" s="16">
        <f>VLOOKUP($B58,[1]AC!$B:$BJ,10,FALSE)</f>
        <v>201.04300000000001</v>
      </c>
      <c r="L57" s="16">
        <f>VLOOKUP($B58,[1]AC!$B:$BJ,11,FALSE)</f>
        <v>6964.82</v>
      </c>
      <c r="M57" s="16">
        <f>VLOOKUP($B58,[1]AC!$B:$BJ,12,FALSE)</f>
        <v>2.8965356297565043E-2</v>
      </c>
      <c r="N57" s="16">
        <f>VLOOKUP($B58,[1]AC!$B:$BJ,13,FALSE)</f>
        <v>2.8865498318693093E-2</v>
      </c>
      <c r="O57" s="16">
        <f>VLOOKUP($B58,[1]AC!$B:$BJ,14,FALSE)</f>
        <v>197.89500000000001</v>
      </c>
      <c r="P57" s="16">
        <f>VLOOKUP($B58,[1]AC!$B:$BJ,15,FALSE)</f>
        <v>6892.2477999999992</v>
      </c>
      <c r="Q57" s="16">
        <f>VLOOKUP($B58,[1]AC!$B:$BJ,16,FALSE)</f>
        <v>197.75800000000001</v>
      </c>
      <c r="R57" s="16">
        <f>VLOOKUP($B58,[1]AC!$B:$BJ,17,FALSE)</f>
        <v>6889.6637999999994</v>
      </c>
      <c r="S57" s="16">
        <f>VLOOKUP($B58,[1]AC!$B:$BJ,18,FALSE)</f>
        <v>2.8712693702045947E-2</v>
      </c>
      <c r="T57" s="16">
        <f>VLOOKUP($B58,[1]AC!$B:$BJ,19,FALSE)</f>
        <v>2.8703577669493833E-2</v>
      </c>
      <c r="U57" s="16" t="str">
        <f>VLOOKUP($B57,[1]AC!$B:$BJ,20,FALSE)</f>
        <v>POSITIVE</v>
      </c>
      <c r="V57" s="16" t="str">
        <f>VLOOKUP($B57,[1]AC!$B:$BJ,21,FALSE)</f>
        <v/>
      </c>
      <c r="W57" s="16" t="str">
        <f>VLOOKUP($B57,[1]AC!$B:$BJ,22,FALSE)</f>
        <v>DOWN</v>
      </c>
      <c r="X57" s="16" t="str">
        <f>VLOOKUP($B57,[1]AC!$B:$BJ,23,FALSE)</f>
        <v>POSITIVE</v>
      </c>
      <c r="Y57" s="16">
        <f>VLOOKUP($B57,[1]AC!$B:$BJ,24,FALSE)</f>
        <v>1.0772999999999999</v>
      </c>
      <c r="Z57" s="16">
        <f>VLOOKUP($B57,[1]AC!$B:$BJ,25,FALSE)</f>
        <v>6852.6203076923057</v>
      </c>
      <c r="AA57" s="16">
        <f>VLOOKUP($B57,[1]AC!$B:$BJ,26,FALSE)</f>
        <v>1.0770999999999999</v>
      </c>
      <c r="AB57" s="16">
        <f>VLOOKUP($B57,[1]AC!$B:$BJ,27,FALSE)</f>
        <v>6850.3815384615364</v>
      </c>
      <c r="AC57" s="16">
        <f>VLOOKUP($B57,[1]AC!$B:$BJ,28,FALSE)</f>
        <v>1.5720993599932758E-4</v>
      </c>
      <c r="AD57" s="16">
        <f>VLOOKUP($B57,[1]AC!$B:$BJ,29,FALSE)</f>
        <v>1.5723211823350438E-4</v>
      </c>
      <c r="AE57" s="16" t="str">
        <f>VLOOKUP($B57,[1]AC!$B:$BJ,30,FALSE)</f>
        <v>UP</v>
      </c>
      <c r="AF57" s="16" t="str">
        <f>VLOOKUP($B57,[1]AC!$B:$BJ,31,FALSE)</f>
        <v>DOWN</v>
      </c>
      <c r="AG57" s="16" t="str">
        <f>VLOOKUP($B57,[1]AC!$B:$BJ,32,FALSE)</f>
        <v>BUY</v>
      </c>
      <c r="AH57" s="16">
        <f>VLOOKUP($B57,[1]AC!$B:$BJ,33,FALSE)</f>
        <v>1.0734999999999999</v>
      </c>
      <c r="AI57" s="16">
        <f>VLOOKUP($B57,[1]AC!$B:$BJ,34,FALSE)</f>
        <v>6560.7823076923087</v>
      </c>
      <c r="AJ57" s="16">
        <f>VLOOKUP($B57,[1]AC!$B:$BJ,35,FALSE)</f>
        <v>1.0734999999999999</v>
      </c>
      <c r="AK57" s="16">
        <f>VLOOKUP($B57,[1]AC!$B:$BJ,36,FALSE)</f>
        <v>6561.3723076923088</v>
      </c>
      <c r="AL57" s="16">
        <f>VLOOKUP($B57,[1]AC!$B:$BJ,37,FALSE)</f>
        <v>1.6362377985645939E-4</v>
      </c>
      <c r="AM57" s="16">
        <f>VLOOKUP($B57,[1]AC!$B:$BJ,38,FALSE)</f>
        <v>1.6360906677121011E-4</v>
      </c>
      <c r="AN57" s="16" t="str">
        <f>VLOOKUP($B58,[1]AC!$B:$BJ,39,FALSE)</f>
        <v>DOWN</v>
      </c>
      <c r="AO57" s="16" t="str">
        <f>VLOOKUP($B57,[1]AC!$B:$BJ,40,FALSE)</f>
        <v>UP</v>
      </c>
      <c r="AP57" s="16" t="str">
        <f>VLOOKUP($B57,[1]AC!$B:$BJ,41,FALSE)</f>
        <v>NEGATIVE</v>
      </c>
      <c r="AQ57" s="16">
        <f>VLOOKUP($B57,[1]AC!$B:$BJ,42,FALSE)</f>
        <v>1.0772999999999999</v>
      </c>
      <c r="AR57" s="16">
        <f>VLOOKUP($B57,[1]AC!$B:$BJ,43,FALSE)</f>
        <v>6769.6039787132295</v>
      </c>
      <c r="AS57" s="16">
        <f>VLOOKUP($B57,[1]AC!$B:$BJ,44,FALSE)</f>
        <v>1.0769</v>
      </c>
      <c r="AT57" s="16">
        <f>VLOOKUP($B57,[1]AC!$B:$BJ,45,FALSE)</f>
        <v>6766.1256231941452</v>
      </c>
      <c r="AU57" s="16">
        <f>VLOOKUP($B57,[1]AC!$B:$BJ,46,FALSE)</f>
        <v>1.5913781712896798E-4</v>
      </c>
      <c r="AV57" s="16">
        <f>VLOOKUP($B57,[1]AC!$B:$BJ,47,FALSE)</f>
        <v>1.5916050927408264E-4</v>
      </c>
      <c r="AW57" s="16" t="str">
        <f>VLOOKUP($B57,[1]AC!$B:$BJ,48,FALSE)</f>
        <v>UP</v>
      </c>
      <c r="AX57" s="16" t="str">
        <f>VLOOKUP($B57,[1]AC!$B:$BJ,49,FALSE)</f>
        <v>DOWN</v>
      </c>
      <c r="AY57" s="16" t="str">
        <f>VLOOKUP($B57,[1]AC!$B:$BJ,50,FALSE)</f>
        <v>NEGATIVE</v>
      </c>
      <c r="AZ57" s="16">
        <f>VLOOKUP($B57,[1]AC!$B:$BJ,51,FALSE)</f>
        <v>82.17</v>
      </c>
      <c r="BA57" s="16">
        <f>VLOOKUP($B57,[1]AC!$B:$BJ,52,FALSE)</f>
        <v>1.0812999999999999</v>
      </c>
      <c r="BB57" s="16">
        <f>VLOOKUP($B57,[1]AC!$B:$BJ,53,FALSE)</f>
        <v>1.0727</v>
      </c>
      <c r="BC57" s="16">
        <f>VLOOKUP($B57,[1]AC!$B:$BJ,54,FALSE)</f>
        <v>1.2484971793211841E-2</v>
      </c>
      <c r="BD57" s="16">
        <f>VLOOKUP($B57,[1]AC!$B:$BJ,55,FALSE)</f>
        <v>1.586712443165994E-2</v>
      </c>
      <c r="BE57" s="16">
        <f>VLOOKUP($B57,[1]AC!$B:$BJ,56,FALSE)</f>
        <v>2.0602218700475516E-2</v>
      </c>
      <c r="BF57" s="14">
        <f>VLOOKUP($B57,[2]indicators!$A:$G,2,FALSE)</f>
        <v>18</v>
      </c>
      <c r="BG57" s="14">
        <f>VLOOKUP($B57,[2]indicators!$A:$G,3,FALSE)</f>
        <v>0</v>
      </c>
      <c r="BH57" s="14">
        <f>VLOOKUP($B57,[2]indicators!$A:$G,4,FALSE)</f>
        <v>0</v>
      </c>
      <c r="BI57" s="17">
        <f>VLOOKUP($B57,[2]indicators!$A:$G,5,FALSE)</f>
        <v>0</v>
      </c>
      <c r="BJ57" s="17">
        <f>VLOOKUP($B57,[2]indicators!$A:$G,6,FALSE)</f>
        <v>46050</v>
      </c>
      <c r="BK57" s="17">
        <f>VLOOKUP($B57,[2]indicators!$A:$G,7,FALSE)</f>
        <v>0</v>
      </c>
    </row>
    <row r="58" spans="1:63" x14ac:dyDescent="0.25">
      <c r="A58" s="14">
        <v>57</v>
      </c>
      <c r="B58" s="14" t="s">
        <v>407</v>
      </c>
      <c r="C58" s="6" t="s">
        <v>408</v>
      </c>
      <c r="D58" s="6" t="s">
        <v>386</v>
      </c>
      <c r="E58" s="15">
        <f t="shared" ca="1" si="0"/>
        <v>1</v>
      </c>
      <c r="F58" s="16">
        <f>VLOOKUP($B58,[1]AC!$B:$BJ,5,FALSE)</f>
        <v>55.764000000000003</v>
      </c>
      <c r="G58" s="16">
        <f>VLOOKUP($B59,[1]AC!$B:$BJ,6,FALSE)</f>
        <v>52.558294930935155</v>
      </c>
      <c r="H58" s="16">
        <f>VLOOKUP($B59,[1]AC!$B:$BJ,7,FALSE)</f>
        <v>0</v>
      </c>
      <c r="I58" s="16">
        <f>VLOOKUP($B59,[1]AC!$B:$BJ,8,FALSE)</f>
        <v>1.3021</v>
      </c>
      <c r="J58" s="16">
        <f>VLOOKUP($B59,[1]AC!$B:$BJ,9,FALSE)</f>
        <v>6941.81</v>
      </c>
      <c r="K58" s="16">
        <f>VLOOKUP($B59,[1]AC!$B:$BJ,10,FALSE)</f>
        <v>1.3021</v>
      </c>
      <c r="L58" s="16">
        <f>VLOOKUP($B59,[1]AC!$B:$BJ,11,FALSE)</f>
        <v>6964.82</v>
      </c>
      <c r="M58" s="16">
        <f>VLOOKUP($B59,[1]AC!$B:$BJ,12,FALSE)</f>
        <v>1.8757355790492681E-4</v>
      </c>
      <c r="N58" s="16">
        <f>VLOOKUP($B59,[1]AC!$B:$BJ,13,FALSE)</f>
        <v>1.8695386241137605E-4</v>
      </c>
      <c r="O58" s="16">
        <f>VLOOKUP($B59,[1]AC!$B:$BJ,14,FALSE)</f>
        <v>1.2662</v>
      </c>
      <c r="P58" s="16">
        <f>VLOOKUP($B59,[1]AC!$B:$BJ,15,FALSE)</f>
        <v>6892.2477999999992</v>
      </c>
      <c r="Q58" s="16">
        <f>VLOOKUP($B59,[1]AC!$B:$BJ,16,FALSE)</f>
        <v>1.2649999999999999</v>
      </c>
      <c r="R58" s="16">
        <f>VLOOKUP($B59,[1]AC!$B:$BJ,17,FALSE)</f>
        <v>6889.6637999999994</v>
      </c>
      <c r="S58" s="16">
        <f>VLOOKUP($B59,[1]AC!$B:$BJ,18,FALSE)</f>
        <v>1.8371364999383803E-4</v>
      </c>
      <c r="T58" s="16">
        <f>VLOOKUP($B59,[1]AC!$B:$BJ,19,FALSE)</f>
        <v>1.8360837868460286E-4</v>
      </c>
      <c r="U58" s="16" t="str">
        <f>VLOOKUP($B58,[1]AC!$B:$BJ,20,FALSE)</f>
        <v>NEGATIVE</v>
      </c>
      <c r="V58" s="16" t="str">
        <f>VLOOKUP($B58,[1]AC!$B:$BJ,21,FALSE)</f>
        <v/>
      </c>
      <c r="W58" s="16" t="str">
        <f>VLOOKUP($B58,[1]AC!$B:$BJ,22,FALSE)</f>
        <v>UP</v>
      </c>
      <c r="X58" s="16" t="str">
        <f>VLOOKUP($B58,[1]AC!$B:$BJ,23,FALSE)</f>
        <v>POSITIVE</v>
      </c>
      <c r="Y58" s="16">
        <f>VLOOKUP($B58,[1]AC!$B:$BJ,24,FALSE)</f>
        <v>197.07300000000001</v>
      </c>
      <c r="Z58" s="16">
        <f>VLOOKUP($B58,[1]AC!$B:$BJ,25,FALSE)</f>
        <v>6852.6203076923057</v>
      </c>
      <c r="AA58" s="16">
        <f>VLOOKUP($B58,[1]AC!$B:$BJ,26,FALSE)</f>
        <v>196.94300000000001</v>
      </c>
      <c r="AB58" s="16">
        <f>VLOOKUP($B58,[1]AC!$B:$BJ,27,FALSE)</f>
        <v>6850.3815384615364</v>
      </c>
      <c r="AC58" s="16">
        <f>VLOOKUP($B58,[1]AC!$B:$BJ,28,FALSE)</f>
        <v>2.8758780021531132E-2</v>
      </c>
      <c r="AD58" s="16">
        <f>VLOOKUP($B58,[1]AC!$B:$BJ,29,FALSE)</f>
        <v>2.8749201616619681E-2</v>
      </c>
      <c r="AE58" s="16" t="str">
        <f>VLOOKUP($B58,[1]AC!$B:$BJ,30,FALSE)</f>
        <v>UP</v>
      </c>
      <c r="AF58" s="16" t="str">
        <f>VLOOKUP($B58,[1]AC!$B:$BJ,31,FALSE)</f>
        <v>UP</v>
      </c>
      <c r="AG58" s="16" t="str">
        <f>VLOOKUP($B58,[1]AC!$B:$BJ,32,FALSE)</f>
        <v>POSITIVE</v>
      </c>
      <c r="AH58" s="16">
        <f>VLOOKUP($B58,[1]AC!$B:$BJ,33,FALSE)</f>
        <v>188.756</v>
      </c>
      <c r="AI58" s="16">
        <f>VLOOKUP($B58,[1]AC!$B:$BJ,34,FALSE)</f>
        <v>6560.7823076923087</v>
      </c>
      <c r="AJ58" s="16">
        <f>VLOOKUP($B58,[1]AC!$B:$BJ,35,FALSE)</f>
        <v>188.81800000000001</v>
      </c>
      <c r="AK58" s="16">
        <f>VLOOKUP($B58,[1]AC!$B:$BJ,36,FALSE)</f>
        <v>6561.3723076923088</v>
      </c>
      <c r="AL58" s="16">
        <f>VLOOKUP($B58,[1]AC!$B:$BJ,37,FALSE)</f>
        <v>2.877034950217592E-2</v>
      </c>
      <c r="AM58" s="16">
        <f>VLOOKUP($B58,[1]AC!$B:$BJ,38,FALSE)</f>
        <v>2.8777211708995207E-2</v>
      </c>
      <c r="AN58" s="16" t="str">
        <f>VLOOKUP($B59,[1]AC!$B:$BJ,39,FALSE)</f>
        <v/>
      </c>
      <c r="AO58" s="16" t="str">
        <f>VLOOKUP($B58,[1]AC!$B:$BJ,40,FALSE)</f>
        <v>DOWN</v>
      </c>
      <c r="AP58" s="16" t="str">
        <f>VLOOKUP($B58,[1]AC!$B:$BJ,41,FALSE)</f>
        <v>POSITIVE</v>
      </c>
      <c r="AQ58" s="16">
        <f>VLOOKUP($B58,[1]AC!$B:$BJ,42,FALSE)</f>
        <v>194.608</v>
      </c>
      <c r="AR58" s="16">
        <f>VLOOKUP($B58,[1]AC!$B:$BJ,43,FALSE)</f>
        <v>6769.6039787132295</v>
      </c>
      <c r="AS58" s="16">
        <f>VLOOKUP($B58,[1]AC!$B:$BJ,44,FALSE)</f>
        <v>194.47800000000001</v>
      </c>
      <c r="AT58" s="16">
        <f>VLOOKUP($B58,[1]AC!$B:$BJ,45,FALSE)</f>
        <v>6766.1256231941452</v>
      </c>
      <c r="AU58" s="16">
        <f>VLOOKUP($B58,[1]AC!$B:$BJ,46,FALSE)</f>
        <v>2.8747324158390607E-2</v>
      </c>
      <c r="AV58" s="16">
        <f>VLOOKUP($B58,[1]AC!$B:$BJ,47,FALSE)</f>
        <v>2.8742889332904677E-2</v>
      </c>
      <c r="AW58" s="16" t="str">
        <f>VLOOKUP($B58,[1]AC!$B:$BJ,48,FALSE)</f>
        <v>UP</v>
      </c>
      <c r="AX58" s="16" t="str">
        <f>VLOOKUP($B58,[1]AC!$B:$BJ,49,FALSE)</f>
        <v>UP</v>
      </c>
      <c r="AY58" s="16" t="str">
        <f>VLOOKUP($B58,[1]AC!$B:$BJ,50,FALSE)</f>
        <v>POSITIVE</v>
      </c>
      <c r="AZ58" s="16">
        <f>VLOOKUP($B58,[1]AC!$B:$BJ,51,FALSE)</f>
        <v>68.048000000000002</v>
      </c>
      <c r="BA58" s="16">
        <f>VLOOKUP($B58,[1]AC!$B:$BJ,52,FALSE)</f>
        <v>199.10400000000001</v>
      </c>
      <c r="BB58" s="16">
        <f>VLOOKUP($B58,[1]AC!$B:$BJ,53,FALSE)</f>
        <v>187.74199999999999</v>
      </c>
      <c r="BC58" s="16">
        <f>VLOOKUP($B58,[1]AC!$B:$BJ,54,FALSE)</f>
        <v>9.8842815814850216E-3</v>
      </c>
      <c r="BD58" s="16">
        <f>VLOOKUP($B58,[1]AC!$B:$BJ,55,FALSE)</f>
        <v>1.6053968013340469E-2</v>
      </c>
      <c r="BE58" s="16">
        <f>VLOOKUP($B58,[1]AC!$B:$BJ,56,FALSE)</f>
        <v>7.1001693813850908E-2</v>
      </c>
      <c r="BF58" s="14">
        <f>VLOOKUP($B58,[2]indicators!$A:$G,2,FALSE)</f>
        <v>93</v>
      </c>
      <c r="BG58" s="14">
        <f>VLOOKUP($B58,[2]indicators!$A:$G,3,FALSE)</f>
        <v>1</v>
      </c>
      <c r="BH58" s="14">
        <f>VLOOKUP($B58,[2]indicators!$A:$G,4,FALSE)</f>
        <v>0</v>
      </c>
      <c r="BI58" s="17">
        <f>VLOOKUP($B58,[2]indicators!$A:$G,5,FALSE)</f>
        <v>0</v>
      </c>
      <c r="BJ58" s="17">
        <f>VLOOKUP($B58,[2]indicators!$A:$G,6,FALSE)</f>
        <v>45973</v>
      </c>
      <c r="BK58" s="17">
        <f>VLOOKUP($B58,[2]indicators!$A:$G,7,FALSE)</f>
        <v>0</v>
      </c>
    </row>
    <row r="59" spans="1:63" x14ac:dyDescent="0.25">
      <c r="A59" s="14">
        <v>58</v>
      </c>
      <c r="B59" s="14" t="s">
        <v>409</v>
      </c>
      <c r="C59" s="6" t="s">
        <v>410</v>
      </c>
      <c r="D59" s="6" t="s">
        <v>386</v>
      </c>
      <c r="E59" s="15">
        <f t="shared" ca="1" si="0"/>
        <v>4</v>
      </c>
      <c r="F59" s="16">
        <f>VLOOKUP($B59,[1]AC!$B:$BJ,5,FALSE)</f>
        <v>61.664999999999999</v>
      </c>
      <c r="G59" s="16">
        <f>VLOOKUP($B60,[1]AC!$B:$BJ,6,FALSE)</f>
        <v>52.558294930935155</v>
      </c>
      <c r="H59" s="16">
        <f>VLOOKUP($B60,[1]AC!$B:$BJ,7,FALSE)</f>
        <v>0</v>
      </c>
      <c r="I59" s="16">
        <f>VLOOKUP($B60,[1]AC!$B:$BJ,8,FALSE)</f>
        <v>9.8100000000000007E-2</v>
      </c>
      <c r="J59" s="16">
        <f>VLOOKUP($B60,[1]AC!$B:$BJ,9,FALSE)</f>
        <v>6941.81</v>
      </c>
      <c r="K59" s="16">
        <f>VLOOKUP($B60,[1]AC!$B:$BJ,10,FALSE)</f>
        <v>9.8000000000000004E-2</v>
      </c>
      <c r="L59" s="16">
        <f>VLOOKUP($B60,[1]AC!$B:$BJ,11,FALSE)</f>
        <v>6964.82</v>
      </c>
      <c r="M59" s="16">
        <f>VLOOKUP($B60,[1]AC!$B:$BJ,12,FALSE)</f>
        <v>1.4131761024862391E-5</v>
      </c>
      <c r="N59" s="16">
        <f>VLOOKUP($B60,[1]AC!$B:$BJ,13,FALSE)</f>
        <v>1.4070715395372745E-5</v>
      </c>
      <c r="O59" s="16">
        <f>VLOOKUP($B60,[1]AC!$B:$BJ,14,FALSE)</f>
        <v>9.5500000000000002E-2</v>
      </c>
      <c r="P59" s="16">
        <f>VLOOKUP($B60,[1]AC!$B:$BJ,15,FALSE)</f>
        <v>6892.2477999999992</v>
      </c>
      <c r="Q59" s="16">
        <f>VLOOKUP($B60,[1]AC!$B:$BJ,16,FALSE)</f>
        <v>9.5399999999999999E-2</v>
      </c>
      <c r="R59" s="16">
        <f>VLOOKUP($B60,[1]AC!$B:$BJ,17,FALSE)</f>
        <v>6889.6637999999994</v>
      </c>
      <c r="S59" s="16">
        <f>VLOOKUP($B60,[1]AC!$B:$BJ,18,FALSE)</f>
        <v>1.3856147191921917E-5</v>
      </c>
      <c r="T59" s="16">
        <f>VLOOKUP($B60,[1]AC!$B:$BJ,19,FALSE)</f>
        <v>1.3846829507123412E-5</v>
      </c>
      <c r="U59" s="16" t="str">
        <f>VLOOKUP($B59,[1]AC!$B:$BJ,20,FALSE)</f>
        <v>NEGATIVE</v>
      </c>
      <c r="V59" s="16" t="str">
        <f>VLOOKUP($B59,[1]AC!$B:$BJ,21,FALSE)</f>
        <v/>
      </c>
      <c r="W59" s="16" t="str">
        <f>VLOOKUP($B59,[1]AC!$B:$BJ,22,FALSE)</f>
        <v>UP</v>
      </c>
      <c r="X59" s="16" t="str">
        <f>VLOOKUP($B59,[1]AC!$B:$BJ,23,FALSE)</f>
        <v>POSITIVE</v>
      </c>
      <c r="Y59" s="16">
        <f>VLOOKUP($B59,[1]AC!$B:$BJ,24,FALSE)</f>
        <v>1.2616000000000001</v>
      </c>
      <c r="Z59" s="16">
        <f>VLOOKUP($B59,[1]AC!$B:$BJ,25,FALSE)</f>
        <v>6852.6203076923057</v>
      </c>
      <c r="AA59" s="16">
        <f>VLOOKUP($B59,[1]AC!$B:$BJ,26,FALSE)</f>
        <v>1.2607999999999999</v>
      </c>
      <c r="AB59" s="16">
        <f>VLOOKUP($B59,[1]AC!$B:$BJ,27,FALSE)</f>
        <v>6850.3815384615364</v>
      </c>
      <c r="AC59" s="16">
        <f>VLOOKUP($B59,[1]AC!$B:$BJ,28,FALSE)</f>
        <v>1.8410475750185807E-4</v>
      </c>
      <c r="AD59" s="16">
        <f>VLOOKUP($B59,[1]AC!$B:$BJ,29,FALSE)</f>
        <v>1.840481428547046E-4</v>
      </c>
      <c r="AE59" s="16" t="str">
        <f>VLOOKUP($B59,[1]AC!$B:$BJ,30,FALSE)</f>
        <v>UP</v>
      </c>
      <c r="AF59" s="16" t="str">
        <f>VLOOKUP($B59,[1]AC!$B:$BJ,31,FALSE)</f>
        <v>UP</v>
      </c>
      <c r="AG59" s="16" t="str">
        <f>VLOOKUP($B59,[1]AC!$B:$BJ,32,FALSE)</f>
        <v>POSITIVE</v>
      </c>
      <c r="AH59" s="16">
        <f>VLOOKUP($B59,[1]AC!$B:$BJ,33,FALSE)</f>
        <v>1.2515000000000001</v>
      </c>
      <c r="AI59" s="16">
        <f>VLOOKUP($B59,[1]AC!$B:$BJ,34,FALSE)</f>
        <v>6560.7823076923087</v>
      </c>
      <c r="AJ59" s="16">
        <f>VLOOKUP($B59,[1]AC!$B:$BJ,35,FALSE)</f>
        <v>1.2515000000000001</v>
      </c>
      <c r="AK59" s="16">
        <f>VLOOKUP($B59,[1]AC!$B:$BJ,36,FALSE)</f>
        <v>6561.3723076923088</v>
      </c>
      <c r="AL59" s="16">
        <f>VLOOKUP($B59,[1]AC!$B:$BJ,37,FALSE)</f>
        <v>1.9075469072227195E-4</v>
      </c>
      <c r="AM59" s="16">
        <f>VLOOKUP($B59,[1]AC!$B:$BJ,38,FALSE)</f>
        <v>1.9073753801972004E-4</v>
      </c>
      <c r="AN59" s="16" t="str">
        <f>VLOOKUP($B60,[1]AC!$B:$BJ,39,FALSE)</f>
        <v/>
      </c>
      <c r="AO59" s="16" t="str">
        <f>VLOOKUP($B59,[1]AC!$B:$BJ,40,FALSE)</f>
        <v>UP</v>
      </c>
      <c r="AP59" s="16" t="str">
        <f>VLOOKUP($B59,[1]AC!$B:$BJ,41,FALSE)</f>
        <v>NEGATIVE</v>
      </c>
      <c r="AQ59" s="16">
        <f>VLOOKUP($B59,[1]AC!$B:$BJ,42,FALSE)</f>
        <v>1.2601</v>
      </c>
      <c r="AR59" s="16">
        <f>VLOOKUP($B59,[1]AC!$B:$BJ,43,FALSE)</f>
        <v>6769.6039787132295</v>
      </c>
      <c r="AS59" s="16">
        <f>VLOOKUP($B59,[1]AC!$B:$BJ,44,FALSE)</f>
        <v>1.2592000000000001</v>
      </c>
      <c r="AT59" s="16">
        <f>VLOOKUP($B59,[1]AC!$B:$BJ,45,FALSE)</f>
        <v>6766.1256231941452</v>
      </c>
      <c r="AU59" s="16">
        <f>VLOOKUP($B59,[1]AC!$B:$BJ,46,FALSE)</f>
        <v>1.8614087381807533E-4</v>
      </c>
      <c r="AV59" s="16">
        <f>VLOOKUP($B59,[1]AC!$B:$BJ,47,FALSE)</f>
        <v>1.8610355026272161E-4</v>
      </c>
      <c r="AW59" s="16" t="str">
        <f>VLOOKUP($B59,[1]AC!$B:$BJ,48,FALSE)</f>
        <v>UP</v>
      </c>
      <c r="AX59" s="16" t="str">
        <f>VLOOKUP($B59,[1]AC!$B:$BJ,49,FALSE)</f>
        <v>UP</v>
      </c>
      <c r="AY59" s="16" t="str">
        <f>VLOOKUP($B59,[1]AC!$B:$BJ,50,FALSE)</f>
        <v>POSITIVE</v>
      </c>
      <c r="AZ59" s="16">
        <f>VLOOKUP($B59,[1]AC!$B:$BJ,51,FALSE)</f>
        <v>77.320999999999998</v>
      </c>
      <c r="BA59" s="16">
        <f>VLOOKUP($B59,[1]AC!$B:$BJ,52,FALSE)</f>
        <v>1.2721</v>
      </c>
      <c r="BB59" s="16">
        <f>VLOOKUP($B59,[1]AC!$B:$BJ,53,FALSE)</f>
        <v>1.2474000000000001</v>
      </c>
      <c r="BC59" s="16">
        <f>VLOOKUP($B59,[1]AC!$B:$BJ,54,FALSE)</f>
        <v>2.3583051646883124E-2</v>
      </c>
      <c r="BD59" s="16">
        <f>VLOOKUP($B59,[1]AC!$B:$BJ,55,FALSE)</f>
        <v>2.835255093981992E-2</v>
      </c>
      <c r="BE59" s="16">
        <f>VLOOKUP($B59,[1]AC!$B:$BJ,56,FALSE)</f>
        <v>4.3851210517877215E-2</v>
      </c>
      <c r="BF59" s="14">
        <f>VLOOKUP($B59,[2]indicators!$A:$G,2,FALSE)</f>
        <v>14</v>
      </c>
      <c r="BG59" s="14">
        <f>VLOOKUP($B59,[2]indicators!$A:$G,3,FALSE)</f>
        <v>0</v>
      </c>
      <c r="BH59" s="14">
        <f>VLOOKUP($B59,[2]indicators!$A:$G,4,FALSE)</f>
        <v>0</v>
      </c>
      <c r="BI59" s="17">
        <f>VLOOKUP($B59,[2]indicators!$A:$G,5,FALSE)</f>
        <v>0</v>
      </c>
      <c r="BJ59" s="17">
        <f>VLOOKUP($B59,[2]indicators!$A:$G,6,FALSE)</f>
        <v>46048</v>
      </c>
      <c r="BK59" s="17">
        <f>VLOOKUP($B59,[2]indicators!$A:$G,7,FALSE)</f>
        <v>0</v>
      </c>
    </row>
    <row r="60" spans="1:63" x14ac:dyDescent="0.25">
      <c r="A60" s="14">
        <v>59</v>
      </c>
      <c r="B60" s="14" t="s">
        <v>411</v>
      </c>
      <c r="C60" s="6" t="s">
        <v>412</v>
      </c>
      <c r="D60" s="6" t="s">
        <v>386</v>
      </c>
      <c r="E60" s="15">
        <f t="shared" ca="1" si="0"/>
        <v>5</v>
      </c>
      <c r="F60" s="16">
        <f>VLOOKUP($B60,[1]AC!$B:$BJ,5,FALSE)</f>
        <v>58.043999999999997</v>
      </c>
      <c r="G60" s="16">
        <f>VLOOKUP($B61,[1]AC!$B:$BJ,6,FALSE)</f>
        <v>52.558294930935155</v>
      </c>
      <c r="H60" s="16">
        <f>VLOOKUP($B61,[1]AC!$B:$BJ,7,FALSE)</f>
        <v>1</v>
      </c>
      <c r="I60" s="16">
        <f>VLOOKUP($B61,[1]AC!$B:$BJ,8,FALSE)</f>
        <v>0.11666</v>
      </c>
      <c r="J60" s="16">
        <f>VLOOKUP($B61,[1]AC!$B:$BJ,9,FALSE)</f>
        <v>6941.81</v>
      </c>
      <c r="K60" s="16">
        <f>VLOOKUP($B61,[1]AC!$B:$BJ,10,FALSE)</f>
        <v>0.11666</v>
      </c>
      <c r="L60" s="16">
        <f>VLOOKUP($B61,[1]AC!$B:$BJ,11,FALSE)</f>
        <v>6964.82</v>
      </c>
      <c r="M60" s="16">
        <f>VLOOKUP($B61,[1]AC!$B:$BJ,12,FALSE)</f>
        <v>1.6805415302349099E-5</v>
      </c>
      <c r="N60" s="16">
        <f>VLOOKUP($B61,[1]AC!$B:$BJ,13,FALSE)</f>
        <v>1.6749894469634535E-5</v>
      </c>
      <c r="O60" s="16">
        <f>VLOOKUP($B61,[1]AC!$B:$BJ,14,FALSE)</f>
        <v>0.11203</v>
      </c>
      <c r="P60" s="16">
        <f>VLOOKUP($B61,[1]AC!$B:$BJ,15,FALSE)</f>
        <v>6892.2477999999992</v>
      </c>
      <c r="Q60" s="16">
        <f>VLOOKUP($B61,[1]AC!$B:$BJ,16,FALSE)</f>
        <v>0.11185</v>
      </c>
      <c r="R60" s="16">
        <f>VLOOKUP($B61,[1]AC!$B:$BJ,17,FALSE)</f>
        <v>6889.6637999999994</v>
      </c>
      <c r="S60" s="16">
        <f>VLOOKUP($B61,[1]AC!$B:$BJ,18,FALSE)</f>
        <v>1.6254493925769765E-5</v>
      </c>
      <c r="T60" s="16">
        <f>VLOOKUP($B61,[1]AC!$B:$BJ,19,FALSE)</f>
        <v>1.6234464154840184E-5</v>
      </c>
      <c r="U60" s="16" t="str">
        <f>VLOOKUP($B60,[1]AC!$B:$BJ,20,FALSE)</f>
        <v>NEGATIVE</v>
      </c>
      <c r="V60" s="16" t="str">
        <f>VLOOKUP($B60,[1]AC!$B:$BJ,21,FALSE)</f>
        <v/>
      </c>
      <c r="W60" s="16" t="str">
        <f>VLOOKUP($B60,[1]AC!$B:$BJ,22,FALSE)</f>
        <v>UP</v>
      </c>
      <c r="X60" s="16" t="str">
        <f>VLOOKUP($B60,[1]AC!$B:$BJ,23,FALSE)</f>
        <v>POSITIVE</v>
      </c>
      <c r="Y60" s="16">
        <f>VLOOKUP($B60,[1]AC!$B:$BJ,24,FALSE)</f>
        <v>9.4899999999999998E-2</v>
      </c>
      <c r="Z60" s="16">
        <f>VLOOKUP($B60,[1]AC!$B:$BJ,25,FALSE)</f>
        <v>6852.6203076923057</v>
      </c>
      <c r="AA60" s="16">
        <f>VLOOKUP($B60,[1]AC!$B:$BJ,26,FALSE)</f>
        <v>9.4799999999999995E-2</v>
      </c>
      <c r="AB60" s="16">
        <f>VLOOKUP($B60,[1]AC!$B:$BJ,27,FALSE)</f>
        <v>6850.3815384615364</v>
      </c>
      <c r="AC60" s="16">
        <f>VLOOKUP($B60,[1]AC!$B:$BJ,28,FALSE)</f>
        <v>1.3848717094900389E-5</v>
      </c>
      <c r="AD60" s="16">
        <f>VLOOKUP($B60,[1]AC!$B:$BJ,29,FALSE)</f>
        <v>1.3838645259062497E-5</v>
      </c>
      <c r="AE60" s="16" t="str">
        <f>VLOOKUP($B60,[1]AC!$B:$BJ,30,FALSE)</f>
        <v>UP</v>
      </c>
      <c r="AF60" s="16" t="str">
        <f>VLOOKUP($B60,[1]AC!$B:$BJ,31,FALSE)</f>
        <v>UP</v>
      </c>
      <c r="AG60" s="16" t="str">
        <f>VLOOKUP($B60,[1]AC!$B:$BJ,32,FALSE)</f>
        <v>POSITIVE</v>
      </c>
      <c r="AH60" s="16">
        <f>VLOOKUP($B60,[1]AC!$B:$BJ,33,FALSE)</f>
        <v>9.1999999999999998E-2</v>
      </c>
      <c r="AI60" s="16">
        <f>VLOOKUP($B60,[1]AC!$B:$BJ,34,FALSE)</f>
        <v>6560.7823076923087</v>
      </c>
      <c r="AJ60" s="16">
        <f>VLOOKUP($B60,[1]AC!$B:$BJ,35,FALSE)</f>
        <v>9.1999999999999998E-2</v>
      </c>
      <c r="AK60" s="16">
        <f>VLOOKUP($B60,[1]AC!$B:$BJ,36,FALSE)</f>
        <v>6561.3723076923088</v>
      </c>
      <c r="AL60" s="16">
        <f>VLOOKUP($B60,[1]AC!$B:$BJ,37,FALSE)</f>
        <v>1.4022717975588508E-5</v>
      </c>
      <c r="AM60" s="16">
        <f>VLOOKUP($B60,[1]AC!$B:$BJ,38,FALSE)</f>
        <v>1.4021457049791644E-5</v>
      </c>
      <c r="AN60" s="16" t="str">
        <f>VLOOKUP($B61,[1]AC!$B:$BJ,39,FALSE)</f>
        <v>DOWN</v>
      </c>
      <c r="AO60" s="16" t="str">
        <f>VLOOKUP($B60,[1]AC!$B:$BJ,40,FALSE)</f>
        <v>UP</v>
      </c>
      <c r="AP60" s="16" t="str">
        <f>VLOOKUP($B60,[1]AC!$B:$BJ,41,FALSE)</f>
        <v>POSITIVE</v>
      </c>
      <c r="AQ60" s="16">
        <f>VLOOKUP($B60,[1]AC!$B:$BJ,42,FALSE)</f>
        <v>9.4200000000000006E-2</v>
      </c>
      <c r="AR60" s="16">
        <f>VLOOKUP($B60,[1]AC!$B:$BJ,43,FALSE)</f>
        <v>6769.6039787132295</v>
      </c>
      <c r="AS60" s="16">
        <f>VLOOKUP($B60,[1]AC!$B:$BJ,44,FALSE)</f>
        <v>9.4200000000000006E-2</v>
      </c>
      <c r="AT60" s="16">
        <f>VLOOKUP($B60,[1]AC!$B:$BJ,45,FALSE)</f>
        <v>6766.1256231941452</v>
      </c>
      <c r="AU60" s="16">
        <f>VLOOKUP($B60,[1]AC!$B:$BJ,46,FALSE)</f>
        <v>1.3915141904343066E-5</v>
      </c>
      <c r="AV60" s="16">
        <f>VLOOKUP($B60,[1]AC!$B:$BJ,47,FALSE)</f>
        <v>1.3922295453262685E-5</v>
      </c>
      <c r="AW60" s="16" t="str">
        <f>VLOOKUP($B60,[1]AC!$B:$BJ,48,FALSE)</f>
        <v/>
      </c>
      <c r="AX60" s="16" t="str">
        <f>VLOOKUP($B60,[1]AC!$B:$BJ,49,FALSE)</f>
        <v>DOWN</v>
      </c>
      <c r="AY60" s="16" t="str">
        <f>VLOOKUP($B60,[1]AC!$B:$BJ,50,FALSE)</f>
        <v>POSITIVE</v>
      </c>
      <c r="AZ60" s="16">
        <f>VLOOKUP($B60,[1]AC!$B:$BJ,51,FALSE)</f>
        <v>68.757000000000005</v>
      </c>
      <c r="BA60" s="16">
        <f>VLOOKUP($B60,[1]AC!$B:$BJ,52,FALSE)</f>
        <v>9.6799999999999997E-2</v>
      </c>
      <c r="BB60" s="16">
        <f>VLOOKUP($B60,[1]AC!$B:$BJ,53,FALSE)</f>
        <v>9.2100000000000001E-2</v>
      </c>
      <c r="BC60" s="16">
        <f>VLOOKUP($B60,[1]AC!$B:$BJ,54,FALSE)</f>
        <v>1.3429752066115741E-2</v>
      </c>
      <c r="BD60" s="16">
        <f>VLOOKUP($B60,[1]AC!$B:$BJ,55,FALSE)</f>
        <v>2.7225130890052407E-2</v>
      </c>
      <c r="BE60" s="16">
        <f>VLOOKUP($B60,[1]AC!$B:$BJ,56,FALSE)</f>
        <v>6.514657980456029E-2</v>
      </c>
      <c r="BF60" s="14">
        <f>VLOOKUP($B60,[2]indicators!$A:$G,2,FALSE)</f>
        <v>31</v>
      </c>
      <c r="BG60" s="14">
        <f>VLOOKUP($B60,[2]indicators!$A:$G,3,FALSE)</f>
        <v>0</v>
      </c>
      <c r="BH60" s="14">
        <f>VLOOKUP($B60,[2]indicators!$A:$G,4,FALSE)</f>
        <v>0</v>
      </c>
      <c r="BI60" s="17">
        <f>VLOOKUP($B60,[2]indicators!$A:$G,5,FALSE)</f>
        <v>0</v>
      </c>
      <c r="BJ60" s="17">
        <f>VLOOKUP($B60,[2]indicators!$A:$G,6,FALSE)</f>
        <v>0</v>
      </c>
      <c r="BK60" s="17">
        <f>VLOOKUP($B60,[2]indicators!$A:$G,7,FALSE)</f>
        <v>0</v>
      </c>
    </row>
    <row r="61" spans="1:63" x14ac:dyDescent="0.25">
      <c r="A61" s="14">
        <v>60</v>
      </c>
      <c r="B61" s="14" t="s">
        <v>413</v>
      </c>
      <c r="C61" s="6" t="s">
        <v>414</v>
      </c>
      <c r="D61" s="6" t="s">
        <v>386</v>
      </c>
      <c r="E61" s="15">
        <f t="shared" ca="1" si="0"/>
        <v>2</v>
      </c>
      <c r="F61" s="16">
        <f>VLOOKUP($B61,[1]AC!$B:$BJ,5,FALSE)</f>
        <v>62.683999999999997</v>
      </c>
      <c r="G61" s="16">
        <f>VLOOKUP($B62,[1]AC!$B:$BJ,6,FALSE)</f>
        <v>52.558294930935155</v>
      </c>
      <c r="H61" s="16">
        <f>VLOOKUP($B62,[1]AC!$B:$BJ,7,FALSE)</f>
        <v>0</v>
      </c>
      <c r="I61" s="16">
        <f>VLOOKUP($B62,[1]AC!$B:$BJ,8,FALSE)</f>
        <v>0.1217</v>
      </c>
      <c r="J61" s="16">
        <f>VLOOKUP($B62,[1]AC!$B:$BJ,9,FALSE)</f>
        <v>6941.81</v>
      </c>
      <c r="K61" s="16">
        <f>VLOOKUP($B62,[1]AC!$B:$BJ,10,FALSE)</f>
        <v>0.1216</v>
      </c>
      <c r="L61" s="16">
        <f>VLOOKUP($B62,[1]AC!$B:$BJ,11,FALSE)</f>
        <v>6964.82</v>
      </c>
      <c r="M61" s="16">
        <f>VLOOKUP($B62,[1]AC!$B:$BJ,12,FALSE)</f>
        <v>1.7531450731149367E-5</v>
      </c>
      <c r="N61" s="16">
        <f>VLOOKUP($B62,[1]AC!$B:$BJ,13,FALSE)</f>
        <v>1.745917338854414E-5</v>
      </c>
      <c r="O61" s="16">
        <f>VLOOKUP($B62,[1]AC!$B:$BJ,14,FALSE)</f>
        <v>0.12180000000000001</v>
      </c>
      <c r="P61" s="16">
        <f>VLOOKUP($B62,[1]AC!$B:$BJ,15,FALSE)</f>
        <v>6892.2477999999992</v>
      </c>
      <c r="Q61" s="16">
        <f>VLOOKUP($B62,[1]AC!$B:$BJ,16,FALSE)</f>
        <v>0.12180000000000001</v>
      </c>
      <c r="R61" s="16">
        <f>VLOOKUP($B62,[1]AC!$B:$BJ,17,FALSE)</f>
        <v>6889.6637999999994</v>
      </c>
      <c r="S61" s="16">
        <f>VLOOKUP($B62,[1]AC!$B:$BJ,18,FALSE)</f>
        <v>1.7672028565194656E-5</v>
      </c>
      <c r="T61" s="16">
        <f>VLOOKUP($B62,[1]AC!$B:$BJ,19,FALSE)</f>
        <v>1.7678656540541211E-5</v>
      </c>
      <c r="U61" s="16" t="str">
        <f>VLOOKUP($B61,[1]AC!$B:$BJ,20,FALSE)</f>
        <v>POSITIVE</v>
      </c>
      <c r="V61" s="16" t="str">
        <f>VLOOKUP($B61,[1]AC!$B:$BJ,21,FALSE)</f>
        <v/>
      </c>
      <c r="W61" s="16" t="str">
        <f>VLOOKUP($B61,[1]AC!$B:$BJ,22,FALSE)</f>
        <v>UP</v>
      </c>
      <c r="X61" s="16" t="str">
        <f>VLOOKUP($B61,[1]AC!$B:$BJ,23,FALSE)</f>
        <v>POSITIVE</v>
      </c>
      <c r="Y61" s="16">
        <f>VLOOKUP($B61,[1]AC!$B:$BJ,24,FALSE)</f>
        <v>0.11094</v>
      </c>
      <c r="Z61" s="16">
        <f>VLOOKUP($B61,[1]AC!$B:$BJ,25,FALSE)</f>
        <v>6852.6203076923057</v>
      </c>
      <c r="AA61" s="16">
        <f>VLOOKUP($B61,[1]AC!$B:$BJ,26,FALSE)</f>
        <v>0.11078</v>
      </c>
      <c r="AB61" s="16">
        <f>VLOOKUP($B61,[1]AC!$B:$BJ,27,FALSE)</f>
        <v>6850.3815384615364</v>
      </c>
      <c r="AC61" s="16">
        <f>VLOOKUP($B61,[1]AC!$B:$BJ,28,FALSE)</f>
        <v>1.618942755013961E-5</v>
      </c>
      <c r="AD61" s="16">
        <f>VLOOKUP($B61,[1]AC!$B:$BJ,29,FALSE)</f>
        <v>1.6171362044292652E-5</v>
      </c>
      <c r="AE61" s="16" t="str">
        <f>VLOOKUP($B61,[1]AC!$B:$BJ,30,FALSE)</f>
        <v>UP</v>
      </c>
      <c r="AF61" s="16" t="str">
        <f>VLOOKUP($B61,[1]AC!$B:$BJ,31,FALSE)</f>
        <v>UP</v>
      </c>
      <c r="AG61" s="16" t="str">
        <f>VLOOKUP($B61,[1]AC!$B:$BJ,32,FALSE)</f>
        <v>POSITIVE</v>
      </c>
      <c r="AH61" s="16">
        <f>VLOOKUP($B61,[1]AC!$B:$BJ,33,FALSE)</f>
        <v>0.10722</v>
      </c>
      <c r="AI61" s="16">
        <f>VLOOKUP($B61,[1]AC!$B:$BJ,34,FALSE)</f>
        <v>6560.7823076923087</v>
      </c>
      <c r="AJ61" s="16">
        <f>VLOOKUP($B61,[1]AC!$B:$BJ,35,FALSE)</f>
        <v>0.10723000000000001</v>
      </c>
      <c r="AK61" s="16">
        <f>VLOOKUP($B61,[1]AC!$B:$BJ,36,FALSE)</f>
        <v>6561.3723076923088</v>
      </c>
      <c r="AL61" s="16">
        <f>VLOOKUP($B61,[1]AC!$B:$BJ,37,FALSE)</f>
        <v>1.6342563275463043E-5</v>
      </c>
      <c r="AM61" s="16">
        <f>VLOOKUP($B61,[1]AC!$B:$BJ,38,FALSE)</f>
        <v>1.6342617820099547E-5</v>
      </c>
      <c r="AN61" s="16" t="str">
        <f>VLOOKUP($B62,[1]AC!$B:$BJ,39,FALSE)</f>
        <v/>
      </c>
      <c r="AO61" s="16" t="str">
        <f>VLOOKUP($B61,[1]AC!$B:$BJ,40,FALSE)</f>
        <v>DOWN</v>
      </c>
      <c r="AP61" s="16" t="str">
        <f>VLOOKUP($B61,[1]AC!$B:$BJ,41,FALSE)</f>
        <v>POSITIVE</v>
      </c>
      <c r="AQ61" s="16">
        <f>VLOOKUP($B61,[1]AC!$B:$BJ,42,FALSE)</f>
        <v>0.11013000000000001</v>
      </c>
      <c r="AR61" s="16">
        <f>VLOOKUP($B61,[1]AC!$B:$BJ,43,FALSE)</f>
        <v>6769.6039787132295</v>
      </c>
      <c r="AS61" s="16">
        <f>VLOOKUP($B61,[1]AC!$B:$BJ,44,FALSE)</f>
        <v>0.10999</v>
      </c>
      <c r="AT61" s="16">
        <f>VLOOKUP($B61,[1]AC!$B:$BJ,45,FALSE)</f>
        <v>6766.1256231941452</v>
      </c>
      <c r="AU61" s="16">
        <f>VLOOKUP($B61,[1]AC!$B:$BJ,46,FALSE)</f>
        <v>1.6268307621287707E-5</v>
      </c>
      <c r="AV61" s="16">
        <f>VLOOKUP($B61,[1]AC!$B:$BJ,47,FALSE)</f>
        <v>1.6255979584972003E-5</v>
      </c>
      <c r="AW61" s="16" t="str">
        <f>VLOOKUP($B61,[1]AC!$B:$BJ,48,FALSE)</f>
        <v>UP</v>
      </c>
      <c r="AX61" s="16" t="str">
        <f>VLOOKUP($B61,[1]AC!$B:$BJ,49,FALSE)</f>
        <v>UP</v>
      </c>
      <c r="AY61" s="16" t="str">
        <f>VLOOKUP($B61,[1]AC!$B:$BJ,50,FALSE)</f>
        <v>POSITIVE</v>
      </c>
      <c r="AZ61" s="16">
        <f>VLOOKUP($B61,[1]AC!$B:$BJ,51,FALSE)</f>
        <v>83.528000000000006</v>
      </c>
      <c r="BA61" s="16">
        <f>VLOOKUP($B61,[1]AC!$B:$BJ,52,FALSE)</f>
        <v>0.11378000000000001</v>
      </c>
      <c r="BB61" s="16">
        <f>VLOOKUP($B61,[1]AC!$B:$BJ,53,FALSE)</f>
        <v>0.10698000000000001</v>
      </c>
      <c r="BC61" s="16">
        <f>VLOOKUP($B61,[1]AC!$B:$BJ,54,FALSE)</f>
        <v>2.531200562489011E-2</v>
      </c>
      <c r="BD61" s="16">
        <f>VLOOKUP($B61,[1]AC!$B:$BJ,55,FALSE)</f>
        <v>4.1328215656520451E-2</v>
      </c>
      <c r="BE61" s="16">
        <f>VLOOKUP($B61,[1]AC!$B:$BJ,56,FALSE)</f>
        <v>9.0484202654701695E-2</v>
      </c>
      <c r="BF61" s="14">
        <f>VLOOKUP($B61,[2]indicators!$A:$G,2,FALSE)</f>
        <v>82</v>
      </c>
      <c r="BG61" s="14">
        <f>VLOOKUP($B61,[2]indicators!$A:$G,3,FALSE)</f>
        <v>1</v>
      </c>
      <c r="BH61" s="14">
        <f>VLOOKUP($B61,[2]indicators!$A:$G,4,FALSE)</f>
        <v>0</v>
      </c>
      <c r="BI61" s="17">
        <f>VLOOKUP($B61,[2]indicators!$A:$G,5,FALSE)</f>
        <v>0</v>
      </c>
      <c r="BJ61" s="17">
        <f>VLOOKUP($B61,[2]indicators!$A:$G,6,FALSE)</f>
        <v>46034</v>
      </c>
      <c r="BK61" s="17">
        <f>VLOOKUP($B61,[2]indicators!$A:$G,7,FALSE)</f>
        <v>0</v>
      </c>
    </row>
    <row r="62" spans="1:63" x14ac:dyDescent="0.25">
      <c r="A62" s="14">
        <v>61</v>
      </c>
      <c r="B62" s="14" t="s">
        <v>415</v>
      </c>
      <c r="C62" s="6" t="s">
        <v>416</v>
      </c>
      <c r="D62" s="6" t="s">
        <v>386</v>
      </c>
      <c r="E62" s="15">
        <f t="shared" ca="1" si="0"/>
        <v>-1</v>
      </c>
      <c r="F62" s="16">
        <f>VLOOKUP($B62,[1]AC!$B:$BJ,5,FALSE)</f>
        <v>47.58</v>
      </c>
      <c r="G62" s="16">
        <f>VLOOKUP($B63,[1]AC!$B:$BJ,6,FALSE)</f>
        <v>52.558294930935155</v>
      </c>
      <c r="H62" s="16">
        <f>VLOOKUP($B63,[1]AC!$B:$BJ,7,FALSE)</f>
        <v>0</v>
      </c>
      <c r="I62" s="16">
        <f>VLOOKUP($B63,[1]AC!$B:$BJ,8,FALSE)</f>
        <v>22.343599999999999</v>
      </c>
      <c r="J62" s="16">
        <f>VLOOKUP($B63,[1]AC!$B:$BJ,9,FALSE)</f>
        <v>6941.81</v>
      </c>
      <c r="K62" s="16">
        <f>VLOOKUP($B63,[1]AC!$B:$BJ,10,FALSE)</f>
        <v>22.331199999999999</v>
      </c>
      <c r="L62" s="16">
        <f>VLOOKUP($B63,[1]AC!$B:$BJ,11,FALSE)</f>
        <v>6964.82</v>
      </c>
      <c r="M62" s="16">
        <f>VLOOKUP($B63,[1]AC!$B:$BJ,12,FALSE)</f>
        <v>3.2186994458217664E-3</v>
      </c>
      <c r="N62" s="16">
        <f>VLOOKUP($B63,[1]AC!$B:$BJ,13,FALSE)</f>
        <v>3.2062853024198757E-3</v>
      </c>
      <c r="O62" s="16">
        <f>VLOOKUP($B63,[1]AC!$B:$BJ,14,FALSE)</f>
        <v>22.365600000000001</v>
      </c>
      <c r="P62" s="16">
        <f>VLOOKUP($B63,[1]AC!$B:$BJ,15,FALSE)</f>
        <v>6892.2477999999992</v>
      </c>
      <c r="Q62" s="16">
        <f>VLOOKUP($B63,[1]AC!$B:$BJ,16,FALSE)</f>
        <v>22.360099999999999</v>
      </c>
      <c r="R62" s="16">
        <f>VLOOKUP($B63,[1]AC!$B:$BJ,17,FALSE)</f>
        <v>6889.6637999999994</v>
      </c>
      <c r="S62" s="16">
        <f>VLOOKUP($B63,[1]AC!$B:$BJ,18,FALSE)</f>
        <v>3.2450371270748568E-3</v>
      </c>
      <c r="T62" s="16">
        <f>VLOOKUP($B63,[1]AC!$B:$BJ,19,FALSE)</f>
        <v>3.2454558958305052E-3</v>
      </c>
      <c r="U62" s="16" t="str">
        <f>VLOOKUP($B62,[1]AC!$B:$BJ,20,FALSE)</f>
        <v>NEGATIVE</v>
      </c>
      <c r="V62" s="16" t="str">
        <f>VLOOKUP($B62,[1]AC!$B:$BJ,21,FALSE)</f>
        <v/>
      </c>
      <c r="W62" s="16" t="str">
        <f>VLOOKUP($B62,[1]AC!$B:$BJ,22,FALSE)</f>
        <v>DOWN</v>
      </c>
      <c r="X62" s="16" t="str">
        <f>VLOOKUP($B62,[1]AC!$B:$BJ,23,FALSE)</f>
        <v>NEGATIVE</v>
      </c>
      <c r="Y62" s="16">
        <f>VLOOKUP($B62,[1]AC!$B:$BJ,24,FALSE)</f>
        <v>0.12180000000000001</v>
      </c>
      <c r="Z62" s="16">
        <f>VLOOKUP($B62,[1]AC!$B:$BJ,25,FALSE)</f>
        <v>6852.6203076923057</v>
      </c>
      <c r="AA62" s="16">
        <f>VLOOKUP($B62,[1]AC!$B:$BJ,26,FALSE)</f>
        <v>0.12180000000000001</v>
      </c>
      <c r="AB62" s="16">
        <f>VLOOKUP($B62,[1]AC!$B:$BJ,27,FALSE)</f>
        <v>6850.3815384615364</v>
      </c>
      <c r="AC62" s="16">
        <f>VLOOKUP($B62,[1]AC!$B:$BJ,28,FALSE)</f>
        <v>1.7774222783549712E-5</v>
      </c>
      <c r="AD62" s="16">
        <f>VLOOKUP($B62,[1]AC!$B:$BJ,29,FALSE)</f>
        <v>1.7780031567023337E-5</v>
      </c>
      <c r="AE62" s="16" t="str">
        <f>VLOOKUP($B62,[1]AC!$B:$BJ,30,FALSE)</f>
        <v/>
      </c>
      <c r="AF62" s="16" t="str">
        <f>VLOOKUP($B62,[1]AC!$B:$BJ,31,FALSE)</f>
        <v>DOWN</v>
      </c>
      <c r="AG62" s="16" t="str">
        <f>VLOOKUP($B62,[1]AC!$B:$BJ,32,FALSE)</f>
        <v>NEGATIVE</v>
      </c>
      <c r="AH62" s="16">
        <f>VLOOKUP($B62,[1]AC!$B:$BJ,33,FALSE)</f>
        <v>0.1208</v>
      </c>
      <c r="AI62" s="16">
        <f>VLOOKUP($B62,[1]AC!$B:$BJ,34,FALSE)</f>
        <v>6560.7823076923087</v>
      </c>
      <c r="AJ62" s="16">
        <f>VLOOKUP($B62,[1]AC!$B:$BJ,35,FALSE)</f>
        <v>0.1208</v>
      </c>
      <c r="AK62" s="16">
        <f>VLOOKUP($B62,[1]AC!$B:$BJ,36,FALSE)</f>
        <v>6561.3723076923088</v>
      </c>
      <c r="AL62" s="16">
        <f>VLOOKUP($B62,[1]AC!$B:$BJ,37,FALSE)</f>
        <v>1.8412438385337955E-5</v>
      </c>
      <c r="AM62" s="16">
        <f>VLOOKUP($B62,[1]AC!$B:$BJ,38,FALSE)</f>
        <v>1.8410782734943814E-5</v>
      </c>
      <c r="AN62" s="16" t="str">
        <f>VLOOKUP($B63,[1]AC!$B:$BJ,39,FALSE)</f>
        <v>DOWN</v>
      </c>
      <c r="AO62" s="16" t="str">
        <f>VLOOKUP($B62,[1]AC!$B:$BJ,40,FALSE)</f>
        <v>UP</v>
      </c>
      <c r="AP62" s="16" t="str">
        <f>VLOOKUP($B62,[1]AC!$B:$BJ,41,FALSE)</f>
        <v>NEGATIVE</v>
      </c>
      <c r="AQ62" s="16">
        <f>VLOOKUP($B62,[1]AC!$B:$BJ,42,FALSE)</f>
        <v>0.1216</v>
      </c>
      <c r="AR62" s="16">
        <f>VLOOKUP($B62,[1]AC!$B:$BJ,43,FALSE)</f>
        <v>6769.6039787132295</v>
      </c>
      <c r="AS62" s="16">
        <f>VLOOKUP($B62,[1]AC!$B:$BJ,44,FALSE)</f>
        <v>0.1216</v>
      </c>
      <c r="AT62" s="16">
        <f>VLOOKUP($B62,[1]AC!$B:$BJ,45,FALSE)</f>
        <v>6766.1256231941452</v>
      </c>
      <c r="AU62" s="16">
        <f>VLOOKUP($B62,[1]AC!$B:$BJ,46,FALSE)</f>
        <v>1.7962646025139242E-5</v>
      </c>
      <c r="AV62" s="16">
        <f>VLOOKUP($B62,[1]AC!$B:$BJ,47,FALSE)</f>
        <v>1.7971880330326354E-5</v>
      </c>
      <c r="AW62" s="16" t="str">
        <f>VLOOKUP($B62,[1]AC!$B:$BJ,48,FALSE)</f>
        <v/>
      </c>
      <c r="AX62" s="16" t="str">
        <f>VLOOKUP($B62,[1]AC!$B:$BJ,49,FALSE)</f>
        <v>DOWN</v>
      </c>
      <c r="AY62" s="16" t="str">
        <f>VLOOKUP($B62,[1]AC!$B:$BJ,50,FALSE)</f>
        <v>NEGATIVE</v>
      </c>
      <c r="AZ62" s="16">
        <f>VLOOKUP($B62,[1]AC!$B:$BJ,51,FALSE)</f>
        <v>44.924999999999997</v>
      </c>
      <c r="BA62" s="16">
        <f>VLOOKUP($B62,[1]AC!$B:$BJ,52,FALSE)</f>
        <v>0.1222</v>
      </c>
      <c r="BB62" s="16">
        <f>VLOOKUP($B62,[1]AC!$B:$BJ,53,FALSE)</f>
        <v>0.12089999999999999</v>
      </c>
      <c r="BC62" s="16">
        <f>VLOOKUP($B62,[1]AC!$B:$BJ,54,FALSE)</f>
        <v>-4.0916530278232166E-3</v>
      </c>
      <c r="BD62" s="16">
        <f>VLOOKUP($B62,[1]AC!$B:$BJ,55,FALSE)</f>
        <v>-8.2101806239742725E-4</v>
      </c>
      <c r="BE62" s="16">
        <f>VLOOKUP($B62,[1]AC!$B:$BJ,56,FALSE)</f>
        <v>6.6170388751034537E-3</v>
      </c>
      <c r="BF62" s="14">
        <f>VLOOKUP($B62,[2]indicators!$A:$G,2,FALSE)</f>
        <v>0</v>
      </c>
      <c r="BG62" s="14">
        <f>VLOOKUP($B62,[2]indicators!$A:$G,3,FALSE)</f>
        <v>0</v>
      </c>
      <c r="BH62" s="14">
        <f>VLOOKUP($B62,[2]indicators!$A:$G,4,FALSE)</f>
        <v>0</v>
      </c>
      <c r="BI62" s="17">
        <f>VLOOKUP($B62,[2]indicators!$A:$G,5,FALSE)</f>
        <v>0</v>
      </c>
      <c r="BJ62" s="17">
        <f>VLOOKUP($B62,[2]indicators!$A:$G,6,FALSE)</f>
        <v>0</v>
      </c>
      <c r="BK62" s="17">
        <f>VLOOKUP($B62,[2]indicators!$A:$G,7,FALSE)</f>
        <v>0</v>
      </c>
    </row>
    <row r="63" spans="1:63" x14ac:dyDescent="0.25">
      <c r="A63" s="14">
        <v>62</v>
      </c>
      <c r="B63" s="14" t="s">
        <v>417</v>
      </c>
      <c r="C63" s="6" t="s">
        <v>418</v>
      </c>
      <c r="D63" s="6" t="s">
        <v>386</v>
      </c>
      <c r="E63" s="15">
        <f t="shared" ca="1" si="0"/>
        <v>1</v>
      </c>
      <c r="F63" s="16">
        <f>VLOOKUP($B63,[1]AC!$B:$BJ,5,FALSE)</f>
        <v>46.378</v>
      </c>
      <c r="G63" s="16">
        <f>VLOOKUP($B64,[1]AC!$B:$BJ,6,FALSE)</f>
        <v>52.558294930935155</v>
      </c>
      <c r="H63" s="16">
        <f>VLOOKUP($B64,[1]AC!$B:$BJ,7,FALSE)</f>
        <v>1</v>
      </c>
      <c r="I63" s="16">
        <f>VLOOKUP($B64,[1]AC!$B:$BJ,8,FALSE)</f>
        <v>0.1447</v>
      </c>
      <c r="J63" s="16">
        <f>VLOOKUP($B64,[1]AC!$B:$BJ,9,FALSE)</f>
        <v>6941.81</v>
      </c>
      <c r="K63" s="16">
        <f>VLOOKUP($B64,[1]AC!$B:$BJ,10,FALSE)</f>
        <v>0.1447</v>
      </c>
      <c r="L63" s="16">
        <f>VLOOKUP($B64,[1]AC!$B:$BJ,11,FALSE)</f>
        <v>6964.82</v>
      </c>
      <c r="M63" s="16">
        <f>VLOOKUP($B64,[1]AC!$B:$BJ,12,FALSE)</f>
        <v>2.0844707648293454E-5</v>
      </c>
      <c r="N63" s="16">
        <f>VLOOKUP($B64,[1]AC!$B:$BJ,13,FALSE)</f>
        <v>2.0775842017453429E-5</v>
      </c>
      <c r="O63" s="16">
        <f>VLOOKUP($B64,[1]AC!$B:$BJ,14,FALSE)</f>
        <v>0.1431</v>
      </c>
      <c r="P63" s="16">
        <f>VLOOKUP($B64,[1]AC!$B:$BJ,15,FALSE)</f>
        <v>6892.2477999999992</v>
      </c>
      <c r="Q63" s="16">
        <f>VLOOKUP($B64,[1]AC!$B:$BJ,16,FALSE)</f>
        <v>0.14299999999999999</v>
      </c>
      <c r="R63" s="16">
        <f>VLOOKUP($B64,[1]AC!$B:$BJ,17,FALSE)</f>
        <v>6889.6637999999994</v>
      </c>
      <c r="S63" s="16">
        <f>VLOOKUP($B64,[1]AC!$B:$BJ,18,FALSE)</f>
        <v>2.0762457205906034E-5</v>
      </c>
      <c r="T63" s="16">
        <f>VLOOKUP($B64,[1]AC!$B:$BJ,19,FALSE)</f>
        <v>2.0755729764346412E-5</v>
      </c>
      <c r="U63" s="16" t="str">
        <f>VLOOKUP($B63,[1]AC!$B:$BJ,20,FALSE)</f>
        <v>NEGATIVE</v>
      </c>
      <c r="V63" s="16" t="str">
        <f>VLOOKUP($B63,[1]AC!$B:$BJ,21,FALSE)</f>
        <v/>
      </c>
      <c r="W63" s="16" t="str">
        <f>VLOOKUP($B63,[1]AC!$B:$BJ,22,FALSE)</f>
        <v>DOWN</v>
      </c>
      <c r="X63" s="16" t="str">
        <f>VLOOKUP($B63,[1]AC!$B:$BJ,23,FALSE)</f>
        <v>NEGATIVE</v>
      </c>
      <c r="Y63" s="16">
        <f>VLOOKUP($B63,[1]AC!$B:$BJ,24,FALSE)</f>
        <v>22.276599999999998</v>
      </c>
      <c r="Z63" s="16">
        <f>VLOOKUP($B63,[1]AC!$B:$BJ,25,FALSE)</f>
        <v>6852.6203076923057</v>
      </c>
      <c r="AA63" s="16">
        <f>VLOOKUP($B63,[1]AC!$B:$BJ,26,FALSE)</f>
        <v>22.265999999999998</v>
      </c>
      <c r="AB63" s="16">
        <f>VLOOKUP($B63,[1]AC!$B:$BJ,27,FALSE)</f>
        <v>6850.3815384615364</v>
      </c>
      <c r="AC63" s="16">
        <f>VLOOKUP($B63,[1]AC!$B:$BJ,28,FALSE)</f>
        <v>3.2508148707719492E-3</v>
      </c>
      <c r="AD63" s="16">
        <f>VLOOKUP($B63,[1]AC!$B:$BJ,29,FALSE)</f>
        <v>3.2503299086317043E-3</v>
      </c>
      <c r="AE63" s="16" t="str">
        <f>VLOOKUP($B63,[1]AC!$B:$BJ,30,FALSE)</f>
        <v>UP</v>
      </c>
      <c r="AF63" s="16" t="str">
        <f>VLOOKUP($B63,[1]AC!$B:$BJ,31,FALSE)</f>
        <v>UP</v>
      </c>
      <c r="AG63" s="16" t="str">
        <f>VLOOKUP($B63,[1]AC!$B:$BJ,32,FALSE)</f>
        <v>NEGATIVE</v>
      </c>
      <c r="AH63" s="16">
        <f>VLOOKUP($B63,[1]AC!$B:$BJ,33,FALSE)</f>
        <v>21.2349</v>
      </c>
      <c r="AI63" s="16">
        <f>VLOOKUP($B63,[1]AC!$B:$BJ,34,FALSE)</f>
        <v>6560.7823076923087</v>
      </c>
      <c r="AJ63" s="16">
        <f>VLOOKUP($B63,[1]AC!$B:$BJ,35,FALSE)</f>
        <v>21.240400000000001</v>
      </c>
      <c r="AK63" s="16">
        <f>VLOOKUP($B63,[1]AC!$B:$BJ,36,FALSE)</f>
        <v>6561.3723076923088</v>
      </c>
      <c r="AL63" s="16">
        <f>VLOOKUP($B63,[1]AC!$B:$BJ,37,FALSE)</f>
        <v>3.2366414558676567E-3</v>
      </c>
      <c r="AM63" s="16">
        <f>VLOOKUP($B63,[1]AC!$B:$BJ,38,FALSE)</f>
        <v>3.2371886556564616E-3</v>
      </c>
      <c r="AN63" s="16" t="str">
        <f>VLOOKUP($B64,[1]AC!$B:$BJ,39,FALSE)</f>
        <v/>
      </c>
      <c r="AO63" s="16" t="str">
        <f>VLOOKUP($B63,[1]AC!$B:$BJ,40,FALSE)</f>
        <v>DOWN</v>
      </c>
      <c r="AP63" s="16" t="str">
        <f>VLOOKUP($B63,[1]AC!$B:$BJ,41,FALSE)</f>
        <v>NEGATIVE</v>
      </c>
      <c r="AQ63" s="16">
        <f>VLOOKUP($B63,[1]AC!$B:$BJ,42,FALSE)</f>
        <v>21.958400000000001</v>
      </c>
      <c r="AR63" s="16">
        <f>VLOOKUP($B63,[1]AC!$B:$BJ,43,FALSE)</f>
        <v>6769.6039787132295</v>
      </c>
      <c r="AS63" s="16">
        <f>VLOOKUP($B63,[1]AC!$B:$BJ,44,FALSE)</f>
        <v>21.950900000000001</v>
      </c>
      <c r="AT63" s="16">
        <f>VLOOKUP($B63,[1]AC!$B:$BJ,45,FALSE)</f>
        <v>6766.1256231941452</v>
      </c>
      <c r="AU63" s="16">
        <f>VLOOKUP($B63,[1]AC!$B:$BJ,46,FALSE)</f>
        <v>3.2436757111711971E-3</v>
      </c>
      <c r="AV63" s="16">
        <f>VLOOKUP($B63,[1]AC!$B:$BJ,47,FALSE)</f>
        <v>3.2442347692677696E-3</v>
      </c>
      <c r="AW63" s="16" t="str">
        <f>VLOOKUP($B63,[1]AC!$B:$BJ,48,FALSE)</f>
        <v>UP</v>
      </c>
      <c r="AX63" s="16" t="str">
        <f>VLOOKUP($B63,[1]AC!$B:$BJ,49,FALSE)</f>
        <v>DOWN</v>
      </c>
      <c r="AY63" s="16" t="str">
        <f>VLOOKUP($B63,[1]AC!$B:$BJ,50,FALSE)</f>
        <v>NEGATIVE</v>
      </c>
      <c r="AZ63" s="16">
        <f>VLOOKUP($B63,[1]AC!$B:$BJ,51,FALSE)</f>
        <v>48.182000000000002</v>
      </c>
      <c r="BA63" s="16">
        <f>VLOOKUP($B63,[1]AC!$B:$BJ,52,FALSE)</f>
        <v>22.497699999999998</v>
      </c>
      <c r="BB63" s="16">
        <f>VLOOKUP($B63,[1]AC!$B:$BJ,53,FALSE)</f>
        <v>21.161799999999999</v>
      </c>
      <c r="BC63" s="16">
        <f>VLOOKUP($B63,[1]AC!$B:$BJ,54,FALSE)</f>
        <v>-6.8495890691048222E-3</v>
      </c>
      <c r="BD63" s="16">
        <f>VLOOKUP($B63,[1]AC!$B:$BJ,55,FALSE)</f>
        <v>-9.8365346782569585E-4</v>
      </c>
      <c r="BE63" s="16">
        <f>VLOOKUP($B63,[1]AC!$B:$BJ,56,FALSE)</f>
        <v>5.5845911028362449E-2</v>
      </c>
      <c r="BF63" s="14">
        <f>VLOOKUP($B63,[2]indicators!$A:$G,2,FALSE)</f>
        <v>0</v>
      </c>
      <c r="BG63" s="14">
        <f>VLOOKUP($B63,[2]indicators!$A:$G,3,FALSE)</f>
        <v>0</v>
      </c>
      <c r="BH63" s="14">
        <f>VLOOKUP($B63,[2]indicators!$A:$G,4,FALSE)</f>
        <v>0</v>
      </c>
      <c r="BI63" s="17">
        <f>VLOOKUP($B63,[2]indicators!$A:$G,5,FALSE)</f>
        <v>46045</v>
      </c>
      <c r="BJ63" s="17">
        <f>VLOOKUP($B63,[2]indicators!$A:$G,6,FALSE)</f>
        <v>46010</v>
      </c>
      <c r="BK63" s="17">
        <f>VLOOKUP($B63,[2]indicators!$A:$G,7,FALSE)</f>
        <v>0</v>
      </c>
    </row>
    <row r="64" spans="1:63" x14ac:dyDescent="0.25">
      <c r="A64" s="14">
        <v>63</v>
      </c>
      <c r="B64" s="14" t="s">
        <v>419</v>
      </c>
      <c r="C64" s="6" t="s">
        <v>420</v>
      </c>
      <c r="D64" s="6" t="s">
        <v>386</v>
      </c>
      <c r="E64" s="15">
        <f t="shared" ca="1" si="0"/>
        <v>0</v>
      </c>
      <c r="F64" s="16">
        <f>VLOOKUP($B64,[1]AC!$B:$BJ,5,FALSE)</f>
        <v>72.766999999999996</v>
      </c>
      <c r="G64" s="16">
        <f>VLOOKUP($B65,[1]AC!$B:$BJ,6,FALSE)</f>
        <v>52.558294930935155</v>
      </c>
      <c r="H64" s="16">
        <f>VLOOKUP($B65,[1]AC!$B:$BJ,7,FALSE)</f>
        <v>1</v>
      </c>
      <c r="I64" s="16">
        <f>VLOOKUP($B65,[1]AC!$B:$BJ,8,FALSE)</f>
        <v>0.14466999999999999</v>
      </c>
      <c r="J64" s="16">
        <f>VLOOKUP($B65,[1]AC!$B:$BJ,9,FALSE)</f>
        <v>6941.81</v>
      </c>
      <c r="K64" s="16">
        <f>VLOOKUP($B65,[1]AC!$B:$BJ,10,FALSE)</f>
        <v>0.14466999999999999</v>
      </c>
      <c r="L64" s="16">
        <f>VLOOKUP($B65,[1]AC!$B:$BJ,11,FALSE)</f>
        <v>6964.82</v>
      </c>
      <c r="M64" s="16">
        <f>VLOOKUP($B65,[1]AC!$B:$BJ,12,FALSE)</f>
        <v>2.0840386008836308E-5</v>
      </c>
      <c r="N64" s="16">
        <f>VLOOKUP($B65,[1]AC!$B:$BJ,13,FALSE)</f>
        <v>2.0771534655597703E-5</v>
      </c>
      <c r="O64" s="16">
        <f>VLOOKUP($B65,[1]AC!$B:$BJ,14,FALSE)</f>
        <v>0.14291000000000001</v>
      </c>
      <c r="P64" s="16">
        <f>VLOOKUP($B65,[1]AC!$B:$BJ,15,FALSE)</f>
        <v>6892.2477999999992</v>
      </c>
      <c r="Q64" s="16">
        <f>VLOOKUP($B65,[1]AC!$B:$BJ,16,FALSE)</f>
        <v>0.14285</v>
      </c>
      <c r="R64" s="16">
        <f>VLOOKUP($B65,[1]AC!$B:$BJ,17,FALSE)</f>
        <v>6889.6637999999994</v>
      </c>
      <c r="S64" s="16">
        <f>VLOOKUP($B65,[1]AC!$B:$BJ,18,FALSE)</f>
        <v>2.0734890002068705E-5</v>
      </c>
      <c r="T64" s="16">
        <f>VLOOKUP($B65,[1]AC!$B:$BJ,19,FALSE)</f>
        <v>2.0733958019838359E-5</v>
      </c>
      <c r="U64" s="16" t="str">
        <f>VLOOKUP($B64,[1]AC!$B:$BJ,20,FALSE)</f>
        <v>POSITIVE</v>
      </c>
      <c r="V64" s="16" t="str">
        <f>VLOOKUP($B64,[1]AC!$B:$BJ,21,FALSE)</f>
        <v/>
      </c>
      <c r="W64" s="16" t="str">
        <f>VLOOKUP($B64,[1]AC!$B:$BJ,22,FALSE)</f>
        <v>UP</v>
      </c>
      <c r="X64" s="16" t="str">
        <f>VLOOKUP($B64,[1]AC!$B:$BJ,23,FALSE)</f>
        <v>POSITIVE</v>
      </c>
      <c r="Y64" s="16">
        <f>VLOOKUP($B64,[1]AC!$B:$BJ,24,FALSE)</f>
        <v>0.1426</v>
      </c>
      <c r="Z64" s="16">
        <f>VLOOKUP($B64,[1]AC!$B:$BJ,25,FALSE)</f>
        <v>6852.6203076923057</v>
      </c>
      <c r="AA64" s="16">
        <f>VLOOKUP($B64,[1]AC!$B:$BJ,26,FALSE)</f>
        <v>0.14249999999999999</v>
      </c>
      <c r="AB64" s="16">
        <f>VLOOKUP($B64,[1]AC!$B:$BJ,27,FALSE)</f>
        <v>6850.3815384615364</v>
      </c>
      <c r="AC64" s="16">
        <f>VLOOKUP($B64,[1]AC!$B:$BJ,28,FALSE)</f>
        <v>2.0809558037226508E-5</v>
      </c>
      <c r="AD64" s="16">
        <f>VLOOKUP($B64,[1]AC!$B:$BJ,29,FALSE)</f>
        <v>2.080176106979331E-5</v>
      </c>
      <c r="AE64" s="16" t="str">
        <f>VLOOKUP($B64,[1]AC!$B:$BJ,30,FALSE)</f>
        <v>UP</v>
      </c>
      <c r="AF64" s="16" t="str">
        <f>VLOOKUP($B64,[1]AC!$B:$BJ,31,FALSE)</f>
        <v>UP</v>
      </c>
      <c r="AG64" s="16" t="str">
        <f>VLOOKUP($B64,[1]AC!$B:$BJ,32,FALSE)</f>
        <v>BUY</v>
      </c>
      <c r="AH64" s="16">
        <f>VLOOKUP($B64,[1]AC!$B:$BJ,33,FALSE)</f>
        <v>0.14080000000000001</v>
      </c>
      <c r="AI64" s="16">
        <f>VLOOKUP($B64,[1]AC!$B:$BJ,34,FALSE)</f>
        <v>6560.7823076923087</v>
      </c>
      <c r="AJ64" s="16">
        <f>VLOOKUP($B64,[1]AC!$B:$BJ,35,FALSE)</f>
        <v>0.14080000000000001</v>
      </c>
      <c r="AK64" s="16">
        <f>VLOOKUP($B64,[1]AC!$B:$BJ,36,FALSE)</f>
        <v>6561.3723076923088</v>
      </c>
      <c r="AL64" s="16">
        <f>VLOOKUP($B64,[1]AC!$B:$BJ,37,FALSE)</f>
        <v>2.1460855336552851E-5</v>
      </c>
      <c r="AM64" s="16">
        <f>VLOOKUP($B64,[1]AC!$B:$BJ,38,FALSE)</f>
        <v>2.145892557185504E-5</v>
      </c>
      <c r="AN64" s="16" t="str">
        <f>VLOOKUP($B65,[1]AC!$B:$BJ,39,FALSE)</f>
        <v/>
      </c>
      <c r="AO64" s="16" t="str">
        <f>VLOOKUP($B64,[1]AC!$B:$BJ,40,FALSE)</f>
        <v>UP</v>
      </c>
      <c r="AP64" s="16" t="str">
        <f>VLOOKUP($B64,[1]AC!$B:$BJ,41,FALSE)</f>
        <v>NEGATIVE</v>
      </c>
      <c r="AQ64" s="16">
        <f>VLOOKUP($B64,[1]AC!$B:$BJ,42,FALSE)</f>
        <v>0.14219999999999999</v>
      </c>
      <c r="AR64" s="16">
        <f>VLOOKUP($B64,[1]AC!$B:$BJ,43,FALSE)</f>
        <v>6769.6039787132295</v>
      </c>
      <c r="AS64" s="16">
        <f>VLOOKUP($B64,[1]AC!$B:$BJ,44,FALSE)</f>
        <v>0.1421</v>
      </c>
      <c r="AT64" s="16">
        <f>VLOOKUP($B64,[1]AC!$B:$BJ,45,FALSE)</f>
        <v>6766.1256231941452</v>
      </c>
      <c r="AU64" s="16">
        <f>VLOOKUP($B64,[1]AC!$B:$BJ,46,FALSE)</f>
        <v>2.1005660072161188E-5</v>
      </c>
      <c r="AV64" s="16">
        <f>VLOOKUP($B64,[1]AC!$B:$BJ,47,FALSE)</f>
        <v>2.1001679234698808E-5</v>
      </c>
      <c r="AW64" s="16" t="str">
        <f>VLOOKUP($B64,[1]AC!$B:$BJ,48,FALSE)</f>
        <v>UP</v>
      </c>
      <c r="AX64" s="16" t="str">
        <f>VLOOKUP($B64,[1]AC!$B:$BJ,49,FALSE)</f>
        <v>UP</v>
      </c>
      <c r="AY64" s="16" t="str">
        <f>VLOOKUP($B64,[1]AC!$B:$BJ,50,FALSE)</f>
        <v>NEGATIVE</v>
      </c>
      <c r="AZ64" s="16">
        <f>VLOOKUP($B64,[1]AC!$B:$BJ,51,FALSE)</f>
        <v>88.519000000000005</v>
      </c>
      <c r="BA64" s="16">
        <f>VLOOKUP($B64,[1]AC!$B:$BJ,52,FALSE)</f>
        <v>0.14369999999999999</v>
      </c>
      <c r="BB64" s="16">
        <f>VLOOKUP($B64,[1]AC!$B:$BJ,53,FALSE)</f>
        <v>0.1406</v>
      </c>
      <c r="BC64" s="16">
        <f>VLOOKUP($B64,[1]AC!$B:$BJ,54,FALSE)</f>
        <v>6.9589422407794199E-3</v>
      </c>
      <c r="BD64" s="16">
        <f>VLOOKUP($B64,[1]AC!$B:$BJ,55,FALSE)</f>
        <v>1.1180992313067684E-2</v>
      </c>
      <c r="BE64" s="16">
        <f>VLOOKUP($B64,[1]AC!$B:$BJ,56,FALSE)</f>
        <v>2.9160739687055459E-2</v>
      </c>
      <c r="BF64" s="14">
        <f>VLOOKUP($B64,[2]indicators!$A:$G,2,FALSE)</f>
        <v>69</v>
      </c>
      <c r="BG64" s="14">
        <f>VLOOKUP($B64,[2]indicators!$A:$G,3,FALSE)</f>
        <v>1</v>
      </c>
      <c r="BH64" s="14">
        <f>VLOOKUP($B64,[2]indicators!$A:$G,4,FALSE)</f>
        <v>0</v>
      </c>
      <c r="BI64" s="17">
        <f>VLOOKUP($B64,[2]indicators!$A:$G,5,FALSE)</f>
        <v>0</v>
      </c>
      <c r="BJ64" s="17">
        <f>VLOOKUP($B64,[2]indicators!$A:$G,6,FALSE)</f>
        <v>46027</v>
      </c>
      <c r="BK64" s="17">
        <f>VLOOKUP($B64,[2]indicators!$A:$G,7,FALSE)</f>
        <v>0</v>
      </c>
    </row>
    <row r="65" spans="1:63" x14ac:dyDescent="0.25">
      <c r="A65" s="14">
        <v>64</v>
      </c>
      <c r="B65" s="14" t="s">
        <v>421</v>
      </c>
      <c r="C65" s="6" t="s">
        <v>422</v>
      </c>
      <c r="D65" s="6" t="s">
        <v>386</v>
      </c>
      <c r="E65" s="15">
        <f t="shared" ca="1" si="0"/>
        <v>-1</v>
      </c>
      <c r="F65" s="16">
        <f>VLOOKUP($B65,[1]AC!$B:$BJ,5,FALSE)</f>
        <v>80.73</v>
      </c>
      <c r="G65" s="16">
        <f>VLOOKUP($B66,[1]AC!$B:$BJ,6,FALSE)</f>
        <v>52.558294930935155</v>
      </c>
      <c r="H65" s="16">
        <f>VLOOKUP($B66,[1]AC!$B:$BJ,7,FALSE)</f>
        <v>0</v>
      </c>
      <c r="I65" s="16">
        <f>VLOOKUP($B66,[1]AC!$B:$BJ,8,FALSE)</f>
        <v>4.1200000000000001E-2</v>
      </c>
      <c r="J65" s="16">
        <f>VLOOKUP($B66,[1]AC!$B:$BJ,9,FALSE)</f>
        <v>6941.81</v>
      </c>
      <c r="K65" s="16">
        <f>VLOOKUP($B66,[1]AC!$B:$BJ,10,FALSE)</f>
        <v>4.1200000000000001E-2</v>
      </c>
      <c r="L65" s="16">
        <f>VLOOKUP($B66,[1]AC!$B:$BJ,11,FALSE)</f>
        <v>6964.82</v>
      </c>
      <c r="M65" s="16">
        <f>VLOOKUP($B66,[1]AC!$B:$BJ,12,FALSE)</f>
        <v>5.9350515211450611E-6</v>
      </c>
      <c r="N65" s="16">
        <f>VLOOKUP($B66,[1]AC!$B:$BJ,13,FALSE)</f>
        <v>5.9154436151975218E-6</v>
      </c>
      <c r="O65" s="16">
        <f>VLOOKUP($B66,[1]AC!$B:$BJ,14,FALSE)</f>
        <v>4.1200000000000001E-2</v>
      </c>
      <c r="P65" s="16">
        <f>VLOOKUP($B66,[1]AC!$B:$BJ,15,FALSE)</f>
        <v>6892.2477999999992</v>
      </c>
      <c r="Q65" s="16">
        <f>VLOOKUP($B66,[1]AC!$B:$BJ,16,FALSE)</f>
        <v>4.1200000000000001E-2</v>
      </c>
      <c r="R65" s="16">
        <f>VLOOKUP($B66,[1]AC!$B:$BJ,17,FALSE)</f>
        <v>6889.6637999999994</v>
      </c>
      <c r="S65" s="16">
        <f>VLOOKUP($B66,[1]AC!$B:$BJ,18,FALSE)</f>
        <v>5.9777305163055812E-6</v>
      </c>
      <c r="T65" s="16">
        <f>VLOOKUP($B66,[1]AC!$B:$BJ,19,FALSE)</f>
        <v>5.9799724915459599E-6</v>
      </c>
      <c r="U65" s="16" t="str">
        <f>VLOOKUP($B65,[1]AC!$B:$BJ,20,FALSE)</f>
        <v>POSITIVE</v>
      </c>
      <c r="V65" s="16" t="str">
        <f>VLOOKUP($B65,[1]AC!$B:$BJ,21,FALSE)</f>
        <v/>
      </c>
      <c r="W65" s="16" t="str">
        <f>VLOOKUP($B65,[1]AC!$B:$BJ,22,FALSE)</f>
        <v>UP</v>
      </c>
      <c r="X65" s="16" t="str">
        <f>VLOOKUP($B65,[1]AC!$B:$BJ,23,FALSE)</f>
        <v>POSITIVE</v>
      </c>
      <c r="Y65" s="16">
        <f>VLOOKUP($B65,[1]AC!$B:$BJ,24,FALSE)</f>
        <v>0.14243</v>
      </c>
      <c r="Z65" s="16">
        <f>VLOOKUP($B65,[1]AC!$B:$BJ,25,FALSE)</f>
        <v>6852.6203076923057</v>
      </c>
      <c r="AA65" s="16">
        <f>VLOOKUP($B65,[1]AC!$B:$BJ,26,FALSE)</f>
        <v>0.14237</v>
      </c>
      <c r="AB65" s="16">
        <f>VLOOKUP($B65,[1]AC!$B:$BJ,27,FALSE)</f>
        <v>6850.3815384615364</v>
      </c>
      <c r="AC65" s="16">
        <f>VLOOKUP($B65,[1]AC!$B:$BJ,28,FALSE)</f>
        <v>2.0784750008710881E-5</v>
      </c>
      <c r="AD65" s="16">
        <f>VLOOKUP($B65,[1]AC!$B:$BJ,29,FALSE)</f>
        <v>2.0782784024606832E-5</v>
      </c>
      <c r="AE65" s="16" t="str">
        <f>VLOOKUP($B65,[1]AC!$B:$BJ,30,FALSE)</f>
        <v>UP</v>
      </c>
      <c r="AF65" s="16" t="str">
        <f>VLOOKUP($B65,[1]AC!$B:$BJ,31,FALSE)</f>
        <v>UP</v>
      </c>
      <c r="AG65" s="16" t="str">
        <f>VLOOKUP($B65,[1]AC!$B:$BJ,32,FALSE)</f>
        <v>BUY</v>
      </c>
      <c r="AH65" s="16">
        <f>VLOOKUP($B65,[1]AC!$B:$BJ,33,FALSE)</f>
        <v>0.14077999999999999</v>
      </c>
      <c r="AI65" s="16">
        <f>VLOOKUP($B65,[1]AC!$B:$BJ,34,FALSE)</f>
        <v>6560.7823076923087</v>
      </c>
      <c r="AJ65" s="16">
        <f>VLOOKUP($B65,[1]AC!$B:$BJ,35,FALSE)</f>
        <v>0.14077999999999999</v>
      </c>
      <c r="AK65" s="16">
        <f>VLOOKUP($B65,[1]AC!$B:$BJ,36,FALSE)</f>
        <v>6561.3723076923088</v>
      </c>
      <c r="AL65" s="16">
        <f>VLOOKUP($B65,[1]AC!$B:$BJ,37,FALSE)</f>
        <v>2.1457806919601634E-5</v>
      </c>
      <c r="AM65" s="16">
        <f>VLOOKUP($B65,[1]AC!$B:$BJ,38,FALSE)</f>
        <v>2.1455877429018128E-5</v>
      </c>
      <c r="AN65" s="16" t="str">
        <f>VLOOKUP($B66,[1]AC!$B:$BJ,39,FALSE)</f>
        <v/>
      </c>
      <c r="AO65" s="16" t="str">
        <f>VLOOKUP($B65,[1]AC!$B:$BJ,40,FALSE)</f>
        <v>UP</v>
      </c>
      <c r="AP65" s="16" t="str">
        <f>VLOOKUP($B65,[1]AC!$B:$BJ,41,FALSE)</f>
        <v>NEGATIVE</v>
      </c>
      <c r="AQ65" s="16">
        <f>VLOOKUP($B65,[1]AC!$B:$BJ,42,FALSE)</f>
        <v>0.14204</v>
      </c>
      <c r="AR65" s="16">
        <f>VLOOKUP($B65,[1]AC!$B:$BJ,43,FALSE)</f>
        <v>6769.6039787132295</v>
      </c>
      <c r="AS65" s="16">
        <f>VLOOKUP($B65,[1]AC!$B:$BJ,44,FALSE)</f>
        <v>0.14199000000000001</v>
      </c>
      <c r="AT65" s="16">
        <f>VLOOKUP($B65,[1]AC!$B:$BJ,45,FALSE)</f>
        <v>6766.1256231941452</v>
      </c>
      <c r="AU65" s="16">
        <f>VLOOKUP($B65,[1]AC!$B:$BJ,46,FALSE)</f>
        <v>2.0982025011601795E-5</v>
      </c>
      <c r="AV65" s="16">
        <f>VLOOKUP($B65,[1]AC!$B:$BJ,47,FALSE)</f>
        <v>2.0985421777163149E-5</v>
      </c>
      <c r="AW65" s="16" t="str">
        <f>VLOOKUP($B65,[1]AC!$B:$BJ,48,FALSE)</f>
        <v>UP</v>
      </c>
      <c r="AX65" s="16" t="str">
        <f>VLOOKUP($B65,[1]AC!$B:$BJ,49,FALSE)</f>
        <v>DOWN</v>
      </c>
      <c r="AY65" s="16" t="str">
        <f>VLOOKUP($B65,[1]AC!$B:$BJ,50,FALSE)</f>
        <v>NEGATIVE</v>
      </c>
      <c r="AZ65" s="16">
        <f>VLOOKUP($B65,[1]AC!$B:$BJ,51,FALSE)</f>
        <v>98.697999999999993</v>
      </c>
      <c r="BA65" s="16">
        <f>VLOOKUP($B65,[1]AC!$B:$BJ,52,FALSE)</f>
        <v>0.14358000000000001</v>
      </c>
      <c r="BB65" s="16">
        <f>VLOOKUP($B65,[1]AC!$B:$BJ,53,FALSE)</f>
        <v>0.14044000000000001</v>
      </c>
      <c r="BC65" s="16">
        <f>VLOOKUP($B65,[1]AC!$B:$BJ,54,FALSE)</f>
        <v>7.5915865719458075E-3</v>
      </c>
      <c r="BD65" s="16">
        <f>VLOOKUP($B65,[1]AC!$B:$BJ,55,FALSE)</f>
        <v>1.2315443285983996E-2</v>
      </c>
      <c r="BE65" s="16">
        <f>VLOOKUP($B65,[1]AC!$B:$BJ,56,FALSE)</f>
        <v>3.011962403873536E-2</v>
      </c>
      <c r="BF65" s="14">
        <f>VLOOKUP($B65,[2]indicators!$A:$G,2,FALSE)</f>
        <v>65</v>
      </c>
      <c r="BG65" s="14">
        <f>VLOOKUP($B65,[2]indicators!$A:$G,3,FALSE)</f>
        <v>1</v>
      </c>
      <c r="BH65" s="14">
        <f>VLOOKUP($B65,[2]indicators!$A:$G,4,FALSE)</f>
        <v>0</v>
      </c>
      <c r="BI65" s="17">
        <f>VLOOKUP($B65,[2]indicators!$A:$G,5,FALSE)</f>
        <v>0</v>
      </c>
      <c r="BJ65" s="17">
        <f>VLOOKUP($B65,[2]indicators!$A:$G,6,FALSE)</f>
        <v>46063</v>
      </c>
      <c r="BK65" s="17">
        <f>VLOOKUP($B65,[2]indicators!$A:$G,7,FALSE)</f>
        <v>0</v>
      </c>
    </row>
    <row r="66" spans="1:63" x14ac:dyDescent="0.25">
      <c r="A66" s="14">
        <v>65</v>
      </c>
      <c r="B66" s="14" t="s">
        <v>423</v>
      </c>
      <c r="C66" s="6" t="s">
        <v>424</v>
      </c>
      <c r="D66" s="6" t="s">
        <v>386</v>
      </c>
      <c r="E66" s="15">
        <f t="shared" ca="1" si="0"/>
        <v>-1</v>
      </c>
      <c r="F66" s="16">
        <f>VLOOKUP($B66,[1]AC!$B:$BJ,5,FALSE)</f>
        <v>52.018000000000001</v>
      </c>
      <c r="G66" s="16">
        <f>VLOOKUP($B67,[1]AC!$B:$BJ,6,FALSE)</f>
        <v>52.558294930935155</v>
      </c>
      <c r="H66" s="16">
        <f>VLOOKUP($B67,[1]AC!$B:$BJ,7,FALSE)</f>
        <v>0</v>
      </c>
      <c r="I66" s="16">
        <f>VLOOKUP($B67,[1]AC!$B:$BJ,8,FALSE)</f>
        <v>4.9047E-2</v>
      </c>
      <c r="J66" s="16">
        <f>VLOOKUP($B67,[1]AC!$B:$BJ,9,FALSE)</f>
        <v>6941.81</v>
      </c>
      <c r="K66" s="16">
        <f>VLOOKUP($B67,[1]AC!$B:$BJ,10,FALSE)</f>
        <v>4.9050999999999997E-2</v>
      </c>
      <c r="L66" s="16">
        <f>VLOOKUP($B67,[1]AC!$B:$BJ,11,FALSE)</f>
        <v>6964.82</v>
      </c>
      <c r="M66" s="16">
        <f>VLOOKUP($B67,[1]AC!$B:$BJ,12,FALSE)</f>
        <v>7.0654483484854809E-6</v>
      </c>
      <c r="N66" s="16">
        <f>VLOOKUP($B67,[1]AC!$B:$BJ,13,FALSE)</f>
        <v>7.0426802128411072E-6</v>
      </c>
      <c r="O66" s="16">
        <f>VLOOKUP($B67,[1]AC!$B:$BJ,14,FALSE)</f>
        <v>4.8408E-2</v>
      </c>
      <c r="P66" s="16">
        <f>VLOOKUP($B67,[1]AC!$B:$BJ,15,FALSE)</f>
        <v>6892.2477999999992</v>
      </c>
      <c r="Q66" s="16">
        <f>VLOOKUP($B67,[1]AC!$B:$BJ,16,FALSE)</f>
        <v>4.8390000000000002E-2</v>
      </c>
      <c r="R66" s="16">
        <f>VLOOKUP($B67,[1]AC!$B:$BJ,17,FALSE)</f>
        <v>6889.6637999999994</v>
      </c>
      <c r="S66" s="16">
        <f>VLOOKUP($B67,[1]AC!$B:$BJ,18,FALSE)</f>
        <v>7.0235431755660334E-6</v>
      </c>
      <c r="T66" s="16">
        <f>VLOOKUP($B67,[1]AC!$B:$BJ,19,FALSE)</f>
        <v>7.023564778298762E-6</v>
      </c>
      <c r="U66" s="16" t="str">
        <f>VLOOKUP($B66,[1]AC!$B:$BJ,20,FALSE)</f>
        <v>NEGATIVE</v>
      </c>
      <c r="V66" s="16" t="str">
        <f>VLOOKUP($B66,[1]AC!$B:$BJ,21,FALSE)</f>
        <v/>
      </c>
      <c r="W66" s="16" t="str">
        <f>VLOOKUP($B66,[1]AC!$B:$BJ,22,FALSE)</f>
        <v>DOWN</v>
      </c>
      <c r="X66" s="16" t="str">
        <f>VLOOKUP($B66,[1]AC!$B:$BJ,23,FALSE)</f>
        <v>NEGATIVE</v>
      </c>
      <c r="Y66" s="16">
        <f>VLOOKUP($B66,[1]AC!$B:$BJ,24,FALSE)</f>
        <v>4.1200000000000001E-2</v>
      </c>
      <c r="Z66" s="16">
        <f>VLOOKUP($B66,[1]AC!$B:$BJ,25,FALSE)</f>
        <v>6852.6203076923057</v>
      </c>
      <c r="AA66" s="16">
        <f>VLOOKUP($B66,[1]AC!$B:$BJ,26,FALSE)</f>
        <v>4.1200000000000001E-2</v>
      </c>
      <c r="AB66" s="16">
        <f>VLOOKUP($B66,[1]AC!$B:$BJ,27,FALSE)</f>
        <v>6850.3815384615364</v>
      </c>
      <c r="AC66" s="16">
        <f>VLOOKUP($B66,[1]AC!$B:$BJ,28,FALSE)</f>
        <v>6.0122986755521185E-6</v>
      </c>
      <c r="AD66" s="16">
        <f>VLOOKUP($B66,[1]AC!$B:$BJ,29,FALSE)</f>
        <v>6.0142635514069085E-6</v>
      </c>
      <c r="AE66" s="16" t="str">
        <f>VLOOKUP($B66,[1]AC!$B:$BJ,30,FALSE)</f>
        <v/>
      </c>
      <c r="AF66" s="16" t="str">
        <f>VLOOKUP($B66,[1]AC!$B:$BJ,31,FALSE)</f>
        <v>DOWN</v>
      </c>
      <c r="AG66" s="16" t="str">
        <f>VLOOKUP($B66,[1]AC!$B:$BJ,32,FALSE)</f>
        <v>NEGATIVE</v>
      </c>
      <c r="AH66" s="16">
        <f>VLOOKUP($B66,[1]AC!$B:$BJ,33,FALSE)</f>
        <v>4.1000000000000002E-2</v>
      </c>
      <c r="AI66" s="16">
        <f>VLOOKUP($B66,[1]AC!$B:$BJ,34,FALSE)</f>
        <v>6560.7823076923087</v>
      </c>
      <c r="AJ66" s="16">
        <f>VLOOKUP($B66,[1]AC!$B:$BJ,35,FALSE)</f>
        <v>4.1000000000000002E-2</v>
      </c>
      <c r="AK66" s="16">
        <f>VLOOKUP($B66,[1]AC!$B:$BJ,36,FALSE)</f>
        <v>6561.3723076923088</v>
      </c>
      <c r="AL66" s="16">
        <f>VLOOKUP($B66,[1]AC!$B:$BJ,37,FALSE)</f>
        <v>6.2492547499905319E-6</v>
      </c>
      <c r="AM66" s="16">
        <f>VLOOKUP($B66,[1]AC!$B:$BJ,38,FALSE)</f>
        <v>6.2486928156680158E-6</v>
      </c>
      <c r="AN66" s="16" t="str">
        <f>VLOOKUP($B67,[1]AC!$B:$BJ,39,FALSE)</f>
        <v>DOWN</v>
      </c>
      <c r="AO66" s="16" t="str">
        <f>VLOOKUP($B66,[1]AC!$B:$BJ,40,FALSE)</f>
        <v>UP</v>
      </c>
      <c r="AP66" s="16" t="str">
        <f>VLOOKUP($B66,[1]AC!$B:$BJ,41,FALSE)</f>
        <v>NEGATIVE</v>
      </c>
      <c r="AQ66" s="16">
        <f>VLOOKUP($B66,[1]AC!$B:$BJ,42,FALSE)</f>
        <v>4.1099999999999998E-2</v>
      </c>
      <c r="AR66" s="16">
        <f>VLOOKUP($B66,[1]AC!$B:$BJ,43,FALSE)</f>
        <v>6769.6039787132295</v>
      </c>
      <c r="AS66" s="16">
        <f>VLOOKUP($B66,[1]AC!$B:$BJ,44,FALSE)</f>
        <v>4.1099999999999998E-2</v>
      </c>
      <c r="AT66" s="16">
        <f>VLOOKUP($B66,[1]AC!$B:$BJ,45,FALSE)</f>
        <v>6766.1256231941452</v>
      </c>
      <c r="AU66" s="16">
        <f>VLOOKUP($B66,[1]AC!$B:$BJ,46,FALSE)</f>
        <v>6.071256181194267E-6</v>
      </c>
      <c r="AV66" s="16">
        <f>VLOOKUP($B66,[1]AC!$B:$BJ,47,FALSE)</f>
        <v>6.0743773155955021E-6</v>
      </c>
      <c r="AW66" s="16" t="str">
        <f>VLOOKUP($B66,[1]AC!$B:$BJ,48,FALSE)</f>
        <v/>
      </c>
      <c r="AX66" s="16" t="str">
        <f>VLOOKUP($B66,[1]AC!$B:$BJ,49,FALSE)</f>
        <v>DOWN</v>
      </c>
      <c r="AY66" s="16" t="str">
        <f>VLOOKUP($B66,[1]AC!$B:$BJ,50,FALSE)</f>
        <v>NEGATIVE</v>
      </c>
      <c r="AZ66" s="16">
        <f>VLOOKUP($B66,[1]AC!$B:$BJ,51,FALSE)</f>
        <v>50.24</v>
      </c>
      <c r="BA66" s="16">
        <f>VLOOKUP($B66,[1]AC!$B:$BJ,52,FALSE)</f>
        <v>4.1200000000000001E-2</v>
      </c>
      <c r="BB66" s="16">
        <f>VLOOKUP($B66,[1]AC!$B:$BJ,53,FALSE)</f>
        <v>4.0899999999999999E-2</v>
      </c>
      <c r="BC66" s="16">
        <f>VLOOKUP($B66,[1]AC!$B:$BJ,54,FALSE)</f>
        <v>0</v>
      </c>
      <c r="BD66" s="16">
        <f>VLOOKUP($B66,[1]AC!$B:$BJ,55,FALSE)</f>
        <v>0</v>
      </c>
      <c r="BE66" s="16">
        <f>VLOOKUP($B66,[1]AC!$B:$BJ,56,FALSE)</f>
        <v>7.3349633251833524E-3</v>
      </c>
      <c r="BF66" s="14">
        <f>VLOOKUP($B66,[2]indicators!$A:$G,2,FALSE)</f>
        <v>4</v>
      </c>
      <c r="BG66" s="14">
        <f>VLOOKUP($B66,[2]indicators!$A:$G,3,FALSE)</f>
        <v>0</v>
      </c>
      <c r="BH66" s="14">
        <f>VLOOKUP($B66,[2]indicators!$A:$G,4,FALSE)</f>
        <v>0</v>
      </c>
      <c r="BI66" s="17">
        <f>VLOOKUP($B66,[2]indicators!$A:$G,5,FALSE)</f>
        <v>45995</v>
      </c>
      <c r="BJ66" s="17">
        <f>VLOOKUP($B66,[2]indicators!$A:$G,6,FALSE)</f>
        <v>0</v>
      </c>
      <c r="BK66" s="17">
        <f>VLOOKUP($B66,[2]indicators!$A:$G,7,FALSE)</f>
        <v>0</v>
      </c>
    </row>
    <row r="67" spans="1:63" x14ac:dyDescent="0.25">
      <c r="A67" s="14">
        <v>66</v>
      </c>
      <c r="B67" s="14" t="s">
        <v>425</v>
      </c>
      <c r="C67" s="6" t="s">
        <v>426</v>
      </c>
      <c r="D67" s="6" t="s">
        <v>386</v>
      </c>
      <c r="E67" s="15">
        <f t="shared" ref="E67:E130" ca="1" si="1">IF(F67&gt;80,-1,0)+IF(U67="POSITIVE",1,0)+IF(V67="UP",1,0)+IF(X67="BUY",4,IF(X67="POSITIVE",3,-1))+IF(AP67="BUY",2,IF(AP67="POSITIVE",1,0))+IF(AY67="BUY",2,IF(AY67="POSITIVE",1,0))+IF(AZ67&gt;90,-2,0)+IF(BF67&gt;51,-4,IF(AND(BF67&lt;=51,BF67&gt;41),-2,IF(AND(BF67&lt;=41,BF67&gt;31),-1,0)))+IF(BH67=1,-1,0)+IF(BI67&gt;=(TODAY()-30),2,0)+IF(BJ67&gt;=(TODAY()-5),2,0)+IF(BK67&gt;=(TODAY()-5),1,0)</f>
        <v>3</v>
      </c>
      <c r="F67" s="16">
        <f>VLOOKUP($B67,[1]AC!$B:$BJ,5,FALSE)</f>
        <v>58.234999999999999</v>
      </c>
      <c r="G67" s="16">
        <f>VLOOKUP($B68,[1]AC!$B:$BJ,6,FALSE)</f>
        <v>52.558294930935155</v>
      </c>
      <c r="H67" s="16">
        <f>VLOOKUP($B68,[1]AC!$B:$BJ,7,FALSE)</f>
        <v>0</v>
      </c>
      <c r="I67" s="16">
        <f>VLOOKUP($B68,[1]AC!$B:$BJ,8,FALSE)</f>
        <v>0.13389999999999999</v>
      </c>
      <c r="J67" s="16">
        <f>VLOOKUP($B68,[1]AC!$B:$BJ,9,FALSE)</f>
        <v>6941.81</v>
      </c>
      <c r="K67" s="16">
        <f>VLOOKUP($B68,[1]AC!$B:$BJ,10,FALSE)</f>
        <v>0.13389999999999999</v>
      </c>
      <c r="L67" s="16">
        <f>VLOOKUP($B68,[1]AC!$B:$BJ,11,FALSE)</f>
        <v>6964.82</v>
      </c>
      <c r="M67" s="16">
        <f>VLOOKUP($B68,[1]AC!$B:$BJ,12,FALSE)</f>
        <v>1.9288917443721449E-5</v>
      </c>
      <c r="N67" s="16">
        <f>VLOOKUP($B68,[1]AC!$B:$BJ,13,FALSE)</f>
        <v>1.9225191749391945E-5</v>
      </c>
      <c r="O67" s="16">
        <f>VLOOKUP($B68,[1]AC!$B:$BJ,14,FALSE)</f>
        <v>0.13389999999999999</v>
      </c>
      <c r="P67" s="16">
        <f>VLOOKUP($B68,[1]AC!$B:$BJ,15,FALSE)</f>
        <v>6892.2477999999992</v>
      </c>
      <c r="Q67" s="16">
        <f>VLOOKUP($B68,[1]AC!$B:$BJ,16,FALSE)</f>
        <v>0.13389999999999999</v>
      </c>
      <c r="R67" s="16">
        <f>VLOOKUP($B68,[1]AC!$B:$BJ,17,FALSE)</f>
        <v>6889.6637999999994</v>
      </c>
      <c r="S67" s="16">
        <f>VLOOKUP($B68,[1]AC!$B:$BJ,18,FALSE)</f>
        <v>1.9427624177993138E-5</v>
      </c>
      <c r="T67" s="16">
        <f>VLOOKUP($B68,[1]AC!$B:$BJ,19,FALSE)</f>
        <v>1.9434910597524366E-5</v>
      </c>
      <c r="U67" s="16" t="str">
        <f>VLOOKUP($B67,[1]AC!$B:$BJ,20,FALSE)</f>
        <v>NEGATIVE</v>
      </c>
      <c r="V67" s="16" t="str">
        <f>VLOOKUP($B67,[1]AC!$B:$BJ,21,FALSE)</f>
        <v/>
      </c>
      <c r="W67" s="16" t="str">
        <f>VLOOKUP($B67,[1]AC!$B:$BJ,22,FALSE)</f>
        <v>DOWN</v>
      </c>
      <c r="X67" s="16" t="str">
        <f>VLOOKUP($B67,[1]AC!$B:$BJ,23,FALSE)</f>
        <v>POSITIVE</v>
      </c>
      <c r="Y67" s="16">
        <f>VLOOKUP($B67,[1]AC!$B:$BJ,24,FALSE)</f>
        <v>4.8293999999999997E-2</v>
      </c>
      <c r="Z67" s="16">
        <f>VLOOKUP($B67,[1]AC!$B:$BJ,25,FALSE)</f>
        <v>6852.6203076923057</v>
      </c>
      <c r="AA67" s="16">
        <f>VLOOKUP($B67,[1]AC!$B:$BJ,26,FALSE)</f>
        <v>4.8273999999999997E-2</v>
      </c>
      <c r="AB67" s="16">
        <f>VLOOKUP($B67,[1]AC!$B:$BJ,27,FALSE)</f>
        <v>6850.3815384615364</v>
      </c>
      <c r="AC67" s="16">
        <f>VLOOKUP($B67,[1]AC!$B:$BJ,28,FALSE)</f>
        <v>7.0475231125513107E-6</v>
      </c>
      <c r="AD67" s="16">
        <f>VLOOKUP($B67,[1]AC!$B:$BJ,29,FALSE)</f>
        <v>7.0469067640926474E-6</v>
      </c>
      <c r="AE67" s="16" t="str">
        <f>VLOOKUP($B67,[1]AC!$B:$BJ,30,FALSE)</f>
        <v>UP</v>
      </c>
      <c r="AF67" s="16" t="str">
        <f>VLOOKUP($B67,[1]AC!$B:$BJ,31,FALSE)</f>
        <v>UP</v>
      </c>
      <c r="AG67" s="16" t="str">
        <f>VLOOKUP($B67,[1]AC!$B:$BJ,32,FALSE)</f>
        <v>BUY</v>
      </c>
      <c r="AH67" s="16">
        <f>VLOOKUP($B67,[1]AC!$B:$BJ,33,FALSE)</f>
        <v>4.7761999999999999E-2</v>
      </c>
      <c r="AI67" s="16">
        <f>VLOOKUP($B67,[1]AC!$B:$BJ,34,FALSE)</f>
        <v>6560.7823076923087</v>
      </c>
      <c r="AJ67" s="16">
        <f>VLOOKUP($B67,[1]AC!$B:$BJ,35,FALSE)</f>
        <v>4.7765000000000002E-2</v>
      </c>
      <c r="AK67" s="16">
        <f>VLOOKUP($B67,[1]AC!$B:$BJ,36,FALSE)</f>
        <v>6561.3723076923088</v>
      </c>
      <c r="AL67" s="16">
        <f>VLOOKUP($B67,[1]AC!$B:$BJ,37,FALSE)</f>
        <v>7.279924521196287E-6</v>
      </c>
      <c r="AM67" s="16">
        <f>VLOOKUP($B67,[1]AC!$B:$BJ,38,FALSE)</f>
        <v>7.279727130253239E-6</v>
      </c>
      <c r="AN67" s="16" t="str">
        <f>VLOOKUP($B68,[1]AC!$B:$BJ,39,FALSE)</f>
        <v/>
      </c>
      <c r="AO67" s="16" t="str">
        <f>VLOOKUP($B67,[1]AC!$B:$BJ,40,FALSE)</f>
        <v>UP</v>
      </c>
      <c r="AP67" s="16" t="str">
        <f>VLOOKUP($B67,[1]AC!$B:$BJ,41,FALSE)</f>
        <v>NEGATIVE</v>
      </c>
      <c r="AQ67" s="16">
        <f>VLOOKUP($B67,[1]AC!$B:$BJ,42,FALSE)</f>
        <v>4.8107999999999998E-2</v>
      </c>
      <c r="AR67" s="16">
        <f>VLOOKUP($B67,[1]AC!$B:$BJ,43,FALSE)</f>
        <v>6769.6039787132295</v>
      </c>
      <c r="AS67" s="16">
        <f>VLOOKUP($B67,[1]AC!$B:$BJ,44,FALSE)</f>
        <v>4.8089E-2</v>
      </c>
      <c r="AT67" s="16">
        <f>VLOOKUP($B67,[1]AC!$B:$BJ,45,FALSE)</f>
        <v>6766.1256231941452</v>
      </c>
      <c r="AU67" s="16">
        <f>VLOOKUP($B67,[1]AC!$B:$BJ,46,FALSE)</f>
        <v>7.1064718336957133E-6</v>
      </c>
      <c r="AV67" s="16">
        <f>VLOOKUP($B67,[1]AC!$B:$BJ,47,FALSE)</f>
        <v>7.10731704938375E-6</v>
      </c>
      <c r="AW67" s="16" t="str">
        <f>VLOOKUP($B67,[1]AC!$B:$BJ,48,FALSE)</f>
        <v>UP</v>
      </c>
      <c r="AX67" s="16" t="str">
        <f>VLOOKUP($B67,[1]AC!$B:$BJ,49,FALSE)</f>
        <v>DOWN</v>
      </c>
      <c r="AY67" s="16" t="str">
        <f>VLOOKUP($B67,[1]AC!$B:$BJ,50,FALSE)</f>
        <v>NEGATIVE</v>
      </c>
      <c r="AZ67" s="16">
        <f>VLOOKUP($B67,[1]AC!$B:$BJ,51,FALSE)</f>
        <v>73.691999999999993</v>
      </c>
      <c r="BA67" s="16">
        <f>VLOOKUP($B67,[1]AC!$B:$BJ,52,FALSE)</f>
        <v>4.8478E-2</v>
      </c>
      <c r="BB67" s="16">
        <f>VLOOKUP($B67,[1]AC!$B:$BJ,53,FALSE)</f>
        <v>4.7558000000000003E-2</v>
      </c>
      <c r="BC67" s="16">
        <f>VLOOKUP($B67,[1]AC!$B:$BJ,54,FALSE)</f>
        <v>1.1737282891208345E-2</v>
      </c>
      <c r="BD67" s="16">
        <f>VLOOKUP($B67,[1]AC!$B:$BJ,55,FALSE)</f>
        <v>1.3200297471492428E-2</v>
      </c>
      <c r="BE67" s="16">
        <f>VLOOKUP($B67,[1]AC!$B:$BJ,56,FALSE)</f>
        <v>3.1309138315320117E-2</v>
      </c>
      <c r="BF67" s="14">
        <f>VLOOKUP($B67,[2]indicators!$A:$G,2,FALSE)</f>
        <v>14</v>
      </c>
      <c r="BG67" s="14">
        <f>VLOOKUP($B67,[2]indicators!$A:$G,3,FALSE)</f>
        <v>0</v>
      </c>
      <c r="BH67" s="14">
        <f>VLOOKUP($B67,[2]indicators!$A:$G,4,FALSE)</f>
        <v>0</v>
      </c>
      <c r="BI67" s="17">
        <f>VLOOKUP($B67,[2]indicators!$A:$G,5,FALSE)</f>
        <v>0</v>
      </c>
      <c r="BJ67" s="17">
        <f>VLOOKUP($B67,[2]indicators!$A:$G,6,FALSE)</f>
        <v>46049</v>
      </c>
      <c r="BK67" s="17">
        <f>VLOOKUP($B67,[2]indicators!$A:$G,7,FALSE)</f>
        <v>0</v>
      </c>
    </row>
    <row r="68" spans="1:63" x14ac:dyDescent="0.25">
      <c r="A68" s="14">
        <v>67</v>
      </c>
      <c r="B68" s="14" t="s">
        <v>427</v>
      </c>
      <c r="C68" s="6" t="s">
        <v>428</v>
      </c>
      <c r="D68" s="6" t="s">
        <v>386</v>
      </c>
      <c r="E68" s="15">
        <f t="shared" ca="1" si="1"/>
        <v>-1</v>
      </c>
      <c r="F68" s="16">
        <f>VLOOKUP($B68,[1]AC!$B:$BJ,5,FALSE)</f>
        <v>53.65</v>
      </c>
      <c r="G68" s="16">
        <f>VLOOKUP($B69,[1]AC!$B:$BJ,6,FALSE)</f>
        <v>52.558294930935155</v>
      </c>
      <c r="H68" s="16">
        <f>VLOOKUP($B69,[1]AC!$B:$BJ,7,FALSE)</f>
        <v>0</v>
      </c>
      <c r="I68" s="16">
        <f>VLOOKUP($B69,[1]AC!$B:$BJ,8,FALSE)</f>
        <v>24.587900000000001</v>
      </c>
      <c r="J68" s="16">
        <f>VLOOKUP($B69,[1]AC!$B:$BJ,9,FALSE)</f>
        <v>6941.81</v>
      </c>
      <c r="K68" s="16">
        <f>VLOOKUP($B69,[1]AC!$B:$BJ,10,FALSE)</f>
        <v>24.581600000000002</v>
      </c>
      <c r="L68" s="16">
        <f>VLOOKUP($B69,[1]AC!$B:$BJ,11,FALSE)</f>
        <v>6964.82</v>
      </c>
      <c r="M68" s="16">
        <f>VLOOKUP($B69,[1]AC!$B:$BJ,12,FALSE)</f>
        <v>3.5420012936107441E-3</v>
      </c>
      <c r="N68" s="16">
        <f>VLOOKUP($B69,[1]AC!$B:$BJ,13,FALSE)</f>
        <v>3.5293948730907624E-3</v>
      </c>
      <c r="O68" s="16">
        <f>VLOOKUP($B69,[1]AC!$B:$BJ,14,FALSE)</f>
        <v>24.581600000000002</v>
      </c>
      <c r="P68" s="16">
        <f>VLOOKUP($B69,[1]AC!$B:$BJ,15,FALSE)</f>
        <v>6892.2477999999992</v>
      </c>
      <c r="Q68" s="16">
        <f>VLOOKUP($B69,[1]AC!$B:$BJ,16,FALSE)</f>
        <v>24.575199999999999</v>
      </c>
      <c r="R68" s="16">
        <f>VLOOKUP($B69,[1]AC!$B:$BJ,17,FALSE)</f>
        <v>6889.6637999999994</v>
      </c>
      <c r="S68" s="16">
        <f>VLOOKUP($B69,[1]AC!$B:$BJ,18,FALSE)</f>
        <v>3.5665577781460503E-3</v>
      </c>
      <c r="T68" s="16">
        <f>VLOOKUP($B69,[1]AC!$B:$BJ,19,FALSE)</f>
        <v>3.5669665042291324E-3</v>
      </c>
      <c r="U68" s="16" t="str">
        <f>VLOOKUP($B68,[1]AC!$B:$BJ,20,FALSE)</f>
        <v>NEGATIVE</v>
      </c>
      <c r="V68" s="16" t="str">
        <f>VLOOKUP($B68,[1]AC!$B:$BJ,21,FALSE)</f>
        <v/>
      </c>
      <c r="W68" s="16" t="str">
        <f>VLOOKUP($B68,[1]AC!$B:$BJ,22,FALSE)</f>
        <v>DOWN</v>
      </c>
      <c r="X68" s="16" t="str">
        <f>VLOOKUP($B68,[1]AC!$B:$BJ,23,FALSE)</f>
        <v>NEGATIVE</v>
      </c>
      <c r="Y68" s="16">
        <f>VLOOKUP($B68,[1]AC!$B:$BJ,24,FALSE)</f>
        <v>0.13389999999999999</v>
      </c>
      <c r="Z68" s="16">
        <f>VLOOKUP($B68,[1]AC!$B:$BJ,25,FALSE)</f>
        <v>6852.6203076923057</v>
      </c>
      <c r="AA68" s="16">
        <f>VLOOKUP($B68,[1]AC!$B:$BJ,26,FALSE)</f>
        <v>0.13389999999999999</v>
      </c>
      <c r="AB68" s="16">
        <f>VLOOKUP($B68,[1]AC!$B:$BJ,27,FALSE)</f>
        <v>6850.3815384615364</v>
      </c>
      <c r="AC68" s="16">
        <f>VLOOKUP($B68,[1]AC!$B:$BJ,28,FALSE)</f>
        <v>1.9539970695544385E-5</v>
      </c>
      <c r="AD68" s="16">
        <f>VLOOKUP($B68,[1]AC!$B:$BJ,29,FALSE)</f>
        <v>1.9546356542072449E-5</v>
      </c>
      <c r="AE68" s="16" t="str">
        <f>VLOOKUP($B68,[1]AC!$B:$BJ,30,FALSE)</f>
        <v/>
      </c>
      <c r="AF68" s="16" t="str">
        <f>VLOOKUP($B68,[1]AC!$B:$BJ,31,FALSE)</f>
        <v>DOWN</v>
      </c>
      <c r="AG68" s="16" t="str">
        <f>VLOOKUP($B68,[1]AC!$B:$BJ,32,FALSE)</f>
        <v>NEGATIVE</v>
      </c>
      <c r="AH68" s="16">
        <f>VLOOKUP($B68,[1]AC!$B:$BJ,33,FALSE)</f>
        <v>0.13389999999999999</v>
      </c>
      <c r="AI68" s="16">
        <f>VLOOKUP($B68,[1]AC!$B:$BJ,34,FALSE)</f>
        <v>6560.7823076923087</v>
      </c>
      <c r="AJ68" s="16">
        <f>VLOOKUP($B68,[1]AC!$B:$BJ,35,FALSE)</f>
        <v>0.13389999999999999</v>
      </c>
      <c r="AK68" s="16">
        <f>VLOOKUP($B68,[1]AC!$B:$BJ,36,FALSE)</f>
        <v>6561.3723076923088</v>
      </c>
      <c r="AL68" s="16">
        <f>VLOOKUP($B68,[1]AC!$B:$BJ,37,FALSE)</f>
        <v>2.0409151488383711E-5</v>
      </c>
      <c r="AM68" s="16">
        <f>VLOOKUP($B68,[1]AC!$B:$BJ,38,FALSE)</f>
        <v>2.0407316293120665E-5</v>
      </c>
      <c r="AN68" s="16" t="str">
        <f>VLOOKUP($B69,[1]AC!$B:$BJ,39,FALSE)</f>
        <v>DOWN</v>
      </c>
      <c r="AO68" s="16" t="str">
        <f>VLOOKUP($B68,[1]AC!$B:$BJ,40,FALSE)</f>
        <v>UP</v>
      </c>
      <c r="AP68" s="16" t="str">
        <f>VLOOKUP($B68,[1]AC!$B:$BJ,41,FALSE)</f>
        <v>NEGATIVE</v>
      </c>
      <c r="AQ68" s="16">
        <f>VLOOKUP($B68,[1]AC!$B:$BJ,42,FALSE)</f>
        <v>0.13389999999999999</v>
      </c>
      <c r="AR68" s="16">
        <f>VLOOKUP($B68,[1]AC!$B:$BJ,43,FALSE)</f>
        <v>6769.6039787132295</v>
      </c>
      <c r="AS68" s="16">
        <f>VLOOKUP($B68,[1]AC!$B:$BJ,44,FALSE)</f>
        <v>0.13389999999999999</v>
      </c>
      <c r="AT68" s="16">
        <f>VLOOKUP($B68,[1]AC!$B:$BJ,45,FALSE)</f>
        <v>6766.1256231941452</v>
      </c>
      <c r="AU68" s="16">
        <f>VLOOKUP($B68,[1]AC!$B:$BJ,46,FALSE)</f>
        <v>1.9779591305642635E-5</v>
      </c>
      <c r="AV68" s="16">
        <f>VLOOKUP($B68,[1]AC!$B:$BJ,47,FALSE)</f>
        <v>1.9789759672949824E-5</v>
      </c>
      <c r="AW68" s="16" t="str">
        <f>VLOOKUP($B68,[1]AC!$B:$BJ,48,FALSE)</f>
        <v/>
      </c>
      <c r="AX68" s="16" t="str">
        <f>VLOOKUP($B68,[1]AC!$B:$BJ,49,FALSE)</f>
        <v>DOWN</v>
      </c>
      <c r="AY68" s="16" t="str">
        <f>VLOOKUP($B68,[1]AC!$B:$BJ,50,FALSE)</f>
        <v>NEGATIVE</v>
      </c>
      <c r="AZ68" s="16">
        <f>VLOOKUP($B68,[1]AC!$B:$BJ,51,FALSE)</f>
        <v>40.372999999999998</v>
      </c>
      <c r="BA68" s="16">
        <f>VLOOKUP($B68,[1]AC!$B:$BJ,52,FALSE)</f>
        <v>0.13389999999999999</v>
      </c>
      <c r="BB68" s="16">
        <f>VLOOKUP($B68,[1]AC!$B:$BJ,53,FALSE)</f>
        <v>0.13400000000000001</v>
      </c>
      <c r="BC68" s="16">
        <f>VLOOKUP($B68,[1]AC!$B:$BJ,54,FALSE)</f>
        <v>0</v>
      </c>
      <c r="BD68" s="16">
        <f>VLOOKUP($B68,[1]AC!$B:$BJ,55,FALSE)</f>
        <v>0</v>
      </c>
      <c r="BE68" s="16">
        <f>VLOOKUP($B68,[1]AC!$B:$BJ,56,FALSE)</f>
        <v>-7.4626865671656439E-4</v>
      </c>
      <c r="BF68" s="14">
        <f>VLOOKUP($B68,[2]indicators!$A:$G,2,FALSE)</f>
        <v>20</v>
      </c>
      <c r="BG68" s="14">
        <f>VLOOKUP($B68,[2]indicators!$A:$G,3,FALSE)</f>
        <v>0</v>
      </c>
      <c r="BH68" s="14">
        <f>VLOOKUP($B68,[2]indicators!$A:$G,4,FALSE)</f>
        <v>0</v>
      </c>
      <c r="BI68" s="17">
        <f>VLOOKUP($B68,[2]indicators!$A:$G,5,FALSE)</f>
        <v>0</v>
      </c>
      <c r="BJ68" s="17">
        <f>VLOOKUP($B68,[2]indicators!$A:$G,6,FALSE)</f>
        <v>0</v>
      </c>
      <c r="BK68" s="17">
        <f>VLOOKUP($B68,[2]indicators!$A:$G,7,FALSE)</f>
        <v>0</v>
      </c>
    </row>
    <row r="69" spans="1:63" x14ac:dyDescent="0.25">
      <c r="A69" s="14">
        <v>68</v>
      </c>
      <c r="B69" s="14" t="s">
        <v>429</v>
      </c>
      <c r="C69" s="6" t="s">
        <v>430</v>
      </c>
      <c r="D69" s="6" t="s">
        <v>386</v>
      </c>
      <c r="E69" s="15">
        <f t="shared" ca="1" si="1"/>
        <v>-1</v>
      </c>
      <c r="F69" s="16">
        <f>VLOOKUP($B69,[1]AC!$B:$BJ,5,FALSE)</f>
        <v>47.094999999999999</v>
      </c>
      <c r="G69" s="16">
        <f>VLOOKUP($B70,[1]AC!$B:$BJ,6,FALSE)</f>
        <v>52.558294930935155</v>
      </c>
      <c r="H69" s="16">
        <f>VLOOKUP($B70,[1]AC!$B:$BJ,7,FALSE)</f>
        <v>0</v>
      </c>
      <c r="I69" s="16">
        <f>VLOOKUP($B70,[1]AC!$B:$BJ,8,FALSE)</f>
        <v>0.15920000000000001</v>
      </c>
      <c r="J69" s="16">
        <f>VLOOKUP($B70,[1]AC!$B:$BJ,9,FALSE)</f>
        <v>6941.81</v>
      </c>
      <c r="K69" s="16">
        <f>VLOOKUP($B70,[1]AC!$B:$BJ,10,FALSE)</f>
        <v>0.15920000000000001</v>
      </c>
      <c r="L69" s="16">
        <f>VLOOKUP($B70,[1]AC!$B:$BJ,11,FALSE)</f>
        <v>6964.82</v>
      </c>
      <c r="M69" s="16">
        <f>VLOOKUP($B70,[1]AC!$B:$BJ,12,FALSE)</f>
        <v>2.2933500052579946E-5</v>
      </c>
      <c r="N69" s="16">
        <f>VLOOKUP($B70,[1]AC!$B:$BJ,13,FALSE)</f>
        <v>2.2857733581054502E-5</v>
      </c>
      <c r="O69" s="16">
        <f>VLOOKUP($B70,[1]AC!$B:$BJ,14,FALSE)</f>
        <v>0.1573</v>
      </c>
      <c r="P69" s="16">
        <f>VLOOKUP($B70,[1]AC!$B:$BJ,15,FALSE)</f>
        <v>6892.2477999999992</v>
      </c>
      <c r="Q69" s="16">
        <f>VLOOKUP($B70,[1]AC!$B:$BJ,16,FALSE)</f>
        <v>0.15720000000000001</v>
      </c>
      <c r="R69" s="16">
        <f>VLOOKUP($B70,[1]AC!$B:$BJ,17,FALSE)</f>
        <v>6889.6637999999994</v>
      </c>
      <c r="S69" s="16">
        <f>VLOOKUP($B70,[1]AC!$B:$BJ,18,FALSE)</f>
        <v>2.2822742966380288E-5</v>
      </c>
      <c r="T69" s="16">
        <f>VLOOKUP($B70,[1]AC!$B:$BJ,19,FALSE)</f>
        <v>2.281678824444235E-5</v>
      </c>
      <c r="U69" s="16" t="str">
        <f>VLOOKUP($B69,[1]AC!$B:$BJ,20,FALSE)</f>
        <v>NEGATIVE</v>
      </c>
      <c r="V69" s="16" t="str">
        <f>VLOOKUP($B69,[1]AC!$B:$BJ,21,FALSE)</f>
        <v/>
      </c>
      <c r="W69" s="16" t="str">
        <f>VLOOKUP($B69,[1]AC!$B:$BJ,22,FALSE)</f>
        <v>DOWN</v>
      </c>
      <c r="X69" s="16" t="str">
        <f>VLOOKUP($B69,[1]AC!$B:$BJ,23,FALSE)</f>
        <v>NEGATIVE</v>
      </c>
      <c r="Y69" s="16">
        <f>VLOOKUP($B69,[1]AC!$B:$BJ,24,FALSE)</f>
        <v>24.488900000000001</v>
      </c>
      <c r="Z69" s="16">
        <f>VLOOKUP($B69,[1]AC!$B:$BJ,25,FALSE)</f>
        <v>6852.6203076923057</v>
      </c>
      <c r="AA69" s="16">
        <f>VLOOKUP($B69,[1]AC!$B:$BJ,26,FALSE)</f>
        <v>24.4786</v>
      </c>
      <c r="AB69" s="16">
        <f>VLOOKUP($B69,[1]AC!$B:$BJ,27,FALSE)</f>
        <v>6850.3815384615364</v>
      </c>
      <c r="AC69" s="16">
        <f>VLOOKUP($B69,[1]AC!$B:$BJ,28,FALSE)</f>
        <v>3.5736548795079681E-3</v>
      </c>
      <c r="AD69" s="16">
        <f>VLOOKUP($B69,[1]AC!$B:$BJ,29,FALSE)</f>
        <v>3.5733192177055616E-3</v>
      </c>
      <c r="AE69" s="16" t="str">
        <f>VLOOKUP($B69,[1]AC!$B:$BJ,30,FALSE)</f>
        <v>UP</v>
      </c>
      <c r="AF69" s="16" t="str">
        <f>VLOOKUP($B69,[1]AC!$B:$BJ,31,FALSE)</f>
        <v>UP</v>
      </c>
      <c r="AG69" s="16" t="str">
        <f>VLOOKUP($B69,[1]AC!$B:$BJ,32,FALSE)</f>
        <v>NEGATIVE</v>
      </c>
      <c r="AH69" s="16">
        <f>VLOOKUP($B69,[1]AC!$B:$BJ,33,FALSE)</f>
        <v>23.548100000000002</v>
      </c>
      <c r="AI69" s="16">
        <f>VLOOKUP($B69,[1]AC!$B:$BJ,34,FALSE)</f>
        <v>6560.7823076923087</v>
      </c>
      <c r="AJ69" s="16">
        <f>VLOOKUP($B69,[1]AC!$B:$BJ,35,FALSE)</f>
        <v>23.555299999999999</v>
      </c>
      <c r="AK69" s="16">
        <f>VLOOKUP($B69,[1]AC!$B:$BJ,36,FALSE)</f>
        <v>6561.3723076923088</v>
      </c>
      <c r="AL69" s="16">
        <f>VLOOKUP($B69,[1]AC!$B:$BJ,37,FALSE)</f>
        <v>3.5892213604451716E-3</v>
      </c>
      <c r="AM69" s="16">
        <f>VLOOKUP($B69,[1]AC!$B:$BJ,38,FALSE)</f>
        <v>3.5899959483147513E-3</v>
      </c>
      <c r="AN69" s="16" t="str">
        <f>VLOOKUP($B70,[1]AC!$B:$BJ,39,FALSE)</f>
        <v>DOWN</v>
      </c>
      <c r="AO69" s="16" t="str">
        <f>VLOOKUP($B69,[1]AC!$B:$BJ,40,FALSE)</f>
        <v>DOWN</v>
      </c>
      <c r="AP69" s="16" t="str">
        <f>VLOOKUP($B69,[1]AC!$B:$BJ,41,FALSE)</f>
        <v>NEGATIVE</v>
      </c>
      <c r="AQ69" s="16">
        <f>VLOOKUP($B69,[1]AC!$B:$BJ,42,FALSE)</f>
        <v>24.185400000000001</v>
      </c>
      <c r="AR69" s="16">
        <f>VLOOKUP($B69,[1]AC!$B:$BJ,43,FALSE)</f>
        <v>6769.6039787132295</v>
      </c>
      <c r="AS69" s="16">
        <f>VLOOKUP($B69,[1]AC!$B:$BJ,44,FALSE)</f>
        <v>24.177399999999999</v>
      </c>
      <c r="AT69" s="16">
        <f>VLOOKUP($B69,[1]AC!$B:$BJ,45,FALSE)</f>
        <v>6766.1256231941452</v>
      </c>
      <c r="AU69" s="16">
        <f>VLOOKUP($B69,[1]AC!$B:$BJ,46,FALSE)</f>
        <v>3.5726462103322591E-3</v>
      </c>
      <c r="AV69" s="16">
        <f>VLOOKUP($B69,[1]AC!$B:$BJ,47,FALSE)</f>
        <v>3.5733004892963189E-3</v>
      </c>
      <c r="AW69" s="16" t="str">
        <f>VLOOKUP($B69,[1]AC!$B:$BJ,48,FALSE)</f>
        <v>UP</v>
      </c>
      <c r="AX69" s="16" t="str">
        <f>VLOOKUP($B69,[1]AC!$B:$BJ,49,FALSE)</f>
        <v>DOWN</v>
      </c>
      <c r="AY69" s="16" t="str">
        <f>VLOOKUP($B69,[1]AC!$B:$BJ,50,FALSE)</f>
        <v>NEGATIVE</v>
      </c>
      <c r="AZ69" s="16">
        <f>VLOOKUP($B69,[1]AC!$B:$BJ,51,FALSE)</f>
        <v>51.158000000000001</v>
      </c>
      <c r="BA69" s="16">
        <f>VLOOKUP($B69,[1]AC!$B:$BJ,52,FALSE)</f>
        <v>24.650600000000001</v>
      </c>
      <c r="BB69" s="16">
        <f>VLOOKUP($B69,[1]AC!$B:$BJ,53,FALSE)</f>
        <v>23.440899999999999</v>
      </c>
      <c r="BC69" s="16">
        <f>VLOOKUP($B69,[1]AC!$B:$BJ,54,FALSE)</f>
        <v>-2.5435486357330284E-3</v>
      </c>
      <c r="BD69" s="16">
        <f>VLOOKUP($B69,[1]AC!$B:$BJ,55,FALSE)</f>
        <v>2.5628925700527105E-4</v>
      </c>
      <c r="BE69" s="16">
        <f>VLOOKUP($B69,[1]AC!$B:$BJ,56,FALSE)</f>
        <v>4.8931568327154729E-2</v>
      </c>
      <c r="BF69" s="14">
        <f>VLOOKUP($B69,[2]indicators!$A:$G,2,FALSE)</f>
        <v>0</v>
      </c>
      <c r="BG69" s="14">
        <f>VLOOKUP($B69,[2]indicators!$A:$G,3,FALSE)</f>
        <v>0</v>
      </c>
      <c r="BH69" s="14">
        <f>VLOOKUP($B69,[2]indicators!$A:$G,4,FALSE)</f>
        <v>0</v>
      </c>
      <c r="BI69" s="17">
        <f>VLOOKUP($B69,[2]indicators!$A:$G,5,FALSE)</f>
        <v>45995</v>
      </c>
      <c r="BJ69" s="17">
        <f>VLOOKUP($B69,[2]indicators!$A:$G,6,FALSE)</f>
        <v>45974</v>
      </c>
      <c r="BK69" s="17">
        <f>VLOOKUP($B69,[2]indicators!$A:$G,7,FALSE)</f>
        <v>0</v>
      </c>
    </row>
    <row r="70" spans="1:63" x14ac:dyDescent="0.25">
      <c r="A70" s="14">
        <v>69</v>
      </c>
      <c r="B70" s="14" t="s">
        <v>431</v>
      </c>
      <c r="C70" s="6" t="s">
        <v>432</v>
      </c>
      <c r="D70" s="6" t="s">
        <v>386</v>
      </c>
      <c r="E70" s="15">
        <f t="shared" ca="1" si="1"/>
        <v>5</v>
      </c>
      <c r="F70" s="16">
        <f>VLOOKUP($B70,[1]AC!$B:$BJ,5,FALSE)</f>
        <v>57.85</v>
      </c>
      <c r="G70" s="16">
        <f>VLOOKUP($B71,[1]AC!$B:$BJ,6,FALSE)</f>
        <v>52.558294930935155</v>
      </c>
      <c r="H70" s="16">
        <f>VLOOKUP($B71,[1]AC!$B:$BJ,7,FALSE)</f>
        <v>0</v>
      </c>
      <c r="I70" s="16">
        <f>VLOOKUP($B71,[1]AC!$B:$BJ,8,FALSE)</f>
        <v>1.1894</v>
      </c>
      <c r="J70" s="16">
        <f>VLOOKUP($B71,[1]AC!$B:$BJ,9,FALSE)</f>
        <v>6941.81</v>
      </c>
      <c r="K70" s="16">
        <f>VLOOKUP($B71,[1]AC!$B:$BJ,10,FALSE)</f>
        <v>1.1895</v>
      </c>
      <c r="L70" s="16">
        <f>VLOOKUP($B71,[1]AC!$B:$BJ,11,FALSE)</f>
        <v>6964.82</v>
      </c>
      <c r="M70" s="16">
        <f>VLOOKUP($B71,[1]AC!$B:$BJ,12,FALSE)</f>
        <v>1.7133859901092077E-4</v>
      </c>
      <c r="N70" s="16">
        <f>VLOOKUP($B71,[1]AC!$B:$BJ,13,FALSE)</f>
        <v>1.707868975795498E-4</v>
      </c>
      <c r="O70" s="16">
        <f>VLOOKUP($B71,[1]AC!$B:$BJ,14,FALSE)</f>
        <v>1.1748000000000001</v>
      </c>
      <c r="P70" s="16">
        <f>VLOOKUP($B71,[1]AC!$B:$BJ,15,FALSE)</f>
        <v>6892.2477999999992</v>
      </c>
      <c r="Q70" s="16">
        <f>VLOOKUP($B71,[1]AC!$B:$BJ,16,FALSE)</f>
        <v>1.1741999999999999</v>
      </c>
      <c r="R70" s="16">
        <f>VLOOKUP($B71,[1]AC!$B:$BJ,17,FALSE)</f>
        <v>6889.6637999999994</v>
      </c>
      <c r="S70" s="16">
        <f>VLOOKUP($B71,[1]AC!$B:$BJ,18,FALSE)</f>
        <v>1.7045237404261643E-4</v>
      </c>
      <c r="T70" s="16">
        <f>VLOOKUP($B71,[1]AC!$B:$BJ,19,FALSE)</f>
        <v>1.7042921600905983E-4</v>
      </c>
      <c r="U70" s="16" t="str">
        <f>VLOOKUP($B70,[1]AC!$B:$BJ,20,FALSE)</f>
        <v>NEGATIVE</v>
      </c>
      <c r="V70" s="16" t="str">
        <f>VLOOKUP($B70,[1]AC!$B:$BJ,21,FALSE)</f>
        <v/>
      </c>
      <c r="W70" s="16" t="str">
        <f>VLOOKUP($B70,[1]AC!$B:$BJ,22,FALSE)</f>
        <v>UP</v>
      </c>
      <c r="X70" s="16" t="str">
        <f>VLOOKUP($B70,[1]AC!$B:$BJ,23,FALSE)</f>
        <v>POSITIVE</v>
      </c>
      <c r="Y70" s="16">
        <f>VLOOKUP($B70,[1]AC!$B:$BJ,24,FALSE)</f>
        <v>0.15679999999999999</v>
      </c>
      <c r="Z70" s="16">
        <f>VLOOKUP($B70,[1]AC!$B:$BJ,25,FALSE)</f>
        <v>6852.6203076923057</v>
      </c>
      <c r="AA70" s="16">
        <f>VLOOKUP($B70,[1]AC!$B:$BJ,26,FALSE)</f>
        <v>0.15670000000000001</v>
      </c>
      <c r="AB70" s="16">
        <f>VLOOKUP($B70,[1]AC!$B:$BJ,27,FALSE)</f>
        <v>6850.3815384615364</v>
      </c>
      <c r="AC70" s="16">
        <f>VLOOKUP($B70,[1]AC!$B:$BJ,28,FALSE)</f>
        <v>2.2881758066178935E-5</v>
      </c>
      <c r="AD70" s="16">
        <f>VLOOKUP($B70,[1]AC!$B:$BJ,29,FALSE)</f>
        <v>2.2874638313239384E-5</v>
      </c>
      <c r="AE70" s="16" t="str">
        <f>VLOOKUP($B70,[1]AC!$B:$BJ,30,FALSE)</f>
        <v>UP</v>
      </c>
      <c r="AF70" s="16" t="str">
        <f>VLOOKUP($B70,[1]AC!$B:$BJ,31,FALSE)</f>
        <v>UP</v>
      </c>
      <c r="AG70" s="16" t="str">
        <f>VLOOKUP($B70,[1]AC!$B:$BJ,32,FALSE)</f>
        <v>BUY</v>
      </c>
      <c r="AH70" s="16">
        <f>VLOOKUP($B70,[1]AC!$B:$BJ,33,FALSE)</f>
        <v>0.15609999999999999</v>
      </c>
      <c r="AI70" s="16">
        <f>VLOOKUP($B70,[1]AC!$B:$BJ,34,FALSE)</f>
        <v>6560.7823076923087</v>
      </c>
      <c r="AJ70" s="16">
        <f>VLOOKUP($B70,[1]AC!$B:$BJ,35,FALSE)</f>
        <v>0.15620000000000001</v>
      </c>
      <c r="AK70" s="16">
        <f>VLOOKUP($B70,[1]AC!$B:$BJ,36,FALSE)</f>
        <v>6561.3723076923088</v>
      </c>
      <c r="AL70" s="16">
        <f>VLOOKUP($B70,[1]AC!$B:$BJ,37,FALSE)</f>
        <v>2.379289430423224E-5</v>
      </c>
      <c r="AM70" s="16">
        <f>VLOOKUP($B70,[1]AC!$B:$BJ,38,FALSE)</f>
        <v>2.3805995556276686E-5</v>
      </c>
      <c r="AN70" s="16" t="str">
        <f>VLOOKUP($B71,[1]AC!$B:$BJ,39,FALSE)</f>
        <v/>
      </c>
      <c r="AO70" s="16" t="str">
        <f>VLOOKUP($B70,[1]AC!$B:$BJ,40,FALSE)</f>
        <v>DOWN</v>
      </c>
      <c r="AP70" s="16" t="str">
        <f>VLOOKUP($B70,[1]AC!$B:$BJ,41,FALSE)</f>
        <v>NEGATIVE</v>
      </c>
      <c r="AQ70" s="16">
        <f>VLOOKUP($B70,[1]AC!$B:$BJ,42,FALSE)</f>
        <v>0.15659999999999999</v>
      </c>
      <c r="AR70" s="16">
        <f>VLOOKUP($B70,[1]AC!$B:$BJ,43,FALSE)</f>
        <v>6769.6039787132295</v>
      </c>
      <c r="AS70" s="16">
        <f>VLOOKUP($B70,[1]AC!$B:$BJ,44,FALSE)</f>
        <v>0.15659999999999999</v>
      </c>
      <c r="AT70" s="16">
        <f>VLOOKUP($B70,[1]AC!$B:$BJ,45,FALSE)</f>
        <v>6766.1256231941452</v>
      </c>
      <c r="AU70" s="16">
        <f>VLOOKUP($B70,[1]AC!$B:$BJ,46,FALSE)</f>
        <v>2.3132815522506623E-5</v>
      </c>
      <c r="AV70" s="16">
        <f>VLOOKUP($B70,[1]AC!$B:$BJ,47,FALSE)</f>
        <v>2.3144707728035418E-5</v>
      </c>
      <c r="AW70" s="16" t="str">
        <f>VLOOKUP($B70,[1]AC!$B:$BJ,48,FALSE)</f>
        <v/>
      </c>
      <c r="AX70" s="16" t="str">
        <f>VLOOKUP($B70,[1]AC!$B:$BJ,49,FALSE)</f>
        <v>DOWN</v>
      </c>
      <c r="AY70" s="16" t="str">
        <f>VLOOKUP($B70,[1]AC!$B:$BJ,50,FALSE)</f>
        <v>NEGATIVE</v>
      </c>
      <c r="AZ70" s="16">
        <f>VLOOKUP($B70,[1]AC!$B:$BJ,51,FALSE)</f>
        <v>70.234999999999999</v>
      </c>
      <c r="BA70" s="16">
        <f>VLOOKUP($B70,[1]AC!$B:$BJ,52,FALSE)</f>
        <v>0.1575</v>
      </c>
      <c r="BB70" s="16">
        <f>VLOOKUP($B70,[1]AC!$B:$BJ,53,FALSE)</f>
        <v>0.15579999999999999</v>
      </c>
      <c r="BC70" s="16">
        <f>VLOOKUP($B70,[1]AC!$B:$BJ,54,FALSE)</f>
        <v>1.07936507936508E-2</v>
      </c>
      <c r="BD70" s="16">
        <f>VLOOKUP($B70,[1]AC!$B:$BJ,55,FALSE)</f>
        <v>1.2078830260648488E-2</v>
      </c>
      <c r="BE70" s="16">
        <f>VLOOKUP($B70,[1]AC!$B:$BJ,56,FALSE)</f>
        <v>2.1822849807445532E-2</v>
      </c>
      <c r="BF70" s="14">
        <f>VLOOKUP($B70,[2]indicators!$A:$G,2,FALSE)</f>
        <v>14</v>
      </c>
      <c r="BG70" s="14">
        <f>VLOOKUP($B70,[2]indicators!$A:$G,3,FALSE)</f>
        <v>0</v>
      </c>
      <c r="BH70" s="14">
        <f>VLOOKUP($B70,[2]indicators!$A:$G,4,FALSE)</f>
        <v>0</v>
      </c>
      <c r="BI70" s="17">
        <f>VLOOKUP($B70,[2]indicators!$A:$G,5,FALSE)</f>
        <v>46052</v>
      </c>
      <c r="BJ70" s="17">
        <f>VLOOKUP($B70,[2]indicators!$A:$G,6,FALSE)</f>
        <v>0</v>
      </c>
      <c r="BK70" s="17">
        <f>VLOOKUP($B70,[2]indicators!$A:$G,7,FALSE)</f>
        <v>0</v>
      </c>
    </row>
    <row r="71" spans="1:63" x14ac:dyDescent="0.25">
      <c r="A71" s="14">
        <v>70</v>
      </c>
      <c r="B71" s="14" t="s">
        <v>433</v>
      </c>
      <c r="C71" s="6" t="s">
        <v>434</v>
      </c>
      <c r="D71" s="6" t="s">
        <v>386</v>
      </c>
      <c r="E71" s="15">
        <f t="shared" ca="1" si="1"/>
        <v>3</v>
      </c>
      <c r="F71" s="16">
        <f>VLOOKUP($B71,[1]AC!$B:$BJ,5,FALSE)</f>
        <v>58.173999999999999</v>
      </c>
      <c r="G71" s="16">
        <f>VLOOKUP($B72,[1]AC!$B:$BJ,6,FALSE)</f>
        <v>52.558294930935155</v>
      </c>
      <c r="H71" s="16">
        <f>VLOOKUP($B72,[1]AC!$B:$BJ,7,FALSE)</f>
        <v>0</v>
      </c>
      <c r="I71" s="16">
        <f>VLOOKUP($B72,[1]AC!$B:$BJ,8,FALSE)</f>
        <v>1.1469</v>
      </c>
      <c r="J71" s="16">
        <f>VLOOKUP($B72,[1]AC!$B:$BJ,9,FALSE)</f>
        <v>6941.81</v>
      </c>
      <c r="K71" s="16">
        <f>VLOOKUP($B72,[1]AC!$B:$BJ,10,FALSE)</f>
        <v>1.1469</v>
      </c>
      <c r="L71" s="16">
        <f>VLOOKUP($B72,[1]AC!$B:$BJ,11,FALSE)</f>
        <v>6964.82</v>
      </c>
      <c r="M71" s="16">
        <f>VLOOKUP($B72,[1]AC!$B:$BJ,12,FALSE)</f>
        <v>1.652162764466328E-4</v>
      </c>
      <c r="N71" s="16">
        <f>VLOOKUP($B72,[1]AC!$B:$BJ,13,FALSE)</f>
        <v>1.6467044374441839E-4</v>
      </c>
      <c r="O71" s="16">
        <f>VLOOKUP($B72,[1]AC!$B:$BJ,14,FALSE)</f>
        <v>1.1488</v>
      </c>
      <c r="P71" s="16">
        <f>VLOOKUP($B72,[1]AC!$B:$BJ,15,FALSE)</f>
        <v>6892.2477999999992</v>
      </c>
      <c r="Q71" s="16">
        <f>VLOOKUP($B72,[1]AC!$B:$BJ,16,FALSE)</f>
        <v>1.1486000000000001</v>
      </c>
      <c r="R71" s="16">
        <f>VLOOKUP($B72,[1]AC!$B:$BJ,17,FALSE)</f>
        <v>6889.6637999999994</v>
      </c>
      <c r="S71" s="16">
        <f>VLOOKUP($B72,[1]AC!$B:$BJ,18,FALSE)</f>
        <v>1.6668001983329738E-4</v>
      </c>
      <c r="T71" s="16">
        <f>VLOOKUP($B72,[1]AC!$B:$BJ,19,FALSE)</f>
        <v>1.6671350494635169E-4</v>
      </c>
      <c r="U71" s="16" t="str">
        <f>VLOOKUP($B71,[1]AC!$B:$BJ,20,FALSE)</f>
        <v>NEGATIVE</v>
      </c>
      <c r="V71" s="16" t="str">
        <f>VLOOKUP($B71,[1]AC!$B:$BJ,21,FALSE)</f>
        <v/>
      </c>
      <c r="W71" s="16" t="str">
        <f>VLOOKUP($B71,[1]AC!$B:$BJ,22,FALSE)</f>
        <v>UP</v>
      </c>
      <c r="X71" s="16" t="str">
        <f>VLOOKUP($B71,[1]AC!$B:$BJ,23,FALSE)</f>
        <v>POSITIVE</v>
      </c>
      <c r="Y71" s="16">
        <f>VLOOKUP($B71,[1]AC!$B:$BJ,24,FALSE)</f>
        <v>1.1709000000000001</v>
      </c>
      <c r="Z71" s="16">
        <f>VLOOKUP($B71,[1]AC!$B:$BJ,25,FALSE)</f>
        <v>6852.6203076923057</v>
      </c>
      <c r="AA71" s="16">
        <f>VLOOKUP($B71,[1]AC!$B:$BJ,26,FALSE)</f>
        <v>1.1704000000000001</v>
      </c>
      <c r="AB71" s="16">
        <f>VLOOKUP($B71,[1]AC!$B:$BJ,27,FALSE)</f>
        <v>6850.3815384615364</v>
      </c>
      <c r="AC71" s="16">
        <f>VLOOKUP($B71,[1]AC!$B:$BJ,28,FALSE)</f>
        <v>1.7086894464087319E-4</v>
      </c>
      <c r="AD71" s="16">
        <f>VLOOKUP($B71,[1]AC!$B:$BJ,29,FALSE)</f>
        <v>1.7085179758656908E-4</v>
      </c>
      <c r="AE71" s="16" t="str">
        <f>VLOOKUP($B71,[1]AC!$B:$BJ,30,FALSE)</f>
        <v>UP</v>
      </c>
      <c r="AF71" s="16" t="str">
        <f>VLOOKUP($B71,[1]AC!$B:$BJ,31,FALSE)</f>
        <v>UP</v>
      </c>
      <c r="AG71" s="16" t="str">
        <f>VLOOKUP($B71,[1]AC!$B:$BJ,32,FALSE)</f>
        <v>BUY</v>
      </c>
      <c r="AH71" s="16">
        <f>VLOOKUP($B71,[1]AC!$B:$BJ,33,FALSE)</f>
        <v>1.1657999999999999</v>
      </c>
      <c r="AI71" s="16">
        <f>VLOOKUP($B71,[1]AC!$B:$BJ,34,FALSE)</f>
        <v>6560.7823076923087</v>
      </c>
      <c r="AJ71" s="16">
        <f>VLOOKUP($B71,[1]AC!$B:$BJ,35,FALSE)</f>
        <v>1.1657999999999999</v>
      </c>
      <c r="AK71" s="16">
        <f>VLOOKUP($B71,[1]AC!$B:$BJ,36,FALSE)</f>
        <v>6561.3723076923088</v>
      </c>
      <c r="AL71" s="16">
        <f>VLOOKUP($B71,[1]AC!$B:$BJ,37,FALSE)</f>
        <v>1.7769222408631612E-4</v>
      </c>
      <c r="AM71" s="16">
        <f>VLOOKUP($B71,[1]AC!$B:$BJ,38,FALSE)</f>
        <v>1.7767624596355542E-4</v>
      </c>
      <c r="AN71" s="16" t="str">
        <f>VLOOKUP($B72,[1]AC!$B:$BJ,39,FALSE)</f>
        <v>DOWN</v>
      </c>
      <c r="AO71" s="16" t="str">
        <f>VLOOKUP($B71,[1]AC!$B:$BJ,40,FALSE)</f>
        <v>UP</v>
      </c>
      <c r="AP71" s="16" t="str">
        <f>VLOOKUP($B71,[1]AC!$B:$BJ,41,FALSE)</f>
        <v>NEGATIVE</v>
      </c>
      <c r="AQ71" s="16">
        <f>VLOOKUP($B71,[1]AC!$B:$BJ,42,FALSE)</f>
        <v>1.1695</v>
      </c>
      <c r="AR71" s="16">
        <f>VLOOKUP($B71,[1]AC!$B:$BJ,43,FALSE)</f>
        <v>6769.6039787132295</v>
      </c>
      <c r="AS71" s="16">
        <f>VLOOKUP($B71,[1]AC!$B:$BJ,44,FALSE)</f>
        <v>1.1691</v>
      </c>
      <c r="AT71" s="16">
        <f>VLOOKUP($B71,[1]AC!$B:$BJ,45,FALSE)</f>
        <v>6766.1256231941452</v>
      </c>
      <c r="AU71" s="16">
        <f>VLOOKUP($B71,[1]AC!$B:$BJ,46,FALSE)</f>
        <v>1.7275752077631863E-4</v>
      </c>
      <c r="AV71" s="16">
        <f>VLOOKUP($B71,[1]AC!$B:$BJ,47,FALSE)</f>
        <v>1.7278721459033339E-4</v>
      </c>
      <c r="AW71" s="16" t="str">
        <f>VLOOKUP($B71,[1]AC!$B:$BJ,48,FALSE)</f>
        <v>UP</v>
      </c>
      <c r="AX71" s="16" t="str">
        <f>VLOOKUP($B71,[1]AC!$B:$BJ,49,FALSE)</f>
        <v>DOWN</v>
      </c>
      <c r="AY71" s="16" t="str">
        <f>VLOOKUP($B71,[1]AC!$B:$BJ,50,FALSE)</f>
        <v>NEGATIVE</v>
      </c>
      <c r="AZ71" s="16">
        <f>VLOOKUP($B71,[1]AC!$B:$BJ,51,FALSE)</f>
        <v>70.980999999999995</v>
      </c>
      <c r="BA71" s="16">
        <f>VLOOKUP($B71,[1]AC!$B:$BJ,52,FALSE)</f>
        <v>1.1762999999999999</v>
      </c>
      <c r="BB71" s="16">
        <f>VLOOKUP($B71,[1]AC!$B:$BJ,53,FALSE)</f>
        <v>1.1628000000000001</v>
      </c>
      <c r="BC71" s="16">
        <f>VLOOKUP($B71,[1]AC!$B:$BJ,54,FALSE)</f>
        <v>1.1136614809147405E-2</v>
      </c>
      <c r="BD71" s="16">
        <f>VLOOKUP($B71,[1]AC!$B:$BJ,55,FALSE)</f>
        <v>1.2427647259107832E-2</v>
      </c>
      <c r="BE71" s="16">
        <f>VLOOKUP($B71,[1]AC!$B:$BJ,56,FALSE)</f>
        <v>2.2875816993463971E-2</v>
      </c>
      <c r="BF71" s="14">
        <f>VLOOKUP($B71,[2]indicators!$A:$G,2,FALSE)</f>
        <v>14</v>
      </c>
      <c r="BG71" s="14">
        <f>VLOOKUP($B71,[2]indicators!$A:$G,3,FALSE)</f>
        <v>0</v>
      </c>
      <c r="BH71" s="14">
        <f>VLOOKUP($B71,[2]indicators!$A:$G,4,FALSE)</f>
        <v>0</v>
      </c>
      <c r="BI71" s="17">
        <f>VLOOKUP($B71,[2]indicators!$A:$G,5,FALSE)</f>
        <v>0</v>
      </c>
      <c r="BJ71" s="17">
        <f>VLOOKUP($B71,[2]indicators!$A:$G,6,FALSE)</f>
        <v>0</v>
      </c>
      <c r="BK71" s="17">
        <f>VLOOKUP($B71,[2]indicators!$A:$G,7,FALSE)</f>
        <v>0</v>
      </c>
    </row>
    <row r="72" spans="1:63" x14ac:dyDescent="0.25">
      <c r="A72" s="14">
        <v>71</v>
      </c>
      <c r="B72" s="14" t="s">
        <v>435</v>
      </c>
      <c r="C72" s="6" t="s">
        <v>436</v>
      </c>
      <c r="D72" s="6" t="s">
        <v>386</v>
      </c>
      <c r="E72" s="15">
        <f t="shared" ca="1" si="1"/>
        <v>-1</v>
      </c>
      <c r="F72" s="16">
        <f>VLOOKUP($B72,[1]AC!$B:$BJ,5,FALSE)</f>
        <v>43.49</v>
      </c>
      <c r="G72" s="16">
        <f>VLOOKUP($B73,[1]AC!$B:$BJ,6,FALSE)</f>
        <v>52.558294930935155</v>
      </c>
      <c r="H72" s="16">
        <f>VLOOKUP($B73,[1]AC!$B:$BJ,7,FALSE)</f>
        <v>0</v>
      </c>
      <c r="I72" s="16">
        <f>VLOOKUP($B73,[1]AC!$B:$BJ,8,FALSE)</f>
        <v>210.63399999999999</v>
      </c>
      <c r="J72" s="16">
        <f>VLOOKUP($B73,[1]AC!$B:$BJ,9,FALSE)</f>
        <v>6941.81</v>
      </c>
      <c r="K72" s="16">
        <f>VLOOKUP($B73,[1]AC!$B:$BJ,10,FALSE)</f>
        <v>210.636</v>
      </c>
      <c r="L72" s="16">
        <f>VLOOKUP($B73,[1]AC!$B:$BJ,11,FALSE)</f>
        <v>6964.82</v>
      </c>
      <c r="M72" s="16">
        <f>VLOOKUP($B73,[1]AC!$B:$BJ,12,FALSE)</f>
        <v>3.0342806847205552E-2</v>
      </c>
      <c r="N72" s="16">
        <f>VLOOKUP($B73,[1]AC!$B:$BJ,13,FALSE)</f>
        <v>3.0242849061425853E-2</v>
      </c>
      <c r="O72" s="16">
        <f>VLOOKUP($B73,[1]AC!$B:$BJ,14,FALSE)</f>
        <v>210.94499999999999</v>
      </c>
      <c r="P72" s="16">
        <f>VLOOKUP($B73,[1]AC!$B:$BJ,15,FALSE)</f>
        <v>6892.2477999999992</v>
      </c>
      <c r="Q72" s="16">
        <f>VLOOKUP($B73,[1]AC!$B:$BJ,16,FALSE)</f>
        <v>210.851</v>
      </c>
      <c r="R72" s="16">
        <f>VLOOKUP($B73,[1]AC!$B:$BJ,17,FALSE)</f>
        <v>6889.6637999999994</v>
      </c>
      <c r="S72" s="16">
        <f>VLOOKUP($B73,[1]AC!$B:$BJ,18,FALSE)</f>
        <v>3.0606125334031085E-2</v>
      </c>
      <c r="T72" s="16">
        <f>VLOOKUP($B73,[1]AC!$B:$BJ,19,FALSE)</f>
        <v>3.0603960675120317E-2</v>
      </c>
      <c r="U72" s="16" t="str">
        <f>VLOOKUP($B72,[1]AC!$B:$BJ,20,FALSE)</f>
        <v>NEGATIVE</v>
      </c>
      <c r="V72" s="16" t="str">
        <f>VLOOKUP($B72,[1]AC!$B:$BJ,21,FALSE)</f>
        <v/>
      </c>
      <c r="W72" s="16" t="str">
        <f>VLOOKUP($B72,[1]AC!$B:$BJ,22,FALSE)</f>
        <v>DOWN</v>
      </c>
      <c r="X72" s="16" t="str">
        <f>VLOOKUP($B72,[1]AC!$B:$BJ,23,FALSE)</f>
        <v>NEGATIVE</v>
      </c>
      <c r="Y72" s="16">
        <f>VLOOKUP($B72,[1]AC!$B:$BJ,24,FALSE)</f>
        <v>1.1459999999999999</v>
      </c>
      <c r="Z72" s="16">
        <f>VLOOKUP($B72,[1]AC!$B:$BJ,25,FALSE)</f>
        <v>6852.6203076923057</v>
      </c>
      <c r="AA72" s="16">
        <f>VLOOKUP($B72,[1]AC!$B:$BJ,26,FALSE)</f>
        <v>1.1457999999999999</v>
      </c>
      <c r="AB72" s="16">
        <f>VLOOKUP($B72,[1]AC!$B:$BJ,27,FALSE)</f>
        <v>6850.3815384615364</v>
      </c>
      <c r="AC72" s="16">
        <f>VLOOKUP($B72,[1]AC!$B:$BJ,28,FALSE)</f>
        <v>1.6723529811123124E-4</v>
      </c>
      <c r="AD72" s="16">
        <f>VLOOKUP($B72,[1]AC!$B:$BJ,29,FALSE)</f>
        <v>1.6726075672820472E-4</v>
      </c>
      <c r="AE72" s="16" t="str">
        <f>VLOOKUP($B72,[1]AC!$B:$BJ,30,FALSE)</f>
        <v>UP</v>
      </c>
      <c r="AF72" s="16" t="str">
        <f>VLOOKUP($B72,[1]AC!$B:$BJ,31,FALSE)</f>
        <v>DOWN</v>
      </c>
      <c r="AG72" s="16" t="str">
        <f>VLOOKUP($B72,[1]AC!$B:$BJ,32,FALSE)</f>
        <v>NEGATIVE</v>
      </c>
      <c r="AH72" s="16">
        <f>VLOOKUP($B72,[1]AC!$B:$BJ,33,FALSE)</f>
        <v>1.1533</v>
      </c>
      <c r="AI72" s="16">
        <f>VLOOKUP($B72,[1]AC!$B:$BJ,34,FALSE)</f>
        <v>6560.7823076923087</v>
      </c>
      <c r="AJ72" s="16">
        <f>VLOOKUP($B72,[1]AC!$B:$BJ,35,FALSE)</f>
        <v>1.1534</v>
      </c>
      <c r="AK72" s="16">
        <f>VLOOKUP($B72,[1]AC!$B:$BJ,36,FALSE)</f>
        <v>6561.3723076923088</v>
      </c>
      <c r="AL72" s="16">
        <f>VLOOKUP($B72,[1]AC!$B:$BJ,37,FALSE)</f>
        <v>1.7578696349180683E-4</v>
      </c>
      <c r="AM72" s="16">
        <f>VLOOKUP($B72,[1]AC!$B:$BJ,38,FALSE)</f>
        <v>1.7578639740467046E-4</v>
      </c>
      <c r="AN72" s="16" t="str">
        <f>VLOOKUP($B73,[1]AC!$B:$BJ,39,FALSE)</f>
        <v>DOWN</v>
      </c>
      <c r="AO72" s="16" t="str">
        <f>VLOOKUP($B72,[1]AC!$B:$BJ,40,FALSE)</f>
        <v>UP</v>
      </c>
      <c r="AP72" s="16" t="str">
        <f>VLOOKUP($B72,[1]AC!$B:$BJ,41,FALSE)</f>
        <v>NEGATIVE</v>
      </c>
      <c r="AQ72" s="16">
        <f>VLOOKUP($B72,[1]AC!$B:$BJ,42,FALSE)</f>
        <v>1.1496</v>
      </c>
      <c r="AR72" s="16">
        <f>VLOOKUP($B72,[1]AC!$B:$BJ,43,FALSE)</f>
        <v>6769.6039787132295</v>
      </c>
      <c r="AS72" s="16">
        <f>VLOOKUP($B72,[1]AC!$B:$BJ,44,FALSE)</f>
        <v>1.1496999999999999</v>
      </c>
      <c r="AT72" s="16">
        <f>VLOOKUP($B72,[1]AC!$B:$BJ,45,FALSE)</f>
        <v>6766.1256231941452</v>
      </c>
      <c r="AU72" s="16">
        <f>VLOOKUP($B72,[1]AC!$B:$BJ,46,FALSE)</f>
        <v>1.6981791011924402E-4</v>
      </c>
      <c r="AV72" s="16">
        <f>VLOOKUP($B72,[1]AC!$B:$BJ,47,FALSE)</f>
        <v>1.6991999026131751E-4</v>
      </c>
      <c r="AW72" s="16" t="str">
        <f>VLOOKUP($B72,[1]AC!$B:$BJ,48,FALSE)</f>
        <v>DOWN</v>
      </c>
      <c r="AX72" s="16" t="str">
        <f>VLOOKUP($B72,[1]AC!$B:$BJ,49,FALSE)</f>
        <v>DOWN</v>
      </c>
      <c r="AY72" s="16" t="str">
        <f>VLOOKUP($B72,[1]AC!$B:$BJ,50,FALSE)</f>
        <v>NEGATIVE</v>
      </c>
      <c r="AZ72" s="16">
        <f>VLOOKUP($B72,[1]AC!$B:$BJ,51,FALSE)</f>
        <v>38.472000000000001</v>
      </c>
      <c r="BA72" s="16">
        <f>VLOOKUP($B72,[1]AC!$B:$BJ,52,FALSE)</f>
        <v>1.1519999999999999</v>
      </c>
      <c r="BB72" s="16">
        <f>VLOOKUP($B72,[1]AC!$B:$BJ,53,FALSE)</f>
        <v>1.1554</v>
      </c>
      <c r="BC72" s="16">
        <f>VLOOKUP($B72,[1]AC!$B:$BJ,54,FALSE)</f>
        <v>-4.4270833333331927E-3</v>
      </c>
      <c r="BD72" s="16">
        <f>VLOOKUP($B72,[1]AC!$B:$BJ,55,FALSE)</f>
        <v>-1.6538997214484707E-3</v>
      </c>
      <c r="BE72" s="16">
        <f>VLOOKUP($B72,[1]AC!$B:$BJ,56,FALSE)</f>
        <v>-7.3567595637873406E-3</v>
      </c>
      <c r="BF72" s="14">
        <f>VLOOKUP($B72,[2]indicators!$A:$G,2,FALSE)</f>
        <v>0</v>
      </c>
      <c r="BG72" s="14">
        <f>VLOOKUP($B72,[2]indicators!$A:$G,3,FALSE)</f>
        <v>0</v>
      </c>
      <c r="BH72" s="14">
        <f>VLOOKUP($B72,[2]indicators!$A:$G,4,FALSE)</f>
        <v>0</v>
      </c>
      <c r="BI72" s="17">
        <f>VLOOKUP($B72,[2]indicators!$A:$G,5,FALSE)</f>
        <v>0</v>
      </c>
      <c r="BJ72" s="17">
        <f>VLOOKUP($B72,[2]indicators!$A:$G,6,FALSE)</f>
        <v>0</v>
      </c>
      <c r="BK72" s="17">
        <f>VLOOKUP($B72,[2]indicators!$A:$G,7,FALSE)</f>
        <v>0</v>
      </c>
    </row>
    <row r="73" spans="1:63" x14ac:dyDescent="0.25">
      <c r="A73" s="14">
        <v>72</v>
      </c>
      <c r="B73" s="14" t="s">
        <v>437</v>
      </c>
      <c r="C73" s="6" t="s">
        <v>438</v>
      </c>
      <c r="D73" s="6" t="s">
        <v>386</v>
      </c>
      <c r="E73" s="15">
        <f t="shared" ca="1" si="1"/>
        <v>1</v>
      </c>
      <c r="F73" s="16">
        <f>VLOOKUP($B73,[1]AC!$B:$BJ,5,FALSE)</f>
        <v>44.527999999999999</v>
      </c>
      <c r="G73" s="16">
        <f>VLOOKUP($B74,[1]AC!$B:$BJ,6,FALSE)</f>
        <v>52.558294930935155</v>
      </c>
      <c r="H73" s="16">
        <f>VLOOKUP($B74,[1]AC!$B:$BJ,7,FALSE)</f>
        <v>0</v>
      </c>
      <c r="I73" s="16">
        <f>VLOOKUP($B74,[1]AC!$B:$BJ,8,FALSE)</f>
        <v>1.3641000000000001</v>
      </c>
      <c r="J73" s="16">
        <f>VLOOKUP($B74,[1]AC!$B:$BJ,9,FALSE)</f>
        <v>6941.81</v>
      </c>
      <c r="K73" s="16">
        <f>VLOOKUP($B74,[1]AC!$B:$BJ,10,FALSE)</f>
        <v>1.3643000000000001</v>
      </c>
      <c r="L73" s="16">
        <f>VLOOKUP($B74,[1]AC!$B:$BJ,11,FALSE)</f>
        <v>6964.82</v>
      </c>
      <c r="M73" s="16">
        <f>VLOOKUP($B74,[1]AC!$B:$BJ,12,FALSE)</f>
        <v>1.9650494611635869E-4</v>
      </c>
      <c r="N73" s="16">
        <f>VLOOKUP($B74,[1]AC!$B:$BJ,13,FALSE)</f>
        <v>1.95884459325582E-4</v>
      </c>
      <c r="O73" s="16">
        <f>VLOOKUP($B74,[1]AC!$B:$BJ,14,FALSE)</f>
        <v>1.3494999999999999</v>
      </c>
      <c r="P73" s="16">
        <f>VLOOKUP($B74,[1]AC!$B:$BJ,15,FALSE)</f>
        <v>6892.2477999999992</v>
      </c>
      <c r="Q73" s="16">
        <f>VLOOKUP($B74,[1]AC!$B:$BJ,16,FALSE)</f>
        <v>1.3487</v>
      </c>
      <c r="R73" s="16">
        <f>VLOOKUP($B74,[1]AC!$B:$BJ,17,FALSE)</f>
        <v>6889.6637999999994</v>
      </c>
      <c r="S73" s="16">
        <f>VLOOKUP($B74,[1]AC!$B:$BJ,18,FALSE)</f>
        <v>1.9579969251831022E-4</v>
      </c>
      <c r="T73" s="16">
        <f>VLOOKUP($B74,[1]AC!$B:$BJ,19,FALSE)</f>
        <v>1.9575701212009796E-4</v>
      </c>
      <c r="U73" s="16" t="str">
        <f>VLOOKUP($B73,[1]AC!$B:$BJ,20,FALSE)</f>
        <v>NEGATIVE</v>
      </c>
      <c r="V73" s="16" t="str">
        <f>VLOOKUP($B73,[1]AC!$B:$BJ,21,FALSE)</f>
        <v/>
      </c>
      <c r="W73" s="16" t="str">
        <f>VLOOKUP($B73,[1]AC!$B:$BJ,22,FALSE)</f>
        <v>UP</v>
      </c>
      <c r="X73" s="16" t="str">
        <f>VLOOKUP($B73,[1]AC!$B:$BJ,23,FALSE)</f>
        <v>NEGATIVE</v>
      </c>
      <c r="Y73" s="16">
        <f>VLOOKUP($B73,[1]AC!$B:$BJ,24,FALSE)</f>
        <v>209.62799999999999</v>
      </c>
      <c r="Z73" s="16">
        <f>VLOOKUP($B73,[1]AC!$B:$BJ,25,FALSE)</f>
        <v>6852.6203076923057</v>
      </c>
      <c r="AA73" s="16">
        <f>VLOOKUP($B73,[1]AC!$B:$BJ,26,FALSE)</f>
        <v>209.506</v>
      </c>
      <c r="AB73" s="16">
        <f>VLOOKUP($B73,[1]AC!$B:$BJ,27,FALSE)</f>
        <v>6850.3815384615364</v>
      </c>
      <c r="AC73" s="16">
        <f>VLOOKUP($B73,[1]AC!$B:$BJ,28,FALSE)</f>
        <v>3.0590925892199985E-2</v>
      </c>
      <c r="AD73" s="16">
        <f>VLOOKUP($B73,[1]AC!$B:$BJ,29,FALSE)</f>
        <v>3.0583114067986791E-2</v>
      </c>
      <c r="AE73" s="16" t="str">
        <f>VLOOKUP($B73,[1]AC!$B:$BJ,30,FALSE)</f>
        <v>UP</v>
      </c>
      <c r="AF73" s="16" t="str">
        <f>VLOOKUP($B73,[1]AC!$B:$BJ,31,FALSE)</f>
        <v>UP</v>
      </c>
      <c r="AG73" s="16" t="str">
        <f>VLOOKUP($B73,[1]AC!$B:$BJ,32,FALSE)</f>
        <v>NEGATIVE</v>
      </c>
      <c r="AH73" s="16">
        <f>VLOOKUP($B73,[1]AC!$B:$BJ,33,FALSE)</f>
        <v>202.68299999999999</v>
      </c>
      <c r="AI73" s="16">
        <f>VLOOKUP($B73,[1]AC!$B:$BJ,34,FALSE)</f>
        <v>6560.7823076923087</v>
      </c>
      <c r="AJ73" s="16">
        <f>VLOOKUP($B73,[1]AC!$B:$BJ,35,FALSE)</f>
        <v>202.756</v>
      </c>
      <c r="AK73" s="16">
        <f>VLOOKUP($B73,[1]AC!$B:$BJ,36,FALSE)</f>
        <v>6561.3723076923088</v>
      </c>
      <c r="AL73" s="16">
        <f>VLOOKUP($B73,[1]AC!$B:$BJ,37,FALSE)</f>
        <v>3.0893114646154411E-2</v>
      </c>
      <c r="AM73" s="16">
        <f>VLOOKUP($B73,[1]AC!$B:$BJ,38,FALSE)</f>
        <v>3.090146245203864E-2</v>
      </c>
      <c r="AN73" s="16" t="str">
        <f>VLOOKUP($B74,[1]AC!$B:$BJ,39,FALSE)</f>
        <v>DOWN</v>
      </c>
      <c r="AO73" s="16" t="str">
        <f>VLOOKUP($B73,[1]AC!$B:$BJ,40,FALSE)</f>
        <v>DOWN</v>
      </c>
      <c r="AP73" s="16" t="str">
        <f>VLOOKUP($B73,[1]AC!$B:$BJ,41,FALSE)</f>
        <v>NEGATIVE</v>
      </c>
      <c r="AQ73" s="16">
        <f>VLOOKUP($B73,[1]AC!$B:$BJ,42,FALSE)</f>
        <v>207.62100000000001</v>
      </c>
      <c r="AR73" s="16">
        <f>VLOOKUP($B73,[1]AC!$B:$BJ,43,FALSE)</f>
        <v>6769.6039787132295</v>
      </c>
      <c r="AS73" s="16">
        <f>VLOOKUP($B73,[1]AC!$B:$BJ,44,FALSE)</f>
        <v>207.56</v>
      </c>
      <c r="AT73" s="16">
        <f>VLOOKUP($B73,[1]AC!$B:$BJ,45,FALSE)</f>
        <v>6766.1256231941452</v>
      </c>
      <c r="AU73" s="16">
        <f>VLOOKUP($B73,[1]AC!$B:$BJ,46,FALSE)</f>
        <v>3.0669593177511802E-2</v>
      </c>
      <c r="AV73" s="16">
        <f>VLOOKUP($B73,[1]AC!$B:$BJ,47,FALSE)</f>
        <v>3.0676344419099819E-2</v>
      </c>
      <c r="AW73" s="16" t="str">
        <f>VLOOKUP($B73,[1]AC!$B:$BJ,48,FALSE)</f>
        <v>UP</v>
      </c>
      <c r="AX73" s="16" t="str">
        <f>VLOOKUP($B73,[1]AC!$B:$BJ,49,FALSE)</f>
        <v>DOWN</v>
      </c>
      <c r="AY73" s="16" t="str">
        <f>VLOOKUP($B73,[1]AC!$B:$BJ,50,FALSE)</f>
        <v>NEGATIVE</v>
      </c>
      <c r="AZ73" s="16">
        <f>VLOOKUP($B73,[1]AC!$B:$BJ,51,FALSE)</f>
        <v>47.493000000000002</v>
      </c>
      <c r="BA73" s="16">
        <f>VLOOKUP($B73,[1]AC!$B:$BJ,52,FALSE)</f>
        <v>212.11199999999999</v>
      </c>
      <c r="BB73" s="16">
        <f>VLOOKUP($B73,[1]AC!$B:$BJ,53,FALSE)</f>
        <v>202.10900000000001</v>
      </c>
      <c r="BC73" s="16">
        <f>VLOOKUP($B73,[1]AC!$B:$BJ,54,FALSE)</f>
        <v>-6.9680168967338751E-3</v>
      </c>
      <c r="BD73" s="16">
        <f>VLOOKUP($B73,[1]AC!$B:$BJ,55,FALSE)</f>
        <v>-1.4743179501766068E-3</v>
      </c>
      <c r="BE73" s="16">
        <f>VLOOKUP($B73,[1]AC!$B:$BJ,56,FALSE)</f>
        <v>4.2180209688831072E-2</v>
      </c>
      <c r="BF73" s="14">
        <f>VLOOKUP($B73,[2]indicators!$A:$G,2,FALSE)</f>
        <v>0</v>
      </c>
      <c r="BG73" s="14">
        <f>VLOOKUP($B73,[2]indicators!$A:$G,3,FALSE)</f>
        <v>0</v>
      </c>
      <c r="BH73" s="14">
        <f>VLOOKUP($B73,[2]indicators!$A:$G,4,FALSE)</f>
        <v>0</v>
      </c>
      <c r="BI73" s="17">
        <f>VLOOKUP($B73,[2]indicators!$A:$G,5,FALSE)</f>
        <v>46038</v>
      </c>
      <c r="BJ73" s="17">
        <f>VLOOKUP($B73,[2]indicators!$A:$G,6,FALSE)</f>
        <v>45994</v>
      </c>
      <c r="BK73" s="17">
        <f>VLOOKUP($B73,[2]indicators!$A:$G,7,FALSE)</f>
        <v>0</v>
      </c>
    </row>
    <row r="74" spans="1:63" x14ac:dyDescent="0.25">
      <c r="A74" s="14">
        <v>73</v>
      </c>
      <c r="B74" s="14" t="s">
        <v>439</v>
      </c>
      <c r="C74" s="6" t="s">
        <v>440</v>
      </c>
      <c r="D74" s="6" t="s">
        <v>386</v>
      </c>
      <c r="E74" s="15">
        <f t="shared" ca="1" si="1"/>
        <v>5</v>
      </c>
      <c r="F74" s="16">
        <f>VLOOKUP($B74,[1]AC!$B:$BJ,5,FALSE)</f>
        <v>54.155000000000001</v>
      </c>
      <c r="G74" s="16">
        <f>VLOOKUP($B75,[1]AC!$B:$BJ,6,FALSE)</f>
        <v>52.558294930935155</v>
      </c>
      <c r="H74" s="16">
        <f>VLOOKUP($B75,[1]AC!$B:$BJ,7,FALSE)</f>
        <v>0</v>
      </c>
      <c r="I74" s="16">
        <f>VLOOKUP($B75,[1]AC!$B:$BJ,8,FALSE)</f>
        <v>0.1076</v>
      </c>
      <c r="J74" s="16">
        <f>VLOOKUP($B75,[1]AC!$B:$BJ,9,FALSE)</f>
        <v>6941.81</v>
      </c>
      <c r="K74" s="16">
        <f>VLOOKUP($B75,[1]AC!$B:$BJ,10,FALSE)</f>
        <v>0.1075</v>
      </c>
      <c r="L74" s="16">
        <f>VLOOKUP($B75,[1]AC!$B:$BJ,11,FALSE)</f>
        <v>6964.82</v>
      </c>
      <c r="M74" s="16">
        <f>VLOOKUP($B75,[1]AC!$B:$BJ,12,FALSE)</f>
        <v>1.550028018629147E-5</v>
      </c>
      <c r="N74" s="16">
        <f>VLOOKUP($B75,[1]AC!$B:$BJ,13,FALSE)</f>
        <v>1.5434713316352757E-5</v>
      </c>
      <c r="O74" s="16">
        <f>VLOOKUP($B75,[1]AC!$B:$BJ,14,FALSE)</f>
        <v>0.10929999999999999</v>
      </c>
      <c r="P74" s="16">
        <f>VLOOKUP($B75,[1]AC!$B:$BJ,15,FALSE)</f>
        <v>6892.2477999999992</v>
      </c>
      <c r="Q74" s="16">
        <f>VLOOKUP($B75,[1]AC!$B:$BJ,16,FALSE)</f>
        <v>0.10929999999999999</v>
      </c>
      <c r="R74" s="16">
        <f>VLOOKUP($B75,[1]AC!$B:$BJ,17,FALSE)</f>
        <v>6889.6637999999994</v>
      </c>
      <c r="S74" s="16">
        <f>VLOOKUP($B75,[1]AC!$B:$BJ,18,FALSE)</f>
        <v>1.5858396733791262E-5</v>
      </c>
      <c r="T74" s="16">
        <f>VLOOKUP($B75,[1]AC!$B:$BJ,19,FALSE)</f>
        <v>1.5864344498203238E-5</v>
      </c>
      <c r="U74" s="16" t="str">
        <f>VLOOKUP($B74,[1]AC!$B:$BJ,20,FALSE)</f>
        <v>NEGATIVE</v>
      </c>
      <c r="V74" s="16" t="str">
        <f>VLOOKUP($B74,[1]AC!$B:$BJ,21,FALSE)</f>
        <v/>
      </c>
      <c r="W74" s="16" t="str">
        <f>VLOOKUP($B74,[1]AC!$B:$BJ,22,FALSE)</f>
        <v>UP</v>
      </c>
      <c r="X74" s="16" t="str">
        <f>VLOOKUP($B74,[1]AC!$B:$BJ,23,FALSE)</f>
        <v>POSITIVE</v>
      </c>
      <c r="Y74" s="16">
        <f>VLOOKUP($B74,[1]AC!$B:$BJ,24,FALSE)</f>
        <v>1.3419000000000001</v>
      </c>
      <c r="Z74" s="16">
        <f>VLOOKUP($B74,[1]AC!$B:$BJ,25,FALSE)</f>
        <v>6852.6203076923057</v>
      </c>
      <c r="AA74" s="16">
        <f>VLOOKUP($B74,[1]AC!$B:$BJ,26,FALSE)</f>
        <v>1.3411</v>
      </c>
      <c r="AB74" s="16">
        <f>VLOOKUP($B74,[1]AC!$B:$BJ,27,FALSE)</f>
        <v>6850.3815384615364</v>
      </c>
      <c r="AC74" s="16">
        <f>VLOOKUP($B74,[1]AC!$B:$BJ,28,FALSE)</f>
        <v>1.9582290273600458E-4</v>
      </c>
      <c r="AD74" s="16">
        <f>VLOOKUP($B74,[1]AC!$B:$BJ,29,FALSE)</f>
        <v>1.9577011768912147E-4</v>
      </c>
      <c r="AE74" s="16" t="str">
        <f>VLOOKUP($B74,[1]AC!$B:$BJ,30,FALSE)</f>
        <v>UP</v>
      </c>
      <c r="AF74" s="16" t="str">
        <f>VLOOKUP($B74,[1]AC!$B:$BJ,31,FALSE)</f>
        <v>UP</v>
      </c>
      <c r="AG74" s="16" t="str">
        <f>VLOOKUP($B74,[1]AC!$B:$BJ,32,FALSE)</f>
        <v>POSITIVE</v>
      </c>
      <c r="AH74" s="16">
        <f>VLOOKUP($B74,[1]AC!$B:$BJ,33,FALSE)</f>
        <v>1.3444</v>
      </c>
      <c r="AI74" s="16">
        <f>VLOOKUP($B74,[1]AC!$B:$BJ,34,FALSE)</f>
        <v>6560.7823076923087</v>
      </c>
      <c r="AJ74" s="16">
        <f>VLOOKUP($B74,[1]AC!$B:$BJ,35,FALSE)</f>
        <v>1.3445</v>
      </c>
      <c r="AK74" s="16">
        <f>VLOOKUP($B74,[1]AC!$B:$BJ,36,FALSE)</f>
        <v>6561.3723076923088</v>
      </c>
      <c r="AL74" s="16">
        <f>VLOOKUP($B74,[1]AC!$B:$BJ,37,FALSE)</f>
        <v>2.0491458746066513E-4</v>
      </c>
      <c r="AM74" s="16">
        <f>VLOOKUP($B74,[1]AC!$B:$BJ,38,FALSE)</f>
        <v>2.0491140221135727E-4</v>
      </c>
      <c r="AN74" s="16" t="str">
        <f>VLOOKUP($B75,[1]AC!$B:$BJ,39,FALSE)</f>
        <v/>
      </c>
      <c r="AO74" s="16" t="str">
        <f>VLOOKUP($B74,[1]AC!$B:$BJ,40,FALSE)</f>
        <v>UP</v>
      </c>
      <c r="AP74" s="16" t="str">
        <f>VLOOKUP($B74,[1]AC!$B:$BJ,41,FALSE)</f>
        <v>NEGATIVE</v>
      </c>
      <c r="AQ74" s="16">
        <f>VLOOKUP($B74,[1]AC!$B:$BJ,42,FALSE)</f>
        <v>1.3444</v>
      </c>
      <c r="AR74" s="16">
        <f>VLOOKUP($B74,[1]AC!$B:$BJ,43,FALSE)</f>
        <v>6769.6039787132295</v>
      </c>
      <c r="AS74" s="16">
        <f>VLOOKUP($B74,[1]AC!$B:$BJ,44,FALSE)</f>
        <v>1.3440000000000001</v>
      </c>
      <c r="AT74" s="16">
        <f>VLOOKUP($B74,[1]AC!$B:$BJ,45,FALSE)</f>
        <v>6766.1256231941452</v>
      </c>
      <c r="AU74" s="16">
        <f>VLOOKUP($B74,[1]AC!$B:$BJ,46,FALSE)</f>
        <v>1.9859359635030592E-4</v>
      </c>
      <c r="AV74" s="16">
        <f>VLOOKUP($B74,[1]AC!$B:$BJ,47,FALSE)</f>
        <v>1.9863657207202812E-4</v>
      </c>
      <c r="AW74" s="16" t="str">
        <f>VLOOKUP($B74,[1]AC!$B:$BJ,48,FALSE)</f>
        <v>UP</v>
      </c>
      <c r="AX74" s="16" t="str">
        <f>VLOOKUP($B74,[1]AC!$B:$BJ,49,FALSE)</f>
        <v>DOWN</v>
      </c>
      <c r="AY74" s="16" t="str">
        <f>VLOOKUP($B74,[1]AC!$B:$BJ,50,FALSE)</f>
        <v>NEGATIVE</v>
      </c>
      <c r="AZ74" s="16">
        <f>VLOOKUP($B74,[1]AC!$B:$BJ,51,FALSE)</f>
        <v>68.524000000000001</v>
      </c>
      <c r="BA74" s="16">
        <f>VLOOKUP($B74,[1]AC!$B:$BJ,52,FALSE)</f>
        <v>1.355</v>
      </c>
      <c r="BB74" s="16">
        <f>VLOOKUP($B74,[1]AC!$B:$BJ,53,FALSE)</f>
        <v>1.3433999999999999</v>
      </c>
      <c r="BC74" s="16">
        <f>VLOOKUP($B74,[1]AC!$B:$BJ,54,FALSE)</f>
        <v>6.7158671586715624E-3</v>
      </c>
      <c r="BD74" s="16">
        <f>VLOOKUP($B74,[1]AC!$B:$BJ,55,FALSE)</f>
        <v>1.08188217858467E-2</v>
      </c>
      <c r="BE74" s="16">
        <f>VLOOKUP($B74,[1]AC!$B:$BJ,56,FALSE)</f>
        <v>1.5408664582402976E-2</v>
      </c>
      <c r="BF74" s="14">
        <f>VLOOKUP($B74,[2]indicators!$A:$G,2,FALSE)</f>
        <v>3</v>
      </c>
      <c r="BG74" s="14">
        <f>VLOOKUP($B74,[2]indicators!$A:$G,3,FALSE)</f>
        <v>0</v>
      </c>
      <c r="BH74" s="14">
        <f>VLOOKUP($B74,[2]indicators!$A:$G,4,FALSE)</f>
        <v>0</v>
      </c>
      <c r="BI74" s="17">
        <f>VLOOKUP($B74,[2]indicators!$A:$G,5,FALSE)</f>
        <v>46057</v>
      </c>
      <c r="BJ74" s="17">
        <f>VLOOKUP($B74,[2]indicators!$A:$G,6,FALSE)</f>
        <v>0</v>
      </c>
      <c r="BK74" s="17">
        <f>VLOOKUP($B74,[2]indicators!$A:$G,7,FALSE)</f>
        <v>0</v>
      </c>
    </row>
    <row r="75" spans="1:63" x14ac:dyDescent="0.25">
      <c r="A75" s="14">
        <v>74</v>
      </c>
      <c r="B75" s="14" t="s">
        <v>441</v>
      </c>
      <c r="C75" s="6" t="s">
        <v>442</v>
      </c>
      <c r="D75" s="6" t="s">
        <v>386</v>
      </c>
      <c r="E75" s="15">
        <f t="shared" ca="1" si="1"/>
        <v>-1</v>
      </c>
      <c r="F75" s="16">
        <f>VLOOKUP($B75,[1]AC!$B:$BJ,5,FALSE)</f>
        <v>39.215000000000003</v>
      </c>
      <c r="G75" s="16">
        <f>VLOOKUP($B76,[1]AC!$B:$BJ,6,FALSE)</f>
        <v>52.558294930935155</v>
      </c>
      <c r="H75" s="16">
        <f>VLOOKUP($B76,[1]AC!$B:$BJ,7,FALSE)</f>
        <v>0</v>
      </c>
      <c r="I75" s="16">
        <f>VLOOKUP($B76,[1]AC!$B:$BJ,8,FALSE)</f>
        <v>0.12791</v>
      </c>
      <c r="J75" s="16">
        <f>VLOOKUP($B76,[1]AC!$B:$BJ,9,FALSE)</f>
        <v>6941.81</v>
      </c>
      <c r="K75" s="16">
        <f>VLOOKUP($B76,[1]AC!$B:$BJ,10,FALSE)</f>
        <v>0.12791</v>
      </c>
      <c r="L75" s="16">
        <f>VLOOKUP($B76,[1]AC!$B:$BJ,11,FALSE)</f>
        <v>6964.82</v>
      </c>
      <c r="M75" s="16">
        <f>VLOOKUP($B76,[1]AC!$B:$BJ,12,FALSE)</f>
        <v>1.842603009877827E-5</v>
      </c>
      <c r="N75" s="16">
        <f>VLOOKUP($B76,[1]AC!$B:$BJ,13,FALSE)</f>
        <v>1.8365155165531917E-5</v>
      </c>
      <c r="O75" s="16">
        <f>VLOOKUP($B76,[1]AC!$B:$BJ,14,FALSE)</f>
        <v>0.12834000000000001</v>
      </c>
      <c r="P75" s="16">
        <f>VLOOKUP($B76,[1]AC!$B:$BJ,15,FALSE)</f>
        <v>6892.2477999999992</v>
      </c>
      <c r="Q75" s="16">
        <f>VLOOKUP($B76,[1]AC!$B:$BJ,16,FALSE)</f>
        <v>0.12834999999999999</v>
      </c>
      <c r="R75" s="16">
        <f>VLOOKUP($B76,[1]AC!$B:$BJ,17,FALSE)</f>
        <v>6889.6637999999994</v>
      </c>
      <c r="S75" s="16">
        <f>VLOOKUP($B76,[1]AC!$B:$BJ,18,FALSE)</f>
        <v>1.862092073938491E-5</v>
      </c>
      <c r="T75" s="16">
        <f>VLOOKUP($B76,[1]AC!$B:$BJ,19,FALSE)</f>
        <v>1.8629356050726307E-5</v>
      </c>
      <c r="U75" s="16" t="str">
        <f>VLOOKUP($B75,[1]AC!$B:$BJ,20,FALSE)</f>
        <v>NEGATIVE</v>
      </c>
      <c r="V75" s="16" t="str">
        <f>VLOOKUP($B75,[1]AC!$B:$BJ,21,FALSE)</f>
        <v/>
      </c>
      <c r="W75" s="16" t="str">
        <f>VLOOKUP($B75,[1]AC!$B:$BJ,22,FALSE)</f>
        <v>DOWN</v>
      </c>
      <c r="X75" s="16" t="str">
        <f>VLOOKUP($B75,[1]AC!$B:$BJ,23,FALSE)</f>
        <v>NEGATIVE</v>
      </c>
      <c r="Y75" s="16">
        <f>VLOOKUP($B75,[1]AC!$B:$BJ,24,FALSE)</f>
        <v>0.10970000000000001</v>
      </c>
      <c r="Z75" s="16">
        <f>VLOOKUP($B75,[1]AC!$B:$BJ,25,FALSE)</f>
        <v>6852.6203076923057</v>
      </c>
      <c r="AA75" s="16">
        <f>VLOOKUP($B75,[1]AC!$B:$BJ,26,FALSE)</f>
        <v>0.10970000000000001</v>
      </c>
      <c r="AB75" s="16">
        <f>VLOOKUP($B75,[1]AC!$B:$BJ,27,FALSE)</f>
        <v>6850.3815384615364</v>
      </c>
      <c r="AC75" s="16">
        <f>VLOOKUP($B75,[1]AC!$B:$BJ,28,FALSE)</f>
        <v>1.6008474871555035E-5</v>
      </c>
      <c r="AD75" s="16">
        <f>VLOOKUP($B75,[1]AC!$B:$BJ,29,FALSE)</f>
        <v>1.6013706591974219E-5</v>
      </c>
      <c r="AE75" s="16" t="str">
        <f>VLOOKUP($B75,[1]AC!$B:$BJ,30,FALSE)</f>
        <v/>
      </c>
      <c r="AF75" s="16" t="str">
        <f>VLOOKUP($B75,[1]AC!$B:$BJ,31,FALSE)</f>
        <v>DOWN</v>
      </c>
      <c r="AG75" s="16" t="str">
        <f>VLOOKUP($B75,[1]AC!$B:$BJ,32,FALSE)</f>
        <v>NEGATIVE</v>
      </c>
      <c r="AH75" s="16">
        <f>VLOOKUP($B75,[1]AC!$B:$BJ,33,FALSE)</f>
        <v>0.1099</v>
      </c>
      <c r="AI75" s="16">
        <f>VLOOKUP($B75,[1]AC!$B:$BJ,34,FALSE)</f>
        <v>6560.7823076923087</v>
      </c>
      <c r="AJ75" s="16">
        <f>VLOOKUP($B75,[1]AC!$B:$BJ,35,FALSE)</f>
        <v>0.1099</v>
      </c>
      <c r="AK75" s="16">
        <f>VLOOKUP($B75,[1]AC!$B:$BJ,36,FALSE)</f>
        <v>6561.3723076923088</v>
      </c>
      <c r="AL75" s="16">
        <f>VLOOKUP($B75,[1]AC!$B:$BJ,37,FALSE)</f>
        <v>1.6751051146925839E-5</v>
      </c>
      <c r="AM75" s="16">
        <f>VLOOKUP($B75,[1]AC!$B:$BJ,38,FALSE)</f>
        <v>1.6749544888827193E-5</v>
      </c>
      <c r="AN75" s="16" t="str">
        <f>VLOOKUP($B76,[1]AC!$B:$BJ,39,FALSE)</f>
        <v/>
      </c>
      <c r="AO75" s="16" t="str">
        <f>VLOOKUP($B75,[1]AC!$B:$BJ,40,FALSE)</f>
        <v>UP</v>
      </c>
      <c r="AP75" s="16" t="str">
        <f>VLOOKUP($B75,[1]AC!$B:$BJ,41,FALSE)</f>
        <v>NEGATIVE</v>
      </c>
      <c r="AQ75" s="16">
        <f>VLOOKUP($B75,[1]AC!$B:$BJ,42,FALSE)</f>
        <v>0.10970000000000001</v>
      </c>
      <c r="AR75" s="16">
        <f>VLOOKUP($B75,[1]AC!$B:$BJ,43,FALSE)</f>
        <v>6769.6039787132295</v>
      </c>
      <c r="AS75" s="16">
        <f>VLOOKUP($B75,[1]AC!$B:$BJ,44,FALSE)</f>
        <v>0.10979999999999999</v>
      </c>
      <c r="AT75" s="16">
        <f>VLOOKUP($B75,[1]AC!$B:$BJ,45,FALSE)</f>
        <v>6766.1256231941452</v>
      </c>
      <c r="AU75" s="16">
        <f>VLOOKUP($B75,[1]AC!$B:$BJ,46,FALSE)</f>
        <v>1.6204788396034335E-5</v>
      </c>
      <c r="AV75" s="16">
        <f>VLOOKUP($B75,[1]AC!$B:$BJ,47,FALSE)</f>
        <v>1.6227898521955867E-5</v>
      </c>
      <c r="AW75" s="16" t="str">
        <f>VLOOKUP($B75,[1]AC!$B:$BJ,48,FALSE)</f>
        <v>DOWN</v>
      </c>
      <c r="AX75" s="16" t="str">
        <f>VLOOKUP($B75,[1]AC!$B:$BJ,49,FALSE)</f>
        <v>DOWN</v>
      </c>
      <c r="AY75" s="16" t="str">
        <f>VLOOKUP($B75,[1]AC!$B:$BJ,50,FALSE)</f>
        <v>NEGATIVE</v>
      </c>
      <c r="AZ75" s="16">
        <f>VLOOKUP($B75,[1]AC!$B:$BJ,51,FALSE)</f>
        <v>25.951000000000001</v>
      </c>
      <c r="BA75" s="16">
        <f>VLOOKUP($B75,[1]AC!$B:$BJ,52,FALSE)</f>
        <v>0.109</v>
      </c>
      <c r="BB75" s="16">
        <f>VLOOKUP($B75,[1]AC!$B:$BJ,53,FALSE)</f>
        <v>0.11020000000000001</v>
      </c>
      <c r="BC75" s="16">
        <f>VLOOKUP($B75,[1]AC!$B:$BJ,54,FALSE)</f>
        <v>-1.2844036697247652E-2</v>
      </c>
      <c r="BD75" s="16">
        <f>VLOOKUP($B75,[1]AC!$B:$BJ,55,FALSE)</f>
        <v>-1.5553522415370447E-2</v>
      </c>
      <c r="BE75" s="16">
        <f>VLOOKUP($B75,[1]AC!$B:$BJ,56,FALSE)</f>
        <v>-2.3593466424682408E-2</v>
      </c>
      <c r="BF75" s="14">
        <f>VLOOKUP($B75,[2]indicators!$A:$G,2,FALSE)</f>
        <v>0</v>
      </c>
      <c r="BG75" s="14">
        <f>VLOOKUP($B75,[2]indicators!$A:$G,3,FALSE)</f>
        <v>0</v>
      </c>
      <c r="BH75" s="14">
        <f>VLOOKUP($B75,[2]indicators!$A:$G,4,FALSE)</f>
        <v>0</v>
      </c>
      <c r="BI75" s="17">
        <f>VLOOKUP($B75,[2]indicators!$A:$G,5,FALSE)</f>
        <v>0</v>
      </c>
      <c r="BJ75" s="17">
        <f>VLOOKUP($B75,[2]indicators!$A:$G,6,FALSE)</f>
        <v>0</v>
      </c>
      <c r="BK75" s="17">
        <f>VLOOKUP($B75,[2]indicators!$A:$G,7,FALSE)</f>
        <v>0</v>
      </c>
    </row>
    <row r="76" spans="1:63" x14ac:dyDescent="0.25">
      <c r="A76" s="14">
        <v>75</v>
      </c>
      <c r="B76" s="14" t="s">
        <v>443</v>
      </c>
      <c r="C76" s="6" t="s">
        <v>444</v>
      </c>
      <c r="D76" s="6" t="s">
        <v>386</v>
      </c>
      <c r="E76" s="15">
        <f t="shared" ca="1" si="1"/>
        <v>-1</v>
      </c>
      <c r="F76" s="16">
        <f>VLOOKUP($B76,[1]AC!$B:$BJ,5,FALSE)</f>
        <v>25.283000000000001</v>
      </c>
      <c r="G76" s="16">
        <f>VLOOKUP($B77,[1]AC!$B:$BJ,6,FALSE)</f>
        <v>52.558294930935155</v>
      </c>
      <c r="H76" s="16">
        <f>VLOOKUP($B77,[1]AC!$B:$BJ,7,FALSE)</f>
        <v>1</v>
      </c>
      <c r="I76" s="16">
        <f>VLOOKUP($B77,[1]AC!$B:$BJ,8,FALSE)</f>
        <v>0.26450000000000001</v>
      </c>
      <c r="J76" s="16">
        <f>VLOOKUP($B77,[1]AC!$B:$BJ,9,FALSE)</f>
        <v>6941.81</v>
      </c>
      <c r="K76" s="16">
        <f>VLOOKUP($B77,[1]AC!$B:$BJ,10,FALSE)</f>
        <v>0.26440000000000002</v>
      </c>
      <c r="L76" s="16">
        <f>VLOOKUP($B77,[1]AC!$B:$BJ,11,FALSE)</f>
        <v>6964.82</v>
      </c>
      <c r="M76" s="16">
        <f>VLOOKUP($B77,[1]AC!$B:$BJ,12,FALSE)</f>
        <v>3.810245454715701E-5</v>
      </c>
      <c r="N76" s="16">
        <f>VLOOKUP($B77,[1]AC!$B:$BJ,13,FALSE)</f>
        <v>3.7962215821801572E-5</v>
      </c>
      <c r="O76" s="16">
        <f>VLOOKUP($B77,[1]AC!$B:$BJ,14,FALSE)</f>
        <v>0.26050000000000001</v>
      </c>
      <c r="P76" s="16">
        <f>VLOOKUP($B77,[1]AC!$B:$BJ,15,FALSE)</f>
        <v>6892.2477999999992</v>
      </c>
      <c r="Q76" s="16">
        <f>VLOOKUP($B77,[1]AC!$B:$BJ,16,FALSE)</f>
        <v>0.26040000000000002</v>
      </c>
      <c r="R76" s="16">
        <f>VLOOKUP($B77,[1]AC!$B:$BJ,17,FALSE)</f>
        <v>6889.6637999999994</v>
      </c>
      <c r="S76" s="16">
        <f>VLOOKUP($B77,[1]AC!$B:$BJ,18,FALSE)</f>
        <v>3.7796087366446694E-5</v>
      </c>
      <c r="T76" s="16">
        <f>VLOOKUP($B77,[1]AC!$B:$BJ,19,FALSE)</f>
        <v>3.7795748465984658E-5</v>
      </c>
      <c r="U76" s="16" t="str">
        <f>VLOOKUP($B76,[1]AC!$B:$BJ,20,FALSE)</f>
        <v>NEGATIVE</v>
      </c>
      <c r="V76" s="16" t="str">
        <f>VLOOKUP($B76,[1]AC!$B:$BJ,21,FALSE)</f>
        <v/>
      </c>
      <c r="W76" s="16" t="str">
        <f>VLOOKUP($B76,[1]AC!$B:$BJ,22,FALSE)</f>
        <v>DOWN</v>
      </c>
      <c r="X76" s="16" t="str">
        <f>VLOOKUP($B76,[1]AC!$B:$BJ,23,FALSE)</f>
        <v>NEGATIVE</v>
      </c>
      <c r="Y76" s="16">
        <f>VLOOKUP($B76,[1]AC!$B:$BJ,24,FALSE)</f>
        <v>0.12837999999999999</v>
      </c>
      <c r="Z76" s="16">
        <f>VLOOKUP($B76,[1]AC!$B:$BJ,25,FALSE)</f>
        <v>6852.6203076923057</v>
      </c>
      <c r="AA76" s="16">
        <f>VLOOKUP($B76,[1]AC!$B:$BJ,26,FALSE)</f>
        <v>0.12839</v>
      </c>
      <c r="AB76" s="16">
        <f>VLOOKUP($B76,[1]AC!$B:$BJ,27,FALSE)</f>
        <v>6850.3815384615364</v>
      </c>
      <c r="AC76" s="16">
        <f>VLOOKUP($B76,[1]AC!$B:$BJ,28,FALSE)</f>
        <v>1.8734439416684002E-5</v>
      </c>
      <c r="AD76" s="16">
        <f>VLOOKUP($B76,[1]AC!$B:$BJ,29,FALSE)</f>
        <v>1.8742021780707112E-5</v>
      </c>
      <c r="AE76" s="16" t="str">
        <f>VLOOKUP($B76,[1]AC!$B:$BJ,30,FALSE)</f>
        <v>DOWN</v>
      </c>
      <c r="AF76" s="16" t="str">
        <f>VLOOKUP($B76,[1]AC!$B:$BJ,31,FALSE)</f>
        <v>DOWN</v>
      </c>
      <c r="AG76" s="16" t="str">
        <f>VLOOKUP($B76,[1]AC!$B:$BJ,32,FALSE)</f>
        <v>NEGATIVE</v>
      </c>
      <c r="AH76" s="16">
        <f>VLOOKUP($B76,[1]AC!$B:$BJ,33,FALSE)</f>
        <v>0.12809000000000001</v>
      </c>
      <c r="AI76" s="16">
        <f>VLOOKUP($B76,[1]AC!$B:$BJ,34,FALSE)</f>
        <v>6560.7823076923087</v>
      </c>
      <c r="AJ76" s="16">
        <f>VLOOKUP($B76,[1]AC!$B:$BJ,35,FALSE)</f>
        <v>0.12809000000000001</v>
      </c>
      <c r="AK76" s="16">
        <f>VLOOKUP($B76,[1]AC!$B:$BJ,36,FALSE)</f>
        <v>6561.3723076923088</v>
      </c>
      <c r="AL76" s="16">
        <f>VLOOKUP($B76,[1]AC!$B:$BJ,37,FALSE)</f>
        <v>1.9523586364055786E-5</v>
      </c>
      <c r="AM76" s="16">
        <f>VLOOKUP($B76,[1]AC!$B:$BJ,38,FALSE)</f>
        <v>1.9521830798997955E-5</v>
      </c>
      <c r="AN76" s="16" t="str">
        <f>VLOOKUP($B77,[1]AC!$B:$BJ,39,FALSE)</f>
        <v/>
      </c>
      <c r="AO76" s="16" t="str">
        <f>VLOOKUP($B76,[1]AC!$B:$BJ,40,FALSE)</f>
        <v>UP</v>
      </c>
      <c r="AP76" s="16" t="str">
        <f>VLOOKUP($B76,[1]AC!$B:$BJ,41,FALSE)</f>
        <v>NEGATIVE</v>
      </c>
      <c r="AQ76" s="16">
        <f>VLOOKUP($B76,[1]AC!$B:$BJ,42,FALSE)</f>
        <v>0.12831000000000001</v>
      </c>
      <c r="AR76" s="16">
        <f>VLOOKUP($B76,[1]AC!$B:$BJ,43,FALSE)</f>
        <v>6769.6039787132295</v>
      </c>
      <c r="AS76" s="16">
        <f>VLOOKUP($B76,[1]AC!$B:$BJ,44,FALSE)</f>
        <v>0.12831999999999999</v>
      </c>
      <c r="AT76" s="16">
        <f>VLOOKUP($B76,[1]AC!$B:$BJ,45,FALSE)</f>
        <v>6766.1256231941452</v>
      </c>
      <c r="AU76" s="16">
        <f>VLOOKUP($B76,[1]AC!$B:$BJ,46,FALSE)</f>
        <v>1.8953841377348821E-5</v>
      </c>
      <c r="AV76" s="16">
        <f>VLOOKUP($B76,[1]AC!$B:$BJ,47,FALSE)</f>
        <v>1.8965063190686494E-5</v>
      </c>
      <c r="AW76" s="16" t="str">
        <f>VLOOKUP($B76,[1]AC!$B:$BJ,48,FALSE)</f>
        <v>DOWN</v>
      </c>
      <c r="AX76" s="16" t="str">
        <f>VLOOKUP($B76,[1]AC!$B:$BJ,49,FALSE)</f>
        <v>DOWN</v>
      </c>
      <c r="AY76" s="16" t="str">
        <f>VLOOKUP($B76,[1]AC!$B:$BJ,50,FALSE)</f>
        <v>NEGATIVE</v>
      </c>
      <c r="AZ76" s="16">
        <f>VLOOKUP($B76,[1]AC!$B:$BJ,51,FALSE)</f>
        <v>14.609</v>
      </c>
      <c r="BA76" s="16">
        <f>VLOOKUP($B76,[1]AC!$B:$BJ,52,FALSE)</f>
        <v>0.12822</v>
      </c>
      <c r="BB76" s="16">
        <f>VLOOKUP($B76,[1]AC!$B:$BJ,53,FALSE)</f>
        <v>0.12811</v>
      </c>
      <c r="BC76" s="16">
        <f>VLOOKUP($B76,[1]AC!$B:$BJ,54,FALSE)</f>
        <v>-2.4177195445328481E-3</v>
      </c>
      <c r="BD76" s="16">
        <f>VLOOKUP($B76,[1]AC!$B:$BJ,55,FALSE)</f>
        <v>-3.3504752999845566E-3</v>
      </c>
      <c r="BE76" s="16">
        <f>VLOOKUP($B76,[1]AC!$B:$BJ,56,FALSE)</f>
        <v>-1.5611583795176465E-3</v>
      </c>
      <c r="BF76" s="14">
        <f>VLOOKUP($B76,[2]indicators!$A:$G,2,FALSE)</f>
        <v>0</v>
      </c>
      <c r="BG76" s="14">
        <f>VLOOKUP($B76,[2]indicators!$A:$G,3,FALSE)</f>
        <v>0</v>
      </c>
      <c r="BH76" s="14">
        <f>VLOOKUP($B76,[2]indicators!$A:$G,4,FALSE)</f>
        <v>0</v>
      </c>
      <c r="BI76" s="17">
        <f>VLOOKUP($B76,[2]indicators!$A:$G,5,FALSE)</f>
        <v>0</v>
      </c>
      <c r="BJ76" s="17">
        <f>VLOOKUP($B76,[2]indicators!$A:$G,6,FALSE)</f>
        <v>0</v>
      </c>
      <c r="BK76" s="17">
        <f>VLOOKUP($B76,[2]indicators!$A:$G,7,FALSE)</f>
        <v>0</v>
      </c>
    </row>
    <row r="77" spans="1:63" x14ac:dyDescent="0.25">
      <c r="A77" s="14">
        <v>76</v>
      </c>
      <c r="B77" s="14" t="s">
        <v>445</v>
      </c>
      <c r="C77" s="6" t="s">
        <v>446</v>
      </c>
      <c r="D77" s="6" t="s">
        <v>386</v>
      </c>
      <c r="E77" s="15">
        <f t="shared" ca="1" si="1"/>
        <v>4</v>
      </c>
      <c r="F77" s="16">
        <f>VLOOKUP($B77,[1]AC!$B:$BJ,5,FALSE)</f>
        <v>64.861000000000004</v>
      </c>
      <c r="G77" s="16">
        <f>VLOOKUP($B78,[1]AC!$B:$BJ,6,FALSE)</f>
        <v>52.558294930935155</v>
      </c>
      <c r="H77" s="16">
        <f>VLOOKUP($B78,[1]AC!$B:$BJ,7,FALSE)</f>
        <v>1</v>
      </c>
      <c r="I77" s="16">
        <f>VLOOKUP($B78,[1]AC!$B:$BJ,8,FALSE)</f>
        <v>3.15E-3</v>
      </c>
      <c r="J77" s="16">
        <f>VLOOKUP($B78,[1]AC!$B:$BJ,9,FALSE)</f>
        <v>6941.81</v>
      </c>
      <c r="K77" s="16">
        <f>VLOOKUP($B78,[1]AC!$B:$BJ,10,FALSE)</f>
        <v>3.15E-3</v>
      </c>
      <c r="L77" s="16">
        <f>VLOOKUP($B78,[1]AC!$B:$BJ,11,FALSE)</f>
        <v>6964.82</v>
      </c>
      <c r="M77" s="16">
        <f>VLOOKUP($B78,[1]AC!$B:$BJ,12,FALSE)</f>
        <v>4.5377214300016852E-7</v>
      </c>
      <c r="N77" s="16">
        <f>VLOOKUP($B78,[1]AC!$B:$BJ,13,FALSE)</f>
        <v>4.5227299485126681E-7</v>
      </c>
      <c r="O77" s="16">
        <f>VLOOKUP($B78,[1]AC!$B:$BJ,14,FALSE)</f>
        <v>3.0599999999999998E-3</v>
      </c>
      <c r="P77" s="16">
        <f>VLOOKUP($B78,[1]AC!$B:$BJ,15,FALSE)</f>
        <v>6892.2477999999992</v>
      </c>
      <c r="Q77" s="16">
        <f>VLOOKUP($B78,[1]AC!$B:$BJ,16,FALSE)</f>
        <v>3.0599999999999998E-3</v>
      </c>
      <c r="R77" s="16">
        <f>VLOOKUP($B78,[1]AC!$B:$BJ,17,FALSE)</f>
        <v>6889.6637999999994</v>
      </c>
      <c r="S77" s="16">
        <f>VLOOKUP($B78,[1]AC!$B:$BJ,18,FALSE)</f>
        <v>4.439770723275504E-7</v>
      </c>
      <c r="T77" s="16">
        <f>VLOOKUP($B78,[1]AC!$B:$BJ,19,FALSE)</f>
        <v>4.4414358796433578E-7</v>
      </c>
      <c r="U77" s="16" t="str">
        <f>VLOOKUP($B77,[1]AC!$B:$BJ,20,FALSE)</f>
        <v>POSITIVE</v>
      </c>
      <c r="V77" s="16" t="str">
        <f>VLOOKUP($B77,[1]AC!$B:$BJ,21,FALSE)</f>
        <v/>
      </c>
      <c r="W77" s="16" t="str">
        <f>VLOOKUP($B77,[1]AC!$B:$BJ,22,FALSE)</f>
        <v>UP</v>
      </c>
      <c r="X77" s="16" t="str">
        <f>VLOOKUP($B77,[1]AC!$B:$BJ,23,FALSE)</f>
        <v>POSITIVE</v>
      </c>
      <c r="Y77" s="16">
        <f>VLOOKUP($B77,[1]AC!$B:$BJ,24,FALSE)</f>
        <v>0.26069999999999999</v>
      </c>
      <c r="Z77" s="16">
        <f>VLOOKUP($B77,[1]AC!$B:$BJ,25,FALSE)</f>
        <v>6852.6203076923057</v>
      </c>
      <c r="AA77" s="16">
        <f>VLOOKUP($B77,[1]AC!$B:$BJ,26,FALSE)</f>
        <v>0.2606</v>
      </c>
      <c r="AB77" s="16">
        <f>VLOOKUP($B77,[1]AC!$B:$BJ,27,FALSE)</f>
        <v>6850.3815384615364</v>
      </c>
      <c r="AC77" s="16">
        <f>VLOOKUP($B77,[1]AC!$B:$BJ,28,FALSE)</f>
        <v>3.8043841376612555E-5</v>
      </c>
      <c r="AD77" s="16">
        <f>VLOOKUP($B77,[1]AC!$B:$BJ,29,FALSE)</f>
        <v>3.8041676735355346E-5</v>
      </c>
      <c r="AE77" s="16" t="str">
        <f>VLOOKUP($B77,[1]AC!$B:$BJ,30,FALSE)</f>
        <v>UP</v>
      </c>
      <c r="AF77" s="16" t="str">
        <f>VLOOKUP($B77,[1]AC!$B:$BJ,31,FALSE)</f>
        <v>UP</v>
      </c>
      <c r="AG77" s="16" t="str">
        <f>VLOOKUP($B77,[1]AC!$B:$BJ,32,FALSE)</f>
        <v>BUY</v>
      </c>
      <c r="AH77" s="16">
        <f>VLOOKUP($B77,[1]AC!$B:$BJ,33,FALSE)</f>
        <v>0.25580000000000003</v>
      </c>
      <c r="AI77" s="16">
        <f>VLOOKUP($B77,[1]AC!$B:$BJ,34,FALSE)</f>
        <v>6560.7823076923087</v>
      </c>
      <c r="AJ77" s="16">
        <f>VLOOKUP($B77,[1]AC!$B:$BJ,35,FALSE)</f>
        <v>0.25580000000000003</v>
      </c>
      <c r="AK77" s="16">
        <f>VLOOKUP($B77,[1]AC!$B:$BJ,36,FALSE)</f>
        <v>6561.3723076923088</v>
      </c>
      <c r="AL77" s="16">
        <f>VLOOKUP($B77,[1]AC!$B:$BJ,37,FALSE)</f>
        <v>3.8989252806038489E-5</v>
      </c>
      <c r="AM77" s="16">
        <f>VLOOKUP($B77,[1]AC!$B:$BJ,38,FALSE)</f>
        <v>3.8985746884094604E-5</v>
      </c>
      <c r="AN77" s="16" t="str">
        <f>VLOOKUP($B78,[1]AC!$B:$BJ,39,FALSE)</f>
        <v/>
      </c>
      <c r="AO77" s="16" t="str">
        <f>VLOOKUP($B77,[1]AC!$B:$BJ,40,FALSE)</f>
        <v>UP</v>
      </c>
      <c r="AP77" s="16" t="str">
        <f>VLOOKUP($B77,[1]AC!$B:$BJ,41,FALSE)</f>
        <v>NEGATIVE</v>
      </c>
      <c r="AQ77" s="16">
        <f>VLOOKUP($B77,[1]AC!$B:$BJ,42,FALSE)</f>
        <v>0.25919999999999999</v>
      </c>
      <c r="AR77" s="16">
        <f>VLOOKUP($B77,[1]AC!$B:$BJ,43,FALSE)</f>
        <v>6769.6039787132295</v>
      </c>
      <c r="AS77" s="16">
        <f>VLOOKUP($B77,[1]AC!$B:$BJ,44,FALSE)</f>
        <v>0.25900000000000001</v>
      </c>
      <c r="AT77" s="16">
        <f>VLOOKUP($B77,[1]AC!$B:$BJ,45,FALSE)</f>
        <v>6766.1256231941452</v>
      </c>
      <c r="AU77" s="16">
        <f>VLOOKUP($B77,[1]AC!$B:$BJ,46,FALSE)</f>
        <v>3.8288798106217857E-5</v>
      </c>
      <c r="AV77" s="16">
        <f>VLOOKUP($B77,[1]AC!$B:$BJ,47,FALSE)</f>
        <v>3.8278922743047087E-5</v>
      </c>
      <c r="AW77" s="16" t="str">
        <f>VLOOKUP($B77,[1]AC!$B:$BJ,48,FALSE)</f>
        <v>UP</v>
      </c>
      <c r="AX77" s="16" t="str">
        <f>VLOOKUP($B77,[1]AC!$B:$BJ,49,FALSE)</f>
        <v>UP</v>
      </c>
      <c r="AY77" s="16" t="str">
        <f>VLOOKUP($B77,[1]AC!$B:$BJ,50,FALSE)</f>
        <v>NEGATIVE</v>
      </c>
      <c r="AZ77" s="16">
        <f>VLOOKUP($B77,[1]AC!$B:$BJ,51,FALSE)</f>
        <v>75.289000000000001</v>
      </c>
      <c r="BA77" s="16">
        <f>VLOOKUP($B77,[1]AC!$B:$BJ,52,FALSE)</f>
        <v>0.26119999999999999</v>
      </c>
      <c r="BB77" s="16">
        <f>VLOOKUP($B77,[1]AC!$B:$BJ,53,FALSE)</f>
        <v>0.25509999999999999</v>
      </c>
      <c r="BC77" s="16">
        <f>VLOOKUP($B77,[1]AC!$B:$BJ,54,FALSE)</f>
        <v>1.2633996937212899E-2</v>
      </c>
      <c r="BD77" s="16">
        <f>VLOOKUP($B77,[1]AC!$B:$BJ,55,FALSE)</f>
        <v>1.5355086372360827E-2</v>
      </c>
      <c r="BE77" s="16">
        <f>VLOOKUP($B77,[1]AC!$B:$BJ,56,FALSE)</f>
        <v>3.6848294786358426E-2</v>
      </c>
      <c r="BF77" s="14">
        <f>VLOOKUP($B77,[2]indicators!$A:$G,2,FALSE)</f>
        <v>19</v>
      </c>
      <c r="BG77" s="14">
        <f>VLOOKUP($B77,[2]indicators!$A:$G,3,FALSE)</f>
        <v>0</v>
      </c>
      <c r="BH77" s="14">
        <f>VLOOKUP($B77,[2]indicators!$A:$G,4,FALSE)</f>
        <v>0</v>
      </c>
      <c r="BI77" s="17">
        <f>VLOOKUP($B77,[2]indicators!$A:$G,5,FALSE)</f>
        <v>0</v>
      </c>
      <c r="BJ77" s="17">
        <f>VLOOKUP($B77,[2]indicators!$A:$G,6,FALSE)</f>
        <v>45966</v>
      </c>
      <c r="BK77" s="17">
        <f>VLOOKUP($B77,[2]indicators!$A:$G,7,FALSE)</f>
        <v>0</v>
      </c>
    </row>
    <row r="78" spans="1:63" x14ac:dyDescent="0.25">
      <c r="A78" s="14">
        <v>77</v>
      </c>
      <c r="B78" s="14" t="s">
        <v>447</v>
      </c>
      <c r="C78" s="6" t="s">
        <v>448</v>
      </c>
      <c r="D78" s="6" t="s">
        <v>386</v>
      </c>
      <c r="E78" s="15">
        <f t="shared" ca="1" si="1"/>
        <v>5</v>
      </c>
      <c r="F78" s="16">
        <f>VLOOKUP($B78,[1]AC!$B:$BJ,5,FALSE)</f>
        <v>63.238</v>
      </c>
      <c r="G78" s="16">
        <f>VLOOKUP($B79,[1]AC!$B:$BJ,6,FALSE)</f>
        <v>52.558294930935155</v>
      </c>
      <c r="H78" s="16">
        <f>VLOOKUP($B79,[1]AC!$B:$BJ,7,FALSE)</f>
        <v>0</v>
      </c>
      <c r="I78" s="16">
        <f>VLOOKUP($B79,[1]AC!$B:$BJ,8,FALSE)</f>
        <v>1.1039999999999999E-2</v>
      </c>
      <c r="J78" s="16">
        <f>VLOOKUP($B79,[1]AC!$B:$BJ,9,FALSE)</f>
        <v>6941.81</v>
      </c>
      <c r="K78" s="16">
        <f>VLOOKUP($B79,[1]AC!$B:$BJ,10,FALSE)</f>
        <v>1.1039999999999999E-2</v>
      </c>
      <c r="L78" s="16">
        <f>VLOOKUP($B79,[1]AC!$B:$BJ,11,FALSE)</f>
        <v>6964.82</v>
      </c>
      <c r="M78" s="16">
        <f>VLOOKUP($B79,[1]AC!$B:$BJ,12,FALSE)</f>
        <v>1.590363320229162E-6</v>
      </c>
      <c r="N78" s="16">
        <f>VLOOKUP($B79,[1]AC!$B:$BJ,13,FALSE)</f>
        <v>1.5851091629072969E-6</v>
      </c>
      <c r="O78" s="16">
        <f>VLOOKUP($B79,[1]AC!$B:$BJ,14,FALSE)</f>
        <v>1.1058999999999999E-2</v>
      </c>
      <c r="P78" s="16">
        <f>VLOOKUP($B79,[1]AC!$B:$BJ,15,FALSE)</f>
        <v>6892.2477999999992</v>
      </c>
      <c r="Q78" s="16">
        <f>VLOOKUP($B79,[1]AC!$B:$BJ,16,FALSE)</f>
        <v>1.1062000000000001E-2</v>
      </c>
      <c r="R78" s="16">
        <f>VLOOKUP($B79,[1]AC!$B:$BJ,17,FALSE)</f>
        <v>6889.6637999999994</v>
      </c>
      <c r="S78" s="16">
        <f>VLOOKUP($B79,[1]AC!$B:$BJ,18,FALSE)</f>
        <v>1.6045563538792092E-6</v>
      </c>
      <c r="T78" s="16">
        <f>VLOOKUP($B79,[1]AC!$B:$BJ,19,FALSE)</f>
        <v>1.6055935849874129E-6</v>
      </c>
      <c r="U78" s="16" t="str">
        <f>VLOOKUP($B78,[1]AC!$B:$BJ,20,FALSE)</f>
        <v>POSITIVE</v>
      </c>
      <c r="V78" s="16" t="str">
        <f>VLOOKUP($B78,[1]AC!$B:$BJ,21,FALSE)</f>
        <v/>
      </c>
      <c r="W78" s="16" t="str">
        <f>VLOOKUP($B78,[1]AC!$B:$BJ,22,FALSE)</f>
        <v>DOWN</v>
      </c>
      <c r="X78" s="16" t="str">
        <f>VLOOKUP($B78,[1]AC!$B:$BJ,23,FALSE)</f>
        <v>POSITIVE</v>
      </c>
      <c r="Y78" s="16">
        <f>VLOOKUP($B78,[1]AC!$B:$BJ,24,FALSE)</f>
        <v>3.0500000000000002E-3</v>
      </c>
      <c r="Z78" s="16">
        <f>VLOOKUP($B78,[1]AC!$B:$BJ,25,FALSE)</f>
        <v>6852.6203076923057</v>
      </c>
      <c r="AA78" s="16">
        <f>VLOOKUP($B78,[1]AC!$B:$BJ,26,FALSE)</f>
        <v>3.0500000000000002E-3</v>
      </c>
      <c r="AB78" s="16">
        <f>VLOOKUP($B78,[1]AC!$B:$BJ,27,FALSE)</f>
        <v>6850.3815384615364</v>
      </c>
      <c r="AC78" s="16">
        <f>VLOOKUP($B78,[1]AC!$B:$BJ,28,FALSE)</f>
        <v>4.4508521748626122E-7</v>
      </c>
      <c r="AD78" s="16">
        <f>VLOOKUP($B78,[1]AC!$B:$BJ,29,FALSE)</f>
        <v>4.4523067552890949E-7</v>
      </c>
      <c r="AE78" s="16" t="str">
        <f>VLOOKUP($B78,[1]AC!$B:$BJ,30,FALSE)</f>
        <v/>
      </c>
      <c r="AF78" s="16" t="str">
        <f>VLOOKUP($B78,[1]AC!$B:$BJ,31,FALSE)</f>
        <v>DOWN</v>
      </c>
      <c r="AG78" s="16" t="str">
        <f>VLOOKUP($B78,[1]AC!$B:$BJ,32,FALSE)</f>
        <v>POSITIVE</v>
      </c>
      <c r="AH78" s="16">
        <f>VLOOKUP($B78,[1]AC!$B:$BJ,33,FALSE)</f>
        <v>2.98E-3</v>
      </c>
      <c r="AI78" s="16">
        <f>VLOOKUP($B78,[1]AC!$B:$BJ,34,FALSE)</f>
        <v>6560.7823076923087</v>
      </c>
      <c r="AJ78" s="16">
        <f>VLOOKUP($B78,[1]AC!$B:$BJ,35,FALSE)</f>
        <v>2.98E-3</v>
      </c>
      <c r="AK78" s="16">
        <f>VLOOKUP($B78,[1]AC!$B:$BJ,36,FALSE)</f>
        <v>6561.3723076923088</v>
      </c>
      <c r="AL78" s="16">
        <f>VLOOKUP($B78,[1]AC!$B:$BJ,37,FALSE)</f>
        <v>4.542141257310191E-7</v>
      </c>
      <c r="AM78" s="16">
        <f>VLOOKUP($B78,[1]AC!$B:$BJ,38,FALSE)</f>
        <v>4.5417328269977287E-7</v>
      </c>
      <c r="AN78" s="16" t="str">
        <f>VLOOKUP($B79,[1]AC!$B:$BJ,39,FALSE)</f>
        <v>UP</v>
      </c>
      <c r="AO78" s="16" t="str">
        <f>VLOOKUP($B78,[1]AC!$B:$BJ,40,FALSE)</f>
        <v>UP</v>
      </c>
      <c r="AP78" s="16" t="str">
        <f>VLOOKUP($B78,[1]AC!$B:$BJ,41,FALSE)</f>
        <v>NEGATIVE</v>
      </c>
      <c r="AQ78" s="16">
        <f>VLOOKUP($B78,[1]AC!$B:$BJ,42,FALSE)</f>
        <v>3.0300000000000001E-3</v>
      </c>
      <c r="AR78" s="16">
        <f>VLOOKUP($B78,[1]AC!$B:$BJ,43,FALSE)</f>
        <v>6769.6039787132295</v>
      </c>
      <c r="AS78" s="16">
        <f>VLOOKUP($B78,[1]AC!$B:$BJ,44,FALSE)</f>
        <v>3.0300000000000001E-3</v>
      </c>
      <c r="AT78" s="16">
        <f>VLOOKUP($B78,[1]AC!$B:$BJ,45,FALSE)</f>
        <v>6766.1256231941452</v>
      </c>
      <c r="AU78" s="16">
        <f>VLOOKUP($B78,[1]AC!$B:$BJ,46,FALSE)</f>
        <v>4.4758895934351901E-7</v>
      </c>
      <c r="AV78" s="16">
        <f>VLOOKUP($B78,[1]AC!$B:$BJ,47,FALSE)</f>
        <v>4.4781905757309912E-7</v>
      </c>
      <c r="AW78" s="16" t="str">
        <f>VLOOKUP($B78,[1]AC!$B:$BJ,48,FALSE)</f>
        <v/>
      </c>
      <c r="AX78" s="16" t="str">
        <f>VLOOKUP($B78,[1]AC!$B:$BJ,49,FALSE)</f>
        <v>DOWN</v>
      </c>
      <c r="AY78" s="16" t="str">
        <f>VLOOKUP($B78,[1]AC!$B:$BJ,50,FALSE)</f>
        <v>POSITIVE</v>
      </c>
      <c r="AZ78" s="16">
        <f>VLOOKUP($B78,[1]AC!$B:$BJ,51,FALSE)</f>
        <v>80.668999999999997</v>
      </c>
      <c r="BA78" s="16">
        <f>VLOOKUP($B78,[1]AC!$B:$BJ,52,FALSE)</f>
        <v>3.0699999999999998E-3</v>
      </c>
      <c r="BB78" s="16">
        <f>VLOOKUP($B78,[1]AC!$B:$BJ,53,FALSE)</f>
        <v>2.97E-3</v>
      </c>
      <c r="BC78" s="16">
        <f>VLOOKUP($B78,[1]AC!$B:$BJ,54,FALSE)</f>
        <v>2.6058631921824116E-2</v>
      </c>
      <c r="BD78" s="16">
        <f>VLOOKUP($B78,[1]AC!$B:$BJ,55,FALSE)</f>
        <v>2.941176470588247E-2</v>
      </c>
      <c r="BE78" s="16">
        <f>VLOOKUP($B78,[1]AC!$B:$BJ,56,FALSE)</f>
        <v>6.0606060606060552E-2</v>
      </c>
      <c r="BF78" s="14">
        <f>VLOOKUP($B78,[2]indicators!$A:$G,2,FALSE)</f>
        <v>16</v>
      </c>
      <c r="BG78" s="14">
        <f>VLOOKUP($B78,[2]indicators!$A:$G,3,FALSE)</f>
        <v>0</v>
      </c>
      <c r="BH78" s="14">
        <f>VLOOKUP($B78,[2]indicators!$A:$G,4,FALSE)</f>
        <v>0</v>
      </c>
      <c r="BI78" s="17">
        <f>VLOOKUP($B78,[2]indicators!$A:$G,5,FALSE)</f>
        <v>0</v>
      </c>
      <c r="BJ78" s="17">
        <f>VLOOKUP($B78,[2]indicators!$A:$G,6,FALSE)</f>
        <v>45995</v>
      </c>
      <c r="BK78" s="17">
        <f>VLOOKUP($B78,[2]indicators!$A:$G,7,FALSE)</f>
        <v>0</v>
      </c>
    </row>
    <row r="79" spans="1:63" x14ac:dyDescent="0.25">
      <c r="A79" s="14">
        <v>78</v>
      </c>
      <c r="B79" s="14" t="s">
        <v>449</v>
      </c>
      <c r="C79" s="6" t="s">
        <v>450</v>
      </c>
      <c r="D79" s="6" t="s">
        <v>386</v>
      </c>
      <c r="E79" s="15">
        <f t="shared" ca="1" si="1"/>
        <v>-1</v>
      </c>
      <c r="F79" s="16">
        <f>VLOOKUP($B79,[1]AC!$B:$BJ,5,FALSE)</f>
        <v>52.652000000000001</v>
      </c>
      <c r="G79" s="16">
        <f>VLOOKUP($B80,[1]AC!$B:$BJ,6,FALSE)</f>
        <v>52.558294930935155</v>
      </c>
      <c r="H79" s="16">
        <f>VLOOKUP($B80,[1]AC!$B:$BJ,7,FALSE)</f>
        <v>1</v>
      </c>
      <c r="I79" s="16">
        <f>VLOOKUP($B80,[1]AC!$B:$BJ,8,FALSE)</f>
        <v>0.68989999999999996</v>
      </c>
      <c r="J79" s="16">
        <f>VLOOKUP($B80,[1]AC!$B:$BJ,9,FALSE)</f>
        <v>6941.81</v>
      </c>
      <c r="K79" s="16">
        <f>VLOOKUP($B80,[1]AC!$B:$BJ,10,FALSE)</f>
        <v>0.68979999999999997</v>
      </c>
      <c r="L79" s="16">
        <f>VLOOKUP($B80,[1]AC!$B:$BJ,11,FALSE)</f>
        <v>6964.82</v>
      </c>
      <c r="M79" s="16">
        <f>VLOOKUP($B80,[1]AC!$B:$BJ,12,FALSE)</f>
        <v>9.938330204946547E-5</v>
      </c>
      <c r="N79" s="16">
        <f>VLOOKUP($B80,[1]AC!$B:$BJ,13,FALSE)</f>
        <v>9.9040606936001214E-5</v>
      </c>
      <c r="O79" s="16">
        <f>VLOOKUP($B80,[1]AC!$B:$BJ,14,FALSE)</f>
        <v>0.68089999999999995</v>
      </c>
      <c r="P79" s="16">
        <f>VLOOKUP($B80,[1]AC!$B:$BJ,15,FALSE)</f>
        <v>6892.2477999999992</v>
      </c>
      <c r="Q79" s="16">
        <f>VLOOKUP($B80,[1]AC!$B:$BJ,16,FALSE)</f>
        <v>0.68049999999999999</v>
      </c>
      <c r="R79" s="16">
        <f>VLOOKUP($B80,[1]AC!$B:$BJ,17,FALSE)</f>
        <v>6889.6637999999994</v>
      </c>
      <c r="S79" s="16">
        <f>VLOOKUP($B80,[1]AC!$B:$BJ,18,FALSE)</f>
        <v>9.8792153120205573E-5</v>
      </c>
      <c r="T79" s="16">
        <f>VLOOKUP($B80,[1]AC!$B:$BJ,19,FALSE)</f>
        <v>9.8771147584879261E-5</v>
      </c>
      <c r="U79" s="16" t="str">
        <f>VLOOKUP($B79,[1]AC!$B:$BJ,20,FALSE)</f>
        <v>NEGATIVE</v>
      </c>
      <c r="V79" s="16" t="str">
        <f>VLOOKUP($B79,[1]AC!$B:$BJ,21,FALSE)</f>
        <v/>
      </c>
      <c r="W79" s="16" t="str">
        <f>VLOOKUP($B79,[1]AC!$B:$BJ,22,FALSE)</f>
        <v>DOWN</v>
      </c>
      <c r="X79" s="16" t="str">
        <f>VLOOKUP($B79,[1]AC!$B:$BJ,23,FALSE)</f>
        <v>NEGATIVE</v>
      </c>
      <c r="Y79" s="16">
        <f>VLOOKUP($B79,[1]AC!$B:$BJ,24,FALSE)</f>
        <v>1.1103999999999999E-2</v>
      </c>
      <c r="Z79" s="16">
        <f>VLOOKUP($B79,[1]AC!$B:$BJ,25,FALSE)</f>
        <v>6852.6203076923057</v>
      </c>
      <c r="AA79" s="16">
        <f>VLOOKUP($B79,[1]AC!$B:$BJ,26,FALSE)</f>
        <v>1.1107000000000001E-2</v>
      </c>
      <c r="AB79" s="16">
        <f>VLOOKUP($B79,[1]AC!$B:$BJ,27,FALSE)</f>
        <v>6850.3815384615364</v>
      </c>
      <c r="AC79" s="16">
        <f>VLOOKUP($B79,[1]AC!$B:$BJ,28,FALSE)</f>
        <v>1.620402050808998E-6</v>
      </c>
      <c r="AD79" s="16">
        <f>VLOOKUP($B79,[1]AC!$B:$BJ,29,FALSE)</f>
        <v>1.6213695452785567E-6</v>
      </c>
      <c r="AE79" s="16" t="str">
        <f>VLOOKUP($B79,[1]AC!$B:$BJ,30,FALSE)</f>
        <v>DOWN</v>
      </c>
      <c r="AF79" s="16" t="str">
        <f>VLOOKUP($B79,[1]AC!$B:$BJ,31,FALSE)</f>
        <v>DOWN</v>
      </c>
      <c r="AG79" s="16" t="str">
        <f>VLOOKUP($B79,[1]AC!$B:$BJ,32,FALSE)</f>
        <v>NEGATIVE</v>
      </c>
      <c r="AH79" s="16">
        <f>VLOOKUP($B79,[1]AC!$B:$BJ,33,FALSE)</f>
        <v>1.1327E-2</v>
      </c>
      <c r="AI79" s="16">
        <f>VLOOKUP($B79,[1]AC!$B:$BJ,34,FALSE)</f>
        <v>6560.7823076923087</v>
      </c>
      <c r="AJ79" s="16">
        <f>VLOOKUP($B79,[1]AC!$B:$BJ,35,FALSE)</f>
        <v>1.1325999999999999E-2</v>
      </c>
      <c r="AK79" s="16">
        <f>VLOOKUP($B79,[1]AC!$B:$BJ,36,FALSE)</f>
        <v>6561.3723076923088</v>
      </c>
      <c r="AL79" s="16">
        <f>VLOOKUP($B79,[1]AC!$B:$BJ,37,FALSE)</f>
        <v>1.7264709403205549E-6</v>
      </c>
      <c r="AM79" s="16">
        <f>VLOOKUP($B79,[1]AC!$B:$BJ,38,FALSE)</f>
        <v>1.726163288542828E-6</v>
      </c>
      <c r="AN79" s="16" t="str">
        <f>VLOOKUP($B80,[1]AC!$B:$BJ,39,FALSE)</f>
        <v>UP</v>
      </c>
      <c r="AO79" s="16" t="str">
        <f>VLOOKUP($B79,[1]AC!$B:$BJ,40,FALSE)</f>
        <v>UP</v>
      </c>
      <c r="AP79" s="16" t="str">
        <f>VLOOKUP($B79,[1]AC!$B:$BJ,41,FALSE)</f>
        <v>NEGATIVE</v>
      </c>
      <c r="AQ79" s="16">
        <f>VLOOKUP($B79,[1]AC!$B:$BJ,42,FALSE)</f>
        <v>1.1166000000000001E-2</v>
      </c>
      <c r="AR79" s="16">
        <f>VLOOKUP($B79,[1]AC!$B:$BJ,43,FALSE)</f>
        <v>6769.6039787132295</v>
      </c>
      <c r="AS79" s="16">
        <f>VLOOKUP($B79,[1]AC!$B:$BJ,44,FALSE)</f>
        <v>1.1168000000000001E-2</v>
      </c>
      <c r="AT79" s="16">
        <f>VLOOKUP($B79,[1]AC!$B:$BJ,45,FALSE)</f>
        <v>6766.1256231941452</v>
      </c>
      <c r="AU79" s="16">
        <f>VLOOKUP($B79,[1]AC!$B:$BJ,46,FALSE)</f>
        <v>1.6494317887886907E-6</v>
      </c>
      <c r="AV79" s="16">
        <f>VLOOKUP($B79,[1]AC!$B:$BJ,47,FALSE)</f>
        <v>1.6505753250747099E-6</v>
      </c>
      <c r="AW79" s="16" t="str">
        <f>VLOOKUP($B79,[1]AC!$B:$BJ,48,FALSE)</f>
        <v>DOWN</v>
      </c>
      <c r="AX79" s="16" t="str">
        <f>VLOOKUP($B79,[1]AC!$B:$BJ,49,FALSE)</f>
        <v>DOWN</v>
      </c>
      <c r="AY79" s="16" t="str">
        <f>VLOOKUP($B79,[1]AC!$B:$BJ,50,FALSE)</f>
        <v>NEGATIVE</v>
      </c>
      <c r="AZ79" s="16">
        <f>VLOOKUP($B79,[1]AC!$B:$BJ,51,FALSE)</f>
        <v>51.313000000000002</v>
      </c>
      <c r="BA79" s="16">
        <f>VLOOKUP($B79,[1]AC!$B:$BJ,52,FALSE)</f>
        <v>1.1029000000000001E-2</v>
      </c>
      <c r="BB79" s="16">
        <f>VLOOKUP($B79,[1]AC!$B:$BJ,53,FALSE)</f>
        <v>1.1382E-2</v>
      </c>
      <c r="BC79" s="16">
        <f>VLOOKUP($B79,[1]AC!$B:$BJ,54,FALSE)</f>
        <v>9.9737056850113248E-4</v>
      </c>
      <c r="BD79" s="16">
        <f>VLOOKUP($B79,[1]AC!$B:$BJ,55,FALSE)</f>
        <v>-1.7180576905687639E-3</v>
      </c>
      <c r="BE79" s="16">
        <f>VLOOKUP($B79,[1]AC!$B:$BJ,56,FALSE)</f>
        <v>-3.0047443331576162E-2</v>
      </c>
      <c r="BF79" s="14">
        <f>VLOOKUP($B79,[2]indicators!$A:$G,2,FALSE)</f>
        <v>1</v>
      </c>
      <c r="BG79" s="14">
        <f>VLOOKUP($B79,[2]indicators!$A:$G,3,FALSE)</f>
        <v>0</v>
      </c>
      <c r="BH79" s="14">
        <f>VLOOKUP($B79,[2]indicators!$A:$G,4,FALSE)</f>
        <v>0</v>
      </c>
      <c r="BI79" s="17">
        <f>VLOOKUP($B79,[2]indicators!$A:$G,5,FALSE)</f>
        <v>0</v>
      </c>
      <c r="BJ79" s="17">
        <f>VLOOKUP($B79,[2]indicators!$A:$G,6,FALSE)</f>
        <v>0</v>
      </c>
      <c r="BK79" s="17">
        <f>VLOOKUP($B79,[2]indicators!$A:$G,7,FALSE)</f>
        <v>0</v>
      </c>
    </row>
    <row r="80" spans="1:63" x14ac:dyDescent="0.25">
      <c r="A80" s="14">
        <v>79</v>
      </c>
      <c r="B80" s="14" t="s">
        <v>451</v>
      </c>
      <c r="C80" s="6" t="s">
        <v>452</v>
      </c>
      <c r="D80" s="6" t="s">
        <v>386</v>
      </c>
      <c r="E80" s="15">
        <f t="shared" ca="1" si="1"/>
        <v>3</v>
      </c>
      <c r="F80" s="16">
        <f>VLOOKUP($B80,[1]AC!$B:$BJ,5,FALSE)</f>
        <v>66.305000000000007</v>
      </c>
      <c r="G80" s="16">
        <f>VLOOKUP($B81,[1]AC!$B:$BJ,6,FALSE)</f>
        <v>52.558294930935155</v>
      </c>
      <c r="H80" s="16">
        <f>VLOOKUP($B81,[1]AC!$B:$BJ,7,FALSE)</f>
        <v>1</v>
      </c>
      <c r="I80" s="16">
        <f>VLOOKUP($B81,[1]AC!$B:$BJ,8,FALSE)</f>
        <v>8.2050000000000005E-3</v>
      </c>
      <c r="J80" s="16">
        <f>VLOOKUP($B81,[1]AC!$B:$BJ,9,FALSE)</f>
        <v>6941.81</v>
      </c>
      <c r="K80" s="16">
        <f>VLOOKUP($B81,[1]AC!$B:$BJ,10,FALSE)</f>
        <v>8.2050000000000005E-3</v>
      </c>
      <c r="L80" s="16">
        <f>VLOOKUP($B81,[1]AC!$B:$BJ,11,FALSE)</f>
        <v>6964.82</v>
      </c>
      <c r="M80" s="16">
        <f>VLOOKUP($B81,[1]AC!$B:$BJ,12,FALSE)</f>
        <v>1.1819683915290105E-6</v>
      </c>
      <c r="N80" s="16">
        <f>VLOOKUP($B81,[1]AC!$B:$BJ,13,FALSE)</f>
        <v>1.178063467541157E-6</v>
      </c>
      <c r="O80" s="16">
        <f>VLOOKUP($B81,[1]AC!$B:$BJ,14,FALSE)</f>
        <v>7.9909999999999998E-3</v>
      </c>
      <c r="P80" s="16">
        <f>VLOOKUP($B81,[1]AC!$B:$BJ,15,FALSE)</f>
        <v>6892.2477999999992</v>
      </c>
      <c r="Q80" s="16">
        <f>VLOOKUP($B81,[1]AC!$B:$BJ,16,FALSE)</f>
        <v>7.9839999999999998E-3</v>
      </c>
      <c r="R80" s="16">
        <f>VLOOKUP($B81,[1]AC!$B:$BJ,17,FALSE)</f>
        <v>6889.6637999999994</v>
      </c>
      <c r="S80" s="16">
        <f>VLOOKUP($B81,[1]AC!$B:$BJ,18,FALSE)</f>
        <v>1.1594185571795606E-6</v>
      </c>
      <c r="T80" s="16">
        <f>VLOOKUP($B81,[1]AC!$B:$BJ,19,FALSE)</f>
        <v>1.1588373876821101E-6</v>
      </c>
      <c r="U80" s="16" t="str">
        <f>VLOOKUP($B80,[1]AC!$B:$BJ,20,FALSE)</f>
        <v>POSITIVE</v>
      </c>
      <c r="V80" s="16" t="str">
        <f>VLOOKUP($B80,[1]AC!$B:$BJ,21,FALSE)</f>
        <v/>
      </c>
      <c r="W80" s="16" t="str">
        <f>VLOOKUP($B80,[1]AC!$B:$BJ,22,FALSE)</f>
        <v>UP</v>
      </c>
      <c r="X80" s="16" t="str">
        <f>VLOOKUP($B80,[1]AC!$B:$BJ,23,FALSE)</f>
        <v>POSITIVE</v>
      </c>
      <c r="Y80" s="16">
        <f>VLOOKUP($B80,[1]AC!$B:$BJ,24,FALSE)</f>
        <v>0.6804</v>
      </c>
      <c r="Z80" s="16">
        <f>VLOOKUP($B80,[1]AC!$B:$BJ,25,FALSE)</f>
        <v>6852.6203076923057</v>
      </c>
      <c r="AA80" s="16">
        <f>VLOOKUP($B80,[1]AC!$B:$BJ,26,FALSE)</f>
        <v>0.68030000000000002</v>
      </c>
      <c r="AB80" s="16">
        <f>VLOOKUP($B80,[1]AC!$B:$BJ,27,FALSE)</f>
        <v>6850.3815384615364</v>
      </c>
      <c r="AC80" s="16">
        <f>VLOOKUP($B80,[1]AC!$B:$BJ,28,FALSE)</f>
        <v>9.9290485894312165E-5</v>
      </c>
      <c r="AD80" s="16">
        <f>VLOOKUP($B80,[1]AC!$B:$BJ,29,FALSE)</f>
        <v>9.9308337233546594E-5</v>
      </c>
      <c r="AE80" s="16" t="str">
        <f>VLOOKUP($B80,[1]AC!$B:$BJ,30,FALSE)</f>
        <v>UP</v>
      </c>
      <c r="AF80" s="16" t="str">
        <f>VLOOKUP($B80,[1]AC!$B:$BJ,31,FALSE)</f>
        <v>DOWN</v>
      </c>
      <c r="AG80" s="16" t="str">
        <f>VLOOKUP($B80,[1]AC!$B:$BJ,32,FALSE)</f>
        <v>BUY</v>
      </c>
      <c r="AH80" s="16">
        <f>VLOOKUP($B80,[1]AC!$B:$BJ,33,FALSE)</f>
        <v>0.69220000000000004</v>
      </c>
      <c r="AI80" s="16">
        <f>VLOOKUP($B80,[1]AC!$B:$BJ,34,FALSE)</f>
        <v>6560.7823076923087</v>
      </c>
      <c r="AJ80" s="16">
        <f>VLOOKUP($B80,[1]AC!$B:$BJ,35,FALSE)</f>
        <v>0.69210000000000005</v>
      </c>
      <c r="AK80" s="16">
        <f>VLOOKUP($B80,[1]AC!$B:$BJ,36,FALSE)</f>
        <v>6561.3723076923088</v>
      </c>
      <c r="AL80" s="16">
        <f>VLOOKUP($B80,[1]AC!$B:$BJ,37,FALSE)</f>
        <v>1.0550571068154747E-4</v>
      </c>
      <c r="AM80" s="16">
        <f>VLOOKUP($B80,[1]AC!$B:$BJ,38,FALSE)</f>
        <v>1.0548098287131302E-4</v>
      </c>
      <c r="AN80" s="16" t="str">
        <f>VLOOKUP($B81,[1]AC!$B:$BJ,39,FALSE)</f>
        <v>DOWN</v>
      </c>
      <c r="AO80" s="16" t="str">
        <f>VLOOKUP($B80,[1]AC!$B:$BJ,40,FALSE)</f>
        <v>UP</v>
      </c>
      <c r="AP80" s="16" t="str">
        <f>VLOOKUP($B80,[1]AC!$B:$BJ,41,FALSE)</f>
        <v>NEGATIVE</v>
      </c>
      <c r="AQ80" s="16">
        <f>VLOOKUP($B80,[1]AC!$B:$BJ,42,FALSE)</f>
        <v>0.68620000000000003</v>
      </c>
      <c r="AR80" s="16">
        <f>VLOOKUP($B80,[1]AC!$B:$BJ,43,FALSE)</f>
        <v>6769.6039787132295</v>
      </c>
      <c r="AS80" s="16">
        <f>VLOOKUP($B80,[1]AC!$B:$BJ,44,FALSE)</f>
        <v>0.68610000000000004</v>
      </c>
      <c r="AT80" s="16">
        <f>VLOOKUP($B80,[1]AC!$B:$BJ,45,FALSE)</f>
        <v>6766.1256231941452</v>
      </c>
      <c r="AU80" s="16">
        <f>VLOOKUP($B80,[1]AC!$B:$BJ,46,FALSE)</f>
        <v>1.0136486597409991E-4</v>
      </c>
      <c r="AV80" s="16">
        <f>VLOOKUP($B80,[1]AC!$B:$BJ,47,FALSE)</f>
        <v>1.0140219650194829E-4</v>
      </c>
      <c r="AW80" s="16" t="str">
        <f>VLOOKUP($B80,[1]AC!$B:$BJ,48,FALSE)</f>
        <v>UP</v>
      </c>
      <c r="AX80" s="16" t="str">
        <f>VLOOKUP($B80,[1]AC!$B:$BJ,49,FALSE)</f>
        <v>DOWN</v>
      </c>
      <c r="AY80" s="16" t="str">
        <f>VLOOKUP($B80,[1]AC!$B:$BJ,50,FALSE)</f>
        <v>NEGATIVE</v>
      </c>
      <c r="AZ80" s="16">
        <f>VLOOKUP($B80,[1]AC!$B:$BJ,51,FALSE)</f>
        <v>73.551000000000002</v>
      </c>
      <c r="BA80" s="16">
        <f>VLOOKUP($B80,[1]AC!$B:$BJ,52,FALSE)</f>
        <v>0.68469999999999998</v>
      </c>
      <c r="BB80" s="16">
        <f>VLOOKUP($B80,[1]AC!$B:$BJ,53,FALSE)</f>
        <v>0.69210000000000005</v>
      </c>
      <c r="BC80" s="16">
        <f>VLOOKUP($B80,[1]AC!$B:$BJ,54,FALSE)</f>
        <v>7.5945669636336977E-3</v>
      </c>
      <c r="BD80" s="16">
        <f>VLOOKUP($B80,[1]AC!$B:$BJ,55,FALSE)</f>
        <v>1.3217799970627109E-2</v>
      </c>
      <c r="BE80" s="16">
        <f>VLOOKUP($B80,[1]AC!$B:$BJ,56,FALSE)</f>
        <v>-3.1787313971970432E-3</v>
      </c>
      <c r="BF80" s="14">
        <f>VLOOKUP($B80,[2]indicators!$A:$G,2,FALSE)</f>
        <v>32</v>
      </c>
      <c r="BG80" s="14">
        <f>VLOOKUP($B80,[2]indicators!$A:$G,3,FALSE)</f>
        <v>0</v>
      </c>
      <c r="BH80" s="14">
        <f>VLOOKUP($B80,[2]indicators!$A:$G,4,FALSE)</f>
        <v>0</v>
      </c>
      <c r="BI80" s="17">
        <f>VLOOKUP($B80,[2]indicators!$A:$G,5,FALSE)</f>
        <v>0</v>
      </c>
      <c r="BJ80" s="17">
        <f>VLOOKUP($B80,[2]indicators!$A:$G,6,FALSE)</f>
        <v>0</v>
      </c>
      <c r="BK80" s="17">
        <f>VLOOKUP($B80,[2]indicators!$A:$G,7,FALSE)</f>
        <v>0</v>
      </c>
    </row>
    <row r="81" spans="1:63" x14ac:dyDescent="0.25">
      <c r="A81" s="14">
        <v>80</v>
      </c>
      <c r="B81" s="14" t="s">
        <v>453</v>
      </c>
      <c r="C81" s="6" t="s">
        <v>454</v>
      </c>
      <c r="D81" s="6" t="s">
        <v>386</v>
      </c>
      <c r="E81" s="15">
        <f t="shared" ca="1" si="1"/>
        <v>4</v>
      </c>
      <c r="F81" s="16">
        <f>VLOOKUP($B81,[1]AC!$B:$BJ,5,FALSE)</f>
        <v>63.588999999999999</v>
      </c>
      <c r="G81" s="16">
        <f>VLOOKUP($B82,[1]AC!$B:$BJ,6,FALSE)</f>
        <v>52.558294930935155</v>
      </c>
      <c r="H81" s="16">
        <f>VLOOKUP($B82,[1]AC!$B:$BJ,7,FALSE)</f>
        <v>0</v>
      </c>
      <c r="I81" s="16">
        <f>VLOOKUP($B82,[1]AC!$B:$BJ,8,FALSE)</f>
        <v>0.54442000000000002</v>
      </c>
      <c r="J81" s="16">
        <f>VLOOKUP($B82,[1]AC!$B:$BJ,9,FALSE)</f>
        <v>6941.81</v>
      </c>
      <c r="K81" s="16">
        <f>VLOOKUP($B82,[1]AC!$B:$BJ,10,FALSE)</f>
        <v>0.54451000000000005</v>
      </c>
      <c r="L81" s="16">
        <f>VLOOKUP($B82,[1]AC!$B:$BJ,11,FALSE)</f>
        <v>6964.82</v>
      </c>
      <c r="M81" s="16">
        <f>VLOOKUP($B82,[1]AC!$B:$BJ,12,FALSE)</f>
        <v>7.8426231775286271E-5</v>
      </c>
      <c r="N81" s="16">
        <f>VLOOKUP($B82,[1]AC!$B:$BJ,13,FALSE)</f>
        <v>7.8180053468718507E-5</v>
      </c>
      <c r="O81" s="16">
        <f>VLOOKUP($B82,[1]AC!$B:$BJ,14,FALSE)</f>
        <v>0.54461999999999999</v>
      </c>
      <c r="P81" s="16">
        <f>VLOOKUP($B82,[1]AC!$B:$BJ,15,FALSE)</f>
        <v>6892.2477999999992</v>
      </c>
      <c r="Q81" s="16">
        <f>VLOOKUP($B82,[1]AC!$B:$BJ,16,FALSE)</f>
        <v>0.54476000000000002</v>
      </c>
      <c r="R81" s="16">
        <f>VLOOKUP($B82,[1]AC!$B:$BJ,17,FALSE)</f>
        <v>6889.6637999999994</v>
      </c>
      <c r="S81" s="16">
        <f>VLOOKUP($B82,[1]AC!$B:$BJ,18,FALSE)</f>
        <v>7.901921344151324E-5</v>
      </c>
      <c r="T81" s="16">
        <f>VLOOKUP($B82,[1]AC!$B:$BJ,19,FALSE)</f>
        <v>7.9069170254722739E-5</v>
      </c>
      <c r="U81" s="16" t="str">
        <f>VLOOKUP($B81,[1]AC!$B:$BJ,20,FALSE)</f>
        <v>POSITIVE</v>
      </c>
      <c r="V81" s="16" t="str">
        <f>VLOOKUP($B81,[1]AC!$B:$BJ,21,FALSE)</f>
        <v/>
      </c>
      <c r="W81" s="16" t="str">
        <f>VLOOKUP($B81,[1]AC!$B:$BJ,22,FALSE)</f>
        <v>UP</v>
      </c>
      <c r="X81" s="16" t="str">
        <f>VLOOKUP($B81,[1]AC!$B:$BJ,23,FALSE)</f>
        <v>POSITIVE</v>
      </c>
      <c r="Y81" s="16">
        <f>VLOOKUP($B81,[1]AC!$B:$BJ,24,FALSE)</f>
        <v>7.9649999999999999E-3</v>
      </c>
      <c r="Z81" s="16">
        <f>VLOOKUP($B81,[1]AC!$B:$BJ,25,FALSE)</f>
        <v>6852.6203076923057</v>
      </c>
      <c r="AA81" s="16">
        <f>VLOOKUP($B81,[1]AC!$B:$BJ,26,FALSE)</f>
        <v>7.9600000000000001E-3</v>
      </c>
      <c r="AB81" s="16">
        <f>VLOOKUP($B81,[1]AC!$B:$BJ,27,FALSE)</f>
        <v>6850.3815384615364</v>
      </c>
      <c r="AC81" s="16">
        <f>VLOOKUP($B81,[1]AC!$B:$BJ,28,FALSE)</f>
        <v>1.1623291007469083E-6</v>
      </c>
      <c r="AD81" s="16">
        <f>VLOOKUP($B81,[1]AC!$B:$BJ,29,FALSE)</f>
        <v>1.1619790744951212E-6</v>
      </c>
      <c r="AE81" s="16" t="str">
        <f>VLOOKUP($B81,[1]AC!$B:$BJ,30,FALSE)</f>
        <v>UP</v>
      </c>
      <c r="AF81" s="16" t="str">
        <f>VLOOKUP($B81,[1]AC!$B:$BJ,31,FALSE)</f>
        <v>UP</v>
      </c>
      <c r="AG81" s="16" t="str">
        <f>VLOOKUP($B81,[1]AC!$B:$BJ,32,FALSE)</f>
        <v>POSITIVE</v>
      </c>
      <c r="AH81" s="16">
        <f>VLOOKUP($B81,[1]AC!$B:$BJ,33,FALSE)</f>
        <v>8.0689999999999998E-3</v>
      </c>
      <c r="AI81" s="16">
        <f>VLOOKUP($B81,[1]AC!$B:$BJ,34,FALSE)</f>
        <v>6560.7823076923087</v>
      </c>
      <c r="AJ81" s="16">
        <f>VLOOKUP($B81,[1]AC!$B:$BJ,35,FALSE)</f>
        <v>8.0700000000000008E-3</v>
      </c>
      <c r="AK81" s="16">
        <f>VLOOKUP($B81,[1]AC!$B:$BJ,36,FALSE)</f>
        <v>6561.3723076923088</v>
      </c>
      <c r="AL81" s="16">
        <f>VLOOKUP($B81,[1]AC!$B:$BJ,37,FALSE)</f>
        <v>1.2298838189676488E-6</v>
      </c>
      <c r="AM81" s="16">
        <f>VLOOKUP($B81,[1]AC!$B:$BJ,38,FALSE)</f>
        <v>1.2299256346936803E-6</v>
      </c>
      <c r="AN81" s="16" t="str">
        <f>VLOOKUP($B82,[1]AC!$B:$BJ,39,FALSE)</f>
        <v>UP</v>
      </c>
      <c r="AO81" s="16" t="str">
        <f>VLOOKUP($B81,[1]AC!$B:$BJ,40,FALSE)</f>
        <v>DOWN</v>
      </c>
      <c r="AP81" s="16" t="str">
        <f>VLOOKUP($B81,[1]AC!$B:$BJ,41,FALSE)</f>
        <v>NEGATIVE</v>
      </c>
      <c r="AQ81" s="16">
        <f>VLOOKUP($B81,[1]AC!$B:$BJ,42,FALSE)</f>
        <v>8.0260000000000001E-3</v>
      </c>
      <c r="AR81" s="16">
        <f>VLOOKUP($B81,[1]AC!$B:$BJ,43,FALSE)</f>
        <v>6769.6039787132295</v>
      </c>
      <c r="AS81" s="16">
        <f>VLOOKUP($B81,[1]AC!$B:$BJ,44,FALSE)</f>
        <v>8.0219999999999996E-3</v>
      </c>
      <c r="AT81" s="16">
        <f>VLOOKUP($B81,[1]AC!$B:$BJ,45,FALSE)</f>
        <v>6766.1256231941452</v>
      </c>
      <c r="AU81" s="16">
        <f>VLOOKUP($B81,[1]AC!$B:$BJ,46,FALSE)</f>
        <v>1.1855937253105885E-6</v>
      </c>
      <c r="AV81" s="16">
        <f>VLOOKUP($B81,[1]AC!$B:$BJ,47,FALSE)</f>
        <v>1.1856120395549178E-6</v>
      </c>
      <c r="AW81" s="16" t="str">
        <f>VLOOKUP($B81,[1]AC!$B:$BJ,48,FALSE)</f>
        <v>UP</v>
      </c>
      <c r="AX81" s="16" t="str">
        <f>VLOOKUP($B81,[1]AC!$B:$BJ,49,FALSE)</f>
        <v>DOWN</v>
      </c>
      <c r="AY81" s="16" t="str">
        <f>VLOOKUP($B81,[1]AC!$B:$BJ,50,FALSE)</f>
        <v>NEGATIVE</v>
      </c>
      <c r="AZ81" s="16">
        <f>VLOOKUP($B81,[1]AC!$B:$BJ,51,FALSE)</f>
        <v>78.66</v>
      </c>
      <c r="BA81" s="16">
        <f>VLOOKUP($B81,[1]AC!$B:$BJ,52,FALSE)</f>
        <v>8.0540000000000004E-3</v>
      </c>
      <c r="BB81" s="16">
        <f>VLOOKUP($B81,[1]AC!$B:$BJ,53,FALSE)</f>
        <v>8.0429999999999998E-3</v>
      </c>
      <c r="BC81" s="16">
        <f>VLOOKUP($B81,[1]AC!$B:$BJ,54,FALSE)</f>
        <v>1.874844797616082E-2</v>
      </c>
      <c r="BD81" s="16">
        <f>VLOOKUP($B81,[1]AC!$B:$BJ,55,FALSE)</f>
        <v>2.678012764359905E-2</v>
      </c>
      <c r="BE81" s="16">
        <f>VLOOKUP($B81,[1]AC!$B:$BJ,56,FALSE)</f>
        <v>2.0141738157404054E-2</v>
      </c>
      <c r="BF81" s="14">
        <f>VLOOKUP($B81,[2]indicators!$A:$G,2,FALSE)</f>
        <v>22</v>
      </c>
      <c r="BG81" s="14">
        <f>VLOOKUP($B81,[2]indicators!$A:$G,3,FALSE)</f>
        <v>0</v>
      </c>
      <c r="BH81" s="14">
        <f>VLOOKUP($B81,[2]indicators!$A:$G,4,FALSE)</f>
        <v>0</v>
      </c>
      <c r="BI81" s="17">
        <f>VLOOKUP($B81,[2]indicators!$A:$G,5,FALSE)</f>
        <v>0</v>
      </c>
      <c r="BJ81" s="17">
        <f>VLOOKUP($B81,[2]indicators!$A:$G,6,FALSE)</f>
        <v>0</v>
      </c>
      <c r="BK81" s="17">
        <f>VLOOKUP($B81,[2]indicators!$A:$G,7,FALSE)</f>
        <v>0</v>
      </c>
    </row>
    <row r="82" spans="1:63" x14ac:dyDescent="0.25">
      <c r="A82" s="14">
        <v>81</v>
      </c>
      <c r="B82" s="14" t="s">
        <v>455</v>
      </c>
      <c r="C82" s="6" t="s">
        <v>456</v>
      </c>
      <c r="D82" s="6" t="s">
        <v>386</v>
      </c>
      <c r="E82" s="15">
        <f t="shared" ca="1" si="1"/>
        <v>-1</v>
      </c>
      <c r="F82" s="16">
        <f>VLOOKUP($B82,[1]AC!$B:$BJ,5,FALSE)</f>
        <v>52.637</v>
      </c>
      <c r="G82" s="16">
        <f>VLOOKUP($B83,[1]AC!$B:$BJ,6,FALSE)</f>
        <v>52.558294930935155</v>
      </c>
      <c r="H82" s="16">
        <f>VLOOKUP($B83,[1]AC!$B:$BJ,7,FALSE)</f>
        <v>0</v>
      </c>
      <c r="I82" s="16">
        <f>VLOOKUP($B83,[1]AC!$B:$BJ,8,FALSE)</f>
        <v>6.476E-3</v>
      </c>
      <c r="J82" s="16">
        <f>VLOOKUP($B83,[1]AC!$B:$BJ,9,FALSE)</f>
        <v>6941.81</v>
      </c>
      <c r="K82" s="16">
        <f>VLOOKUP($B83,[1]AC!$B:$BJ,10,FALSE)</f>
        <v>6.4770000000000001E-3</v>
      </c>
      <c r="L82" s="16">
        <f>VLOOKUP($B83,[1]AC!$B:$BJ,11,FALSE)</f>
        <v>6964.82</v>
      </c>
      <c r="M82" s="16">
        <f>VLOOKUP($B83,[1]AC!$B:$BJ,12,FALSE)</f>
        <v>9.3289790414891783E-7</v>
      </c>
      <c r="N82" s="16">
        <f>VLOOKUP($B83,[1]AC!$B:$BJ,13,FALSE)</f>
        <v>9.2995942465131908E-7</v>
      </c>
      <c r="O82" s="16">
        <f>VLOOKUP($B83,[1]AC!$B:$BJ,14,FALSE)</f>
        <v>6.398E-3</v>
      </c>
      <c r="P82" s="16">
        <f>VLOOKUP($B83,[1]AC!$B:$BJ,15,FALSE)</f>
        <v>6892.2477999999992</v>
      </c>
      <c r="Q82" s="16">
        <f>VLOOKUP($B83,[1]AC!$B:$BJ,16,FALSE)</f>
        <v>6.3969999999999999E-3</v>
      </c>
      <c r="R82" s="16">
        <f>VLOOKUP($B83,[1]AC!$B:$BJ,17,FALSE)</f>
        <v>6889.6637999999994</v>
      </c>
      <c r="S82" s="16">
        <f>VLOOKUP($B83,[1]AC!$B:$BJ,18,FALSE)</f>
        <v>9.2828931658551234E-7</v>
      </c>
      <c r="T82" s="16">
        <f>VLOOKUP($B83,[1]AC!$B:$BJ,19,FALSE)</f>
        <v>9.2849233078688112E-7</v>
      </c>
      <c r="U82" s="16" t="str">
        <f>VLOOKUP($B82,[1]AC!$B:$BJ,20,FALSE)</f>
        <v>NEGATIVE</v>
      </c>
      <c r="V82" s="16" t="str">
        <f>VLOOKUP($B82,[1]AC!$B:$BJ,21,FALSE)</f>
        <v/>
      </c>
      <c r="W82" s="16" t="str">
        <f>VLOOKUP($B82,[1]AC!$B:$BJ,22,FALSE)</f>
        <v>DOWN</v>
      </c>
      <c r="X82" s="16" t="str">
        <f>VLOOKUP($B82,[1]AC!$B:$BJ,23,FALSE)</f>
        <v>NEGATIVE</v>
      </c>
      <c r="Y82" s="16">
        <f>VLOOKUP($B82,[1]AC!$B:$BJ,24,FALSE)</f>
        <v>0.54673000000000005</v>
      </c>
      <c r="Z82" s="16">
        <f>VLOOKUP($B82,[1]AC!$B:$BJ,25,FALSE)</f>
        <v>6852.6203076923057</v>
      </c>
      <c r="AA82" s="16">
        <f>VLOOKUP($B82,[1]AC!$B:$BJ,26,FALSE)</f>
        <v>0.54696999999999996</v>
      </c>
      <c r="AB82" s="16">
        <f>VLOOKUP($B82,[1]AC!$B:$BJ,27,FALSE)</f>
        <v>6850.3815384615364</v>
      </c>
      <c r="AC82" s="16">
        <f>VLOOKUP($B82,[1]AC!$B:$BJ,28,FALSE)</f>
        <v>7.9784079002053645E-5</v>
      </c>
      <c r="AD82" s="16">
        <f>VLOOKUP($B82,[1]AC!$B:$BJ,29,FALSE)</f>
        <v>7.9845187735753313E-5</v>
      </c>
      <c r="AE82" s="16" t="str">
        <f>VLOOKUP($B82,[1]AC!$B:$BJ,30,FALSE)</f>
        <v>DOWN</v>
      </c>
      <c r="AF82" s="16" t="str">
        <f>VLOOKUP($B82,[1]AC!$B:$BJ,31,FALSE)</f>
        <v>DOWN</v>
      </c>
      <c r="AG82" s="16" t="str">
        <f>VLOOKUP($B82,[1]AC!$B:$BJ,32,FALSE)</f>
        <v>NEGATIVE</v>
      </c>
      <c r="AH82" s="16">
        <f>VLOOKUP($B82,[1]AC!$B:$BJ,33,FALSE)</f>
        <v>0.56955999999999996</v>
      </c>
      <c r="AI82" s="16">
        <f>VLOOKUP($B82,[1]AC!$B:$BJ,34,FALSE)</f>
        <v>6560.7823076923087</v>
      </c>
      <c r="AJ82" s="16">
        <f>VLOOKUP($B82,[1]AC!$B:$BJ,35,FALSE)</f>
        <v>0.56940000000000002</v>
      </c>
      <c r="AK82" s="16">
        <f>VLOOKUP($B82,[1]AC!$B:$BJ,36,FALSE)</f>
        <v>6561.3723076923088</v>
      </c>
      <c r="AL82" s="16">
        <f>VLOOKUP($B82,[1]AC!$B:$BJ,37,FALSE)</f>
        <v>8.6812817936697724E-5</v>
      </c>
      <c r="AM82" s="16">
        <f>VLOOKUP($B82,[1]AC!$B:$BJ,38,FALSE)</f>
        <v>8.6780626566862636E-5</v>
      </c>
      <c r="AN82" s="16" t="str">
        <f>VLOOKUP($B83,[1]AC!$B:$BJ,39,FALSE)</f>
        <v>UP</v>
      </c>
      <c r="AO82" s="16" t="str">
        <f>VLOOKUP($B82,[1]AC!$B:$BJ,40,FALSE)</f>
        <v>UP</v>
      </c>
      <c r="AP82" s="16" t="str">
        <f>VLOOKUP($B82,[1]AC!$B:$BJ,41,FALSE)</f>
        <v>NEGATIVE</v>
      </c>
      <c r="AQ82" s="16">
        <f>VLOOKUP($B82,[1]AC!$B:$BJ,42,FALSE)</f>
        <v>0.55413000000000001</v>
      </c>
      <c r="AR82" s="16">
        <f>VLOOKUP($B82,[1]AC!$B:$BJ,43,FALSE)</f>
        <v>6769.6039787132295</v>
      </c>
      <c r="AS82" s="16">
        <f>VLOOKUP($B82,[1]AC!$B:$BJ,44,FALSE)</f>
        <v>0.55432999999999999</v>
      </c>
      <c r="AT82" s="16">
        <f>VLOOKUP($B82,[1]AC!$B:$BJ,45,FALSE)</f>
        <v>6766.1256231941452</v>
      </c>
      <c r="AU82" s="16">
        <f>VLOOKUP($B82,[1]AC!$B:$BJ,46,FALSE)</f>
        <v>8.1855600673605333E-5</v>
      </c>
      <c r="AV82" s="16">
        <f>VLOOKUP($B82,[1]AC!$B:$BJ,47,FALSE)</f>
        <v>8.192724032491618E-5</v>
      </c>
      <c r="AW82" s="16" t="str">
        <f>VLOOKUP($B82,[1]AC!$B:$BJ,48,FALSE)</f>
        <v>DOWN</v>
      </c>
      <c r="AX82" s="16" t="str">
        <f>VLOOKUP($B82,[1]AC!$B:$BJ,49,FALSE)</f>
        <v>DOWN</v>
      </c>
      <c r="AY82" s="16" t="str">
        <f>VLOOKUP($B82,[1]AC!$B:$BJ,50,FALSE)</f>
        <v>NEGATIVE</v>
      </c>
      <c r="AZ82" s="16">
        <f>VLOOKUP($B82,[1]AC!$B:$BJ,51,FALSE)</f>
        <v>48.238999999999997</v>
      </c>
      <c r="BA82" s="16">
        <f>VLOOKUP($B82,[1]AC!$B:$BJ,52,FALSE)</f>
        <v>0.54308999999999996</v>
      </c>
      <c r="BB82" s="16">
        <f>VLOOKUP($B82,[1]AC!$B:$BJ,53,FALSE)</f>
        <v>0.57228000000000001</v>
      </c>
      <c r="BC82" s="16">
        <f>VLOOKUP($B82,[1]AC!$B:$BJ,54,FALSE)</f>
        <v>2.4489495295441088E-3</v>
      </c>
      <c r="BD82" s="16">
        <f>VLOOKUP($B82,[1]AC!$B:$BJ,55,FALSE)</f>
        <v>-3.6722852631188019E-4</v>
      </c>
      <c r="BE82" s="16">
        <f>VLOOKUP($B82,[1]AC!$B:$BJ,56,FALSE)</f>
        <v>-4.8682463129936404E-2</v>
      </c>
      <c r="BF82" s="14">
        <f>VLOOKUP($B82,[2]indicators!$A:$G,2,FALSE)</f>
        <v>1</v>
      </c>
      <c r="BG82" s="14">
        <f>VLOOKUP($B82,[2]indicators!$A:$G,3,FALSE)</f>
        <v>0</v>
      </c>
      <c r="BH82" s="14">
        <f>VLOOKUP($B82,[2]indicators!$A:$G,4,FALSE)</f>
        <v>0</v>
      </c>
      <c r="BI82" s="17">
        <f>VLOOKUP($B82,[2]indicators!$A:$G,5,FALSE)</f>
        <v>0</v>
      </c>
      <c r="BJ82" s="17">
        <f>VLOOKUP($B82,[2]indicators!$A:$G,6,FALSE)</f>
        <v>0</v>
      </c>
      <c r="BK82" s="17">
        <f>VLOOKUP($B82,[2]indicators!$A:$G,7,FALSE)</f>
        <v>0</v>
      </c>
    </row>
    <row r="83" spans="1:63" x14ac:dyDescent="0.25">
      <c r="A83" s="14">
        <v>82</v>
      </c>
      <c r="B83" s="14" t="s">
        <v>457</v>
      </c>
      <c r="C83" s="6" t="s">
        <v>458</v>
      </c>
      <c r="D83" s="6" t="s">
        <v>386</v>
      </c>
      <c r="E83" s="15">
        <f t="shared" ca="1" si="1"/>
        <v>3</v>
      </c>
      <c r="F83" s="16">
        <f>VLOOKUP($B83,[1]AC!$B:$BJ,5,FALSE)</f>
        <v>58.094000000000001</v>
      </c>
      <c r="G83" s="16">
        <f>VLOOKUP($B84,[1]AC!$B:$BJ,6,FALSE)</f>
        <v>52.558294930935155</v>
      </c>
      <c r="H83" s="16">
        <f>VLOOKUP($B84,[1]AC!$B:$BJ,7,FALSE)</f>
        <v>0</v>
      </c>
      <c r="I83" s="16">
        <f>VLOOKUP($B84,[1]AC!$B:$BJ,8,FALSE)</f>
        <v>6.862E-2</v>
      </c>
      <c r="J83" s="16">
        <f>VLOOKUP($B84,[1]AC!$B:$BJ,9,FALSE)</f>
        <v>6941.81</v>
      </c>
      <c r="K83" s="16">
        <f>VLOOKUP($B84,[1]AC!$B:$BJ,10,FALSE)</f>
        <v>6.862E-2</v>
      </c>
      <c r="L83" s="16">
        <f>VLOOKUP($B84,[1]AC!$B:$BJ,11,FALSE)</f>
        <v>6964.82</v>
      </c>
      <c r="M83" s="16">
        <f>VLOOKUP($B84,[1]AC!$B:$BJ,12,FALSE)</f>
        <v>9.885029984975099E-6</v>
      </c>
      <c r="N83" s="16">
        <f>VLOOKUP($B84,[1]AC!$B:$BJ,13,FALSE)</f>
        <v>9.8523723513314068E-6</v>
      </c>
      <c r="O83" s="16">
        <f>VLOOKUP($B84,[1]AC!$B:$BJ,14,FALSE)</f>
        <v>6.8489999999999995E-2</v>
      </c>
      <c r="P83" s="16">
        <f>VLOOKUP($B84,[1]AC!$B:$BJ,15,FALSE)</f>
        <v>6892.2477999999992</v>
      </c>
      <c r="Q83" s="16">
        <f>VLOOKUP($B84,[1]AC!$B:$BJ,16,FALSE)</f>
        <v>6.8479999999999999E-2</v>
      </c>
      <c r="R83" s="16">
        <f>VLOOKUP($B84,[1]AC!$B:$BJ,17,FALSE)</f>
        <v>6889.6637999999994</v>
      </c>
      <c r="S83" s="16">
        <f>VLOOKUP($B84,[1]AC!$B:$BJ,18,FALSE)</f>
        <v>9.9372515306254668E-6</v>
      </c>
      <c r="T83" s="16">
        <f>VLOOKUP($B84,[1]AC!$B:$BJ,19,FALSE)</f>
        <v>9.9395270927443521E-6</v>
      </c>
      <c r="U83" s="16" t="str">
        <f>VLOOKUP($B83,[1]AC!$B:$BJ,20,FALSE)</f>
        <v>NEGATIVE</v>
      </c>
      <c r="V83" s="16" t="str">
        <f>VLOOKUP($B83,[1]AC!$B:$BJ,21,FALSE)</f>
        <v/>
      </c>
      <c r="W83" s="16" t="str">
        <f>VLOOKUP($B83,[1]AC!$B:$BJ,22,FALSE)</f>
        <v>DOWN</v>
      </c>
      <c r="X83" s="16" t="str">
        <f>VLOOKUP($B83,[1]AC!$B:$BJ,23,FALSE)</f>
        <v>POSITIVE</v>
      </c>
      <c r="Y83" s="16">
        <f>VLOOKUP($B83,[1]AC!$B:$BJ,24,FALSE)</f>
        <v>6.4019999999999997E-3</v>
      </c>
      <c r="Z83" s="16">
        <f>VLOOKUP($B83,[1]AC!$B:$BJ,25,FALSE)</f>
        <v>6852.6203076923057</v>
      </c>
      <c r="AA83" s="16">
        <f>VLOOKUP($B83,[1]AC!$B:$BJ,26,FALSE)</f>
        <v>6.4019999999999997E-3</v>
      </c>
      <c r="AB83" s="16">
        <f>VLOOKUP($B83,[1]AC!$B:$BJ,27,FALSE)</f>
        <v>6850.3815384615364</v>
      </c>
      <c r="AC83" s="16">
        <f>VLOOKUP($B83,[1]AC!$B:$BJ,28,FALSE)</f>
        <v>9.3424116798263734E-7</v>
      </c>
      <c r="AD83" s="16">
        <f>VLOOKUP($B83,[1]AC!$B:$BJ,29,FALSE)</f>
        <v>9.3454648679871424E-7</v>
      </c>
      <c r="AE83" s="16" t="str">
        <f>VLOOKUP($B83,[1]AC!$B:$BJ,30,FALSE)</f>
        <v/>
      </c>
      <c r="AF83" s="16" t="str">
        <f>VLOOKUP($B83,[1]AC!$B:$BJ,31,FALSE)</f>
        <v>DOWN</v>
      </c>
      <c r="AG83" s="16" t="str">
        <f>VLOOKUP($B83,[1]AC!$B:$BJ,32,FALSE)</f>
        <v>NEGATIVE</v>
      </c>
      <c r="AH83" s="16">
        <f>VLOOKUP($B83,[1]AC!$B:$BJ,33,FALSE)</f>
        <v>6.6389999999999999E-3</v>
      </c>
      <c r="AI83" s="16">
        <f>VLOOKUP($B83,[1]AC!$B:$BJ,34,FALSE)</f>
        <v>6560.7823076923087</v>
      </c>
      <c r="AJ83" s="16">
        <f>VLOOKUP($B83,[1]AC!$B:$BJ,35,FALSE)</f>
        <v>6.6369999999999997E-3</v>
      </c>
      <c r="AK83" s="16">
        <f>VLOOKUP($B83,[1]AC!$B:$BJ,36,FALSE)</f>
        <v>6561.3723076923088</v>
      </c>
      <c r="AL83" s="16">
        <f>VLOOKUP($B83,[1]AC!$B:$BJ,37,FALSE)</f>
        <v>1.0119220069557839E-6</v>
      </c>
      <c r="AM83" s="16">
        <f>VLOOKUP($B83,[1]AC!$B:$BJ,38,FALSE)</f>
        <v>1.0115262004289908E-6</v>
      </c>
      <c r="AN83" s="16" t="str">
        <f>VLOOKUP($B84,[1]AC!$B:$BJ,39,FALSE)</f>
        <v/>
      </c>
      <c r="AO83" s="16" t="str">
        <f>VLOOKUP($B83,[1]AC!$B:$BJ,40,FALSE)</f>
        <v>UP</v>
      </c>
      <c r="AP83" s="16" t="str">
        <f>VLOOKUP($B83,[1]AC!$B:$BJ,41,FALSE)</f>
        <v>NEGATIVE</v>
      </c>
      <c r="AQ83" s="16">
        <f>VLOOKUP($B83,[1]AC!$B:$BJ,42,FALSE)</f>
        <v>6.4790000000000004E-3</v>
      </c>
      <c r="AR83" s="16">
        <f>VLOOKUP($B83,[1]AC!$B:$BJ,43,FALSE)</f>
        <v>6769.6039787132295</v>
      </c>
      <c r="AS83" s="16">
        <f>VLOOKUP($B83,[1]AC!$B:$BJ,44,FALSE)</f>
        <v>6.4790000000000004E-3</v>
      </c>
      <c r="AT83" s="16">
        <f>VLOOKUP($B83,[1]AC!$B:$BJ,45,FALSE)</f>
        <v>6766.1256231941452</v>
      </c>
      <c r="AU83" s="16">
        <f>VLOOKUP($B83,[1]AC!$B:$BJ,46,FALSE)</f>
        <v>9.5707223352695029E-7</v>
      </c>
      <c r="AV83" s="16">
        <f>VLOOKUP($B83,[1]AC!$B:$BJ,47,FALSE)</f>
        <v>9.5756424885020113E-7</v>
      </c>
      <c r="AW83" s="16" t="str">
        <f>VLOOKUP($B83,[1]AC!$B:$BJ,48,FALSE)</f>
        <v/>
      </c>
      <c r="AX83" s="16" t="str">
        <f>VLOOKUP($B83,[1]AC!$B:$BJ,49,FALSE)</f>
        <v>DOWN</v>
      </c>
      <c r="AY83" s="16" t="str">
        <f>VLOOKUP($B83,[1]AC!$B:$BJ,50,FALSE)</f>
        <v>NEGATIVE</v>
      </c>
      <c r="AZ83" s="16">
        <f>VLOOKUP($B83,[1]AC!$B:$BJ,51,FALSE)</f>
        <v>60.987000000000002</v>
      </c>
      <c r="BA83" s="16">
        <f>VLOOKUP($B83,[1]AC!$B:$BJ,52,FALSE)</f>
        <v>6.3889999999999997E-3</v>
      </c>
      <c r="BB83" s="16">
        <f>VLOOKUP($B83,[1]AC!$B:$BJ,53,FALSE)</f>
        <v>6.6530000000000001E-3</v>
      </c>
      <c r="BC83" s="16">
        <f>VLOOKUP($B83,[1]AC!$B:$BJ,54,FALSE)</f>
        <v>1.3617154484269811E-2</v>
      </c>
      <c r="BD83" s="16">
        <f>VLOOKUP($B83,[1]AC!$B:$BJ,55,FALSE)</f>
        <v>1.2191309784307602E-2</v>
      </c>
      <c r="BE83" s="16">
        <f>VLOOKUP($B83,[1]AC!$B:$BJ,56,FALSE)</f>
        <v>-2.6604539305576491E-2</v>
      </c>
      <c r="BF83" s="14">
        <f>VLOOKUP($B83,[2]indicators!$A:$G,2,FALSE)</f>
        <v>2</v>
      </c>
      <c r="BG83" s="14">
        <f>VLOOKUP($B83,[2]indicators!$A:$G,3,FALSE)</f>
        <v>0</v>
      </c>
      <c r="BH83" s="14">
        <f>VLOOKUP($B83,[2]indicators!$A:$G,4,FALSE)</f>
        <v>0</v>
      </c>
      <c r="BI83" s="17">
        <f>VLOOKUP($B83,[2]indicators!$A:$G,5,FALSE)</f>
        <v>0</v>
      </c>
      <c r="BJ83" s="17">
        <f>VLOOKUP($B83,[2]indicators!$A:$G,6,FALSE)</f>
        <v>0</v>
      </c>
      <c r="BK83" s="17">
        <f>VLOOKUP($B83,[2]indicators!$A:$G,7,FALSE)</f>
        <v>0</v>
      </c>
    </row>
    <row r="84" spans="1:63" x14ac:dyDescent="0.25">
      <c r="A84" s="14">
        <v>83</v>
      </c>
      <c r="B84" s="14" t="s">
        <v>459</v>
      </c>
      <c r="C84" s="6" t="s">
        <v>460</v>
      </c>
      <c r="D84" s="6" t="s">
        <v>386</v>
      </c>
      <c r="E84" s="15">
        <f t="shared" ca="1" si="1"/>
        <v>-1</v>
      </c>
      <c r="F84" s="16">
        <f>VLOOKUP($B84,[1]AC!$B:$BJ,5,FALSE)</f>
        <v>49.2</v>
      </c>
      <c r="G84" s="16">
        <f>VLOOKUP($B85,[1]AC!$B:$BJ,6,FALSE)</f>
        <v>52.558294930935155</v>
      </c>
      <c r="H84" s="16">
        <f>VLOOKUP($B85,[1]AC!$B:$BJ,7,FALSE)</f>
        <v>0</v>
      </c>
      <c r="I84" s="16">
        <f>VLOOKUP($B85,[1]AC!$B:$BJ,8,FALSE)</f>
        <v>4.9000000000000002E-2</v>
      </c>
      <c r="J84" s="16">
        <f>VLOOKUP($B85,[1]AC!$B:$BJ,9,FALSE)</f>
        <v>6941.81</v>
      </c>
      <c r="K84" s="16">
        <f>VLOOKUP($B85,[1]AC!$B:$BJ,10,FALSE)</f>
        <v>4.8899999999999999E-2</v>
      </c>
      <c r="L84" s="16">
        <f>VLOOKUP($B85,[1]AC!$B:$BJ,11,FALSE)</f>
        <v>6964.82</v>
      </c>
      <c r="M84" s="16">
        <f>VLOOKUP($B85,[1]AC!$B:$BJ,12,FALSE)</f>
        <v>7.0586777800026217E-6</v>
      </c>
      <c r="N84" s="16">
        <f>VLOOKUP($B85,[1]AC!$B:$BJ,13,FALSE)</f>
        <v>7.0209998248339509E-6</v>
      </c>
      <c r="O84" s="16">
        <f>VLOOKUP($B85,[1]AC!$B:$BJ,14,FALSE)</f>
        <v>4.7899999999999998E-2</v>
      </c>
      <c r="P84" s="16">
        <f>VLOOKUP($B85,[1]AC!$B:$BJ,15,FALSE)</f>
        <v>6892.2477999999992</v>
      </c>
      <c r="Q84" s="16">
        <f>VLOOKUP($B85,[1]AC!$B:$BJ,16,FALSE)</f>
        <v>4.7899999999999998E-2</v>
      </c>
      <c r="R84" s="16">
        <f>VLOOKUP($B85,[1]AC!$B:$BJ,17,FALSE)</f>
        <v>6889.6637999999994</v>
      </c>
      <c r="S84" s="16">
        <f>VLOOKUP($B85,[1]AC!$B:$BJ,18,FALSE)</f>
        <v>6.9498371779377989E-6</v>
      </c>
      <c r="T84" s="16">
        <f>VLOOKUP($B85,[1]AC!$B:$BJ,19,FALSE)</f>
        <v>6.952443746239113E-6</v>
      </c>
      <c r="U84" s="16" t="str">
        <f>VLOOKUP($B84,[1]AC!$B:$BJ,20,FALSE)</f>
        <v>NEGATIVE</v>
      </c>
      <c r="V84" s="16" t="str">
        <f>VLOOKUP($B84,[1]AC!$B:$BJ,21,FALSE)</f>
        <v/>
      </c>
      <c r="W84" s="16" t="str">
        <f>VLOOKUP($B84,[1]AC!$B:$BJ,22,FALSE)</f>
        <v>DOWN</v>
      </c>
      <c r="X84" s="16" t="str">
        <f>VLOOKUP($B84,[1]AC!$B:$BJ,23,FALSE)</f>
        <v>NEGATIVE</v>
      </c>
      <c r="Y84" s="16">
        <f>VLOOKUP($B84,[1]AC!$B:$BJ,24,FALSE)</f>
        <v>6.8419999999999995E-2</v>
      </c>
      <c r="Z84" s="16">
        <f>VLOOKUP($B84,[1]AC!$B:$BJ,25,FALSE)</f>
        <v>6852.6203076923057</v>
      </c>
      <c r="AA84" s="16">
        <f>VLOOKUP($B84,[1]AC!$B:$BJ,26,FALSE)</f>
        <v>6.8419999999999995E-2</v>
      </c>
      <c r="AB84" s="16">
        <f>VLOOKUP($B84,[1]AC!$B:$BJ,27,FALSE)</f>
        <v>6850.3815384615364</v>
      </c>
      <c r="AC84" s="16">
        <f>VLOOKUP($B84,[1]AC!$B:$BJ,28,FALSE)</f>
        <v>9.984501829642619E-6</v>
      </c>
      <c r="AD84" s="16">
        <f>VLOOKUP($B84,[1]AC!$B:$BJ,29,FALSE)</f>
        <v>9.9877648589140931E-6</v>
      </c>
      <c r="AE84" s="16" t="str">
        <f>VLOOKUP($B84,[1]AC!$B:$BJ,30,FALSE)</f>
        <v/>
      </c>
      <c r="AF84" s="16" t="str">
        <f>VLOOKUP($B84,[1]AC!$B:$BJ,31,FALSE)</f>
        <v>DOWN</v>
      </c>
      <c r="AG84" s="16" t="str">
        <f>VLOOKUP($B84,[1]AC!$B:$BJ,32,FALSE)</f>
        <v>NEGATIVE</v>
      </c>
      <c r="AH84" s="16">
        <f>VLOOKUP($B84,[1]AC!$B:$BJ,33,FALSE)</f>
        <v>7.0580000000000004E-2</v>
      </c>
      <c r="AI84" s="16">
        <f>VLOOKUP($B84,[1]AC!$B:$BJ,34,FALSE)</f>
        <v>6560.7823076923087</v>
      </c>
      <c r="AJ84" s="16">
        <f>VLOOKUP($B84,[1]AC!$B:$BJ,35,FALSE)</f>
        <v>7.0580000000000004E-2</v>
      </c>
      <c r="AK84" s="16">
        <f>VLOOKUP($B84,[1]AC!$B:$BJ,36,FALSE)</f>
        <v>6561.3723076923088</v>
      </c>
      <c r="AL84" s="16">
        <f>VLOOKUP($B84,[1]AC!$B:$BJ,37,FALSE)</f>
        <v>1.0757863420837359E-5</v>
      </c>
      <c r="AM84" s="16">
        <f>VLOOKUP($B84,[1]AC!$B:$BJ,38,FALSE)</f>
        <v>1.0756896071459722E-5</v>
      </c>
      <c r="AN84" s="16" t="str">
        <f>VLOOKUP($B85,[1]AC!$B:$BJ,39,FALSE)</f>
        <v/>
      </c>
      <c r="AO84" s="16" t="str">
        <f>VLOOKUP($B84,[1]AC!$B:$BJ,40,FALSE)</f>
        <v>UP</v>
      </c>
      <c r="AP84" s="16" t="str">
        <f>VLOOKUP($B84,[1]AC!$B:$BJ,41,FALSE)</f>
        <v>NEGATIVE</v>
      </c>
      <c r="AQ84" s="16">
        <f>VLOOKUP($B84,[1]AC!$B:$BJ,42,FALSE)</f>
        <v>6.9190000000000002E-2</v>
      </c>
      <c r="AR84" s="16">
        <f>VLOOKUP($B84,[1]AC!$B:$BJ,43,FALSE)</f>
        <v>6769.6039787132295</v>
      </c>
      <c r="AS84" s="16">
        <f>VLOOKUP($B84,[1]AC!$B:$BJ,44,FALSE)</f>
        <v>6.9199999999999998E-2</v>
      </c>
      <c r="AT84" s="16">
        <f>VLOOKUP($B84,[1]AC!$B:$BJ,45,FALSE)</f>
        <v>6766.1256231941452</v>
      </c>
      <c r="AU84" s="16">
        <f>VLOOKUP($B84,[1]AC!$B:$BJ,46,FALSE)</f>
        <v>1.0220686500652832E-5</v>
      </c>
      <c r="AV84" s="16">
        <f>VLOOKUP($B84,[1]AC!$B:$BJ,47,FALSE)</f>
        <v>1.0227418740613353E-5</v>
      </c>
      <c r="AW84" s="16" t="str">
        <f>VLOOKUP($B84,[1]AC!$B:$BJ,48,FALSE)</f>
        <v>DOWN</v>
      </c>
      <c r="AX84" s="16" t="str">
        <f>VLOOKUP($B84,[1]AC!$B:$BJ,49,FALSE)</f>
        <v>DOWN</v>
      </c>
      <c r="AY84" s="16" t="str">
        <f>VLOOKUP($B84,[1]AC!$B:$BJ,50,FALSE)</f>
        <v>NEGATIVE</v>
      </c>
      <c r="AZ84" s="16">
        <f>VLOOKUP($B84,[1]AC!$B:$BJ,51,FALSE)</f>
        <v>50.45</v>
      </c>
      <c r="BA84" s="16">
        <f>VLOOKUP($B84,[1]AC!$B:$BJ,52,FALSE)</f>
        <v>6.8729999999999999E-2</v>
      </c>
      <c r="BB84" s="16">
        <f>VLOOKUP($B84,[1]AC!$B:$BJ,53,FALSE)</f>
        <v>7.0720000000000005E-2</v>
      </c>
      <c r="BC84" s="16">
        <f>VLOOKUP($B84,[1]AC!$B:$BJ,54,FALSE)</f>
        <v>-1.6004655899898301E-3</v>
      </c>
      <c r="BD84" s="16">
        <f>VLOOKUP($B84,[1]AC!$B:$BJ,55,FALSE)</f>
        <v>1.898087312016461E-3</v>
      </c>
      <c r="BE84" s="16">
        <f>VLOOKUP($B84,[1]AC!$B:$BJ,56,FALSE)</f>
        <v>-2.9694570135746723E-2</v>
      </c>
      <c r="BF84" s="14">
        <f>VLOOKUP($B84,[2]indicators!$A:$G,2,FALSE)</f>
        <v>0</v>
      </c>
      <c r="BG84" s="14">
        <f>VLOOKUP($B84,[2]indicators!$A:$G,3,FALSE)</f>
        <v>0</v>
      </c>
      <c r="BH84" s="14">
        <f>VLOOKUP($B84,[2]indicators!$A:$G,4,FALSE)</f>
        <v>0</v>
      </c>
      <c r="BI84" s="17">
        <f>VLOOKUP($B84,[2]indicators!$A:$G,5,FALSE)</f>
        <v>0</v>
      </c>
      <c r="BJ84" s="17">
        <f>VLOOKUP($B84,[2]indicators!$A:$G,6,FALSE)</f>
        <v>0</v>
      </c>
      <c r="BK84" s="17">
        <f>VLOOKUP($B84,[2]indicators!$A:$G,7,FALSE)</f>
        <v>0</v>
      </c>
    </row>
    <row r="85" spans="1:63" x14ac:dyDescent="0.25">
      <c r="A85" s="14">
        <v>84</v>
      </c>
      <c r="B85" s="14" t="s">
        <v>461</v>
      </c>
      <c r="C85" s="6" t="s">
        <v>462</v>
      </c>
      <c r="D85" s="6" t="s">
        <v>386</v>
      </c>
      <c r="E85" s="15">
        <f t="shared" ca="1" si="1"/>
        <v>4</v>
      </c>
      <c r="F85" s="16">
        <f>VLOOKUP($B85,[1]AC!$B:$BJ,5,FALSE)</f>
        <v>57.954999999999998</v>
      </c>
      <c r="G85" s="16">
        <f>VLOOKUP($B86,[1]AC!$B:$BJ,6,FALSE)</f>
        <v>52.558294930935155</v>
      </c>
      <c r="H85" s="16">
        <f>VLOOKUP($B86,[1]AC!$B:$BJ,7,FALSE)</f>
        <v>1</v>
      </c>
      <c r="I85" s="16">
        <f>VLOOKUP($B86,[1]AC!$B:$BJ,8,FALSE)</f>
        <v>5.8160000000000003E-2</v>
      </c>
      <c r="J85" s="16">
        <f>VLOOKUP($B86,[1]AC!$B:$BJ,9,FALSE)</f>
        <v>6941.81</v>
      </c>
      <c r="K85" s="16">
        <f>VLOOKUP($B86,[1]AC!$B:$BJ,10,FALSE)</f>
        <v>5.8160000000000003E-2</v>
      </c>
      <c r="L85" s="16">
        <f>VLOOKUP($B86,[1]AC!$B:$BJ,11,FALSE)</f>
        <v>6964.82</v>
      </c>
      <c r="M85" s="16">
        <f>VLOOKUP($B86,[1]AC!$B:$BJ,12,FALSE)</f>
        <v>8.3782183609173979E-6</v>
      </c>
      <c r="N85" s="16">
        <f>VLOOKUP($B86,[1]AC!$B:$BJ,13,FALSE)</f>
        <v>8.3505388509681519E-6</v>
      </c>
      <c r="O85" s="16">
        <f>VLOOKUP($B86,[1]AC!$B:$BJ,14,FALSE)</f>
        <v>5.629E-2</v>
      </c>
      <c r="P85" s="16">
        <f>VLOOKUP($B86,[1]AC!$B:$BJ,15,FALSE)</f>
        <v>6892.2477999999992</v>
      </c>
      <c r="Q85" s="16">
        <f>VLOOKUP($B86,[1]AC!$B:$BJ,16,FALSE)</f>
        <v>5.6219999999999999E-2</v>
      </c>
      <c r="R85" s="16">
        <f>VLOOKUP($B86,[1]AC!$B:$BJ,17,FALSE)</f>
        <v>6889.6637999999994</v>
      </c>
      <c r="S85" s="16">
        <f>VLOOKUP($B86,[1]AC!$B:$BJ,18,FALSE)</f>
        <v>8.1671468631757563E-6</v>
      </c>
      <c r="T85" s="16">
        <f>VLOOKUP($B86,[1]AC!$B:$BJ,19,FALSE)</f>
        <v>8.1600498416192688E-6</v>
      </c>
      <c r="U85" s="16" t="str">
        <f>VLOOKUP($B85,[1]AC!$B:$BJ,20,FALSE)</f>
        <v>NEGATIVE</v>
      </c>
      <c r="V85" s="16" t="str">
        <f>VLOOKUP($B85,[1]AC!$B:$BJ,21,FALSE)</f>
        <v/>
      </c>
      <c r="W85" s="16" t="str">
        <f>VLOOKUP($B85,[1]AC!$B:$BJ,22,FALSE)</f>
        <v>DOWN</v>
      </c>
      <c r="X85" s="16" t="str">
        <f>VLOOKUP($B85,[1]AC!$B:$BJ,23,FALSE)</f>
        <v>POSITIVE</v>
      </c>
      <c r="Y85" s="16">
        <f>VLOOKUP($B85,[1]AC!$B:$BJ,24,FALSE)</f>
        <v>4.7699999999999999E-2</v>
      </c>
      <c r="Z85" s="16">
        <f>VLOOKUP($B85,[1]AC!$B:$BJ,25,FALSE)</f>
        <v>6852.6203076923057</v>
      </c>
      <c r="AA85" s="16">
        <f>VLOOKUP($B85,[1]AC!$B:$BJ,26,FALSE)</f>
        <v>4.7699999999999999E-2</v>
      </c>
      <c r="AB85" s="16">
        <f>VLOOKUP($B85,[1]AC!$B:$BJ,27,FALSE)</f>
        <v>6850.3815384615364</v>
      </c>
      <c r="AC85" s="16">
        <f>VLOOKUP($B85,[1]AC!$B:$BJ,28,FALSE)</f>
        <v>6.9608409423261178E-6</v>
      </c>
      <c r="AD85" s="16">
        <f>VLOOKUP($B85,[1]AC!$B:$BJ,29,FALSE)</f>
        <v>6.9631158107308139E-6</v>
      </c>
      <c r="AE85" s="16" t="str">
        <f>VLOOKUP($B85,[1]AC!$B:$BJ,30,FALSE)</f>
        <v/>
      </c>
      <c r="AF85" s="16" t="str">
        <f>VLOOKUP($B85,[1]AC!$B:$BJ,31,FALSE)</f>
        <v>DOWN</v>
      </c>
      <c r="AG85" s="16" t="str">
        <f>VLOOKUP($B85,[1]AC!$B:$BJ,32,FALSE)</f>
        <v>POSITIVE</v>
      </c>
      <c r="AH85" s="16">
        <f>VLOOKUP($B85,[1]AC!$B:$BJ,33,FALSE)</f>
        <v>4.6699999999999998E-2</v>
      </c>
      <c r="AI85" s="16">
        <f>VLOOKUP($B85,[1]AC!$B:$BJ,34,FALSE)</f>
        <v>6560.7823076923087</v>
      </c>
      <c r="AJ85" s="16">
        <f>VLOOKUP($B85,[1]AC!$B:$BJ,35,FALSE)</f>
        <v>4.6699999999999998E-2</v>
      </c>
      <c r="AK85" s="16">
        <f>VLOOKUP($B85,[1]AC!$B:$BJ,36,FALSE)</f>
        <v>6561.3723076923088</v>
      </c>
      <c r="AL85" s="16">
        <f>VLOOKUP($B85,[1]AC!$B:$BJ,37,FALSE)</f>
        <v>7.1180535810867757E-6</v>
      </c>
      <c r="AM85" s="16">
        <f>VLOOKUP($B85,[1]AC!$B:$BJ,38,FALSE)</f>
        <v>7.1174135241877154E-6</v>
      </c>
      <c r="AN85" s="16" t="str">
        <f>VLOOKUP($B86,[1]AC!$B:$BJ,39,FALSE)</f>
        <v/>
      </c>
      <c r="AO85" s="16" t="str">
        <f>VLOOKUP($B85,[1]AC!$B:$BJ,40,FALSE)</f>
        <v>UP</v>
      </c>
      <c r="AP85" s="16" t="str">
        <f>VLOOKUP($B85,[1]AC!$B:$BJ,41,FALSE)</f>
        <v>NEGATIVE</v>
      </c>
      <c r="AQ85" s="16">
        <f>VLOOKUP($B85,[1]AC!$B:$BJ,42,FALSE)</f>
        <v>4.7500000000000001E-2</v>
      </c>
      <c r="AR85" s="16">
        <f>VLOOKUP($B85,[1]AC!$B:$BJ,43,FALSE)</f>
        <v>6769.6039787132295</v>
      </c>
      <c r="AS85" s="16">
        <f>VLOOKUP($B85,[1]AC!$B:$BJ,44,FALSE)</f>
        <v>4.7500000000000001E-2</v>
      </c>
      <c r="AT85" s="16">
        <f>VLOOKUP($B85,[1]AC!$B:$BJ,45,FALSE)</f>
        <v>6766.1256231941452</v>
      </c>
      <c r="AU85" s="16">
        <f>VLOOKUP($B85,[1]AC!$B:$BJ,46,FALSE)</f>
        <v>7.0166586035700167E-6</v>
      </c>
      <c r="AV85" s="16">
        <f>VLOOKUP($B85,[1]AC!$B:$BJ,47,FALSE)</f>
        <v>7.0202657540337318E-6</v>
      </c>
      <c r="AW85" s="16" t="str">
        <f>VLOOKUP($B85,[1]AC!$B:$BJ,48,FALSE)</f>
        <v/>
      </c>
      <c r="AX85" s="16" t="str">
        <f>VLOOKUP($B85,[1]AC!$B:$BJ,49,FALSE)</f>
        <v>DOWN</v>
      </c>
      <c r="AY85" s="16" t="str">
        <f>VLOOKUP($B85,[1]AC!$B:$BJ,50,FALSE)</f>
        <v>POSITIVE</v>
      </c>
      <c r="AZ85" s="16">
        <f>VLOOKUP($B85,[1]AC!$B:$BJ,51,FALSE)</f>
        <v>71.78</v>
      </c>
      <c r="BA85" s="16">
        <f>VLOOKUP($B85,[1]AC!$B:$BJ,52,FALSE)</f>
        <v>4.8300000000000003E-2</v>
      </c>
      <c r="BB85" s="16">
        <f>VLOOKUP($B85,[1]AC!$B:$BJ,53,FALSE)</f>
        <v>4.6600000000000003E-2</v>
      </c>
      <c r="BC85" s="16">
        <f>VLOOKUP($B85,[1]AC!$B:$BJ,54,FALSE)</f>
        <v>1.449275362318847E-2</v>
      </c>
      <c r="BD85" s="16">
        <f>VLOOKUP($B85,[1]AC!$B:$BJ,55,FALSE)</f>
        <v>2.2964509394572064E-2</v>
      </c>
      <c r="BE85" s="16">
        <f>VLOOKUP($B85,[1]AC!$B:$BJ,56,FALSE)</f>
        <v>5.1502145922746712E-2</v>
      </c>
      <c r="BF85" s="14">
        <f>VLOOKUP($B85,[2]indicators!$A:$G,2,FALSE)</f>
        <v>49</v>
      </c>
      <c r="BG85" s="14">
        <f>VLOOKUP($B85,[2]indicators!$A:$G,3,FALSE)</f>
        <v>0</v>
      </c>
      <c r="BH85" s="14">
        <f>VLOOKUP($B85,[2]indicators!$A:$G,4,FALSE)</f>
        <v>0</v>
      </c>
      <c r="BI85" s="17">
        <f>VLOOKUP($B85,[2]indicators!$A:$G,5,FALSE)</f>
        <v>46051</v>
      </c>
      <c r="BJ85" s="17">
        <f>VLOOKUP($B85,[2]indicators!$A:$G,6,FALSE)</f>
        <v>46034</v>
      </c>
      <c r="BK85" s="17">
        <f>VLOOKUP($B85,[2]indicators!$A:$G,7,FALSE)</f>
        <v>0</v>
      </c>
    </row>
    <row r="86" spans="1:63" x14ac:dyDescent="0.25">
      <c r="A86" s="14">
        <v>85</v>
      </c>
      <c r="B86" s="14" t="s">
        <v>463</v>
      </c>
      <c r="C86" s="6" t="s">
        <v>464</v>
      </c>
      <c r="D86" s="6" t="s">
        <v>386</v>
      </c>
      <c r="E86" s="15">
        <f t="shared" ca="1" si="1"/>
        <v>2</v>
      </c>
      <c r="F86" s="16">
        <f>VLOOKUP($B86,[1]AC!$B:$BJ,5,FALSE)</f>
        <v>63.079000000000001</v>
      </c>
      <c r="G86" s="16">
        <f>VLOOKUP($B87,[1]AC!$B:$BJ,6,FALSE)</f>
        <v>52.558294930935155</v>
      </c>
      <c r="H86" s="16">
        <f>VLOOKUP($B87,[1]AC!$B:$BJ,7,FALSE)</f>
        <v>1</v>
      </c>
      <c r="I86" s="16">
        <f>VLOOKUP($B87,[1]AC!$B:$BJ,8,FALSE)</f>
        <v>0.25480000000000003</v>
      </c>
      <c r="J86" s="16">
        <f>VLOOKUP($B87,[1]AC!$B:$BJ,9,FALSE)</f>
        <v>6941.81</v>
      </c>
      <c r="K86" s="16">
        <f>VLOOKUP($B87,[1]AC!$B:$BJ,10,FALSE)</f>
        <v>0.25480000000000003</v>
      </c>
      <c r="L86" s="16">
        <f>VLOOKUP($B87,[1]AC!$B:$BJ,11,FALSE)</f>
        <v>6964.82</v>
      </c>
      <c r="M86" s="16">
        <f>VLOOKUP($B87,[1]AC!$B:$BJ,12,FALSE)</f>
        <v>3.6705124456013632E-5</v>
      </c>
      <c r="N86" s="16">
        <f>VLOOKUP($B87,[1]AC!$B:$BJ,13,FALSE)</f>
        <v>3.6583860027969141E-5</v>
      </c>
      <c r="O86" s="16">
        <f>VLOOKUP($B87,[1]AC!$B:$BJ,14,FALSE)</f>
        <v>0.24729999999999999</v>
      </c>
      <c r="P86" s="16">
        <f>VLOOKUP($B87,[1]AC!$B:$BJ,15,FALSE)</f>
        <v>6892.2477999999992</v>
      </c>
      <c r="Q86" s="16">
        <f>VLOOKUP($B87,[1]AC!$B:$BJ,16,FALSE)</f>
        <v>0.247</v>
      </c>
      <c r="R86" s="16">
        <f>VLOOKUP($B87,[1]AC!$B:$BJ,17,FALSE)</f>
        <v>6889.6637999999994</v>
      </c>
      <c r="S86" s="16">
        <f>VLOOKUP($B87,[1]AC!$B:$BJ,18,FALSE)</f>
        <v>3.588089215248471E-5</v>
      </c>
      <c r="T86" s="16">
        <f>VLOOKUP($B87,[1]AC!$B:$BJ,19,FALSE)</f>
        <v>3.5850805956598352E-5</v>
      </c>
      <c r="U86" s="16" t="str">
        <f>VLOOKUP($B86,[1]AC!$B:$BJ,20,FALSE)</f>
        <v>POSITIVE</v>
      </c>
      <c r="V86" s="16" t="str">
        <f>VLOOKUP($B86,[1]AC!$B:$BJ,21,FALSE)</f>
        <v/>
      </c>
      <c r="W86" s="16" t="str">
        <f>VLOOKUP($B86,[1]AC!$B:$BJ,22,FALSE)</f>
        <v>UP</v>
      </c>
      <c r="X86" s="16" t="str">
        <f>VLOOKUP($B86,[1]AC!$B:$BJ,23,FALSE)</f>
        <v>POSITIVE</v>
      </c>
      <c r="Y86" s="16">
        <f>VLOOKUP($B86,[1]AC!$B:$BJ,24,FALSE)</f>
        <v>5.5870000000000003E-2</v>
      </c>
      <c r="Z86" s="16">
        <f>VLOOKUP($B86,[1]AC!$B:$BJ,25,FALSE)</f>
        <v>6852.6203076923057</v>
      </c>
      <c r="AA86" s="16">
        <f>VLOOKUP($B86,[1]AC!$B:$BJ,26,FALSE)</f>
        <v>5.5809999999999998E-2</v>
      </c>
      <c r="AB86" s="16">
        <f>VLOOKUP($B86,[1]AC!$B:$BJ,27,FALSE)</f>
        <v>6850.3815384615364</v>
      </c>
      <c r="AC86" s="16">
        <f>VLOOKUP($B86,[1]AC!$B:$BJ,28,FALSE)</f>
        <v>8.1530856068712839E-6</v>
      </c>
      <c r="AD86" s="16">
        <f>VLOOKUP($B86,[1]AC!$B:$BJ,29,FALSE)</f>
        <v>8.1469914758257171E-6</v>
      </c>
      <c r="AE86" s="16" t="str">
        <f>VLOOKUP($B86,[1]AC!$B:$BJ,30,FALSE)</f>
        <v>UP</v>
      </c>
      <c r="AF86" s="16" t="str">
        <f>VLOOKUP($B86,[1]AC!$B:$BJ,31,FALSE)</f>
        <v>UP</v>
      </c>
      <c r="AG86" s="16" t="str">
        <f>VLOOKUP($B86,[1]AC!$B:$BJ,32,FALSE)</f>
        <v>POSITIVE</v>
      </c>
      <c r="AH86" s="16">
        <f>VLOOKUP($B86,[1]AC!$B:$BJ,33,FALSE)</f>
        <v>5.4399999999999997E-2</v>
      </c>
      <c r="AI86" s="16">
        <f>VLOOKUP($B86,[1]AC!$B:$BJ,34,FALSE)</f>
        <v>6560.7823076923087</v>
      </c>
      <c r="AJ86" s="16">
        <f>VLOOKUP($B86,[1]AC!$B:$BJ,35,FALSE)</f>
        <v>5.4399999999999997E-2</v>
      </c>
      <c r="AK86" s="16">
        <f>VLOOKUP($B86,[1]AC!$B:$BJ,36,FALSE)</f>
        <v>6561.3723076923088</v>
      </c>
      <c r="AL86" s="16">
        <f>VLOOKUP($B86,[1]AC!$B:$BJ,37,FALSE)</f>
        <v>8.2916941073045097E-6</v>
      </c>
      <c r="AM86" s="16">
        <f>VLOOKUP($B86,[1]AC!$B:$BJ,38,FALSE)</f>
        <v>8.2909485163985374E-6</v>
      </c>
      <c r="AN86" s="16" t="str">
        <f>VLOOKUP($B87,[1]AC!$B:$BJ,39,FALSE)</f>
        <v/>
      </c>
      <c r="AO86" s="16" t="str">
        <f>VLOOKUP($B86,[1]AC!$B:$BJ,40,FALSE)</f>
        <v>UP</v>
      </c>
      <c r="AP86" s="16" t="str">
        <f>VLOOKUP($B86,[1]AC!$B:$BJ,41,FALSE)</f>
        <v>POSITIVE</v>
      </c>
      <c r="AQ86" s="16">
        <f>VLOOKUP($B86,[1]AC!$B:$BJ,42,FALSE)</f>
        <v>5.5559999999999998E-2</v>
      </c>
      <c r="AR86" s="16">
        <f>VLOOKUP($B86,[1]AC!$B:$BJ,43,FALSE)</f>
        <v>6769.6039787132295</v>
      </c>
      <c r="AS86" s="16">
        <f>VLOOKUP($B86,[1]AC!$B:$BJ,44,FALSE)</f>
        <v>5.5509999999999997E-2</v>
      </c>
      <c r="AT86" s="16">
        <f>VLOOKUP($B86,[1]AC!$B:$BJ,45,FALSE)</f>
        <v>6766.1256231941452</v>
      </c>
      <c r="AU86" s="16">
        <f>VLOOKUP($B86,[1]AC!$B:$BJ,46,FALSE)</f>
        <v>8.2072747792494769E-6</v>
      </c>
      <c r="AV86" s="16">
        <f>VLOOKUP($B86,[1]AC!$B:$BJ,47,FALSE)</f>
        <v>8.2041042527665772E-6</v>
      </c>
      <c r="AW86" s="16" t="str">
        <f>VLOOKUP($B86,[1]AC!$B:$BJ,48,FALSE)</f>
        <v>UP</v>
      </c>
      <c r="AX86" s="16" t="str">
        <f>VLOOKUP($B86,[1]AC!$B:$BJ,49,FALSE)</f>
        <v>UP</v>
      </c>
      <c r="AY86" s="16" t="str">
        <f>VLOOKUP($B86,[1]AC!$B:$BJ,50,FALSE)</f>
        <v>POSITIVE</v>
      </c>
      <c r="AZ86" s="16">
        <f>VLOOKUP($B86,[1]AC!$B:$BJ,51,FALSE)</f>
        <v>84.396000000000001</v>
      </c>
      <c r="BA86" s="16">
        <f>VLOOKUP($B86,[1]AC!$B:$BJ,52,FALSE)</f>
        <v>5.6840000000000002E-2</v>
      </c>
      <c r="BB86" s="16">
        <f>VLOOKUP($B86,[1]AC!$B:$BJ,53,FALSE)</f>
        <v>5.416E-2</v>
      </c>
      <c r="BC86" s="16">
        <f>VLOOKUP($B86,[1]AC!$B:$BJ,54,FALSE)</f>
        <v>2.3223082336382816E-2</v>
      </c>
      <c r="BD86" s="16">
        <f>VLOOKUP($B86,[1]AC!$B:$BJ,55,FALSE)</f>
        <v>3.3220820749689128E-2</v>
      </c>
      <c r="BE86" s="16">
        <f>VLOOKUP($B86,[1]AC!$B:$BJ,56,FALSE)</f>
        <v>7.3855243722304342E-2</v>
      </c>
      <c r="BF86" s="14">
        <f>VLOOKUP($B86,[2]indicators!$A:$G,2,FALSE)</f>
        <v>56</v>
      </c>
      <c r="BG86" s="14">
        <f>VLOOKUP($B86,[2]indicators!$A:$G,3,FALSE)</f>
        <v>1</v>
      </c>
      <c r="BH86" s="14">
        <f>VLOOKUP($B86,[2]indicators!$A:$G,4,FALSE)</f>
        <v>0</v>
      </c>
      <c r="BI86" s="17">
        <f>VLOOKUP($B86,[2]indicators!$A:$G,5,FALSE)</f>
        <v>0</v>
      </c>
      <c r="BJ86" s="17">
        <f>VLOOKUP($B86,[2]indicators!$A:$G,6,FALSE)</f>
        <v>46050</v>
      </c>
      <c r="BK86" s="17">
        <f>VLOOKUP($B86,[2]indicators!$A:$G,7,FALSE)</f>
        <v>0</v>
      </c>
    </row>
    <row r="87" spans="1:63" x14ac:dyDescent="0.25">
      <c r="A87" s="14">
        <v>86</v>
      </c>
      <c r="B87" s="14" t="s">
        <v>465</v>
      </c>
      <c r="C87" s="6" t="s">
        <v>466</v>
      </c>
      <c r="D87" s="6" t="s">
        <v>386</v>
      </c>
      <c r="E87" s="15">
        <f t="shared" ca="1" si="1"/>
        <v>1</v>
      </c>
      <c r="F87" s="16">
        <f>VLOOKUP($B87,[1]AC!$B:$BJ,5,FALSE)</f>
        <v>72.537999999999997</v>
      </c>
      <c r="G87" s="16">
        <f>VLOOKUP($B88,[1]AC!$B:$BJ,6,FALSE)</f>
        <v>52.558294930935155</v>
      </c>
      <c r="H87" s="16">
        <f>VLOOKUP($B88,[1]AC!$B:$BJ,7,FALSE)</f>
        <v>1</v>
      </c>
      <c r="I87" s="16">
        <f>VLOOKUP($B88,[1]AC!$B:$BJ,8,FALSE)</f>
        <v>8.8300000000000003E-2</v>
      </c>
      <c r="J87" s="16">
        <f>VLOOKUP($B88,[1]AC!$B:$BJ,9,FALSE)</f>
        <v>6941.81</v>
      </c>
      <c r="K87" s="16">
        <f>VLOOKUP($B88,[1]AC!$B:$BJ,10,FALSE)</f>
        <v>8.8300000000000003E-2</v>
      </c>
      <c r="L87" s="16">
        <f>VLOOKUP($B88,[1]AC!$B:$BJ,11,FALSE)</f>
        <v>6964.82</v>
      </c>
      <c r="M87" s="16">
        <f>VLOOKUP($B88,[1]AC!$B:$BJ,12,FALSE)</f>
        <v>1.2720025468861868E-5</v>
      </c>
      <c r="N87" s="16">
        <f>VLOOKUP($B88,[1]AC!$B:$BJ,13,FALSE)</f>
        <v>1.2678001728687893E-5</v>
      </c>
      <c r="O87" s="16">
        <f>VLOOKUP($B88,[1]AC!$B:$BJ,14,FALSE)</f>
        <v>8.5500000000000007E-2</v>
      </c>
      <c r="P87" s="16">
        <f>VLOOKUP($B88,[1]AC!$B:$BJ,15,FALSE)</f>
        <v>6892.2477999999992</v>
      </c>
      <c r="Q87" s="16">
        <f>VLOOKUP($B88,[1]AC!$B:$BJ,16,FALSE)</f>
        <v>8.5400000000000004E-2</v>
      </c>
      <c r="R87" s="16">
        <f>VLOOKUP($B88,[1]AC!$B:$BJ,17,FALSE)</f>
        <v>6889.6637999999994</v>
      </c>
      <c r="S87" s="16">
        <f>VLOOKUP($B88,[1]AC!$B:$BJ,18,FALSE)</f>
        <v>1.2405241726799204E-5</v>
      </c>
      <c r="T87" s="16">
        <f>VLOOKUP($B88,[1]AC!$B:$BJ,19,FALSE)</f>
        <v>1.2395379873253033E-5</v>
      </c>
      <c r="U87" s="16" t="str">
        <f>VLOOKUP($B87,[1]AC!$B:$BJ,20,FALSE)</f>
        <v>POSITIVE</v>
      </c>
      <c r="V87" s="16" t="str">
        <f>VLOOKUP($B87,[1]AC!$B:$BJ,21,FALSE)</f>
        <v/>
      </c>
      <c r="W87" s="16" t="str">
        <f>VLOOKUP($B87,[1]AC!$B:$BJ,22,FALSE)</f>
        <v>UP</v>
      </c>
      <c r="X87" s="16" t="str">
        <f>VLOOKUP($B87,[1]AC!$B:$BJ,23,FALSE)</f>
        <v>POSITIVE</v>
      </c>
      <c r="Y87" s="16">
        <f>VLOOKUP($B87,[1]AC!$B:$BJ,24,FALSE)</f>
        <v>0.24590000000000001</v>
      </c>
      <c r="Z87" s="16">
        <f>VLOOKUP($B87,[1]AC!$B:$BJ,25,FALSE)</f>
        <v>6852.6203076923057</v>
      </c>
      <c r="AA87" s="16">
        <f>VLOOKUP($B87,[1]AC!$B:$BJ,26,FALSE)</f>
        <v>0.2457</v>
      </c>
      <c r="AB87" s="16">
        <f>VLOOKUP($B87,[1]AC!$B:$BJ,27,FALSE)</f>
        <v>6850.3815384615364</v>
      </c>
      <c r="AC87" s="16">
        <f>VLOOKUP($B87,[1]AC!$B:$BJ,28,FALSE)</f>
        <v>3.5884083599957913E-5</v>
      </c>
      <c r="AD87" s="16">
        <f>VLOOKUP($B87,[1]AC!$B:$BJ,29,FALSE)</f>
        <v>3.5866615402443623E-5</v>
      </c>
      <c r="AE87" s="16" t="str">
        <f>VLOOKUP($B87,[1]AC!$B:$BJ,30,FALSE)</f>
        <v>UP</v>
      </c>
      <c r="AF87" s="16" t="str">
        <f>VLOOKUP($B87,[1]AC!$B:$BJ,31,FALSE)</f>
        <v>UP</v>
      </c>
      <c r="AG87" s="16" t="str">
        <f>VLOOKUP($B87,[1]AC!$B:$BJ,32,FALSE)</f>
        <v>POSITIVE</v>
      </c>
      <c r="AH87" s="16">
        <f>VLOOKUP($B87,[1]AC!$B:$BJ,33,FALSE)</f>
        <v>0.2402</v>
      </c>
      <c r="AI87" s="16">
        <f>VLOOKUP($B87,[1]AC!$B:$BJ,34,FALSE)</f>
        <v>6560.7823076923087</v>
      </c>
      <c r="AJ87" s="16">
        <f>VLOOKUP($B87,[1]AC!$B:$BJ,35,FALSE)</f>
        <v>0.2402</v>
      </c>
      <c r="AK87" s="16">
        <f>VLOOKUP($B87,[1]AC!$B:$BJ,36,FALSE)</f>
        <v>6561.3723076923088</v>
      </c>
      <c r="AL87" s="16">
        <f>VLOOKUP($B87,[1]AC!$B:$BJ,37,FALSE)</f>
        <v>3.6611487584090865E-5</v>
      </c>
      <c r="AM87" s="16">
        <f>VLOOKUP($B87,[1]AC!$B:$BJ,38,FALSE)</f>
        <v>3.6608195471303836E-5</v>
      </c>
      <c r="AN87" s="16" t="str">
        <f>VLOOKUP($B88,[1]AC!$B:$BJ,39,FALSE)</f>
        <v/>
      </c>
      <c r="AO87" s="16" t="str">
        <f>VLOOKUP($B87,[1]AC!$B:$BJ,40,FALSE)</f>
        <v>UP</v>
      </c>
      <c r="AP87" s="16" t="str">
        <f>VLOOKUP($B87,[1]AC!$B:$BJ,41,FALSE)</f>
        <v>BUY</v>
      </c>
      <c r="AQ87" s="16">
        <f>VLOOKUP($B87,[1]AC!$B:$BJ,42,FALSE)</f>
        <v>0.24429999999999999</v>
      </c>
      <c r="AR87" s="16">
        <f>VLOOKUP($B87,[1]AC!$B:$BJ,43,FALSE)</f>
        <v>6769.6039787132295</v>
      </c>
      <c r="AS87" s="16">
        <f>VLOOKUP($B87,[1]AC!$B:$BJ,44,FALSE)</f>
        <v>0.24410000000000001</v>
      </c>
      <c r="AT87" s="16">
        <f>VLOOKUP($B87,[1]AC!$B:$BJ,45,FALSE)</f>
        <v>6766.1256231941452</v>
      </c>
      <c r="AU87" s="16">
        <f>VLOOKUP($B87,[1]AC!$B:$BJ,46,FALSE)</f>
        <v>3.6087783091624317E-5</v>
      </c>
      <c r="AV87" s="16">
        <f>VLOOKUP($B87,[1]AC!$B:$BJ,47,FALSE)</f>
        <v>3.6076776222308087E-5</v>
      </c>
      <c r="AW87" s="16" t="str">
        <f>VLOOKUP($B87,[1]AC!$B:$BJ,48,FALSE)</f>
        <v>UP</v>
      </c>
      <c r="AX87" s="16" t="str">
        <f>VLOOKUP($B87,[1]AC!$B:$BJ,49,FALSE)</f>
        <v>UP</v>
      </c>
      <c r="AY87" s="16" t="str">
        <f>VLOOKUP($B87,[1]AC!$B:$BJ,50,FALSE)</f>
        <v>POSITIVE</v>
      </c>
      <c r="AZ87" s="16">
        <f>VLOOKUP($B87,[1]AC!$B:$BJ,51,FALSE)</f>
        <v>91.805999999999997</v>
      </c>
      <c r="BA87" s="16">
        <f>VLOOKUP($B87,[1]AC!$B:$BJ,52,FALSE)</f>
        <v>0.2492</v>
      </c>
      <c r="BB87" s="16">
        <f>VLOOKUP($B87,[1]AC!$B:$BJ,53,FALSE)</f>
        <v>0.23930000000000001</v>
      </c>
      <c r="BC87" s="16">
        <f>VLOOKUP($B87,[1]AC!$B:$BJ,54,FALSE)</f>
        <v>2.2471910112359605E-2</v>
      </c>
      <c r="BD87" s="16">
        <f>VLOOKUP($B87,[1]AC!$B:$BJ,55,FALSE)</f>
        <v>3.0327537403962879E-2</v>
      </c>
      <c r="BE87" s="16">
        <f>VLOOKUP($B87,[1]AC!$B:$BJ,56,FALSE)</f>
        <v>6.4772252402841568E-2</v>
      </c>
      <c r="BF87" s="14">
        <f>VLOOKUP($B87,[2]indicators!$A:$G,2,FALSE)</f>
        <v>75</v>
      </c>
      <c r="BG87" s="14">
        <f>VLOOKUP($B87,[2]indicators!$A:$G,3,FALSE)</f>
        <v>1</v>
      </c>
      <c r="BH87" s="14">
        <f>VLOOKUP($B87,[2]indicators!$A:$G,4,FALSE)</f>
        <v>0</v>
      </c>
      <c r="BI87" s="17">
        <f>VLOOKUP($B87,[2]indicators!$A:$G,5,FALSE)</f>
        <v>0</v>
      </c>
      <c r="BJ87" s="17">
        <f>VLOOKUP($B87,[2]indicators!$A:$G,6,FALSE)</f>
        <v>46051</v>
      </c>
      <c r="BK87" s="17">
        <f>VLOOKUP($B87,[2]indicators!$A:$G,7,FALSE)</f>
        <v>0</v>
      </c>
    </row>
    <row r="88" spans="1:63" x14ac:dyDescent="0.25">
      <c r="A88" s="14">
        <v>87</v>
      </c>
      <c r="B88" s="14" t="s">
        <v>467</v>
      </c>
      <c r="C88" s="6" t="s">
        <v>468</v>
      </c>
      <c r="D88" s="6" t="s">
        <v>386</v>
      </c>
      <c r="E88" s="15">
        <f t="shared" ca="1" si="1"/>
        <v>5</v>
      </c>
      <c r="F88" s="16">
        <f>VLOOKUP($B88,[1]AC!$B:$BJ,5,FALSE)</f>
        <v>67.712999999999994</v>
      </c>
      <c r="G88" s="16">
        <f>VLOOKUP($B89,[1]AC!$B:$BJ,6,FALSE)</f>
        <v>52.558294930935155</v>
      </c>
      <c r="H88" s="16">
        <f>VLOOKUP($B89,[1]AC!$B:$BJ,7,FALSE)</f>
        <v>1</v>
      </c>
      <c r="I88" s="16">
        <f>VLOOKUP($B89,[1]AC!$B:$BJ,8,FALSE)</f>
        <v>0.105</v>
      </c>
      <c r="J88" s="16">
        <f>VLOOKUP($B89,[1]AC!$B:$BJ,9,FALSE)</f>
        <v>6941.81</v>
      </c>
      <c r="K88" s="16">
        <f>VLOOKUP($B89,[1]AC!$B:$BJ,10,FALSE)</f>
        <v>0.105</v>
      </c>
      <c r="L88" s="16">
        <f>VLOOKUP($B89,[1]AC!$B:$BJ,11,FALSE)</f>
        <v>6964.82</v>
      </c>
      <c r="M88" s="16">
        <f>VLOOKUP($B89,[1]AC!$B:$BJ,12,FALSE)</f>
        <v>1.5125738100005616E-5</v>
      </c>
      <c r="N88" s="16">
        <f>VLOOKUP($B89,[1]AC!$B:$BJ,13,FALSE)</f>
        <v>1.5075766495042227E-5</v>
      </c>
      <c r="O88" s="16">
        <f>VLOOKUP($B89,[1]AC!$B:$BJ,14,FALSE)</f>
        <v>0.1004</v>
      </c>
      <c r="P88" s="16">
        <f>VLOOKUP($B89,[1]AC!$B:$BJ,15,FALSE)</f>
        <v>6892.2477999999992</v>
      </c>
      <c r="Q88" s="16">
        <f>VLOOKUP($B89,[1]AC!$B:$BJ,16,FALSE)</f>
        <v>0.1003</v>
      </c>
      <c r="R88" s="16">
        <f>VLOOKUP($B89,[1]AC!$B:$BJ,17,FALSE)</f>
        <v>6889.6637999999994</v>
      </c>
      <c r="S88" s="16">
        <f>VLOOKUP($B89,[1]AC!$B:$BJ,18,FALSE)</f>
        <v>1.4567090869832048E-5</v>
      </c>
      <c r="T88" s="16">
        <f>VLOOKUP($B89,[1]AC!$B:$BJ,19,FALSE)</f>
        <v>1.4558039827719897E-5</v>
      </c>
      <c r="U88" s="16" t="str">
        <f>VLOOKUP($B88,[1]AC!$B:$BJ,20,FALSE)</f>
        <v>POSITIVE</v>
      </c>
      <c r="V88" s="16" t="str">
        <f>VLOOKUP($B88,[1]AC!$B:$BJ,21,FALSE)</f>
        <v/>
      </c>
      <c r="W88" s="16" t="str">
        <f>VLOOKUP($B88,[1]AC!$B:$BJ,22,FALSE)</f>
        <v>UP</v>
      </c>
      <c r="X88" s="16" t="str">
        <f>VLOOKUP($B88,[1]AC!$B:$BJ,23,FALSE)</f>
        <v>POSITIVE</v>
      </c>
      <c r="Y88" s="16">
        <f>VLOOKUP($B88,[1]AC!$B:$BJ,24,FALSE)</f>
        <v>8.5400000000000004E-2</v>
      </c>
      <c r="Z88" s="16">
        <f>VLOOKUP($B88,[1]AC!$B:$BJ,25,FALSE)</f>
        <v>6852.6203076923057</v>
      </c>
      <c r="AA88" s="16">
        <f>VLOOKUP($B88,[1]AC!$B:$BJ,26,FALSE)</f>
        <v>8.5300000000000001E-2</v>
      </c>
      <c r="AB88" s="16">
        <f>VLOOKUP($B88,[1]AC!$B:$BJ,27,FALSE)</f>
        <v>6850.3815384615364</v>
      </c>
      <c r="AC88" s="16">
        <f>VLOOKUP($B88,[1]AC!$B:$BJ,28,FALSE)</f>
        <v>1.2462386089615315E-5</v>
      </c>
      <c r="AD88" s="16">
        <f>VLOOKUP($B88,[1]AC!$B:$BJ,29,FALSE)</f>
        <v>1.2451861187742944E-5</v>
      </c>
      <c r="AE88" s="16" t="str">
        <f>VLOOKUP($B88,[1]AC!$B:$BJ,30,FALSE)</f>
        <v>UP</v>
      </c>
      <c r="AF88" s="16" t="str">
        <f>VLOOKUP($B88,[1]AC!$B:$BJ,31,FALSE)</f>
        <v>UP</v>
      </c>
      <c r="AG88" s="16" t="str">
        <f>VLOOKUP($B88,[1]AC!$B:$BJ,32,FALSE)</f>
        <v>POSITIVE</v>
      </c>
      <c r="AH88" s="16">
        <f>VLOOKUP($B88,[1]AC!$B:$BJ,33,FALSE)</f>
        <v>8.5400000000000004E-2</v>
      </c>
      <c r="AI88" s="16">
        <f>VLOOKUP($B88,[1]AC!$B:$BJ,34,FALSE)</f>
        <v>6560.7823076923087</v>
      </c>
      <c r="AJ88" s="16">
        <f>VLOOKUP($B88,[1]AC!$B:$BJ,35,FALSE)</f>
        <v>8.5400000000000004E-2</v>
      </c>
      <c r="AK88" s="16">
        <f>VLOOKUP($B88,[1]AC!$B:$BJ,36,FALSE)</f>
        <v>6561.3723076923088</v>
      </c>
      <c r="AL88" s="16">
        <f>VLOOKUP($B88,[1]AC!$B:$BJ,37,FALSE)</f>
        <v>1.3016740381687596E-5</v>
      </c>
      <c r="AM88" s="16">
        <f>VLOOKUP($B88,[1]AC!$B:$BJ,38,FALSE)</f>
        <v>1.3015569913610941E-5</v>
      </c>
      <c r="AN88" s="16" t="str">
        <f>VLOOKUP($B89,[1]AC!$B:$BJ,39,FALSE)</f>
        <v/>
      </c>
      <c r="AO88" s="16" t="str">
        <f>VLOOKUP($B88,[1]AC!$B:$BJ,40,FALSE)</f>
        <v>UP</v>
      </c>
      <c r="AP88" s="16" t="str">
        <f>VLOOKUP($B88,[1]AC!$B:$BJ,41,FALSE)</f>
        <v>NEGATIVE</v>
      </c>
      <c r="AQ88" s="16">
        <f>VLOOKUP($B88,[1]AC!$B:$BJ,42,FALSE)</f>
        <v>8.5599999999999996E-2</v>
      </c>
      <c r="AR88" s="16">
        <f>VLOOKUP($B88,[1]AC!$B:$BJ,43,FALSE)</f>
        <v>6769.6039787132295</v>
      </c>
      <c r="AS88" s="16">
        <f>VLOOKUP($B88,[1]AC!$B:$BJ,44,FALSE)</f>
        <v>8.5500000000000007E-2</v>
      </c>
      <c r="AT88" s="16">
        <f>VLOOKUP($B88,[1]AC!$B:$BJ,45,FALSE)</f>
        <v>6766.1256231941452</v>
      </c>
      <c r="AU88" s="16">
        <f>VLOOKUP($B88,[1]AC!$B:$BJ,46,FALSE)</f>
        <v>1.2644757399275651E-5</v>
      </c>
      <c r="AV88" s="16">
        <f>VLOOKUP($B88,[1]AC!$B:$BJ,47,FALSE)</f>
        <v>1.2636478357260718E-5</v>
      </c>
      <c r="AW88" s="16" t="str">
        <f>VLOOKUP($B88,[1]AC!$B:$BJ,48,FALSE)</f>
        <v>UP</v>
      </c>
      <c r="AX88" s="16" t="str">
        <f>VLOOKUP($B88,[1]AC!$B:$BJ,49,FALSE)</f>
        <v>UP</v>
      </c>
      <c r="AY88" s="16" t="str">
        <f>VLOOKUP($B88,[1]AC!$B:$BJ,50,FALSE)</f>
        <v>POSITIVE</v>
      </c>
      <c r="AZ88" s="16">
        <f>VLOOKUP($B88,[1]AC!$B:$BJ,51,FALSE)</f>
        <v>87.736999999999995</v>
      </c>
      <c r="BA88" s="16">
        <f>VLOOKUP($B88,[1]AC!$B:$BJ,52,FALSE)</f>
        <v>8.6099999999999996E-2</v>
      </c>
      <c r="BB88" s="16">
        <f>VLOOKUP($B88,[1]AC!$B:$BJ,53,FALSE)</f>
        <v>8.5400000000000004E-2</v>
      </c>
      <c r="BC88" s="16">
        <f>VLOOKUP($B88,[1]AC!$B:$BJ,54,FALSE)</f>
        <v>2.5551684088269466E-2</v>
      </c>
      <c r="BD88" s="16">
        <f>VLOOKUP($B88,[1]AC!$B:$BJ,55,FALSE)</f>
        <v>3.274853801169586E-2</v>
      </c>
      <c r="BE88" s="16">
        <f>VLOOKUP($B88,[1]AC!$B:$BJ,56,FALSE)</f>
        <v>3.3957845433255196E-2</v>
      </c>
      <c r="BF88" s="14">
        <f>VLOOKUP($B88,[2]indicators!$A:$G,2,FALSE)</f>
        <v>28</v>
      </c>
      <c r="BG88" s="14">
        <f>VLOOKUP($B88,[2]indicators!$A:$G,3,FALSE)</f>
        <v>0</v>
      </c>
      <c r="BH88" s="14">
        <f>VLOOKUP($B88,[2]indicators!$A:$G,4,FALSE)</f>
        <v>0</v>
      </c>
      <c r="BI88" s="17">
        <f>VLOOKUP($B88,[2]indicators!$A:$G,5,FALSE)</f>
        <v>0</v>
      </c>
      <c r="BJ88" s="17">
        <f>VLOOKUP($B88,[2]indicators!$A:$G,6,FALSE)</f>
        <v>0</v>
      </c>
      <c r="BK88" s="17">
        <f>VLOOKUP($B88,[2]indicators!$A:$G,7,FALSE)</f>
        <v>0</v>
      </c>
    </row>
    <row r="89" spans="1:63" x14ac:dyDescent="0.25">
      <c r="A89" s="14">
        <v>88</v>
      </c>
      <c r="B89" s="14" t="s">
        <v>469</v>
      </c>
      <c r="C89" s="6" t="s">
        <v>470</v>
      </c>
      <c r="D89" s="6" t="s">
        <v>386</v>
      </c>
      <c r="E89" s="15">
        <f t="shared" ca="1" si="1"/>
        <v>5</v>
      </c>
      <c r="F89" s="16">
        <f>VLOOKUP($B89,[1]AC!$B:$BJ,5,FALSE)</f>
        <v>66.106999999999999</v>
      </c>
      <c r="G89" s="16">
        <f>VLOOKUP($B90,[1]AC!$B:$BJ,6,FALSE)</f>
        <v>52.558294930935155</v>
      </c>
      <c r="H89" s="16">
        <f>VLOOKUP($B90,[1]AC!$B:$BJ,7,FALSE)</f>
        <v>0</v>
      </c>
      <c r="I89" s="16">
        <f>VLOOKUP($B90,[1]AC!$B:$BJ,8,FALSE)</f>
        <v>0.50800000000000001</v>
      </c>
      <c r="J89" s="16">
        <f>VLOOKUP($B90,[1]AC!$B:$BJ,9,FALSE)</f>
        <v>6941.81</v>
      </c>
      <c r="K89" s="16">
        <f>VLOOKUP($B90,[1]AC!$B:$BJ,10,FALSE)</f>
        <v>0.50800000000000001</v>
      </c>
      <c r="L89" s="16">
        <f>VLOOKUP($B90,[1]AC!$B:$BJ,11,FALSE)</f>
        <v>6964.82</v>
      </c>
      <c r="M89" s="16">
        <f>VLOOKUP($B90,[1]AC!$B:$BJ,12,FALSE)</f>
        <v>7.3179761474312897E-5</v>
      </c>
      <c r="N89" s="16">
        <f>VLOOKUP($B90,[1]AC!$B:$BJ,13,FALSE)</f>
        <v>7.2937994090299535E-5</v>
      </c>
      <c r="O89" s="16">
        <f>VLOOKUP($B90,[1]AC!$B:$BJ,14,FALSE)</f>
        <v>0.49780000000000002</v>
      </c>
      <c r="P89" s="16">
        <f>VLOOKUP($B90,[1]AC!$B:$BJ,15,FALSE)</f>
        <v>6892.2477999999992</v>
      </c>
      <c r="Q89" s="16">
        <f>VLOOKUP($B90,[1]AC!$B:$BJ,16,FALSE)</f>
        <v>0.4975</v>
      </c>
      <c r="R89" s="16">
        <f>VLOOKUP($B90,[1]AC!$B:$BJ,17,FALSE)</f>
        <v>6889.6637999999994</v>
      </c>
      <c r="S89" s="16">
        <f>VLOOKUP($B90,[1]AC!$B:$BJ,18,FALSE)</f>
        <v>7.2226074053808695E-5</v>
      </c>
      <c r="T89" s="16">
        <f>VLOOKUP($B90,[1]AC!$B:$BJ,19,FALSE)</f>
        <v>7.2209619285051326E-5</v>
      </c>
      <c r="U89" s="16" t="str">
        <f>VLOOKUP($B89,[1]AC!$B:$BJ,20,FALSE)</f>
        <v>POSITIVE</v>
      </c>
      <c r="V89" s="16" t="str">
        <f>VLOOKUP($B89,[1]AC!$B:$BJ,21,FALSE)</f>
        <v/>
      </c>
      <c r="W89" s="16" t="str">
        <f>VLOOKUP($B89,[1]AC!$B:$BJ,22,FALSE)</f>
        <v>UP</v>
      </c>
      <c r="X89" s="16" t="str">
        <f>VLOOKUP($B89,[1]AC!$B:$BJ,23,FALSE)</f>
        <v>POSITIVE</v>
      </c>
      <c r="Y89" s="16">
        <f>VLOOKUP($B89,[1]AC!$B:$BJ,24,FALSE)</f>
        <v>0.1</v>
      </c>
      <c r="Z89" s="16">
        <f>VLOOKUP($B89,[1]AC!$B:$BJ,25,FALSE)</f>
        <v>6852.6203076923057</v>
      </c>
      <c r="AA89" s="16">
        <f>VLOOKUP($B89,[1]AC!$B:$BJ,26,FALSE)</f>
        <v>9.9900000000000003E-2</v>
      </c>
      <c r="AB89" s="16">
        <f>VLOOKUP($B89,[1]AC!$B:$BJ,27,FALSE)</f>
        <v>6850.3815384615364</v>
      </c>
      <c r="AC89" s="16">
        <f>VLOOKUP($B89,[1]AC!$B:$BJ,28,FALSE)</f>
        <v>1.459295795036922E-5</v>
      </c>
      <c r="AD89" s="16">
        <f>VLOOKUP($B89,[1]AC!$B:$BJ,29,FALSE)</f>
        <v>1.4583129339455101E-5</v>
      </c>
      <c r="AE89" s="16" t="str">
        <f>VLOOKUP($B89,[1]AC!$B:$BJ,30,FALSE)</f>
        <v>UP</v>
      </c>
      <c r="AF89" s="16" t="str">
        <f>VLOOKUP($B89,[1]AC!$B:$BJ,31,FALSE)</f>
        <v>UP</v>
      </c>
      <c r="AG89" s="16" t="str">
        <f>VLOOKUP($B89,[1]AC!$B:$BJ,32,FALSE)</f>
        <v>POSITIVE</v>
      </c>
      <c r="AH89" s="16">
        <f>VLOOKUP($B89,[1]AC!$B:$BJ,33,FALSE)</f>
        <v>9.9500000000000005E-2</v>
      </c>
      <c r="AI89" s="16">
        <f>VLOOKUP($B89,[1]AC!$B:$BJ,34,FALSE)</f>
        <v>6560.7823076923087</v>
      </c>
      <c r="AJ89" s="16">
        <f>VLOOKUP($B89,[1]AC!$B:$BJ,35,FALSE)</f>
        <v>9.9500000000000005E-2</v>
      </c>
      <c r="AK89" s="16">
        <f>VLOOKUP($B89,[1]AC!$B:$BJ,36,FALSE)</f>
        <v>6561.3723076923088</v>
      </c>
      <c r="AL89" s="16">
        <f>VLOOKUP($B89,[1]AC!$B:$BJ,37,FALSE)</f>
        <v>1.5165874332294095E-5</v>
      </c>
      <c r="AM89" s="16">
        <f>VLOOKUP($B89,[1]AC!$B:$BJ,38,FALSE)</f>
        <v>1.5164510613633357E-5</v>
      </c>
      <c r="AN89" s="16" t="str">
        <f>VLOOKUP($B90,[1]AC!$B:$BJ,39,FALSE)</f>
        <v/>
      </c>
      <c r="AO89" s="16" t="str">
        <f>VLOOKUP($B89,[1]AC!$B:$BJ,40,FALSE)</f>
        <v>UP</v>
      </c>
      <c r="AP89" s="16" t="str">
        <f>VLOOKUP($B89,[1]AC!$B:$BJ,41,FALSE)</f>
        <v>NEGATIVE</v>
      </c>
      <c r="AQ89" s="16">
        <f>VLOOKUP($B89,[1]AC!$B:$BJ,42,FALSE)</f>
        <v>0.10009999999999999</v>
      </c>
      <c r="AR89" s="16">
        <f>VLOOKUP($B89,[1]AC!$B:$BJ,43,FALSE)</f>
        <v>6769.6039787132295</v>
      </c>
      <c r="AS89" s="16">
        <f>VLOOKUP($B89,[1]AC!$B:$BJ,44,FALSE)</f>
        <v>0.1</v>
      </c>
      <c r="AT89" s="16">
        <f>VLOOKUP($B89,[1]AC!$B:$BJ,45,FALSE)</f>
        <v>6766.1256231941452</v>
      </c>
      <c r="AU89" s="16">
        <f>VLOOKUP($B89,[1]AC!$B:$BJ,46,FALSE)</f>
        <v>1.4786684762470709E-5</v>
      </c>
      <c r="AV89" s="16">
        <f>VLOOKUP($B89,[1]AC!$B:$BJ,47,FALSE)</f>
        <v>1.4779506850597331E-5</v>
      </c>
      <c r="AW89" s="16" t="str">
        <f>VLOOKUP($B89,[1]AC!$B:$BJ,48,FALSE)</f>
        <v>UP</v>
      </c>
      <c r="AX89" s="16" t="str">
        <f>VLOOKUP($B89,[1]AC!$B:$BJ,49,FALSE)</f>
        <v>UP</v>
      </c>
      <c r="AY89" s="16" t="str">
        <f>VLOOKUP($B89,[1]AC!$B:$BJ,50,FALSE)</f>
        <v>POSITIVE</v>
      </c>
      <c r="AZ89" s="16">
        <f>VLOOKUP($B89,[1]AC!$B:$BJ,51,FALSE)</f>
        <v>84.019000000000005</v>
      </c>
      <c r="BA89" s="16">
        <f>VLOOKUP($B89,[1]AC!$B:$BJ,52,FALSE)</f>
        <v>0.1012</v>
      </c>
      <c r="BB89" s="16">
        <f>VLOOKUP($B89,[1]AC!$B:$BJ,53,FALSE)</f>
        <v>9.9299999999999999E-2</v>
      </c>
      <c r="BC89" s="16">
        <f>VLOOKUP($B89,[1]AC!$B:$BJ,54,FALSE)</f>
        <v>3.7549407114624511E-2</v>
      </c>
      <c r="BD89" s="16">
        <f>VLOOKUP($B89,[1]AC!$B:$BJ,55,FALSE)</f>
        <v>4.5816733067729043E-2</v>
      </c>
      <c r="BE89" s="16">
        <f>VLOOKUP($B89,[1]AC!$B:$BJ,56,FALSE)</f>
        <v>5.7401812688821829E-2</v>
      </c>
      <c r="BF89" s="14">
        <f>VLOOKUP($B89,[2]indicators!$A:$G,2,FALSE)</f>
        <v>17</v>
      </c>
      <c r="BG89" s="14">
        <f>VLOOKUP($B89,[2]indicators!$A:$G,3,FALSE)</f>
        <v>0</v>
      </c>
      <c r="BH89" s="14">
        <f>VLOOKUP($B89,[2]indicators!$A:$G,4,FALSE)</f>
        <v>0</v>
      </c>
      <c r="BI89" s="17">
        <f>VLOOKUP($B89,[2]indicators!$A:$G,5,FALSE)</f>
        <v>0</v>
      </c>
      <c r="BJ89" s="17">
        <f>VLOOKUP($B89,[2]indicators!$A:$G,6,FALSE)</f>
        <v>46049</v>
      </c>
      <c r="BK89" s="17">
        <f>VLOOKUP($B89,[2]indicators!$A:$G,7,FALSE)</f>
        <v>0</v>
      </c>
    </row>
    <row r="90" spans="1:63" x14ac:dyDescent="0.25">
      <c r="A90" s="14">
        <v>89</v>
      </c>
      <c r="B90" s="14" t="s">
        <v>471</v>
      </c>
      <c r="C90" s="6" t="s">
        <v>472</v>
      </c>
      <c r="D90" s="6" t="s">
        <v>386</v>
      </c>
      <c r="E90" s="15">
        <f t="shared" ca="1" si="1"/>
        <v>3</v>
      </c>
      <c r="F90" s="16">
        <f>VLOOKUP($B90,[1]AC!$B:$BJ,5,FALSE)</f>
        <v>61.746000000000002</v>
      </c>
      <c r="G90" s="16">
        <f>VLOOKUP($B91,[1]AC!$B:$BJ,6,FALSE)</f>
        <v>52.558294930935155</v>
      </c>
      <c r="H90" s="16">
        <f>VLOOKUP($B91,[1]AC!$B:$BJ,7,FALSE)</f>
        <v>0</v>
      </c>
      <c r="I90" s="16">
        <f>VLOOKUP($B91,[1]AC!$B:$BJ,8,FALSE)</f>
        <v>93.304000000000002</v>
      </c>
      <c r="J90" s="16">
        <f>VLOOKUP($B91,[1]AC!$B:$BJ,9,FALSE)</f>
        <v>6941.81</v>
      </c>
      <c r="K90" s="16">
        <f>VLOOKUP($B91,[1]AC!$B:$BJ,10,FALSE)</f>
        <v>93.302000000000007</v>
      </c>
      <c r="L90" s="16">
        <f>VLOOKUP($B91,[1]AC!$B:$BJ,11,FALSE)</f>
        <v>6964.82</v>
      </c>
      <c r="M90" s="16">
        <f>VLOOKUP($B91,[1]AC!$B:$BJ,12,FALSE)</f>
        <v>1.3440874930313563E-2</v>
      </c>
      <c r="N90" s="16">
        <f>VLOOKUP($B91,[1]AC!$B:$BJ,13,FALSE)</f>
        <v>1.3396182528765999E-2</v>
      </c>
      <c r="O90" s="16">
        <f>VLOOKUP($B91,[1]AC!$B:$BJ,14,FALSE)</f>
        <v>91.393000000000001</v>
      </c>
      <c r="P90" s="16">
        <f>VLOOKUP($B91,[1]AC!$B:$BJ,15,FALSE)</f>
        <v>6892.2477999999992</v>
      </c>
      <c r="Q90" s="16">
        <f>VLOOKUP($B91,[1]AC!$B:$BJ,16,FALSE)</f>
        <v>91.314999999999998</v>
      </c>
      <c r="R90" s="16">
        <f>VLOOKUP($B91,[1]AC!$B:$BJ,17,FALSE)</f>
        <v>6889.6637999999994</v>
      </c>
      <c r="S90" s="16">
        <f>VLOOKUP($B91,[1]AC!$B:$BJ,18,FALSE)</f>
        <v>1.3260260317396019E-2</v>
      </c>
      <c r="T90" s="16">
        <f>VLOOKUP($B91,[1]AC!$B:$BJ,19,FALSE)</f>
        <v>1.3253912331687361E-2</v>
      </c>
      <c r="U90" s="16" t="str">
        <f>VLOOKUP($B90,[1]AC!$B:$BJ,20,FALSE)</f>
        <v>NEGATIVE</v>
      </c>
      <c r="V90" s="16" t="str">
        <f>VLOOKUP($B90,[1]AC!$B:$BJ,21,FALSE)</f>
        <v/>
      </c>
      <c r="W90" s="16" t="str">
        <f>VLOOKUP($B90,[1]AC!$B:$BJ,22,FALSE)</f>
        <v>UP</v>
      </c>
      <c r="X90" s="16" t="str">
        <f>VLOOKUP($B90,[1]AC!$B:$BJ,23,FALSE)</f>
        <v>POSITIVE</v>
      </c>
      <c r="Y90" s="16">
        <f>VLOOKUP($B90,[1]AC!$B:$BJ,24,FALSE)</f>
        <v>0.49580000000000002</v>
      </c>
      <c r="Z90" s="16">
        <f>VLOOKUP($B90,[1]AC!$B:$BJ,25,FALSE)</f>
        <v>6852.6203076923057</v>
      </c>
      <c r="AA90" s="16">
        <f>VLOOKUP($B90,[1]AC!$B:$BJ,26,FALSE)</f>
        <v>0.4955</v>
      </c>
      <c r="AB90" s="16">
        <f>VLOOKUP($B90,[1]AC!$B:$BJ,27,FALSE)</f>
        <v>6850.3815384615364</v>
      </c>
      <c r="AC90" s="16">
        <f>VLOOKUP($B90,[1]AC!$B:$BJ,28,FALSE)</f>
        <v>7.2351885517930588E-5</v>
      </c>
      <c r="AD90" s="16">
        <f>VLOOKUP($B90,[1]AC!$B:$BJ,29,FALSE)</f>
        <v>7.2331737614614633E-5</v>
      </c>
      <c r="AE90" s="16" t="str">
        <f>VLOOKUP($B90,[1]AC!$B:$BJ,30,FALSE)</f>
        <v>UP</v>
      </c>
      <c r="AF90" s="16" t="str">
        <f>VLOOKUP($B90,[1]AC!$B:$BJ,31,FALSE)</f>
        <v>UP</v>
      </c>
      <c r="AG90" s="16" t="str">
        <f>VLOOKUP($B90,[1]AC!$B:$BJ,32,FALSE)</f>
        <v>POSITIVE</v>
      </c>
      <c r="AH90" s="16">
        <f>VLOOKUP($B90,[1]AC!$B:$BJ,33,FALSE)</f>
        <v>0.50360000000000005</v>
      </c>
      <c r="AI90" s="16">
        <f>VLOOKUP($B90,[1]AC!$B:$BJ,34,FALSE)</f>
        <v>6560.7823076923087</v>
      </c>
      <c r="AJ90" s="16">
        <f>VLOOKUP($B90,[1]AC!$B:$BJ,35,FALSE)</f>
        <v>0.50360000000000005</v>
      </c>
      <c r="AK90" s="16">
        <f>VLOOKUP($B90,[1]AC!$B:$BJ,36,FALSE)</f>
        <v>6561.3723076923088</v>
      </c>
      <c r="AL90" s="16">
        <f>VLOOKUP($B90,[1]AC!$B:$BJ,37,FALSE)</f>
        <v>7.6759138831591027E-5</v>
      </c>
      <c r="AM90" s="16">
        <f>VLOOKUP($B90,[1]AC!$B:$BJ,38,FALSE)</f>
        <v>7.6752236633424715E-5</v>
      </c>
      <c r="AN90" s="16" t="str">
        <f>VLOOKUP($B91,[1]AC!$B:$BJ,39,FALSE)</f>
        <v>DOWN</v>
      </c>
      <c r="AO90" s="16" t="str">
        <f>VLOOKUP($B90,[1]AC!$B:$BJ,40,FALSE)</f>
        <v>UP</v>
      </c>
      <c r="AP90" s="16" t="str">
        <f>VLOOKUP($B90,[1]AC!$B:$BJ,41,FALSE)</f>
        <v>NEGATIVE</v>
      </c>
      <c r="AQ90" s="16">
        <f>VLOOKUP($B90,[1]AC!$B:$BJ,42,FALSE)</f>
        <v>0.49940000000000001</v>
      </c>
      <c r="AR90" s="16">
        <f>VLOOKUP($B90,[1]AC!$B:$BJ,43,FALSE)</f>
        <v>6769.6039787132295</v>
      </c>
      <c r="AS90" s="16">
        <f>VLOOKUP($B90,[1]AC!$B:$BJ,44,FALSE)</f>
        <v>0.49919999999999998</v>
      </c>
      <c r="AT90" s="16">
        <f>VLOOKUP($B90,[1]AC!$B:$BJ,45,FALSE)</f>
        <v>6766.1256231941452</v>
      </c>
      <c r="AU90" s="16">
        <f>VLOOKUP($B90,[1]AC!$B:$BJ,46,FALSE)</f>
        <v>7.3770932771007711E-5</v>
      </c>
      <c r="AV90" s="16">
        <f>VLOOKUP($B90,[1]AC!$B:$BJ,47,FALSE)</f>
        <v>7.3779298198181872E-5</v>
      </c>
      <c r="AW90" s="16" t="str">
        <f>VLOOKUP($B90,[1]AC!$B:$BJ,48,FALSE)</f>
        <v>UP</v>
      </c>
      <c r="AX90" s="16" t="str">
        <f>VLOOKUP($B90,[1]AC!$B:$BJ,49,FALSE)</f>
        <v>DOWN</v>
      </c>
      <c r="AY90" s="16" t="str">
        <f>VLOOKUP($B90,[1]AC!$B:$BJ,50,FALSE)</f>
        <v>NEGATIVE</v>
      </c>
      <c r="AZ90" s="16">
        <f>VLOOKUP($B90,[1]AC!$B:$BJ,51,FALSE)</f>
        <v>75.832999999999998</v>
      </c>
      <c r="BA90" s="16">
        <f>VLOOKUP($B90,[1]AC!$B:$BJ,52,FALSE)</f>
        <v>0.49990000000000001</v>
      </c>
      <c r="BB90" s="16">
        <f>VLOOKUP($B90,[1]AC!$B:$BJ,53,FALSE)</f>
        <v>0.50490000000000002</v>
      </c>
      <c r="BC90" s="16">
        <f>VLOOKUP($B90,[1]AC!$B:$BJ,54,FALSE)</f>
        <v>1.6203240648129613E-2</v>
      </c>
      <c r="BD90" s="16">
        <f>VLOOKUP($B90,[1]AC!$B:$BJ,55,FALSE)</f>
        <v>2.0490156689433547E-2</v>
      </c>
      <c r="BE90" s="16">
        <f>VLOOKUP($B90,[1]AC!$B:$BJ,56,FALSE)</f>
        <v>6.1398296692414256E-3</v>
      </c>
      <c r="BF90" s="14">
        <f>VLOOKUP($B90,[2]indicators!$A:$G,2,FALSE)</f>
        <v>19</v>
      </c>
      <c r="BG90" s="14">
        <f>VLOOKUP($B90,[2]indicators!$A:$G,3,FALSE)</f>
        <v>0</v>
      </c>
      <c r="BH90" s="14">
        <f>VLOOKUP($B90,[2]indicators!$A:$G,4,FALSE)</f>
        <v>0</v>
      </c>
      <c r="BI90" s="17">
        <f>VLOOKUP($B90,[2]indicators!$A:$G,5,FALSE)</f>
        <v>0</v>
      </c>
      <c r="BJ90" s="17">
        <f>VLOOKUP($B90,[2]indicators!$A:$G,6,FALSE)</f>
        <v>0</v>
      </c>
      <c r="BK90" s="17">
        <f>VLOOKUP($B90,[2]indicators!$A:$G,7,FALSE)</f>
        <v>0</v>
      </c>
    </row>
    <row r="91" spans="1:63" x14ac:dyDescent="0.25">
      <c r="A91" s="14">
        <v>90</v>
      </c>
      <c r="B91" s="14" t="s">
        <v>473</v>
      </c>
      <c r="C91" s="6" t="s">
        <v>474</v>
      </c>
      <c r="D91" s="6" t="s">
        <v>386</v>
      </c>
      <c r="E91" s="15">
        <f t="shared" ca="1" si="1"/>
        <v>6</v>
      </c>
      <c r="F91" s="16">
        <f>VLOOKUP($B91,[1]AC!$B:$BJ,5,FALSE)</f>
        <v>56.017000000000003</v>
      </c>
      <c r="G91" s="16">
        <f>VLOOKUP($B92,[1]AC!$B:$BJ,6,FALSE)</f>
        <v>52.558294930935155</v>
      </c>
      <c r="H91" s="16">
        <f>VLOOKUP($B92,[1]AC!$B:$BJ,7,FALSE)</f>
        <v>1</v>
      </c>
      <c r="I91" s="16">
        <f>VLOOKUP($B92,[1]AC!$B:$BJ,8,FALSE)</f>
        <v>0.60429999999999995</v>
      </c>
      <c r="J91" s="16">
        <f>VLOOKUP($B92,[1]AC!$B:$BJ,9,FALSE)</f>
        <v>6941.81</v>
      </c>
      <c r="K91" s="16">
        <f>VLOOKUP($B92,[1]AC!$B:$BJ,10,FALSE)</f>
        <v>0.60440000000000005</v>
      </c>
      <c r="L91" s="16">
        <f>VLOOKUP($B92,[1]AC!$B:$BJ,11,FALSE)</f>
        <v>6964.82</v>
      </c>
      <c r="M91" s="16">
        <f>VLOOKUP($B92,[1]AC!$B:$BJ,12,FALSE)</f>
        <v>8.7052224131746602E-5</v>
      </c>
      <c r="N91" s="16">
        <f>VLOOKUP($B92,[1]AC!$B:$BJ,13,FALSE)</f>
        <v>8.6778983520033551E-5</v>
      </c>
      <c r="O91" s="16">
        <f>VLOOKUP($B92,[1]AC!$B:$BJ,14,FALSE)</f>
        <v>0.58489999999999998</v>
      </c>
      <c r="P91" s="16">
        <f>VLOOKUP($B92,[1]AC!$B:$BJ,15,FALSE)</f>
        <v>6892.2477999999992</v>
      </c>
      <c r="Q91" s="16">
        <f>VLOOKUP($B92,[1]AC!$B:$BJ,16,FALSE)</f>
        <v>0.58420000000000005</v>
      </c>
      <c r="R91" s="16">
        <f>VLOOKUP($B92,[1]AC!$B:$BJ,17,FALSE)</f>
        <v>6889.6637999999994</v>
      </c>
      <c r="S91" s="16">
        <f>VLOOKUP($B92,[1]AC!$B:$BJ,18,FALSE)</f>
        <v>8.4863460655027528E-5</v>
      </c>
      <c r="T91" s="16">
        <f>VLOOKUP($B92,[1]AC!$B:$BJ,19,FALSE)</f>
        <v>8.4793687610707521E-5</v>
      </c>
      <c r="U91" s="16" t="str">
        <f>VLOOKUP($B91,[1]AC!$B:$BJ,20,FALSE)</f>
        <v>NEGATIVE</v>
      </c>
      <c r="V91" s="16" t="str">
        <f>VLOOKUP($B91,[1]AC!$B:$BJ,21,FALSE)</f>
        <v/>
      </c>
      <c r="W91" s="16" t="str">
        <f>VLOOKUP($B91,[1]AC!$B:$BJ,22,FALSE)</f>
        <v>UP</v>
      </c>
      <c r="X91" s="16" t="str">
        <f>VLOOKUP($B91,[1]AC!$B:$BJ,23,FALSE)</f>
        <v>POSITIVE</v>
      </c>
      <c r="Y91" s="16">
        <f>VLOOKUP($B91,[1]AC!$B:$BJ,24,FALSE)</f>
        <v>90.685000000000002</v>
      </c>
      <c r="Z91" s="16">
        <f>VLOOKUP($B91,[1]AC!$B:$BJ,25,FALSE)</f>
        <v>6852.6203076923057</v>
      </c>
      <c r="AA91" s="16">
        <f>VLOOKUP($B91,[1]AC!$B:$BJ,26,FALSE)</f>
        <v>90.590999999999994</v>
      </c>
      <c r="AB91" s="16">
        <f>VLOOKUP($B91,[1]AC!$B:$BJ,27,FALSE)</f>
        <v>6850.3815384615364</v>
      </c>
      <c r="AC91" s="16">
        <f>VLOOKUP($B91,[1]AC!$B:$BJ,28,FALSE)</f>
        <v>1.3233623917292327E-2</v>
      </c>
      <c r="AD91" s="16">
        <f>VLOOKUP($B91,[1]AC!$B:$BJ,29,FALSE)</f>
        <v>1.3224226926832602E-2</v>
      </c>
      <c r="AE91" s="16" t="str">
        <f>VLOOKUP($B91,[1]AC!$B:$BJ,30,FALSE)</f>
        <v>UP</v>
      </c>
      <c r="AF91" s="16" t="str">
        <f>VLOOKUP($B91,[1]AC!$B:$BJ,31,FALSE)</f>
        <v>UP</v>
      </c>
      <c r="AG91" s="16" t="str">
        <f>VLOOKUP($B91,[1]AC!$B:$BJ,32,FALSE)</f>
        <v>POSITIVE</v>
      </c>
      <c r="AH91" s="16">
        <f>VLOOKUP($B91,[1]AC!$B:$BJ,33,FALSE)</f>
        <v>88.478999999999999</v>
      </c>
      <c r="AI91" s="16">
        <f>VLOOKUP($B91,[1]AC!$B:$BJ,34,FALSE)</f>
        <v>6560.7823076923087</v>
      </c>
      <c r="AJ91" s="16">
        <f>VLOOKUP($B91,[1]AC!$B:$BJ,35,FALSE)</f>
        <v>88.507000000000005</v>
      </c>
      <c r="AK91" s="16">
        <f>VLOOKUP($B91,[1]AC!$B:$BJ,36,FALSE)</f>
        <v>6561.3723076923088</v>
      </c>
      <c r="AL91" s="16">
        <f>VLOOKUP($B91,[1]AC!$B:$BJ,37,FALSE)</f>
        <v>1.3486044171327127E-2</v>
      </c>
      <c r="AM91" s="16">
        <f>VLOOKUP($B91,[1]AC!$B:$BJ,38,FALSE)</f>
        <v>1.34890989033251E-2</v>
      </c>
      <c r="AN91" s="16" t="str">
        <f>VLOOKUP($B92,[1]AC!$B:$BJ,39,FALSE)</f>
        <v>DOWN</v>
      </c>
      <c r="AO91" s="16" t="str">
        <f>VLOOKUP($B91,[1]AC!$B:$BJ,40,FALSE)</f>
        <v>DOWN</v>
      </c>
      <c r="AP91" s="16" t="str">
        <f>VLOOKUP($B91,[1]AC!$B:$BJ,41,FALSE)</f>
        <v>NEGATIVE</v>
      </c>
      <c r="AQ91" s="16">
        <f>VLOOKUP($B91,[1]AC!$B:$BJ,42,FALSE)</f>
        <v>90.168999999999997</v>
      </c>
      <c r="AR91" s="16">
        <f>VLOOKUP($B91,[1]AC!$B:$BJ,43,FALSE)</f>
        <v>6769.6039787132295</v>
      </c>
      <c r="AS91" s="16">
        <f>VLOOKUP($B91,[1]AC!$B:$BJ,44,FALSE)</f>
        <v>90.105999999999995</v>
      </c>
      <c r="AT91" s="16">
        <f>VLOOKUP($B91,[1]AC!$B:$BJ,45,FALSE)</f>
        <v>6766.1256231941452</v>
      </c>
      <c r="AU91" s="16">
        <f>VLOOKUP($B91,[1]AC!$B:$BJ,46,FALSE)</f>
        <v>1.3319686097374838E-2</v>
      </c>
      <c r="AV91" s="16">
        <f>VLOOKUP($B91,[1]AC!$B:$BJ,47,FALSE)</f>
        <v>1.331722244279923E-2</v>
      </c>
      <c r="AW91" s="16" t="str">
        <f>VLOOKUP($B91,[1]AC!$B:$BJ,48,FALSE)</f>
        <v>UP</v>
      </c>
      <c r="AX91" s="16" t="str">
        <f>VLOOKUP($B91,[1]AC!$B:$BJ,49,FALSE)</f>
        <v>UP</v>
      </c>
      <c r="AY91" s="16" t="str">
        <f>VLOOKUP($B91,[1]AC!$B:$BJ,50,FALSE)</f>
        <v>POSITIVE</v>
      </c>
      <c r="AZ91" s="16">
        <f>VLOOKUP($B91,[1]AC!$B:$BJ,51,FALSE)</f>
        <v>66.123999999999995</v>
      </c>
      <c r="BA91" s="16">
        <f>VLOOKUP($B91,[1]AC!$B:$BJ,52,FALSE)</f>
        <v>92.028999999999996</v>
      </c>
      <c r="BB91" s="16">
        <f>VLOOKUP($B91,[1]AC!$B:$BJ,53,FALSE)</f>
        <v>88.281000000000006</v>
      </c>
      <c r="BC91" s="16">
        <f>VLOOKUP($B91,[1]AC!$B:$BJ,54,FALSE)</f>
        <v>1.3854328526877513E-2</v>
      </c>
      <c r="BD91" s="16">
        <f>VLOOKUP($B91,[1]AC!$B:$BJ,55,FALSE)</f>
        <v>2.0909697679253325E-2</v>
      </c>
      <c r="BE91" s="16">
        <f>VLOOKUP($B91,[1]AC!$B:$BJ,56,FALSE)</f>
        <v>5.6897860241728049E-2</v>
      </c>
      <c r="BF91" s="14">
        <f>VLOOKUP($B91,[2]indicators!$A:$G,2,FALSE)</f>
        <v>23</v>
      </c>
      <c r="BG91" s="14">
        <f>VLOOKUP($B91,[2]indicators!$A:$G,3,FALSE)</f>
        <v>0</v>
      </c>
      <c r="BH91" s="14">
        <f>VLOOKUP($B91,[2]indicators!$A:$G,4,FALSE)</f>
        <v>0</v>
      </c>
      <c r="BI91" s="17">
        <f>VLOOKUP($B91,[2]indicators!$A:$G,5,FALSE)</f>
        <v>46049</v>
      </c>
      <c r="BJ91" s="17">
        <f>VLOOKUP($B91,[2]indicators!$A:$G,6,FALSE)</f>
        <v>46043</v>
      </c>
      <c r="BK91" s="17">
        <f>VLOOKUP($B91,[2]indicators!$A:$G,7,FALSE)</f>
        <v>0</v>
      </c>
    </row>
    <row r="92" spans="1:63" x14ac:dyDescent="0.25">
      <c r="A92" s="14">
        <v>91</v>
      </c>
      <c r="B92" s="14" t="s">
        <v>475</v>
      </c>
      <c r="C92" s="6" t="s">
        <v>476</v>
      </c>
      <c r="D92" s="6" t="s">
        <v>386</v>
      </c>
      <c r="E92" s="15">
        <f t="shared" ca="1" si="1"/>
        <v>5</v>
      </c>
      <c r="F92" s="16">
        <f>VLOOKUP($B92,[1]AC!$B:$BJ,5,FALSE)</f>
        <v>63.156999999999996</v>
      </c>
      <c r="G92" s="16">
        <f>VLOOKUP($B93,[1]AC!$B:$BJ,6,FALSE)</f>
        <v>52.558294930935155</v>
      </c>
      <c r="H92" s="16">
        <f>VLOOKUP($B93,[1]AC!$B:$BJ,7,FALSE)</f>
        <v>1</v>
      </c>
      <c r="I92" s="16">
        <f>VLOOKUP($B93,[1]AC!$B:$BJ,8,FALSE)</f>
        <v>1.7086E-2</v>
      </c>
      <c r="J92" s="16">
        <f>VLOOKUP($B93,[1]AC!$B:$BJ,9,FALSE)</f>
        <v>6941.81</v>
      </c>
      <c r="K92" s="16">
        <f>VLOOKUP($B93,[1]AC!$B:$BJ,10,FALSE)</f>
        <v>1.7086E-2</v>
      </c>
      <c r="L92" s="16">
        <f>VLOOKUP($B93,[1]AC!$B:$BJ,11,FALSE)</f>
        <v>6964.82</v>
      </c>
      <c r="M92" s="16">
        <f>VLOOKUP($B93,[1]AC!$B:$BJ,12,FALSE)</f>
        <v>2.4613177254923428E-6</v>
      </c>
      <c r="N92" s="16">
        <f>VLOOKUP($B93,[1]AC!$B:$BJ,13,FALSE)</f>
        <v>2.4531861555646808E-6</v>
      </c>
      <c r="O92" s="16">
        <f>VLOOKUP($B93,[1]AC!$B:$BJ,14,FALSE)</f>
        <v>1.6951999999999998E-2</v>
      </c>
      <c r="P92" s="16">
        <f>VLOOKUP($B93,[1]AC!$B:$BJ,15,FALSE)</f>
        <v>6892.2477999999992</v>
      </c>
      <c r="Q92" s="16">
        <f>VLOOKUP($B93,[1]AC!$B:$BJ,16,FALSE)</f>
        <v>1.6951999999999998E-2</v>
      </c>
      <c r="R92" s="16">
        <f>VLOOKUP($B93,[1]AC!$B:$BJ,17,FALSE)</f>
        <v>6889.6637999999994</v>
      </c>
      <c r="S92" s="16">
        <f>VLOOKUP($B93,[1]AC!$B:$BJ,18,FALSE)</f>
        <v>2.4595749444760243E-6</v>
      </c>
      <c r="T92" s="16">
        <f>VLOOKUP($B93,[1]AC!$B:$BJ,19,FALSE)</f>
        <v>2.4604974193370654E-6</v>
      </c>
      <c r="U92" s="16" t="str">
        <f>VLOOKUP($B92,[1]AC!$B:$BJ,20,FALSE)</f>
        <v>POSITIVE</v>
      </c>
      <c r="V92" s="16" t="str">
        <f>VLOOKUP($B92,[1]AC!$B:$BJ,21,FALSE)</f>
        <v/>
      </c>
      <c r="W92" s="16" t="str">
        <f>VLOOKUP($B92,[1]AC!$B:$BJ,22,FALSE)</f>
        <v>UP</v>
      </c>
      <c r="X92" s="16" t="str">
        <f>VLOOKUP($B92,[1]AC!$B:$BJ,23,FALSE)</f>
        <v>POSITIVE</v>
      </c>
      <c r="Y92" s="16">
        <f>VLOOKUP($B92,[1]AC!$B:$BJ,24,FALSE)</f>
        <v>0.5806</v>
      </c>
      <c r="Z92" s="16">
        <f>VLOOKUP($B92,[1]AC!$B:$BJ,25,FALSE)</f>
        <v>6852.6203076923057</v>
      </c>
      <c r="AA92" s="16">
        <f>VLOOKUP($B92,[1]AC!$B:$BJ,26,FALSE)</f>
        <v>0.57999999999999996</v>
      </c>
      <c r="AB92" s="16">
        <f>VLOOKUP($B92,[1]AC!$B:$BJ,27,FALSE)</f>
        <v>6850.3815384615364</v>
      </c>
      <c r="AC92" s="16">
        <f>VLOOKUP($B92,[1]AC!$B:$BJ,28,FALSE)</f>
        <v>8.4726713859843689E-5</v>
      </c>
      <c r="AD92" s="16">
        <f>VLOOKUP($B92,[1]AC!$B:$BJ,29,FALSE)</f>
        <v>8.4666816985825405E-5</v>
      </c>
      <c r="AE92" s="16" t="str">
        <f>VLOOKUP($B92,[1]AC!$B:$BJ,30,FALSE)</f>
        <v>UP</v>
      </c>
      <c r="AF92" s="16" t="str">
        <f>VLOOKUP($B92,[1]AC!$B:$BJ,31,FALSE)</f>
        <v>UP</v>
      </c>
      <c r="AG92" s="16" t="str">
        <f>VLOOKUP($B92,[1]AC!$B:$BJ,32,FALSE)</f>
        <v>POSITIVE</v>
      </c>
      <c r="AH92" s="16">
        <f>VLOOKUP($B92,[1]AC!$B:$BJ,33,FALSE)</f>
        <v>0.58699999999999997</v>
      </c>
      <c r="AI92" s="16">
        <f>VLOOKUP($B92,[1]AC!$B:$BJ,34,FALSE)</f>
        <v>6560.7823076923087</v>
      </c>
      <c r="AJ92" s="16">
        <f>VLOOKUP($B92,[1]AC!$B:$BJ,35,FALSE)</f>
        <v>0.58709999999999996</v>
      </c>
      <c r="AK92" s="16">
        <f>VLOOKUP($B92,[1]AC!$B:$BJ,36,FALSE)</f>
        <v>6561.3723076923088</v>
      </c>
      <c r="AL92" s="16">
        <f>VLOOKUP($B92,[1]AC!$B:$BJ,37,FALSE)</f>
        <v>8.9471037518157117E-5</v>
      </c>
      <c r="AM92" s="16">
        <f>VLOOKUP($B92,[1]AC!$B:$BJ,38,FALSE)</f>
        <v>8.9478232977529073E-5</v>
      </c>
      <c r="AN92" s="16" t="str">
        <f>VLOOKUP($B93,[1]AC!$B:$BJ,39,FALSE)</f>
        <v/>
      </c>
      <c r="AO92" s="16" t="str">
        <f>VLOOKUP($B92,[1]AC!$B:$BJ,40,FALSE)</f>
        <v>DOWN</v>
      </c>
      <c r="AP92" s="16" t="str">
        <f>VLOOKUP($B92,[1]AC!$B:$BJ,41,FALSE)</f>
        <v>NEGATIVE</v>
      </c>
      <c r="AQ92" s="16">
        <f>VLOOKUP($B92,[1]AC!$B:$BJ,42,FALSE)</f>
        <v>0.58409999999999995</v>
      </c>
      <c r="AR92" s="16">
        <f>VLOOKUP($B92,[1]AC!$B:$BJ,43,FALSE)</f>
        <v>6769.6039787132295</v>
      </c>
      <c r="AS92" s="16">
        <f>VLOOKUP($B92,[1]AC!$B:$BJ,44,FALSE)</f>
        <v>0.5837</v>
      </c>
      <c r="AT92" s="16">
        <f>VLOOKUP($B92,[1]AC!$B:$BJ,45,FALSE)</f>
        <v>6766.1256231941452</v>
      </c>
      <c r="AU92" s="16">
        <f>VLOOKUP($B92,[1]AC!$B:$BJ,46,FALSE)</f>
        <v>8.6282742954636775E-5</v>
      </c>
      <c r="AV92" s="16">
        <f>VLOOKUP($B92,[1]AC!$B:$BJ,47,FALSE)</f>
        <v>8.6267981486936611E-5</v>
      </c>
      <c r="AW92" s="16" t="str">
        <f>VLOOKUP($B92,[1]AC!$B:$BJ,48,FALSE)</f>
        <v>UP</v>
      </c>
      <c r="AX92" s="16" t="str">
        <f>VLOOKUP($B92,[1]AC!$B:$BJ,49,FALSE)</f>
        <v>UP</v>
      </c>
      <c r="AY92" s="16" t="str">
        <f>VLOOKUP($B92,[1]AC!$B:$BJ,50,FALSE)</f>
        <v>POSITIVE</v>
      </c>
      <c r="AZ92" s="16">
        <f>VLOOKUP($B92,[1]AC!$B:$BJ,51,FALSE)</f>
        <v>79.855999999999995</v>
      </c>
      <c r="BA92" s="16">
        <f>VLOOKUP($B92,[1]AC!$B:$BJ,52,FALSE)</f>
        <v>0.58809999999999996</v>
      </c>
      <c r="BB92" s="16">
        <f>VLOOKUP($B92,[1]AC!$B:$BJ,53,FALSE)</f>
        <v>0.58699999999999997</v>
      </c>
      <c r="BC92" s="16">
        <f>VLOOKUP($B92,[1]AC!$B:$BJ,54,FALSE)</f>
        <v>2.7546335657201215E-2</v>
      </c>
      <c r="BD92" s="16">
        <f>VLOOKUP($B92,[1]AC!$B:$BJ,55,FALSE)</f>
        <v>3.3168062916737906E-2</v>
      </c>
      <c r="BE92" s="16">
        <f>VLOOKUP($B92,[1]AC!$B:$BJ,56,FALSE)</f>
        <v>2.9471890971039194E-2</v>
      </c>
      <c r="BF92" s="14">
        <f>VLOOKUP($B92,[2]indicators!$A:$G,2,FALSE)</f>
        <v>17</v>
      </c>
      <c r="BG92" s="14">
        <f>VLOOKUP($B92,[2]indicators!$A:$G,3,FALSE)</f>
        <v>0</v>
      </c>
      <c r="BH92" s="14">
        <f>VLOOKUP($B92,[2]indicators!$A:$G,4,FALSE)</f>
        <v>0</v>
      </c>
      <c r="BI92" s="17">
        <f>VLOOKUP($B92,[2]indicators!$A:$G,5,FALSE)</f>
        <v>0</v>
      </c>
      <c r="BJ92" s="17">
        <f>VLOOKUP($B92,[2]indicators!$A:$G,6,FALSE)</f>
        <v>0</v>
      </c>
      <c r="BK92" s="17">
        <f>VLOOKUP($B92,[2]indicators!$A:$G,7,FALSE)</f>
        <v>0</v>
      </c>
    </row>
    <row r="93" spans="1:63" x14ac:dyDescent="0.25">
      <c r="A93" s="14">
        <v>92</v>
      </c>
      <c r="B93" s="14" t="s">
        <v>477</v>
      </c>
      <c r="C93" s="6" t="s">
        <v>478</v>
      </c>
      <c r="D93" s="6" t="s">
        <v>386</v>
      </c>
      <c r="E93" s="15">
        <f t="shared" ca="1" si="1"/>
        <v>5</v>
      </c>
      <c r="F93" s="16">
        <f>VLOOKUP($B93,[1]AC!$B:$BJ,5,FALSE)</f>
        <v>63.893000000000001</v>
      </c>
      <c r="G93" s="16">
        <f>VLOOKUP($B94,[1]AC!$B:$BJ,6,FALSE)</f>
        <v>52.558294930935155</v>
      </c>
      <c r="H93" s="16">
        <f>VLOOKUP($B94,[1]AC!$B:$BJ,7,FALSE)</f>
        <v>0</v>
      </c>
      <c r="I93" s="16">
        <f>VLOOKUP($B94,[1]AC!$B:$BJ,8,FALSE)</f>
        <v>0.23699000000000001</v>
      </c>
      <c r="J93" s="16">
        <f>VLOOKUP($B94,[1]AC!$B:$BJ,9,FALSE)</f>
        <v>6941.81</v>
      </c>
      <c r="K93" s="16">
        <f>VLOOKUP($B94,[1]AC!$B:$BJ,10,FALSE)</f>
        <v>0.23696</v>
      </c>
      <c r="L93" s="16">
        <f>VLOOKUP($B94,[1]AC!$B:$BJ,11,FALSE)</f>
        <v>6964.82</v>
      </c>
      <c r="M93" s="16">
        <f>VLOOKUP($B94,[1]AC!$B:$BJ,12,FALSE)</f>
        <v>3.4139511164955537E-5</v>
      </c>
      <c r="N93" s="16">
        <f>VLOOKUP($B94,[1]AC!$B:$BJ,13,FALSE)</f>
        <v>3.4022415511097203E-5</v>
      </c>
      <c r="O93" s="16">
        <f>VLOOKUP($B94,[1]AC!$B:$BJ,14,FALSE)</f>
        <v>0.23716999999999999</v>
      </c>
      <c r="P93" s="16">
        <f>VLOOKUP($B94,[1]AC!$B:$BJ,15,FALSE)</f>
        <v>6892.2477999999992</v>
      </c>
      <c r="Q93" s="16">
        <f>VLOOKUP($B94,[1]AC!$B:$BJ,16,FALSE)</f>
        <v>0.23716000000000001</v>
      </c>
      <c r="R93" s="16">
        <f>VLOOKUP($B94,[1]AC!$B:$BJ,17,FALSE)</f>
        <v>6889.6637999999994</v>
      </c>
      <c r="S93" s="16">
        <f>VLOOKUP($B94,[1]AC!$B:$BJ,18,FALSE)</f>
        <v>3.4411124916315403E-5</v>
      </c>
      <c r="T93" s="16">
        <f>VLOOKUP($B94,[1]AC!$B:$BJ,19,FALSE)</f>
        <v>3.44225795168699E-5</v>
      </c>
      <c r="U93" s="16" t="str">
        <f>VLOOKUP($B93,[1]AC!$B:$BJ,20,FALSE)</f>
        <v>POSITIVE</v>
      </c>
      <c r="V93" s="16" t="str">
        <f>VLOOKUP($B93,[1]AC!$B:$BJ,21,FALSE)</f>
        <v/>
      </c>
      <c r="W93" s="16" t="str">
        <f>VLOOKUP($B93,[1]AC!$B:$BJ,22,FALSE)</f>
        <v>DOWN</v>
      </c>
      <c r="X93" s="16" t="str">
        <f>VLOOKUP($B93,[1]AC!$B:$BJ,23,FALSE)</f>
        <v>BUY</v>
      </c>
      <c r="Y93" s="16">
        <f>VLOOKUP($B93,[1]AC!$B:$BJ,24,FALSE)</f>
        <v>1.6959999999999999E-2</v>
      </c>
      <c r="Z93" s="16">
        <f>VLOOKUP($B93,[1]AC!$B:$BJ,25,FALSE)</f>
        <v>6852.6203076923057</v>
      </c>
      <c r="AA93" s="16">
        <f>VLOOKUP($B93,[1]AC!$B:$BJ,26,FALSE)</f>
        <v>1.6958000000000001E-2</v>
      </c>
      <c r="AB93" s="16">
        <f>VLOOKUP($B93,[1]AC!$B:$BJ,27,FALSE)</f>
        <v>6850.3815384615364</v>
      </c>
      <c r="AC93" s="16">
        <f>VLOOKUP($B93,[1]AC!$B:$BJ,28,FALSE)</f>
        <v>2.4749656683826196E-6</v>
      </c>
      <c r="AD93" s="16">
        <f>VLOOKUP($B93,[1]AC!$B:$BJ,29,FALSE)</f>
        <v>2.475482555940737E-6</v>
      </c>
      <c r="AE93" s="16" t="str">
        <f>VLOOKUP($B93,[1]AC!$B:$BJ,30,FALSE)</f>
        <v>UP</v>
      </c>
      <c r="AF93" s="16" t="str">
        <f>VLOOKUP($B93,[1]AC!$B:$BJ,31,FALSE)</f>
        <v>DOWN</v>
      </c>
      <c r="AG93" s="16" t="str">
        <f>VLOOKUP($B93,[1]AC!$B:$BJ,32,FALSE)</f>
        <v>NEGATIVE</v>
      </c>
      <c r="AH93" s="16">
        <f>VLOOKUP($B93,[1]AC!$B:$BJ,33,FALSE)</f>
        <v>1.7302000000000001E-2</v>
      </c>
      <c r="AI93" s="16">
        <f>VLOOKUP($B93,[1]AC!$B:$BJ,34,FALSE)</f>
        <v>6560.7823076923087</v>
      </c>
      <c r="AJ93" s="16">
        <f>VLOOKUP($B93,[1]AC!$B:$BJ,35,FALSE)</f>
        <v>1.7302000000000001E-2</v>
      </c>
      <c r="AK93" s="16">
        <f>VLOOKUP($B93,[1]AC!$B:$BJ,36,FALSE)</f>
        <v>6561.3723076923088</v>
      </c>
      <c r="AL93" s="16">
        <f>VLOOKUP($B93,[1]AC!$B:$BJ,37,FALSE)</f>
        <v>2.6371855044960046E-6</v>
      </c>
      <c r="AM93" s="16">
        <f>VLOOKUP($B93,[1]AC!$B:$BJ,38,FALSE)</f>
        <v>2.6369483682119029E-6</v>
      </c>
      <c r="AN93" s="16" t="str">
        <f>VLOOKUP($B94,[1]AC!$B:$BJ,39,FALSE)</f>
        <v>DOWN</v>
      </c>
      <c r="AO93" s="16" t="str">
        <f>VLOOKUP($B93,[1]AC!$B:$BJ,40,FALSE)</f>
        <v>UP</v>
      </c>
      <c r="AP93" s="16" t="str">
        <f>VLOOKUP($B93,[1]AC!$B:$BJ,41,FALSE)</f>
        <v>NEGATIVE</v>
      </c>
      <c r="AQ93" s="16">
        <f>VLOOKUP($B93,[1]AC!$B:$BJ,42,FALSE)</f>
        <v>1.7059000000000001E-2</v>
      </c>
      <c r="AR93" s="16">
        <f>VLOOKUP($B93,[1]AC!$B:$BJ,43,FALSE)</f>
        <v>6769.6039787132295</v>
      </c>
      <c r="AS93" s="16">
        <f>VLOOKUP($B93,[1]AC!$B:$BJ,44,FALSE)</f>
        <v>1.7058E-2</v>
      </c>
      <c r="AT93" s="16">
        <f>VLOOKUP($B93,[1]AC!$B:$BJ,45,FALSE)</f>
        <v>6766.1256231941452</v>
      </c>
      <c r="AU93" s="16">
        <f>VLOOKUP($B93,[1]AC!$B:$BJ,46,FALSE)</f>
        <v>2.5199406130168615E-6</v>
      </c>
      <c r="AV93" s="16">
        <f>VLOOKUP($B93,[1]AC!$B:$BJ,47,FALSE)</f>
        <v>2.5210882785748926E-6</v>
      </c>
      <c r="AW93" s="16" t="str">
        <f>VLOOKUP($B93,[1]AC!$B:$BJ,48,FALSE)</f>
        <v>UP</v>
      </c>
      <c r="AX93" s="16" t="str">
        <f>VLOOKUP($B93,[1]AC!$B:$BJ,49,FALSE)</f>
        <v>DOWN</v>
      </c>
      <c r="AY93" s="16" t="str">
        <f>VLOOKUP($B93,[1]AC!$B:$BJ,50,FALSE)</f>
        <v>NEGATIVE</v>
      </c>
      <c r="AZ93" s="16">
        <f>VLOOKUP($B93,[1]AC!$B:$BJ,51,FALSE)</f>
        <v>68.37</v>
      </c>
      <c r="BA93" s="16">
        <f>VLOOKUP($B93,[1]AC!$B:$BJ,52,FALSE)</f>
        <v>1.6934000000000001E-2</v>
      </c>
      <c r="BB93" s="16">
        <f>VLOOKUP($B93,[1]AC!$B:$BJ,53,FALSE)</f>
        <v>1.7337999999999999E-2</v>
      </c>
      <c r="BC93" s="16">
        <f>VLOOKUP($B93,[1]AC!$B:$BJ,54,FALSE)</f>
        <v>8.9760245659620264E-3</v>
      </c>
      <c r="BD93" s="16">
        <f>VLOOKUP($B93,[1]AC!$B:$BJ,55,FALSE)</f>
        <v>7.9046720151016991E-3</v>
      </c>
      <c r="BE93" s="16">
        <f>VLOOKUP($B93,[1]AC!$B:$BJ,56,FALSE)</f>
        <v>-1.4534548390817803E-2</v>
      </c>
      <c r="BF93" s="14">
        <f>VLOOKUP($B93,[2]indicators!$A:$G,2,FALSE)</f>
        <v>10</v>
      </c>
      <c r="BG93" s="14">
        <f>VLOOKUP($B93,[2]indicators!$A:$G,3,FALSE)</f>
        <v>0</v>
      </c>
      <c r="BH93" s="14">
        <f>VLOOKUP($B93,[2]indicators!$A:$G,4,FALSE)</f>
        <v>0</v>
      </c>
      <c r="BI93" s="17">
        <f>VLOOKUP($B93,[2]indicators!$A:$G,5,FALSE)</f>
        <v>0</v>
      </c>
      <c r="BJ93" s="17">
        <f>VLOOKUP($B93,[2]indicators!$A:$G,6,FALSE)</f>
        <v>0</v>
      </c>
      <c r="BK93" s="17">
        <f>VLOOKUP($B93,[2]indicators!$A:$G,7,FALSE)</f>
        <v>0</v>
      </c>
    </row>
    <row r="94" spans="1:63" x14ac:dyDescent="0.25">
      <c r="A94" s="14">
        <v>93</v>
      </c>
      <c r="B94" s="14" t="s">
        <v>479</v>
      </c>
      <c r="C94" s="6" t="s">
        <v>480</v>
      </c>
      <c r="D94" s="6" t="s">
        <v>386</v>
      </c>
      <c r="E94" s="15">
        <f t="shared" ca="1" si="1"/>
        <v>-1</v>
      </c>
      <c r="F94" s="16">
        <f>VLOOKUP($B94,[1]AC!$B:$BJ,5,FALSE)</f>
        <v>47.268000000000001</v>
      </c>
      <c r="G94" s="16">
        <f>VLOOKUP($B95,[1]AC!$B:$BJ,6,FALSE)</f>
        <v>52.558294930935155</v>
      </c>
      <c r="H94" s="16">
        <f>VLOOKUP($B95,[1]AC!$B:$BJ,7,FALSE)</f>
        <v>0</v>
      </c>
      <c r="I94" s="16">
        <f>VLOOKUP($B95,[1]AC!$B:$BJ,8,FALSE)</f>
        <v>0.28189999999999998</v>
      </c>
      <c r="J94" s="16">
        <f>VLOOKUP($B95,[1]AC!$B:$BJ,9,FALSE)</f>
        <v>6941.81</v>
      </c>
      <c r="K94" s="16">
        <f>VLOOKUP($B95,[1]AC!$B:$BJ,10,FALSE)</f>
        <v>0.28189999999999998</v>
      </c>
      <c r="L94" s="16">
        <f>VLOOKUP($B95,[1]AC!$B:$BJ,11,FALSE)</f>
        <v>6964.82</v>
      </c>
      <c r="M94" s="16">
        <f>VLOOKUP($B95,[1]AC!$B:$BJ,12,FALSE)</f>
        <v>4.0609005432300792E-5</v>
      </c>
      <c r="N94" s="16">
        <f>VLOOKUP($B95,[1]AC!$B:$BJ,13,FALSE)</f>
        <v>4.0474843570975272E-5</v>
      </c>
      <c r="O94" s="16">
        <f>VLOOKUP($B95,[1]AC!$B:$BJ,14,FALSE)</f>
        <v>0.27860000000000001</v>
      </c>
      <c r="P94" s="16">
        <f>VLOOKUP($B95,[1]AC!$B:$BJ,15,FALSE)</f>
        <v>6892.2477999999992</v>
      </c>
      <c r="Q94" s="16">
        <f>VLOOKUP($B95,[1]AC!$B:$BJ,16,FALSE)</f>
        <v>0.27850000000000003</v>
      </c>
      <c r="R94" s="16">
        <f>VLOOKUP($B95,[1]AC!$B:$BJ,17,FALSE)</f>
        <v>6889.6637999999994</v>
      </c>
      <c r="S94" s="16">
        <f>VLOOKUP($B95,[1]AC!$B:$BJ,18,FALSE)</f>
        <v>4.042222625831881E-5</v>
      </c>
      <c r="T94" s="16">
        <f>VLOOKUP($B95,[1]AC!$B:$BJ,19,FALSE)</f>
        <v>4.0422872303290046E-5</v>
      </c>
      <c r="U94" s="16" t="str">
        <f>VLOOKUP($B94,[1]AC!$B:$BJ,20,FALSE)</f>
        <v>NEGATIVE</v>
      </c>
      <c r="V94" s="16" t="str">
        <f>VLOOKUP($B94,[1]AC!$B:$BJ,21,FALSE)</f>
        <v/>
      </c>
      <c r="W94" s="16" t="str">
        <f>VLOOKUP($B94,[1]AC!$B:$BJ,22,FALSE)</f>
        <v>DOWN</v>
      </c>
      <c r="X94" s="16" t="str">
        <f>VLOOKUP($B94,[1]AC!$B:$BJ,23,FALSE)</f>
        <v>NEGATIVE</v>
      </c>
      <c r="Y94" s="16">
        <f>VLOOKUP($B94,[1]AC!$B:$BJ,24,FALSE)</f>
        <v>0.23696999999999999</v>
      </c>
      <c r="Z94" s="16">
        <f>VLOOKUP($B94,[1]AC!$B:$BJ,25,FALSE)</f>
        <v>6852.6203076923057</v>
      </c>
      <c r="AA94" s="16">
        <f>VLOOKUP($B94,[1]AC!$B:$BJ,26,FALSE)</f>
        <v>0.23696</v>
      </c>
      <c r="AB94" s="16">
        <f>VLOOKUP($B94,[1]AC!$B:$BJ,27,FALSE)</f>
        <v>6850.3815384615364</v>
      </c>
      <c r="AC94" s="16">
        <f>VLOOKUP($B94,[1]AC!$B:$BJ,28,FALSE)</f>
        <v>3.4580932454989935E-5</v>
      </c>
      <c r="AD94" s="16">
        <f>VLOOKUP($B94,[1]AC!$B:$BJ,29,FALSE)</f>
        <v>3.4590774056829639E-5</v>
      </c>
      <c r="AE94" s="16" t="str">
        <f>VLOOKUP($B94,[1]AC!$B:$BJ,30,FALSE)</f>
        <v>UP</v>
      </c>
      <c r="AF94" s="16" t="str">
        <f>VLOOKUP($B94,[1]AC!$B:$BJ,31,FALSE)</f>
        <v>DOWN</v>
      </c>
      <c r="AG94" s="16" t="str">
        <f>VLOOKUP($B94,[1]AC!$B:$BJ,32,FALSE)</f>
        <v>NEGATIVE</v>
      </c>
      <c r="AH94" s="16">
        <f>VLOOKUP($B94,[1]AC!$B:$BJ,33,FALSE)</f>
        <v>0.23566999999999999</v>
      </c>
      <c r="AI94" s="16">
        <f>VLOOKUP($B94,[1]AC!$B:$BJ,34,FALSE)</f>
        <v>6560.7823076923087</v>
      </c>
      <c r="AJ94" s="16">
        <f>VLOOKUP($B94,[1]AC!$B:$BJ,35,FALSE)</f>
        <v>0.23569000000000001</v>
      </c>
      <c r="AK94" s="16">
        <f>VLOOKUP($B94,[1]AC!$B:$BJ,36,FALSE)</f>
        <v>6561.3723076923088</v>
      </c>
      <c r="AL94" s="16">
        <f>VLOOKUP($B94,[1]AC!$B:$BJ,37,FALSE)</f>
        <v>3.5921021144640696E-5</v>
      </c>
      <c r="AM94" s="16">
        <f>VLOOKUP($B94,[1]AC!$B:$BJ,38,FALSE)</f>
        <v>3.5920839261580359E-5</v>
      </c>
      <c r="AN94" s="16" t="str">
        <f>VLOOKUP($B95,[1]AC!$B:$BJ,39,FALSE)</f>
        <v/>
      </c>
      <c r="AO94" s="16" t="str">
        <f>VLOOKUP($B94,[1]AC!$B:$BJ,40,FALSE)</f>
        <v>UP</v>
      </c>
      <c r="AP94" s="16" t="str">
        <f>VLOOKUP($B94,[1]AC!$B:$BJ,41,FALSE)</f>
        <v>NEGATIVE</v>
      </c>
      <c r="AQ94" s="16">
        <f>VLOOKUP($B94,[1]AC!$B:$BJ,42,FALSE)</f>
        <v>0.23658000000000001</v>
      </c>
      <c r="AR94" s="16">
        <f>VLOOKUP($B94,[1]AC!$B:$BJ,43,FALSE)</f>
        <v>6769.6039787132295</v>
      </c>
      <c r="AS94" s="16">
        <f>VLOOKUP($B94,[1]AC!$B:$BJ,44,FALSE)</f>
        <v>0.23657</v>
      </c>
      <c r="AT94" s="16">
        <f>VLOOKUP($B94,[1]AC!$B:$BJ,45,FALSE)</f>
        <v>6766.1256231941452</v>
      </c>
      <c r="AU94" s="16">
        <f>VLOOKUP($B94,[1]AC!$B:$BJ,46,FALSE)</f>
        <v>3.4947391419633572E-5</v>
      </c>
      <c r="AV94" s="16">
        <f>VLOOKUP($B94,[1]AC!$B:$BJ,47,FALSE)</f>
        <v>3.4963879356458103E-5</v>
      </c>
      <c r="AW94" s="16" t="str">
        <f>VLOOKUP($B94,[1]AC!$B:$BJ,48,FALSE)</f>
        <v>UP</v>
      </c>
      <c r="AX94" s="16" t="str">
        <f>VLOOKUP($B94,[1]AC!$B:$BJ,49,FALSE)</f>
        <v>DOWN</v>
      </c>
      <c r="AY94" s="16" t="str">
        <f>VLOOKUP($B94,[1]AC!$B:$BJ,50,FALSE)</f>
        <v>NEGATIVE</v>
      </c>
      <c r="AZ94" s="16">
        <f>VLOOKUP($B94,[1]AC!$B:$BJ,51,FALSE)</f>
        <v>46.018999999999998</v>
      </c>
      <c r="BA94" s="16">
        <f>VLOOKUP($B94,[1]AC!$B:$BJ,52,FALSE)</f>
        <v>0.23733000000000001</v>
      </c>
      <c r="BB94" s="16">
        <f>VLOOKUP($B94,[1]AC!$B:$BJ,53,FALSE)</f>
        <v>0.23565</v>
      </c>
      <c r="BC94" s="16">
        <f>VLOOKUP($B94,[1]AC!$B:$BJ,54,FALSE)</f>
        <v>-1.4326043905111829E-3</v>
      </c>
      <c r="BD94" s="16">
        <f>VLOOKUP($B94,[1]AC!$B:$BJ,55,FALSE)</f>
        <v>-7.5894927688990865E-4</v>
      </c>
      <c r="BE94" s="16">
        <f>VLOOKUP($B94,[1]AC!$B:$BJ,56,FALSE)</f>
        <v>5.6863993210269914E-3</v>
      </c>
      <c r="BF94" s="14">
        <f>VLOOKUP($B94,[2]indicators!$A:$G,2,FALSE)</f>
        <v>0</v>
      </c>
      <c r="BG94" s="14">
        <f>VLOOKUP($B94,[2]indicators!$A:$G,3,FALSE)</f>
        <v>0</v>
      </c>
      <c r="BH94" s="14">
        <f>VLOOKUP($B94,[2]indicators!$A:$G,4,FALSE)</f>
        <v>0</v>
      </c>
      <c r="BI94" s="17">
        <f>VLOOKUP($B94,[2]indicators!$A:$G,5,FALSE)</f>
        <v>0</v>
      </c>
      <c r="BJ94" s="17">
        <f>VLOOKUP($B94,[2]indicators!$A:$G,6,FALSE)</f>
        <v>0</v>
      </c>
      <c r="BK94" s="17">
        <f>VLOOKUP($B94,[2]indicators!$A:$G,7,FALSE)</f>
        <v>0</v>
      </c>
    </row>
    <row r="95" spans="1:63" x14ac:dyDescent="0.25">
      <c r="A95" s="14">
        <v>94</v>
      </c>
      <c r="B95" s="14" t="s">
        <v>481</v>
      </c>
      <c r="C95" s="6" t="s">
        <v>482</v>
      </c>
      <c r="D95" s="6" t="s">
        <v>386</v>
      </c>
      <c r="E95" s="15">
        <f t="shared" ca="1" si="1"/>
        <v>5</v>
      </c>
      <c r="F95" s="16">
        <f>VLOOKUP($B95,[1]AC!$B:$BJ,5,FALSE)</f>
        <v>55.819000000000003</v>
      </c>
      <c r="G95" s="16">
        <f>VLOOKUP($B96,[1]AC!$B:$BJ,6,FALSE)</f>
        <v>52.558294930935155</v>
      </c>
      <c r="H95" s="16">
        <f>VLOOKUP($B96,[1]AC!$B:$BJ,7,FALSE)</f>
        <v>0</v>
      </c>
      <c r="I95" s="16">
        <f>VLOOKUP($B96,[1]AC!$B:$BJ,8,FALSE)</f>
        <v>9.4570000000000001E-2</v>
      </c>
      <c r="J95" s="16">
        <f>VLOOKUP($B96,[1]AC!$B:$BJ,9,FALSE)</f>
        <v>6941.81</v>
      </c>
      <c r="K95" s="16">
        <f>VLOOKUP($B96,[1]AC!$B:$BJ,10,FALSE)</f>
        <v>9.4570000000000001E-2</v>
      </c>
      <c r="L95" s="16">
        <f>VLOOKUP($B96,[1]AC!$B:$BJ,11,FALSE)</f>
        <v>6964.82</v>
      </c>
      <c r="M95" s="16">
        <f>VLOOKUP($B96,[1]AC!$B:$BJ,12,FALSE)</f>
        <v>1.3623248115405059E-5</v>
      </c>
      <c r="N95" s="16">
        <f>VLOOKUP($B96,[1]AC!$B:$BJ,13,FALSE)</f>
        <v>1.35782403565347E-5</v>
      </c>
      <c r="O95" s="16">
        <f>VLOOKUP($B96,[1]AC!$B:$BJ,14,FALSE)</f>
        <v>9.3039999999999998E-2</v>
      </c>
      <c r="P95" s="16">
        <f>VLOOKUP($B96,[1]AC!$B:$BJ,15,FALSE)</f>
        <v>6892.2477999999992</v>
      </c>
      <c r="Q95" s="16">
        <f>VLOOKUP($B96,[1]AC!$B:$BJ,16,FALSE)</f>
        <v>9.2979999999999993E-2</v>
      </c>
      <c r="R95" s="16">
        <f>VLOOKUP($B96,[1]AC!$B:$BJ,17,FALSE)</f>
        <v>6889.6637999999994</v>
      </c>
      <c r="S95" s="16">
        <f>VLOOKUP($B96,[1]AC!$B:$BJ,18,FALSE)</f>
        <v>1.349922444750173E-5</v>
      </c>
      <c r="T95" s="16">
        <f>VLOOKUP($B96,[1]AC!$B:$BJ,19,FALSE)</f>
        <v>1.3495578695726779E-5</v>
      </c>
      <c r="U95" s="16" t="str">
        <f>VLOOKUP($B95,[1]AC!$B:$BJ,20,FALSE)</f>
        <v>NEGATIVE</v>
      </c>
      <c r="V95" s="16" t="str">
        <f>VLOOKUP($B95,[1]AC!$B:$BJ,21,FALSE)</f>
        <v/>
      </c>
      <c r="W95" s="16" t="str">
        <f>VLOOKUP($B95,[1]AC!$B:$BJ,22,FALSE)</f>
        <v>DOWN</v>
      </c>
      <c r="X95" s="16" t="str">
        <f>VLOOKUP($B95,[1]AC!$B:$BJ,23,FALSE)</f>
        <v>POSITIVE</v>
      </c>
      <c r="Y95" s="16">
        <f>VLOOKUP($B95,[1]AC!$B:$BJ,24,FALSE)</f>
        <v>0.27750000000000002</v>
      </c>
      <c r="Z95" s="16">
        <f>VLOOKUP($B95,[1]AC!$B:$BJ,25,FALSE)</f>
        <v>6852.6203076923057</v>
      </c>
      <c r="AA95" s="16">
        <f>VLOOKUP($B95,[1]AC!$B:$BJ,26,FALSE)</f>
        <v>0.27729999999999999</v>
      </c>
      <c r="AB95" s="16">
        <f>VLOOKUP($B95,[1]AC!$B:$BJ,27,FALSE)</f>
        <v>6850.3815384615364</v>
      </c>
      <c r="AC95" s="16">
        <f>VLOOKUP($B95,[1]AC!$B:$BJ,28,FALSE)</f>
        <v>4.049545831227459E-5</v>
      </c>
      <c r="AD95" s="16">
        <f>VLOOKUP($B95,[1]AC!$B:$BJ,29,FALSE)</f>
        <v>4.0479497155464457E-5</v>
      </c>
      <c r="AE95" s="16" t="str">
        <f>VLOOKUP($B95,[1]AC!$B:$BJ,30,FALSE)</f>
        <v>UP</v>
      </c>
      <c r="AF95" s="16" t="str">
        <f>VLOOKUP($B95,[1]AC!$B:$BJ,31,FALSE)</f>
        <v>UP</v>
      </c>
      <c r="AG95" s="16" t="str">
        <f>VLOOKUP($B95,[1]AC!$B:$BJ,32,FALSE)</f>
        <v>BUY</v>
      </c>
      <c r="AH95" s="16">
        <f>VLOOKUP($B95,[1]AC!$B:$BJ,33,FALSE)</f>
        <v>0.27479999999999999</v>
      </c>
      <c r="AI95" s="16">
        <f>VLOOKUP($B95,[1]AC!$B:$BJ,34,FALSE)</f>
        <v>6560.7823076923087</v>
      </c>
      <c r="AJ95" s="16">
        <f>VLOOKUP($B95,[1]AC!$B:$BJ,35,FALSE)</f>
        <v>0.27479999999999999</v>
      </c>
      <c r="AK95" s="16">
        <f>VLOOKUP($B95,[1]AC!$B:$BJ,36,FALSE)</f>
        <v>6561.3723076923088</v>
      </c>
      <c r="AL95" s="16">
        <f>VLOOKUP($B95,[1]AC!$B:$BJ,37,FALSE)</f>
        <v>4.1885248909692631E-5</v>
      </c>
      <c r="AM95" s="16">
        <f>VLOOKUP($B95,[1]AC!$B:$BJ,38,FALSE)</f>
        <v>4.1881482579160261E-5</v>
      </c>
      <c r="AN95" s="16" t="str">
        <f>VLOOKUP($B96,[1]AC!$B:$BJ,39,FALSE)</f>
        <v>UP</v>
      </c>
      <c r="AO95" s="16" t="str">
        <f>VLOOKUP($B95,[1]AC!$B:$BJ,40,FALSE)</f>
        <v>UP</v>
      </c>
      <c r="AP95" s="16" t="str">
        <f>VLOOKUP($B95,[1]AC!$B:$BJ,41,FALSE)</f>
        <v>NEGATIVE</v>
      </c>
      <c r="AQ95" s="16">
        <f>VLOOKUP($B95,[1]AC!$B:$BJ,42,FALSE)</f>
        <v>0.2767</v>
      </c>
      <c r="AR95" s="16">
        <f>VLOOKUP($B95,[1]AC!$B:$BJ,43,FALSE)</f>
        <v>6769.6039787132295</v>
      </c>
      <c r="AS95" s="16">
        <f>VLOOKUP($B95,[1]AC!$B:$BJ,44,FALSE)</f>
        <v>0.27660000000000001</v>
      </c>
      <c r="AT95" s="16">
        <f>VLOOKUP($B95,[1]AC!$B:$BJ,45,FALSE)</f>
        <v>6766.1256231941452</v>
      </c>
      <c r="AU95" s="16">
        <f>VLOOKUP($B95,[1]AC!$B:$BJ,46,FALSE)</f>
        <v>4.087388285490155E-5</v>
      </c>
      <c r="AV95" s="16">
        <f>VLOOKUP($B95,[1]AC!$B:$BJ,47,FALSE)</f>
        <v>4.0880115948752215E-5</v>
      </c>
      <c r="AW95" s="16" t="str">
        <f>VLOOKUP($B95,[1]AC!$B:$BJ,48,FALSE)</f>
        <v>UP</v>
      </c>
      <c r="AX95" s="16" t="str">
        <f>VLOOKUP($B95,[1]AC!$B:$BJ,49,FALSE)</f>
        <v>DOWN</v>
      </c>
      <c r="AY95" s="16" t="str">
        <f>VLOOKUP($B95,[1]AC!$B:$BJ,50,FALSE)</f>
        <v>NEGATIVE</v>
      </c>
      <c r="AZ95" s="16">
        <f>VLOOKUP($B95,[1]AC!$B:$BJ,51,FALSE)</f>
        <v>68.989000000000004</v>
      </c>
      <c r="BA95" s="16">
        <f>VLOOKUP($B95,[1]AC!$B:$BJ,52,FALSE)</f>
        <v>0.2792</v>
      </c>
      <c r="BB95" s="16">
        <f>VLOOKUP($B95,[1]AC!$B:$BJ,53,FALSE)</f>
        <v>0.27400000000000002</v>
      </c>
      <c r="BC95" s="16">
        <f>VLOOKUP($B95,[1]AC!$B:$BJ,54,FALSE)</f>
        <v>9.6704871060171449E-3</v>
      </c>
      <c r="BD95" s="16">
        <f>VLOOKUP($B95,[1]AC!$B:$BJ,55,FALSE)</f>
        <v>1.1844938980617226E-2</v>
      </c>
      <c r="BE95" s="16">
        <f>VLOOKUP($B95,[1]AC!$B:$BJ,56,FALSE)</f>
        <v>2.8832116788320983E-2</v>
      </c>
      <c r="BF95" s="14">
        <f>VLOOKUP($B95,[2]indicators!$A:$G,2,FALSE)</f>
        <v>3</v>
      </c>
      <c r="BG95" s="14">
        <f>VLOOKUP($B95,[2]indicators!$A:$G,3,FALSE)</f>
        <v>0</v>
      </c>
      <c r="BH95" s="14">
        <f>VLOOKUP($B95,[2]indicators!$A:$G,4,FALSE)</f>
        <v>0</v>
      </c>
      <c r="BI95" s="17">
        <f>VLOOKUP($B95,[2]indicators!$A:$G,5,FALSE)</f>
        <v>46052</v>
      </c>
      <c r="BJ95" s="17">
        <f>VLOOKUP($B95,[2]indicators!$A:$G,6,FALSE)</f>
        <v>46048</v>
      </c>
      <c r="BK95" s="17">
        <f>VLOOKUP($B95,[2]indicators!$A:$G,7,FALSE)</f>
        <v>0</v>
      </c>
    </row>
    <row r="96" spans="1:63" x14ac:dyDescent="0.25">
      <c r="A96" s="14">
        <v>95</v>
      </c>
      <c r="B96" s="14" t="s">
        <v>483</v>
      </c>
      <c r="C96" s="6" t="s">
        <v>484</v>
      </c>
      <c r="D96" s="6" t="s">
        <v>386</v>
      </c>
      <c r="E96" s="15">
        <f t="shared" ca="1" si="1"/>
        <v>1</v>
      </c>
      <c r="F96" s="16">
        <f>VLOOKUP($B96,[1]AC!$B:$BJ,5,FALSE)</f>
        <v>59.698</v>
      </c>
      <c r="G96" s="16">
        <f>VLOOKUP($B97,[1]AC!$B:$BJ,6,FALSE)</f>
        <v>52.558294930935155</v>
      </c>
      <c r="H96" s="16">
        <f>VLOOKUP($B97,[1]AC!$B:$BJ,7,FALSE)</f>
        <v>0</v>
      </c>
      <c r="I96" s="16">
        <f>VLOOKUP($B97,[1]AC!$B:$BJ,8,FALSE)</f>
        <v>0.112485</v>
      </c>
      <c r="J96" s="16">
        <f>VLOOKUP($B97,[1]AC!$B:$BJ,9,FALSE)</f>
        <v>6941.81</v>
      </c>
      <c r="K96" s="16">
        <f>VLOOKUP($B97,[1]AC!$B:$BJ,10,FALSE)</f>
        <v>0.112507</v>
      </c>
      <c r="L96" s="16">
        <f>VLOOKUP($B97,[1]AC!$B:$BJ,11,FALSE)</f>
        <v>6964.82</v>
      </c>
      <c r="M96" s="16">
        <f>VLOOKUP($B97,[1]AC!$B:$BJ,12,FALSE)</f>
        <v>1.6203987144563161E-5</v>
      </c>
      <c r="N96" s="16">
        <f>VLOOKUP($B97,[1]AC!$B:$BJ,13,FALSE)</f>
        <v>1.6153612010073485E-5</v>
      </c>
      <c r="O96" s="16">
        <f>VLOOKUP($B97,[1]AC!$B:$BJ,14,FALSE)</f>
        <v>0.109307</v>
      </c>
      <c r="P96" s="16">
        <f>VLOOKUP($B97,[1]AC!$B:$BJ,15,FALSE)</f>
        <v>6892.2477999999992</v>
      </c>
      <c r="Q96" s="16">
        <f>VLOOKUP($B97,[1]AC!$B:$BJ,16,FALSE)</f>
        <v>0.109177</v>
      </c>
      <c r="R96" s="16">
        <f>VLOOKUP($B97,[1]AC!$B:$BJ,17,FALSE)</f>
        <v>6889.6637999999994</v>
      </c>
      <c r="S96" s="16">
        <f>VLOOKUP($B97,[1]AC!$B:$BJ,18,FALSE)</f>
        <v>1.5859412367616848E-5</v>
      </c>
      <c r="T96" s="16">
        <f>VLOOKUP($B97,[1]AC!$B:$BJ,19,FALSE)</f>
        <v>1.584649166770663E-5</v>
      </c>
      <c r="U96" s="16" t="str">
        <f>VLOOKUP($B96,[1]AC!$B:$BJ,20,FALSE)</f>
        <v>NEGATIVE</v>
      </c>
      <c r="V96" s="16" t="str">
        <f>VLOOKUP($B96,[1]AC!$B:$BJ,21,FALSE)</f>
        <v/>
      </c>
      <c r="W96" s="16" t="str">
        <f>VLOOKUP($B96,[1]AC!$B:$BJ,22,FALSE)</f>
        <v>UP</v>
      </c>
      <c r="X96" s="16" t="str">
        <f>VLOOKUP($B96,[1]AC!$B:$BJ,23,FALSE)</f>
        <v>POSITIVE</v>
      </c>
      <c r="Y96" s="16">
        <f>VLOOKUP($B96,[1]AC!$B:$BJ,24,FALSE)</f>
        <v>9.2579999999999996E-2</v>
      </c>
      <c r="Z96" s="16">
        <f>VLOOKUP($B96,[1]AC!$B:$BJ,25,FALSE)</f>
        <v>6852.6203076923057</v>
      </c>
      <c r="AA96" s="16">
        <f>VLOOKUP($B96,[1]AC!$B:$BJ,26,FALSE)</f>
        <v>9.2530000000000001E-2</v>
      </c>
      <c r="AB96" s="16">
        <f>VLOOKUP($B96,[1]AC!$B:$BJ,27,FALSE)</f>
        <v>6850.3815384615364</v>
      </c>
      <c r="AC96" s="16">
        <f>VLOOKUP($B96,[1]AC!$B:$BJ,28,FALSE)</f>
        <v>1.3510160470451823E-5</v>
      </c>
      <c r="AD96" s="16">
        <f>VLOOKUP($B96,[1]AC!$B:$BJ,29,FALSE)</f>
        <v>1.3507276854652457E-5</v>
      </c>
      <c r="AE96" s="16" t="str">
        <f>VLOOKUP($B96,[1]AC!$B:$BJ,30,FALSE)</f>
        <v>UP</v>
      </c>
      <c r="AF96" s="16" t="str">
        <f>VLOOKUP($B96,[1]AC!$B:$BJ,31,FALSE)</f>
        <v>UP</v>
      </c>
      <c r="AG96" s="16" t="str">
        <f>VLOOKUP($B96,[1]AC!$B:$BJ,32,FALSE)</f>
        <v>POSITIVE</v>
      </c>
      <c r="AH96" s="16">
        <f>VLOOKUP($B96,[1]AC!$B:$BJ,33,FALSE)</f>
        <v>9.1259999999999994E-2</v>
      </c>
      <c r="AI96" s="16">
        <f>VLOOKUP($B96,[1]AC!$B:$BJ,34,FALSE)</f>
        <v>6560.7823076923087</v>
      </c>
      <c r="AJ96" s="16">
        <f>VLOOKUP($B96,[1]AC!$B:$BJ,35,FALSE)</f>
        <v>9.1249999999999998E-2</v>
      </c>
      <c r="AK96" s="16">
        <f>VLOOKUP($B96,[1]AC!$B:$BJ,36,FALSE)</f>
        <v>6561.3723076923088</v>
      </c>
      <c r="AL96" s="16">
        <f>VLOOKUP($B96,[1]AC!$B:$BJ,37,FALSE)</f>
        <v>1.3909926548393557E-5</v>
      </c>
      <c r="AM96" s="16">
        <f>VLOOKUP($B96,[1]AC!$B:$BJ,38,FALSE)</f>
        <v>1.3907151693407473E-5</v>
      </c>
      <c r="AN96" s="16" t="str">
        <f>VLOOKUP($B97,[1]AC!$B:$BJ,39,FALSE)</f>
        <v>UP</v>
      </c>
      <c r="AO96" s="16" t="str">
        <f>VLOOKUP($B96,[1]AC!$B:$BJ,40,FALSE)</f>
        <v>UP</v>
      </c>
      <c r="AP96" s="16" t="str">
        <f>VLOOKUP($B96,[1]AC!$B:$BJ,41,FALSE)</f>
        <v>NEGATIVE</v>
      </c>
      <c r="AQ96" s="16">
        <f>VLOOKUP($B96,[1]AC!$B:$BJ,42,FALSE)</f>
        <v>9.2380000000000004E-2</v>
      </c>
      <c r="AR96" s="16">
        <f>VLOOKUP($B96,[1]AC!$B:$BJ,43,FALSE)</f>
        <v>6769.6039787132295</v>
      </c>
      <c r="AS96" s="16">
        <f>VLOOKUP($B96,[1]AC!$B:$BJ,44,FALSE)</f>
        <v>9.2340000000000005E-2</v>
      </c>
      <c r="AT96" s="16">
        <f>VLOOKUP($B96,[1]AC!$B:$BJ,45,FALSE)</f>
        <v>6766.1256231941452</v>
      </c>
      <c r="AU96" s="16">
        <f>VLOOKUP($B96,[1]AC!$B:$BJ,46,FALSE)</f>
        <v>1.3646293090479962E-5</v>
      </c>
      <c r="AV96" s="16">
        <f>VLOOKUP($B96,[1]AC!$B:$BJ,47,FALSE)</f>
        <v>1.3647396625841575E-5</v>
      </c>
      <c r="AW96" s="16" t="str">
        <f>VLOOKUP($B96,[1]AC!$B:$BJ,48,FALSE)</f>
        <v>UP</v>
      </c>
      <c r="AX96" s="16" t="str">
        <f>VLOOKUP($B96,[1]AC!$B:$BJ,49,FALSE)</f>
        <v>DOWN</v>
      </c>
      <c r="AY96" s="16" t="str">
        <f>VLOOKUP($B96,[1]AC!$B:$BJ,50,FALSE)</f>
        <v>NEGATIVE</v>
      </c>
      <c r="AZ96" s="16">
        <f>VLOOKUP($B96,[1]AC!$B:$BJ,51,FALSE)</f>
        <v>72.296999999999997</v>
      </c>
      <c r="BA96" s="16">
        <f>VLOOKUP($B96,[1]AC!$B:$BJ,52,FALSE)</f>
        <v>9.3719999999999998E-2</v>
      </c>
      <c r="BB96" s="16">
        <f>VLOOKUP($B96,[1]AC!$B:$BJ,53,FALSE)</f>
        <v>9.1230000000000006E-2</v>
      </c>
      <c r="BC96" s="16">
        <f>VLOOKUP($B96,[1]AC!$B:$BJ,54,FALSE)</f>
        <v>9.0695689287239034E-3</v>
      </c>
      <c r="BD96" s="16">
        <f>VLOOKUP($B96,[1]AC!$B:$BJ,55,FALSE)</f>
        <v>1.6444539982803041E-2</v>
      </c>
      <c r="BE96" s="16">
        <f>VLOOKUP($B96,[1]AC!$B:$BJ,56,FALSE)</f>
        <v>3.6610764003069063E-2</v>
      </c>
      <c r="BF96" s="14">
        <f>VLOOKUP($B96,[2]indicators!$A:$G,2,FALSE)</f>
        <v>48</v>
      </c>
      <c r="BG96" s="14">
        <f>VLOOKUP($B96,[2]indicators!$A:$G,3,FALSE)</f>
        <v>0</v>
      </c>
      <c r="BH96" s="14">
        <f>VLOOKUP($B96,[2]indicators!$A:$G,4,FALSE)</f>
        <v>0</v>
      </c>
      <c r="BI96" s="17">
        <f>VLOOKUP($B96,[2]indicators!$A:$G,5,FALSE)</f>
        <v>0</v>
      </c>
      <c r="BJ96" s="17">
        <f>VLOOKUP($B96,[2]indicators!$A:$G,6,FALSE)</f>
        <v>46044</v>
      </c>
      <c r="BK96" s="17">
        <f>VLOOKUP($B96,[2]indicators!$A:$G,7,FALSE)</f>
        <v>0</v>
      </c>
    </row>
    <row r="97" spans="1:63" x14ac:dyDescent="0.25">
      <c r="A97" s="14">
        <v>96</v>
      </c>
      <c r="B97" s="14" t="s">
        <v>485</v>
      </c>
      <c r="C97" s="6" t="s">
        <v>486</v>
      </c>
      <c r="D97" s="6" t="s">
        <v>386</v>
      </c>
      <c r="E97" s="15">
        <f t="shared" ca="1" si="1"/>
        <v>0</v>
      </c>
      <c r="F97" s="16">
        <f>VLOOKUP($B97,[1]AC!$B:$BJ,5,FALSE)</f>
        <v>60.506</v>
      </c>
      <c r="G97" s="16">
        <f>VLOOKUP($B98,[1]AC!$B:$BJ,6,FALSE)</f>
        <v>52.558294930935155</v>
      </c>
      <c r="H97" s="16">
        <f>VLOOKUP($B98,[1]AC!$B:$BJ,7,FALSE)</f>
        <v>0</v>
      </c>
      <c r="I97" s="16">
        <f>VLOOKUP($B98,[1]AC!$B:$BJ,8,FALSE)</f>
        <v>0.66479999999999995</v>
      </c>
      <c r="J97" s="16">
        <f>VLOOKUP($B98,[1]AC!$B:$BJ,9,FALSE)</f>
        <v>6941.81</v>
      </c>
      <c r="K97" s="16">
        <f>VLOOKUP($B98,[1]AC!$B:$BJ,10,FALSE)</f>
        <v>0.66469999999999996</v>
      </c>
      <c r="L97" s="16">
        <f>VLOOKUP($B98,[1]AC!$B:$BJ,11,FALSE)</f>
        <v>6964.82</v>
      </c>
      <c r="M97" s="16">
        <f>VLOOKUP($B98,[1]AC!$B:$BJ,12,FALSE)</f>
        <v>9.5767530370321276E-5</v>
      </c>
      <c r="N97" s="16">
        <f>VLOOKUP($B98,[1]AC!$B:$BJ,13,FALSE)</f>
        <v>9.5436780850043505E-5</v>
      </c>
      <c r="O97" s="16">
        <f>VLOOKUP($B98,[1]AC!$B:$BJ,14,FALSE)</f>
        <v>0.66359999999999997</v>
      </c>
      <c r="P97" s="16">
        <f>VLOOKUP($B98,[1]AC!$B:$BJ,15,FALSE)</f>
        <v>6892.2477999999992</v>
      </c>
      <c r="Q97" s="16">
        <f>VLOOKUP($B98,[1]AC!$B:$BJ,16,FALSE)</f>
        <v>0.66349999999999998</v>
      </c>
      <c r="R97" s="16">
        <f>VLOOKUP($B98,[1]AC!$B:$BJ,17,FALSE)</f>
        <v>6889.6637999999994</v>
      </c>
      <c r="S97" s="16">
        <f>VLOOKUP($B98,[1]AC!$B:$BJ,18,FALSE)</f>
        <v>9.6282086665543283E-5</v>
      </c>
      <c r="T97" s="16">
        <f>VLOOKUP($B98,[1]AC!$B:$BJ,19,FALSE)</f>
        <v>9.6303683207299616E-5</v>
      </c>
      <c r="U97" s="16" t="str">
        <f>VLOOKUP($B97,[1]AC!$B:$BJ,20,FALSE)</f>
        <v>NEGATIVE</v>
      </c>
      <c r="V97" s="16" t="str">
        <f>VLOOKUP($B97,[1]AC!$B:$BJ,21,FALSE)</f>
        <v/>
      </c>
      <c r="W97" s="16" t="str">
        <f>VLOOKUP($B97,[1]AC!$B:$BJ,22,FALSE)</f>
        <v>UP</v>
      </c>
      <c r="X97" s="16" t="str">
        <f>VLOOKUP($B97,[1]AC!$B:$BJ,23,FALSE)</f>
        <v>POSITIVE</v>
      </c>
      <c r="Y97" s="16">
        <f>VLOOKUP($B97,[1]AC!$B:$BJ,24,FALSE)</f>
        <v>0.10840900000000001</v>
      </c>
      <c r="Z97" s="16">
        <f>VLOOKUP($B97,[1]AC!$B:$BJ,25,FALSE)</f>
        <v>6852.6203076923057</v>
      </c>
      <c r="AA97" s="16">
        <f>VLOOKUP($B97,[1]AC!$B:$BJ,26,FALSE)</f>
        <v>0.108303</v>
      </c>
      <c r="AB97" s="16">
        <f>VLOOKUP($B97,[1]AC!$B:$BJ,27,FALSE)</f>
        <v>6850.3815384615364</v>
      </c>
      <c r="AC97" s="16">
        <f>VLOOKUP($B97,[1]AC!$B:$BJ,28,FALSE)</f>
        <v>1.5820079784415769E-5</v>
      </c>
      <c r="AD97" s="16">
        <f>VLOOKUP($B97,[1]AC!$B:$BJ,29,FALSE)</f>
        <v>1.5809776344854912E-5</v>
      </c>
      <c r="AE97" s="16" t="str">
        <f>VLOOKUP($B97,[1]AC!$B:$BJ,30,FALSE)</f>
        <v>UP</v>
      </c>
      <c r="AF97" s="16" t="str">
        <f>VLOOKUP($B97,[1]AC!$B:$BJ,31,FALSE)</f>
        <v>UP</v>
      </c>
      <c r="AG97" s="16" t="str">
        <f>VLOOKUP($B97,[1]AC!$B:$BJ,32,FALSE)</f>
        <v>POSITIVE</v>
      </c>
      <c r="AH97" s="16">
        <f>VLOOKUP($B97,[1]AC!$B:$BJ,33,FALSE)</f>
        <v>0.106395</v>
      </c>
      <c r="AI97" s="16">
        <f>VLOOKUP($B97,[1]AC!$B:$BJ,34,FALSE)</f>
        <v>6560.7823076923087</v>
      </c>
      <c r="AJ97" s="16">
        <f>VLOOKUP($B97,[1]AC!$B:$BJ,35,FALSE)</f>
        <v>0.10638599999999999</v>
      </c>
      <c r="AK97" s="16">
        <f>VLOOKUP($B97,[1]AC!$B:$BJ,36,FALSE)</f>
        <v>6561.3723076923088</v>
      </c>
      <c r="AL97" s="16">
        <f>VLOOKUP($B97,[1]AC!$B:$BJ,37,FALSE)</f>
        <v>1.6216816076225431E-5</v>
      </c>
      <c r="AM97" s="16">
        <f>VLOOKUP($B97,[1]AC!$B:$BJ,38,FALSE)</f>
        <v>1.621398619238189E-5</v>
      </c>
      <c r="AN97" s="16" t="str">
        <f>VLOOKUP($B98,[1]AC!$B:$BJ,39,FALSE)</f>
        <v/>
      </c>
      <c r="AO97" s="16" t="str">
        <f>VLOOKUP($B97,[1]AC!$B:$BJ,40,FALSE)</f>
        <v>UP</v>
      </c>
      <c r="AP97" s="16" t="str">
        <f>VLOOKUP($B97,[1]AC!$B:$BJ,41,FALSE)</f>
        <v>NEGATIVE</v>
      </c>
      <c r="AQ97" s="16">
        <f>VLOOKUP($B97,[1]AC!$B:$BJ,42,FALSE)</f>
        <v>0.10806</v>
      </c>
      <c r="AR97" s="16">
        <f>VLOOKUP($B97,[1]AC!$B:$BJ,43,FALSE)</f>
        <v>6769.6039787132295</v>
      </c>
      <c r="AS97" s="16">
        <f>VLOOKUP($B97,[1]AC!$B:$BJ,44,FALSE)</f>
        <v>0.10797</v>
      </c>
      <c r="AT97" s="16">
        <f>VLOOKUP($B97,[1]AC!$B:$BJ,45,FALSE)</f>
        <v>6766.1256231941452</v>
      </c>
      <c r="AU97" s="16">
        <f>VLOOKUP($B97,[1]AC!$B:$BJ,46,FALSE)</f>
        <v>1.596252902530055E-5</v>
      </c>
      <c r="AV97" s="16">
        <f>VLOOKUP($B97,[1]AC!$B:$BJ,47,FALSE)</f>
        <v>1.5957433546589938E-5</v>
      </c>
      <c r="AW97" s="16" t="str">
        <f>VLOOKUP($B97,[1]AC!$B:$BJ,48,FALSE)</f>
        <v>UP</v>
      </c>
      <c r="AX97" s="16" t="str">
        <f>VLOOKUP($B97,[1]AC!$B:$BJ,49,FALSE)</f>
        <v>UP</v>
      </c>
      <c r="AY97" s="16" t="str">
        <f>VLOOKUP($B97,[1]AC!$B:$BJ,50,FALSE)</f>
        <v>POSITIVE</v>
      </c>
      <c r="AZ97" s="16">
        <f>VLOOKUP($B97,[1]AC!$B:$BJ,51,FALSE)</f>
        <v>73.921000000000006</v>
      </c>
      <c r="BA97" s="16">
        <f>VLOOKUP($B97,[1]AC!$B:$BJ,52,FALSE)</f>
        <v>0.11024100000000001</v>
      </c>
      <c r="BB97" s="16">
        <f>VLOOKUP($B97,[1]AC!$B:$BJ,53,FALSE)</f>
        <v>0.106083</v>
      </c>
      <c r="BC97" s="16">
        <f>VLOOKUP($B97,[1]AC!$B:$BJ,54,FALSE)</f>
        <v>2.0355403162162888E-2</v>
      </c>
      <c r="BD97" s="16">
        <f>VLOOKUP($B97,[1]AC!$B:$BJ,55,FALSE)</f>
        <v>2.9074075768249052E-2</v>
      </c>
      <c r="BE97" s="16">
        <f>VLOOKUP($B97,[1]AC!$B:$BJ,56,FALSE)</f>
        <v>6.0348972031333936E-2</v>
      </c>
      <c r="BF97" s="14">
        <f>VLOOKUP($B97,[2]indicators!$A:$G,2,FALSE)</f>
        <v>53</v>
      </c>
      <c r="BG97" s="14">
        <f>VLOOKUP($B97,[2]indicators!$A:$G,3,FALSE)</f>
        <v>1</v>
      </c>
      <c r="BH97" s="14">
        <f>VLOOKUP($B97,[2]indicators!$A:$G,4,FALSE)</f>
        <v>0</v>
      </c>
      <c r="BI97" s="17">
        <f>VLOOKUP($B97,[2]indicators!$A:$G,5,FALSE)</f>
        <v>0</v>
      </c>
      <c r="BJ97" s="17">
        <f>VLOOKUP($B97,[2]indicators!$A:$G,6,FALSE)</f>
        <v>46015</v>
      </c>
      <c r="BK97" s="17">
        <f>VLOOKUP($B97,[2]indicators!$A:$G,7,FALSE)</f>
        <v>0</v>
      </c>
    </row>
    <row r="98" spans="1:63" x14ac:dyDescent="0.25">
      <c r="A98" s="14">
        <v>97</v>
      </c>
      <c r="B98" s="14" t="s">
        <v>487</v>
      </c>
      <c r="C98" s="6" t="s">
        <v>488</v>
      </c>
      <c r="D98" s="6" t="s">
        <v>386</v>
      </c>
      <c r="E98" s="15">
        <f t="shared" ca="1" si="1"/>
        <v>-1</v>
      </c>
      <c r="F98" s="16">
        <f>VLOOKUP($B98,[1]AC!$B:$BJ,5,FALSE)</f>
        <v>50.473999999999997</v>
      </c>
      <c r="G98" s="16">
        <f>VLOOKUP($B99,[1]AC!$B:$BJ,6,FALSE)</f>
        <v>52.558294930935155</v>
      </c>
      <c r="H98" s="16">
        <f>VLOOKUP($B99,[1]AC!$B:$BJ,7,FALSE)</f>
        <v>1</v>
      </c>
      <c r="I98" s="16">
        <f>VLOOKUP($B99,[1]AC!$B:$BJ,8,FALSE)</f>
        <v>0.79059999999999997</v>
      </c>
      <c r="J98" s="16">
        <f>VLOOKUP($B99,[1]AC!$B:$BJ,9,FALSE)</f>
        <v>6941.81</v>
      </c>
      <c r="K98" s="16">
        <f>VLOOKUP($B99,[1]AC!$B:$BJ,10,FALSE)</f>
        <v>0.79069999999999996</v>
      </c>
      <c r="L98" s="16">
        <f>VLOOKUP($B99,[1]AC!$B:$BJ,11,FALSE)</f>
        <v>6964.82</v>
      </c>
      <c r="M98" s="16">
        <f>VLOOKUP($B99,[1]AC!$B:$BJ,12,FALSE)</f>
        <v>1.1388960516061373E-4</v>
      </c>
      <c r="N98" s="16">
        <f>VLOOKUP($B99,[1]AC!$B:$BJ,13,FALSE)</f>
        <v>1.1352770064409417E-4</v>
      </c>
      <c r="O98" s="16">
        <f>VLOOKUP($B99,[1]AC!$B:$BJ,14,FALSE)</f>
        <v>0.77949999999999997</v>
      </c>
      <c r="P98" s="16">
        <f>VLOOKUP($B99,[1]AC!$B:$BJ,15,FALSE)</f>
        <v>6892.2477999999992</v>
      </c>
      <c r="Q98" s="16">
        <f>VLOOKUP($B99,[1]AC!$B:$BJ,16,FALSE)</f>
        <v>0.77910000000000001</v>
      </c>
      <c r="R98" s="16">
        <f>VLOOKUP($B99,[1]AC!$B:$BJ,17,FALSE)</f>
        <v>6889.6637999999994</v>
      </c>
      <c r="S98" s="16">
        <f>VLOOKUP($B99,[1]AC!$B:$BJ,18,FALSE)</f>
        <v>1.1309808100631554E-4</v>
      </c>
      <c r="T98" s="16">
        <f>VLOOKUP($B99,[1]AC!$B:$BJ,19,FALSE)</f>
        <v>1.130824409748412E-4</v>
      </c>
      <c r="U98" s="16" t="str">
        <f>VLOOKUP($B98,[1]AC!$B:$BJ,20,FALSE)</f>
        <v>NEGATIVE</v>
      </c>
      <c r="V98" s="16" t="str">
        <f>VLOOKUP($B98,[1]AC!$B:$BJ,21,FALSE)</f>
        <v/>
      </c>
      <c r="W98" s="16" t="str">
        <f>VLOOKUP($B98,[1]AC!$B:$BJ,22,FALSE)</f>
        <v>DOWN</v>
      </c>
      <c r="X98" s="16" t="str">
        <f>VLOOKUP($B98,[1]AC!$B:$BJ,23,FALSE)</f>
        <v>NEGATIVE</v>
      </c>
      <c r="Y98" s="16">
        <f>VLOOKUP($B98,[1]AC!$B:$BJ,24,FALSE)</f>
        <v>0.66359999999999997</v>
      </c>
      <c r="Z98" s="16">
        <f>VLOOKUP($B98,[1]AC!$B:$BJ,25,FALSE)</f>
        <v>6852.6203076923057</v>
      </c>
      <c r="AA98" s="16">
        <f>VLOOKUP($B98,[1]AC!$B:$BJ,26,FALSE)</f>
        <v>0.66349999999999998</v>
      </c>
      <c r="AB98" s="16">
        <f>VLOOKUP($B98,[1]AC!$B:$BJ,27,FALSE)</f>
        <v>6850.3815384615364</v>
      </c>
      <c r="AC98" s="16">
        <f>VLOOKUP($B98,[1]AC!$B:$BJ,28,FALSE)</f>
        <v>9.6838868958650136E-5</v>
      </c>
      <c r="AD98" s="16">
        <f>VLOOKUP($B98,[1]AC!$B:$BJ,29,FALSE)</f>
        <v>9.6855919086370954E-5</v>
      </c>
      <c r="AE98" s="16" t="str">
        <f>VLOOKUP($B98,[1]AC!$B:$BJ,30,FALSE)</f>
        <v>UP</v>
      </c>
      <c r="AF98" s="16" t="str">
        <f>VLOOKUP($B98,[1]AC!$B:$BJ,31,FALSE)</f>
        <v>DOWN</v>
      </c>
      <c r="AG98" s="16" t="str">
        <f>VLOOKUP($B98,[1]AC!$B:$BJ,32,FALSE)</f>
        <v>NEGATIVE</v>
      </c>
      <c r="AH98" s="16">
        <f>VLOOKUP($B98,[1]AC!$B:$BJ,33,FALSE)</f>
        <v>0.66659999999999997</v>
      </c>
      <c r="AI98" s="16">
        <f>VLOOKUP($B98,[1]AC!$B:$BJ,34,FALSE)</f>
        <v>6560.7823076923087</v>
      </c>
      <c r="AJ98" s="16">
        <f>VLOOKUP($B98,[1]AC!$B:$BJ,35,FALSE)</f>
        <v>0.66659999999999997</v>
      </c>
      <c r="AK98" s="16">
        <f>VLOOKUP($B98,[1]AC!$B:$BJ,36,FALSE)</f>
        <v>6561.3723076923088</v>
      </c>
      <c r="AL98" s="16">
        <f>VLOOKUP($B98,[1]AC!$B:$BJ,37,FALSE)</f>
        <v>1.016037369839924E-4</v>
      </c>
      <c r="AM98" s="16">
        <f>VLOOKUP($B98,[1]AC!$B:$BJ,38,FALSE)</f>
        <v>1.015946007542512E-4</v>
      </c>
      <c r="AN98" s="16" t="str">
        <f>VLOOKUP($B99,[1]AC!$B:$BJ,39,FALSE)</f>
        <v/>
      </c>
      <c r="AO98" s="16" t="str">
        <f>VLOOKUP($B98,[1]AC!$B:$BJ,40,FALSE)</f>
        <v>UP</v>
      </c>
      <c r="AP98" s="16" t="str">
        <f>VLOOKUP($B98,[1]AC!$B:$BJ,41,FALSE)</f>
        <v>NEGATIVE</v>
      </c>
      <c r="AQ98" s="16">
        <f>VLOOKUP($B98,[1]AC!$B:$BJ,42,FALSE)</f>
        <v>0.66490000000000005</v>
      </c>
      <c r="AR98" s="16">
        <f>VLOOKUP($B98,[1]AC!$B:$BJ,43,FALSE)</f>
        <v>6769.6039787132295</v>
      </c>
      <c r="AS98" s="16">
        <f>VLOOKUP($B98,[1]AC!$B:$BJ,44,FALSE)</f>
        <v>0.66490000000000005</v>
      </c>
      <c r="AT98" s="16">
        <f>VLOOKUP($B98,[1]AC!$B:$BJ,45,FALSE)</f>
        <v>6766.1256231941452</v>
      </c>
      <c r="AU98" s="16">
        <f>VLOOKUP($B98,[1]AC!$B:$BJ,46,FALSE)</f>
        <v>9.8218448537130628E-5</v>
      </c>
      <c r="AV98" s="16">
        <f>VLOOKUP($B98,[1]AC!$B:$BJ,47,FALSE)</f>
        <v>9.8268941049621652E-5</v>
      </c>
      <c r="AW98" s="16" t="str">
        <f>VLOOKUP($B98,[1]AC!$B:$BJ,48,FALSE)</f>
        <v/>
      </c>
      <c r="AX98" s="16" t="str">
        <f>VLOOKUP($B98,[1]AC!$B:$BJ,49,FALSE)</f>
        <v>DOWN</v>
      </c>
      <c r="AY98" s="16" t="str">
        <f>VLOOKUP($B98,[1]AC!$B:$BJ,50,FALSE)</f>
        <v>NEGATIVE</v>
      </c>
      <c r="AZ98" s="16">
        <f>VLOOKUP($B98,[1]AC!$B:$BJ,51,FALSE)</f>
        <v>50.258000000000003</v>
      </c>
      <c r="BA98" s="16">
        <f>VLOOKUP($B98,[1]AC!$B:$BJ,52,FALSE)</f>
        <v>0.66510000000000002</v>
      </c>
      <c r="BB98" s="16">
        <f>VLOOKUP($B98,[1]AC!$B:$BJ,53,FALSE)</f>
        <v>0.66790000000000005</v>
      </c>
      <c r="BC98" s="16">
        <f>VLOOKUP($B98,[1]AC!$B:$BJ,54,FALSE)</f>
        <v>-4.5105999097894145E-4</v>
      </c>
      <c r="BD98" s="16">
        <f>VLOOKUP($B98,[1]AC!$B:$BJ,55,FALSE)</f>
        <v>1.8083182640145079E-3</v>
      </c>
      <c r="BE98" s="16">
        <f>VLOOKUP($B98,[1]AC!$B:$BJ,56,FALSE)</f>
        <v>-4.6414133852374917E-3</v>
      </c>
      <c r="BF98" s="14">
        <f>VLOOKUP($B98,[2]indicators!$A:$G,2,FALSE)</f>
        <v>0</v>
      </c>
      <c r="BG98" s="14">
        <f>VLOOKUP($B98,[2]indicators!$A:$G,3,FALSE)</f>
        <v>0</v>
      </c>
      <c r="BH98" s="14">
        <f>VLOOKUP($B98,[2]indicators!$A:$G,4,FALSE)</f>
        <v>0</v>
      </c>
      <c r="BI98" s="17">
        <f>VLOOKUP($B98,[2]indicators!$A:$G,5,FALSE)</f>
        <v>0</v>
      </c>
      <c r="BJ98" s="17">
        <f>VLOOKUP($B98,[2]indicators!$A:$G,6,FALSE)</f>
        <v>0</v>
      </c>
      <c r="BK98" s="17">
        <f>VLOOKUP($B98,[2]indicators!$A:$G,7,FALSE)</f>
        <v>0</v>
      </c>
    </row>
    <row r="99" spans="1:63" x14ac:dyDescent="0.25">
      <c r="A99" s="14">
        <v>98</v>
      </c>
      <c r="B99" s="14" t="s">
        <v>489</v>
      </c>
      <c r="C99" s="6" t="s">
        <v>490</v>
      </c>
      <c r="D99" s="6" t="s">
        <v>386</v>
      </c>
      <c r="E99" s="15">
        <f t="shared" ca="1" si="1"/>
        <v>4</v>
      </c>
      <c r="F99" s="16">
        <f>VLOOKUP($B99,[1]AC!$B:$BJ,5,FALSE)</f>
        <v>64.781000000000006</v>
      </c>
      <c r="G99" s="16">
        <f>VLOOKUP($B100,[1]AC!$B:$BJ,6,FALSE)</f>
        <v>52.558294930935155</v>
      </c>
      <c r="H99" s="16">
        <f>VLOOKUP($B100,[1]AC!$B:$BJ,7,FALSE)</f>
        <v>0</v>
      </c>
      <c r="I99" s="16">
        <f>VLOOKUP($B100,[1]AC!$B:$BJ,8,FALSE)</f>
        <v>2.6919999999999999E-2</v>
      </c>
      <c r="J99" s="16">
        <f>VLOOKUP($B100,[1]AC!$B:$BJ,9,FALSE)</f>
        <v>6941.81</v>
      </c>
      <c r="K99" s="16">
        <f>VLOOKUP($B100,[1]AC!$B:$BJ,10,FALSE)</f>
        <v>2.6890000000000001E-2</v>
      </c>
      <c r="L99" s="16">
        <f>VLOOKUP($B100,[1]AC!$B:$BJ,11,FALSE)</f>
        <v>6964.82</v>
      </c>
      <c r="M99" s="16">
        <f>VLOOKUP($B100,[1]AC!$B:$BJ,12,FALSE)</f>
        <v>3.8779511395442973E-6</v>
      </c>
      <c r="N99" s="16">
        <f>VLOOKUP($B100,[1]AC!$B:$BJ,13,FALSE)</f>
        <v>3.8608320100160524E-6</v>
      </c>
      <c r="O99" s="16">
        <f>VLOOKUP($B100,[1]AC!$B:$BJ,14,FALSE)</f>
        <v>2.7099999999999999E-2</v>
      </c>
      <c r="P99" s="16">
        <f>VLOOKUP($B100,[1]AC!$B:$BJ,15,FALSE)</f>
        <v>6892.2477999999992</v>
      </c>
      <c r="Q99" s="16">
        <f>VLOOKUP($B100,[1]AC!$B:$BJ,16,FALSE)</f>
        <v>2.7089999999999999E-2</v>
      </c>
      <c r="R99" s="16">
        <f>VLOOKUP($B100,[1]AC!$B:$BJ,17,FALSE)</f>
        <v>6889.6637999999994</v>
      </c>
      <c r="S99" s="16">
        <f>VLOOKUP($B100,[1]AC!$B:$BJ,18,FALSE)</f>
        <v>3.9319538104825544E-6</v>
      </c>
      <c r="T99" s="16">
        <f>VLOOKUP($B100,[1]AC!$B:$BJ,19,FALSE)</f>
        <v>3.9319770581548556E-6</v>
      </c>
      <c r="U99" s="16" t="str">
        <f>VLOOKUP($B99,[1]AC!$B:$BJ,20,FALSE)</f>
        <v>POSITIVE</v>
      </c>
      <c r="V99" s="16" t="str">
        <f>VLOOKUP($B99,[1]AC!$B:$BJ,21,FALSE)</f>
        <v/>
      </c>
      <c r="W99" s="16" t="str">
        <f>VLOOKUP($B99,[1]AC!$B:$BJ,22,FALSE)</f>
        <v>UP</v>
      </c>
      <c r="X99" s="16" t="str">
        <f>VLOOKUP($B99,[1]AC!$B:$BJ,23,FALSE)</f>
        <v>POSITIVE</v>
      </c>
      <c r="Y99" s="16">
        <f>VLOOKUP($B99,[1]AC!$B:$BJ,24,FALSE)</f>
        <v>0.77690000000000003</v>
      </c>
      <c r="Z99" s="16">
        <f>VLOOKUP($B99,[1]AC!$B:$BJ,25,FALSE)</f>
        <v>6852.6203076923057</v>
      </c>
      <c r="AA99" s="16">
        <f>VLOOKUP($B99,[1]AC!$B:$BJ,26,FALSE)</f>
        <v>0.77659999999999996</v>
      </c>
      <c r="AB99" s="16">
        <f>VLOOKUP($B99,[1]AC!$B:$BJ,27,FALSE)</f>
        <v>6850.3815384615364</v>
      </c>
      <c r="AC99" s="16">
        <f>VLOOKUP($B99,[1]AC!$B:$BJ,28,FALSE)</f>
        <v>1.1337269031641847E-4</v>
      </c>
      <c r="AD99" s="16">
        <f>VLOOKUP($B99,[1]AC!$B:$BJ,29,FALSE)</f>
        <v>1.133659483986069E-4</v>
      </c>
      <c r="AE99" s="16" t="str">
        <f>VLOOKUP($B99,[1]AC!$B:$BJ,30,FALSE)</f>
        <v>UP</v>
      </c>
      <c r="AF99" s="16" t="str">
        <f>VLOOKUP($B99,[1]AC!$B:$BJ,31,FALSE)</f>
        <v>UP</v>
      </c>
      <c r="AG99" s="16" t="str">
        <f>VLOOKUP($B99,[1]AC!$B:$BJ,32,FALSE)</f>
        <v>POSITIVE</v>
      </c>
      <c r="AH99" s="16">
        <f>VLOOKUP($B99,[1]AC!$B:$BJ,33,FALSE)</f>
        <v>0.77710000000000001</v>
      </c>
      <c r="AI99" s="16">
        <f>VLOOKUP($B99,[1]AC!$B:$BJ,34,FALSE)</f>
        <v>6560.7823076923087</v>
      </c>
      <c r="AJ99" s="16">
        <f>VLOOKUP($B99,[1]AC!$B:$BJ,35,FALSE)</f>
        <v>0.77710000000000001</v>
      </c>
      <c r="AK99" s="16">
        <f>VLOOKUP($B99,[1]AC!$B:$BJ,36,FALSE)</f>
        <v>6561.3723076923088</v>
      </c>
      <c r="AL99" s="16">
        <f>VLOOKUP($B99,[1]AC!$B:$BJ,37,FALSE)</f>
        <v>1.1844624063945469E-4</v>
      </c>
      <c r="AM99" s="16">
        <f>VLOOKUP($B99,[1]AC!$B:$BJ,38,FALSE)</f>
        <v>1.1843558992818574E-4</v>
      </c>
      <c r="AN99" s="16" t="str">
        <f>VLOOKUP($B100,[1]AC!$B:$BJ,39,FALSE)</f>
        <v/>
      </c>
      <c r="AO99" s="16" t="str">
        <f>VLOOKUP($B99,[1]AC!$B:$BJ,40,FALSE)</f>
        <v>UP</v>
      </c>
      <c r="AP99" s="16" t="str">
        <f>VLOOKUP($B99,[1]AC!$B:$BJ,41,FALSE)</f>
        <v>NEGATIVE</v>
      </c>
      <c r="AQ99" s="16">
        <f>VLOOKUP($B99,[1]AC!$B:$BJ,42,FALSE)</f>
        <v>0.77759999999999996</v>
      </c>
      <c r="AR99" s="16">
        <f>VLOOKUP($B99,[1]AC!$B:$BJ,43,FALSE)</f>
        <v>6769.6039787132295</v>
      </c>
      <c r="AS99" s="16">
        <f>VLOOKUP($B99,[1]AC!$B:$BJ,44,FALSE)</f>
        <v>0.77729999999999999</v>
      </c>
      <c r="AT99" s="16">
        <f>VLOOKUP($B99,[1]AC!$B:$BJ,45,FALSE)</f>
        <v>6766.1256231941452</v>
      </c>
      <c r="AU99" s="16">
        <f>VLOOKUP($B99,[1]AC!$B:$BJ,46,FALSE)</f>
        <v>1.1486639431865358E-4</v>
      </c>
      <c r="AV99" s="16">
        <f>VLOOKUP($B99,[1]AC!$B:$BJ,47,FALSE)</f>
        <v>1.1488110674969304E-4</v>
      </c>
      <c r="AW99" s="16" t="str">
        <f>VLOOKUP($B99,[1]AC!$B:$BJ,48,FALSE)</f>
        <v>UP</v>
      </c>
      <c r="AX99" s="16" t="str">
        <f>VLOOKUP($B99,[1]AC!$B:$BJ,49,FALSE)</f>
        <v>DOWN</v>
      </c>
      <c r="AY99" s="16" t="str">
        <f>VLOOKUP($B99,[1]AC!$B:$BJ,50,FALSE)</f>
        <v>NEGATIVE</v>
      </c>
      <c r="AZ99" s="16">
        <f>VLOOKUP($B99,[1]AC!$B:$BJ,51,FALSE)</f>
        <v>84.864999999999995</v>
      </c>
      <c r="BA99" s="16">
        <f>VLOOKUP($B99,[1]AC!$B:$BJ,52,FALSE)</f>
        <v>0.7823</v>
      </c>
      <c r="BB99" s="16">
        <f>VLOOKUP($B99,[1]AC!$B:$BJ,53,FALSE)</f>
        <v>0.77649999999999997</v>
      </c>
      <c r="BC99" s="16">
        <f>VLOOKUP($B99,[1]AC!$B:$BJ,54,FALSE)</f>
        <v>1.0609740508756182E-2</v>
      </c>
      <c r="BD99" s="16">
        <f>VLOOKUP($B99,[1]AC!$B:$BJ,55,FALSE)</f>
        <v>1.4239897370109E-2</v>
      </c>
      <c r="BE99" s="16">
        <f>VLOOKUP($B99,[1]AC!$B:$BJ,56,FALSE)</f>
        <v>1.8158403090791975E-2</v>
      </c>
      <c r="BF99" s="14">
        <f>VLOOKUP($B99,[2]indicators!$A:$G,2,FALSE)</f>
        <v>17</v>
      </c>
      <c r="BG99" s="14">
        <f>VLOOKUP($B99,[2]indicators!$A:$G,3,FALSE)</f>
        <v>0</v>
      </c>
      <c r="BH99" s="14">
        <f>VLOOKUP($B99,[2]indicators!$A:$G,4,FALSE)</f>
        <v>0</v>
      </c>
      <c r="BI99" s="17">
        <f>VLOOKUP($B99,[2]indicators!$A:$G,5,FALSE)</f>
        <v>0</v>
      </c>
      <c r="BJ99" s="17">
        <f>VLOOKUP($B99,[2]indicators!$A:$G,6,FALSE)</f>
        <v>46049</v>
      </c>
      <c r="BK99" s="17">
        <f>VLOOKUP($B99,[2]indicators!$A:$G,7,FALSE)</f>
        <v>0</v>
      </c>
    </row>
    <row r="100" spans="1:63" x14ac:dyDescent="0.25">
      <c r="A100" s="14">
        <v>99</v>
      </c>
      <c r="B100" s="14" t="s">
        <v>491</v>
      </c>
      <c r="C100" s="6" t="s">
        <v>492</v>
      </c>
      <c r="D100" s="6" t="s">
        <v>386</v>
      </c>
      <c r="E100" s="15">
        <f t="shared" ca="1" si="1"/>
        <v>-1</v>
      </c>
      <c r="F100" s="16">
        <f>VLOOKUP($B100,[1]AC!$B:$BJ,5,FALSE)</f>
        <v>45.185000000000002</v>
      </c>
      <c r="G100" s="16">
        <f>VLOOKUP($B101,[1]AC!$B:$BJ,6,FALSE)</f>
        <v>52.558294930935155</v>
      </c>
      <c r="H100" s="16">
        <f>VLOOKUP($B101,[1]AC!$B:$BJ,7,FALSE)</f>
        <v>0</v>
      </c>
      <c r="I100" s="16">
        <f>VLOOKUP($B101,[1]AC!$B:$BJ,8,FALSE)</f>
        <v>3.2017999999999998E-2</v>
      </c>
      <c r="J100" s="16">
        <f>VLOOKUP($B101,[1]AC!$B:$BJ,9,FALSE)</f>
        <v>6941.81</v>
      </c>
      <c r="K100" s="16">
        <f>VLOOKUP($B101,[1]AC!$B:$BJ,10,FALSE)</f>
        <v>3.2023000000000003E-2</v>
      </c>
      <c r="L100" s="16">
        <f>VLOOKUP($B101,[1]AC!$B:$BJ,11,FALSE)</f>
        <v>6964.82</v>
      </c>
      <c r="M100" s="16">
        <f>VLOOKUP($B101,[1]AC!$B:$BJ,12,FALSE)</f>
        <v>4.6123417379617127E-6</v>
      </c>
      <c r="N100" s="16">
        <f>VLOOKUP($B101,[1]AC!$B:$BJ,13,FALSE)</f>
        <v>4.5978216235308309E-6</v>
      </c>
      <c r="O100" s="16">
        <f>VLOOKUP($B101,[1]AC!$B:$BJ,14,FALSE)</f>
        <v>3.1831999999999999E-2</v>
      </c>
      <c r="P100" s="16">
        <f>VLOOKUP($B101,[1]AC!$B:$BJ,15,FALSE)</f>
        <v>6892.2477999999992</v>
      </c>
      <c r="Q100" s="16">
        <f>VLOOKUP($B101,[1]AC!$B:$BJ,16,FALSE)</f>
        <v>3.1815999999999997E-2</v>
      </c>
      <c r="R100" s="16">
        <f>VLOOKUP($B101,[1]AC!$B:$BJ,17,FALSE)</f>
        <v>6889.6637999999994</v>
      </c>
      <c r="S100" s="16">
        <f>VLOOKUP($B101,[1]AC!$B:$BJ,18,FALSE)</f>
        <v>4.6185222765786224E-6</v>
      </c>
      <c r="T100" s="16">
        <f>VLOOKUP($B101,[1]AC!$B:$BJ,19,FALSE)</f>
        <v>4.6179321551219958E-6</v>
      </c>
      <c r="U100" s="16" t="str">
        <f>VLOOKUP($B100,[1]AC!$B:$BJ,20,FALSE)</f>
        <v>NEGATIVE</v>
      </c>
      <c r="V100" s="16" t="str">
        <f>VLOOKUP($B100,[1]AC!$B:$BJ,21,FALSE)</f>
        <v/>
      </c>
      <c r="W100" s="16" t="str">
        <f>VLOOKUP($B100,[1]AC!$B:$BJ,22,FALSE)</f>
        <v>DOWN</v>
      </c>
      <c r="X100" s="16" t="str">
        <f>VLOOKUP($B100,[1]AC!$B:$BJ,23,FALSE)</f>
        <v>NEGATIVE</v>
      </c>
      <c r="Y100" s="16">
        <f>VLOOKUP($B100,[1]AC!$B:$BJ,24,FALSE)</f>
        <v>2.7009999999999999E-2</v>
      </c>
      <c r="Z100" s="16">
        <f>VLOOKUP($B100,[1]AC!$B:$BJ,25,FALSE)</f>
        <v>6852.6203076923057</v>
      </c>
      <c r="AA100" s="16">
        <f>VLOOKUP($B100,[1]AC!$B:$BJ,26,FALSE)</f>
        <v>2.7009999999999999E-2</v>
      </c>
      <c r="AB100" s="16">
        <f>VLOOKUP($B100,[1]AC!$B:$BJ,27,FALSE)</f>
        <v>6850.3815384615364</v>
      </c>
      <c r="AC100" s="16">
        <f>VLOOKUP($B100,[1]AC!$B:$BJ,28,FALSE)</f>
        <v>3.9415579423947264E-6</v>
      </c>
      <c r="AD100" s="16">
        <f>VLOOKUP($B100,[1]AC!$B:$BJ,29,FALSE)</f>
        <v>3.94284608066749E-6</v>
      </c>
      <c r="AE100" s="16" t="str">
        <f>VLOOKUP($B100,[1]AC!$B:$BJ,30,FALSE)</f>
        <v/>
      </c>
      <c r="AF100" s="16" t="str">
        <f>VLOOKUP($B100,[1]AC!$B:$BJ,31,FALSE)</f>
        <v>DOWN</v>
      </c>
      <c r="AG100" s="16" t="str">
        <f>VLOOKUP($B100,[1]AC!$B:$BJ,32,FALSE)</f>
        <v>NEGATIVE</v>
      </c>
      <c r="AH100" s="16">
        <f>VLOOKUP($B100,[1]AC!$B:$BJ,33,FALSE)</f>
        <v>2.6700000000000002E-2</v>
      </c>
      <c r="AI100" s="16">
        <f>VLOOKUP($B100,[1]AC!$B:$BJ,34,FALSE)</f>
        <v>6560.7823076923087</v>
      </c>
      <c r="AJ100" s="16">
        <f>VLOOKUP($B100,[1]AC!$B:$BJ,35,FALSE)</f>
        <v>2.6700000000000002E-2</v>
      </c>
      <c r="AK100" s="16">
        <f>VLOOKUP($B100,[1]AC!$B:$BJ,36,FALSE)</f>
        <v>6561.3723076923088</v>
      </c>
      <c r="AL100" s="16">
        <f>VLOOKUP($B100,[1]AC!$B:$BJ,37,FALSE)</f>
        <v>4.0696366298718829E-6</v>
      </c>
      <c r="AM100" s="16">
        <f>VLOOKUP($B100,[1]AC!$B:$BJ,38,FALSE)</f>
        <v>4.0692706872764887E-6</v>
      </c>
      <c r="AN100" s="16" t="str">
        <f>VLOOKUP($B101,[1]AC!$B:$BJ,39,FALSE)</f>
        <v>DOWN</v>
      </c>
      <c r="AO100" s="16" t="str">
        <f>VLOOKUP($B100,[1]AC!$B:$BJ,40,FALSE)</f>
        <v>UP</v>
      </c>
      <c r="AP100" s="16" t="str">
        <f>VLOOKUP($B100,[1]AC!$B:$BJ,41,FALSE)</f>
        <v>NEGATIVE</v>
      </c>
      <c r="AQ100" s="16">
        <f>VLOOKUP($B100,[1]AC!$B:$BJ,42,FALSE)</f>
        <v>2.691E-2</v>
      </c>
      <c r="AR100" s="16">
        <f>VLOOKUP($B100,[1]AC!$B:$BJ,43,FALSE)</f>
        <v>6769.6039787132295</v>
      </c>
      <c r="AS100" s="16">
        <f>VLOOKUP($B100,[1]AC!$B:$BJ,44,FALSE)</f>
        <v>2.691E-2</v>
      </c>
      <c r="AT100" s="16">
        <f>VLOOKUP($B100,[1]AC!$B:$BJ,45,FALSE)</f>
        <v>6766.1256231941452</v>
      </c>
      <c r="AU100" s="16">
        <f>VLOOKUP($B100,[1]AC!$B:$BJ,46,FALSE)</f>
        <v>3.9751217478330345E-6</v>
      </c>
      <c r="AV100" s="16">
        <f>VLOOKUP($B100,[1]AC!$B:$BJ,47,FALSE)</f>
        <v>3.9771652934957413E-6</v>
      </c>
      <c r="AW100" s="16" t="str">
        <f>VLOOKUP($B100,[1]AC!$B:$BJ,48,FALSE)</f>
        <v/>
      </c>
      <c r="AX100" s="16" t="str">
        <f>VLOOKUP($B100,[1]AC!$B:$BJ,49,FALSE)</f>
        <v>DOWN</v>
      </c>
      <c r="AY100" s="16" t="str">
        <f>VLOOKUP($B100,[1]AC!$B:$BJ,50,FALSE)</f>
        <v>NEGATIVE</v>
      </c>
      <c r="AZ100" s="16">
        <f>VLOOKUP($B100,[1]AC!$B:$BJ,51,FALSE)</f>
        <v>42.813000000000002</v>
      </c>
      <c r="BA100" s="16">
        <f>VLOOKUP($B100,[1]AC!$B:$BJ,52,FALSE)</f>
        <v>2.7109999999999999E-2</v>
      </c>
      <c r="BB100" s="16">
        <f>VLOOKUP($B100,[1]AC!$B:$BJ,53,FALSE)</f>
        <v>2.6710000000000001E-2</v>
      </c>
      <c r="BC100" s="16">
        <f>VLOOKUP($B100,[1]AC!$B:$BJ,54,FALSE)</f>
        <v>-7.0084839542603472E-3</v>
      </c>
      <c r="BD100" s="16">
        <f>VLOOKUP($B100,[1]AC!$B:$BJ,55,FALSE)</f>
        <v>-6.6420664206642277E-3</v>
      </c>
      <c r="BE100" s="16">
        <f>VLOOKUP($B100,[1]AC!$B:$BJ,56,FALSE)</f>
        <v>7.8622238861849603E-3</v>
      </c>
      <c r="BF100" s="14">
        <f>VLOOKUP($B100,[2]indicators!$A:$G,2,FALSE)</f>
        <v>0</v>
      </c>
      <c r="BG100" s="14">
        <f>VLOOKUP($B100,[2]indicators!$A:$G,3,FALSE)</f>
        <v>0</v>
      </c>
      <c r="BH100" s="14">
        <f>VLOOKUP($B100,[2]indicators!$A:$G,4,FALSE)</f>
        <v>0</v>
      </c>
      <c r="BI100" s="17">
        <f>VLOOKUP($B100,[2]indicators!$A:$G,5,FALSE)</f>
        <v>46020</v>
      </c>
      <c r="BJ100" s="17">
        <f>VLOOKUP($B100,[2]indicators!$A:$G,6,FALSE)</f>
        <v>0</v>
      </c>
      <c r="BK100" s="17">
        <f>VLOOKUP($B100,[2]indicators!$A:$G,7,FALSE)</f>
        <v>0</v>
      </c>
    </row>
    <row r="101" spans="1:63" x14ac:dyDescent="0.25">
      <c r="A101" s="14">
        <v>100</v>
      </c>
      <c r="B101" s="14" t="s">
        <v>493</v>
      </c>
      <c r="C101" s="6" t="s">
        <v>494</v>
      </c>
      <c r="D101" s="6" t="s">
        <v>386</v>
      </c>
      <c r="E101" s="15">
        <f t="shared" ca="1" si="1"/>
        <v>-1</v>
      </c>
      <c r="F101" s="16">
        <f>VLOOKUP($B101,[1]AC!$B:$BJ,5,FALSE)</f>
        <v>54.317999999999998</v>
      </c>
      <c r="G101" s="16">
        <f>VLOOKUP($B102,[1]AC!$B:$BJ,6,FALSE)</f>
        <v>52.558294930935155</v>
      </c>
      <c r="H101" s="16">
        <f>VLOOKUP($B102,[1]AC!$B:$BJ,7,FALSE)</f>
        <v>0</v>
      </c>
      <c r="I101" s="16">
        <f>VLOOKUP($B102,[1]AC!$B:$BJ,8,FALSE)</f>
        <v>1.925E-2</v>
      </c>
      <c r="J101" s="16">
        <f>VLOOKUP($B102,[1]AC!$B:$BJ,9,FALSE)</f>
        <v>6941.81</v>
      </c>
      <c r="K101" s="16">
        <f>VLOOKUP($B102,[1]AC!$B:$BJ,10,FALSE)</f>
        <v>1.9259999999999999E-2</v>
      </c>
      <c r="L101" s="16">
        <f>VLOOKUP($B102,[1]AC!$B:$BJ,11,FALSE)</f>
        <v>6964.82</v>
      </c>
      <c r="M101" s="16">
        <f>VLOOKUP($B102,[1]AC!$B:$BJ,12,FALSE)</f>
        <v>2.77305198500103E-6</v>
      </c>
      <c r="N101" s="16">
        <f>VLOOKUP($B102,[1]AC!$B:$BJ,13,FALSE)</f>
        <v>2.7653263113763171E-6</v>
      </c>
      <c r="O101" s="16">
        <f>VLOOKUP($B102,[1]AC!$B:$BJ,14,FALSE)</f>
        <v>1.975E-2</v>
      </c>
      <c r="P101" s="16">
        <f>VLOOKUP($B102,[1]AC!$B:$BJ,15,FALSE)</f>
        <v>6892.2477999999992</v>
      </c>
      <c r="Q101" s="16">
        <f>VLOOKUP($B102,[1]AC!$B:$BJ,16,FALSE)</f>
        <v>1.9769999999999999E-2</v>
      </c>
      <c r="R101" s="16">
        <f>VLOOKUP($B102,[1]AC!$B:$BJ,17,FALSE)</f>
        <v>6889.6637999999994</v>
      </c>
      <c r="S101" s="16">
        <f>VLOOKUP($B102,[1]AC!$B:$BJ,18,FALSE)</f>
        <v>2.8655382936173598E-6</v>
      </c>
      <c r="T101" s="16">
        <f>VLOOKUP($B102,[1]AC!$B:$BJ,19,FALSE)</f>
        <v>2.8695159261617382E-6</v>
      </c>
      <c r="U101" s="16" t="str">
        <f>VLOOKUP($B101,[1]AC!$B:$BJ,20,FALSE)</f>
        <v>NEGATIVE</v>
      </c>
      <c r="V101" s="16" t="str">
        <f>VLOOKUP($B101,[1]AC!$B:$BJ,21,FALSE)</f>
        <v/>
      </c>
      <c r="W101" s="16" t="str">
        <f>VLOOKUP($B101,[1]AC!$B:$BJ,22,FALSE)</f>
        <v>UP</v>
      </c>
      <c r="X101" s="16" t="str">
        <f>VLOOKUP($B101,[1]AC!$B:$BJ,23,FALSE)</f>
        <v>NEGATIVE</v>
      </c>
      <c r="Y101" s="16">
        <f>VLOOKUP($B101,[1]AC!$B:$BJ,24,FALSE)</f>
        <v>3.1629999999999998E-2</v>
      </c>
      <c r="Z101" s="16">
        <f>VLOOKUP($B101,[1]AC!$B:$BJ,25,FALSE)</f>
        <v>6852.6203076923057</v>
      </c>
      <c r="AA101" s="16">
        <f>VLOOKUP($B101,[1]AC!$B:$BJ,26,FALSE)</f>
        <v>3.1612000000000001E-2</v>
      </c>
      <c r="AB101" s="16">
        <f>VLOOKUP($B101,[1]AC!$B:$BJ,27,FALSE)</f>
        <v>6850.3815384615364</v>
      </c>
      <c r="AC101" s="16">
        <f>VLOOKUP($B101,[1]AC!$B:$BJ,28,FALSE)</f>
        <v>4.6157525997017842E-6</v>
      </c>
      <c r="AD101" s="16">
        <f>VLOOKUP($B101,[1]AC!$B:$BJ,29,FALSE)</f>
        <v>4.6146334802688154E-6</v>
      </c>
      <c r="AE101" s="16" t="str">
        <f>VLOOKUP($B101,[1]AC!$B:$BJ,30,FALSE)</f>
        <v>UP</v>
      </c>
      <c r="AF101" s="16" t="str">
        <f>VLOOKUP($B101,[1]AC!$B:$BJ,31,FALSE)</f>
        <v>UP</v>
      </c>
      <c r="AG101" s="16" t="str">
        <f>VLOOKUP($B101,[1]AC!$B:$BJ,32,FALSE)</f>
        <v>NEGATIVE</v>
      </c>
      <c r="AH101" s="16">
        <f>VLOOKUP($B101,[1]AC!$B:$BJ,33,FALSE)</f>
        <v>3.1126000000000001E-2</v>
      </c>
      <c r="AI101" s="16">
        <f>VLOOKUP($B101,[1]AC!$B:$BJ,34,FALSE)</f>
        <v>6560.7823076923087</v>
      </c>
      <c r="AJ101" s="16">
        <f>VLOOKUP($B101,[1]AC!$B:$BJ,35,FALSE)</f>
        <v>3.1127999999999999E-2</v>
      </c>
      <c r="AK101" s="16">
        <f>VLOOKUP($B101,[1]AC!$B:$BJ,36,FALSE)</f>
        <v>6561.3723076923088</v>
      </c>
      <c r="AL101" s="16">
        <f>VLOOKUP($B101,[1]AC!$B:$BJ,37,FALSE)</f>
        <v>4.7442513011757389E-6</v>
      </c>
      <c r="AM101" s="16">
        <f>VLOOKUP($B101,[1]AC!$B:$BJ,38,FALSE)</f>
        <v>4.7441295113686339E-6</v>
      </c>
      <c r="AN101" s="16" t="str">
        <f>VLOOKUP($B102,[1]AC!$B:$BJ,39,FALSE)</f>
        <v/>
      </c>
      <c r="AO101" s="16" t="str">
        <f>VLOOKUP($B101,[1]AC!$B:$BJ,40,FALSE)</f>
        <v>UP</v>
      </c>
      <c r="AP101" s="16" t="str">
        <f>VLOOKUP($B101,[1]AC!$B:$BJ,41,FALSE)</f>
        <v>NEGATIVE</v>
      </c>
      <c r="AQ101" s="16">
        <f>VLOOKUP($B101,[1]AC!$B:$BJ,42,FALSE)</f>
        <v>3.1475000000000003E-2</v>
      </c>
      <c r="AR101" s="16">
        <f>VLOOKUP($B101,[1]AC!$B:$BJ,43,FALSE)</f>
        <v>6769.6039787132295</v>
      </c>
      <c r="AS101" s="16">
        <f>VLOOKUP($B101,[1]AC!$B:$BJ,44,FALSE)</f>
        <v>3.1463999999999999E-2</v>
      </c>
      <c r="AT101" s="16">
        <f>VLOOKUP($B101,[1]AC!$B:$BJ,45,FALSE)</f>
        <v>6766.1256231941452</v>
      </c>
      <c r="AU101" s="16">
        <f>VLOOKUP($B101,[1]AC!$B:$BJ,46,FALSE)</f>
        <v>4.6494595694182381E-6</v>
      </c>
      <c r="AV101" s="16">
        <f>VLOOKUP($B101,[1]AC!$B:$BJ,47,FALSE)</f>
        <v>4.6502240354719439E-6</v>
      </c>
      <c r="AW101" s="16" t="str">
        <f>VLOOKUP($B101,[1]AC!$B:$BJ,48,FALSE)</f>
        <v>UP</v>
      </c>
      <c r="AX101" s="16" t="str">
        <f>VLOOKUP($B101,[1]AC!$B:$BJ,49,FALSE)</f>
        <v>DOWN</v>
      </c>
      <c r="AY101" s="16" t="str">
        <f>VLOOKUP($B101,[1]AC!$B:$BJ,50,FALSE)</f>
        <v>NEGATIVE</v>
      </c>
      <c r="AZ101" s="16">
        <f>VLOOKUP($B101,[1]AC!$B:$BJ,51,FALSE)</f>
        <v>61.17</v>
      </c>
      <c r="BA101" s="16">
        <f>VLOOKUP($B101,[1]AC!$B:$BJ,52,FALSE)</f>
        <v>3.1891999999999997E-2</v>
      </c>
      <c r="BB101" s="16">
        <f>VLOOKUP($B101,[1]AC!$B:$BJ,53,FALSE)</f>
        <v>3.1060999999999998E-2</v>
      </c>
      <c r="BC101" s="16">
        <f>VLOOKUP($B101,[1]AC!$B:$BJ,54,FALSE)</f>
        <v>3.9508340649692109E-3</v>
      </c>
      <c r="BD101" s="16">
        <f>VLOOKUP($B101,[1]AC!$B:$BJ,55,FALSE)</f>
        <v>5.8431766775570715E-3</v>
      </c>
      <c r="BE101" s="16">
        <f>VLOOKUP($B101,[1]AC!$B:$BJ,56,FALSE)</f>
        <v>3.0810340942017289E-2</v>
      </c>
      <c r="BF101" s="14">
        <f>VLOOKUP($B101,[2]indicators!$A:$G,2,FALSE)</f>
        <v>2</v>
      </c>
      <c r="BG101" s="14">
        <f>VLOOKUP($B101,[2]indicators!$A:$G,3,FALSE)</f>
        <v>0</v>
      </c>
      <c r="BH101" s="14">
        <f>VLOOKUP($B101,[2]indicators!$A:$G,4,FALSE)</f>
        <v>0</v>
      </c>
      <c r="BI101" s="17">
        <f>VLOOKUP($B101,[2]indicators!$A:$G,5,FALSE)</f>
        <v>46020</v>
      </c>
      <c r="BJ101" s="17">
        <f>VLOOKUP($B101,[2]indicators!$A:$G,6,FALSE)</f>
        <v>46006</v>
      </c>
      <c r="BK101" s="17">
        <f>VLOOKUP($B101,[2]indicators!$A:$G,7,FALSE)</f>
        <v>0</v>
      </c>
    </row>
    <row r="102" spans="1:63" x14ac:dyDescent="0.25">
      <c r="A102" s="14">
        <v>101</v>
      </c>
      <c r="B102" s="14" t="s">
        <v>495</v>
      </c>
      <c r="C102" s="6" t="s">
        <v>496</v>
      </c>
      <c r="D102" s="6" t="s">
        <v>386</v>
      </c>
      <c r="E102" s="15">
        <f t="shared" ca="1" si="1"/>
        <v>-1</v>
      </c>
      <c r="F102" s="16">
        <f>VLOOKUP($B102,[1]AC!$B:$BJ,5,FALSE)</f>
        <v>35.838999999999999</v>
      </c>
      <c r="G102" s="16">
        <f>VLOOKUP($B103,[1]AC!$B:$BJ,6,FALSE)</f>
        <v>52.558294930935155</v>
      </c>
      <c r="H102" s="16">
        <f>VLOOKUP($B103,[1]AC!$B:$BJ,7,FALSE)</f>
        <v>0</v>
      </c>
      <c r="I102" s="16">
        <f>VLOOKUP($B103,[1]AC!$B:$BJ,8,FALSE)</f>
        <v>2.2919999999999999E-2</v>
      </c>
      <c r="J102" s="16">
        <f>VLOOKUP($B103,[1]AC!$B:$BJ,9,FALSE)</f>
        <v>6941.81</v>
      </c>
      <c r="K102" s="16">
        <f>VLOOKUP($B103,[1]AC!$B:$BJ,10,FALSE)</f>
        <v>2.2919999999999999E-2</v>
      </c>
      <c r="L102" s="16">
        <f>VLOOKUP($B103,[1]AC!$B:$BJ,11,FALSE)</f>
        <v>6964.82</v>
      </c>
      <c r="M102" s="16">
        <f>VLOOKUP($B103,[1]AC!$B:$BJ,12,FALSE)</f>
        <v>3.3017325452583691E-6</v>
      </c>
      <c r="N102" s="16">
        <f>VLOOKUP($B103,[1]AC!$B:$BJ,13,FALSE)</f>
        <v>3.2908244577749318E-6</v>
      </c>
      <c r="O102" s="16">
        <f>VLOOKUP($B103,[1]AC!$B:$BJ,14,FALSE)</f>
        <v>2.3230000000000001E-2</v>
      </c>
      <c r="P102" s="16">
        <f>VLOOKUP($B103,[1]AC!$B:$BJ,15,FALSE)</f>
        <v>6892.2477999999992</v>
      </c>
      <c r="Q102" s="16">
        <f>VLOOKUP($B103,[1]AC!$B:$BJ,16,FALSE)</f>
        <v>2.324E-2</v>
      </c>
      <c r="R102" s="16">
        <f>VLOOKUP($B103,[1]AC!$B:$BJ,17,FALSE)</f>
        <v>6889.6637999999994</v>
      </c>
      <c r="S102" s="16">
        <f>VLOOKUP($B103,[1]AC!$B:$BJ,18,FALSE)</f>
        <v>3.3704533954800642E-6</v>
      </c>
      <c r="T102" s="16">
        <f>VLOOKUP($B103,[1]AC!$B:$BJ,19,FALSE)</f>
        <v>3.3731689491147599E-6</v>
      </c>
      <c r="U102" s="16" t="str">
        <f>VLOOKUP($B102,[1]AC!$B:$BJ,20,FALSE)</f>
        <v>NEGATIVE</v>
      </c>
      <c r="V102" s="16" t="str">
        <f>VLOOKUP($B102,[1]AC!$B:$BJ,21,FALSE)</f>
        <v/>
      </c>
      <c r="W102" s="16" t="str">
        <f>VLOOKUP($B102,[1]AC!$B:$BJ,22,FALSE)</f>
        <v>DOWN</v>
      </c>
      <c r="X102" s="16" t="str">
        <f>VLOOKUP($B102,[1]AC!$B:$BJ,23,FALSE)</f>
        <v>NEGATIVE</v>
      </c>
      <c r="Y102" s="16">
        <f>VLOOKUP($B102,[1]AC!$B:$BJ,24,FALSE)</f>
        <v>1.9890000000000001E-2</v>
      </c>
      <c r="Z102" s="16">
        <f>VLOOKUP($B102,[1]AC!$B:$BJ,25,FALSE)</f>
        <v>6852.6203076923057</v>
      </c>
      <c r="AA102" s="16">
        <f>VLOOKUP($B102,[1]AC!$B:$BJ,26,FALSE)</f>
        <v>1.9910000000000001E-2</v>
      </c>
      <c r="AB102" s="16">
        <f>VLOOKUP($B102,[1]AC!$B:$BJ,27,FALSE)</f>
        <v>6850.3815384615364</v>
      </c>
      <c r="AC102" s="16">
        <f>VLOOKUP($B102,[1]AC!$B:$BJ,28,FALSE)</f>
        <v>2.902539336328438E-6</v>
      </c>
      <c r="AD102" s="16">
        <f>VLOOKUP($B102,[1]AC!$B:$BJ,29,FALSE)</f>
        <v>2.9064074589444548E-6</v>
      </c>
      <c r="AE102" s="16" t="str">
        <f>VLOOKUP($B102,[1]AC!$B:$BJ,30,FALSE)</f>
        <v>DOWN</v>
      </c>
      <c r="AF102" s="16" t="str">
        <f>VLOOKUP($B102,[1]AC!$B:$BJ,31,FALSE)</f>
        <v>DOWN</v>
      </c>
      <c r="AG102" s="16" t="str">
        <f>VLOOKUP($B102,[1]AC!$B:$BJ,32,FALSE)</f>
        <v>NEGATIVE</v>
      </c>
      <c r="AH102" s="16">
        <f>VLOOKUP($B102,[1]AC!$B:$BJ,33,FALSE)</f>
        <v>2.0660000000000001E-2</v>
      </c>
      <c r="AI102" s="16">
        <f>VLOOKUP($B102,[1]AC!$B:$BJ,34,FALSE)</f>
        <v>6560.7823076923087</v>
      </c>
      <c r="AJ102" s="16">
        <f>VLOOKUP($B102,[1]AC!$B:$BJ,35,FALSE)</f>
        <v>2.0660000000000001E-2</v>
      </c>
      <c r="AK102" s="16">
        <f>VLOOKUP($B102,[1]AC!$B:$BJ,36,FALSE)</f>
        <v>6561.3723076923088</v>
      </c>
      <c r="AL102" s="16">
        <f>VLOOKUP($B102,[1]AC!$B:$BJ,37,FALSE)</f>
        <v>3.1490147106049849E-6</v>
      </c>
      <c r="AM102" s="16">
        <f>VLOOKUP($B102,[1]AC!$B:$BJ,38,FALSE)</f>
        <v>3.1487315505292981E-6</v>
      </c>
      <c r="AN102" s="16" t="str">
        <f>VLOOKUP($B103,[1]AC!$B:$BJ,39,FALSE)</f>
        <v>DOWN</v>
      </c>
      <c r="AO102" s="16" t="str">
        <f>VLOOKUP($B102,[1]AC!$B:$BJ,40,FALSE)</f>
        <v>UP</v>
      </c>
      <c r="AP102" s="16" t="str">
        <f>VLOOKUP($B102,[1]AC!$B:$BJ,41,FALSE)</f>
        <v>NEGATIVE</v>
      </c>
      <c r="AQ102" s="16">
        <f>VLOOKUP($B102,[1]AC!$B:$BJ,42,FALSE)</f>
        <v>2.0129999999999999E-2</v>
      </c>
      <c r="AR102" s="16">
        <f>VLOOKUP($B102,[1]AC!$B:$BJ,43,FALSE)</f>
        <v>6769.6039787132295</v>
      </c>
      <c r="AS102" s="16">
        <f>VLOOKUP($B102,[1]AC!$B:$BJ,44,FALSE)</f>
        <v>2.0150000000000001E-2</v>
      </c>
      <c r="AT102" s="16">
        <f>VLOOKUP($B102,[1]AC!$B:$BJ,45,FALSE)</f>
        <v>6766.1256231941452</v>
      </c>
      <c r="AU102" s="16">
        <f>VLOOKUP($B102,[1]AC!$B:$BJ,46,FALSE)</f>
        <v>2.9735860566287251E-6</v>
      </c>
      <c r="AV102" s="16">
        <f>VLOOKUP($B102,[1]AC!$B:$BJ,47,FALSE)</f>
        <v>2.9780706303953623E-6</v>
      </c>
      <c r="AW102" s="16" t="str">
        <f>VLOOKUP($B102,[1]AC!$B:$BJ,48,FALSE)</f>
        <v>DOWN</v>
      </c>
      <c r="AX102" s="16" t="str">
        <f>VLOOKUP($B102,[1]AC!$B:$BJ,49,FALSE)</f>
        <v>DOWN</v>
      </c>
      <c r="AY102" s="16" t="str">
        <f>VLOOKUP($B102,[1]AC!$B:$BJ,50,FALSE)</f>
        <v>NEGATIVE</v>
      </c>
      <c r="AZ102" s="16">
        <f>VLOOKUP($B102,[1]AC!$B:$BJ,51,FALSE)</f>
        <v>11.167999999999999</v>
      </c>
      <c r="BA102" s="16">
        <f>VLOOKUP($B102,[1]AC!$B:$BJ,52,FALSE)</f>
        <v>1.9619999999999999E-2</v>
      </c>
      <c r="BB102" s="16">
        <f>VLOOKUP($B102,[1]AC!$B:$BJ,53,FALSE)</f>
        <v>2.0809999999999999E-2</v>
      </c>
      <c r="BC102" s="16">
        <f>VLOOKUP($B102,[1]AC!$B:$BJ,54,FALSE)</f>
        <v>-1.8858307849133449E-2</v>
      </c>
      <c r="BD102" s="16">
        <f>VLOOKUP($B102,[1]AC!$B:$BJ,55,FALSE)</f>
        <v>-2.5316455696202556E-2</v>
      </c>
      <c r="BE102" s="16">
        <f>VLOOKUP($B102,[1]AC!$B:$BJ,56,FALSE)</f>
        <v>-7.4963959634790966E-2</v>
      </c>
      <c r="BF102" s="14">
        <f>VLOOKUP($B102,[2]indicators!$A:$G,2,FALSE)</f>
        <v>0</v>
      </c>
      <c r="BG102" s="14">
        <f>VLOOKUP($B102,[2]indicators!$A:$G,3,FALSE)</f>
        <v>0</v>
      </c>
      <c r="BH102" s="14">
        <f>VLOOKUP($B102,[2]indicators!$A:$G,4,FALSE)</f>
        <v>0</v>
      </c>
      <c r="BI102" s="17">
        <f>VLOOKUP($B102,[2]indicators!$A:$G,5,FALSE)</f>
        <v>0</v>
      </c>
      <c r="BJ102" s="17">
        <f>VLOOKUP($B102,[2]indicators!$A:$G,6,FALSE)</f>
        <v>0</v>
      </c>
      <c r="BK102" s="17">
        <f>VLOOKUP($B102,[2]indicators!$A:$G,7,FALSE)</f>
        <v>0</v>
      </c>
    </row>
    <row r="103" spans="1:63" x14ac:dyDescent="0.25">
      <c r="A103" s="14">
        <v>102</v>
      </c>
      <c r="B103" s="14" t="s">
        <v>497</v>
      </c>
      <c r="C103" s="6" t="s">
        <v>498</v>
      </c>
      <c r="D103" s="6" t="s">
        <v>386</v>
      </c>
      <c r="E103" s="15">
        <f t="shared" ca="1" si="1"/>
        <v>-1</v>
      </c>
      <c r="F103" s="16">
        <f>VLOOKUP($B103,[1]AC!$B:$BJ,5,FALSE)</f>
        <v>13.41</v>
      </c>
      <c r="G103" s="16">
        <f>VLOOKUP($B104,[1]AC!$B:$BJ,6,FALSE)</f>
        <v>52.558294930935155</v>
      </c>
      <c r="H103" s="16">
        <f>VLOOKUP($B104,[1]AC!$B:$BJ,7,FALSE)</f>
        <v>0</v>
      </c>
      <c r="I103" s="16">
        <f>VLOOKUP($B104,[1]AC!$B:$BJ,8,FALSE)</f>
        <v>3.1685999999999999E-2</v>
      </c>
      <c r="J103" s="16">
        <f>VLOOKUP($B104,[1]AC!$B:$BJ,9,FALSE)</f>
        <v>6941.81</v>
      </c>
      <c r="K103" s="16">
        <f>VLOOKUP($B104,[1]AC!$B:$BJ,10,FALSE)</f>
        <v>3.1685999999999999E-2</v>
      </c>
      <c r="L103" s="16">
        <f>VLOOKUP($B104,[1]AC!$B:$BJ,11,FALSE)</f>
        <v>6964.82</v>
      </c>
      <c r="M103" s="16">
        <f>VLOOKUP($B104,[1]AC!$B:$BJ,12,FALSE)</f>
        <v>4.5645155946359808E-6</v>
      </c>
      <c r="N103" s="16">
        <f>VLOOKUP($B104,[1]AC!$B:$BJ,13,FALSE)</f>
        <v>4.5494355920181718E-6</v>
      </c>
      <c r="O103" s="16">
        <f>VLOOKUP($B104,[1]AC!$B:$BJ,14,FALSE)</f>
        <v>3.1773999999999997E-2</v>
      </c>
      <c r="P103" s="16">
        <f>VLOOKUP($B104,[1]AC!$B:$BJ,15,FALSE)</f>
        <v>6892.2477999999992</v>
      </c>
      <c r="Q103" s="16">
        <f>VLOOKUP($B104,[1]AC!$B:$BJ,16,FALSE)</f>
        <v>3.1778000000000001E-2</v>
      </c>
      <c r="R103" s="16">
        <f>VLOOKUP($B104,[1]AC!$B:$BJ,17,FALSE)</f>
        <v>6889.6637999999994</v>
      </c>
      <c r="S103" s="16">
        <f>VLOOKUP($B104,[1]AC!$B:$BJ,18,FALSE)</f>
        <v>4.6101070248809102E-6</v>
      </c>
      <c r="T103" s="16">
        <f>VLOOKUP($B104,[1]AC!$B:$BJ,19,FALSE)</f>
        <v>4.612416646513289E-6</v>
      </c>
      <c r="U103" s="16" t="str">
        <f>VLOOKUP($B103,[1]AC!$B:$BJ,20,FALSE)</f>
        <v>NEGATIVE</v>
      </c>
      <c r="V103" s="16" t="str">
        <f>VLOOKUP($B103,[1]AC!$B:$BJ,21,FALSE)</f>
        <v/>
      </c>
      <c r="W103" s="16" t="str">
        <f>VLOOKUP($B103,[1]AC!$B:$BJ,22,FALSE)</f>
        <v>DOWN</v>
      </c>
      <c r="X103" s="16" t="str">
        <f>VLOOKUP($B103,[1]AC!$B:$BJ,23,FALSE)</f>
        <v>NEGATIVE</v>
      </c>
      <c r="Y103" s="16">
        <f>VLOOKUP($B103,[1]AC!$B:$BJ,24,FALSE)</f>
        <v>2.3310000000000001E-2</v>
      </c>
      <c r="Z103" s="16">
        <f>VLOOKUP($B103,[1]AC!$B:$BJ,25,FALSE)</f>
        <v>6852.6203076923057</v>
      </c>
      <c r="AA103" s="16">
        <f>VLOOKUP($B103,[1]AC!$B:$BJ,26,FALSE)</f>
        <v>2.333E-2</v>
      </c>
      <c r="AB103" s="16">
        <f>VLOOKUP($B103,[1]AC!$B:$BJ,27,FALSE)</f>
        <v>6850.3815384615364</v>
      </c>
      <c r="AC103" s="16">
        <f>VLOOKUP($B103,[1]AC!$B:$BJ,28,FALSE)</f>
        <v>3.4016184982310652E-6</v>
      </c>
      <c r="AD103" s="16">
        <f>VLOOKUP($B103,[1]AC!$B:$BJ,29,FALSE)</f>
        <v>3.4056497246194945E-6</v>
      </c>
      <c r="AE103" s="16" t="str">
        <f>VLOOKUP($B103,[1]AC!$B:$BJ,30,FALSE)</f>
        <v>DOWN</v>
      </c>
      <c r="AF103" s="16" t="str">
        <f>VLOOKUP($B103,[1]AC!$B:$BJ,31,FALSE)</f>
        <v>DOWN</v>
      </c>
      <c r="AG103" s="16" t="str">
        <f>VLOOKUP($B103,[1]AC!$B:$BJ,32,FALSE)</f>
        <v>NEGATIVE</v>
      </c>
      <c r="AH103" s="16">
        <f>VLOOKUP($B103,[1]AC!$B:$BJ,33,FALSE)</f>
        <v>2.409E-2</v>
      </c>
      <c r="AI103" s="16">
        <f>VLOOKUP($B103,[1]AC!$B:$BJ,34,FALSE)</f>
        <v>6560.7823076923087</v>
      </c>
      <c r="AJ103" s="16">
        <f>VLOOKUP($B103,[1]AC!$B:$BJ,35,FALSE)</f>
        <v>2.41E-2</v>
      </c>
      <c r="AK103" s="16">
        <f>VLOOKUP($B103,[1]AC!$B:$BJ,36,FALSE)</f>
        <v>6561.3723076923088</v>
      </c>
      <c r="AL103" s="16">
        <f>VLOOKUP($B103,[1]AC!$B:$BJ,37,FALSE)</f>
        <v>3.6718182177383392E-6</v>
      </c>
      <c r="AM103" s="16">
        <f>VLOOKUP($B103,[1]AC!$B:$BJ,38,FALSE)</f>
        <v>3.6730121184780289E-6</v>
      </c>
      <c r="AN103" s="16" t="str">
        <f>VLOOKUP($B104,[1]AC!$B:$BJ,39,FALSE)</f>
        <v>UP</v>
      </c>
      <c r="AO103" s="16" t="str">
        <f>VLOOKUP($B103,[1]AC!$B:$BJ,40,FALSE)</f>
        <v>DOWN</v>
      </c>
      <c r="AP103" s="16" t="str">
        <f>VLOOKUP($B103,[1]AC!$B:$BJ,41,FALSE)</f>
        <v>NEGATIVE</v>
      </c>
      <c r="AQ103" s="16">
        <f>VLOOKUP($B103,[1]AC!$B:$BJ,42,FALSE)</f>
        <v>2.3560000000000001E-2</v>
      </c>
      <c r="AR103" s="16">
        <f>VLOOKUP($B103,[1]AC!$B:$BJ,43,FALSE)</f>
        <v>6769.6039787132295</v>
      </c>
      <c r="AS103" s="16">
        <f>VLOOKUP($B103,[1]AC!$B:$BJ,44,FALSE)</f>
        <v>2.3570000000000001E-2</v>
      </c>
      <c r="AT103" s="16">
        <f>VLOOKUP($B103,[1]AC!$B:$BJ,45,FALSE)</f>
        <v>6766.1256231941452</v>
      </c>
      <c r="AU103" s="16">
        <f>VLOOKUP($B103,[1]AC!$B:$BJ,46,FALSE)</f>
        <v>3.4802626673707287E-6</v>
      </c>
      <c r="AV103" s="16">
        <f>VLOOKUP($B103,[1]AC!$B:$BJ,47,FALSE)</f>
        <v>3.4835297646857911E-6</v>
      </c>
      <c r="AW103" s="16" t="str">
        <f>VLOOKUP($B103,[1]AC!$B:$BJ,48,FALSE)</f>
        <v>DOWN</v>
      </c>
      <c r="AX103" s="16" t="str">
        <f>VLOOKUP($B103,[1]AC!$B:$BJ,49,FALSE)</f>
        <v>DOWN</v>
      </c>
      <c r="AY103" s="16" t="str">
        <f>VLOOKUP($B103,[1]AC!$B:$BJ,50,FALSE)</f>
        <v>NEGATIVE</v>
      </c>
      <c r="AZ103" s="16">
        <f>VLOOKUP($B103,[1]AC!$B:$BJ,51,FALSE)</f>
        <v>8.0000000000000002E-3</v>
      </c>
      <c r="BA103" s="16">
        <f>VLOOKUP($B103,[1]AC!$B:$BJ,52,FALSE)</f>
        <v>2.3109999999999999E-2</v>
      </c>
      <c r="BB103" s="16">
        <f>VLOOKUP($B103,[1]AC!$B:$BJ,53,FALSE)</f>
        <v>2.4230000000000002E-2</v>
      </c>
      <c r="BC103" s="16">
        <f>VLOOKUP($B103,[1]AC!$B:$BJ,54,FALSE)</f>
        <v>-8.2215491129380425E-3</v>
      </c>
      <c r="BD103" s="16">
        <f>VLOOKUP($B103,[1]AC!$B:$BJ,55,FALSE)</f>
        <v>-1.334481274214383E-2</v>
      </c>
      <c r="BE103" s="16">
        <f>VLOOKUP($B103,[1]AC!$B:$BJ,56,FALSE)</f>
        <v>-5.4065208419314947E-2</v>
      </c>
      <c r="BF103" s="14">
        <f>VLOOKUP($B103,[2]indicators!$A:$G,2,FALSE)</f>
        <v>0</v>
      </c>
      <c r="BG103" s="14">
        <f>VLOOKUP($B103,[2]indicators!$A:$G,3,FALSE)</f>
        <v>0</v>
      </c>
      <c r="BH103" s="14">
        <f>VLOOKUP($B103,[2]indicators!$A:$G,4,FALSE)</f>
        <v>0</v>
      </c>
      <c r="BI103" s="17">
        <f>VLOOKUP($B103,[2]indicators!$A:$G,5,FALSE)</f>
        <v>0</v>
      </c>
      <c r="BJ103" s="17">
        <f>VLOOKUP($B103,[2]indicators!$A:$G,6,FALSE)</f>
        <v>0</v>
      </c>
      <c r="BK103" s="17">
        <f>VLOOKUP($B103,[2]indicators!$A:$G,7,FALSE)</f>
        <v>0</v>
      </c>
    </row>
    <row r="104" spans="1:63" x14ac:dyDescent="0.25">
      <c r="A104" s="14">
        <v>103</v>
      </c>
      <c r="B104" s="14" t="s">
        <v>499</v>
      </c>
      <c r="C104" s="6" t="s">
        <v>500</v>
      </c>
      <c r="D104" s="6" t="s">
        <v>386</v>
      </c>
      <c r="E104" s="15">
        <f t="shared" ca="1" si="1"/>
        <v>-1</v>
      </c>
      <c r="F104" s="16">
        <f>VLOOKUP($B104,[1]AC!$B:$BJ,5,FALSE)</f>
        <v>47.875</v>
      </c>
      <c r="G104" s="16">
        <f>VLOOKUP($B105,[1]AC!$B:$BJ,6,FALSE)</f>
        <v>52.558294930935155</v>
      </c>
      <c r="H104" s="16">
        <f>VLOOKUP($B105,[1]AC!$B:$BJ,7,FALSE)</f>
        <v>0</v>
      </c>
      <c r="I104" s="16">
        <f>VLOOKUP($B105,[1]AC!$B:$BJ,8,FALSE)</f>
        <v>68630.600000000006</v>
      </c>
      <c r="J104" s="16">
        <f>VLOOKUP($B105,[1]AC!$B:$BJ,9,FALSE)</f>
        <v>6941.81</v>
      </c>
      <c r="K104" s="16">
        <f>VLOOKUP($B105,[1]AC!$B:$BJ,10,FALSE)</f>
        <v>68613.679999999993</v>
      </c>
      <c r="L104" s="16">
        <f>VLOOKUP($B105,[1]AC!$B:$BJ,11,FALSE)</f>
        <v>6964.82</v>
      </c>
      <c r="M104" s="16">
        <f>VLOOKUP($B105,[1]AC!$B:$BJ,12,FALSE)</f>
        <v>9.8865569642499587</v>
      </c>
      <c r="N104" s="16">
        <f>VLOOKUP($B105,[1]AC!$B:$BJ,13,FALSE)</f>
        <v>9.8514649337671312</v>
      </c>
      <c r="O104" s="16">
        <f>VLOOKUP($B105,[1]AC!$B:$BJ,14,FALSE)</f>
        <v>86194.83</v>
      </c>
      <c r="P104" s="16">
        <f>VLOOKUP($B105,[1]AC!$B:$BJ,15,FALSE)</f>
        <v>6892.2477999999992</v>
      </c>
      <c r="Q104" s="16">
        <f>VLOOKUP($B105,[1]AC!$B:$BJ,16,FALSE)</f>
        <v>86587.16</v>
      </c>
      <c r="R104" s="16">
        <f>VLOOKUP($B105,[1]AC!$B:$BJ,17,FALSE)</f>
        <v>6889.6637999999994</v>
      </c>
      <c r="S104" s="16">
        <f>VLOOKUP($B105,[1]AC!$B:$BJ,18,FALSE)</f>
        <v>12.506054991232325</v>
      </c>
      <c r="T104" s="16">
        <f>VLOOKUP($B105,[1]AC!$B:$BJ,19,FALSE)</f>
        <v>12.567690167987589</v>
      </c>
      <c r="U104" s="16" t="str">
        <f>VLOOKUP($B104,[1]AC!$B:$BJ,20,FALSE)</f>
        <v>NEGATIVE</v>
      </c>
      <c r="V104" s="16" t="str">
        <f>VLOOKUP($B104,[1]AC!$B:$BJ,21,FALSE)</f>
        <v/>
      </c>
      <c r="W104" s="16" t="str">
        <f>VLOOKUP($B104,[1]AC!$B:$BJ,22,FALSE)</f>
        <v>DOWN</v>
      </c>
      <c r="X104" s="16" t="str">
        <f>VLOOKUP($B104,[1]AC!$B:$BJ,23,FALSE)</f>
        <v>NEGATIVE</v>
      </c>
      <c r="Y104" s="16">
        <f>VLOOKUP($B104,[1]AC!$B:$BJ,24,FALSE)</f>
        <v>3.1816999999999998E-2</v>
      </c>
      <c r="Z104" s="16">
        <f>VLOOKUP($B104,[1]AC!$B:$BJ,25,FALSE)</f>
        <v>6852.6203076923057</v>
      </c>
      <c r="AA104" s="16">
        <f>VLOOKUP($B104,[1]AC!$B:$BJ,26,FALSE)</f>
        <v>3.1826E-2</v>
      </c>
      <c r="AB104" s="16">
        <f>VLOOKUP($B104,[1]AC!$B:$BJ,27,FALSE)</f>
        <v>6850.3815384615364</v>
      </c>
      <c r="AC104" s="16">
        <f>VLOOKUP($B104,[1]AC!$B:$BJ,28,FALSE)</f>
        <v>4.6430414310689742E-6</v>
      </c>
      <c r="AD104" s="16">
        <f>VLOOKUP($B104,[1]AC!$B:$BJ,29,FALSE)</f>
        <v>4.6458726161911716E-6</v>
      </c>
      <c r="AE104" s="16" t="str">
        <f>VLOOKUP($B104,[1]AC!$B:$BJ,30,FALSE)</f>
        <v>DOWN</v>
      </c>
      <c r="AF104" s="16" t="str">
        <f>VLOOKUP($B104,[1]AC!$B:$BJ,31,FALSE)</f>
        <v>DOWN</v>
      </c>
      <c r="AG104" s="16" t="str">
        <f>VLOOKUP($B104,[1]AC!$B:$BJ,32,FALSE)</f>
        <v>NEGATIVE</v>
      </c>
      <c r="AH104" s="16">
        <f>VLOOKUP($B104,[1]AC!$B:$BJ,33,FALSE)</f>
        <v>3.2747999999999999E-2</v>
      </c>
      <c r="AI104" s="16">
        <f>VLOOKUP($B104,[1]AC!$B:$BJ,34,FALSE)</f>
        <v>6560.7823076923087</v>
      </c>
      <c r="AJ104" s="16">
        <f>VLOOKUP($B104,[1]AC!$B:$BJ,35,FALSE)</f>
        <v>3.2746999999999998E-2</v>
      </c>
      <c r="AK104" s="16">
        <f>VLOOKUP($B104,[1]AC!$B:$BJ,36,FALSE)</f>
        <v>6561.3723076923088</v>
      </c>
      <c r="AL104" s="16">
        <f>VLOOKUP($B104,[1]AC!$B:$BJ,37,FALSE)</f>
        <v>4.9914779159192662E-6</v>
      </c>
      <c r="AM104" s="16">
        <f>VLOOKUP($B104,[1]AC!$B:$BJ,38,FALSE)</f>
        <v>4.9908766740165974E-6</v>
      </c>
      <c r="AN104" s="16" t="str">
        <f>VLOOKUP($B105,[1]AC!$B:$BJ,39,FALSE)</f>
        <v>DOWN</v>
      </c>
      <c r="AO104" s="16" t="str">
        <f>VLOOKUP($B104,[1]AC!$B:$BJ,40,FALSE)</f>
        <v>UP</v>
      </c>
      <c r="AP104" s="16" t="str">
        <f>VLOOKUP($B104,[1]AC!$B:$BJ,41,FALSE)</f>
        <v>NEGATIVE</v>
      </c>
      <c r="AQ104" s="16">
        <f>VLOOKUP($B104,[1]AC!$B:$BJ,42,FALSE)</f>
        <v>3.2051000000000003E-2</v>
      </c>
      <c r="AR104" s="16">
        <f>VLOOKUP($B104,[1]AC!$B:$BJ,43,FALSE)</f>
        <v>6769.6039787132295</v>
      </c>
      <c r="AS104" s="16">
        <f>VLOOKUP($B104,[1]AC!$B:$BJ,44,FALSE)</f>
        <v>3.2058999999999997E-2</v>
      </c>
      <c r="AT104" s="16">
        <f>VLOOKUP($B104,[1]AC!$B:$BJ,45,FALSE)</f>
        <v>6766.1256231941452</v>
      </c>
      <c r="AU104" s="16">
        <f>VLOOKUP($B104,[1]AC!$B:$BJ,46,FALSE)</f>
        <v>4.7345457874320557E-6</v>
      </c>
      <c r="AV104" s="16">
        <f>VLOOKUP($B104,[1]AC!$B:$BJ,47,FALSE)</f>
        <v>4.7381621012329979E-6</v>
      </c>
      <c r="AW104" s="16" t="str">
        <f>VLOOKUP($B104,[1]AC!$B:$BJ,48,FALSE)</f>
        <v>DOWN</v>
      </c>
      <c r="AX104" s="16" t="str">
        <f>VLOOKUP($B104,[1]AC!$B:$BJ,49,FALSE)</f>
        <v>DOWN</v>
      </c>
      <c r="AY104" s="16" t="str">
        <f>VLOOKUP($B104,[1]AC!$B:$BJ,50,FALSE)</f>
        <v>NEGATIVE</v>
      </c>
      <c r="AZ104" s="16">
        <f>VLOOKUP($B104,[1]AC!$B:$BJ,51,FALSE)</f>
        <v>43.244</v>
      </c>
      <c r="BA104" s="16">
        <f>VLOOKUP($B104,[1]AC!$B:$BJ,52,FALSE)</f>
        <v>3.1715E-2</v>
      </c>
      <c r="BB104" s="16">
        <f>VLOOKUP($B104,[1]AC!$B:$BJ,53,FALSE)</f>
        <v>3.2785000000000002E-2</v>
      </c>
      <c r="BC104" s="16">
        <f>VLOOKUP($B104,[1]AC!$B:$BJ,54,FALSE)</f>
        <v>-9.1439381995905844E-4</v>
      </c>
      <c r="BD104" s="16">
        <f>VLOOKUP($B104,[1]AC!$B:$BJ,55,FALSE)</f>
        <v>-2.7695600176244062E-3</v>
      </c>
      <c r="BE104" s="16">
        <f>VLOOKUP($B104,[1]AC!$B:$BJ,56,FALSE)</f>
        <v>-3.3521427482080313E-2</v>
      </c>
      <c r="BF104" s="14">
        <f>VLOOKUP($B104,[2]indicators!$A:$G,2,FALSE)</f>
        <v>0</v>
      </c>
      <c r="BG104" s="14">
        <f>VLOOKUP($B104,[2]indicators!$A:$G,3,FALSE)</f>
        <v>0</v>
      </c>
      <c r="BH104" s="14">
        <f>VLOOKUP($B104,[2]indicators!$A:$G,4,FALSE)</f>
        <v>0</v>
      </c>
      <c r="BI104" s="17">
        <f>VLOOKUP($B104,[2]indicators!$A:$G,5,FALSE)</f>
        <v>0</v>
      </c>
      <c r="BJ104" s="17">
        <f>VLOOKUP($B104,[2]indicators!$A:$G,6,FALSE)</f>
        <v>0</v>
      </c>
      <c r="BK104" s="17">
        <f>VLOOKUP($B104,[2]indicators!$A:$G,7,FALSE)</f>
        <v>0</v>
      </c>
    </row>
    <row r="105" spans="1:63" x14ac:dyDescent="0.25">
      <c r="A105" s="14">
        <v>104</v>
      </c>
      <c r="B105" s="14" t="s">
        <v>501</v>
      </c>
      <c r="C105" s="6" t="s">
        <v>502</v>
      </c>
      <c r="D105" s="6" t="s">
        <v>386</v>
      </c>
      <c r="E105" s="15">
        <f t="shared" ca="1" si="1"/>
        <v>-1</v>
      </c>
      <c r="F105" s="16">
        <f>VLOOKUP($B105,[1]AC!$B:$BJ,5,FALSE)</f>
        <v>31.86</v>
      </c>
      <c r="G105" s="16">
        <f>VLOOKUP($B106,[1]AC!$B:$BJ,6,FALSE)</f>
        <v>52.558294930935155</v>
      </c>
      <c r="H105" s="16">
        <f>VLOOKUP($B106,[1]AC!$B:$BJ,7,FALSE)</f>
        <v>0</v>
      </c>
      <c r="I105" s="16">
        <f>VLOOKUP($B106,[1]AC!$B:$BJ,8,FALSE)</f>
        <v>5.2699999999999997E-2</v>
      </c>
      <c r="J105" s="16">
        <f>VLOOKUP($B106,[1]AC!$B:$BJ,9,FALSE)</f>
        <v>6941.81</v>
      </c>
      <c r="K105" s="16">
        <f>VLOOKUP($B106,[1]AC!$B:$BJ,10,FALSE)</f>
        <v>5.2699999999999997E-2</v>
      </c>
      <c r="L105" s="16">
        <f>VLOOKUP($B106,[1]AC!$B:$BJ,11,FALSE)</f>
        <v>6964.82</v>
      </c>
      <c r="M105" s="16">
        <f>VLOOKUP($B106,[1]AC!$B:$BJ,12,FALSE)</f>
        <v>7.5916799797171049E-6</v>
      </c>
      <c r="N105" s="16">
        <f>VLOOKUP($B106,[1]AC!$B:$BJ,13,FALSE)</f>
        <v>7.5665989932259551E-6</v>
      </c>
      <c r="O105" s="16">
        <f>VLOOKUP($B106,[1]AC!$B:$BJ,14,FALSE)</f>
        <v>5.1700000000000003E-2</v>
      </c>
      <c r="P105" s="16">
        <f>VLOOKUP($B106,[1]AC!$B:$BJ,15,FALSE)</f>
        <v>6892.2477999999992</v>
      </c>
      <c r="Q105" s="16">
        <f>VLOOKUP($B106,[1]AC!$B:$BJ,16,FALSE)</f>
        <v>5.1700000000000003E-2</v>
      </c>
      <c r="R105" s="16">
        <f>VLOOKUP($B106,[1]AC!$B:$BJ,17,FALSE)</f>
        <v>6889.6637999999994</v>
      </c>
      <c r="S105" s="16">
        <f>VLOOKUP($B106,[1]AC!$B:$BJ,18,FALSE)</f>
        <v>7.5011812546844308E-6</v>
      </c>
      <c r="T105" s="16">
        <f>VLOOKUP($B106,[1]AC!$B:$BJ,19,FALSE)</f>
        <v>7.5039946071098577E-6</v>
      </c>
      <c r="U105" s="16" t="str">
        <f>VLOOKUP($B105,[1]AC!$B:$BJ,20,FALSE)</f>
        <v>NEGATIVE</v>
      </c>
      <c r="V105" s="16" t="str">
        <f>VLOOKUP($B105,[1]AC!$B:$BJ,21,FALSE)</f>
        <v/>
      </c>
      <c r="W105" s="16" t="str">
        <f>VLOOKUP($B105,[1]AC!$B:$BJ,22,FALSE)</f>
        <v>DOWN</v>
      </c>
      <c r="X105" s="16" t="str">
        <f>VLOOKUP($B105,[1]AC!$B:$BJ,23,FALSE)</f>
        <v>NEGATIVE</v>
      </c>
      <c r="Y105" s="16">
        <f>VLOOKUP($B105,[1]AC!$B:$BJ,24,FALSE)</f>
        <v>86856.72</v>
      </c>
      <c r="Z105" s="16">
        <f>VLOOKUP($B105,[1]AC!$B:$BJ,25,FALSE)</f>
        <v>6852.6203076923057</v>
      </c>
      <c r="AA105" s="16">
        <f>VLOOKUP($B105,[1]AC!$B:$BJ,26,FALSE)</f>
        <v>87189.34</v>
      </c>
      <c r="AB105" s="16">
        <f>VLOOKUP($B105,[1]AC!$B:$BJ,27,FALSE)</f>
        <v>6850.3815384615364</v>
      </c>
      <c r="AC105" s="16">
        <f>VLOOKUP($B105,[1]AC!$B:$BJ,28,FALSE)</f>
        <v>12.674964626669933</v>
      </c>
      <c r="AD105" s="16">
        <f>VLOOKUP($B105,[1]AC!$B:$BJ,29,FALSE)</f>
        <v>12.727661884301563</v>
      </c>
      <c r="AE105" s="16" t="str">
        <f>VLOOKUP($B105,[1]AC!$B:$BJ,30,FALSE)</f>
        <v>DOWN</v>
      </c>
      <c r="AF105" s="16" t="str">
        <f>VLOOKUP($B105,[1]AC!$B:$BJ,31,FALSE)</f>
        <v>DOWN</v>
      </c>
      <c r="AG105" s="16" t="str">
        <f>VLOOKUP($B105,[1]AC!$B:$BJ,32,FALSE)</f>
        <v>NEGATIVE</v>
      </c>
      <c r="AH105" s="16">
        <f>VLOOKUP($B105,[1]AC!$B:$BJ,33,FALSE)</f>
        <v>102619.7</v>
      </c>
      <c r="AI105" s="16">
        <f>VLOOKUP($B105,[1]AC!$B:$BJ,34,FALSE)</f>
        <v>6560.7823076923087</v>
      </c>
      <c r="AJ105" s="16">
        <f>VLOOKUP($B105,[1]AC!$B:$BJ,35,FALSE)</f>
        <v>102664.7</v>
      </c>
      <c r="AK105" s="16">
        <f>VLOOKUP($B105,[1]AC!$B:$BJ,36,FALSE)</f>
        <v>6561.3723076923088</v>
      </c>
      <c r="AL105" s="16">
        <f>VLOOKUP($B105,[1]AC!$B:$BJ,37,FALSE)</f>
        <v>15.641381650429349</v>
      </c>
      <c r="AM105" s="16">
        <f>VLOOKUP($B105,[1]AC!$B:$BJ,38,FALSE)</f>
        <v>15.646833495432004</v>
      </c>
      <c r="AN105" s="16" t="str">
        <f>VLOOKUP($B106,[1]AC!$B:$BJ,39,FALSE)</f>
        <v/>
      </c>
      <c r="AO105" s="16" t="str">
        <f>VLOOKUP($B105,[1]AC!$B:$BJ,40,FALSE)</f>
        <v>DOWN</v>
      </c>
      <c r="AP105" s="16" t="str">
        <f>VLOOKUP($B105,[1]AC!$B:$BJ,41,FALSE)</f>
        <v>NEGATIVE</v>
      </c>
      <c r="AQ105" s="16">
        <f>VLOOKUP($B105,[1]AC!$B:$BJ,42,FALSE)</f>
        <v>89891.6</v>
      </c>
      <c r="AR105" s="16">
        <f>VLOOKUP($B105,[1]AC!$B:$BJ,43,FALSE)</f>
        <v>6769.6039787132295</v>
      </c>
      <c r="AS105" s="16">
        <f>VLOOKUP($B105,[1]AC!$B:$BJ,44,FALSE)</f>
        <v>90321.37</v>
      </c>
      <c r="AT105" s="16">
        <f>VLOOKUP($B105,[1]AC!$B:$BJ,45,FALSE)</f>
        <v>6766.1256231941452</v>
      </c>
      <c r="AU105" s="16">
        <f>VLOOKUP($B105,[1]AC!$B:$BJ,46,FALSE)</f>
        <v>13.278708811129992</v>
      </c>
      <c r="AV105" s="16">
        <f>VLOOKUP($B105,[1]AC!$B:$BJ,47,FALSE)</f>
        <v>13.349053066703361</v>
      </c>
      <c r="AW105" s="16" t="str">
        <f>VLOOKUP($B105,[1]AC!$B:$BJ,48,FALSE)</f>
        <v>DOWN</v>
      </c>
      <c r="AX105" s="16" t="str">
        <f>VLOOKUP($B105,[1]AC!$B:$BJ,49,FALSE)</f>
        <v>DOWN</v>
      </c>
      <c r="AY105" s="16" t="str">
        <f>VLOOKUP($B105,[1]AC!$B:$BJ,50,FALSE)</f>
        <v>NEGATIVE</v>
      </c>
      <c r="AZ105" s="16">
        <f>VLOOKUP($B105,[1]AC!$B:$BJ,51,FALSE)</f>
        <v>15.087999999999999</v>
      </c>
      <c r="BA105" s="16">
        <f>VLOOKUP($B105,[1]AC!$B:$BJ,52,FALSE)</f>
        <v>84214.52</v>
      </c>
      <c r="BB105" s="16">
        <f>VLOOKUP($B105,[1]AC!$B:$BJ,53,FALSE)</f>
        <v>101808.8</v>
      </c>
      <c r="BC105" s="16">
        <f>VLOOKUP($B105,[1]AC!$B:$BJ,54,FALSE)</f>
        <v>-0.18505027399075591</v>
      </c>
      <c r="BD105" s="16">
        <f>VLOOKUP($B105,[1]AC!$B:$BJ,55,FALSE)</f>
        <v>-0.20377359059702305</v>
      </c>
      <c r="BE105" s="16">
        <f>VLOOKUP($B105,[1]AC!$B:$BJ,56,FALSE)</f>
        <v>-0.32588734962007204</v>
      </c>
      <c r="BF105" s="14">
        <f>VLOOKUP($B105,[2]indicators!$A:$G,2,FALSE)</f>
        <v>0</v>
      </c>
      <c r="BG105" s="14">
        <f>VLOOKUP($B105,[2]indicators!$A:$G,3,FALSE)</f>
        <v>0</v>
      </c>
      <c r="BH105" s="14">
        <f>VLOOKUP($B105,[2]indicators!$A:$G,4,FALSE)</f>
        <v>0</v>
      </c>
      <c r="BI105" s="17">
        <f>VLOOKUP($B105,[2]indicators!$A:$G,5,FALSE)</f>
        <v>0</v>
      </c>
      <c r="BJ105" s="17">
        <f>VLOOKUP($B105,[2]indicators!$A:$G,6,FALSE)</f>
        <v>0</v>
      </c>
      <c r="BK105" s="17">
        <f>VLOOKUP($B105,[2]indicators!$A:$G,7,FALSE)</f>
        <v>0</v>
      </c>
    </row>
    <row r="106" spans="1:63" x14ac:dyDescent="0.25">
      <c r="A106" s="14">
        <v>105</v>
      </c>
      <c r="B106" s="14" t="s">
        <v>503</v>
      </c>
      <c r="C106" s="6" t="s">
        <v>504</v>
      </c>
      <c r="D106" s="6" t="s">
        <v>386</v>
      </c>
      <c r="E106" s="15">
        <f t="shared" ca="1" si="1"/>
        <v>8</v>
      </c>
      <c r="F106" s="16">
        <f>VLOOKUP($B106,[1]AC!$B:$BJ,5,FALSE)</f>
        <v>54.499000000000002</v>
      </c>
      <c r="G106" s="16">
        <f>VLOOKUP($B107,[1]AC!$B:$BJ,6,FALSE)</f>
        <v>52.558294930935155</v>
      </c>
      <c r="H106" s="16">
        <f>VLOOKUP($B107,[1]AC!$B:$BJ,7,FALSE)</f>
        <v>0</v>
      </c>
      <c r="I106" s="16">
        <f>VLOOKUP($B107,[1]AC!$B:$BJ,8,FALSE)</f>
        <v>6.2703999999999996E-2</v>
      </c>
      <c r="J106" s="16">
        <f>VLOOKUP($B107,[1]AC!$B:$BJ,9,FALSE)</f>
        <v>6941.81</v>
      </c>
      <c r="K106" s="16">
        <f>VLOOKUP($B107,[1]AC!$B:$BJ,10,FALSE)</f>
        <v>6.2691999999999998E-2</v>
      </c>
      <c r="L106" s="16">
        <f>VLOOKUP($B107,[1]AC!$B:$BJ,11,FALSE)</f>
        <v>6964.82</v>
      </c>
      <c r="M106" s="16">
        <f>VLOOKUP($B107,[1]AC!$B:$BJ,12,FALSE)</f>
        <v>9.0328026840262116E-6</v>
      </c>
      <c r="N106" s="16">
        <f>VLOOKUP($B107,[1]AC!$B:$BJ,13,FALSE)</f>
        <v>9.001237648639878E-6</v>
      </c>
      <c r="O106" s="16">
        <f>VLOOKUP($B107,[1]AC!$B:$BJ,14,FALSE)</f>
        <v>6.0762999999999998E-2</v>
      </c>
      <c r="P106" s="16">
        <f>VLOOKUP($B107,[1]AC!$B:$BJ,15,FALSE)</f>
        <v>6892.2477999999992</v>
      </c>
      <c r="Q106" s="16">
        <f>VLOOKUP($B107,[1]AC!$B:$BJ,16,FALSE)</f>
        <v>6.0678000000000003E-2</v>
      </c>
      <c r="R106" s="16">
        <f>VLOOKUP($B107,[1]AC!$B:$BJ,17,FALSE)</f>
        <v>6889.6637999999994</v>
      </c>
      <c r="S106" s="16">
        <f>VLOOKUP($B107,[1]AC!$B:$BJ,18,FALSE)</f>
        <v>8.8161368777251458E-6</v>
      </c>
      <c r="T106" s="16">
        <f>VLOOKUP($B107,[1]AC!$B:$BJ,19,FALSE)</f>
        <v>8.8071060883986831E-6</v>
      </c>
      <c r="U106" s="16" t="str">
        <f>VLOOKUP($B106,[1]AC!$B:$BJ,20,FALSE)</f>
        <v>NEGATIVE</v>
      </c>
      <c r="V106" s="16" t="str">
        <f>VLOOKUP($B106,[1]AC!$B:$BJ,21,FALSE)</f>
        <v/>
      </c>
      <c r="W106" s="16" t="str">
        <f>VLOOKUP($B106,[1]AC!$B:$BJ,22,FALSE)</f>
        <v>DOWN</v>
      </c>
      <c r="X106" s="16" t="str">
        <f>VLOOKUP($B106,[1]AC!$B:$BJ,23,FALSE)</f>
        <v>POSITIVE</v>
      </c>
      <c r="Y106" s="16">
        <f>VLOOKUP($B106,[1]AC!$B:$BJ,24,FALSE)</f>
        <v>5.1400000000000001E-2</v>
      </c>
      <c r="Z106" s="16">
        <f>VLOOKUP($B106,[1]AC!$B:$BJ,25,FALSE)</f>
        <v>6852.6203076923057</v>
      </c>
      <c r="AA106" s="16">
        <f>VLOOKUP($B106,[1]AC!$B:$BJ,26,FALSE)</f>
        <v>5.1400000000000001E-2</v>
      </c>
      <c r="AB106" s="16">
        <f>VLOOKUP($B106,[1]AC!$B:$BJ,27,FALSE)</f>
        <v>6850.3815384615364</v>
      </c>
      <c r="AC106" s="16">
        <f>VLOOKUP($B106,[1]AC!$B:$BJ,28,FALSE)</f>
        <v>7.5007803864897791E-6</v>
      </c>
      <c r="AD106" s="16">
        <f>VLOOKUP($B106,[1]AC!$B:$BJ,29,FALSE)</f>
        <v>7.5032317121921141E-6</v>
      </c>
      <c r="AE106" s="16" t="str">
        <f>VLOOKUP($B106,[1]AC!$B:$BJ,30,FALSE)</f>
        <v/>
      </c>
      <c r="AF106" s="16" t="str">
        <f>VLOOKUP($B106,[1]AC!$B:$BJ,31,FALSE)</f>
        <v>DOWN</v>
      </c>
      <c r="AG106" s="16" t="str">
        <f>VLOOKUP($B106,[1]AC!$B:$BJ,32,FALSE)</f>
        <v>POSITIVE</v>
      </c>
      <c r="AH106" s="16">
        <f>VLOOKUP($B106,[1]AC!$B:$BJ,33,FALSE)</f>
        <v>4.9799999999999997E-2</v>
      </c>
      <c r="AI106" s="16">
        <f>VLOOKUP($B106,[1]AC!$B:$BJ,34,FALSE)</f>
        <v>6560.7823076923087</v>
      </c>
      <c r="AJ106" s="16">
        <f>VLOOKUP($B106,[1]AC!$B:$BJ,35,FALSE)</f>
        <v>4.9799999999999997E-2</v>
      </c>
      <c r="AK106" s="16">
        <f>VLOOKUP($B106,[1]AC!$B:$BJ,36,FALSE)</f>
        <v>6561.3723076923088</v>
      </c>
      <c r="AL106" s="16">
        <f>VLOOKUP($B106,[1]AC!$B:$BJ,37,FALSE)</f>
        <v>7.590558208525084E-6</v>
      </c>
      <c r="AM106" s="16">
        <f>VLOOKUP($B106,[1]AC!$B:$BJ,38,FALSE)</f>
        <v>7.5898756639089556E-6</v>
      </c>
      <c r="AN106" s="16" t="str">
        <f>VLOOKUP($B107,[1]AC!$B:$BJ,39,FALSE)</f>
        <v>DOWN</v>
      </c>
      <c r="AO106" s="16" t="str">
        <f>VLOOKUP($B106,[1]AC!$B:$BJ,40,FALSE)</f>
        <v>UP</v>
      </c>
      <c r="AP106" s="16" t="str">
        <f>VLOOKUP($B106,[1]AC!$B:$BJ,41,FALSE)</f>
        <v>BUY</v>
      </c>
      <c r="AQ106" s="16">
        <f>VLOOKUP($B106,[1]AC!$B:$BJ,42,FALSE)</f>
        <v>5.11E-2</v>
      </c>
      <c r="AR106" s="16">
        <f>VLOOKUP($B106,[1]AC!$B:$BJ,43,FALSE)</f>
        <v>6769.6039787132295</v>
      </c>
      <c r="AS106" s="16">
        <f>VLOOKUP($B106,[1]AC!$B:$BJ,44,FALSE)</f>
        <v>5.0999999999999997E-2</v>
      </c>
      <c r="AT106" s="16">
        <f>VLOOKUP($B106,[1]AC!$B:$BJ,45,FALSE)</f>
        <v>6766.1256231941452</v>
      </c>
      <c r="AU106" s="16">
        <f>VLOOKUP($B106,[1]AC!$B:$BJ,46,FALSE)</f>
        <v>7.5484474661563763E-6</v>
      </c>
      <c r="AV106" s="16">
        <f>VLOOKUP($B106,[1]AC!$B:$BJ,47,FALSE)</f>
        <v>7.537548493804638E-6</v>
      </c>
      <c r="AW106" s="16" t="str">
        <f>VLOOKUP($B106,[1]AC!$B:$BJ,48,FALSE)</f>
        <v>UP</v>
      </c>
      <c r="AX106" s="16" t="str">
        <f>VLOOKUP($B106,[1]AC!$B:$BJ,49,FALSE)</f>
        <v>UP</v>
      </c>
      <c r="AY106" s="16" t="str">
        <f>VLOOKUP($B106,[1]AC!$B:$BJ,50,FALSE)</f>
        <v>POSITIVE</v>
      </c>
      <c r="AZ106" s="16">
        <f>VLOOKUP($B106,[1]AC!$B:$BJ,51,FALSE)</f>
        <v>76.072000000000003</v>
      </c>
      <c r="BA106" s="16">
        <f>VLOOKUP($B106,[1]AC!$B:$BJ,52,FALSE)</f>
        <v>5.2299999999999999E-2</v>
      </c>
      <c r="BB106" s="16">
        <f>VLOOKUP($B106,[1]AC!$B:$BJ,53,FALSE)</f>
        <v>4.9700000000000001E-2</v>
      </c>
      <c r="BC106" s="16">
        <f>VLOOKUP($B106,[1]AC!$B:$BJ,54,FALSE)</f>
        <v>7.6481835564052858E-3</v>
      </c>
      <c r="BD106" s="16">
        <f>VLOOKUP($B106,[1]AC!$B:$BJ,55,FALSE)</f>
        <v>1.934235976789167E-2</v>
      </c>
      <c r="BE106" s="16">
        <f>VLOOKUP($B106,[1]AC!$B:$BJ,56,FALSE)</f>
        <v>6.0362173038229328E-2</v>
      </c>
      <c r="BF106" s="14">
        <f>VLOOKUP($B106,[2]indicators!$A:$G,2,FALSE)</f>
        <v>3</v>
      </c>
      <c r="BG106" s="14">
        <f>VLOOKUP($B106,[2]indicators!$A:$G,3,FALSE)</f>
        <v>0</v>
      </c>
      <c r="BH106" s="14">
        <f>VLOOKUP($B106,[2]indicators!$A:$G,4,FALSE)</f>
        <v>0</v>
      </c>
      <c r="BI106" s="17">
        <f>VLOOKUP($B106,[2]indicators!$A:$G,5,FALSE)</f>
        <v>46042</v>
      </c>
      <c r="BJ106" s="17">
        <f>VLOOKUP($B106,[2]indicators!$A:$G,6,FALSE)</f>
        <v>0</v>
      </c>
      <c r="BK106" s="17">
        <f>VLOOKUP($B106,[2]indicators!$A:$G,7,FALSE)</f>
        <v>0</v>
      </c>
    </row>
    <row r="107" spans="1:63" x14ac:dyDescent="0.25">
      <c r="A107" s="14">
        <v>106</v>
      </c>
      <c r="B107" s="14" t="s">
        <v>505</v>
      </c>
      <c r="C107" s="6" t="s">
        <v>506</v>
      </c>
      <c r="D107" s="6" t="s">
        <v>386</v>
      </c>
      <c r="E107" s="15">
        <f t="shared" ca="1" si="1"/>
        <v>3</v>
      </c>
      <c r="F107" s="16">
        <f>VLOOKUP($B107,[1]AC!$B:$BJ,5,FALSE)</f>
        <v>58.287999999999997</v>
      </c>
      <c r="G107" s="16">
        <f>VLOOKUP($B108,[1]AC!$B:$BJ,6,FALSE)</f>
        <v>52.558294930935155</v>
      </c>
      <c r="H107" s="16">
        <f>VLOOKUP($B108,[1]AC!$B:$BJ,7,FALSE)</f>
        <v>0</v>
      </c>
      <c r="I107" s="16">
        <f>VLOOKUP($B108,[1]AC!$B:$BJ,8,FALSE)</f>
        <v>147.31</v>
      </c>
      <c r="J107" s="16">
        <f>VLOOKUP($B108,[1]AC!$B:$BJ,9,FALSE)</f>
        <v>6941.81</v>
      </c>
      <c r="K107" s="16">
        <f>VLOOKUP($B108,[1]AC!$B:$BJ,10,FALSE)</f>
        <v>147.41</v>
      </c>
      <c r="L107" s="16">
        <f>VLOOKUP($B108,[1]AC!$B:$BJ,11,FALSE)</f>
        <v>6964.82</v>
      </c>
      <c r="M107" s="16">
        <f>VLOOKUP($B108,[1]AC!$B:$BJ,12,FALSE)</f>
        <v>2.1220690281065022E-2</v>
      </c>
      <c r="N107" s="16">
        <f>VLOOKUP($B108,[1]AC!$B:$BJ,13,FALSE)</f>
        <v>2.1164940371754044E-2</v>
      </c>
      <c r="O107" s="16">
        <f>VLOOKUP($B108,[1]AC!$B:$BJ,14,FALSE)</f>
        <v>143.19341385037188</v>
      </c>
      <c r="P107" s="16">
        <f>VLOOKUP($B108,[1]AC!$B:$BJ,15,FALSE)</f>
        <v>6892.2477999999992</v>
      </c>
      <c r="Q107" s="16">
        <f>VLOOKUP($B108,[1]AC!$B:$BJ,16,FALSE)</f>
        <v>143.0380861344</v>
      </c>
      <c r="R107" s="16">
        <f>VLOOKUP($B108,[1]AC!$B:$BJ,17,FALSE)</f>
        <v>6889.6637999999994</v>
      </c>
      <c r="S107" s="16">
        <f>VLOOKUP($B108,[1]AC!$B:$BJ,18,FALSE)</f>
        <v>2.0776010672508307E-2</v>
      </c>
      <c r="T107" s="16">
        <f>VLOOKUP($B108,[1]AC!$B:$BJ,19,FALSE)</f>
        <v>2.0761257774929456E-2</v>
      </c>
      <c r="U107" s="16" t="str">
        <f>VLOOKUP($B107,[1]AC!$B:$BJ,20,FALSE)</f>
        <v>NEGATIVE</v>
      </c>
      <c r="V107" s="16" t="str">
        <f>VLOOKUP($B107,[1]AC!$B:$BJ,21,FALSE)</f>
        <v/>
      </c>
      <c r="W107" s="16" t="str">
        <f>VLOOKUP($B107,[1]AC!$B:$BJ,22,FALSE)</f>
        <v>UP</v>
      </c>
      <c r="X107" s="16" t="str">
        <f>VLOOKUP($B107,[1]AC!$B:$BJ,23,FALSE)</f>
        <v>POSITIVE</v>
      </c>
      <c r="Y107" s="16">
        <f>VLOOKUP($B107,[1]AC!$B:$BJ,24,FALSE)</f>
        <v>6.0183E-2</v>
      </c>
      <c r="Z107" s="16">
        <f>VLOOKUP($B107,[1]AC!$B:$BJ,25,FALSE)</f>
        <v>6852.6203076923057</v>
      </c>
      <c r="AA107" s="16">
        <f>VLOOKUP($B107,[1]AC!$B:$BJ,26,FALSE)</f>
        <v>6.0115000000000002E-2</v>
      </c>
      <c r="AB107" s="16">
        <f>VLOOKUP($B107,[1]AC!$B:$BJ,27,FALSE)</f>
        <v>6850.3815384615364</v>
      </c>
      <c r="AC107" s="16">
        <f>VLOOKUP($B107,[1]AC!$B:$BJ,28,FALSE)</f>
        <v>8.7824798832707077E-6</v>
      </c>
      <c r="AD107" s="16">
        <f>VLOOKUP($B107,[1]AC!$B:$BJ,29,FALSE)</f>
        <v>8.7754236260394732E-6</v>
      </c>
      <c r="AE107" s="16" t="str">
        <f>VLOOKUP($B107,[1]AC!$B:$BJ,30,FALSE)</f>
        <v>UP</v>
      </c>
      <c r="AF107" s="16" t="str">
        <f>VLOOKUP($B107,[1]AC!$B:$BJ,31,FALSE)</f>
        <v>UP</v>
      </c>
      <c r="AG107" s="16" t="str">
        <f>VLOOKUP($B107,[1]AC!$B:$BJ,32,FALSE)</f>
        <v>POSITIVE</v>
      </c>
      <c r="AH107" s="16">
        <f>VLOOKUP($B107,[1]AC!$B:$BJ,33,FALSE)</f>
        <v>5.8009999999999999E-2</v>
      </c>
      <c r="AI107" s="16">
        <f>VLOOKUP($B107,[1]AC!$B:$BJ,34,FALSE)</f>
        <v>6560.7823076923087</v>
      </c>
      <c r="AJ107" s="16">
        <f>VLOOKUP($B107,[1]AC!$B:$BJ,35,FALSE)</f>
        <v>5.8014999999999997E-2</v>
      </c>
      <c r="AK107" s="16">
        <f>VLOOKUP($B107,[1]AC!$B:$BJ,36,FALSE)</f>
        <v>6561.3723076923088</v>
      </c>
      <c r="AL107" s="16">
        <f>VLOOKUP($B107,[1]AC!$B:$BJ,37,FALSE)</f>
        <v>8.8419333669987977E-6</v>
      </c>
      <c r="AM107" s="16">
        <f>VLOOKUP($B107,[1]AC!$B:$BJ,38,FALSE)</f>
        <v>8.8419003341702415E-6</v>
      </c>
      <c r="AN107" s="16" t="str">
        <f>VLOOKUP($B108,[1]AC!$B:$BJ,39,FALSE)</f>
        <v>DOWN</v>
      </c>
      <c r="AO107" s="16" t="str">
        <f>VLOOKUP($B107,[1]AC!$B:$BJ,40,FALSE)</f>
        <v>UP</v>
      </c>
      <c r="AP107" s="16" t="str">
        <f>VLOOKUP($B107,[1]AC!$B:$BJ,41,FALSE)</f>
        <v>POSITIVE</v>
      </c>
      <c r="AQ107" s="16">
        <f>VLOOKUP($B107,[1]AC!$B:$BJ,42,FALSE)</f>
        <v>5.9728000000000003E-2</v>
      </c>
      <c r="AR107" s="16">
        <f>VLOOKUP($B107,[1]AC!$B:$BJ,43,FALSE)</f>
        <v>6769.6039787132295</v>
      </c>
      <c r="AS107" s="16">
        <f>VLOOKUP($B107,[1]AC!$B:$BJ,44,FALSE)</f>
        <v>5.9667999999999999E-2</v>
      </c>
      <c r="AT107" s="16">
        <f>VLOOKUP($B107,[1]AC!$B:$BJ,45,FALSE)</f>
        <v>6766.1256231941452</v>
      </c>
      <c r="AU107" s="16">
        <f>VLOOKUP($B107,[1]AC!$B:$BJ,46,FALSE)</f>
        <v>8.822968106821684E-6</v>
      </c>
      <c r="AV107" s="16">
        <f>VLOOKUP($B107,[1]AC!$B:$BJ,47,FALSE)</f>
        <v>8.8186361476144145E-6</v>
      </c>
      <c r="AW107" s="16" t="str">
        <f>VLOOKUP($B107,[1]AC!$B:$BJ,48,FALSE)</f>
        <v>UP</v>
      </c>
      <c r="AX107" s="16" t="str">
        <f>VLOOKUP($B107,[1]AC!$B:$BJ,49,FALSE)</f>
        <v>UP</v>
      </c>
      <c r="AY107" s="16" t="str">
        <f>VLOOKUP($B107,[1]AC!$B:$BJ,50,FALSE)</f>
        <v>POSITIVE</v>
      </c>
      <c r="AZ107" s="16">
        <f>VLOOKUP($B107,[1]AC!$B:$BJ,51,FALSE)</f>
        <v>92.864000000000004</v>
      </c>
      <c r="BA107" s="16">
        <f>VLOOKUP($B107,[1]AC!$B:$BJ,52,FALSE)</f>
        <v>6.1572000000000002E-2</v>
      </c>
      <c r="BB107" s="16">
        <f>VLOOKUP($B107,[1]AC!$B:$BJ,53,FALSE)</f>
        <v>5.7819000000000002E-2</v>
      </c>
      <c r="BC107" s="16">
        <f>VLOOKUP($B107,[1]AC!$B:$BJ,54,FALSE)</f>
        <v>1.8384980185798705E-2</v>
      </c>
      <c r="BD107" s="16">
        <f>VLOOKUP($B107,[1]AC!$B:$BJ,55,FALSE)</f>
        <v>3.1943781577604691E-2</v>
      </c>
      <c r="BE107" s="16">
        <f>VLOOKUP($B107,[1]AC!$B:$BJ,56,FALSE)</f>
        <v>8.448779812864271E-2</v>
      </c>
      <c r="BF107" s="14">
        <f>VLOOKUP($B107,[2]indicators!$A:$G,2,FALSE)</f>
        <v>3</v>
      </c>
      <c r="BG107" s="14">
        <f>VLOOKUP($B107,[2]indicators!$A:$G,3,FALSE)</f>
        <v>0</v>
      </c>
      <c r="BH107" s="14">
        <f>VLOOKUP($B107,[2]indicators!$A:$G,4,FALSE)</f>
        <v>0</v>
      </c>
      <c r="BI107" s="17">
        <f>VLOOKUP($B107,[2]indicators!$A:$G,5,FALSE)</f>
        <v>0</v>
      </c>
      <c r="BJ107" s="17">
        <f>VLOOKUP($B107,[2]indicators!$A:$G,6,FALSE)</f>
        <v>46051</v>
      </c>
      <c r="BK107" s="17">
        <f>VLOOKUP($B107,[2]indicators!$A:$G,7,FALSE)</f>
        <v>0</v>
      </c>
    </row>
    <row r="108" spans="1:63" x14ac:dyDescent="0.25">
      <c r="A108" s="14">
        <v>107</v>
      </c>
      <c r="B108" s="14" t="s">
        <v>99</v>
      </c>
      <c r="C108" s="6" t="s">
        <v>558</v>
      </c>
      <c r="D108" s="6" t="s">
        <v>100</v>
      </c>
      <c r="E108" s="15">
        <f t="shared" ca="1" si="1"/>
        <v>5</v>
      </c>
      <c r="F108" s="16">
        <f>VLOOKUP($B108,[1]AC!$B:$BJ,5,FALSE)</f>
        <v>60.191218032690962</v>
      </c>
      <c r="G108" s="16">
        <f>VLOOKUP($B109,[1]AC!$B:$BJ,6,FALSE)</f>
        <v>52.558294930935155</v>
      </c>
      <c r="H108" s="16">
        <f>VLOOKUP($B109,[1]AC!$B:$BJ,7,FALSE)</f>
        <v>0</v>
      </c>
      <c r="I108" s="16">
        <f>VLOOKUP($B109,[1]AC!$B:$BJ,8,FALSE)</f>
        <v>50.77</v>
      </c>
      <c r="J108" s="16">
        <f>VLOOKUP($B109,[1]AC!$B:$BJ,9,FALSE)</f>
        <v>6941.81</v>
      </c>
      <c r="K108" s="16">
        <f>VLOOKUP($B109,[1]AC!$B:$BJ,10,FALSE)</f>
        <v>50.83</v>
      </c>
      <c r="L108" s="16">
        <f>VLOOKUP($B109,[1]AC!$B:$BJ,11,FALSE)</f>
        <v>6964.82</v>
      </c>
      <c r="M108" s="16">
        <f>VLOOKUP($B109,[1]AC!$B:$BJ,12,FALSE)</f>
        <v>7.3136545079741447E-3</v>
      </c>
      <c r="N108" s="16">
        <f>VLOOKUP($B109,[1]AC!$B:$BJ,13,FALSE)</f>
        <v>7.2981067708856795E-3</v>
      </c>
      <c r="O108" s="16">
        <f>VLOOKUP($B109,[1]AC!$B:$BJ,14,FALSE)</f>
        <v>51.400894605955273</v>
      </c>
      <c r="P108" s="16">
        <f>VLOOKUP($B109,[1]AC!$B:$BJ,15,FALSE)</f>
        <v>6892.2477999999992</v>
      </c>
      <c r="Q108" s="16">
        <f>VLOOKUP($B109,[1]AC!$B:$BJ,16,FALSE)</f>
        <v>51.378024378399999</v>
      </c>
      <c r="R108" s="16">
        <f>VLOOKUP($B109,[1]AC!$B:$BJ,17,FALSE)</f>
        <v>6889.6637999999994</v>
      </c>
      <c r="S108" s="16">
        <f>VLOOKUP($B109,[1]AC!$B:$BJ,18,FALSE)</f>
        <v>7.4577838895977131E-3</v>
      </c>
      <c r="T108" s="16">
        <f>VLOOKUP($B109,[1]AC!$B:$BJ,19,FALSE)</f>
        <v>7.4572614673012062E-3</v>
      </c>
      <c r="U108" s="16" t="str">
        <f>VLOOKUP($B108,[1]AC!$B:$BJ,20,FALSE)</f>
        <v>NEGATIVE</v>
      </c>
      <c r="V108" s="16" t="str">
        <f>VLOOKUP($B108,[1]AC!$B:$BJ,21,FALSE)</f>
        <v/>
      </c>
      <c r="W108" s="16" t="str">
        <f>VLOOKUP($B108,[1]AC!$B:$BJ,22,FALSE)</f>
        <v>UP</v>
      </c>
      <c r="X108" s="16" t="str">
        <f>VLOOKUP($B108,[1]AC!$B:$BJ,23,FALSE)</f>
        <v>POSITIVE</v>
      </c>
      <c r="Y108" s="16">
        <f>VLOOKUP($B108,[1]AC!$B:$BJ,24,FALSE)</f>
        <v>142.01807906151683</v>
      </c>
      <c r="Z108" s="16">
        <f>VLOOKUP($B108,[1]AC!$B:$BJ,25,FALSE)</f>
        <v>6852.6203076923057</v>
      </c>
      <c r="AA108" s="16">
        <f>VLOOKUP($B108,[1]AC!$B:$BJ,26,FALSE)</f>
        <v>141.89539358030768</v>
      </c>
      <c r="AB108" s="16">
        <f>VLOOKUP($B108,[1]AC!$B:$BJ,27,FALSE)</f>
        <v>6850.3815384615364</v>
      </c>
      <c r="AC108" s="16">
        <f>VLOOKUP($B108,[1]AC!$B:$BJ,28,FALSE)</f>
        <v>2.0724638559369263E-2</v>
      </c>
      <c r="AD108" s="16">
        <f>VLOOKUP($B108,[1]AC!$B:$BJ,29,FALSE)</f>
        <v>2.071350227481996E-2</v>
      </c>
      <c r="AE108" s="16" t="str">
        <f>VLOOKUP($B108,[1]AC!$B:$BJ,30,FALSE)</f>
        <v>UP</v>
      </c>
      <c r="AF108" s="16" t="str">
        <f>VLOOKUP($B108,[1]AC!$B:$BJ,31,FALSE)</f>
        <v>UP</v>
      </c>
      <c r="AG108" s="16" t="str">
        <f>VLOOKUP($B108,[1]AC!$B:$BJ,32,FALSE)</f>
        <v>POSITIVE</v>
      </c>
      <c r="AH108" s="16">
        <f>VLOOKUP($B108,[1]AC!$B:$BJ,33,FALSE)</f>
        <v>135.27465536471539</v>
      </c>
      <c r="AI108" s="16">
        <f>VLOOKUP($B108,[1]AC!$B:$BJ,34,FALSE)</f>
        <v>6560.7823076923087</v>
      </c>
      <c r="AJ108" s="16">
        <f>VLOOKUP($B108,[1]AC!$B:$BJ,35,FALSE)</f>
        <v>135.27721952987966</v>
      </c>
      <c r="AK108" s="16">
        <f>VLOOKUP($B108,[1]AC!$B:$BJ,36,FALSE)</f>
        <v>6561.3723076923088</v>
      </c>
      <c r="AL108" s="16">
        <f>VLOOKUP($B108,[1]AC!$B:$BJ,37,FALSE)</f>
        <v>2.0618677624177555E-2</v>
      </c>
      <c r="AM108" s="16">
        <f>VLOOKUP($B108,[1]AC!$B:$BJ,38,FALSE)</f>
        <v>2.0617214385363514E-2</v>
      </c>
      <c r="AN108" s="16" t="str">
        <f>VLOOKUP($B109,[1]AC!$B:$BJ,39,FALSE)</f>
        <v>DOWN</v>
      </c>
      <c r="AO108" s="16" t="str">
        <f>VLOOKUP($B108,[1]AC!$B:$BJ,40,FALSE)</f>
        <v>UP</v>
      </c>
      <c r="AP108" s="16" t="str">
        <f>VLOOKUP($B108,[1]AC!$B:$BJ,41,FALSE)</f>
        <v>POSITIVE</v>
      </c>
      <c r="AQ108" s="16">
        <f>VLOOKUP($B108,[1]AC!$B:$BJ,42,FALSE)</f>
        <v>140.28153406606972</v>
      </c>
      <c r="AR108" s="16">
        <f>VLOOKUP($B108,[1]AC!$B:$BJ,43,FALSE)</f>
        <v>6769.6039787132295</v>
      </c>
      <c r="AS108" s="16">
        <f>VLOOKUP($B108,[1]AC!$B:$BJ,44,FALSE)</f>
        <v>140.13957161537664</v>
      </c>
      <c r="AT108" s="16">
        <f>VLOOKUP($B108,[1]AC!$B:$BJ,45,FALSE)</f>
        <v>6766.1256231941452</v>
      </c>
      <c r="AU108" s="16">
        <f>VLOOKUP($B108,[1]AC!$B:$BJ,46,FALSE)</f>
        <v>2.0722265956351339E-2</v>
      </c>
      <c r="AV108" s="16">
        <f>VLOOKUP($B108,[1]AC!$B:$BJ,47,FALSE)</f>
        <v>2.0711937587292343E-2</v>
      </c>
      <c r="AW108" s="16" t="str">
        <f>VLOOKUP($B108,[1]AC!$B:$BJ,48,FALSE)</f>
        <v>UP</v>
      </c>
      <c r="AX108" s="16" t="str">
        <f>VLOOKUP($B108,[1]AC!$B:$BJ,49,FALSE)</f>
        <v>UP</v>
      </c>
      <c r="AY108" s="16" t="str">
        <f>VLOOKUP($B108,[1]AC!$B:$BJ,50,FALSE)</f>
        <v>POSITIVE</v>
      </c>
      <c r="AZ108" s="16">
        <f>VLOOKUP($B108,[1]AC!$B:$BJ,51,FALSE)</f>
        <v>88.145393572331386</v>
      </c>
      <c r="BA108" s="16">
        <f>VLOOKUP($B108,[1]AC!$B:$BJ,52,FALSE)</f>
        <v>144.71774185672879</v>
      </c>
      <c r="BB108" s="16">
        <f>VLOOKUP($B108,[1]AC!$B:$BJ,53,FALSE)</f>
        <v>133.60273499097511</v>
      </c>
      <c r="BC108" s="16">
        <f>VLOOKUP($B108,[1]AC!$B:$BJ,54,FALSE)</f>
        <v>1.7912511002538656E-2</v>
      </c>
      <c r="BD108" s="16">
        <f>VLOOKUP($B108,[1]AC!$B:$BJ,55,FALSE)</f>
        <v>2.8748432200448093E-2</v>
      </c>
      <c r="BE108" s="16">
        <f>VLOOKUP($B108,[1]AC!$B:$BJ,56,FALSE)</f>
        <v>0.10259718867245371</v>
      </c>
      <c r="BF108" s="14">
        <f>VLOOKUP($B108,[2]indicators!$A:$G,2,FALSE)</f>
        <v>3</v>
      </c>
      <c r="BG108" s="14">
        <f>VLOOKUP($B108,[2]indicators!$A:$G,3,FALSE)</f>
        <v>0</v>
      </c>
      <c r="BH108" s="14">
        <f>VLOOKUP($B108,[2]indicators!$A:$G,4,FALSE)</f>
        <v>0</v>
      </c>
      <c r="BI108" s="17">
        <f>VLOOKUP($B108,[2]indicators!$A:$G,5,FALSE)</f>
        <v>0</v>
      </c>
      <c r="BJ108" s="17">
        <f>VLOOKUP($B108,[2]indicators!$A:$G,6,FALSE)</f>
        <v>46031</v>
      </c>
      <c r="BK108" s="17">
        <f>VLOOKUP($B108,[2]indicators!$A:$G,7,FALSE)</f>
        <v>46043</v>
      </c>
    </row>
    <row r="109" spans="1:63" x14ac:dyDescent="0.25">
      <c r="A109" s="14">
        <v>108</v>
      </c>
      <c r="B109" s="14" t="s">
        <v>101</v>
      </c>
      <c r="C109" s="6" t="s">
        <v>559</v>
      </c>
      <c r="D109" s="6" t="s">
        <v>100</v>
      </c>
      <c r="E109" s="15">
        <f t="shared" ca="1" si="1"/>
        <v>0</v>
      </c>
      <c r="F109" s="16">
        <f>VLOOKUP($B109,[1]AC!$B:$BJ,5,FALSE)</f>
        <v>46.475521268000108</v>
      </c>
      <c r="G109" s="16">
        <f>VLOOKUP($B110,[1]AC!$B:$BJ,6,FALSE)</f>
        <v>52.558294930935155</v>
      </c>
      <c r="H109" s="16">
        <f>VLOOKUP($B110,[1]AC!$B:$BJ,7,FALSE)</f>
        <v>0</v>
      </c>
      <c r="I109" s="16">
        <f>VLOOKUP($B110,[1]AC!$B:$BJ,8,FALSE)</f>
        <v>95.77</v>
      </c>
      <c r="J109" s="16">
        <f>VLOOKUP($B110,[1]AC!$B:$BJ,9,FALSE)</f>
        <v>6941.81</v>
      </c>
      <c r="K109" s="16">
        <f>VLOOKUP($B110,[1]AC!$B:$BJ,10,FALSE)</f>
        <v>95.3</v>
      </c>
      <c r="L109" s="16">
        <f>VLOOKUP($B110,[1]AC!$B:$BJ,11,FALSE)</f>
        <v>6964.82</v>
      </c>
      <c r="M109" s="16">
        <f>VLOOKUP($B110,[1]AC!$B:$BJ,12,FALSE)</f>
        <v>1.3796113693690838E-2</v>
      </c>
      <c r="N109" s="16">
        <f>VLOOKUP($B110,[1]AC!$B:$BJ,13,FALSE)</f>
        <v>1.3683052828357373E-2</v>
      </c>
      <c r="O109" s="16">
        <f>VLOOKUP($B110,[1]AC!$B:$BJ,14,FALSE)</f>
        <v>93.234220901061335</v>
      </c>
      <c r="P109" s="16">
        <f>VLOOKUP($B110,[1]AC!$B:$BJ,15,FALSE)</f>
        <v>6892.2477999999992</v>
      </c>
      <c r="Q109" s="16">
        <f>VLOOKUP($B110,[1]AC!$B:$BJ,16,FALSE)</f>
        <v>93.114890015599997</v>
      </c>
      <c r="R109" s="16">
        <f>VLOOKUP($B110,[1]AC!$B:$BJ,17,FALSE)</f>
        <v>6889.6637999999994</v>
      </c>
      <c r="S109" s="16">
        <f>VLOOKUP($B110,[1]AC!$B:$BJ,18,FALSE)</f>
        <v>1.3527404064180824E-2</v>
      </c>
      <c r="T109" s="16">
        <f>VLOOKUP($B110,[1]AC!$B:$BJ,19,FALSE)</f>
        <v>1.3515157302102319E-2</v>
      </c>
      <c r="U109" s="16" t="str">
        <f>VLOOKUP($B109,[1]AC!$B:$BJ,20,FALSE)</f>
        <v>NEGATIVE</v>
      </c>
      <c r="V109" s="16" t="str">
        <f>VLOOKUP($B109,[1]AC!$B:$BJ,21,FALSE)</f>
        <v/>
      </c>
      <c r="W109" s="16" t="str">
        <f>VLOOKUP($B109,[1]AC!$B:$BJ,22,FALSE)</f>
        <v>UP</v>
      </c>
      <c r="X109" s="16" t="str">
        <f>VLOOKUP($B109,[1]AC!$B:$BJ,23,FALSE)</f>
        <v>NEGATIVE</v>
      </c>
      <c r="Y109" s="16">
        <f>VLOOKUP($B109,[1]AC!$B:$BJ,24,FALSE)</f>
        <v>51.029075696888675</v>
      </c>
      <c r="Z109" s="16">
        <f>VLOOKUP($B109,[1]AC!$B:$BJ,25,FALSE)</f>
        <v>6852.6203076923057</v>
      </c>
      <c r="AA109" s="16">
        <f>VLOOKUP($B109,[1]AC!$B:$BJ,26,FALSE)</f>
        <v>51.049142503384623</v>
      </c>
      <c r="AB109" s="16">
        <f>VLOOKUP($B109,[1]AC!$B:$BJ,27,FALSE)</f>
        <v>6850.3815384615364</v>
      </c>
      <c r="AC109" s="16">
        <f>VLOOKUP($B109,[1]AC!$B:$BJ,28,FALSE)</f>
        <v>7.4466515589090435E-3</v>
      </c>
      <c r="AD109" s="16">
        <f>VLOOKUP($B109,[1]AC!$B:$BJ,29,FALSE)</f>
        <v>7.4520144924437705E-3</v>
      </c>
      <c r="AE109" s="16" t="str">
        <f>VLOOKUP($B109,[1]AC!$B:$BJ,30,FALSE)</f>
        <v>DOWN</v>
      </c>
      <c r="AF109" s="16" t="str">
        <f>VLOOKUP($B109,[1]AC!$B:$BJ,31,FALSE)</f>
        <v>DOWN</v>
      </c>
      <c r="AG109" s="16" t="str">
        <f>VLOOKUP($B109,[1]AC!$B:$BJ,32,FALSE)</f>
        <v>NEGATIVE</v>
      </c>
      <c r="AH109" s="16">
        <f>VLOOKUP($B109,[1]AC!$B:$BJ,33,FALSE)</f>
        <v>47.61203320224319</v>
      </c>
      <c r="AI109" s="16">
        <f>VLOOKUP($B109,[1]AC!$B:$BJ,34,FALSE)</f>
        <v>6560.7823076923087</v>
      </c>
      <c r="AJ109" s="16">
        <f>VLOOKUP($B109,[1]AC!$B:$BJ,35,FALSE)</f>
        <v>47.613571652044115</v>
      </c>
      <c r="AK109" s="16">
        <f>VLOOKUP($B109,[1]AC!$B:$BJ,36,FALSE)</f>
        <v>6561.3723076923088</v>
      </c>
      <c r="AL109" s="16">
        <f>VLOOKUP($B109,[1]AC!$B:$BJ,37,FALSE)</f>
        <v>7.2570664547762231E-3</v>
      </c>
      <c r="AM109" s="16">
        <f>VLOOKUP($B109,[1]AC!$B:$BJ,38,FALSE)</f>
        <v>7.2566483685468867E-3</v>
      </c>
      <c r="AN109" s="16" t="str">
        <f>VLOOKUP($B110,[1]AC!$B:$BJ,39,FALSE)</f>
        <v>UP</v>
      </c>
      <c r="AO109" s="16" t="str">
        <f>VLOOKUP($B109,[1]AC!$B:$BJ,40,FALSE)</f>
        <v>UP</v>
      </c>
      <c r="AP109" s="16" t="str">
        <f>VLOOKUP($B109,[1]AC!$B:$BJ,41,FALSE)</f>
        <v>POSITIVE</v>
      </c>
      <c r="AQ109" s="16">
        <f>VLOOKUP($B109,[1]AC!$B:$BJ,42,FALSE)</f>
        <v>50.122219580319303</v>
      </c>
      <c r="AR109" s="16">
        <f>VLOOKUP($B109,[1]AC!$B:$BJ,43,FALSE)</f>
        <v>6769.6039787132295</v>
      </c>
      <c r="AS109" s="16">
        <f>VLOOKUP($B109,[1]AC!$B:$BJ,44,FALSE)</f>
        <v>50.109139593014014</v>
      </c>
      <c r="AT109" s="16">
        <f>VLOOKUP($B109,[1]AC!$B:$BJ,45,FALSE)</f>
        <v>6766.1256231941452</v>
      </c>
      <c r="AU109" s="16">
        <f>VLOOKUP($B109,[1]AC!$B:$BJ,46,FALSE)</f>
        <v>7.4040105947004841E-3</v>
      </c>
      <c r="AV109" s="16">
        <f>VLOOKUP($B109,[1]AC!$B:$BJ,47,FALSE)</f>
        <v>7.4058837189248852E-3</v>
      </c>
      <c r="AW109" s="16" t="str">
        <f>VLOOKUP($B109,[1]AC!$B:$BJ,48,FALSE)</f>
        <v>UP</v>
      </c>
      <c r="AX109" s="16" t="str">
        <f>VLOOKUP($B109,[1]AC!$B:$BJ,49,FALSE)</f>
        <v>DOWN</v>
      </c>
      <c r="AY109" s="16" t="str">
        <f>VLOOKUP($B109,[1]AC!$B:$BJ,50,FALSE)</f>
        <v>NEGATIVE</v>
      </c>
      <c r="AZ109" s="16">
        <f>VLOOKUP($B109,[1]AC!$B:$BJ,51,FALSE)</f>
        <v>43.737089612486365</v>
      </c>
      <c r="BA109" s="16">
        <f>VLOOKUP($B109,[1]AC!$B:$BJ,52,FALSE)</f>
        <v>51.815797416056881</v>
      </c>
      <c r="BB109" s="16">
        <f>VLOOKUP($B109,[1]AC!$B:$BJ,53,FALSE)</f>
        <v>46.892298609850116</v>
      </c>
      <c r="BC109" s="16">
        <f>VLOOKUP($B109,[1]AC!$B:$BJ,54,FALSE)</f>
        <v>-2.018298411311914E-2</v>
      </c>
      <c r="BD109" s="16">
        <f>VLOOKUP($B109,[1]AC!$B:$BJ,55,FALSE)</f>
        <v>-1.2274000497302096E-2</v>
      </c>
      <c r="BE109" s="16">
        <f>VLOOKUP($B109,[1]AC!$B:$BJ,56,FALSE)</f>
        <v>8.2693779258143252E-2</v>
      </c>
      <c r="BF109" s="14">
        <f>VLOOKUP($B109,[2]indicators!$A:$G,2,FALSE)</f>
        <v>0</v>
      </c>
      <c r="BG109" s="14">
        <f>VLOOKUP($B109,[2]indicators!$A:$G,3,FALSE)</f>
        <v>0</v>
      </c>
      <c r="BH109" s="14">
        <f>VLOOKUP($B109,[2]indicators!$A:$G,4,FALSE)</f>
        <v>0</v>
      </c>
      <c r="BI109" s="17">
        <f>VLOOKUP($B109,[2]indicators!$A:$G,5,FALSE)</f>
        <v>0</v>
      </c>
      <c r="BJ109" s="17">
        <f>VLOOKUP($B109,[2]indicators!$A:$G,6,FALSE)</f>
        <v>45958</v>
      </c>
      <c r="BK109" s="17">
        <f>VLOOKUP($B109,[2]indicators!$A:$G,7,FALSE)</f>
        <v>45959</v>
      </c>
    </row>
    <row r="110" spans="1:63" x14ac:dyDescent="0.25">
      <c r="A110" s="14">
        <v>109</v>
      </c>
      <c r="B110" s="14" t="s">
        <v>102</v>
      </c>
      <c r="C110" s="6" t="s">
        <v>560</v>
      </c>
      <c r="D110" s="6" t="s">
        <v>100</v>
      </c>
      <c r="E110" s="15">
        <f t="shared" ca="1" si="1"/>
        <v>7</v>
      </c>
      <c r="F110" s="16">
        <f>VLOOKUP($B110,[1]AC!$B:$BJ,5,FALSE)</f>
        <v>51.947624449230091</v>
      </c>
      <c r="G110" s="16">
        <f>VLOOKUP($B111,[1]AC!$B:$BJ,6,FALSE)</f>
        <v>52.558294930935155</v>
      </c>
      <c r="H110" s="16">
        <f>VLOOKUP($B111,[1]AC!$B:$BJ,7,FALSE)</f>
        <v>0</v>
      </c>
      <c r="I110" s="16">
        <f>VLOOKUP($B111,[1]AC!$B:$BJ,8,FALSE)</f>
        <v>22.82</v>
      </c>
      <c r="J110" s="16">
        <f>VLOOKUP($B111,[1]AC!$B:$BJ,9,FALSE)</f>
        <v>6941.81</v>
      </c>
      <c r="K110" s="16">
        <f>VLOOKUP($B111,[1]AC!$B:$BJ,10,FALSE)</f>
        <v>23.49</v>
      </c>
      <c r="L110" s="16">
        <f>VLOOKUP($B111,[1]AC!$B:$BJ,11,FALSE)</f>
        <v>6964.82</v>
      </c>
      <c r="M110" s="16">
        <f>VLOOKUP($B111,[1]AC!$B:$BJ,12,FALSE)</f>
        <v>3.2873270804012209E-3</v>
      </c>
      <c r="N110" s="16">
        <f>VLOOKUP($B111,[1]AC!$B:$BJ,13,FALSE)</f>
        <v>3.3726643330337321E-3</v>
      </c>
      <c r="O110" s="16">
        <f>VLOOKUP($B111,[1]AC!$B:$BJ,14,FALSE)</f>
        <v>28.960299993896491</v>
      </c>
      <c r="P110" s="16">
        <f>VLOOKUP($B111,[1]AC!$B:$BJ,15,FALSE)</f>
        <v>6892.2477999999992</v>
      </c>
      <c r="Q110" s="16">
        <f>VLOOKUP($B111,[1]AC!$B:$BJ,16,FALSE)</f>
        <v>29.101100000000006</v>
      </c>
      <c r="R110" s="16">
        <f>VLOOKUP($B111,[1]AC!$B:$BJ,17,FALSE)</f>
        <v>6889.6637999999994</v>
      </c>
      <c r="S110" s="16">
        <f>VLOOKUP($B111,[1]AC!$B:$BJ,18,FALSE)</f>
        <v>4.2018657532737714E-3</v>
      </c>
      <c r="T110" s="16">
        <f>VLOOKUP($B111,[1]AC!$B:$BJ,19,FALSE)</f>
        <v>4.223878094022528E-3</v>
      </c>
      <c r="U110" s="16" t="str">
        <f>VLOOKUP($B110,[1]AC!$B:$BJ,20,FALSE)</f>
        <v>NEGATIVE</v>
      </c>
      <c r="V110" s="16" t="str">
        <f>VLOOKUP($B110,[1]AC!$B:$BJ,21,FALSE)</f>
        <v/>
      </c>
      <c r="W110" s="16" t="str">
        <f>VLOOKUP($B110,[1]AC!$B:$BJ,22,FALSE)</f>
        <v>UP</v>
      </c>
      <c r="X110" s="16" t="str">
        <f>VLOOKUP($B110,[1]AC!$B:$BJ,23,FALSE)</f>
        <v>POSITIVE</v>
      </c>
      <c r="Y110" s="16">
        <f>VLOOKUP($B110,[1]AC!$B:$BJ,24,FALSE)</f>
        <v>92.241274265585631</v>
      </c>
      <c r="Z110" s="16">
        <f>VLOOKUP($B110,[1]AC!$B:$BJ,25,FALSE)</f>
        <v>6852.6203076923057</v>
      </c>
      <c r="AA110" s="16">
        <f>VLOOKUP($B110,[1]AC!$B:$BJ,26,FALSE)</f>
        <v>92.192078696307689</v>
      </c>
      <c r="AB110" s="16">
        <f>VLOOKUP($B110,[1]AC!$B:$BJ,27,FALSE)</f>
        <v>6850.3815384615364</v>
      </c>
      <c r="AC110" s="16">
        <f>VLOOKUP($B110,[1]AC!$B:$BJ,28,FALSE)</f>
        <v>1.3460730366461655E-2</v>
      </c>
      <c r="AD110" s="16">
        <f>VLOOKUP($B110,[1]AC!$B:$BJ,29,FALSE)</f>
        <v>1.3457948025039822E-2</v>
      </c>
      <c r="AE110" s="16" t="str">
        <f>VLOOKUP($B110,[1]AC!$B:$BJ,30,FALSE)</f>
        <v>UP</v>
      </c>
      <c r="AF110" s="16" t="str">
        <f>VLOOKUP($B110,[1]AC!$B:$BJ,31,FALSE)</f>
        <v>UP</v>
      </c>
      <c r="AG110" s="16" t="str">
        <f>VLOOKUP($B110,[1]AC!$B:$BJ,32,FALSE)</f>
        <v>POSITIVE</v>
      </c>
      <c r="AH110" s="16">
        <f>VLOOKUP($B110,[1]AC!$B:$BJ,33,FALSE)</f>
        <v>84.851826988869064</v>
      </c>
      <c r="AI110" s="16">
        <f>VLOOKUP($B110,[1]AC!$B:$BJ,34,FALSE)</f>
        <v>6560.7823076923087</v>
      </c>
      <c r="AJ110" s="16">
        <f>VLOOKUP($B110,[1]AC!$B:$BJ,35,FALSE)</f>
        <v>84.839775792892993</v>
      </c>
      <c r="AK110" s="16">
        <f>VLOOKUP($B110,[1]AC!$B:$BJ,36,FALSE)</f>
        <v>6561.3723076923088</v>
      </c>
      <c r="AL110" s="16">
        <f>VLOOKUP($B110,[1]AC!$B:$BJ,37,FALSE)</f>
        <v>1.2933187386721091E-2</v>
      </c>
      <c r="AM110" s="16">
        <f>VLOOKUP($B110,[1]AC!$B:$BJ,38,FALSE)</f>
        <v>1.2930187743413066E-2</v>
      </c>
      <c r="AN110" s="16" t="str">
        <f>VLOOKUP($B111,[1]AC!$B:$BJ,39,FALSE)</f>
        <v>DOWN</v>
      </c>
      <c r="AO110" s="16" t="str">
        <f>VLOOKUP($B110,[1]AC!$B:$BJ,40,FALSE)</f>
        <v>UP</v>
      </c>
      <c r="AP110" s="16" t="str">
        <f>VLOOKUP($B110,[1]AC!$B:$BJ,41,FALSE)</f>
        <v>POSITIVE</v>
      </c>
      <c r="AQ110" s="16">
        <f>VLOOKUP($B110,[1]AC!$B:$BJ,42,FALSE)</f>
        <v>89.363609073831029</v>
      </c>
      <c r="AR110" s="16">
        <f>VLOOKUP($B110,[1]AC!$B:$BJ,43,FALSE)</f>
        <v>6769.6039787132295</v>
      </c>
      <c r="AS110" s="16">
        <f>VLOOKUP($B110,[1]AC!$B:$BJ,44,FALSE)</f>
        <v>89.234211356732047</v>
      </c>
      <c r="AT110" s="16">
        <f>VLOOKUP($B110,[1]AC!$B:$BJ,45,FALSE)</f>
        <v>6766.1256231941452</v>
      </c>
      <c r="AU110" s="16">
        <f>VLOOKUP($B110,[1]AC!$B:$BJ,46,FALSE)</f>
        <v>1.3200714451662402E-2</v>
      </c>
      <c r="AV110" s="16">
        <f>VLOOKUP($B110,[1]AC!$B:$BJ,47,FALSE)</f>
        <v>1.3188376380544714E-2</v>
      </c>
      <c r="AW110" s="16" t="str">
        <f>VLOOKUP($B110,[1]AC!$B:$BJ,48,FALSE)</f>
        <v>UP</v>
      </c>
      <c r="AX110" s="16" t="str">
        <f>VLOOKUP($B110,[1]AC!$B:$BJ,49,FALSE)</f>
        <v>UP</v>
      </c>
      <c r="AY110" s="16" t="str">
        <f>VLOOKUP($B110,[1]AC!$B:$BJ,50,FALSE)</f>
        <v>POSITIVE</v>
      </c>
      <c r="AZ110" s="16">
        <f>VLOOKUP($B110,[1]AC!$B:$BJ,51,FALSE)</f>
        <v>58.538785377878028</v>
      </c>
      <c r="BA110" s="16">
        <f>VLOOKUP($B110,[1]AC!$B:$BJ,52,FALSE)</f>
        <v>94.792403383647297</v>
      </c>
      <c r="BB110" s="16">
        <f>VLOOKUP($B110,[1]AC!$B:$BJ,53,FALSE)</f>
        <v>84.994914722863157</v>
      </c>
      <c r="BC110" s="16">
        <f>VLOOKUP($B110,[1]AC!$B:$BJ,54,FALSE)</f>
        <v>1.0313027009096309E-2</v>
      </c>
      <c r="BD110" s="16">
        <f>VLOOKUP($B110,[1]AC!$B:$BJ,55,FALSE)</f>
        <v>2.7197943785357337E-2</v>
      </c>
      <c r="BE110" s="16">
        <f>VLOOKUP($B110,[1]AC!$B:$BJ,56,FALSE)</f>
        <v>0.12677329358197942</v>
      </c>
      <c r="BF110" s="14">
        <f>VLOOKUP($B110,[2]indicators!$A:$G,2,FALSE)</f>
        <v>2</v>
      </c>
      <c r="BG110" s="14">
        <f>VLOOKUP($B110,[2]indicators!$A:$G,3,FALSE)</f>
        <v>0</v>
      </c>
      <c r="BH110" s="14">
        <f>VLOOKUP($B110,[2]indicators!$A:$G,4,FALSE)</f>
        <v>0</v>
      </c>
      <c r="BI110" s="17">
        <f>VLOOKUP($B110,[2]indicators!$A:$G,5,FALSE)</f>
        <v>46055</v>
      </c>
      <c r="BJ110" s="17">
        <f>VLOOKUP($B110,[2]indicators!$A:$G,6,FALSE)</f>
        <v>46028</v>
      </c>
      <c r="BK110" s="17">
        <f>VLOOKUP($B110,[2]indicators!$A:$G,7,FALSE)</f>
        <v>0</v>
      </c>
    </row>
    <row r="111" spans="1:63" x14ac:dyDescent="0.25">
      <c r="A111" s="14">
        <v>110</v>
      </c>
      <c r="B111" s="14" t="s">
        <v>103</v>
      </c>
      <c r="C111" s="6" t="s">
        <v>104</v>
      </c>
      <c r="D111" s="6" t="s">
        <v>100</v>
      </c>
      <c r="E111" s="15">
        <f t="shared" ca="1" si="1"/>
        <v>-1</v>
      </c>
      <c r="F111" s="16">
        <f>VLOOKUP($B111,[1]AC!$B:$BJ,5,FALSE)</f>
        <v>30.646179390338133</v>
      </c>
      <c r="G111" s="16">
        <f>VLOOKUP($B112,[1]AC!$B:$BJ,6,FALSE)</f>
        <v>52.558294930935155</v>
      </c>
      <c r="H111" s="16">
        <f>VLOOKUP($B112,[1]AC!$B:$BJ,7,FALSE)</f>
        <v>0</v>
      </c>
      <c r="I111" s="16">
        <f>VLOOKUP($B112,[1]AC!$B:$BJ,8,FALSE)</f>
        <v>40.39</v>
      </c>
      <c r="J111" s="16">
        <f>VLOOKUP($B112,[1]AC!$B:$BJ,9,FALSE)</f>
        <v>6941.81</v>
      </c>
      <c r="K111" s="16">
        <f>VLOOKUP($B112,[1]AC!$B:$BJ,10,FALSE)</f>
        <v>40.14</v>
      </c>
      <c r="L111" s="16">
        <f>VLOOKUP($B112,[1]AC!$B:$BJ,11,FALSE)</f>
        <v>6964.82</v>
      </c>
      <c r="M111" s="16">
        <f>VLOOKUP($B112,[1]AC!$B:$BJ,12,FALSE)</f>
        <v>5.8183672558021612E-3</v>
      </c>
      <c r="N111" s="16">
        <f>VLOOKUP($B112,[1]AC!$B:$BJ,13,FALSE)</f>
        <v>5.7632501629618568E-3</v>
      </c>
      <c r="O111" s="16">
        <f>VLOOKUP($B112,[1]AC!$B:$BJ,14,FALSE)</f>
        <v>47.241177003392977</v>
      </c>
      <c r="P111" s="16">
        <f>VLOOKUP($B112,[1]AC!$B:$BJ,15,FALSE)</f>
        <v>6892.2477999999992</v>
      </c>
      <c r="Q111" s="16">
        <f>VLOOKUP($B112,[1]AC!$B:$BJ,16,FALSE)</f>
        <v>47.408124341200008</v>
      </c>
      <c r="R111" s="16">
        <f>VLOOKUP($B112,[1]AC!$B:$BJ,17,FALSE)</f>
        <v>6889.6637999999994</v>
      </c>
      <c r="S111" s="16">
        <f>VLOOKUP($B112,[1]AC!$B:$BJ,18,FALSE)</f>
        <v>6.8542481893052341E-3</v>
      </c>
      <c r="T111" s="16">
        <f>VLOOKUP($B112,[1]AC!$B:$BJ,19,FALSE)</f>
        <v>6.8810504717516131E-3</v>
      </c>
      <c r="U111" s="16" t="str">
        <f>VLOOKUP($B111,[1]AC!$B:$BJ,20,FALSE)</f>
        <v>NEGATIVE</v>
      </c>
      <c r="V111" s="16" t="str">
        <f>VLOOKUP($B111,[1]AC!$B:$BJ,21,FALSE)</f>
        <v/>
      </c>
      <c r="W111" s="16" t="str">
        <f>VLOOKUP($B111,[1]AC!$B:$BJ,22,FALSE)</f>
        <v>DOWN</v>
      </c>
      <c r="X111" s="16" t="str">
        <f>VLOOKUP($B111,[1]AC!$B:$BJ,23,FALSE)</f>
        <v>NEGATIVE</v>
      </c>
      <c r="Y111" s="16">
        <f>VLOOKUP($B111,[1]AC!$B:$BJ,24,FALSE)</f>
        <v>29.525461533766531</v>
      </c>
      <c r="Z111" s="16">
        <f>VLOOKUP($B111,[1]AC!$B:$BJ,25,FALSE)</f>
        <v>6852.6203076923057</v>
      </c>
      <c r="AA111" s="16">
        <f>VLOOKUP($B111,[1]AC!$B:$BJ,26,FALSE)</f>
        <v>29.705153846153852</v>
      </c>
      <c r="AB111" s="16">
        <f>VLOOKUP($B111,[1]AC!$B:$BJ,27,FALSE)</f>
        <v>6850.3815384615364</v>
      </c>
      <c r="AC111" s="16">
        <f>VLOOKUP($B111,[1]AC!$B:$BJ,28,FALSE)</f>
        <v>4.3086381862749885E-3</v>
      </c>
      <c r="AD111" s="16">
        <f>VLOOKUP($B111,[1]AC!$B:$BJ,29,FALSE)</f>
        <v>4.3362772831518894E-3</v>
      </c>
      <c r="AE111" s="16" t="str">
        <f>VLOOKUP($B111,[1]AC!$B:$BJ,30,FALSE)</f>
        <v>DOWN</v>
      </c>
      <c r="AF111" s="16" t="str">
        <f>VLOOKUP($B111,[1]AC!$B:$BJ,31,FALSE)</f>
        <v>DOWN</v>
      </c>
      <c r="AG111" s="16" t="str">
        <f>VLOOKUP($B111,[1]AC!$B:$BJ,32,FALSE)</f>
        <v>NEGATIVE</v>
      </c>
      <c r="AH111" s="16">
        <f>VLOOKUP($B111,[1]AC!$B:$BJ,33,FALSE)</f>
        <v>34.08683759901259</v>
      </c>
      <c r="AI111" s="16">
        <f>VLOOKUP($B111,[1]AC!$B:$BJ,34,FALSE)</f>
        <v>6560.7823076923087</v>
      </c>
      <c r="AJ111" s="16">
        <f>VLOOKUP($B111,[1]AC!$B:$BJ,35,FALSE)</f>
        <v>34.104017094017095</v>
      </c>
      <c r="AK111" s="16">
        <f>VLOOKUP($B111,[1]AC!$B:$BJ,36,FALSE)</f>
        <v>6561.3723076923088</v>
      </c>
      <c r="AL111" s="16">
        <f>VLOOKUP($B111,[1]AC!$B:$BJ,37,FALSE)</f>
        <v>5.1955446775069575E-3</v>
      </c>
      <c r="AM111" s="16">
        <f>VLOOKUP($B111,[1]AC!$B:$BJ,38,FALSE)</f>
        <v>5.197695770751313E-3</v>
      </c>
      <c r="AN111" s="16" t="str">
        <f>VLOOKUP($B112,[1]AC!$B:$BJ,39,FALSE)</f>
        <v>UP</v>
      </c>
      <c r="AO111" s="16" t="str">
        <f>VLOOKUP($B111,[1]AC!$B:$BJ,40,FALSE)</f>
        <v>DOWN</v>
      </c>
      <c r="AP111" s="16" t="str">
        <f>VLOOKUP($B111,[1]AC!$B:$BJ,41,FALSE)</f>
        <v>NEGATIVE</v>
      </c>
      <c r="AQ111" s="16">
        <f>VLOOKUP($B111,[1]AC!$B:$BJ,42,FALSE)</f>
        <v>31.045639949728329</v>
      </c>
      <c r="AR111" s="16">
        <f>VLOOKUP($B111,[1]AC!$B:$BJ,43,FALSE)</f>
        <v>6769.6039787132295</v>
      </c>
      <c r="AS111" s="16">
        <f>VLOOKUP($B111,[1]AC!$B:$BJ,44,FALSE)</f>
        <v>31.21181812125964</v>
      </c>
      <c r="AT111" s="16">
        <f>VLOOKUP($B111,[1]AC!$B:$BJ,45,FALSE)</f>
        <v>6766.1256231941452</v>
      </c>
      <c r="AU111" s="16">
        <f>VLOOKUP($B111,[1]AC!$B:$BJ,46,FALSE)</f>
        <v>4.5860348769810174E-3</v>
      </c>
      <c r="AV111" s="16">
        <f>VLOOKUP($B111,[1]AC!$B:$BJ,47,FALSE)</f>
        <v>4.6129527974275476E-3</v>
      </c>
      <c r="AW111" s="16" t="str">
        <f>VLOOKUP($B111,[1]AC!$B:$BJ,48,FALSE)</f>
        <v>DOWN</v>
      </c>
      <c r="AX111" s="16" t="str">
        <f>VLOOKUP($B111,[1]AC!$B:$BJ,49,FALSE)</f>
        <v>DOWN</v>
      </c>
      <c r="AY111" s="16" t="str">
        <f>VLOOKUP($B111,[1]AC!$B:$BJ,50,FALSE)</f>
        <v>NEGATIVE</v>
      </c>
      <c r="AZ111" s="16">
        <f>VLOOKUP($B111,[1]AC!$B:$BJ,51,FALSE)</f>
        <v>15.48774407890231</v>
      </c>
      <c r="BA111" s="16">
        <f>VLOOKUP($B111,[1]AC!$B:$BJ,52,FALSE)</f>
        <v>28.547903215962066</v>
      </c>
      <c r="BB111" s="16">
        <f>VLOOKUP($B111,[1]AC!$B:$BJ,53,FALSE)</f>
        <v>34.424266665140784</v>
      </c>
      <c r="BC111" s="16">
        <f>VLOOKUP($B111,[1]AC!$B:$BJ,54,FALSE)</f>
        <v>-0.20064181851224039</v>
      </c>
      <c r="BD111" s="16">
        <f>VLOOKUP($B111,[1]AC!$B:$BJ,55,FALSE)</f>
        <v>-0.21202473714673487</v>
      </c>
      <c r="BE111" s="16">
        <f>VLOOKUP($B111,[1]AC!$B:$BJ,56,FALSE)</f>
        <v>-0.33709553722728014</v>
      </c>
      <c r="BF111" s="14">
        <f>VLOOKUP($B111,[2]indicators!$A:$G,2,FALSE)</f>
        <v>0</v>
      </c>
      <c r="BG111" s="14">
        <f>VLOOKUP($B111,[2]indicators!$A:$G,3,FALSE)</f>
        <v>0</v>
      </c>
      <c r="BH111" s="14">
        <f>VLOOKUP($B111,[2]indicators!$A:$G,4,FALSE)</f>
        <v>0</v>
      </c>
      <c r="BI111" s="17">
        <f>VLOOKUP($B111,[2]indicators!$A:$G,5,FALSE)</f>
        <v>0</v>
      </c>
      <c r="BJ111" s="17">
        <f>VLOOKUP($B111,[2]indicators!$A:$G,6,FALSE)</f>
        <v>0</v>
      </c>
      <c r="BK111" s="17">
        <f>VLOOKUP($B111,[2]indicators!$A:$G,7,FALSE)</f>
        <v>0</v>
      </c>
    </row>
    <row r="112" spans="1:63" x14ac:dyDescent="0.25">
      <c r="A112" s="14">
        <v>111</v>
      </c>
      <c r="B112" s="14" t="s">
        <v>105</v>
      </c>
      <c r="C112" s="6" t="s">
        <v>106</v>
      </c>
      <c r="D112" s="6" t="s">
        <v>100</v>
      </c>
      <c r="E112" s="15">
        <f t="shared" ca="1" si="1"/>
        <v>-1</v>
      </c>
      <c r="F112" s="16">
        <f>VLOOKUP($B112,[1]AC!$B:$BJ,5,FALSE)</f>
        <v>32.857029091378735</v>
      </c>
      <c r="G112" s="16">
        <f>VLOOKUP($B113,[1]AC!$B:$BJ,6,FALSE)</f>
        <v>52.558294930935155</v>
      </c>
      <c r="H112" s="16">
        <f>VLOOKUP($B113,[1]AC!$B:$BJ,7,FALSE)</f>
        <v>0</v>
      </c>
      <c r="I112" s="16">
        <f>VLOOKUP($B113,[1]AC!$B:$BJ,8,FALSE)</f>
        <v>29.13</v>
      </c>
      <c r="J112" s="16">
        <f>VLOOKUP($B113,[1]AC!$B:$BJ,9,FALSE)</f>
        <v>6941.81</v>
      </c>
      <c r="K112" s="16">
        <f>VLOOKUP($B113,[1]AC!$B:$BJ,10,FALSE)</f>
        <v>29.08</v>
      </c>
      <c r="L112" s="16">
        <f>VLOOKUP($B113,[1]AC!$B:$BJ,11,FALSE)</f>
        <v>6964.82</v>
      </c>
      <c r="M112" s="16">
        <f>VLOOKUP($B113,[1]AC!$B:$BJ,12,FALSE)</f>
        <v>4.1963119128872722E-3</v>
      </c>
      <c r="N112" s="16">
        <f>VLOOKUP($B113,[1]AC!$B:$BJ,13,FALSE)</f>
        <v>4.1752694254840756E-3</v>
      </c>
      <c r="O112" s="16">
        <f>VLOOKUP($B113,[1]AC!$B:$BJ,14,FALSE)</f>
        <v>30.632799983215325</v>
      </c>
      <c r="P112" s="16">
        <f>VLOOKUP($B113,[1]AC!$B:$BJ,15,FALSE)</f>
        <v>6892.2477999999992</v>
      </c>
      <c r="Q112" s="16">
        <f>VLOOKUP($B113,[1]AC!$B:$BJ,16,FALSE)</f>
        <v>30.667399999999994</v>
      </c>
      <c r="R112" s="16">
        <f>VLOOKUP($B113,[1]AC!$B:$BJ,17,FALSE)</f>
        <v>6889.6637999999994</v>
      </c>
      <c r="S112" s="16">
        <f>VLOOKUP($B113,[1]AC!$B:$BJ,18,FALSE)</f>
        <v>4.4445296907658092E-3</v>
      </c>
      <c r="T112" s="16">
        <f>VLOOKUP($B113,[1]AC!$B:$BJ,19,FALSE)</f>
        <v>4.4512186501756441E-3</v>
      </c>
      <c r="U112" s="16" t="str">
        <f>VLOOKUP($B112,[1]AC!$B:$BJ,20,FALSE)</f>
        <v>NEGATIVE</v>
      </c>
      <c r="V112" s="16" t="str">
        <f>VLOOKUP($B112,[1]AC!$B:$BJ,21,FALSE)</f>
        <v/>
      </c>
      <c r="W112" s="16" t="str">
        <f>VLOOKUP($B112,[1]AC!$B:$BJ,22,FALSE)</f>
        <v>DOWN</v>
      </c>
      <c r="X112" s="16" t="str">
        <f>VLOOKUP($B112,[1]AC!$B:$BJ,23,FALSE)</f>
        <v>NEGATIVE</v>
      </c>
      <c r="Y112" s="16">
        <f>VLOOKUP($B112,[1]AC!$B:$BJ,24,FALSE)</f>
        <v>47.718797218917665</v>
      </c>
      <c r="Z112" s="16">
        <f>VLOOKUP($B112,[1]AC!$B:$BJ,25,FALSE)</f>
        <v>6852.6203076923057</v>
      </c>
      <c r="AA112" s="16">
        <f>VLOOKUP($B112,[1]AC!$B:$BJ,26,FALSE)</f>
        <v>47.926072346153845</v>
      </c>
      <c r="AB112" s="16">
        <f>VLOOKUP($B112,[1]AC!$B:$BJ,27,FALSE)</f>
        <v>6850.3815384615364</v>
      </c>
      <c r="AC112" s="16">
        <f>VLOOKUP($B112,[1]AC!$B:$BJ,28,FALSE)</f>
        <v>6.963584012578611E-3</v>
      </c>
      <c r="AD112" s="16">
        <f>VLOOKUP($B112,[1]AC!$B:$BJ,29,FALSE)</f>
        <v>6.9961172347952341E-3</v>
      </c>
      <c r="AE112" s="16" t="str">
        <f>VLOOKUP($B112,[1]AC!$B:$BJ,30,FALSE)</f>
        <v>DOWN</v>
      </c>
      <c r="AF112" s="16" t="str">
        <f>VLOOKUP($B112,[1]AC!$B:$BJ,31,FALSE)</f>
        <v>DOWN</v>
      </c>
      <c r="AG112" s="16" t="str">
        <f>VLOOKUP($B112,[1]AC!$B:$BJ,32,FALSE)</f>
        <v>NEGATIVE</v>
      </c>
      <c r="AH112" s="16">
        <f>VLOOKUP($B112,[1]AC!$B:$BJ,33,FALSE)</f>
        <v>50.091114478452518</v>
      </c>
      <c r="AI112" s="16">
        <f>VLOOKUP($B112,[1]AC!$B:$BJ,34,FALSE)</f>
        <v>6560.7823076923087</v>
      </c>
      <c r="AJ112" s="16">
        <f>VLOOKUP($B112,[1]AC!$B:$BJ,35,FALSE)</f>
        <v>50.084704237692307</v>
      </c>
      <c r="AK112" s="16">
        <f>VLOOKUP($B112,[1]AC!$B:$BJ,36,FALSE)</f>
        <v>6561.3723076923088</v>
      </c>
      <c r="AL112" s="16">
        <f>VLOOKUP($B112,[1]AC!$B:$BJ,37,FALSE)</f>
        <v>7.6349301240680213E-3</v>
      </c>
      <c r="AM112" s="16">
        <f>VLOOKUP($B112,[1]AC!$B:$BJ,38,FALSE)</f>
        <v>7.63326662304696E-3</v>
      </c>
      <c r="AN112" s="16" t="str">
        <f>VLOOKUP($B113,[1]AC!$B:$BJ,39,FALSE)</f>
        <v>UP</v>
      </c>
      <c r="AO112" s="16" t="str">
        <f>VLOOKUP($B112,[1]AC!$B:$BJ,40,FALSE)</f>
        <v>UP</v>
      </c>
      <c r="AP112" s="16" t="str">
        <f>VLOOKUP($B112,[1]AC!$B:$BJ,41,FALSE)</f>
        <v>NEGATIVE</v>
      </c>
      <c r="AQ112" s="16">
        <f>VLOOKUP($B112,[1]AC!$B:$BJ,42,FALSE)</f>
        <v>48.37815230034532</v>
      </c>
      <c r="AR112" s="16">
        <f>VLOOKUP($B112,[1]AC!$B:$BJ,43,FALSE)</f>
        <v>6769.6039787132295</v>
      </c>
      <c r="AS112" s="16">
        <f>VLOOKUP($B112,[1]AC!$B:$BJ,44,FALSE)</f>
        <v>48.539534088326889</v>
      </c>
      <c r="AT112" s="16">
        <f>VLOOKUP($B112,[1]AC!$B:$BJ,45,FALSE)</f>
        <v>6766.1256231941452</v>
      </c>
      <c r="AU112" s="16">
        <f>VLOOKUP($B112,[1]AC!$B:$BJ,46,FALSE)</f>
        <v>7.1463784960639704E-3</v>
      </c>
      <c r="AV112" s="16">
        <f>VLOOKUP($B112,[1]AC!$B:$BJ,47,FALSE)</f>
        <v>7.1739037658322992E-3</v>
      </c>
      <c r="AW112" s="16" t="str">
        <f>VLOOKUP($B112,[1]AC!$B:$BJ,48,FALSE)</f>
        <v>DOWN</v>
      </c>
      <c r="AX112" s="16" t="str">
        <f>VLOOKUP($B112,[1]AC!$B:$BJ,49,FALSE)</f>
        <v>DOWN</v>
      </c>
      <c r="AY112" s="16" t="str">
        <f>VLOOKUP($B112,[1]AC!$B:$BJ,50,FALSE)</f>
        <v>NEGATIVE</v>
      </c>
      <c r="AZ112" s="16">
        <f>VLOOKUP($B112,[1]AC!$B:$BJ,51,FALSE)</f>
        <v>23.248290074891401</v>
      </c>
      <c r="BA112" s="16">
        <f>VLOOKUP($B112,[1]AC!$B:$BJ,52,FALSE)</f>
        <v>45.914516109343509</v>
      </c>
      <c r="BB112" s="16">
        <f>VLOOKUP($B112,[1]AC!$B:$BJ,53,FALSE)</f>
        <v>49.452491191598241</v>
      </c>
      <c r="BC112" s="16">
        <f>VLOOKUP($B112,[1]AC!$B:$BJ,54,FALSE)</f>
        <v>-0.12032177571439728</v>
      </c>
      <c r="BD112" s="16">
        <f>VLOOKUP($B112,[1]AC!$B:$BJ,55,FALSE)</f>
        <v>-0.14502553572915655</v>
      </c>
      <c r="BE112" s="16">
        <f>VLOOKUP($B112,[1]AC!$B:$BJ,56,FALSE)</f>
        <v>-0.18325651495465856</v>
      </c>
      <c r="BF112" s="14">
        <f>VLOOKUP($B112,[2]indicators!$A:$G,2,FALSE)</f>
        <v>0</v>
      </c>
      <c r="BG112" s="14">
        <f>VLOOKUP($B112,[2]indicators!$A:$G,3,FALSE)</f>
        <v>0</v>
      </c>
      <c r="BH112" s="14">
        <f>VLOOKUP($B112,[2]indicators!$A:$G,4,FALSE)</f>
        <v>0</v>
      </c>
      <c r="BI112" s="17">
        <f>VLOOKUP($B112,[2]indicators!$A:$G,5,FALSE)</f>
        <v>0</v>
      </c>
      <c r="BJ112" s="17">
        <f>VLOOKUP($B112,[2]indicators!$A:$G,6,FALSE)</f>
        <v>0</v>
      </c>
      <c r="BK112" s="17">
        <f>VLOOKUP($B112,[2]indicators!$A:$G,7,FALSE)</f>
        <v>0</v>
      </c>
    </row>
    <row r="113" spans="1:63" x14ac:dyDescent="0.25">
      <c r="A113" s="14">
        <v>112</v>
      </c>
      <c r="B113" s="14" t="s">
        <v>107</v>
      </c>
      <c r="C113" s="6" t="s">
        <v>108</v>
      </c>
      <c r="D113" s="6" t="s">
        <v>100</v>
      </c>
      <c r="E113" s="15">
        <f t="shared" ca="1" si="1"/>
        <v>0</v>
      </c>
      <c r="F113" s="16">
        <f>VLOOKUP($B113,[1]AC!$B:$BJ,5,FALSE)</f>
        <v>42.315742992631087</v>
      </c>
      <c r="G113" s="16">
        <f>VLOOKUP($B114,[1]AC!$B:$BJ,6,FALSE)</f>
        <v>52.558294930935155</v>
      </c>
      <c r="H113" s="16">
        <f>VLOOKUP($B114,[1]AC!$B:$BJ,7,FALSE)</f>
        <v>0</v>
      </c>
      <c r="I113" s="16">
        <f>VLOOKUP($B114,[1]AC!$B:$BJ,8,FALSE)</f>
        <v>72.260000000000005</v>
      </c>
      <c r="J113" s="16">
        <f>VLOOKUP($B114,[1]AC!$B:$BJ,9,FALSE)</f>
        <v>6941.81</v>
      </c>
      <c r="K113" s="16">
        <f>VLOOKUP($B114,[1]AC!$B:$BJ,10,FALSE)</f>
        <v>72.44</v>
      </c>
      <c r="L113" s="16">
        <f>VLOOKUP($B114,[1]AC!$B:$BJ,11,FALSE)</f>
        <v>6964.82</v>
      </c>
      <c r="M113" s="16">
        <f>VLOOKUP($B114,[1]AC!$B:$BJ,12,FALSE)</f>
        <v>1.0409388905775295E-2</v>
      </c>
      <c r="N113" s="16">
        <f>VLOOKUP($B114,[1]AC!$B:$BJ,13,FALSE)</f>
        <v>1.0400843094293894E-2</v>
      </c>
      <c r="O113" s="16">
        <f>VLOOKUP($B114,[1]AC!$B:$BJ,14,FALSE)</f>
        <v>79.030000042724609</v>
      </c>
      <c r="P113" s="16">
        <f>VLOOKUP($B114,[1]AC!$B:$BJ,15,FALSE)</f>
        <v>6892.2477999999992</v>
      </c>
      <c r="Q113" s="16">
        <f>VLOOKUP($B114,[1]AC!$B:$BJ,16,FALSE)</f>
        <v>79.154199999999989</v>
      </c>
      <c r="R113" s="16">
        <f>VLOOKUP($B114,[1]AC!$B:$BJ,17,FALSE)</f>
        <v>6889.6637999999994</v>
      </c>
      <c r="S113" s="16">
        <f>VLOOKUP($B114,[1]AC!$B:$BJ,18,FALSE)</f>
        <v>1.1466505897063745E-2</v>
      </c>
      <c r="T113" s="16">
        <f>VLOOKUP($B114,[1]AC!$B:$BJ,19,FALSE)</f>
        <v>1.148883346093027E-2</v>
      </c>
      <c r="U113" s="16" t="str">
        <f>VLOOKUP($B113,[1]AC!$B:$BJ,20,FALSE)</f>
        <v>NEGATIVE</v>
      </c>
      <c r="V113" s="16" t="str">
        <f>VLOOKUP($B113,[1]AC!$B:$BJ,21,FALSE)</f>
        <v/>
      </c>
      <c r="W113" s="16" t="str">
        <f>VLOOKUP($B113,[1]AC!$B:$BJ,22,FALSE)</f>
        <v>DOWN</v>
      </c>
      <c r="X113" s="16" t="str">
        <f>VLOOKUP($B113,[1]AC!$B:$BJ,23,FALSE)</f>
        <v>NEGATIVE</v>
      </c>
      <c r="Y113" s="16">
        <f>VLOOKUP($B113,[1]AC!$B:$BJ,24,FALSE)</f>
        <v>30.110461525550246</v>
      </c>
      <c r="Z113" s="16">
        <f>VLOOKUP($B113,[1]AC!$B:$BJ,25,FALSE)</f>
        <v>6852.6203076923057</v>
      </c>
      <c r="AA113" s="16">
        <f>VLOOKUP($B113,[1]AC!$B:$BJ,26,FALSE)</f>
        <v>30.119846153846147</v>
      </c>
      <c r="AB113" s="16">
        <f>VLOOKUP($B113,[1]AC!$B:$BJ,27,FALSE)</f>
        <v>6850.3815384615364</v>
      </c>
      <c r="AC113" s="16">
        <f>VLOOKUP($B113,[1]AC!$B:$BJ,28,FALSE)</f>
        <v>4.39400698908565E-3</v>
      </c>
      <c r="AD113" s="16">
        <f>VLOOKUP($B113,[1]AC!$B:$BJ,29,FALSE)</f>
        <v>4.396812934394671E-3</v>
      </c>
      <c r="AE113" s="16" t="str">
        <f>VLOOKUP($B113,[1]AC!$B:$BJ,30,FALSE)</f>
        <v>DOWN</v>
      </c>
      <c r="AF113" s="16" t="str">
        <f>VLOOKUP($B113,[1]AC!$B:$BJ,31,FALSE)</f>
        <v>DOWN</v>
      </c>
      <c r="AG113" s="16" t="str">
        <f>VLOOKUP($B113,[1]AC!$B:$BJ,32,FALSE)</f>
        <v>NEGATIVE</v>
      </c>
      <c r="AH113" s="16">
        <f>VLOOKUP($B113,[1]AC!$B:$BJ,33,FALSE)</f>
        <v>27.3952563887376</v>
      </c>
      <c r="AI113" s="16">
        <f>VLOOKUP($B113,[1]AC!$B:$BJ,34,FALSE)</f>
        <v>6560.7823076923087</v>
      </c>
      <c r="AJ113" s="16">
        <f>VLOOKUP($B113,[1]AC!$B:$BJ,35,FALSE)</f>
        <v>27.393974358974358</v>
      </c>
      <c r="AK113" s="16">
        <f>VLOOKUP($B113,[1]AC!$B:$BJ,36,FALSE)</f>
        <v>6561.3723076923088</v>
      </c>
      <c r="AL113" s="16">
        <f>VLOOKUP($B113,[1]AC!$B:$BJ,37,FALSE)</f>
        <v>4.17560819791529E-3</v>
      </c>
      <c r="AM113" s="16">
        <f>VLOOKUP($B113,[1]AC!$B:$BJ,38,FALSE)</f>
        <v>4.1750373358418755E-3</v>
      </c>
      <c r="AN113" s="16" t="str">
        <f>VLOOKUP($B114,[1]AC!$B:$BJ,39,FALSE)</f>
        <v>DOWN</v>
      </c>
      <c r="AO113" s="16" t="str">
        <f>VLOOKUP($B113,[1]AC!$B:$BJ,40,FALSE)</f>
        <v>UP</v>
      </c>
      <c r="AP113" s="16" t="str">
        <f>VLOOKUP($B113,[1]AC!$B:$BJ,41,FALSE)</f>
        <v>POSITIVE</v>
      </c>
      <c r="AQ113" s="16">
        <f>VLOOKUP($B113,[1]AC!$B:$BJ,42,FALSE)</f>
        <v>29.512824188928835</v>
      </c>
      <c r="AR113" s="16">
        <f>VLOOKUP($B113,[1]AC!$B:$BJ,43,FALSE)</f>
        <v>6769.6039787132295</v>
      </c>
      <c r="AS113" s="16">
        <f>VLOOKUP($B113,[1]AC!$B:$BJ,44,FALSE)</f>
        <v>29.520583788192216</v>
      </c>
      <c r="AT113" s="16">
        <f>VLOOKUP($B113,[1]AC!$B:$BJ,45,FALSE)</f>
        <v>6766.1256231941452</v>
      </c>
      <c r="AU113" s="16">
        <f>VLOOKUP($B113,[1]AC!$B:$BJ,46,FALSE)</f>
        <v>4.3596086686504597E-3</v>
      </c>
      <c r="AV113" s="16">
        <f>VLOOKUP($B113,[1]AC!$B:$BJ,47,FALSE)</f>
        <v>4.3629967033121933E-3</v>
      </c>
      <c r="AW113" s="16" t="str">
        <f>VLOOKUP($B113,[1]AC!$B:$BJ,48,FALSE)</f>
        <v>DOWN</v>
      </c>
      <c r="AX113" s="16" t="str">
        <f>VLOOKUP($B113,[1]AC!$B:$BJ,49,FALSE)</f>
        <v>DOWN</v>
      </c>
      <c r="AY113" s="16" t="str">
        <f>VLOOKUP($B113,[1]AC!$B:$BJ,50,FALSE)</f>
        <v>NEGATIVE</v>
      </c>
      <c r="AZ113" s="16">
        <f>VLOOKUP($B113,[1]AC!$B:$BJ,51,FALSE)</f>
        <v>39.809216325068952</v>
      </c>
      <c r="BA113" s="16">
        <f>VLOOKUP($B113,[1]AC!$B:$BJ,52,FALSE)</f>
        <v>30.802903198734406</v>
      </c>
      <c r="BB113" s="16">
        <f>VLOOKUP($B113,[1]AC!$B:$BJ,53,FALSE)</f>
        <v>26.931999995803839</v>
      </c>
      <c r="BC113" s="16">
        <f>VLOOKUP($B113,[1]AC!$B:$BJ,54,FALSE)</f>
        <v>-5.4309919683257046E-2</v>
      </c>
      <c r="BD113" s="16">
        <f>VLOOKUP($B113,[1]AC!$B:$BJ,55,FALSE)</f>
        <v>-4.9058524981025475E-2</v>
      </c>
      <c r="BE113" s="16">
        <f>VLOOKUP($B113,[1]AC!$B:$BJ,56,FALSE)</f>
        <v>8.1612951304716352E-2</v>
      </c>
      <c r="BF113" s="14">
        <f>VLOOKUP($B113,[2]indicators!$A:$G,2,FALSE)</f>
        <v>0</v>
      </c>
      <c r="BG113" s="14">
        <f>VLOOKUP($B113,[2]indicators!$A:$G,3,FALSE)</f>
        <v>0</v>
      </c>
      <c r="BH113" s="14">
        <f>VLOOKUP($B113,[2]indicators!$A:$G,4,FALSE)</f>
        <v>0</v>
      </c>
      <c r="BI113" s="17">
        <f>VLOOKUP($B113,[2]indicators!$A:$G,5,FALSE)</f>
        <v>0</v>
      </c>
      <c r="BJ113" s="17">
        <f>VLOOKUP($B113,[2]indicators!$A:$G,6,FALSE)</f>
        <v>0</v>
      </c>
      <c r="BK113" s="17">
        <f>VLOOKUP($B113,[2]indicators!$A:$G,7,FALSE)</f>
        <v>0</v>
      </c>
    </row>
    <row r="114" spans="1:63" x14ac:dyDescent="0.25">
      <c r="A114" s="14">
        <v>113</v>
      </c>
      <c r="B114" s="14" t="s">
        <v>109</v>
      </c>
      <c r="C114" s="6" t="s">
        <v>110</v>
      </c>
      <c r="D114" s="6" t="s">
        <v>100</v>
      </c>
      <c r="E114" s="15">
        <f t="shared" ca="1" si="1"/>
        <v>-1</v>
      </c>
      <c r="F114" s="16">
        <f>VLOOKUP($B114,[1]AC!$B:$BJ,5,FALSE)</f>
        <v>39.906434407632226</v>
      </c>
      <c r="G114" s="16">
        <f>VLOOKUP($B115,[1]AC!$B:$BJ,6,FALSE)</f>
        <v>52.558294930935155</v>
      </c>
      <c r="H114" s="16">
        <f>VLOOKUP($B115,[1]AC!$B:$BJ,7,FALSE)</f>
        <v>0</v>
      </c>
      <c r="I114" s="16">
        <f>VLOOKUP($B115,[1]AC!$B:$BJ,8,FALSE)</f>
        <v>124.52</v>
      </c>
      <c r="J114" s="16">
        <f>VLOOKUP($B115,[1]AC!$B:$BJ,9,FALSE)</f>
        <v>6941.81</v>
      </c>
      <c r="K114" s="16">
        <f>VLOOKUP($B115,[1]AC!$B:$BJ,10,FALSE)</f>
        <v>126.27</v>
      </c>
      <c r="L114" s="16">
        <f>VLOOKUP($B115,[1]AC!$B:$BJ,11,FALSE)</f>
        <v>6964.82</v>
      </c>
      <c r="M114" s="16">
        <f>VLOOKUP($B115,[1]AC!$B:$BJ,12,FALSE)</f>
        <v>1.7937684840120947E-2</v>
      </c>
      <c r="N114" s="16">
        <f>VLOOKUP($B115,[1]AC!$B:$BJ,13,FALSE)</f>
        <v>1.812968605075221E-2</v>
      </c>
      <c r="O114" s="16">
        <f>VLOOKUP($B115,[1]AC!$B:$BJ,14,FALSE)</f>
        <v>121.16112473896135</v>
      </c>
      <c r="P114" s="16">
        <f>VLOOKUP($B115,[1]AC!$B:$BJ,15,FALSE)</f>
        <v>6892.2477999999992</v>
      </c>
      <c r="Q114" s="16">
        <f>VLOOKUP($B115,[1]AC!$B:$BJ,16,FALSE)</f>
        <v>120.84833363090002</v>
      </c>
      <c r="R114" s="16">
        <f>VLOOKUP($B115,[1]AC!$B:$BJ,17,FALSE)</f>
        <v>6889.6637999999994</v>
      </c>
      <c r="S114" s="16">
        <f>VLOOKUP($B115,[1]AC!$B:$BJ,18,FALSE)</f>
        <v>1.7579333804417386E-2</v>
      </c>
      <c r="T114" s="16">
        <f>VLOOKUP($B115,[1]AC!$B:$BJ,19,FALSE)</f>
        <v>1.7540526960241519E-2</v>
      </c>
      <c r="U114" s="16" t="str">
        <f>VLOOKUP($B114,[1]AC!$B:$BJ,20,FALSE)</f>
        <v>NEGATIVE</v>
      </c>
      <c r="V114" s="16" t="str">
        <f>VLOOKUP($B114,[1]AC!$B:$BJ,21,FALSE)</f>
        <v/>
      </c>
      <c r="W114" s="16" t="str">
        <f>VLOOKUP($B114,[1]AC!$B:$BJ,22,FALSE)</f>
        <v>DOWN</v>
      </c>
      <c r="X114" s="16" t="str">
        <f>VLOOKUP($B114,[1]AC!$B:$BJ,23,FALSE)</f>
        <v>NEGATIVE</v>
      </c>
      <c r="Y114" s="16">
        <f>VLOOKUP($B114,[1]AC!$B:$BJ,24,FALSE)</f>
        <v>78.706769263634328</v>
      </c>
      <c r="Z114" s="16">
        <f>VLOOKUP($B114,[1]AC!$B:$BJ,25,FALSE)</f>
        <v>6852.6203076923057</v>
      </c>
      <c r="AA114" s="16">
        <f>VLOOKUP($B114,[1]AC!$B:$BJ,26,FALSE)</f>
        <v>78.902615384615402</v>
      </c>
      <c r="AB114" s="16">
        <f>VLOOKUP($B114,[1]AC!$B:$BJ,27,FALSE)</f>
        <v>6850.3815384615364</v>
      </c>
      <c r="AC114" s="16">
        <f>VLOOKUP($B114,[1]AC!$B:$BJ,28,FALSE)</f>
        <v>1.1485645742736283E-2</v>
      </c>
      <c r="AD114" s="16">
        <f>VLOOKUP($B114,[1]AC!$B:$BJ,29,FALSE)</f>
        <v>1.1517988442193455E-2</v>
      </c>
      <c r="AE114" s="16" t="str">
        <f>VLOOKUP($B114,[1]AC!$B:$BJ,30,FALSE)</f>
        <v>DOWN</v>
      </c>
      <c r="AF114" s="16" t="str">
        <f>VLOOKUP($B114,[1]AC!$B:$BJ,31,FALSE)</f>
        <v>DOWN</v>
      </c>
      <c r="AG114" s="16" t="str">
        <f>VLOOKUP($B114,[1]AC!$B:$BJ,32,FALSE)</f>
        <v>NEGATIVE</v>
      </c>
      <c r="AH114" s="16">
        <f>VLOOKUP($B114,[1]AC!$B:$BJ,33,FALSE)</f>
        <v>76.370512875287972</v>
      </c>
      <c r="AI114" s="16">
        <f>VLOOKUP($B114,[1]AC!$B:$BJ,34,FALSE)</f>
        <v>6560.7823076923087</v>
      </c>
      <c r="AJ114" s="16">
        <f>VLOOKUP($B114,[1]AC!$B:$BJ,35,FALSE)</f>
        <v>76.37512820512822</v>
      </c>
      <c r="AK114" s="16">
        <f>VLOOKUP($B114,[1]AC!$B:$BJ,36,FALSE)</f>
        <v>6561.3723076923088</v>
      </c>
      <c r="AL114" s="16">
        <f>VLOOKUP($B114,[1]AC!$B:$BJ,37,FALSE)</f>
        <v>1.1640458301100156E-2</v>
      </c>
      <c r="AM114" s="16">
        <f>VLOOKUP($B114,[1]AC!$B:$BJ,38,FALSE)</f>
        <v>1.1640114997831911E-2</v>
      </c>
      <c r="AN114" s="16" t="str">
        <f>VLOOKUP($B115,[1]AC!$B:$BJ,39,FALSE)</f>
        <v>DOWN</v>
      </c>
      <c r="AO114" s="16" t="str">
        <f>VLOOKUP($B114,[1]AC!$B:$BJ,40,FALSE)</f>
        <v>UP</v>
      </c>
      <c r="AP114" s="16" t="str">
        <f>VLOOKUP($B114,[1]AC!$B:$BJ,41,FALSE)</f>
        <v>NEGATIVE</v>
      </c>
      <c r="AQ114" s="16">
        <f>VLOOKUP($B114,[1]AC!$B:$BJ,42,FALSE)</f>
        <v>78.311204675683641</v>
      </c>
      <c r="AR114" s="16">
        <f>VLOOKUP($B114,[1]AC!$B:$BJ,43,FALSE)</f>
        <v>6769.6039787132295</v>
      </c>
      <c r="AS114" s="16">
        <f>VLOOKUP($B114,[1]AC!$B:$BJ,44,FALSE)</f>
        <v>78.433470434273829</v>
      </c>
      <c r="AT114" s="16">
        <f>VLOOKUP($B114,[1]AC!$B:$BJ,45,FALSE)</f>
        <v>6766.1256231941452</v>
      </c>
      <c r="AU114" s="16">
        <f>VLOOKUP($B114,[1]AC!$B:$BJ,46,FALSE)</f>
        <v>1.1568062906180383E-2</v>
      </c>
      <c r="AV114" s="16">
        <f>VLOOKUP($B114,[1]AC!$B:$BJ,47,FALSE)</f>
        <v>1.1592080135994732E-2</v>
      </c>
      <c r="AW114" s="16" t="str">
        <f>VLOOKUP($B114,[1]AC!$B:$BJ,48,FALSE)</f>
        <v>DOWN</v>
      </c>
      <c r="AX114" s="16" t="str">
        <f>VLOOKUP($B114,[1]AC!$B:$BJ,49,FALSE)</f>
        <v>DOWN</v>
      </c>
      <c r="AY114" s="16" t="str">
        <f>VLOOKUP($B114,[1]AC!$B:$BJ,50,FALSE)</f>
        <v>NEGATIVE</v>
      </c>
      <c r="AZ114" s="16">
        <f>VLOOKUP($B114,[1]AC!$B:$BJ,51,FALSE)</f>
        <v>30.478039804902423</v>
      </c>
      <c r="BA114" s="16">
        <f>VLOOKUP($B114,[1]AC!$B:$BJ,52,FALSE)</f>
        <v>78.128064585039695</v>
      </c>
      <c r="BB114" s="16">
        <f>VLOOKUP($B114,[1]AC!$B:$BJ,53,FALSE)</f>
        <v>74.720100010681165</v>
      </c>
      <c r="BC114" s="16">
        <f>VLOOKUP($B114,[1]AC!$B:$BJ,54,FALSE)</f>
        <v>-7.5108280439386887E-2</v>
      </c>
      <c r="BD114" s="16">
        <f>VLOOKUP($B114,[1]AC!$B:$BJ,55,FALSE)</f>
        <v>-8.5663672517583889E-2</v>
      </c>
      <c r="BE114" s="16">
        <f>VLOOKUP($B114,[1]AC!$B:$BJ,56,FALSE)</f>
        <v>-3.2924206610128848E-2</v>
      </c>
      <c r="BF114" s="14">
        <f>VLOOKUP($B114,[2]indicators!$A:$G,2,FALSE)</f>
        <v>0</v>
      </c>
      <c r="BG114" s="14">
        <f>VLOOKUP($B114,[2]indicators!$A:$G,3,FALSE)</f>
        <v>0</v>
      </c>
      <c r="BH114" s="14">
        <f>VLOOKUP($B114,[2]indicators!$A:$G,4,FALSE)</f>
        <v>0</v>
      </c>
      <c r="BI114" s="17">
        <f>VLOOKUP($B114,[2]indicators!$A:$G,5,FALSE)</f>
        <v>0</v>
      </c>
      <c r="BJ114" s="17">
        <f>VLOOKUP($B114,[2]indicators!$A:$G,6,FALSE)</f>
        <v>0</v>
      </c>
      <c r="BK114" s="17">
        <f>VLOOKUP($B114,[2]indicators!$A:$G,7,FALSE)</f>
        <v>0</v>
      </c>
    </row>
    <row r="115" spans="1:63" x14ac:dyDescent="0.25">
      <c r="A115" s="14">
        <v>114</v>
      </c>
      <c r="B115" s="14" t="s">
        <v>111</v>
      </c>
      <c r="C115" s="6" t="s">
        <v>112</v>
      </c>
      <c r="D115" s="6" t="s">
        <v>100</v>
      </c>
      <c r="E115" s="15">
        <f t="shared" ca="1" si="1"/>
        <v>5</v>
      </c>
      <c r="F115" s="16">
        <f>VLOOKUP($B115,[1]AC!$B:$BJ,5,FALSE)</f>
        <v>50.187053440629342</v>
      </c>
      <c r="G115" s="16">
        <f>VLOOKUP($B116,[1]AC!$B:$BJ,6,FALSE)</f>
        <v>52.558294930935155</v>
      </c>
      <c r="H115" s="16">
        <f>VLOOKUP($B116,[1]AC!$B:$BJ,7,FALSE)</f>
        <v>0</v>
      </c>
      <c r="I115" s="16">
        <f>VLOOKUP($B116,[1]AC!$B:$BJ,8,FALSE)</f>
        <v>128.46</v>
      </c>
      <c r="J115" s="16">
        <f>VLOOKUP($B116,[1]AC!$B:$BJ,9,FALSE)</f>
        <v>6941.81</v>
      </c>
      <c r="K115" s="16">
        <f>VLOOKUP($B116,[1]AC!$B:$BJ,10,FALSE)</f>
        <v>127.92</v>
      </c>
      <c r="L115" s="16">
        <f>VLOOKUP($B116,[1]AC!$B:$BJ,11,FALSE)</f>
        <v>6964.82</v>
      </c>
      <c r="M115" s="16">
        <f>VLOOKUP($B116,[1]AC!$B:$BJ,12,FALSE)</f>
        <v>1.8505260155492587E-2</v>
      </c>
      <c r="N115" s="16">
        <f>VLOOKUP($B116,[1]AC!$B:$BJ,13,FALSE)</f>
        <v>1.8366590952817161E-2</v>
      </c>
      <c r="O115" s="16">
        <f>VLOOKUP($B116,[1]AC!$B:$BJ,14,FALSE)</f>
        <v>146.51868089677728</v>
      </c>
      <c r="P115" s="16">
        <f>VLOOKUP($B116,[1]AC!$B:$BJ,15,FALSE)</f>
        <v>6892.2477999999992</v>
      </c>
      <c r="Q115" s="16">
        <f>VLOOKUP($B116,[1]AC!$B:$BJ,16,FALSE)</f>
        <v>146.90716000429993</v>
      </c>
      <c r="R115" s="16">
        <f>VLOOKUP($B116,[1]AC!$B:$BJ,17,FALSE)</f>
        <v>6889.6637999999994</v>
      </c>
      <c r="S115" s="16">
        <f>VLOOKUP($B116,[1]AC!$B:$BJ,18,FALSE)</f>
        <v>2.1258475485570513E-2</v>
      </c>
      <c r="T115" s="16">
        <f>VLOOKUP($B116,[1]AC!$B:$BJ,19,FALSE)</f>
        <v>2.1322834360117823E-2</v>
      </c>
      <c r="U115" s="16" t="str">
        <f>VLOOKUP($B115,[1]AC!$B:$BJ,20,FALSE)</f>
        <v>NEGATIVE</v>
      </c>
      <c r="V115" s="16" t="str">
        <f>VLOOKUP($B115,[1]AC!$B:$BJ,21,FALSE)</f>
        <v/>
      </c>
      <c r="W115" s="16" t="str">
        <f>VLOOKUP($B115,[1]AC!$B:$BJ,22,FALSE)</f>
        <v>UP</v>
      </c>
      <c r="X115" s="16" t="str">
        <f>VLOOKUP($B115,[1]AC!$B:$BJ,23,FALSE)</f>
        <v>POSITIVE</v>
      </c>
      <c r="Y115" s="16">
        <f>VLOOKUP($B115,[1]AC!$B:$BJ,24,FALSE)</f>
        <v>118.26420547150875</v>
      </c>
      <c r="Z115" s="16">
        <f>VLOOKUP($B115,[1]AC!$B:$BJ,25,FALSE)</f>
        <v>6852.6203076923057</v>
      </c>
      <c r="AA115" s="16">
        <f>VLOOKUP($B115,[1]AC!$B:$BJ,26,FALSE)</f>
        <v>118.16999028161538</v>
      </c>
      <c r="AB115" s="16">
        <f>VLOOKUP($B115,[1]AC!$B:$BJ,27,FALSE)</f>
        <v>6850.3815384615364</v>
      </c>
      <c r="AC115" s="16">
        <f>VLOOKUP($B115,[1]AC!$B:$BJ,28,FALSE)</f>
        <v>1.7258245774795525E-2</v>
      </c>
      <c r="AD115" s="16">
        <f>VLOOKUP($B115,[1]AC!$B:$BJ,29,FALSE)</f>
        <v>1.7250132655845338E-2</v>
      </c>
      <c r="AE115" s="16" t="str">
        <f>VLOOKUP($B115,[1]AC!$B:$BJ,30,FALSE)</f>
        <v>UP</v>
      </c>
      <c r="AF115" s="16" t="str">
        <f>VLOOKUP($B115,[1]AC!$B:$BJ,31,FALSE)</f>
        <v>UP</v>
      </c>
      <c r="AG115" s="16" t="str">
        <f>VLOOKUP($B115,[1]AC!$B:$BJ,32,FALSE)</f>
        <v>POSITIVE</v>
      </c>
      <c r="AH115" s="16">
        <f>VLOOKUP($B115,[1]AC!$B:$BJ,33,FALSE)</f>
        <v>106.19601048341195</v>
      </c>
      <c r="AI115" s="16">
        <f>VLOOKUP($B115,[1]AC!$B:$BJ,34,FALSE)</f>
        <v>6560.7823076923087</v>
      </c>
      <c r="AJ115" s="16">
        <f>VLOOKUP($B115,[1]AC!$B:$BJ,35,FALSE)</f>
        <v>106.24088236435898</v>
      </c>
      <c r="AK115" s="16">
        <f>VLOOKUP($B115,[1]AC!$B:$BJ,36,FALSE)</f>
        <v>6561.3723076923088</v>
      </c>
      <c r="AL115" s="16">
        <f>VLOOKUP($B115,[1]AC!$B:$BJ,37,FALSE)</f>
        <v>1.6186485925451376E-2</v>
      </c>
      <c r="AM115" s="16">
        <f>VLOOKUP($B115,[1]AC!$B:$BJ,38,FALSE)</f>
        <v>1.6191869228302458E-2</v>
      </c>
      <c r="AN115" s="16" t="str">
        <f>VLOOKUP($B116,[1]AC!$B:$BJ,39,FALSE)</f>
        <v>UP</v>
      </c>
      <c r="AO115" s="16" t="str">
        <f>VLOOKUP($B115,[1]AC!$B:$BJ,40,FALSE)</f>
        <v>DOWN</v>
      </c>
      <c r="AP115" s="16" t="str">
        <f>VLOOKUP($B115,[1]AC!$B:$BJ,41,FALSE)</f>
        <v>POSITIVE</v>
      </c>
      <c r="AQ115" s="16">
        <f>VLOOKUP($B115,[1]AC!$B:$BJ,42,FALSE)</f>
        <v>116.18343925600269</v>
      </c>
      <c r="AR115" s="16">
        <f>VLOOKUP($B115,[1]AC!$B:$BJ,43,FALSE)</f>
        <v>6769.6039787132295</v>
      </c>
      <c r="AS115" s="16">
        <f>VLOOKUP($B115,[1]AC!$B:$BJ,44,FALSE)</f>
        <v>116.01504252947448</v>
      </c>
      <c r="AT115" s="16">
        <f>VLOOKUP($B115,[1]AC!$B:$BJ,45,FALSE)</f>
        <v>6766.1256231941452</v>
      </c>
      <c r="AU115" s="16">
        <f>VLOOKUP($B115,[1]AC!$B:$BJ,46,FALSE)</f>
        <v>1.7162516392589172E-2</v>
      </c>
      <c r="AV115" s="16">
        <f>VLOOKUP($B115,[1]AC!$B:$BJ,47,FALSE)</f>
        <v>1.7146451158367087E-2</v>
      </c>
      <c r="AW115" s="16" t="str">
        <f>VLOOKUP($B115,[1]AC!$B:$BJ,48,FALSE)</f>
        <v>UP</v>
      </c>
      <c r="AX115" s="16" t="str">
        <f>VLOOKUP($B115,[1]AC!$B:$BJ,49,FALSE)</f>
        <v>UP</v>
      </c>
      <c r="AY115" s="16" t="str">
        <f>VLOOKUP($B115,[1]AC!$B:$BJ,50,FALSE)</f>
        <v>POSITIVE</v>
      </c>
      <c r="AZ115" s="16">
        <f>VLOOKUP($B115,[1]AC!$B:$BJ,51,FALSE)</f>
        <v>54.605197091402239</v>
      </c>
      <c r="BA115" s="16">
        <f>VLOOKUP($B115,[1]AC!$B:$BJ,52,FALSE)</f>
        <v>125.5201611820344</v>
      </c>
      <c r="BB115" s="16">
        <f>VLOOKUP($B115,[1]AC!$B:$BJ,53,FALSE)</f>
        <v>103.23331942241535</v>
      </c>
      <c r="BC115" s="16">
        <f>VLOOKUP($B115,[1]AC!$B:$BJ,54,FALSE)</f>
        <v>-7.9681317536226537E-3</v>
      </c>
      <c r="BD115" s="16">
        <f>VLOOKUP($B115,[1]AC!$B:$BJ,55,FALSE)</f>
        <v>2.7722384290136404E-2</v>
      </c>
      <c r="BE115" s="16">
        <f>VLOOKUP($B115,[1]AC!$B:$BJ,56,FALSE)</f>
        <v>0.20619971048768404</v>
      </c>
      <c r="BF115" s="14">
        <f>VLOOKUP($B115,[2]indicators!$A:$G,2,FALSE)</f>
        <v>0</v>
      </c>
      <c r="BG115" s="14">
        <f>VLOOKUP($B115,[2]indicators!$A:$G,3,FALSE)</f>
        <v>0</v>
      </c>
      <c r="BH115" s="14">
        <f>VLOOKUP($B115,[2]indicators!$A:$G,4,FALSE)</f>
        <v>0</v>
      </c>
      <c r="BI115" s="17">
        <f>VLOOKUP($B115,[2]indicators!$A:$G,5,FALSE)</f>
        <v>0</v>
      </c>
      <c r="BJ115" s="17">
        <f>VLOOKUP($B115,[2]indicators!$A:$G,6,FALSE)</f>
        <v>46028</v>
      </c>
      <c r="BK115" s="17">
        <f>VLOOKUP($B115,[2]indicators!$A:$G,7,FALSE)</f>
        <v>46031</v>
      </c>
    </row>
    <row r="116" spans="1:63" x14ac:dyDescent="0.25">
      <c r="A116" s="14">
        <v>115</v>
      </c>
      <c r="B116" s="14" t="s">
        <v>113</v>
      </c>
      <c r="C116" s="6" t="s">
        <v>114</v>
      </c>
      <c r="D116" s="6" t="s">
        <v>100</v>
      </c>
      <c r="E116" s="15">
        <f t="shared" ca="1" si="1"/>
        <v>-1</v>
      </c>
      <c r="F116" s="16">
        <f>VLOOKUP($B116,[1]AC!$B:$BJ,5,FALSE)</f>
        <v>35.705955956835467</v>
      </c>
      <c r="G116" s="16">
        <f>VLOOKUP($B117,[1]AC!$B:$BJ,6,FALSE)</f>
        <v>52.558294930935155</v>
      </c>
      <c r="H116" s="16">
        <f>VLOOKUP($B117,[1]AC!$B:$BJ,7,FALSE)</f>
        <v>0</v>
      </c>
      <c r="I116" s="16">
        <f>VLOOKUP($B117,[1]AC!$B:$BJ,8,FALSE)</f>
        <v>31.97</v>
      </c>
      <c r="J116" s="16">
        <f>VLOOKUP($B117,[1]AC!$B:$BJ,9,FALSE)</f>
        <v>6941.81</v>
      </c>
      <c r="K116" s="16">
        <f>VLOOKUP($B117,[1]AC!$B:$BJ,10,FALSE)</f>
        <v>32.545000000000002</v>
      </c>
      <c r="L116" s="16">
        <f>VLOOKUP($B117,[1]AC!$B:$BJ,11,FALSE)</f>
        <v>6964.82</v>
      </c>
      <c r="M116" s="16">
        <f>VLOOKUP($B117,[1]AC!$B:$BJ,12,FALSE)</f>
        <v>4.6054271148302812E-3</v>
      </c>
      <c r="N116" s="16">
        <f>VLOOKUP($B117,[1]AC!$B:$BJ,13,FALSE)</f>
        <v>4.67276971982047E-3</v>
      </c>
      <c r="O116" s="16">
        <f>VLOOKUP($B117,[1]AC!$B:$BJ,14,FALSE)</f>
        <v>30.918299986267098</v>
      </c>
      <c r="P116" s="16">
        <f>VLOOKUP($B117,[1]AC!$B:$BJ,15,FALSE)</f>
        <v>6892.2477999999992</v>
      </c>
      <c r="Q116" s="16">
        <f>VLOOKUP($B117,[1]AC!$B:$BJ,16,FALSE)</f>
        <v>30.821300000000001</v>
      </c>
      <c r="R116" s="16">
        <f>VLOOKUP($B117,[1]AC!$B:$BJ,17,FALSE)</f>
        <v>6889.6637999999994</v>
      </c>
      <c r="S116" s="16">
        <f>VLOOKUP($B117,[1]AC!$B:$BJ,18,FALSE)</f>
        <v>4.485953042237846E-3</v>
      </c>
      <c r="T116" s="16">
        <f>VLOOKUP($B117,[1]AC!$B:$BJ,19,FALSE)</f>
        <v>4.4735564600409099E-3</v>
      </c>
      <c r="U116" s="16" t="str">
        <f>VLOOKUP($B116,[1]AC!$B:$BJ,20,FALSE)</f>
        <v>NEGATIVE</v>
      </c>
      <c r="V116" s="16" t="str">
        <f>VLOOKUP($B116,[1]AC!$B:$BJ,21,FALSE)</f>
        <v/>
      </c>
      <c r="W116" s="16" t="str">
        <f>VLOOKUP($B116,[1]AC!$B:$BJ,22,FALSE)</f>
        <v>DOWN</v>
      </c>
      <c r="X116" s="16" t="str">
        <f>VLOOKUP($B116,[1]AC!$B:$BJ,23,FALSE)</f>
        <v>NEGATIVE</v>
      </c>
      <c r="Y116" s="16">
        <f>VLOOKUP($B116,[1]AC!$B:$BJ,24,FALSE)</f>
        <v>147.56604111513636</v>
      </c>
      <c r="Z116" s="16">
        <f>VLOOKUP($B116,[1]AC!$B:$BJ,25,FALSE)</f>
        <v>6852.6203076923057</v>
      </c>
      <c r="AA116" s="16">
        <f>VLOOKUP($B116,[1]AC!$B:$BJ,26,FALSE)</f>
        <v>148.14727494061535</v>
      </c>
      <c r="AB116" s="16">
        <f>VLOOKUP($B116,[1]AC!$B:$BJ,27,FALSE)</f>
        <v>6850.3815384615364</v>
      </c>
      <c r="AC116" s="16">
        <f>VLOOKUP($B116,[1]AC!$B:$BJ,28,FALSE)</f>
        <v>2.1534250328956402E-2</v>
      </c>
      <c r="AD116" s="16">
        <f>VLOOKUP($B116,[1]AC!$B:$BJ,29,FALSE)</f>
        <v>2.162613485232041E-2</v>
      </c>
      <c r="AE116" s="16" t="str">
        <f>VLOOKUP($B116,[1]AC!$B:$BJ,30,FALSE)</f>
        <v>DOWN</v>
      </c>
      <c r="AF116" s="16" t="str">
        <f>VLOOKUP($B116,[1]AC!$B:$BJ,31,FALSE)</f>
        <v>DOWN</v>
      </c>
      <c r="AG116" s="16" t="str">
        <f>VLOOKUP($B116,[1]AC!$B:$BJ,32,FALSE)</f>
        <v>NEGATIVE</v>
      </c>
      <c r="AH116" s="16">
        <f>VLOOKUP($B116,[1]AC!$B:$BJ,33,FALSE)</f>
        <v>150.09221003343248</v>
      </c>
      <c r="AI116" s="16">
        <f>VLOOKUP($B116,[1]AC!$B:$BJ,34,FALSE)</f>
        <v>6560.7823076923087</v>
      </c>
      <c r="AJ116" s="16">
        <f>VLOOKUP($B116,[1]AC!$B:$BJ,35,FALSE)</f>
        <v>150.0783637074359</v>
      </c>
      <c r="AK116" s="16">
        <f>VLOOKUP($B116,[1]AC!$B:$BJ,36,FALSE)</f>
        <v>6561.3723076923088</v>
      </c>
      <c r="AL116" s="16">
        <f>VLOOKUP($B116,[1]AC!$B:$BJ,37,FALSE)</f>
        <v>2.2877181865561085E-2</v>
      </c>
      <c r="AM116" s="16">
        <f>VLOOKUP($B116,[1]AC!$B:$BJ,38,FALSE)</f>
        <v>2.2873014465508931E-2</v>
      </c>
      <c r="AN116" s="16" t="str">
        <f>VLOOKUP($B117,[1]AC!$B:$BJ,39,FALSE)</f>
        <v>DOWN</v>
      </c>
      <c r="AO116" s="16" t="str">
        <f>VLOOKUP($B116,[1]AC!$B:$BJ,40,FALSE)</f>
        <v>UP</v>
      </c>
      <c r="AP116" s="16" t="str">
        <f>VLOOKUP($B116,[1]AC!$B:$BJ,41,FALSE)</f>
        <v>NEGATIVE</v>
      </c>
      <c r="AQ116" s="16">
        <f>VLOOKUP($B116,[1]AC!$B:$BJ,42,FALSE)</f>
        <v>148.30554968210973</v>
      </c>
      <c r="AR116" s="16">
        <f>VLOOKUP($B116,[1]AC!$B:$BJ,43,FALSE)</f>
        <v>6769.6039787132295</v>
      </c>
      <c r="AS116" s="16">
        <f>VLOOKUP($B116,[1]AC!$B:$BJ,44,FALSE)</f>
        <v>148.70648319025614</v>
      </c>
      <c r="AT116" s="16">
        <f>VLOOKUP($B116,[1]AC!$B:$BJ,45,FALSE)</f>
        <v>6766.1256231941452</v>
      </c>
      <c r="AU116" s="16">
        <f>VLOOKUP($B116,[1]AC!$B:$BJ,46,FALSE)</f>
        <v>2.1907566550192756E-2</v>
      </c>
      <c r="AV116" s="16">
        <f>VLOOKUP($B116,[1]AC!$B:$BJ,47,FALSE)</f>
        <v>2.1978084870386272E-2</v>
      </c>
      <c r="AW116" s="16" t="str">
        <f>VLOOKUP($B116,[1]AC!$B:$BJ,48,FALSE)</f>
        <v>DOWN</v>
      </c>
      <c r="AX116" s="16" t="str">
        <f>VLOOKUP($B116,[1]AC!$B:$BJ,49,FALSE)</f>
        <v>DOWN</v>
      </c>
      <c r="AY116" s="16" t="str">
        <f>VLOOKUP($B116,[1]AC!$B:$BJ,50,FALSE)</f>
        <v>NEGATIVE</v>
      </c>
      <c r="AZ116" s="16">
        <f>VLOOKUP($B116,[1]AC!$B:$BJ,51,FALSE)</f>
        <v>23.1501657102487</v>
      </c>
      <c r="BA116" s="16">
        <f>VLOOKUP($B116,[1]AC!$B:$BJ,52,FALSE)</f>
        <v>143.14387118431827</v>
      </c>
      <c r="BB116" s="16">
        <f>VLOOKUP($B116,[1]AC!$B:$BJ,53,FALSE)</f>
        <v>147.49236892584429</v>
      </c>
      <c r="BC116" s="16">
        <f>VLOOKUP($B116,[1]AC!$B:$BJ,54,FALSE)</f>
        <v>-0.10258120772359636</v>
      </c>
      <c r="BD116" s="16">
        <f>VLOOKUP($B116,[1]AC!$B:$BJ,55,FALSE)</f>
        <v>-0.12325172999270761</v>
      </c>
      <c r="BE116" s="16">
        <f>VLOOKUP($B116,[1]AC!$B:$BJ,56,FALSE)</f>
        <v>-0.12903968567630308</v>
      </c>
      <c r="BF116" s="14">
        <f>VLOOKUP($B116,[2]indicators!$A:$G,2,FALSE)</f>
        <v>0</v>
      </c>
      <c r="BG116" s="14">
        <f>VLOOKUP($B116,[2]indicators!$A:$G,3,FALSE)</f>
        <v>0</v>
      </c>
      <c r="BH116" s="14">
        <f>VLOOKUP($B116,[2]indicators!$A:$G,4,FALSE)</f>
        <v>0</v>
      </c>
      <c r="BI116" s="17">
        <f>VLOOKUP($B116,[2]indicators!$A:$G,5,FALSE)</f>
        <v>0</v>
      </c>
      <c r="BJ116" s="17">
        <f>VLOOKUP($B116,[2]indicators!$A:$G,6,FALSE)</f>
        <v>0</v>
      </c>
      <c r="BK116" s="17">
        <f>VLOOKUP($B116,[2]indicators!$A:$G,7,FALSE)</f>
        <v>0</v>
      </c>
    </row>
    <row r="117" spans="1:63" x14ac:dyDescent="0.25">
      <c r="A117" s="14">
        <v>116</v>
      </c>
      <c r="B117" s="14" t="s">
        <v>115</v>
      </c>
      <c r="C117" s="6" t="s">
        <v>116</v>
      </c>
      <c r="D117" s="6" t="s">
        <v>100</v>
      </c>
      <c r="E117" s="15">
        <f t="shared" ca="1" si="1"/>
        <v>5</v>
      </c>
      <c r="F117" s="16">
        <f>VLOOKUP($B117,[1]AC!$B:$BJ,5,FALSE)</f>
        <v>49.351707308297847</v>
      </c>
      <c r="G117" s="16">
        <f>VLOOKUP($B118,[1]AC!$B:$BJ,6,FALSE)</f>
        <v>52.558294930935155</v>
      </c>
      <c r="H117" s="16">
        <f>VLOOKUP($B118,[1]AC!$B:$BJ,7,FALSE)</f>
        <v>0</v>
      </c>
      <c r="I117" s="16">
        <f>VLOOKUP($B118,[1]AC!$B:$BJ,8,FALSE)</f>
        <v>51.42</v>
      </c>
      <c r="J117" s="16">
        <f>VLOOKUP($B118,[1]AC!$B:$BJ,9,FALSE)</f>
        <v>6941.81</v>
      </c>
      <c r="K117" s="16">
        <f>VLOOKUP($B118,[1]AC!$B:$BJ,10,FALSE)</f>
        <v>51.73</v>
      </c>
      <c r="L117" s="16">
        <f>VLOOKUP($B118,[1]AC!$B:$BJ,11,FALSE)</f>
        <v>6964.82</v>
      </c>
      <c r="M117" s="16">
        <f>VLOOKUP($B118,[1]AC!$B:$BJ,12,FALSE)</f>
        <v>7.4072900295456085E-3</v>
      </c>
      <c r="N117" s="16">
        <f>VLOOKUP($B118,[1]AC!$B:$BJ,13,FALSE)</f>
        <v>7.42732762655747E-3</v>
      </c>
      <c r="O117" s="16">
        <f>VLOOKUP($B118,[1]AC!$B:$BJ,14,FALSE)</f>
        <v>49.837199963378893</v>
      </c>
      <c r="P117" s="16">
        <f>VLOOKUP($B118,[1]AC!$B:$BJ,15,FALSE)</f>
        <v>6892.2477999999992</v>
      </c>
      <c r="Q117" s="16">
        <f>VLOOKUP($B118,[1]AC!$B:$BJ,16,FALSE)</f>
        <v>49.745399999999982</v>
      </c>
      <c r="R117" s="16">
        <f>VLOOKUP($B118,[1]AC!$B:$BJ,17,FALSE)</f>
        <v>6889.6637999999994</v>
      </c>
      <c r="S117" s="16">
        <f>VLOOKUP($B118,[1]AC!$B:$BJ,18,FALSE)</f>
        <v>7.2309065793279949E-3</v>
      </c>
      <c r="T117" s="16">
        <f>VLOOKUP($B118,[1]AC!$B:$BJ,19,FALSE)</f>
        <v>7.2202942616735504E-3</v>
      </c>
      <c r="U117" s="16" t="str">
        <f>VLOOKUP($B117,[1]AC!$B:$BJ,20,FALSE)</f>
        <v>NEGATIVE</v>
      </c>
      <c r="V117" s="16" t="str">
        <f>VLOOKUP($B117,[1]AC!$B:$BJ,21,FALSE)</f>
        <v/>
      </c>
      <c r="W117" s="16" t="str">
        <f>VLOOKUP($B117,[1]AC!$B:$BJ,22,FALSE)</f>
        <v>UP</v>
      </c>
      <c r="X117" s="16" t="str">
        <f>VLOOKUP($B117,[1]AC!$B:$BJ,23,FALSE)</f>
        <v>POSITIVE</v>
      </c>
      <c r="Y117" s="16">
        <f>VLOOKUP($B117,[1]AC!$B:$BJ,24,FALSE)</f>
        <v>30.137538450974688</v>
      </c>
      <c r="Z117" s="16">
        <f>VLOOKUP($B117,[1]AC!$B:$BJ,25,FALSE)</f>
        <v>6852.6203076923057</v>
      </c>
      <c r="AA117" s="16">
        <f>VLOOKUP($B117,[1]AC!$B:$BJ,26,FALSE)</f>
        <v>30.10323076923077</v>
      </c>
      <c r="AB117" s="16">
        <f>VLOOKUP($B117,[1]AC!$B:$BJ,27,FALSE)</f>
        <v>6850.3815384615364</v>
      </c>
      <c r="AC117" s="16">
        <f>VLOOKUP($B117,[1]AC!$B:$BJ,28,FALSE)</f>
        <v>4.3979583134270911E-3</v>
      </c>
      <c r="AD117" s="16">
        <f>VLOOKUP($B117,[1]AC!$B:$BJ,29,FALSE)</f>
        <v>4.3943874658974652E-3</v>
      </c>
      <c r="AE117" s="16" t="str">
        <f>VLOOKUP($B117,[1]AC!$B:$BJ,30,FALSE)</f>
        <v>UP</v>
      </c>
      <c r="AF117" s="16" t="str">
        <f>VLOOKUP($B117,[1]AC!$B:$BJ,31,FALSE)</f>
        <v>UP</v>
      </c>
      <c r="AG117" s="16" t="str">
        <f>VLOOKUP($B117,[1]AC!$B:$BJ,32,FALSE)</f>
        <v>POSITIVE</v>
      </c>
      <c r="AH117" s="16">
        <f>VLOOKUP($B117,[1]AC!$B:$BJ,33,FALSE)</f>
        <v>27.636923059316771</v>
      </c>
      <c r="AI117" s="16">
        <f>VLOOKUP($B117,[1]AC!$B:$BJ,34,FALSE)</f>
        <v>6560.7823076923087</v>
      </c>
      <c r="AJ117" s="16">
        <f>VLOOKUP($B117,[1]AC!$B:$BJ,35,FALSE)</f>
        <v>27.65166666666666</v>
      </c>
      <c r="AK117" s="16">
        <f>VLOOKUP($B117,[1]AC!$B:$BJ,36,FALSE)</f>
        <v>6561.3723076923088</v>
      </c>
      <c r="AL117" s="16">
        <f>VLOOKUP($B117,[1]AC!$B:$BJ,37,FALSE)</f>
        <v>4.2124432366721504E-3</v>
      </c>
      <c r="AM117" s="16">
        <f>VLOOKUP($B117,[1]AC!$B:$BJ,38,FALSE)</f>
        <v>4.214311483932847E-3</v>
      </c>
      <c r="AN117" s="16" t="str">
        <f>VLOOKUP($B118,[1]AC!$B:$BJ,39,FALSE)</f>
        <v>DOWN</v>
      </c>
      <c r="AO117" s="16" t="str">
        <f>VLOOKUP($B117,[1]AC!$B:$BJ,40,FALSE)</f>
        <v>DOWN</v>
      </c>
      <c r="AP117" s="16" t="str">
        <f>VLOOKUP($B117,[1]AC!$B:$BJ,41,FALSE)</f>
        <v>POSITIVE</v>
      </c>
      <c r="AQ117" s="16">
        <f>VLOOKUP($B117,[1]AC!$B:$BJ,42,FALSE)</f>
        <v>29.879357449815735</v>
      </c>
      <c r="AR117" s="16">
        <f>VLOOKUP($B117,[1]AC!$B:$BJ,43,FALSE)</f>
        <v>6769.6039787132295</v>
      </c>
      <c r="AS117" s="16">
        <f>VLOOKUP($B117,[1]AC!$B:$BJ,44,FALSE)</f>
        <v>29.837131571608968</v>
      </c>
      <c r="AT117" s="16">
        <f>VLOOKUP($B117,[1]AC!$B:$BJ,45,FALSE)</f>
        <v>6766.1256231941452</v>
      </c>
      <c r="AU117" s="16">
        <f>VLOOKUP($B117,[1]AC!$B:$BJ,46,FALSE)</f>
        <v>4.4137526425135467E-3</v>
      </c>
      <c r="AV117" s="16">
        <f>VLOOKUP($B117,[1]AC!$B:$BJ,47,FALSE)</f>
        <v>4.4097809046476861E-3</v>
      </c>
      <c r="AW117" s="16" t="str">
        <f>VLOOKUP($B117,[1]AC!$B:$BJ,48,FALSE)</f>
        <v>UP</v>
      </c>
      <c r="AX117" s="16" t="str">
        <f>VLOOKUP($B117,[1]AC!$B:$BJ,49,FALSE)</f>
        <v>UP</v>
      </c>
      <c r="AY117" s="16" t="str">
        <f>VLOOKUP($B117,[1]AC!$B:$BJ,50,FALSE)</f>
        <v>POSITIVE</v>
      </c>
      <c r="AZ117" s="16">
        <f>VLOOKUP($B117,[1]AC!$B:$BJ,51,FALSE)</f>
        <v>53.593865521658778</v>
      </c>
      <c r="BA117" s="16">
        <f>VLOOKUP($B117,[1]AC!$B:$BJ,52,FALSE)</f>
        <v>32.405967719785629</v>
      </c>
      <c r="BB117" s="16">
        <f>VLOOKUP($B117,[1]AC!$B:$BJ,53,FALSE)</f>
        <v>26.887224996566761</v>
      </c>
      <c r="BC117" s="16">
        <f>VLOOKUP($B117,[1]AC!$B:$BJ,54,FALSE)</f>
        <v>-1.3453315869331295E-2</v>
      </c>
      <c r="BD117" s="16">
        <f>VLOOKUP($B117,[1]AC!$B:$BJ,55,FALSE)</f>
        <v>3.4015454090297048E-2</v>
      </c>
      <c r="BE117" s="16">
        <f>VLOOKUP($B117,[1]AC!$B:$BJ,56,FALSE)</f>
        <v>0.18904052032451313</v>
      </c>
      <c r="BF117" s="14">
        <f>VLOOKUP($B117,[2]indicators!$A:$G,2,FALSE)</f>
        <v>0</v>
      </c>
      <c r="BG117" s="14">
        <f>VLOOKUP($B117,[2]indicators!$A:$G,3,FALSE)</f>
        <v>0</v>
      </c>
      <c r="BH117" s="14">
        <f>VLOOKUP($B117,[2]indicators!$A:$G,4,FALSE)</f>
        <v>0</v>
      </c>
      <c r="BI117" s="17">
        <f>VLOOKUP($B117,[2]indicators!$A:$G,5,FALSE)</f>
        <v>0</v>
      </c>
      <c r="BJ117" s="17">
        <f>VLOOKUP($B117,[2]indicators!$A:$G,6,FALSE)</f>
        <v>46029</v>
      </c>
      <c r="BK117" s="17">
        <f>VLOOKUP($B117,[2]indicators!$A:$G,7,FALSE)</f>
        <v>46034</v>
      </c>
    </row>
    <row r="118" spans="1:63" x14ac:dyDescent="0.25">
      <c r="A118" s="14">
        <v>117</v>
      </c>
      <c r="B118" s="14" t="s">
        <v>117</v>
      </c>
      <c r="C118" s="6" t="s">
        <v>561</v>
      </c>
      <c r="D118" s="6" t="s">
        <v>100</v>
      </c>
      <c r="E118" s="15">
        <f t="shared" ca="1" si="1"/>
        <v>5</v>
      </c>
      <c r="F118" s="16">
        <f>VLOOKUP($B118,[1]AC!$B:$BJ,5,FALSE)</f>
        <v>52.624483077069321</v>
      </c>
      <c r="G118" s="16">
        <f>VLOOKUP($B119,[1]AC!$B:$BJ,6,FALSE)</f>
        <v>52.558294930935155</v>
      </c>
      <c r="H118" s="16">
        <f>VLOOKUP($B119,[1]AC!$B:$BJ,7,FALSE)</f>
        <v>0</v>
      </c>
      <c r="I118" s="16">
        <f>VLOOKUP($B119,[1]AC!$B:$BJ,8,FALSE)</f>
        <v>34.94</v>
      </c>
      <c r="J118" s="16">
        <f>VLOOKUP($B119,[1]AC!$B:$BJ,9,FALSE)</f>
        <v>6941.81</v>
      </c>
      <c r="K118" s="16">
        <f>VLOOKUP($B119,[1]AC!$B:$BJ,10,FALSE)</f>
        <v>35.340000000000003</v>
      </c>
      <c r="L118" s="16">
        <f>VLOOKUP($B119,[1]AC!$B:$BJ,11,FALSE)</f>
        <v>6964.82</v>
      </c>
      <c r="M118" s="16">
        <f>VLOOKUP($B119,[1]AC!$B:$BJ,12,FALSE)</f>
        <v>5.0332694210875831E-3</v>
      </c>
      <c r="N118" s="16">
        <f>VLOOKUP($B119,[1]AC!$B:$BJ,13,FALSE)</f>
        <v>5.0740722660456419E-3</v>
      </c>
      <c r="O118" s="16">
        <f>VLOOKUP($B119,[1]AC!$B:$BJ,14,FALSE)</f>
        <v>34.141541027334192</v>
      </c>
      <c r="P118" s="16">
        <f>VLOOKUP($B119,[1]AC!$B:$BJ,15,FALSE)</f>
        <v>6892.2477999999992</v>
      </c>
      <c r="Q118" s="16">
        <f>VLOOKUP($B119,[1]AC!$B:$BJ,16,FALSE)</f>
        <v>34.115754087600003</v>
      </c>
      <c r="R118" s="16">
        <f>VLOOKUP($B119,[1]AC!$B:$BJ,17,FALSE)</f>
        <v>6889.6637999999994</v>
      </c>
      <c r="S118" s="16">
        <f>VLOOKUP($B119,[1]AC!$B:$BJ,18,FALSE)</f>
        <v>4.9536148464270537E-3</v>
      </c>
      <c r="T118" s="16">
        <f>VLOOKUP($B119,[1]AC!$B:$BJ,19,FALSE)</f>
        <v>4.9517298779658894E-3</v>
      </c>
      <c r="U118" s="16" t="str">
        <f>VLOOKUP($B118,[1]AC!$B:$BJ,20,FALSE)</f>
        <v>NEGATIVE</v>
      </c>
      <c r="V118" s="16" t="str">
        <f>VLOOKUP($B118,[1]AC!$B:$BJ,21,FALSE)</f>
        <v/>
      </c>
      <c r="W118" s="16" t="str">
        <f>VLOOKUP($B118,[1]AC!$B:$BJ,22,FALSE)</f>
        <v>UP</v>
      </c>
      <c r="X118" s="16" t="str">
        <f>VLOOKUP($B118,[1]AC!$B:$BJ,23,FALSE)</f>
        <v>POSITIVE</v>
      </c>
      <c r="Y118" s="16">
        <f>VLOOKUP($B118,[1]AC!$B:$BJ,24,FALSE)</f>
        <v>49.126153817983749</v>
      </c>
      <c r="Z118" s="16">
        <f>VLOOKUP($B118,[1]AC!$B:$BJ,25,FALSE)</f>
        <v>6852.6203076923057</v>
      </c>
      <c r="AA118" s="16">
        <f>VLOOKUP($B118,[1]AC!$B:$BJ,26,FALSE)</f>
        <v>49.097230769230748</v>
      </c>
      <c r="AB118" s="16">
        <f>VLOOKUP($B118,[1]AC!$B:$BJ,27,FALSE)</f>
        <v>6850.3815384615364</v>
      </c>
      <c r="AC118" s="16">
        <f>VLOOKUP($B118,[1]AC!$B:$BJ,28,FALSE)</f>
        <v>7.1689589692920715E-3</v>
      </c>
      <c r="AD118" s="16">
        <f>VLOOKUP($B118,[1]AC!$B:$BJ,29,FALSE)</f>
        <v>7.1670797449125793E-3</v>
      </c>
      <c r="AE118" s="16" t="str">
        <f>VLOOKUP($B118,[1]AC!$B:$BJ,30,FALSE)</f>
        <v>UP</v>
      </c>
      <c r="AF118" s="16" t="str">
        <f>VLOOKUP($B118,[1]AC!$B:$BJ,31,FALSE)</f>
        <v>UP</v>
      </c>
      <c r="AG118" s="16" t="str">
        <f>VLOOKUP($B118,[1]AC!$B:$BJ,32,FALSE)</f>
        <v>POSITIVE</v>
      </c>
      <c r="AH118" s="16">
        <f>VLOOKUP($B118,[1]AC!$B:$BJ,33,FALSE)</f>
        <v>45.301025594075526</v>
      </c>
      <c r="AI118" s="16">
        <f>VLOOKUP($B118,[1]AC!$B:$BJ,34,FALSE)</f>
        <v>6560.7823076923087</v>
      </c>
      <c r="AJ118" s="16">
        <f>VLOOKUP($B118,[1]AC!$B:$BJ,35,FALSE)</f>
        <v>45.308974358974368</v>
      </c>
      <c r="AK118" s="16">
        <f>VLOOKUP($B118,[1]AC!$B:$BJ,36,FALSE)</f>
        <v>6561.3723076923088</v>
      </c>
      <c r="AL118" s="16">
        <f>VLOOKUP($B118,[1]AC!$B:$BJ,37,FALSE)</f>
        <v>6.9048207164199788E-3</v>
      </c>
      <c r="AM118" s="16">
        <f>VLOOKUP($B118,[1]AC!$B:$BJ,38,FALSE)</f>
        <v>6.9054112820051096E-3</v>
      </c>
      <c r="AN118" s="16" t="str">
        <f>VLOOKUP($B119,[1]AC!$B:$BJ,39,FALSE)</f>
        <v>DOWN</v>
      </c>
      <c r="AO118" s="16" t="str">
        <f>VLOOKUP($B118,[1]AC!$B:$BJ,40,FALSE)</f>
        <v>DOWN</v>
      </c>
      <c r="AP118" s="16" t="str">
        <f>VLOOKUP($B118,[1]AC!$B:$BJ,41,FALSE)</f>
        <v>POSITIVE</v>
      </c>
      <c r="AQ118" s="16">
        <f>VLOOKUP($B118,[1]AC!$B:$BJ,42,FALSE)</f>
        <v>48.300772677286204</v>
      </c>
      <c r="AR118" s="16">
        <f>VLOOKUP($B118,[1]AC!$B:$BJ,43,FALSE)</f>
        <v>6769.6039787132295</v>
      </c>
      <c r="AS118" s="16">
        <f>VLOOKUP($B118,[1]AC!$B:$BJ,44,FALSE)</f>
        <v>48.23777314851958</v>
      </c>
      <c r="AT118" s="16">
        <f>VLOOKUP($B118,[1]AC!$B:$BJ,45,FALSE)</f>
        <v>6766.1256231941452</v>
      </c>
      <c r="AU118" s="16">
        <f>VLOOKUP($B118,[1]AC!$B:$BJ,46,FALSE)</f>
        <v>7.1349480455823126E-3</v>
      </c>
      <c r="AV118" s="16">
        <f>VLOOKUP($B118,[1]AC!$B:$BJ,47,FALSE)</f>
        <v>7.1293049870610505E-3</v>
      </c>
      <c r="AW118" s="16" t="str">
        <f>VLOOKUP($B118,[1]AC!$B:$BJ,48,FALSE)</f>
        <v>UP</v>
      </c>
      <c r="AX118" s="16" t="str">
        <f>VLOOKUP($B118,[1]AC!$B:$BJ,49,FALSE)</f>
        <v>UP</v>
      </c>
      <c r="AY118" s="16" t="str">
        <f>VLOOKUP($B118,[1]AC!$B:$BJ,50,FALSE)</f>
        <v>POSITIVE</v>
      </c>
      <c r="AZ118" s="16">
        <f>VLOOKUP($B118,[1]AC!$B:$BJ,51,FALSE)</f>
        <v>62.863537633966281</v>
      </c>
      <c r="BA118" s="16">
        <f>VLOOKUP($B118,[1]AC!$B:$BJ,52,FALSE)</f>
        <v>50.772580586094996</v>
      </c>
      <c r="BB118" s="16">
        <f>VLOOKUP($B118,[1]AC!$B:$BJ,53,FALSE)</f>
        <v>44.351199990844727</v>
      </c>
      <c r="BC118" s="16">
        <f>VLOOKUP($B118,[1]AC!$B:$BJ,54,FALSE)</f>
        <v>1.2751359226407244E-2</v>
      </c>
      <c r="BD118" s="16">
        <f>VLOOKUP($B118,[1]AC!$B:$BJ,55,FALSE)</f>
        <v>3.1759409392666083E-2</v>
      </c>
      <c r="BE118" s="16">
        <f>VLOOKUP($B118,[1]AC!$B:$BJ,56,FALSE)</f>
        <v>0.15938238448146747</v>
      </c>
      <c r="BF118" s="14">
        <f>VLOOKUP($B118,[2]indicators!$A:$G,2,FALSE)</f>
        <v>3</v>
      </c>
      <c r="BG118" s="14">
        <f>VLOOKUP($B118,[2]indicators!$A:$G,3,FALSE)</f>
        <v>0</v>
      </c>
      <c r="BH118" s="14">
        <f>VLOOKUP($B118,[2]indicators!$A:$G,4,FALSE)</f>
        <v>0</v>
      </c>
      <c r="BI118" s="17">
        <f>VLOOKUP($B118,[2]indicators!$A:$G,5,FALSE)</f>
        <v>0</v>
      </c>
      <c r="BJ118" s="17">
        <f>VLOOKUP($B118,[2]indicators!$A:$G,6,FALSE)</f>
        <v>45958</v>
      </c>
      <c r="BK118" s="17">
        <f>VLOOKUP($B118,[2]indicators!$A:$G,7,FALSE)</f>
        <v>46050</v>
      </c>
    </row>
    <row r="119" spans="1:63" x14ac:dyDescent="0.25">
      <c r="A119" s="14">
        <v>118</v>
      </c>
      <c r="B119" s="14" t="s">
        <v>118</v>
      </c>
      <c r="C119" s="6" t="s">
        <v>562</v>
      </c>
      <c r="D119" s="6" t="s">
        <v>100</v>
      </c>
      <c r="E119" s="15">
        <f t="shared" ca="1" si="1"/>
        <v>5</v>
      </c>
      <c r="F119" s="16">
        <f>VLOOKUP($B119,[1]AC!$B:$BJ,5,FALSE)</f>
        <v>53.635275698769881</v>
      </c>
      <c r="G119" s="16">
        <f>VLOOKUP($B120,[1]AC!$B:$BJ,6,FALSE)</f>
        <v>52.558294930935155</v>
      </c>
      <c r="H119" s="16">
        <f>VLOOKUP($B120,[1]AC!$B:$BJ,7,FALSE)</f>
        <v>0</v>
      </c>
      <c r="I119" s="16">
        <f>VLOOKUP($B120,[1]AC!$B:$BJ,8,FALSE)</f>
        <v>15.44</v>
      </c>
      <c r="J119" s="16">
        <f>VLOOKUP($B120,[1]AC!$B:$BJ,9,FALSE)</f>
        <v>6941.81</v>
      </c>
      <c r="K119" s="16">
        <f>VLOOKUP($B120,[1]AC!$B:$BJ,10,FALSE)</f>
        <v>15.55</v>
      </c>
      <c r="L119" s="16">
        <f>VLOOKUP($B120,[1]AC!$B:$BJ,11,FALSE)</f>
        <v>6964.82</v>
      </c>
      <c r="M119" s="16">
        <f>VLOOKUP($B120,[1]AC!$B:$BJ,12,FALSE)</f>
        <v>2.2242037739436831E-3</v>
      </c>
      <c r="N119" s="16">
        <f>VLOOKUP($B120,[1]AC!$B:$BJ,13,FALSE)</f>
        <v>2.2326492285514917E-3</v>
      </c>
      <c r="O119" s="16">
        <f>VLOOKUP($B120,[1]AC!$B:$BJ,14,FALSE)</f>
        <v>14.463171339607664</v>
      </c>
      <c r="P119" s="16">
        <f>VLOOKUP($B120,[1]AC!$B:$BJ,15,FALSE)</f>
        <v>6892.2477999999992</v>
      </c>
      <c r="Q119" s="16">
        <f>VLOOKUP($B120,[1]AC!$B:$BJ,16,FALSE)</f>
        <v>14.412422289199997</v>
      </c>
      <c r="R119" s="16">
        <f>VLOOKUP($B120,[1]AC!$B:$BJ,17,FALSE)</f>
        <v>6889.6637999999994</v>
      </c>
      <c r="S119" s="16">
        <f>VLOOKUP($B120,[1]AC!$B:$BJ,18,FALSE)</f>
        <v>2.0984694339642963E-3</v>
      </c>
      <c r="T119" s="16">
        <f>VLOOKUP($B120,[1]AC!$B:$BJ,19,FALSE)</f>
        <v>2.0918905054844619E-3</v>
      </c>
      <c r="U119" s="16" t="str">
        <f>VLOOKUP($B119,[1]AC!$B:$BJ,20,FALSE)</f>
        <v>NEGATIVE</v>
      </c>
      <c r="V119" s="16" t="str">
        <f>VLOOKUP($B119,[1]AC!$B:$BJ,21,FALSE)</f>
        <v/>
      </c>
      <c r="W119" s="16" t="str">
        <f>VLOOKUP($B119,[1]AC!$B:$BJ,22,FALSE)</f>
        <v>UP</v>
      </c>
      <c r="X119" s="16" t="str">
        <f>VLOOKUP($B119,[1]AC!$B:$BJ,23,FALSE)</f>
        <v>POSITIVE</v>
      </c>
      <c r="Y119" s="16">
        <f>VLOOKUP($B119,[1]AC!$B:$BJ,24,FALSE)</f>
        <v>33.961166089334</v>
      </c>
      <c r="Z119" s="16">
        <f>VLOOKUP($B119,[1]AC!$B:$BJ,25,FALSE)</f>
        <v>6852.6203076923057</v>
      </c>
      <c r="AA119" s="16">
        <f>VLOOKUP($B119,[1]AC!$B:$BJ,26,FALSE)</f>
        <v>33.971400841230775</v>
      </c>
      <c r="AB119" s="16">
        <f>VLOOKUP($B119,[1]AC!$B:$BJ,27,FALSE)</f>
        <v>6850.3815384615364</v>
      </c>
      <c r="AC119" s="16">
        <f>VLOOKUP($B119,[1]AC!$B:$BJ,28,FALSE)</f>
        <v>4.9559386868715614E-3</v>
      </c>
      <c r="AD119" s="16">
        <f>VLOOKUP($B119,[1]AC!$B:$BJ,29,FALSE)</f>
        <v>4.959052375476899E-3</v>
      </c>
      <c r="AE119" s="16" t="str">
        <f>VLOOKUP($B119,[1]AC!$B:$BJ,30,FALSE)</f>
        <v>DOWN</v>
      </c>
      <c r="AF119" s="16" t="str">
        <f>VLOOKUP($B119,[1]AC!$B:$BJ,31,FALSE)</f>
        <v>DOWN</v>
      </c>
      <c r="AG119" s="16" t="str">
        <f>VLOOKUP($B119,[1]AC!$B:$BJ,32,FALSE)</f>
        <v>POSITIVE</v>
      </c>
      <c r="AH119" s="16">
        <f>VLOOKUP($B119,[1]AC!$B:$BJ,33,FALSE)</f>
        <v>31.878055952952192</v>
      </c>
      <c r="AI119" s="16">
        <f>VLOOKUP($B119,[1]AC!$B:$BJ,34,FALSE)</f>
        <v>6560.7823076923087</v>
      </c>
      <c r="AJ119" s="16">
        <f>VLOOKUP($B119,[1]AC!$B:$BJ,35,FALSE)</f>
        <v>31.888312398421188</v>
      </c>
      <c r="AK119" s="16">
        <f>VLOOKUP($B119,[1]AC!$B:$BJ,36,FALSE)</f>
        <v>6561.3723076923088</v>
      </c>
      <c r="AL119" s="16">
        <f>VLOOKUP($B119,[1]AC!$B:$BJ,37,FALSE)</f>
        <v>4.8588803069378149E-3</v>
      </c>
      <c r="AM119" s="16">
        <f>VLOOKUP($B119,[1]AC!$B:$BJ,38,FALSE)</f>
        <v>4.860006550921751E-3</v>
      </c>
      <c r="AN119" s="16" t="str">
        <f>VLOOKUP($B120,[1]AC!$B:$BJ,39,FALSE)</f>
        <v>DOWN</v>
      </c>
      <c r="AO119" s="16" t="str">
        <f>VLOOKUP($B119,[1]AC!$B:$BJ,40,FALSE)</f>
        <v>DOWN</v>
      </c>
      <c r="AP119" s="16" t="str">
        <f>VLOOKUP($B119,[1]AC!$B:$BJ,41,FALSE)</f>
        <v>POSITIVE</v>
      </c>
      <c r="AQ119" s="16">
        <f>VLOOKUP($B119,[1]AC!$B:$BJ,42,FALSE)</f>
        <v>33.502122668852039</v>
      </c>
      <c r="AR119" s="16">
        <f>VLOOKUP($B119,[1]AC!$B:$BJ,43,FALSE)</f>
        <v>6769.6039787132295</v>
      </c>
      <c r="AS119" s="16">
        <f>VLOOKUP($B119,[1]AC!$B:$BJ,44,FALSE)</f>
        <v>33.473074669703415</v>
      </c>
      <c r="AT119" s="16">
        <f>VLOOKUP($B119,[1]AC!$B:$BJ,45,FALSE)</f>
        <v>6766.1256231941452</v>
      </c>
      <c r="AU119" s="16">
        <f>VLOOKUP($B119,[1]AC!$B:$BJ,46,FALSE)</f>
        <v>4.948904363415974E-3</v>
      </c>
      <c r="AV119" s="16">
        <f>VLOOKUP($B119,[1]AC!$B:$BJ,47,FALSE)</f>
        <v>4.947155363914376E-3</v>
      </c>
      <c r="AW119" s="16" t="str">
        <f>VLOOKUP($B119,[1]AC!$B:$BJ,48,FALSE)</f>
        <v>UP</v>
      </c>
      <c r="AX119" s="16" t="str">
        <f>VLOOKUP($B119,[1]AC!$B:$BJ,49,FALSE)</f>
        <v>UP</v>
      </c>
      <c r="AY119" s="16" t="str">
        <f>VLOOKUP($B119,[1]AC!$B:$BJ,50,FALSE)</f>
        <v>POSITIVE</v>
      </c>
      <c r="AZ119" s="16">
        <f>VLOOKUP($B119,[1]AC!$B:$BJ,51,FALSE)</f>
        <v>64.922540250565845</v>
      </c>
      <c r="BA119" s="16">
        <f>VLOOKUP($B119,[1]AC!$B:$BJ,52,FALSE)</f>
        <v>34.35709672989384</v>
      </c>
      <c r="BB119" s="16">
        <f>VLOOKUP($B119,[1]AC!$B:$BJ,53,FALSE)</f>
        <v>31.203261759694502</v>
      </c>
      <c r="BC119" s="16">
        <f>VLOOKUP($B119,[1]AC!$B:$BJ,54,FALSE)</f>
        <v>1.6966022323969376E-2</v>
      </c>
      <c r="BD119" s="16">
        <f>VLOOKUP($B119,[1]AC!$B:$BJ,55,FALSE)</f>
        <v>2.3386729146951835E-2</v>
      </c>
      <c r="BE119" s="16">
        <f>VLOOKUP($B119,[1]AC!$B:$BJ,56,FALSE)</f>
        <v>0.11975473170347439</v>
      </c>
      <c r="BF119" s="14">
        <f>VLOOKUP($B119,[2]indicators!$A:$G,2,FALSE)</f>
        <v>3</v>
      </c>
      <c r="BG119" s="14">
        <f>VLOOKUP($B119,[2]indicators!$A:$G,3,FALSE)</f>
        <v>0</v>
      </c>
      <c r="BH119" s="14">
        <f>VLOOKUP($B119,[2]indicators!$A:$G,4,FALSE)</f>
        <v>0</v>
      </c>
      <c r="BI119" s="17">
        <f>VLOOKUP($B119,[2]indicators!$A:$G,5,FALSE)</f>
        <v>0</v>
      </c>
      <c r="BJ119" s="17">
        <f>VLOOKUP($B119,[2]indicators!$A:$G,6,FALSE)</f>
        <v>0</v>
      </c>
      <c r="BK119" s="17">
        <f>VLOOKUP($B119,[2]indicators!$A:$G,7,FALSE)</f>
        <v>0</v>
      </c>
    </row>
    <row r="120" spans="1:63" x14ac:dyDescent="0.25">
      <c r="A120" s="14">
        <v>119</v>
      </c>
      <c r="B120" s="14" t="s">
        <v>119</v>
      </c>
      <c r="C120" s="6" t="s">
        <v>120</v>
      </c>
      <c r="D120" s="6" t="s">
        <v>100</v>
      </c>
      <c r="E120" s="15">
        <f t="shared" ca="1" si="1"/>
        <v>7</v>
      </c>
      <c r="F120" s="16">
        <f>VLOOKUP($B120,[1]AC!$B:$BJ,5,FALSE)</f>
        <v>54.386119053152655</v>
      </c>
      <c r="G120" s="16">
        <f>VLOOKUP($B121,[1]AC!$B:$BJ,6,FALSE)</f>
        <v>52.558294930935155</v>
      </c>
      <c r="H120" s="16">
        <f>VLOOKUP($B121,[1]AC!$B:$BJ,7,FALSE)</f>
        <v>1</v>
      </c>
      <c r="I120" s="16">
        <f>VLOOKUP($B121,[1]AC!$B:$BJ,8,FALSE)</f>
        <v>75.95</v>
      </c>
      <c r="J120" s="16">
        <f>VLOOKUP($B121,[1]AC!$B:$BJ,9,FALSE)</f>
        <v>6941.81</v>
      </c>
      <c r="K120" s="16">
        <f>VLOOKUP($B121,[1]AC!$B:$BJ,10,FALSE)</f>
        <v>74.56</v>
      </c>
      <c r="L120" s="16">
        <f>VLOOKUP($B121,[1]AC!$B:$BJ,11,FALSE)</f>
        <v>6964.82</v>
      </c>
      <c r="M120" s="16">
        <f>VLOOKUP($B121,[1]AC!$B:$BJ,12,FALSE)</f>
        <v>1.0940950559004063E-2</v>
      </c>
      <c r="N120" s="16">
        <f>VLOOKUP($B121,[1]AC!$B:$BJ,13,FALSE)</f>
        <v>1.0705229998765223E-2</v>
      </c>
      <c r="O120" s="16">
        <f>VLOOKUP($B121,[1]AC!$B:$BJ,14,FALSE)</f>
        <v>67.873728976564834</v>
      </c>
      <c r="P120" s="16">
        <f>VLOOKUP($B121,[1]AC!$B:$BJ,15,FALSE)</f>
        <v>6892.2477999999992</v>
      </c>
      <c r="Q120" s="16">
        <f>VLOOKUP($B121,[1]AC!$B:$BJ,16,FALSE)</f>
        <v>67.662824676399993</v>
      </c>
      <c r="R120" s="16">
        <f>VLOOKUP($B121,[1]AC!$B:$BJ,17,FALSE)</f>
        <v>6889.6637999999994</v>
      </c>
      <c r="S120" s="16">
        <f>VLOOKUP($B121,[1]AC!$B:$BJ,18,FALSE)</f>
        <v>9.8478364310355827E-3</v>
      </c>
      <c r="T120" s="16">
        <f>VLOOKUP($B121,[1]AC!$B:$BJ,19,FALSE)</f>
        <v>9.8209182103196381E-3</v>
      </c>
      <c r="U120" s="16" t="str">
        <f>VLOOKUP($B120,[1]AC!$B:$BJ,20,FALSE)</f>
        <v>NEGATIVE</v>
      </c>
      <c r="V120" s="16" t="str">
        <f>VLOOKUP($B120,[1]AC!$B:$BJ,21,FALSE)</f>
        <v/>
      </c>
      <c r="W120" s="16" t="str">
        <f>VLOOKUP($B120,[1]AC!$B:$BJ,22,FALSE)</f>
        <v>UP</v>
      </c>
      <c r="X120" s="16" t="str">
        <f>VLOOKUP($B120,[1]AC!$B:$BJ,23,FALSE)</f>
        <v>POSITIVE</v>
      </c>
      <c r="Y120" s="16">
        <f>VLOOKUP($B120,[1]AC!$B:$BJ,24,FALSE)</f>
        <v>14.124629713082816</v>
      </c>
      <c r="Z120" s="16">
        <f>VLOOKUP($B120,[1]AC!$B:$BJ,25,FALSE)</f>
        <v>6852.6203076923057</v>
      </c>
      <c r="AA120" s="16">
        <f>VLOOKUP($B120,[1]AC!$B:$BJ,26,FALSE)</f>
        <v>14.090577159999997</v>
      </c>
      <c r="AB120" s="16">
        <f>VLOOKUP($B120,[1]AC!$B:$BJ,27,FALSE)</f>
        <v>6850.3815384615364</v>
      </c>
      <c r="AC120" s="16">
        <f>VLOOKUP($B120,[1]AC!$B:$BJ,28,FALSE)</f>
        <v>2.0612012746755318E-3</v>
      </c>
      <c r="AD120" s="16">
        <f>VLOOKUP($B120,[1]AC!$B:$BJ,29,FALSE)</f>
        <v>2.0569039959144331E-3</v>
      </c>
      <c r="AE120" s="16" t="str">
        <f>VLOOKUP($B120,[1]AC!$B:$BJ,30,FALSE)</f>
        <v>UP</v>
      </c>
      <c r="AF120" s="16" t="str">
        <f>VLOOKUP($B120,[1]AC!$B:$BJ,31,FALSE)</f>
        <v>UP</v>
      </c>
      <c r="AG120" s="16" t="str">
        <f>VLOOKUP($B120,[1]AC!$B:$BJ,32,FALSE)</f>
        <v>POSITIVE</v>
      </c>
      <c r="AH120" s="16">
        <f>VLOOKUP($B120,[1]AC!$B:$BJ,33,FALSE)</f>
        <v>11.99139810332265</v>
      </c>
      <c r="AI120" s="16">
        <f>VLOOKUP($B120,[1]AC!$B:$BJ,34,FALSE)</f>
        <v>6560.7823076923087</v>
      </c>
      <c r="AJ120" s="16">
        <f>VLOOKUP($B120,[1]AC!$B:$BJ,35,FALSE)</f>
        <v>11.994218626902565</v>
      </c>
      <c r="AK120" s="16">
        <f>VLOOKUP($B120,[1]AC!$B:$BJ,36,FALSE)</f>
        <v>6561.3723076923088</v>
      </c>
      <c r="AL120" s="16">
        <f>VLOOKUP($B120,[1]AC!$B:$BJ,37,FALSE)</f>
        <v>1.8277390623467444E-3</v>
      </c>
      <c r="AM120" s="16">
        <f>VLOOKUP($B120,[1]AC!$B:$BJ,38,FALSE)</f>
        <v>1.8280045795970134E-3</v>
      </c>
      <c r="AN120" s="16" t="str">
        <f>VLOOKUP($B121,[1]AC!$B:$BJ,39,FALSE)</f>
        <v>UP</v>
      </c>
      <c r="AO120" s="16" t="str">
        <f>VLOOKUP($B120,[1]AC!$B:$BJ,40,FALSE)</f>
        <v>DOWN</v>
      </c>
      <c r="AP120" s="16" t="str">
        <f>VLOOKUP($B120,[1]AC!$B:$BJ,41,FALSE)</f>
        <v>POSITIVE</v>
      </c>
      <c r="AQ120" s="16">
        <f>VLOOKUP($B120,[1]AC!$B:$BJ,42,FALSE)</f>
        <v>13.632402834136961</v>
      </c>
      <c r="AR120" s="16">
        <f>VLOOKUP($B120,[1]AC!$B:$BJ,43,FALSE)</f>
        <v>6769.6039787132295</v>
      </c>
      <c r="AS120" s="16">
        <f>VLOOKUP($B120,[1]AC!$B:$BJ,44,FALSE)</f>
        <v>13.595894004666745</v>
      </c>
      <c r="AT120" s="16">
        <f>VLOOKUP($B120,[1]AC!$B:$BJ,45,FALSE)</f>
        <v>6766.1256231941452</v>
      </c>
      <c r="AU120" s="16">
        <f>VLOOKUP($B120,[1]AC!$B:$BJ,46,FALSE)</f>
        <v>2.0137666659679871E-3</v>
      </c>
      <c r="AV120" s="16">
        <f>VLOOKUP($B120,[1]AC!$B:$BJ,47,FALSE)</f>
        <v>2.0094060858196735E-3</v>
      </c>
      <c r="AW120" s="16" t="str">
        <f>VLOOKUP($B120,[1]AC!$B:$BJ,48,FALSE)</f>
        <v>UP</v>
      </c>
      <c r="AX120" s="16" t="str">
        <f>VLOOKUP($B120,[1]AC!$B:$BJ,49,FALSE)</f>
        <v>UP</v>
      </c>
      <c r="AY120" s="16" t="str">
        <f>VLOOKUP($B120,[1]AC!$B:$BJ,50,FALSE)</f>
        <v>POSITIVE</v>
      </c>
      <c r="AZ120" s="16">
        <f>VLOOKUP($B120,[1]AC!$B:$BJ,51,FALSE)</f>
        <v>72.231072807435993</v>
      </c>
      <c r="BA120" s="16">
        <f>VLOOKUP($B120,[1]AC!$B:$BJ,52,FALSE)</f>
        <v>15.032612918076881</v>
      </c>
      <c r="BB120" s="16">
        <f>VLOOKUP($B120,[1]AC!$B:$BJ,53,FALSE)</f>
        <v>11.615332243977415</v>
      </c>
      <c r="BC120" s="16">
        <f>VLOOKUP($B120,[1]AC!$B:$BJ,54,FALSE)</f>
        <v>2.7100217649669744E-2</v>
      </c>
      <c r="BD120" s="16">
        <f>VLOOKUP($B120,[1]AC!$B:$BJ,55,FALSE)</f>
        <v>6.753903673375361E-2</v>
      </c>
      <c r="BE120" s="16">
        <f>VLOOKUP($B120,[1]AC!$B:$BJ,56,FALSE)</f>
        <v>0.32927751662081706</v>
      </c>
      <c r="BF120" s="14">
        <f>VLOOKUP($B120,[2]indicators!$A:$G,2,FALSE)</f>
        <v>3</v>
      </c>
      <c r="BG120" s="14">
        <f>VLOOKUP($B120,[2]indicators!$A:$G,3,FALSE)</f>
        <v>0</v>
      </c>
      <c r="BH120" s="14">
        <f>VLOOKUP($B120,[2]indicators!$A:$G,4,FALSE)</f>
        <v>0</v>
      </c>
      <c r="BI120" s="17">
        <f>VLOOKUP($B120,[2]indicators!$A:$G,5,FALSE)</f>
        <v>46052</v>
      </c>
      <c r="BJ120" s="17">
        <f>VLOOKUP($B120,[2]indicators!$A:$G,6,FALSE)</f>
        <v>45959</v>
      </c>
      <c r="BK120" s="17">
        <f>VLOOKUP($B120,[2]indicators!$A:$G,7,FALSE)</f>
        <v>45974</v>
      </c>
    </row>
    <row r="121" spans="1:63" x14ac:dyDescent="0.25">
      <c r="A121" s="14">
        <v>120</v>
      </c>
      <c r="B121" s="14" t="s">
        <v>121</v>
      </c>
      <c r="C121" s="6" t="s">
        <v>563</v>
      </c>
      <c r="D121" s="6" t="s">
        <v>100</v>
      </c>
      <c r="E121" s="15">
        <f t="shared" ca="1" si="1"/>
        <v>5</v>
      </c>
      <c r="F121" s="16">
        <f>VLOOKUP($B121,[1]AC!$B:$BJ,5,FALSE)</f>
        <v>78.324616358573138</v>
      </c>
      <c r="G121" s="16">
        <f>VLOOKUP($B122,[1]AC!$B:$BJ,6,FALSE)</f>
        <v>52.558294930935155</v>
      </c>
      <c r="H121" s="16">
        <f>VLOOKUP($B122,[1]AC!$B:$BJ,7,FALSE)</f>
        <v>1</v>
      </c>
      <c r="I121" s="16">
        <f>VLOOKUP($B122,[1]AC!$B:$BJ,8,FALSE)</f>
        <v>91.45</v>
      </c>
      <c r="J121" s="16">
        <f>VLOOKUP($B122,[1]AC!$B:$BJ,9,FALSE)</f>
        <v>6941.81</v>
      </c>
      <c r="K121" s="16">
        <f>VLOOKUP($B122,[1]AC!$B:$BJ,10,FALSE)</f>
        <v>91.44</v>
      </c>
      <c r="L121" s="16">
        <f>VLOOKUP($B122,[1]AC!$B:$BJ,11,FALSE)</f>
        <v>6964.82</v>
      </c>
      <c r="M121" s="16">
        <f>VLOOKUP($B122,[1]AC!$B:$BJ,12,FALSE)</f>
        <v>1.3173797611862036E-2</v>
      </c>
      <c r="N121" s="16">
        <f>VLOOKUP($B122,[1]AC!$B:$BJ,13,FALSE)</f>
        <v>1.3128838936253917E-2</v>
      </c>
      <c r="O121" s="16">
        <f>VLOOKUP($B122,[1]AC!$B:$BJ,14,FALSE)</f>
        <v>91.140297977393274</v>
      </c>
      <c r="P121" s="16">
        <f>VLOOKUP($B122,[1]AC!$B:$BJ,15,FALSE)</f>
        <v>6892.2477999999992</v>
      </c>
      <c r="Q121" s="16">
        <f>VLOOKUP($B122,[1]AC!$B:$BJ,16,FALSE)</f>
        <v>91.126742204846067</v>
      </c>
      <c r="R121" s="16">
        <f>VLOOKUP($B122,[1]AC!$B:$BJ,17,FALSE)</f>
        <v>6889.6637999999994</v>
      </c>
      <c r="S121" s="16">
        <f>VLOOKUP($B122,[1]AC!$B:$BJ,18,FALSE)</f>
        <v>1.3223595642831253E-2</v>
      </c>
      <c r="T121" s="16">
        <f>VLOOKUP($B122,[1]AC!$B:$BJ,19,FALSE)</f>
        <v>1.3226587660902419E-2</v>
      </c>
      <c r="U121" s="16" t="str">
        <f>VLOOKUP($B121,[1]AC!$B:$BJ,20,FALSE)</f>
        <v>POSITIVE</v>
      </c>
      <c r="V121" s="16" t="str">
        <f>VLOOKUP($B121,[1]AC!$B:$BJ,21,FALSE)</f>
        <v/>
      </c>
      <c r="W121" s="16" t="str">
        <f>VLOOKUP($B121,[1]AC!$B:$BJ,22,FALSE)</f>
        <v>UP</v>
      </c>
      <c r="X121" s="16" t="str">
        <f>VLOOKUP($B121,[1]AC!$B:$BJ,23,FALSE)</f>
        <v>POSITIVE</v>
      </c>
      <c r="Y121" s="16">
        <f>VLOOKUP($B121,[1]AC!$B:$BJ,24,FALSE)</f>
        <v>67.137118938280636</v>
      </c>
      <c r="Z121" s="16">
        <f>VLOOKUP($B121,[1]AC!$B:$BJ,25,FALSE)</f>
        <v>6852.6203076923057</v>
      </c>
      <c r="AA121" s="16">
        <f>VLOOKUP($B121,[1]AC!$B:$BJ,26,FALSE)</f>
        <v>66.965834215692325</v>
      </c>
      <c r="AB121" s="16">
        <f>VLOOKUP($B121,[1]AC!$B:$BJ,27,FALSE)</f>
        <v>6850.3815384615364</v>
      </c>
      <c r="AC121" s="16">
        <f>VLOOKUP($B121,[1]AC!$B:$BJ,28,FALSE)</f>
        <v>9.7972915357526624E-3</v>
      </c>
      <c r="AD121" s="16">
        <f>VLOOKUP($B121,[1]AC!$B:$BJ,29,FALSE)</f>
        <v>9.7754897066261153E-3</v>
      </c>
      <c r="AE121" s="16" t="str">
        <f>VLOOKUP($B121,[1]AC!$B:$BJ,30,FALSE)</f>
        <v>UP</v>
      </c>
      <c r="AF121" s="16" t="str">
        <f>VLOOKUP($B121,[1]AC!$B:$BJ,31,FALSE)</f>
        <v>UP</v>
      </c>
      <c r="AG121" s="16" t="str">
        <f>VLOOKUP($B121,[1]AC!$B:$BJ,32,FALSE)</f>
        <v>POSITIVE</v>
      </c>
      <c r="AH121" s="16">
        <f>VLOOKUP($B121,[1]AC!$B:$BJ,33,FALSE)</f>
        <v>63.290447737647234</v>
      </c>
      <c r="AI121" s="16">
        <f>VLOOKUP($B121,[1]AC!$B:$BJ,34,FALSE)</f>
        <v>6560.7823076923087</v>
      </c>
      <c r="AJ121" s="16">
        <f>VLOOKUP($B121,[1]AC!$B:$BJ,35,FALSE)</f>
        <v>63.25480679025641</v>
      </c>
      <c r="AK121" s="16">
        <f>VLOOKUP($B121,[1]AC!$B:$BJ,36,FALSE)</f>
        <v>6561.3723076923088</v>
      </c>
      <c r="AL121" s="16">
        <f>VLOOKUP($B121,[1]AC!$B:$BJ,37,FALSE)</f>
        <v>9.6467836866712068E-3</v>
      </c>
      <c r="AM121" s="16">
        <f>VLOOKUP($B121,[1]AC!$B:$BJ,38,FALSE)</f>
        <v>9.6404843108961868E-3</v>
      </c>
      <c r="AN121" s="16" t="str">
        <f>VLOOKUP($B122,[1]AC!$B:$BJ,39,FALSE)</f>
        <v>UP</v>
      </c>
      <c r="AO121" s="16" t="str">
        <f>VLOOKUP($B121,[1]AC!$B:$BJ,40,FALSE)</f>
        <v>UP</v>
      </c>
      <c r="AP121" s="16" t="str">
        <f>VLOOKUP($B121,[1]AC!$B:$BJ,41,FALSE)</f>
        <v>POSITIVE</v>
      </c>
      <c r="AQ121" s="16">
        <f>VLOOKUP($B121,[1]AC!$B:$BJ,42,FALSE)</f>
        <v>66.28560381882258</v>
      </c>
      <c r="AR121" s="16">
        <f>VLOOKUP($B121,[1]AC!$B:$BJ,43,FALSE)</f>
        <v>6769.6039787132295</v>
      </c>
      <c r="AS121" s="16">
        <f>VLOOKUP($B121,[1]AC!$B:$BJ,44,FALSE)</f>
        <v>66.090375868850813</v>
      </c>
      <c r="AT121" s="16">
        <f>VLOOKUP($B121,[1]AC!$B:$BJ,45,FALSE)</f>
        <v>6766.1256231941452</v>
      </c>
      <c r="AU121" s="16">
        <f>VLOOKUP($B121,[1]AC!$B:$BJ,46,FALSE)</f>
        <v>9.7916516279615787E-3</v>
      </c>
      <c r="AV121" s="16">
        <f>VLOOKUP($B121,[1]AC!$B:$BJ,47,FALSE)</f>
        <v>9.76783162912233E-3</v>
      </c>
      <c r="AW121" s="16" t="str">
        <f>VLOOKUP($B121,[1]AC!$B:$BJ,48,FALSE)</f>
        <v>UP</v>
      </c>
      <c r="AX121" s="16" t="str">
        <f>VLOOKUP($B121,[1]AC!$B:$BJ,49,FALSE)</f>
        <v>UP</v>
      </c>
      <c r="AY121" s="16" t="str">
        <f>VLOOKUP($B121,[1]AC!$B:$BJ,50,FALSE)</f>
        <v>POSITIVE</v>
      </c>
      <c r="AZ121" s="16">
        <f>VLOOKUP($B121,[1]AC!$B:$BJ,51,FALSE)</f>
        <v>92.392523917006898</v>
      </c>
      <c r="BA121" s="16">
        <f>VLOOKUP($B121,[1]AC!$B:$BJ,52,FALSE)</f>
        <v>69.276451514459438</v>
      </c>
      <c r="BB121" s="16">
        <f>VLOOKUP($B121,[1]AC!$B:$BJ,53,FALSE)</f>
        <v>62.339595686941216</v>
      </c>
      <c r="BC121" s="16">
        <f>VLOOKUP($B121,[1]AC!$B:$BJ,54,FALSE)</f>
        <v>9.6332135085580362E-2</v>
      </c>
      <c r="BD121" s="16">
        <f>VLOOKUP($B121,[1]AC!$B:$BJ,55,FALSE)</f>
        <v>0.11898964658658606</v>
      </c>
      <c r="BE121" s="16">
        <f>VLOOKUP($B121,[1]AC!$B:$BJ,56,FALSE)</f>
        <v>0.21832679796975119</v>
      </c>
      <c r="BF121" s="14">
        <f>VLOOKUP($B121,[2]indicators!$A:$G,2,FALSE)</f>
        <v>47</v>
      </c>
      <c r="BG121" s="14">
        <f>VLOOKUP($B121,[2]indicators!$A:$G,3,FALSE)</f>
        <v>0</v>
      </c>
      <c r="BH121" s="14">
        <f>VLOOKUP($B121,[2]indicators!$A:$G,4,FALSE)</f>
        <v>0</v>
      </c>
      <c r="BI121" s="17">
        <f>VLOOKUP($B121,[2]indicators!$A:$G,5,FALSE)</f>
        <v>0</v>
      </c>
      <c r="BJ121" s="17">
        <f>VLOOKUP($B121,[2]indicators!$A:$G,6,FALSE)</f>
        <v>46063</v>
      </c>
      <c r="BK121" s="17">
        <f>VLOOKUP($B121,[2]indicators!$A:$G,7,FALSE)</f>
        <v>46059</v>
      </c>
    </row>
    <row r="122" spans="1:63" x14ac:dyDescent="0.25">
      <c r="A122" s="14">
        <v>121</v>
      </c>
      <c r="B122" s="14" t="s">
        <v>122</v>
      </c>
      <c r="C122" s="6" t="s">
        <v>123</v>
      </c>
      <c r="D122" s="6" t="s">
        <v>100</v>
      </c>
      <c r="E122" s="15">
        <f t="shared" ca="1" si="1"/>
        <v>-5</v>
      </c>
      <c r="F122" s="16">
        <f>VLOOKUP($B122,[1]AC!$B:$BJ,5,FALSE)</f>
        <v>99.937652644534111</v>
      </c>
      <c r="G122" s="16">
        <f>VLOOKUP($B123,[1]AC!$B:$BJ,6,FALSE)</f>
        <v>52.558294930935155</v>
      </c>
      <c r="H122" s="16">
        <f>VLOOKUP($B123,[1]AC!$B:$BJ,7,FALSE)</f>
        <v>0</v>
      </c>
      <c r="I122" s="16">
        <f>VLOOKUP($B123,[1]AC!$B:$BJ,8,FALSE)</f>
        <v>66.180000000000007</v>
      </c>
      <c r="J122" s="16">
        <f>VLOOKUP($B123,[1]AC!$B:$BJ,9,FALSE)</f>
        <v>6941.81</v>
      </c>
      <c r="K122" s="16">
        <f>VLOOKUP($B123,[1]AC!$B:$BJ,10,FALSE)</f>
        <v>68.239999999999995</v>
      </c>
      <c r="L122" s="16">
        <f>VLOOKUP($B123,[1]AC!$B:$BJ,11,FALSE)</f>
        <v>6964.82</v>
      </c>
      <c r="M122" s="16">
        <f>VLOOKUP($B123,[1]AC!$B:$BJ,12,FALSE)</f>
        <v>9.5335366424606841E-3</v>
      </c>
      <c r="N122" s="16">
        <f>VLOOKUP($B123,[1]AC!$B:$BJ,13,FALSE)</f>
        <v>9.7978124344922056E-3</v>
      </c>
      <c r="O122" s="16">
        <f>VLOOKUP($B123,[1]AC!$B:$BJ,14,FALSE)</f>
        <v>73.143314812235516</v>
      </c>
      <c r="P122" s="16">
        <f>VLOOKUP($B123,[1]AC!$B:$BJ,15,FALSE)</f>
        <v>6892.2477999999992</v>
      </c>
      <c r="Q122" s="16">
        <f>VLOOKUP($B123,[1]AC!$B:$BJ,16,FALSE)</f>
        <v>73.338704824132009</v>
      </c>
      <c r="R122" s="16">
        <f>VLOOKUP($B123,[1]AC!$B:$BJ,17,FALSE)</f>
        <v>6889.6637999999994</v>
      </c>
      <c r="S122" s="16">
        <f>VLOOKUP($B123,[1]AC!$B:$BJ,18,FALSE)</f>
        <v>1.0612403519826365E-2</v>
      </c>
      <c r="T122" s="16">
        <f>VLOOKUP($B123,[1]AC!$B:$BJ,19,FALSE)</f>
        <v>1.0644743626551417E-2</v>
      </c>
      <c r="U122" s="16" t="str">
        <f>VLOOKUP($B122,[1]AC!$B:$BJ,20,FALSE)</f>
        <v>POSITIVE</v>
      </c>
      <c r="V122" s="16" t="str">
        <f>VLOOKUP($B122,[1]AC!$B:$BJ,21,FALSE)</f>
        <v/>
      </c>
      <c r="W122" s="16" t="str">
        <f>VLOOKUP($B122,[1]AC!$B:$BJ,22,FALSE)</f>
        <v>DOWN</v>
      </c>
      <c r="X122" s="16" t="str">
        <f>VLOOKUP($B122,[1]AC!$B:$BJ,23,FALSE)</f>
        <v>NEGATIVE</v>
      </c>
      <c r="Y122" s="16">
        <f>VLOOKUP($B122,[1]AC!$B:$BJ,24,FALSE)</f>
        <v>91.03479287402385</v>
      </c>
      <c r="Z122" s="16">
        <f>VLOOKUP($B122,[1]AC!$B:$BJ,25,FALSE)</f>
        <v>6852.6203076923057</v>
      </c>
      <c r="AA122" s="16">
        <f>VLOOKUP($B122,[1]AC!$B:$BJ,26,FALSE)</f>
        <v>91.021319232756568</v>
      </c>
      <c r="AB122" s="16">
        <f>VLOOKUP($B122,[1]AC!$B:$BJ,27,FALSE)</f>
        <v>6850.3815384615364</v>
      </c>
      <c r="AC122" s="16">
        <f>VLOOKUP($B122,[1]AC!$B:$BJ,28,FALSE)</f>
        <v>1.3284669044312015E-2</v>
      </c>
      <c r="AD122" s="16">
        <f>VLOOKUP($B122,[1]AC!$B:$BJ,29,FALSE)</f>
        <v>1.3287043753945156E-2</v>
      </c>
      <c r="AE122" s="16" t="str">
        <f>VLOOKUP($B122,[1]AC!$B:$BJ,30,FALSE)</f>
        <v>UP</v>
      </c>
      <c r="AF122" s="16" t="str">
        <f>VLOOKUP($B122,[1]AC!$B:$BJ,31,FALSE)</f>
        <v>DOWN</v>
      </c>
      <c r="AG122" s="16" t="str">
        <f>VLOOKUP($B122,[1]AC!$B:$BJ,32,FALSE)</f>
        <v>NEGATIVE</v>
      </c>
      <c r="AH122" s="16">
        <f>VLOOKUP($B122,[1]AC!$B:$BJ,33,FALSE)</f>
        <v>90.250139756308158</v>
      </c>
      <c r="AI122" s="16">
        <f>VLOOKUP($B122,[1]AC!$B:$BJ,34,FALSE)</f>
        <v>6560.7823076923087</v>
      </c>
      <c r="AJ122" s="16">
        <f>VLOOKUP($B122,[1]AC!$B:$BJ,35,FALSE)</f>
        <v>90.249883424301942</v>
      </c>
      <c r="AK122" s="16">
        <f>VLOOKUP($B122,[1]AC!$B:$BJ,36,FALSE)</f>
        <v>6561.3723076923088</v>
      </c>
      <c r="AL122" s="16">
        <f>VLOOKUP($B122,[1]AC!$B:$BJ,37,FALSE)</f>
        <v>1.3756002794132147E-2</v>
      </c>
      <c r="AM122" s="16">
        <f>VLOOKUP($B122,[1]AC!$B:$BJ,38,FALSE)</f>
        <v>1.3754726784592964E-2</v>
      </c>
      <c r="AN122" s="16" t="str">
        <f>VLOOKUP($B123,[1]AC!$B:$BJ,39,FALSE)</f>
        <v>DOWN</v>
      </c>
      <c r="AO122" s="16" t="str">
        <f>VLOOKUP($B122,[1]AC!$B:$BJ,40,FALSE)</f>
        <v>UP</v>
      </c>
      <c r="AP122" s="16" t="str">
        <f>VLOOKUP($B122,[1]AC!$B:$BJ,41,FALSE)</f>
        <v>NEGATIVE</v>
      </c>
      <c r="AQ122" s="16">
        <f>VLOOKUP($B122,[1]AC!$B:$BJ,42,FALSE)</f>
        <v>90.78645300803565</v>
      </c>
      <c r="AR122" s="16">
        <f>VLOOKUP($B122,[1]AC!$B:$BJ,43,FALSE)</f>
        <v>6769.6039787132295</v>
      </c>
      <c r="AS122" s="16">
        <f>VLOOKUP($B122,[1]AC!$B:$BJ,44,FALSE)</f>
        <v>90.773047797536464</v>
      </c>
      <c r="AT122" s="16">
        <f>VLOOKUP($B122,[1]AC!$B:$BJ,45,FALSE)</f>
        <v>6766.1256231941452</v>
      </c>
      <c r="AU122" s="16">
        <f>VLOOKUP($B122,[1]AC!$B:$BJ,46,FALSE)</f>
        <v>1.341089571760923E-2</v>
      </c>
      <c r="AV122" s="16">
        <f>VLOOKUP($B122,[1]AC!$B:$BJ,47,FALSE)</f>
        <v>1.3415808817732891E-2</v>
      </c>
      <c r="AW122" s="16" t="str">
        <f>VLOOKUP($B122,[1]AC!$B:$BJ,48,FALSE)</f>
        <v>UP</v>
      </c>
      <c r="AX122" s="16" t="str">
        <f>VLOOKUP($B122,[1]AC!$B:$BJ,49,FALSE)</f>
        <v>DOWN</v>
      </c>
      <c r="AY122" s="16" t="str">
        <f>VLOOKUP($B122,[1]AC!$B:$BJ,50,FALSE)</f>
        <v>NEGATIVE</v>
      </c>
      <c r="AZ122" s="16">
        <f>VLOOKUP($B122,[1]AC!$B:$BJ,51,FALSE)</f>
        <v>0</v>
      </c>
      <c r="BA122" s="16">
        <f>VLOOKUP($B122,[1]AC!$B:$BJ,52,FALSE)</f>
        <v>91.267946202846503</v>
      </c>
      <c r="BB122" s="16">
        <f>VLOOKUP($B122,[1]AC!$B:$BJ,53,FALSE)</f>
        <v>90.078376636585887</v>
      </c>
      <c r="BC122" s="16">
        <f>VLOOKUP($B122,[1]AC!$B:$BJ,54,FALSE)</f>
        <v>1.9947178032129198E-3</v>
      </c>
      <c r="BD122" s="16">
        <f>VLOOKUP($B122,[1]AC!$B:$BJ,55,FALSE)</f>
        <v>3.3980799874446799E-3</v>
      </c>
      <c r="BE122" s="16">
        <f>VLOOKUP($B122,[1]AC!$B:$BJ,56,FALSE)</f>
        <v>1.5226999138181929E-2</v>
      </c>
      <c r="BF122" s="14">
        <f>VLOOKUP($B122,[2]indicators!$A:$G,2,FALSE)</f>
        <v>946</v>
      </c>
      <c r="BG122" s="14">
        <f>VLOOKUP($B122,[2]indicators!$A:$G,3,FALSE)</f>
        <v>1</v>
      </c>
      <c r="BH122" s="14">
        <f>VLOOKUP($B122,[2]indicators!$A:$G,4,FALSE)</f>
        <v>0</v>
      </c>
      <c r="BI122" s="17">
        <f>VLOOKUP($B122,[2]indicators!$A:$G,5,FALSE)</f>
        <v>0</v>
      </c>
      <c r="BJ122" s="17">
        <f>VLOOKUP($B122,[2]indicators!$A:$G,6,FALSE)</f>
        <v>45958</v>
      </c>
      <c r="BK122" s="17">
        <f>VLOOKUP($B122,[2]indicators!$A:$G,7,FALSE)</f>
        <v>0</v>
      </c>
    </row>
    <row r="123" spans="1:63" x14ac:dyDescent="0.25">
      <c r="A123" s="14">
        <v>122</v>
      </c>
      <c r="B123" s="14" t="s">
        <v>124</v>
      </c>
      <c r="C123" s="6" t="s">
        <v>564</v>
      </c>
      <c r="D123" s="6" t="s">
        <v>100</v>
      </c>
      <c r="E123" s="15">
        <f t="shared" ca="1" si="1"/>
        <v>-1</v>
      </c>
      <c r="F123" s="16">
        <f>VLOOKUP($B123,[1]AC!$B:$BJ,5,FALSE)</f>
        <v>44.05242746190234</v>
      </c>
      <c r="G123" s="16">
        <f>VLOOKUP($B124,[1]AC!$B:$BJ,6,FALSE)</f>
        <v>52.558294930935155</v>
      </c>
      <c r="H123" s="16">
        <f>VLOOKUP($B124,[1]AC!$B:$BJ,7,FALSE)</f>
        <v>0</v>
      </c>
      <c r="I123" s="16">
        <f>VLOOKUP($B124,[1]AC!$B:$BJ,8,FALSE)</f>
        <v>20.67</v>
      </c>
      <c r="J123" s="16">
        <f>VLOOKUP($B124,[1]AC!$B:$BJ,9,FALSE)</f>
        <v>6941.81</v>
      </c>
      <c r="K123" s="16">
        <f>VLOOKUP($B124,[1]AC!$B:$BJ,10,FALSE)</f>
        <v>20.68</v>
      </c>
      <c r="L123" s="16">
        <f>VLOOKUP($B124,[1]AC!$B:$BJ,11,FALSE)</f>
        <v>6964.82</v>
      </c>
      <c r="M123" s="16">
        <f>VLOOKUP($B124,[1]AC!$B:$BJ,12,FALSE)</f>
        <v>2.9776095859725348E-3</v>
      </c>
      <c r="N123" s="16">
        <f>VLOOKUP($B124,[1]AC!$B:$BJ,13,FALSE)</f>
        <v>2.9692081058806975E-3</v>
      </c>
      <c r="O123" s="16">
        <f>VLOOKUP($B124,[1]AC!$B:$BJ,14,FALSE)</f>
        <v>20.817263952009579</v>
      </c>
      <c r="P123" s="16">
        <f>VLOOKUP($B124,[1]AC!$B:$BJ,15,FALSE)</f>
        <v>6892.2477999999992</v>
      </c>
      <c r="Q123" s="16">
        <f>VLOOKUP($B124,[1]AC!$B:$BJ,16,FALSE)</f>
        <v>20.817491817481145</v>
      </c>
      <c r="R123" s="16">
        <f>VLOOKUP($B124,[1]AC!$B:$BJ,17,FALSE)</f>
        <v>6889.6637999999994</v>
      </c>
      <c r="S123" s="16">
        <f>VLOOKUP($B124,[1]AC!$B:$BJ,18,FALSE)</f>
        <v>3.0203882036872764E-3</v>
      </c>
      <c r="T123" s="16">
        <f>VLOOKUP($B124,[1]AC!$B:$BJ,19,FALSE)</f>
        <v>3.0215540876582609E-3</v>
      </c>
      <c r="U123" s="16" t="str">
        <f>VLOOKUP($B123,[1]AC!$B:$BJ,20,FALSE)</f>
        <v>NEGATIVE</v>
      </c>
      <c r="V123" s="16" t="str">
        <f>VLOOKUP($B123,[1]AC!$B:$BJ,21,FALSE)</f>
        <v/>
      </c>
      <c r="W123" s="16" t="str">
        <f>VLOOKUP($B123,[1]AC!$B:$BJ,22,FALSE)</f>
        <v>DOWN</v>
      </c>
      <c r="X123" s="16" t="str">
        <f>VLOOKUP($B123,[1]AC!$B:$BJ,23,FALSE)</f>
        <v>NEGATIVE</v>
      </c>
      <c r="Y123" s="16">
        <f>VLOOKUP($B123,[1]AC!$B:$BJ,24,FALSE)</f>
        <v>74.206463970027329</v>
      </c>
      <c r="Z123" s="16">
        <f>VLOOKUP($B123,[1]AC!$B:$BJ,25,FALSE)</f>
        <v>6852.6203076923057</v>
      </c>
      <c r="AA123" s="16">
        <f>VLOOKUP($B123,[1]AC!$B:$BJ,26,FALSE)</f>
        <v>74.789250521024627</v>
      </c>
      <c r="AB123" s="16">
        <f>VLOOKUP($B123,[1]AC!$B:$BJ,27,FALSE)</f>
        <v>6850.3815384615364</v>
      </c>
      <c r="AC123" s="16">
        <f>VLOOKUP($B123,[1]AC!$B:$BJ,28,FALSE)</f>
        <v>1.0828918083601974E-2</v>
      </c>
      <c r="AD123" s="16">
        <f>VLOOKUP($B123,[1]AC!$B:$BJ,29,FALSE)</f>
        <v>1.0917530666156276E-2</v>
      </c>
      <c r="AE123" s="16" t="str">
        <f>VLOOKUP($B123,[1]AC!$B:$BJ,30,FALSE)</f>
        <v>DOWN</v>
      </c>
      <c r="AF123" s="16" t="str">
        <f>VLOOKUP($B123,[1]AC!$B:$BJ,31,FALSE)</f>
        <v>DOWN</v>
      </c>
      <c r="AG123" s="16" t="str">
        <f>VLOOKUP($B123,[1]AC!$B:$BJ,32,FALSE)</f>
        <v>NEGATIVE</v>
      </c>
      <c r="AH123" s="16">
        <f>VLOOKUP($B123,[1]AC!$B:$BJ,33,FALSE)</f>
        <v>69.395347667560699</v>
      </c>
      <c r="AI123" s="16">
        <f>VLOOKUP($B123,[1]AC!$B:$BJ,34,FALSE)</f>
        <v>6560.7823076923087</v>
      </c>
      <c r="AJ123" s="16">
        <f>VLOOKUP($B123,[1]AC!$B:$BJ,35,FALSE)</f>
        <v>69.448168172556194</v>
      </c>
      <c r="AK123" s="16">
        <f>VLOOKUP($B123,[1]AC!$B:$BJ,36,FALSE)</f>
        <v>6561.3723076923088</v>
      </c>
      <c r="AL123" s="16">
        <f>VLOOKUP($B123,[1]AC!$B:$BJ,37,FALSE)</f>
        <v>1.0577297708262148E-2</v>
      </c>
      <c r="AM123" s="16">
        <f>VLOOKUP($B123,[1]AC!$B:$BJ,38,FALSE)</f>
        <v>1.0584396817589171E-2</v>
      </c>
      <c r="AN123" s="16" t="str">
        <f>VLOOKUP($B124,[1]AC!$B:$BJ,39,FALSE)</f>
        <v>DOWN</v>
      </c>
      <c r="AO123" s="16" t="str">
        <f>VLOOKUP($B123,[1]AC!$B:$BJ,40,FALSE)</f>
        <v>DOWN</v>
      </c>
      <c r="AP123" s="16" t="str">
        <f>VLOOKUP($B123,[1]AC!$B:$BJ,41,FALSE)</f>
        <v>NEGATIVE</v>
      </c>
      <c r="AQ123" s="16">
        <f>VLOOKUP($B123,[1]AC!$B:$BJ,42,FALSE)</f>
        <v>74.541352503636119</v>
      </c>
      <c r="AR123" s="16">
        <f>VLOOKUP($B123,[1]AC!$B:$BJ,43,FALSE)</f>
        <v>6769.6039787132295</v>
      </c>
      <c r="AS123" s="16">
        <f>VLOOKUP($B123,[1]AC!$B:$BJ,44,FALSE)</f>
        <v>74.710318101845402</v>
      </c>
      <c r="AT123" s="16">
        <f>VLOOKUP($B123,[1]AC!$B:$BJ,45,FALSE)</f>
        <v>6766.1256231941452</v>
      </c>
      <c r="AU123" s="16">
        <f>VLOOKUP($B123,[1]AC!$B:$BJ,46,FALSE)</f>
        <v>1.1011183628765974E-2</v>
      </c>
      <c r="AV123" s="16">
        <f>VLOOKUP($B123,[1]AC!$B:$BJ,47,FALSE)</f>
        <v>1.1041816581965298E-2</v>
      </c>
      <c r="AW123" s="16" t="str">
        <f>VLOOKUP($B123,[1]AC!$B:$BJ,48,FALSE)</f>
        <v>DOWN</v>
      </c>
      <c r="AX123" s="16" t="str">
        <f>VLOOKUP($B123,[1]AC!$B:$BJ,49,FALSE)</f>
        <v>DOWN</v>
      </c>
      <c r="AY123" s="16" t="str">
        <f>VLOOKUP($B123,[1]AC!$B:$BJ,50,FALSE)</f>
        <v>NEGATIVE</v>
      </c>
      <c r="AZ123" s="16">
        <f>VLOOKUP($B123,[1]AC!$B:$BJ,51,FALSE)</f>
        <v>36.824000016732974</v>
      </c>
      <c r="BA123" s="16">
        <f>VLOOKUP($B123,[1]AC!$B:$BJ,52,FALSE)</f>
        <v>72.997151838231474</v>
      </c>
      <c r="BB123" s="16">
        <f>VLOOKUP($B123,[1]AC!$B:$BJ,53,FALSE)</f>
        <v>67.617491628369578</v>
      </c>
      <c r="BC123" s="16">
        <f>VLOOKUP($B123,[1]AC!$B:$BJ,54,FALSE)</f>
        <v>-9.3389285287991952E-2</v>
      </c>
      <c r="BD123" s="16">
        <f>VLOOKUP($B123,[1]AC!$B:$BJ,55,FALSE)</f>
        <v>-9.5200974007137562E-2</v>
      </c>
      <c r="BE123" s="16">
        <f>VLOOKUP($B123,[1]AC!$B:$BJ,56,FALSE)</f>
        <v>-2.1259168208577206E-2</v>
      </c>
      <c r="BF123" s="14">
        <f>VLOOKUP($B123,[2]indicators!$A:$G,2,FALSE)</f>
        <v>0</v>
      </c>
      <c r="BG123" s="14">
        <f>VLOOKUP($B123,[2]indicators!$A:$G,3,FALSE)</f>
        <v>0</v>
      </c>
      <c r="BH123" s="14">
        <f>VLOOKUP($B123,[2]indicators!$A:$G,4,FALSE)</f>
        <v>0</v>
      </c>
      <c r="BI123" s="17">
        <f>VLOOKUP($B123,[2]indicators!$A:$G,5,FALSE)</f>
        <v>0</v>
      </c>
      <c r="BJ123" s="17">
        <f>VLOOKUP($B123,[2]indicators!$A:$G,6,FALSE)</f>
        <v>0</v>
      </c>
      <c r="BK123" s="17">
        <f>VLOOKUP($B123,[2]indicators!$A:$G,7,FALSE)</f>
        <v>0</v>
      </c>
    </row>
    <row r="124" spans="1:63" x14ac:dyDescent="0.25">
      <c r="A124" s="14">
        <v>123</v>
      </c>
      <c r="B124" s="14" t="s">
        <v>125</v>
      </c>
      <c r="C124" s="6" t="s">
        <v>565</v>
      </c>
      <c r="D124" s="6" t="s">
        <v>100</v>
      </c>
      <c r="E124" s="15">
        <f t="shared" ca="1" si="1"/>
        <v>-1</v>
      </c>
      <c r="F124" s="16">
        <f>VLOOKUP($B124,[1]AC!$B:$BJ,5,FALSE)</f>
        <v>35.486377163064773</v>
      </c>
      <c r="G124" s="16">
        <f>VLOOKUP($B125,[1]AC!$B:$BJ,6,FALSE)</f>
        <v>52.558294930935155</v>
      </c>
      <c r="H124" s="16">
        <f>VLOOKUP($B125,[1]AC!$B:$BJ,7,FALSE)</f>
        <v>0</v>
      </c>
      <c r="I124" s="16">
        <f>VLOOKUP($B125,[1]AC!$B:$BJ,8,FALSE)</f>
        <v>55.8</v>
      </c>
      <c r="J124" s="16">
        <f>VLOOKUP($B125,[1]AC!$B:$BJ,9,FALSE)</f>
        <v>6941.81</v>
      </c>
      <c r="K124" s="16">
        <f>VLOOKUP($B125,[1]AC!$B:$BJ,10,FALSE)</f>
        <v>56.32</v>
      </c>
      <c r="L124" s="16">
        <f>VLOOKUP($B125,[1]AC!$B:$BJ,11,FALSE)</f>
        <v>6964.82</v>
      </c>
      <c r="M124" s="16">
        <f>VLOOKUP($B125,[1]AC!$B:$BJ,12,FALSE)</f>
        <v>8.0382493902886997E-3</v>
      </c>
      <c r="N124" s="16">
        <f>VLOOKUP($B125,[1]AC!$B:$BJ,13,FALSE)</f>
        <v>8.0863539904836024E-3</v>
      </c>
      <c r="O124" s="16">
        <f>VLOOKUP($B125,[1]AC!$B:$BJ,14,FALSE)</f>
        <v>60.313646034741232</v>
      </c>
      <c r="P124" s="16">
        <f>VLOOKUP($B125,[1]AC!$B:$BJ,15,FALSE)</f>
        <v>6892.2477999999992</v>
      </c>
      <c r="Q124" s="16">
        <f>VLOOKUP($B125,[1]AC!$B:$BJ,16,FALSE)</f>
        <v>60.412146200000024</v>
      </c>
      <c r="R124" s="16">
        <f>VLOOKUP($B125,[1]AC!$B:$BJ,17,FALSE)</f>
        <v>6889.6637999999994</v>
      </c>
      <c r="S124" s="16">
        <f>VLOOKUP($B125,[1]AC!$B:$BJ,18,FALSE)</f>
        <v>8.7509398653282961E-3</v>
      </c>
      <c r="T124" s="16">
        <f>VLOOKUP($B125,[1]AC!$B:$BJ,19,FALSE)</f>
        <v>8.7685187483313807E-3</v>
      </c>
      <c r="U124" s="16" t="str">
        <f>VLOOKUP($B124,[1]AC!$B:$BJ,20,FALSE)</f>
        <v>NEGATIVE</v>
      </c>
      <c r="V124" s="16" t="str">
        <f>VLOOKUP($B124,[1]AC!$B:$BJ,21,FALSE)</f>
        <v/>
      </c>
      <c r="W124" s="16" t="str">
        <f>VLOOKUP($B124,[1]AC!$B:$BJ,22,FALSE)</f>
        <v>DOWN</v>
      </c>
      <c r="X124" s="16" t="str">
        <f>VLOOKUP($B124,[1]AC!$B:$BJ,23,FALSE)</f>
        <v>NEGATIVE</v>
      </c>
      <c r="Y124" s="16">
        <f>VLOOKUP($B124,[1]AC!$B:$BJ,24,FALSE)</f>
        <v>20.772272723533309</v>
      </c>
      <c r="Z124" s="16">
        <f>VLOOKUP($B124,[1]AC!$B:$BJ,25,FALSE)</f>
        <v>6852.6203076923057</v>
      </c>
      <c r="AA124" s="16">
        <f>VLOOKUP($B124,[1]AC!$B:$BJ,26,FALSE)</f>
        <v>20.770933467170408</v>
      </c>
      <c r="AB124" s="16">
        <f>VLOOKUP($B124,[1]AC!$B:$BJ,27,FALSE)</f>
        <v>6850.3815384615364</v>
      </c>
      <c r="AC124" s="16">
        <f>VLOOKUP($B124,[1]AC!$B:$BJ,28,FALSE)</f>
        <v>3.0312890238812307E-3</v>
      </c>
      <c r="AD124" s="16">
        <f>VLOOKUP($B124,[1]AC!$B:$BJ,29,FALSE)</f>
        <v>3.0320841767063327E-3</v>
      </c>
      <c r="AE124" s="16" t="str">
        <f>VLOOKUP($B124,[1]AC!$B:$BJ,30,FALSE)</f>
        <v>UP</v>
      </c>
      <c r="AF124" s="16" t="str">
        <f>VLOOKUP($B124,[1]AC!$B:$BJ,31,FALSE)</f>
        <v>DOWN</v>
      </c>
      <c r="AG124" s="16" t="str">
        <f>VLOOKUP($B124,[1]AC!$B:$BJ,32,FALSE)</f>
        <v>NEGATIVE</v>
      </c>
      <c r="AH124" s="16">
        <f>VLOOKUP($B124,[1]AC!$B:$BJ,33,FALSE)</f>
        <v>20.453837103349528</v>
      </c>
      <c r="AI124" s="16">
        <f>VLOOKUP($B124,[1]AC!$B:$BJ,34,FALSE)</f>
        <v>6560.7823076923087</v>
      </c>
      <c r="AJ124" s="16">
        <f>VLOOKUP($B124,[1]AC!$B:$BJ,35,FALSE)</f>
        <v>20.454093511649681</v>
      </c>
      <c r="AK124" s="16">
        <f>VLOOKUP($B124,[1]AC!$B:$BJ,36,FALSE)</f>
        <v>6561.3723076923088</v>
      </c>
      <c r="AL124" s="16">
        <f>VLOOKUP($B124,[1]AC!$B:$BJ,37,FALSE)</f>
        <v>3.1175911871619416E-3</v>
      </c>
      <c r="AM124" s="16">
        <f>VLOOKUP($B124,[1]AC!$B:$BJ,38,FALSE)</f>
        <v>3.1173499311523693E-3</v>
      </c>
      <c r="AN124" s="16" t="str">
        <f>VLOOKUP($B125,[1]AC!$B:$BJ,39,FALSE)</f>
        <v>DOWN</v>
      </c>
      <c r="AO124" s="16" t="str">
        <f>VLOOKUP($B124,[1]AC!$B:$BJ,40,FALSE)</f>
        <v>UP</v>
      </c>
      <c r="AP124" s="16" t="str">
        <f>VLOOKUP($B124,[1]AC!$B:$BJ,41,FALSE)</f>
        <v>NEGATIVE</v>
      </c>
      <c r="AQ124" s="16">
        <f>VLOOKUP($B124,[1]AC!$B:$BJ,42,FALSE)</f>
        <v>20.656016791032162</v>
      </c>
      <c r="AR124" s="16">
        <f>VLOOKUP($B124,[1]AC!$B:$BJ,43,FALSE)</f>
        <v>6769.6039787132295</v>
      </c>
      <c r="AS124" s="16">
        <f>VLOOKUP($B124,[1]AC!$B:$BJ,44,FALSE)</f>
        <v>20.655734300420814</v>
      </c>
      <c r="AT124" s="16">
        <f>VLOOKUP($B124,[1]AC!$B:$BJ,45,FALSE)</f>
        <v>6766.1256231941452</v>
      </c>
      <c r="AU124" s="16">
        <f>VLOOKUP($B124,[1]AC!$B:$BJ,46,FALSE)</f>
        <v>3.0512887985743695E-3</v>
      </c>
      <c r="AV124" s="16">
        <f>VLOOKUP($B124,[1]AC!$B:$BJ,47,FALSE)</f>
        <v>3.052815665971877E-3</v>
      </c>
      <c r="AW124" s="16" t="str">
        <f>VLOOKUP($B124,[1]AC!$B:$BJ,48,FALSE)</f>
        <v>UP</v>
      </c>
      <c r="AX124" s="16" t="str">
        <f>VLOOKUP($B124,[1]AC!$B:$BJ,49,FALSE)</f>
        <v>DOWN</v>
      </c>
      <c r="AY124" s="16" t="str">
        <f>VLOOKUP($B124,[1]AC!$B:$BJ,50,FALSE)</f>
        <v>NEGATIVE</v>
      </c>
      <c r="AZ124" s="16">
        <f>VLOOKUP($B124,[1]AC!$B:$BJ,51,FALSE)</f>
        <v>27.062918509115278</v>
      </c>
      <c r="BA124" s="16">
        <f>VLOOKUP($B124,[1]AC!$B:$BJ,52,FALSE)</f>
        <v>20.842122298590127</v>
      </c>
      <c r="BB124" s="16">
        <f>VLOOKUP($B124,[1]AC!$B:$BJ,53,FALSE)</f>
        <v>20.38858673689214</v>
      </c>
      <c r="BC124" s="16">
        <f>VLOOKUP($B124,[1]AC!$B:$BJ,54,FALSE)</f>
        <v>-8.2583863641261246E-3</v>
      </c>
      <c r="BD124" s="16">
        <f>VLOOKUP($B124,[1]AC!$B:$BJ,55,FALSE)</f>
        <v>-7.074126184356766E-3</v>
      </c>
      <c r="BE124" s="16">
        <f>VLOOKUP($B124,[1]AC!$B:$BJ,56,FALSE)</f>
        <v>1.3802489929263029E-2</v>
      </c>
      <c r="BF124" s="14">
        <f>VLOOKUP($B124,[2]indicators!$A:$G,2,FALSE)</f>
        <v>0</v>
      </c>
      <c r="BG124" s="14">
        <f>VLOOKUP($B124,[2]indicators!$A:$G,3,FALSE)</f>
        <v>0</v>
      </c>
      <c r="BH124" s="14">
        <f>VLOOKUP($B124,[2]indicators!$A:$G,4,FALSE)</f>
        <v>0</v>
      </c>
      <c r="BI124" s="17">
        <f>VLOOKUP($B124,[2]indicators!$A:$G,5,FALSE)</f>
        <v>0</v>
      </c>
      <c r="BJ124" s="17">
        <f>VLOOKUP($B124,[2]indicators!$A:$G,6,FALSE)</f>
        <v>46000</v>
      </c>
      <c r="BK124" s="17">
        <f>VLOOKUP($B124,[2]indicators!$A:$G,7,FALSE)</f>
        <v>0</v>
      </c>
    </row>
    <row r="125" spans="1:63" x14ac:dyDescent="0.25">
      <c r="A125" s="14">
        <v>124</v>
      </c>
      <c r="B125" s="14" t="s">
        <v>126</v>
      </c>
      <c r="C125" s="6" t="s">
        <v>127</v>
      </c>
      <c r="D125" s="6" t="s">
        <v>100</v>
      </c>
      <c r="E125" s="15">
        <f t="shared" ca="1" si="1"/>
        <v>-1</v>
      </c>
      <c r="F125" s="16">
        <f>VLOOKUP($B125,[1]AC!$B:$BJ,5,FALSE)</f>
        <v>41.608129545089554</v>
      </c>
      <c r="G125" s="16">
        <f>VLOOKUP($B126,[1]AC!$B:$BJ,6,FALSE)</f>
        <v>52.558294930935155</v>
      </c>
      <c r="H125" s="16">
        <f>VLOOKUP($B126,[1]AC!$B:$BJ,7,FALSE)</f>
        <v>0</v>
      </c>
      <c r="I125" s="16">
        <f>VLOOKUP($B126,[1]AC!$B:$BJ,8,FALSE)</f>
        <v>38.36</v>
      </c>
      <c r="J125" s="16">
        <f>VLOOKUP($B126,[1]AC!$B:$BJ,9,FALSE)</f>
        <v>6941.81</v>
      </c>
      <c r="K125" s="16">
        <f>VLOOKUP($B126,[1]AC!$B:$BJ,10,FALSE)</f>
        <v>38.14</v>
      </c>
      <c r="L125" s="16">
        <f>VLOOKUP($B126,[1]AC!$B:$BJ,11,FALSE)</f>
        <v>6964.82</v>
      </c>
      <c r="M125" s="16">
        <f>VLOOKUP($B126,[1]AC!$B:$BJ,12,FALSE)</f>
        <v>5.5259363192020523E-3</v>
      </c>
      <c r="N125" s="16">
        <f>VLOOKUP($B126,[1]AC!$B:$BJ,13,FALSE)</f>
        <v>5.4760927059134337E-3</v>
      </c>
      <c r="O125" s="16">
        <f>VLOOKUP($B126,[1]AC!$B:$BJ,14,FALSE)</f>
        <v>36.947639466607015</v>
      </c>
      <c r="P125" s="16">
        <f>VLOOKUP($B126,[1]AC!$B:$BJ,15,FALSE)</f>
        <v>6892.2477999999992</v>
      </c>
      <c r="Q125" s="16">
        <f>VLOOKUP($B126,[1]AC!$B:$BJ,16,FALSE)</f>
        <v>36.874842029199989</v>
      </c>
      <c r="R125" s="16">
        <f>VLOOKUP($B126,[1]AC!$B:$BJ,17,FALSE)</f>
        <v>6889.6637999999994</v>
      </c>
      <c r="S125" s="16">
        <f>VLOOKUP($B126,[1]AC!$B:$BJ,18,FALSE)</f>
        <v>5.3607532025483793E-3</v>
      </c>
      <c r="T125" s="16">
        <f>VLOOKUP($B126,[1]AC!$B:$BJ,19,FALSE)</f>
        <v>5.3521975962310371E-3</v>
      </c>
      <c r="U125" s="16" t="str">
        <f>VLOOKUP($B125,[1]AC!$B:$BJ,20,FALSE)</f>
        <v>NEGATIVE</v>
      </c>
      <c r="V125" s="16" t="str">
        <f>VLOOKUP($B125,[1]AC!$B:$BJ,21,FALSE)</f>
        <v/>
      </c>
      <c r="W125" s="16" t="str">
        <f>VLOOKUP($B125,[1]AC!$B:$BJ,22,FALSE)</f>
        <v>DOWN</v>
      </c>
      <c r="X125" s="16" t="str">
        <f>VLOOKUP($B125,[1]AC!$B:$BJ,23,FALSE)</f>
        <v>NEGATIVE</v>
      </c>
      <c r="Y125" s="16">
        <f>VLOOKUP($B125,[1]AC!$B:$BJ,24,FALSE)</f>
        <v>60.301326203647108</v>
      </c>
      <c r="Z125" s="16">
        <f>VLOOKUP($B125,[1]AC!$B:$BJ,25,FALSE)</f>
        <v>6852.6203076923057</v>
      </c>
      <c r="AA125" s="16">
        <f>VLOOKUP($B125,[1]AC!$B:$BJ,26,FALSE)</f>
        <v>60.490303261538486</v>
      </c>
      <c r="AB125" s="16">
        <f>VLOOKUP($B125,[1]AC!$B:$BJ,27,FALSE)</f>
        <v>6850.3815384615364</v>
      </c>
      <c r="AC125" s="16">
        <f>VLOOKUP($B125,[1]AC!$B:$BJ,28,FALSE)</f>
        <v>8.7997471764131984E-3</v>
      </c>
      <c r="AD125" s="16">
        <f>VLOOKUP($B125,[1]AC!$B:$BJ,29,FALSE)</f>
        <v>8.8302093718306152E-3</v>
      </c>
      <c r="AE125" s="16" t="str">
        <f>VLOOKUP($B125,[1]AC!$B:$BJ,30,FALSE)</f>
        <v>DOWN</v>
      </c>
      <c r="AF125" s="16" t="str">
        <f>VLOOKUP($B125,[1]AC!$B:$BJ,31,FALSE)</f>
        <v>DOWN</v>
      </c>
      <c r="AG125" s="16" t="str">
        <f>VLOOKUP($B125,[1]AC!$B:$BJ,32,FALSE)</f>
        <v>NEGATIVE</v>
      </c>
      <c r="AH125" s="16">
        <f>VLOOKUP($B125,[1]AC!$B:$BJ,33,FALSE)</f>
        <v>59.855626313770792</v>
      </c>
      <c r="AI125" s="16">
        <f>VLOOKUP($B125,[1]AC!$B:$BJ,34,FALSE)</f>
        <v>6560.7823076923087</v>
      </c>
      <c r="AJ125" s="16">
        <f>VLOOKUP($B125,[1]AC!$B:$BJ,35,FALSE)</f>
        <v>59.868959666666669</v>
      </c>
      <c r="AK125" s="16">
        <f>VLOOKUP($B125,[1]AC!$B:$BJ,36,FALSE)</f>
        <v>6561.3723076923088</v>
      </c>
      <c r="AL125" s="16">
        <f>VLOOKUP($B125,[1]AC!$B:$BJ,37,FALSE)</f>
        <v>9.1232452940241543E-3</v>
      </c>
      <c r="AM125" s="16">
        <f>VLOOKUP($B125,[1]AC!$B:$BJ,38,FALSE)</f>
        <v>9.1244570280638593E-3</v>
      </c>
      <c r="AN125" s="16" t="str">
        <f>VLOOKUP($B126,[1]AC!$B:$BJ,39,FALSE)</f>
        <v>UP</v>
      </c>
      <c r="AO125" s="16" t="str">
        <f>VLOOKUP($B125,[1]AC!$B:$BJ,40,FALSE)</f>
        <v>DOWN</v>
      </c>
      <c r="AP125" s="16" t="str">
        <f>VLOOKUP($B125,[1]AC!$B:$BJ,41,FALSE)</f>
        <v>NEGATIVE</v>
      </c>
      <c r="AQ125" s="16">
        <f>VLOOKUP($B125,[1]AC!$B:$BJ,42,FALSE)</f>
        <v>60.623693024236637</v>
      </c>
      <c r="AR125" s="16">
        <f>VLOOKUP($B125,[1]AC!$B:$BJ,43,FALSE)</f>
        <v>6769.6039787132295</v>
      </c>
      <c r="AS125" s="16">
        <f>VLOOKUP($B125,[1]AC!$B:$BJ,44,FALSE)</f>
        <v>60.721153615953718</v>
      </c>
      <c r="AT125" s="16">
        <f>VLOOKUP($B125,[1]AC!$B:$BJ,45,FALSE)</f>
        <v>6766.1256231941452</v>
      </c>
      <c r="AU125" s="16">
        <f>VLOOKUP($B125,[1]AC!$B:$BJ,46,FALSE)</f>
        <v>8.9552790997620545E-3</v>
      </c>
      <c r="AV125" s="16">
        <f>VLOOKUP($B125,[1]AC!$B:$BJ,47,FALSE)</f>
        <v>8.9742870584316077E-3</v>
      </c>
      <c r="AW125" s="16" t="str">
        <f>VLOOKUP($B125,[1]AC!$B:$BJ,48,FALSE)</f>
        <v>DOWN</v>
      </c>
      <c r="AX125" s="16" t="str">
        <f>VLOOKUP($B125,[1]AC!$B:$BJ,49,FALSE)</f>
        <v>DOWN</v>
      </c>
      <c r="AY125" s="16" t="str">
        <f>VLOOKUP($B125,[1]AC!$B:$BJ,50,FALSE)</f>
        <v>NEGATIVE</v>
      </c>
      <c r="AZ125" s="16">
        <f>VLOOKUP($B125,[1]AC!$B:$BJ,51,FALSE)</f>
        <v>34.105329081361887</v>
      </c>
      <c r="BA125" s="16">
        <f>VLOOKUP($B125,[1]AC!$B:$BJ,52,FALSE)</f>
        <v>60.271983797969696</v>
      </c>
      <c r="BB125" s="16">
        <f>VLOOKUP($B125,[1]AC!$B:$BJ,53,FALSE)</f>
        <v>58.820327561185344</v>
      </c>
      <c r="BC125" s="16">
        <f>VLOOKUP($B125,[1]AC!$B:$BJ,54,FALSE)</f>
        <v>-7.419672484913864E-2</v>
      </c>
      <c r="BD125" s="16">
        <f>VLOOKUP($B125,[1]AC!$B:$BJ,55,FALSE)</f>
        <v>-7.4836232452956564E-2</v>
      </c>
      <c r="BE125" s="16">
        <f>VLOOKUP($B125,[1]AC!$B:$BJ,56,FALSE)</f>
        <v>-5.1348363506537376E-2</v>
      </c>
      <c r="BF125" s="14">
        <f>VLOOKUP($B125,[2]indicators!$A:$G,2,FALSE)</f>
        <v>0</v>
      </c>
      <c r="BG125" s="14">
        <f>VLOOKUP($B125,[2]indicators!$A:$G,3,FALSE)</f>
        <v>0</v>
      </c>
      <c r="BH125" s="14">
        <f>VLOOKUP($B125,[2]indicators!$A:$G,4,FALSE)</f>
        <v>0</v>
      </c>
      <c r="BI125" s="17">
        <f>VLOOKUP($B125,[2]indicators!$A:$G,5,FALSE)</f>
        <v>0</v>
      </c>
      <c r="BJ125" s="17">
        <f>VLOOKUP($B125,[2]indicators!$A:$G,6,FALSE)</f>
        <v>0</v>
      </c>
      <c r="BK125" s="17">
        <f>VLOOKUP($B125,[2]indicators!$A:$G,7,FALSE)</f>
        <v>0</v>
      </c>
    </row>
    <row r="126" spans="1:63" x14ac:dyDescent="0.25">
      <c r="A126" s="14">
        <v>125</v>
      </c>
      <c r="B126" s="14" t="s">
        <v>128</v>
      </c>
      <c r="C126" s="6" t="s">
        <v>566</v>
      </c>
      <c r="D126" s="6" t="s">
        <v>100</v>
      </c>
      <c r="E126" s="15">
        <f t="shared" ca="1" si="1"/>
        <v>5</v>
      </c>
      <c r="F126" s="16">
        <f>VLOOKUP($B126,[1]AC!$B:$BJ,5,FALSE)</f>
        <v>58.415156637265824</v>
      </c>
      <c r="G126" s="16">
        <f>VLOOKUP($B127,[1]AC!$B:$BJ,6,FALSE)</f>
        <v>52.558294930935155</v>
      </c>
      <c r="H126" s="16">
        <f>VLOOKUP($B127,[1]AC!$B:$BJ,7,FALSE)</f>
        <v>0</v>
      </c>
      <c r="I126" s="16">
        <f>VLOOKUP($B127,[1]AC!$B:$BJ,8,FALSE)</f>
        <v>40.0383</v>
      </c>
      <c r="J126" s="16">
        <f>VLOOKUP($B127,[1]AC!$B:$BJ,9,FALSE)</f>
        <v>6941.81</v>
      </c>
      <c r="K126" s="16">
        <f>VLOOKUP($B127,[1]AC!$B:$BJ,10,FALSE)</f>
        <v>40.649000000000001</v>
      </c>
      <c r="L126" s="16">
        <f>VLOOKUP($B127,[1]AC!$B:$BJ,11,FALSE)</f>
        <v>6964.82</v>
      </c>
      <c r="M126" s="16">
        <f>VLOOKUP($B127,[1]AC!$B:$BJ,12,FALSE)</f>
        <v>5.7677032358995706E-3</v>
      </c>
      <c r="N126" s="16">
        <f>VLOOKUP($B127,[1]AC!$B:$BJ,13,FALSE)</f>
        <v>5.8363317357806813E-3</v>
      </c>
      <c r="O126" s="16">
        <f>VLOOKUP($B127,[1]AC!$B:$BJ,14,FALSE)</f>
        <v>37.865526484478934</v>
      </c>
      <c r="P126" s="16">
        <f>VLOOKUP($B127,[1]AC!$B:$BJ,15,FALSE)</f>
        <v>6892.2477999999992</v>
      </c>
      <c r="Q126" s="16">
        <f>VLOOKUP($B127,[1]AC!$B:$BJ,16,FALSE)</f>
        <v>37.809800965859999</v>
      </c>
      <c r="R126" s="16">
        <f>VLOOKUP($B127,[1]AC!$B:$BJ,17,FALSE)</f>
        <v>6889.6637999999994</v>
      </c>
      <c r="S126" s="16">
        <f>VLOOKUP($B127,[1]AC!$B:$BJ,18,FALSE)</f>
        <v>5.4939299316079347E-3</v>
      </c>
      <c r="T126" s="16">
        <f>VLOOKUP($B127,[1]AC!$B:$BJ,19,FALSE)</f>
        <v>5.4879021768609385E-3</v>
      </c>
      <c r="U126" s="16" t="str">
        <f>VLOOKUP($B126,[1]AC!$B:$BJ,20,FALSE)</f>
        <v>NEGATIVE</v>
      </c>
      <c r="V126" s="16" t="str">
        <f>VLOOKUP($B126,[1]AC!$B:$BJ,21,FALSE)</f>
        <v/>
      </c>
      <c r="W126" s="16" t="str">
        <f>VLOOKUP($B126,[1]AC!$B:$BJ,22,FALSE)</f>
        <v>UP</v>
      </c>
      <c r="X126" s="16" t="str">
        <f>VLOOKUP($B126,[1]AC!$B:$BJ,23,FALSE)</f>
        <v>POSITIVE</v>
      </c>
      <c r="Y126" s="16">
        <f>VLOOKUP($B126,[1]AC!$B:$BJ,24,FALSE)</f>
        <v>36.438960002005402</v>
      </c>
      <c r="Z126" s="16">
        <f>VLOOKUP($B126,[1]AC!$B:$BJ,25,FALSE)</f>
        <v>6852.6203076923057</v>
      </c>
      <c r="AA126" s="16">
        <f>VLOOKUP($B126,[1]AC!$B:$BJ,26,FALSE)</f>
        <v>36.415590361846149</v>
      </c>
      <c r="AB126" s="16">
        <f>VLOOKUP($B126,[1]AC!$B:$BJ,27,FALSE)</f>
        <v>6850.3815384615364</v>
      </c>
      <c r="AC126" s="16">
        <f>VLOOKUP($B126,[1]AC!$B:$BJ,28,FALSE)</f>
        <v>5.3175221106445073E-3</v>
      </c>
      <c r="AD126" s="16">
        <f>VLOOKUP($B126,[1]AC!$B:$BJ,29,FALSE)</f>
        <v>5.3158484906848545E-3</v>
      </c>
      <c r="AE126" s="16" t="str">
        <f>VLOOKUP($B126,[1]AC!$B:$BJ,30,FALSE)</f>
        <v>UP</v>
      </c>
      <c r="AF126" s="16" t="str">
        <f>VLOOKUP($B126,[1]AC!$B:$BJ,31,FALSE)</f>
        <v>UP</v>
      </c>
      <c r="AG126" s="16" t="str">
        <f>VLOOKUP($B126,[1]AC!$B:$BJ,32,FALSE)</f>
        <v>POSITIVE</v>
      </c>
      <c r="AH126" s="16">
        <f>VLOOKUP($B126,[1]AC!$B:$BJ,33,FALSE)</f>
        <v>34.707391779396914</v>
      </c>
      <c r="AI126" s="16">
        <f>VLOOKUP($B126,[1]AC!$B:$BJ,34,FALSE)</f>
        <v>6560.7823076923087</v>
      </c>
      <c r="AJ126" s="16">
        <f>VLOOKUP($B126,[1]AC!$B:$BJ,35,FALSE)</f>
        <v>34.701750738105844</v>
      </c>
      <c r="AK126" s="16">
        <f>VLOOKUP($B126,[1]AC!$B:$BJ,36,FALSE)</f>
        <v>6561.3723076923088</v>
      </c>
      <c r="AL126" s="16">
        <f>VLOOKUP($B126,[1]AC!$B:$BJ,37,FALSE)</f>
        <v>5.2901300716384995E-3</v>
      </c>
      <c r="AM126" s="16">
        <f>VLOOKUP($B126,[1]AC!$B:$BJ,38,FALSE)</f>
        <v>5.2887946470318112E-3</v>
      </c>
      <c r="AN126" s="16" t="str">
        <f>VLOOKUP($B127,[1]AC!$B:$BJ,39,FALSE)</f>
        <v>DOWN</v>
      </c>
      <c r="AO126" s="16" t="str">
        <f>VLOOKUP($B126,[1]AC!$B:$BJ,40,FALSE)</f>
        <v>UP</v>
      </c>
      <c r="AP126" s="16" t="str">
        <f>VLOOKUP($B126,[1]AC!$B:$BJ,41,FALSE)</f>
        <v>POSITIVE</v>
      </c>
      <c r="AQ126" s="16">
        <f>VLOOKUP($B126,[1]AC!$B:$BJ,42,FALSE)</f>
        <v>36.196221137149671</v>
      </c>
      <c r="AR126" s="16">
        <f>VLOOKUP($B126,[1]AC!$B:$BJ,43,FALSE)</f>
        <v>6769.6039787132295</v>
      </c>
      <c r="AS126" s="16">
        <f>VLOOKUP($B126,[1]AC!$B:$BJ,44,FALSE)</f>
        <v>36.152514577314328</v>
      </c>
      <c r="AT126" s="16">
        <f>VLOOKUP($B126,[1]AC!$B:$BJ,45,FALSE)</f>
        <v>6766.1256231941452</v>
      </c>
      <c r="AU126" s="16">
        <f>VLOOKUP($B126,[1]AC!$B:$BJ,46,FALSE)</f>
        <v>5.3468742412358765E-3</v>
      </c>
      <c r="AV126" s="16">
        <f>VLOOKUP($B126,[1]AC!$B:$BJ,47,FALSE)</f>
        <v>5.3431633686173699E-3</v>
      </c>
      <c r="AW126" s="16" t="str">
        <f>VLOOKUP($B126,[1]AC!$B:$BJ,48,FALSE)</f>
        <v>UP</v>
      </c>
      <c r="AX126" s="16" t="str">
        <f>VLOOKUP($B126,[1]AC!$B:$BJ,49,FALSE)</f>
        <v>UP</v>
      </c>
      <c r="AY126" s="16" t="str">
        <f>VLOOKUP($B126,[1]AC!$B:$BJ,50,FALSE)</f>
        <v>POSITIVE</v>
      </c>
      <c r="AZ126" s="16">
        <f>VLOOKUP($B126,[1]AC!$B:$BJ,51,FALSE)</f>
        <v>69.11273553941912</v>
      </c>
      <c r="BA126" s="16">
        <f>VLOOKUP($B126,[1]AC!$B:$BJ,52,FALSE)</f>
        <v>37.526283396462944</v>
      </c>
      <c r="BB126" s="16">
        <f>VLOOKUP($B126,[1]AC!$B:$BJ,53,FALSE)</f>
        <v>34.244433602977878</v>
      </c>
      <c r="BC126" s="16">
        <f>VLOOKUP($B126,[1]AC!$B:$BJ,54,FALSE)</f>
        <v>2.2216871165441354E-2</v>
      </c>
      <c r="BD126" s="16">
        <f>VLOOKUP($B126,[1]AC!$B:$BJ,55,FALSE)</f>
        <v>3.8226001817232902E-2</v>
      </c>
      <c r="BE126" s="16">
        <f>VLOOKUP($B126,[1]AC!$B:$BJ,56,FALSE)</f>
        <v>0.12018205483370092</v>
      </c>
      <c r="BF126" s="14">
        <f>VLOOKUP($B126,[2]indicators!$A:$G,2,FALSE)</f>
        <v>3</v>
      </c>
      <c r="BG126" s="14">
        <f>VLOOKUP($B126,[2]indicators!$A:$G,3,FALSE)</f>
        <v>0</v>
      </c>
      <c r="BH126" s="14">
        <f>VLOOKUP($B126,[2]indicators!$A:$G,4,FALSE)</f>
        <v>0</v>
      </c>
      <c r="BI126" s="17">
        <f>VLOOKUP($B126,[2]indicators!$A:$G,5,FALSE)</f>
        <v>0</v>
      </c>
      <c r="BJ126" s="17">
        <f>VLOOKUP($B126,[2]indicators!$A:$G,6,FALSE)</f>
        <v>45959</v>
      </c>
      <c r="BK126" s="17">
        <f>VLOOKUP($B126,[2]indicators!$A:$G,7,FALSE)</f>
        <v>0</v>
      </c>
    </row>
    <row r="127" spans="1:63" x14ac:dyDescent="0.25">
      <c r="A127" s="14">
        <v>126</v>
      </c>
      <c r="B127" s="14" t="s">
        <v>129</v>
      </c>
      <c r="C127" s="6" t="s">
        <v>130</v>
      </c>
      <c r="D127" s="6" t="s">
        <v>100</v>
      </c>
      <c r="E127" s="15">
        <f t="shared" ca="1" si="1"/>
        <v>5</v>
      </c>
      <c r="F127" s="16">
        <f>VLOOKUP($B127,[1]AC!$B:$BJ,5,FALSE)</f>
        <v>58.25126205254417</v>
      </c>
      <c r="G127" s="16">
        <f>VLOOKUP($B128,[1]AC!$B:$BJ,6,FALSE)</f>
        <v>52.558294930935155</v>
      </c>
      <c r="H127" s="16">
        <f>VLOOKUP($B128,[1]AC!$B:$BJ,7,FALSE)</f>
        <v>0</v>
      </c>
      <c r="I127" s="16">
        <f>VLOOKUP($B128,[1]AC!$B:$BJ,8,FALSE)</f>
        <v>27.89</v>
      </c>
      <c r="J127" s="16">
        <f>VLOOKUP($B128,[1]AC!$B:$BJ,9,FALSE)</f>
        <v>6941.81</v>
      </c>
      <c r="K127" s="16">
        <f>VLOOKUP($B128,[1]AC!$B:$BJ,10,FALSE)</f>
        <v>27.56</v>
      </c>
      <c r="L127" s="16">
        <f>VLOOKUP($B128,[1]AC!$B:$BJ,11,FALSE)</f>
        <v>6964.82</v>
      </c>
      <c r="M127" s="16">
        <f>VLOOKUP($B128,[1]AC!$B:$BJ,12,FALSE)</f>
        <v>4.0176841486586354E-3</v>
      </c>
      <c r="N127" s="16">
        <f>VLOOKUP($B128,[1]AC!$B:$BJ,13,FALSE)</f>
        <v>3.9570297581272736E-3</v>
      </c>
      <c r="O127" s="16">
        <f>VLOOKUP($B128,[1]AC!$B:$BJ,14,FALSE)</f>
        <v>30.326115815992964</v>
      </c>
      <c r="P127" s="16">
        <f>VLOOKUP($B128,[1]AC!$B:$BJ,15,FALSE)</f>
        <v>6892.2477999999992</v>
      </c>
      <c r="Q127" s="16">
        <f>VLOOKUP($B128,[1]AC!$B:$BJ,16,FALSE)</f>
        <v>30.390677372399992</v>
      </c>
      <c r="R127" s="16">
        <f>VLOOKUP($B128,[1]AC!$B:$BJ,17,FALSE)</f>
        <v>6889.6637999999994</v>
      </c>
      <c r="S127" s="16">
        <f>VLOOKUP($B128,[1]AC!$B:$BJ,18,FALSE)</f>
        <v>4.4000327173368556E-3</v>
      </c>
      <c r="T127" s="16">
        <f>VLOOKUP($B128,[1]AC!$B:$BJ,19,FALSE)</f>
        <v>4.4110537545242762E-3</v>
      </c>
      <c r="U127" s="16" t="str">
        <f>VLOOKUP($B127,[1]AC!$B:$BJ,20,FALSE)</f>
        <v>NEGATIVE</v>
      </c>
      <c r="V127" s="16" t="str">
        <f>VLOOKUP($B127,[1]AC!$B:$BJ,21,FALSE)</f>
        <v/>
      </c>
      <c r="W127" s="16" t="str">
        <f>VLOOKUP($B127,[1]AC!$B:$BJ,22,FALSE)</f>
        <v>UP</v>
      </c>
      <c r="X127" s="16" t="str">
        <f>VLOOKUP($B127,[1]AC!$B:$BJ,23,FALSE)</f>
        <v>POSITIVE</v>
      </c>
      <c r="Y127" s="16">
        <f>VLOOKUP($B127,[1]AC!$B:$BJ,24,FALSE)</f>
        <v>37.545094123583787</v>
      </c>
      <c r="Z127" s="16">
        <f>VLOOKUP($B127,[1]AC!$B:$BJ,25,FALSE)</f>
        <v>6852.6203076923057</v>
      </c>
      <c r="AA127" s="16">
        <f>VLOOKUP($B127,[1]AC!$B:$BJ,26,FALSE)</f>
        <v>37.499131154830764</v>
      </c>
      <c r="AB127" s="16">
        <f>VLOOKUP($B127,[1]AC!$B:$BJ,27,FALSE)</f>
        <v>6850.3815384615364</v>
      </c>
      <c r="AC127" s="16">
        <f>VLOOKUP($B127,[1]AC!$B:$BJ,28,FALSE)</f>
        <v>5.478939797881127E-3</v>
      </c>
      <c r="AD127" s="16">
        <f>VLOOKUP($B127,[1]AC!$B:$BJ,29,FALSE)</f>
        <v>5.4740208182991728E-3</v>
      </c>
      <c r="AE127" s="16" t="str">
        <f>VLOOKUP($B127,[1]AC!$B:$BJ,30,FALSE)</f>
        <v>UP</v>
      </c>
      <c r="AF127" s="16" t="str">
        <f>VLOOKUP($B127,[1]AC!$B:$BJ,31,FALSE)</f>
        <v>UP</v>
      </c>
      <c r="AG127" s="16" t="str">
        <f>VLOOKUP($B127,[1]AC!$B:$BJ,32,FALSE)</f>
        <v>POSITIVE</v>
      </c>
      <c r="AH127" s="16">
        <f>VLOOKUP($B127,[1]AC!$B:$BJ,33,FALSE)</f>
        <v>37.315284128196069</v>
      </c>
      <c r="AI127" s="16">
        <f>VLOOKUP($B127,[1]AC!$B:$BJ,34,FALSE)</f>
        <v>6560.7823076923087</v>
      </c>
      <c r="AJ127" s="16">
        <f>VLOOKUP($B127,[1]AC!$B:$BJ,35,FALSE)</f>
        <v>37.330943113823075</v>
      </c>
      <c r="AK127" s="16">
        <f>VLOOKUP($B127,[1]AC!$B:$BJ,36,FALSE)</f>
        <v>6561.3723076923088</v>
      </c>
      <c r="AL127" s="16">
        <f>VLOOKUP($B127,[1]AC!$B:$BJ,37,FALSE)</f>
        <v>5.687627233789648E-3</v>
      </c>
      <c r="AM127" s="16">
        <f>VLOOKUP($B127,[1]AC!$B:$BJ,38,FALSE)</f>
        <v>5.6895023423770156E-3</v>
      </c>
      <c r="AN127" s="16" t="str">
        <f>VLOOKUP($B128,[1]AC!$B:$BJ,39,FALSE)</f>
        <v>UP</v>
      </c>
      <c r="AO127" s="16" t="str">
        <f>VLOOKUP($B127,[1]AC!$B:$BJ,40,FALSE)</f>
        <v>DOWN</v>
      </c>
      <c r="AP127" s="16" t="str">
        <f>VLOOKUP($B127,[1]AC!$B:$BJ,41,FALSE)</f>
        <v>POSITIVE</v>
      </c>
      <c r="AQ127" s="16">
        <f>VLOOKUP($B127,[1]AC!$B:$BJ,42,FALSE)</f>
        <v>37.892098591173202</v>
      </c>
      <c r="AR127" s="16">
        <f>VLOOKUP($B127,[1]AC!$B:$BJ,43,FALSE)</f>
        <v>6769.6039787132295</v>
      </c>
      <c r="AS127" s="16">
        <f>VLOOKUP($B127,[1]AC!$B:$BJ,44,FALSE)</f>
        <v>37.848742084354342</v>
      </c>
      <c r="AT127" s="16">
        <f>VLOOKUP($B127,[1]AC!$B:$BJ,45,FALSE)</f>
        <v>6766.1256231941452</v>
      </c>
      <c r="AU127" s="16">
        <f>VLOOKUP($B127,[1]AC!$B:$BJ,46,FALSE)</f>
        <v>5.5973877807806056E-3</v>
      </c>
      <c r="AV127" s="16">
        <f>VLOOKUP($B127,[1]AC!$B:$BJ,47,FALSE)</f>
        <v>5.5938574292220648E-3</v>
      </c>
      <c r="AW127" s="16" t="str">
        <f>VLOOKUP($B127,[1]AC!$B:$BJ,48,FALSE)</f>
        <v>UP</v>
      </c>
      <c r="AX127" s="16" t="str">
        <f>VLOOKUP($B127,[1]AC!$B:$BJ,49,FALSE)</f>
        <v>UP</v>
      </c>
      <c r="AY127" s="16" t="str">
        <f>VLOOKUP($B127,[1]AC!$B:$BJ,50,FALSE)</f>
        <v>POSITIVE</v>
      </c>
      <c r="AZ127" s="16">
        <f>VLOOKUP($B127,[1]AC!$B:$BJ,51,FALSE)</f>
        <v>72.442718157162545</v>
      </c>
      <c r="BA127" s="16">
        <f>VLOOKUP($B127,[1]AC!$B:$BJ,52,FALSE)</f>
        <v>38.572325424275697</v>
      </c>
      <c r="BB127" s="16">
        <f>VLOOKUP($B127,[1]AC!$B:$BJ,53,FALSE)</f>
        <v>37.051547774131706</v>
      </c>
      <c r="BC127" s="16">
        <f>VLOOKUP($B127,[1]AC!$B:$BJ,54,FALSE)</f>
        <v>3.8005864557019597E-2</v>
      </c>
      <c r="BD127" s="16">
        <f>VLOOKUP($B127,[1]AC!$B:$BJ,55,FALSE)</f>
        <v>5.7381310052870393E-2</v>
      </c>
      <c r="BE127" s="16">
        <f>VLOOKUP($B127,[1]AC!$B:$BJ,56,FALSE)</f>
        <v>8.0610727629401691E-2</v>
      </c>
      <c r="BF127" s="14">
        <f>VLOOKUP($B127,[2]indicators!$A:$G,2,FALSE)</f>
        <v>3</v>
      </c>
      <c r="BG127" s="14">
        <f>VLOOKUP($B127,[2]indicators!$A:$G,3,FALSE)</f>
        <v>0</v>
      </c>
      <c r="BH127" s="14">
        <f>VLOOKUP($B127,[2]indicators!$A:$G,4,FALSE)</f>
        <v>0</v>
      </c>
      <c r="BI127" s="17">
        <f>VLOOKUP($B127,[2]indicators!$A:$G,5,FALSE)</f>
        <v>0</v>
      </c>
      <c r="BJ127" s="17">
        <f>VLOOKUP($B127,[2]indicators!$A:$G,6,FALSE)</f>
        <v>0</v>
      </c>
      <c r="BK127" s="17">
        <f>VLOOKUP($B127,[2]indicators!$A:$G,7,FALSE)</f>
        <v>0</v>
      </c>
    </row>
    <row r="128" spans="1:63" x14ac:dyDescent="0.25">
      <c r="A128" s="14">
        <v>127</v>
      </c>
      <c r="B128" s="14" t="s">
        <v>131</v>
      </c>
      <c r="C128" s="6" t="s">
        <v>567</v>
      </c>
      <c r="D128" s="6" t="s">
        <v>100</v>
      </c>
      <c r="E128" s="15">
        <f t="shared" ca="1" si="1"/>
        <v>-1</v>
      </c>
      <c r="F128" s="16">
        <f>VLOOKUP($B128,[1]AC!$B:$BJ,5,FALSE)</f>
        <v>39.546141511135396</v>
      </c>
      <c r="G128" s="16">
        <f>VLOOKUP($B129,[1]AC!$B:$BJ,6,FALSE)</f>
        <v>52.558294930935155</v>
      </c>
      <c r="H128" s="16">
        <f>VLOOKUP($B129,[1]AC!$B:$BJ,7,FALSE)</f>
        <v>0</v>
      </c>
      <c r="I128" s="16">
        <f>VLOOKUP($B129,[1]AC!$B:$BJ,8,FALSE)</f>
        <v>31.62</v>
      </c>
      <c r="J128" s="16">
        <f>VLOOKUP($B129,[1]AC!$B:$BJ,9,FALSE)</f>
        <v>6941.81</v>
      </c>
      <c r="K128" s="16">
        <f>VLOOKUP($B129,[1]AC!$B:$BJ,10,FALSE)</f>
        <v>32.1</v>
      </c>
      <c r="L128" s="16">
        <f>VLOOKUP($B129,[1]AC!$B:$BJ,11,FALSE)</f>
        <v>6964.82</v>
      </c>
      <c r="M128" s="16">
        <f>VLOOKUP($B129,[1]AC!$B:$BJ,12,FALSE)</f>
        <v>4.5550079878302636E-3</v>
      </c>
      <c r="N128" s="16">
        <f>VLOOKUP($B129,[1]AC!$B:$BJ,13,FALSE)</f>
        <v>4.608877185627195E-3</v>
      </c>
      <c r="O128" s="16">
        <f>VLOOKUP($B129,[1]AC!$B:$BJ,14,FALSE)</f>
        <v>33.703900016784658</v>
      </c>
      <c r="P128" s="16">
        <f>VLOOKUP($B129,[1]AC!$B:$BJ,15,FALSE)</f>
        <v>6892.2477999999992</v>
      </c>
      <c r="Q128" s="16">
        <f>VLOOKUP($B129,[1]AC!$B:$BJ,16,FALSE)</f>
        <v>33.7273</v>
      </c>
      <c r="R128" s="16">
        <f>VLOOKUP($B129,[1]AC!$B:$BJ,17,FALSE)</f>
        <v>6889.6637999999994</v>
      </c>
      <c r="S128" s="16">
        <f>VLOOKUP($B129,[1]AC!$B:$BJ,18,FALSE)</f>
        <v>4.8901172730302384E-3</v>
      </c>
      <c r="T128" s="16">
        <f>VLOOKUP($B129,[1]AC!$B:$BJ,19,FALSE)</f>
        <v>4.895347723643642E-3</v>
      </c>
      <c r="U128" s="16" t="str">
        <f>VLOOKUP($B128,[1]AC!$B:$BJ,20,FALSE)</f>
        <v>NEGATIVE</v>
      </c>
      <c r="V128" s="16" t="str">
        <f>VLOOKUP($B128,[1]AC!$B:$BJ,21,FALSE)</f>
        <v/>
      </c>
      <c r="W128" s="16" t="str">
        <f>VLOOKUP($B128,[1]AC!$B:$BJ,22,FALSE)</f>
        <v>DOWN</v>
      </c>
      <c r="X128" s="16" t="str">
        <f>VLOOKUP($B128,[1]AC!$B:$BJ,23,FALSE)</f>
        <v>NEGATIVE</v>
      </c>
      <c r="Y128" s="16">
        <f>VLOOKUP($B128,[1]AC!$B:$BJ,24,FALSE)</f>
        <v>30.76693111091766</v>
      </c>
      <c r="Z128" s="16">
        <f>VLOOKUP($B128,[1]AC!$B:$BJ,25,FALSE)</f>
        <v>6852.6203076923057</v>
      </c>
      <c r="AA128" s="16">
        <f>VLOOKUP($B128,[1]AC!$B:$BJ,26,FALSE)</f>
        <v>30.854271718153836</v>
      </c>
      <c r="AB128" s="16">
        <f>VLOOKUP($B128,[1]AC!$B:$BJ,27,FALSE)</f>
        <v>6850.3815384615364</v>
      </c>
      <c r="AC128" s="16">
        <f>VLOOKUP($B128,[1]AC!$B:$BJ,28,FALSE)</f>
        <v>4.4898053196352795E-3</v>
      </c>
      <c r="AD128" s="16">
        <f>VLOOKUP($B128,[1]AC!$B:$BJ,29,FALSE)</f>
        <v>4.5040223737790683E-3</v>
      </c>
      <c r="AE128" s="16" t="str">
        <f>VLOOKUP($B128,[1]AC!$B:$BJ,30,FALSE)</f>
        <v>DOWN</v>
      </c>
      <c r="AF128" s="16" t="str">
        <f>VLOOKUP($B128,[1]AC!$B:$BJ,31,FALSE)</f>
        <v>DOWN</v>
      </c>
      <c r="AG128" s="16" t="str">
        <f>VLOOKUP($B128,[1]AC!$B:$BJ,32,FALSE)</f>
        <v>NEGATIVE</v>
      </c>
      <c r="AH128" s="16">
        <f>VLOOKUP($B128,[1]AC!$B:$BJ,33,FALSE)</f>
        <v>33.223371674093556</v>
      </c>
      <c r="AI128" s="16">
        <f>VLOOKUP($B128,[1]AC!$B:$BJ,34,FALSE)</f>
        <v>6560.7823076923087</v>
      </c>
      <c r="AJ128" s="16">
        <f>VLOOKUP($B128,[1]AC!$B:$BJ,35,FALSE)</f>
        <v>33.214910151282055</v>
      </c>
      <c r="AK128" s="16">
        <f>VLOOKUP($B128,[1]AC!$B:$BJ,36,FALSE)</f>
        <v>6561.3723076923088</v>
      </c>
      <c r="AL128" s="16">
        <f>VLOOKUP($B128,[1]AC!$B:$BJ,37,FALSE)</f>
        <v>5.0639344693909766E-3</v>
      </c>
      <c r="AM128" s="16">
        <f>VLOOKUP($B128,[1]AC!$B:$BJ,38,FALSE)</f>
        <v>5.0621895228140203E-3</v>
      </c>
      <c r="AN128" s="16" t="str">
        <f>VLOOKUP($B129,[1]AC!$B:$BJ,39,FALSE)</f>
        <v>DOWN</v>
      </c>
      <c r="AO128" s="16" t="str">
        <f>VLOOKUP($B128,[1]AC!$B:$BJ,40,FALSE)</f>
        <v>UP</v>
      </c>
      <c r="AP128" s="16" t="str">
        <f>VLOOKUP($B128,[1]AC!$B:$BJ,41,FALSE)</f>
        <v>NEGATIVE</v>
      </c>
      <c r="AQ128" s="16">
        <f>VLOOKUP($B128,[1]AC!$B:$BJ,42,FALSE)</f>
        <v>31.422350104385238</v>
      </c>
      <c r="AR128" s="16">
        <f>VLOOKUP($B128,[1]AC!$B:$BJ,43,FALSE)</f>
        <v>6769.6039787132295</v>
      </c>
      <c r="AS128" s="16">
        <f>VLOOKUP($B128,[1]AC!$B:$BJ,44,FALSE)</f>
        <v>31.493716923991126</v>
      </c>
      <c r="AT128" s="16">
        <f>VLOOKUP($B128,[1]AC!$B:$BJ,45,FALSE)</f>
        <v>6766.1256231941452</v>
      </c>
      <c r="AU128" s="16">
        <f>VLOOKUP($B128,[1]AC!$B:$BJ,46,FALSE)</f>
        <v>4.6416821727226082E-3</v>
      </c>
      <c r="AV128" s="16">
        <f>VLOOKUP($B128,[1]AC!$B:$BJ,47,FALSE)</f>
        <v>4.654616050288999E-3</v>
      </c>
      <c r="AW128" s="16" t="str">
        <f>VLOOKUP($B128,[1]AC!$B:$BJ,48,FALSE)</f>
        <v>DOWN</v>
      </c>
      <c r="AX128" s="16" t="str">
        <f>VLOOKUP($B128,[1]AC!$B:$BJ,49,FALSE)</f>
        <v>DOWN</v>
      </c>
      <c r="AY128" s="16" t="str">
        <f>VLOOKUP($B128,[1]AC!$B:$BJ,50,FALSE)</f>
        <v>NEGATIVE</v>
      </c>
      <c r="AZ128" s="16">
        <f>VLOOKUP($B128,[1]AC!$B:$BJ,51,FALSE)</f>
        <v>30.405928268045443</v>
      </c>
      <c r="BA128" s="16">
        <f>VLOOKUP($B128,[1]AC!$B:$BJ,52,FALSE)</f>
        <v>29.514393540956398</v>
      </c>
      <c r="BB128" s="16">
        <f>VLOOKUP($B128,[1]AC!$B:$BJ,53,FALSE)</f>
        <v>33.533360594173232</v>
      </c>
      <c r="BC128" s="16">
        <f>VLOOKUP($B128,[1]AC!$B:$BJ,54,FALSE)</f>
        <v>-5.5037334197711618E-2</v>
      </c>
      <c r="BD128" s="16">
        <f>VLOOKUP($B128,[1]AC!$B:$BJ,55,FALSE)</f>
        <v>-8.0330624296707231E-2</v>
      </c>
      <c r="BE128" s="16">
        <f>VLOOKUP($B128,[1]AC!$B:$BJ,56,FALSE)</f>
        <v>-0.16829093458511946</v>
      </c>
      <c r="BF128" s="14">
        <f>VLOOKUP($B128,[2]indicators!$A:$G,2,FALSE)</f>
        <v>0</v>
      </c>
      <c r="BG128" s="14">
        <f>VLOOKUP($B128,[2]indicators!$A:$G,3,FALSE)</f>
        <v>0</v>
      </c>
      <c r="BH128" s="14">
        <f>VLOOKUP($B128,[2]indicators!$A:$G,4,FALSE)</f>
        <v>0</v>
      </c>
      <c r="BI128" s="17">
        <f>VLOOKUP($B128,[2]indicators!$A:$G,5,FALSE)</f>
        <v>0</v>
      </c>
      <c r="BJ128" s="17">
        <f>VLOOKUP($B128,[2]indicators!$A:$G,6,FALSE)</f>
        <v>0</v>
      </c>
      <c r="BK128" s="17">
        <f>VLOOKUP($B128,[2]indicators!$A:$G,7,FALSE)</f>
        <v>0</v>
      </c>
    </row>
    <row r="129" spans="1:63" x14ac:dyDescent="0.25">
      <c r="A129" s="14">
        <v>128</v>
      </c>
      <c r="B129" s="14" t="s">
        <v>132</v>
      </c>
      <c r="C129" s="6" t="s">
        <v>568</v>
      </c>
      <c r="D129" s="6" t="s">
        <v>100</v>
      </c>
      <c r="E129" s="15">
        <f t="shared" ca="1" si="1"/>
        <v>-1</v>
      </c>
      <c r="F129" s="16">
        <f>VLOOKUP($B129,[1]AC!$B:$BJ,5,FALSE)</f>
        <v>40.852131384026315</v>
      </c>
      <c r="G129" s="16">
        <f>VLOOKUP($B130,[1]AC!$B:$BJ,6,FALSE)</f>
        <v>52.558294930935155</v>
      </c>
      <c r="H129" s="16">
        <f>VLOOKUP($B130,[1]AC!$B:$BJ,7,FALSE)</f>
        <v>1</v>
      </c>
      <c r="I129" s="16">
        <f>VLOOKUP($B130,[1]AC!$B:$BJ,8,FALSE)</f>
        <v>22.78</v>
      </c>
      <c r="J129" s="16">
        <f>VLOOKUP($B130,[1]AC!$B:$BJ,9,FALSE)</f>
        <v>6941.81</v>
      </c>
      <c r="K129" s="16">
        <f>VLOOKUP($B130,[1]AC!$B:$BJ,10,FALSE)</f>
        <v>22.72</v>
      </c>
      <c r="L129" s="16">
        <f>VLOOKUP($B130,[1]AC!$B:$BJ,11,FALSE)</f>
        <v>6964.82</v>
      </c>
      <c r="M129" s="16">
        <f>VLOOKUP($B130,[1]AC!$B:$BJ,12,FALSE)</f>
        <v>3.2815648944583618E-3</v>
      </c>
      <c r="N129" s="16">
        <f>VLOOKUP($B130,[1]AC!$B:$BJ,13,FALSE)</f>
        <v>3.2621087120700892E-3</v>
      </c>
      <c r="O129" s="16">
        <f>VLOOKUP($B130,[1]AC!$B:$BJ,14,FALSE)</f>
        <v>22.586119747518911</v>
      </c>
      <c r="P129" s="16">
        <f>VLOOKUP($B130,[1]AC!$B:$BJ,15,FALSE)</f>
        <v>6892.2477999999992</v>
      </c>
      <c r="Q129" s="16">
        <f>VLOOKUP($B130,[1]AC!$B:$BJ,16,FALSE)</f>
        <v>22.582307248084625</v>
      </c>
      <c r="R129" s="16">
        <f>VLOOKUP($B130,[1]AC!$B:$BJ,17,FALSE)</f>
        <v>6889.6637999999994</v>
      </c>
      <c r="S129" s="16">
        <f>VLOOKUP($B130,[1]AC!$B:$BJ,18,FALSE)</f>
        <v>3.2770324577591236E-3</v>
      </c>
      <c r="T129" s="16">
        <f>VLOOKUP($B130,[1]AC!$B:$BJ,19,FALSE)</f>
        <v>3.2777081587180824E-3</v>
      </c>
      <c r="U129" s="16" t="str">
        <f>VLOOKUP($B129,[1]AC!$B:$BJ,20,FALSE)</f>
        <v>NEGATIVE</v>
      </c>
      <c r="V129" s="16" t="str">
        <f>VLOOKUP($B129,[1]AC!$B:$BJ,21,FALSE)</f>
        <v/>
      </c>
      <c r="W129" s="16" t="str">
        <f>VLOOKUP($B129,[1]AC!$B:$BJ,22,FALSE)</f>
        <v>DOWN</v>
      </c>
      <c r="X129" s="16" t="str">
        <f>VLOOKUP($B129,[1]AC!$B:$BJ,23,FALSE)</f>
        <v>NEGATIVE</v>
      </c>
      <c r="Y129" s="16">
        <f>VLOOKUP($B129,[1]AC!$B:$BJ,24,FALSE)</f>
        <v>33.562384628295895</v>
      </c>
      <c r="Z129" s="16">
        <f>VLOOKUP($B129,[1]AC!$B:$BJ,25,FALSE)</f>
        <v>6852.6203076923057</v>
      </c>
      <c r="AA129" s="16">
        <f>VLOOKUP($B129,[1]AC!$B:$BJ,26,FALSE)</f>
        <v>33.640538461538462</v>
      </c>
      <c r="AB129" s="16">
        <f>VLOOKUP($B129,[1]AC!$B:$BJ,27,FALSE)</f>
        <v>6850.3815384615364</v>
      </c>
      <c r="AC129" s="16">
        <f>VLOOKUP($B129,[1]AC!$B:$BJ,28,FALSE)</f>
        <v>4.897744675948403E-3</v>
      </c>
      <c r="AD129" s="16">
        <f>VLOOKUP($B129,[1]AC!$B:$BJ,29,FALSE)</f>
        <v>4.9107539883236169E-3</v>
      </c>
      <c r="AE129" s="16" t="str">
        <f>VLOOKUP($B129,[1]AC!$B:$BJ,30,FALSE)</f>
        <v>DOWN</v>
      </c>
      <c r="AF129" s="16" t="str">
        <f>VLOOKUP($B129,[1]AC!$B:$BJ,31,FALSE)</f>
        <v>DOWN</v>
      </c>
      <c r="AG129" s="16" t="str">
        <f>VLOOKUP($B129,[1]AC!$B:$BJ,32,FALSE)</f>
        <v>NEGATIVE</v>
      </c>
      <c r="AH129" s="16">
        <f>VLOOKUP($B129,[1]AC!$B:$BJ,33,FALSE)</f>
        <v>32.81949745741624</v>
      </c>
      <c r="AI129" s="16">
        <f>VLOOKUP($B129,[1]AC!$B:$BJ,34,FALSE)</f>
        <v>6560.7823076923087</v>
      </c>
      <c r="AJ129" s="16">
        <f>VLOOKUP($B129,[1]AC!$B:$BJ,35,FALSE)</f>
        <v>32.831805128205133</v>
      </c>
      <c r="AK129" s="16">
        <f>VLOOKUP($B129,[1]AC!$B:$BJ,36,FALSE)</f>
        <v>6561.3723076923088</v>
      </c>
      <c r="AL129" s="16">
        <f>VLOOKUP($B129,[1]AC!$B:$BJ,37,FALSE)</f>
        <v>5.0023756189770882E-3</v>
      </c>
      <c r="AM129" s="16">
        <f>VLOOKUP($B129,[1]AC!$B:$BJ,38,FALSE)</f>
        <v>5.0038015812201887E-3</v>
      </c>
      <c r="AN129" s="16" t="str">
        <f>VLOOKUP($B130,[1]AC!$B:$BJ,39,FALSE)</f>
        <v>UP</v>
      </c>
      <c r="AO129" s="16" t="str">
        <f>VLOOKUP($B129,[1]AC!$B:$BJ,40,FALSE)</f>
        <v>DOWN</v>
      </c>
      <c r="AP129" s="16" t="str">
        <f>VLOOKUP($B129,[1]AC!$B:$BJ,41,FALSE)</f>
        <v>NEGATIVE</v>
      </c>
      <c r="AQ129" s="16">
        <f>VLOOKUP($B129,[1]AC!$B:$BJ,42,FALSE)</f>
        <v>33.577662368390484</v>
      </c>
      <c r="AR129" s="16">
        <f>VLOOKUP($B129,[1]AC!$B:$BJ,43,FALSE)</f>
        <v>6769.6039787132295</v>
      </c>
      <c r="AS129" s="16">
        <f>VLOOKUP($B129,[1]AC!$B:$BJ,44,FALSE)</f>
        <v>33.617214190187148</v>
      </c>
      <c r="AT129" s="16">
        <f>VLOOKUP($B129,[1]AC!$B:$BJ,45,FALSE)</f>
        <v>6766.1256231941452</v>
      </c>
      <c r="AU129" s="16">
        <f>VLOOKUP($B129,[1]AC!$B:$BJ,46,FALSE)</f>
        <v>4.9600630219986588E-3</v>
      </c>
      <c r="AV129" s="16">
        <f>VLOOKUP($B129,[1]AC!$B:$BJ,47,FALSE)</f>
        <v>4.9684584742186871E-3</v>
      </c>
      <c r="AW129" s="16" t="str">
        <f>VLOOKUP($B129,[1]AC!$B:$BJ,48,FALSE)</f>
        <v>DOWN</v>
      </c>
      <c r="AX129" s="16" t="str">
        <f>VLOOKUP($B129,[1]AC!$B:$BJ,49,FALSE)</f>
        <v>DOWN</v>
      </c>
      <c r="AY129" s="16" t="str">
        <f>VLOOKUP($B129,[1]AC!$B:$BJ,50,FALSE)</f>
        <v>NEGATIVE</v>
      </c>
      <c r="AZ129" s="16">
        <f>VLOOKUP($B129,[1]AC!$B:$BJ,51,FALSE)</f>
        <v>28.704823845933404</v>
      </c>
      <c r="BA129" s="16">
        <f>VLOOKUP($B129,[1]AC!$B:$BJ,52,FALSE)</f>
        <v>33.688387123846233</v>
      </c>
      <c r="BB129" s="16">
        <f>VLOOKUP($B129,[1]AC!$B:$BJ,53,FALSE)</f>
        <v>32.281732004196144</v>
      </c>
      <c r="BC129" s="16">
        <f>VLOOKUP($B129,[1]AC!$B:$BJ,54,FALSE)</f>
        <v>-6.1397629878876869E-2</v>
      </c>
      <c r="BD129" s="16">
        <f>VLOOKUP($B129,[1]AC!$B:$BJ,55,FALSE)</f>
        <v>-6.182964036051819E-2</v>
      </c>
      <c r="BE129" s="16">
        <f>VLOOKUP($B129,[1]AC!$B:$BJ,56,FALSE)</f>
        <v>-2.0498652430115172E-2</v>
      </c>
      <c r="BF129" s="14">
        <f>VLOOKUP($B129,[2]indicators!$A:$G,2,FALSE)</f>
        <v>0</v>
      </c>
      <c r="BG129" s="14">
        <f>VLOOKUP($B129,[2]indicators!$A:$G,3,FALSE)</f>
        <v>0</v>
      </c>
      <c r="BH129" s="14">
        <f>VLOOKUP($B129,[2]indicators!$A:$G,4,FALSE)</f>
        <v>0</v>
      </c>
      <c r="BI129" s="17">
        <f>VLOOKUP($B129,[2]indicators!$A:$G,5,FALSE)</f>
        <v>0</v>
      </c>
      <c r="BJ129" s="17">
        <f>VLOOKUP($B129,[2]indicators!$A:$G,6,FALSE)</f>
        <v>0</v>
      </c>
      <c r="BK129" s="17">
        <f>VLOOKUP($B129,[2]indicators!$A:$G,7,FALSE)</f>
        <v>0</v>
      </c>
    </row>
    <row r="130" spans="1:63" x14ac:dyDescent="0.25">
      <c r="A130" s="14">
        <v>129</v>
      </c>
      <c r="B130" s="14" t="s">
        <v>133</v>
      </c>
      <c r="C130" s="6" t="s">
        <v>134</v>
      </c>
      <c r="D130" s="6" t="s">
        <v>100</v>
      </c>
      <c r="E130" s="15">
        <f t="shared" ca="1" si="1"/>
        <v>5</v>
      </c>
      <c r="F130" s="16">
        <f>VLOOKUP($B130,[1]AC!$B:$BJ,5,FALSE)</f>
        <v>70.537227586862883</v>
      </c>
      <c r="G130" s="16">
        <f>VLOOKUP($B131,[1]AC!$B:$BJ,6,FALSE)</f>
        <v>52.558294930935155</v>
      </c>
      <c r="H130" s="16">
        <f>VLOOKUP($B131,[1]AC!$B:$BJ,7,FALSE)</f>
        <v>0</v>
      </c>
      <c r="I130" s="16">
        <f>VLOOKUP($B131,[1]AC!$B:$BJ,8,FALSE)</f>
        <v>40.94</v>
      </c>
      <c r="J130" s="16">
        <f>VLOOKUP($B131,[1]AC!$B:$BJ,9,FALSE)</f>
        <v>6941.81</v>
      </c>
      <c r="K130" s="16">
        <f>VLOOKUP($B131,[1]AC!$B:$BJ,10,FALSE)</f>
        <v>41.07</v>
      </c>
      <c r="L130" s="16">
        <f>VLOOKUP($B131,[1]AC!$B:$BJ,11,FALSE)</f>
        <v>6964.82</v>
      </c>
      <c r="M130" s="16">
        <f>VLOOKUP($B131,[1]AC!$B:$BJ,12,FALSE)</f>
        <v>5.8975973125164755E-3</v>
      </c>
      <c r="N130" s="16">
        <f>VLOOKUP($B131,[1]AC!$B:$BJ,13,FALSE)</f>
        <v>5.8967783804893736E-3</v>
      </c>
      <c r="O130" s="16">
        <f>VLOOKUP($B131,[1]AC!$B:$BJ,14,FALSE)</f>
        <v>40.527213393334179</v>
      </c>
      <c r="P130" s="16">
        <f>VLOOKUP($B131,[1]AC!$B:$BJ,15,FALSE)</f>
        <v>6892.2477999999992</v>
      </c>
      <c r="Q130" s="16">
        <f>VLOOKUP($B131,[1]AC!$B:$BJ,16,FALSE)</f>
        <v>40.511526342399996</v>
      </c>
      <c r="R130" s="16">
        <f>VLOOKUP($B131,[1]AC!$B:$BJ,17,FALSE)</f>
        <v>6889.6637999999994</v>
      </c>
      <c r="S130" s="16">
        <f>VLOOKUP($B131,[1]AC!$B:$BJ,18,FALSE)</f>
        <v>5.8801155398583004E-3</v>
      </c>
      <c r="T130" s="16">
        <f>VLOOKUP($B131,[1]AC!$B:$BJ,19,FALSE)</f>
        <v>5.8800440077206671E-3</v>
      </c>
      <c r="U130" s="16" t="str">
        <f>VLOOKUP($B130,[1]AC!$B:$BJ,20,FALSE)</f>
        <v>POSITIVE</v>
      </c>
      <c r="V130" s="16" t="str">
        <f>VLOOKUP($B130,[1]AC!$B:$BJ,21,FALSE)</f>
        <v/>
      </c>
      <c r="W130" s="16" t="str">
        <f>VLOOKUP($B130,[1]AC!$B:$BJ,22,FALSE)</f>
        <v>DOWN</v>
      </c>
      <c r="X130" s="16" t="str">
        <f>VLOOKUP($B130,[1]AC!$B:$BJ,23,FALSE)</f>
        <v>BUY</v>
      </c>
      <c r="Y130" s="16">
        <f>VLOOKUP($B130,[1]AC!$B:$BJ,24,FALSE)</f>
        <v>22.553592235363279</v>
      </c>
      <c r="Z130" s="16">
        <f>VLOOKUP($B130,[1]AC!$B:$BJ,25,FALSE)</f>
        <v>6852.6203076923057</v>
      </c>
      <c r="AA130" s="16">
        <f>VLOOKUP($B130,[1]AC!$B:$BJ,26,FALSE)</f>
        <v>22.54716450032743</v>
      </c>
      <c r="AB130" s="16">
        <f>VLOOKUP($B130,[1]AC!$B:$BJ,27,FALSE)</f>
        <v>6850.3815384615364</v>
      </c>
      <c r="AC130" s="16">
        <f>VLOOKUP($B130,[1]AC!$B:$BJ,28,FALSE)</f>
        <v>3.2912362312043008E-3</v>
      </c>
      <c r="AD130" s="16">
        <f>VLOOKUP($B130,[1]AC!$B:$BJ,29,FALSE)</f>
        <v>3.2913735349974519E-3</v>
      </c>
      <c r="AE130" s="16" t="str">
        <f>VLOOKUP($B130,[1]AC!$B:$BJ,30,FALSE)</f>
        <v>UP</v>
      </c>
      <c r="AF130" s="16" t="str">
        <f>VLOOKUP($B130,[1]AC!$B:$BJ,31,FALSE)</f>
        <v>DOWN</v>
      </c>
      <c r="AG130" s="16" t="str">
        <f>VLOOKUP($B130,[1]AC!$B:$BJ,32,FALSE)</f>
        <v>NEGATIVE</v>
      </c>
      <c r="AH130" s="16">
        <f>VLOOKUP($B130,[1]AC!$B:$BJ,33,FALSE)</f>
        <v>22.208629960293575</v>
      </c>
      <c r="AI130" s="16">
        <f>VLOOKUP($B130,[1]AC!$B:$BJ,34,FALSE)</f>
        <v>6560.7823076923087</v>
      </c>
      <c r="AJ130" s="16">
        <f>VLOOKUP($B130,[1]AC!$B:$BJ,35,FALSE)</f>
        <v>22.207091481148815</v>
      </c>
      <c r="AK130" s="16">
        <f>VLOOKUP($B130,[1]AC!$B:$BJ,36,FALSE)</f>
        <v>6561.3723076923088</v>
      </c>
      <c r="AL130" s="16">
        <f>VLOOKUP($B130,[1]AC!$B:$BJ,37,FALSE)</f>
        <v>3.3850582017108939E-3</v>
      </c>
      <c r="AM130" s="16">
        <f>VLOOKUP($B130,[1]AC!$B:$BJ,38,FALSE)</f>
        <v>3.3845193413448047E-3</v>
      </c>
      <c r="AN130" s="16" t="str">
        <f>VLOOKUP($B131,[1]AC!$B:$BJ,39,FALSE)</f>
        <v>DOWN</v>
      </c>
      <c r="AO130" s="16" t="str">
        <f>VLOOKUP($B130,[1]AC!$B:$BJ,40,FALSE)</f>
        <v>UP</v>
      </c>
      <c r="AP130" s="16" t="str">
        <f>VLOOKUP($B130,[1]AC!$B:$BJ,41,FALSE)</f>
        <v>NEGATIVE</v>
      </c>
      <c r="AQ130" s="16">
        <f>VLOOKUP($B130,[1]AC!$B:$BJ,42,FALSE)</f>
        <v>22.462129104271082</v>
      </c>
      <c r="AR130" s="16">
        <f>VLOOKUP($B130,[1]AC!$B:$BJ,43,FALSE)</f>
        <v>6769.6039787132295</v>
      </c>
      <c r="AS130" s="16">
        <f>VLOOKUP($B130,[1]AC!$B:$BJ,44,FALSE)</f>
        <v>22.455712202650187</v>
      </c>
      <c r="AT130" s="16">
        <f>VLOOKUP($B130,[1]AC!$B:$BJ,45,FALSE)</f>
        <v>6766.1256231941452</v>
      </c>
      <c r="AU130" s="16">
        <f>VLOOKUP($B130,[1]AC!$B:$BJ,46,FALSE)</f>
        <v>3.3180861354522983E-3</v>
      </c>
      <c r="AV130" s="16">
        <f>VLOOKUP($B130,[1]AC!$B:$BJ,47,FALSE)</f>
        <v>3.318843523341105E-3</v>
      </c>
      <c r="AW130" s="16" t="str">
        <f>VLOOKUP($B130,[1]AC!$B:$BJ,48,FALSE)</f>
        <v>UP</v>
      </c>
      <c r="AX130" s="16" t="str">
        <f>VLOOKUP($B130,[1]AC!$B:$BJ,49,FALSE)</f>
        <v>DOWN</v>
      </c>
      <c r="AY130" s="16" t="str">
        <f>VLOOKUP($B130,[1]AC!$B:$BJ,50,FALSE)</f>
        <v>NEGATIVE</v>
      </c>
      <c r="AZ130" s="16">
        <f>VLOOKUP($B130,[1]AC!$B:$BJ,51,FALSE)</f>
        <v>85.393958001667173</v>
      </c>
      <c r="BA130" s="16">
        <f>VLOOKUP($B130,[1]AC!$B:$BJ,52,FALSE)</f>
        <v>22.632658909407919</v>
      </c>
      <c r="BB130" s="16">
        <f>VLOOKUP($B130,[1]AC!$B:$BJ,53,FALSE)</f>
        <v>22.123376720980872</v>
      </c>
      <c r="BC130" s="16">
        <f>VLOOKUP($B130,[1]AC!$B:$BJ,54,FALSE)</f>
        <v>6.5101096244080114E-3</v>
      </c>
      <c r="BD130" s="16">
        <f>VLOOKUP($B130,[1]AC!$B:$BJ,55,FALSE)</f>
        <v>8.5840443001452549E-3</v>
      </c>
      <c r="BE130" s="16">
        <f>VLOOKUP($B130,[1]AC!$B:$BJ,56,FALSE)</f>
        <v>2.9680065900447028E-2</v>
      </c>
      <c r="BF130" s="14">
        <f>VLOOKUP($B130,[2]indicators!$A:$G,2,FALSE)</f>
        <v>15</v>
      </c>
      <c r="BG130" s="14">
        <f>VLOOKUP($B130,[2]indicators!$A:$G,3,FALSE)</f>
        <v>0</v>
      </c>
      <c r="BH130" s="14">
        <f>VLOOKUP($B130,[2]indicators!$A:$G,4,FALSE)</f>
        <v>0</v>
      </c>
      <c r="BI130" s="17">
        <f>VLOOKUP($B130,[2]indicators!$A:$G,5,FALSE)</f>
        <v>0</v>
      </c>
      <c r="BJ130" s="17">
        <f>VLOOKUP($B130,[2]indicators!$A:$G,6,FALSE)</f>
        <v>46036</v>
      </c>
      <c r="BK130" s="17">
        <f>VLOOKUP($B130,[2]indicators!$A:$G,7,FALSE)</f>
        <v>0</v>
      </c>
    </row>
    <row r="131" spans="1:63" x14ac:dyDescent="0.25">
      <c r="A131" s="14">
        <v>130</v>
      </c>
      <c r="B131" s="14" t="s">
        <v>135</v>
      </c>
      <c r="C131" s="6" t="s">
        <v>136</v>
      </c>
      <c r="D131" s="6" t="s">
        <v>100</v>
      </c>
      <c r="E131" s="15">
        <f t="shared" ref="E131:E194" ca="1" si="2">IF(F131&gt;80,-1,0)+IF(U131="POSITIVE",1,0)+IF(V131="UP",1,0)+IF(X131="BUY",4,IF(X131="POSITIVE",3,-1))+IF(AP131="BUY",2,IF(AP131="POSITIVE",1,0))+IF(AY131="BUY",2,IF(AY131="POSITIVE",1,0))+IF(AZ131&gt;90,-2,0)+IF(BF131&gt;51,-4,IF(AND(BF131&lt;=51,BF131&gt;41),-2,IF(AND(BF131&lt;=41,BF131&gt;31),-1,0)))+IF(BH131=1,-1,0)+IF(BI131&gt;=(TODAY()-30),2,0)+IF(BJ131&gt;=(TODAY()-5),2,0)+IF(BK131&gt;=(TODAY()-5),1,0)</f>
        <v>4</v>
      </c>
      <c r="F131" s="16">
        <f>VLOOKUP($B131,[1]AC!$B:$BJ,5,FALSE)</f>
        <v>52.806698938722732</v>
      </c>
      <c r="G131" s="16">
        <f>VLOOKUP($B132,[1]AC!$B:$BJ,6,FALSE)</f>
        <v>52.558294930935155</v>
      </c>
      <c r="H131" s="16">
        <f>VLOOKUP($B132,[1]AC!$B:$BJ,7,FALSE)</f>
        <v>0</v>
      </c>
      <c r="I131" s="16">
        <f>VLOOKUP($B132,[1]AC!$B:$BJ,8,FALSE)</f>
        <v>68.83</v>
      </c>
      <c r="J131" s="16">
        <f>VLOOKUP($B132,[1]AC!$B:$BJ,9,FALSE)</f>
        <v>6941.81</v>
      </c>
      <c r="K131" s="16">
        <f>VLOOKUP($B132,[1]AC!$B:$BJ,10,FALSE)</f>
        <v>68.34</v>
      </c>
      <c r="L131" s="16">
        <f>VLOOKUP($B132,[1]AC!$B:$BJ,11,FALSE)</f>
        <v>6964.82</v>
      </c>
      <c r="M131" s="16">
        <f>VLOOKUP($B132,[1]AC!$B:$BJ,12,FALSE)</f>
        <v>9.91528146117511E-3</v>
      </c>
      <c r="N131" s="16">
        <f>VLOOKUP($B132,[1]AC!$B:$BJ,13,FALSE)</f>
        <v>9.8121703073446274E-3</v>
      </c>
      <c r="O131" s="16">
        <f>VLOOKUP($B132,[1]AC!$B:$BJ,14,FALSE)</f>
        <v>71.829136409821089</v>
      </c>
      <c r="P131" s="16">
        <f>VLOOKUP($B132,[1]AC!$B:$BJ,15,FALSE)</f>
        <v>6892.2477999999992</v>
      </c>
      <c r="Q131" s="16">
        <f>VLOOKUP($B132,[1]AC!$B:$BJ,16,FALSE)</f>
        <v>71.907722113999995</v>
      </c>
      <c r="R131" s="16">
        <f>VLOOKUP($B132,[1]AC!$B:$BJ,17,FALSE)</f>
        <v>6889.6637999999994</v>
      </c>
      <c r="S131" s="16">
        <f>VLOOKUP($B132,[1]AC!$B:$BJ,18,FALSE)</f>
        <v>1.0421728657205432E-2</v>
      </c>
      <c r="T131" s="16">
        <f>VLOOKUP($B132,[1]AC!$B:$BJ,19,FALSE)</f>
        <v>1.0437043693481822E-2</v>
      </c>
      <c r="U131" s="16" t="str">
        <f>VLOOKUP($B131,[1]AC!$B:$BJ,20,FALSE)</f>
        <v>NEGATIVE</v>
      </c>
      <c r="V131" s="16" t="str">
        <f>VLOOKUP($B131,[1]AC!$B:$BJ,21,FALSE)</f>
        <v/>
      </c>
      <c r="W131" s="16" t="str">
        <f>VLOOKUP($B131,[1]AC!$B:$BJ,22,FALSE)</f>
        <v>UP</v>
      </c>
      <c r="X131" s="16" t="str">
        <f>VLOOKUP($B131,[1]AC!$B:$BJ,23,FALSE)</f>
        <v>POSITIVE</v>
      </c>
      <c r="Y131" s="16">
        <f>VLOOKUP($B131,[1]AC!$B:$BJ,24,FALSE)</f>
        <v>40.302597207180135</v>
      </c>
      <c r="Z131" s="16">
        <f>VLOOKUP($B131,[1]AC!$B:$BJ,25,FALSE)</f>
        <v>6852.6203076923057</v>
      </c>
      <c r="AA131" s="16">
        <f>VLOOKUP($B131,[1]AC!$B:$BJ,26,FALSE)</f>
        <v>40.287154402461539</v>
      </c>
      <c r="AB131" s="16">
        <f>VLOOKUP($B131,[1]AC!$B:$BJ,27,FALSE)</f>
        <v>6850.3815384615364</v>
      </c>
      <c r="AC131" s="16">
        <f>VLOOKUP($B131,[1]AC!$B:$BJ,28,FALSE)</f>
        <v>5.8813410633504768E-3</v>
      </c>
      <c r="AD131" s="16">
        <f>VLOOKUP($B131,[1]AC!$B:$BJ,29,FALSE)</f>
        <v>5.8810088425394853E-3</v>
      </c>
      <c r="AE131" s="16" t="str">
        <f>VLOOKUP($B131,[1]AC!$B:$BJ,30,FALSE)</f>
        <v>UP</v>
      </c>
      <c r="AF131" s="16" t="str">
        <f>VLOOKUP($B131,[1]AC!$B:$BJ,31,FALSE)</f>
        <v>UP</v>
      </c>
      <c r="AG131" s="16" t="str">
        <f>VLOOKUP($B131,[1]AC!$B:$BJ,32,FALSE)</f>
        <v>POSITIVE</v>
      </c>
      <c r="AH131" s="16">
        <f>VLOOKUP($B131,[1]AC!$B:$BJ,33,FALSE)</f>
        <v>38.757644502463933</v>
      </c>
      <c r="AI131" s="16">
        <f>VLOOKUP($B131,[1]AC!$B:$BJ,34,FALSE)</f>
        <v>6560.7823076923087</v>
      </c>
      <c r="AJ131" s="16">
        <f>VLOOKUP($B131,[1]AC!$B:$BJ,35,FALSE)</f>
        <v>38.76097787100985</v>
      </c>
      <c r="AK131" s="16">
        <f>VLOOKUP($B131,[1]AC!$B:$BJ,36,FALSE)</f>
        <v>6561.3723076923088</v>
      </c>
      <c r="AL131" s="16">
        <f>VLOOKUP($B131,[1]AC!$B:$BJ,37,FALSE)</f>
        <v>5.9074730245235888E-3</v>
      </c>
      <c r="AM131" s="16">
        <f>VLOOKUP($B131,[1]AC!$B:$BJ,38,FALSE)</f>
        <v>5.9074498524596631E-3</v>
      </c>
      <c r="AN131" s="16" t="str">
        <f>VLOOKUP($B132,[1]AC!$B:$BJ,39,FALSE)</f>
        <v>UP</v>
      </c>
      <c r="AO131" s="16" t="str">
        <f>VLOOKUP($B131,[1]AC!$B:$BJ,40,FALSE)</f>
        <v>UP</v>
      </c>
      <c r="AP131" s="16" t="str">
        <f>VLOOKUP($B131,[1]AC!$B:$BJ,41,FALSE)</f>
        <v>NEGATIVE</v>
      </c>
      <c r="AQ131" s="16">
        <f>VLOOKUP($B131,[1]AC!$B:$BJ,42,FALSE)</f>
        <v>39.883481339026432</v>
      </c>
      <c r="AR131" s="16">
        <f>VLOOKUP($B131,[1]AC!$B:$BJ,43,FALSE)</f>
        <v>6769.6039787132295</v>
      </c>
      <c r="AS131" s="16">
        <f>VLOOKUP($B131,[1]AC!$B:$BJ,44,FALSE)</f>
        <v>39.862142723307166</v>
      </c>
      <c r="AT131" s="16">
        <f>VLOOKUP($B131,[1]AC!$B:$BJ,45,FALSE)</f>
        <v>6766.1256231941452</v>
      </c>
      <c r="AU131" s="16">
        <f>VLOOKUP($B131,[1]AC!$B:$BJ,46,FALSE)</f>
        <v>5.8915531047958741E-3</v>
      </c>
      <c r="AV131" s="16">
        <f>VLOOKUP($B131,[1]AC!$B:$BJ,47,FALSE)</f>
        <v>5.8914281145860678E-3</v>
      </c>
      <c r="AW131" s="16" t="str">
        <f>VLOOKUP($B131,[1]AC!$B:$BJ,48,FALSE)</f>
        <v>UP</v>
      </c>
      <c r="AX131" s="16" t="str">
        <f>VLOOKUP($B131,[1]AC!$B:$BJ,49,FALSE)</f>
        <v>UP</v>
      </c>
      <c r="AY131" s="16" t="str">
        <f>VLOOKUP($B131,[1]AC!$B:$BJ,50,FALSE)</f>
        <v>POSITIVE</v>
      </c>
      <c r="AZ131" s="16">
        <f>VLOOKUP($B131,[1]AC!$B:$BJ,51,FALSE)</f>
        <v>62.881561166840321</v>
      </c>
      <c r="BA131" s="16">
        <f>VLOOKUP($B131,[1]AC!$B:$BJ,52,FALSE)</f>
        <v>40.797096729893831</v>
      </c>
      <c r="BB131" s="16">
        <f>VLOOKUP($B131,[1]AC!$B:$BJ,53,FALSE)</f>
        <v>38.294365815484745</v>
      </c>
      <c r="BC131" s="16">
        <f>VLOOKUP($B131,[1]AC!$B:$BJ,54,FALSE)</f>
        <v>3.5027803829348336E-3</v>
      </c>
      <c r="BD131" s="16">
        <f>VLOOKUP($B131,[1]AC!$B:$BJ,55,FALSE)</f>
        <v>1.0185417947677466E-2</v>
      </c>
      <c r="BE131" s="16">
        <f>VLOOKUP($B131,[1]AC!$B:$BJ,56,FALSE)</f>
        <v>6.9086773685267833E-2</v>
      </c>
      <c r="BF131" s="14">
        <f>VLOOKUP($B131,[2]indicators!$A:$G,2,FALSE)</f>
        <v>3</v>
      </c>
      <c r="BG131" s="14">
        <f>VLOOKUP($B131,[2]indicators!$A:$G,3,FALSE)</f>
        <v>0</v>
      </c>
      <c r="BH131" s="14">
        <f>VLOOKUP($B131,[2]indicators!$A:$G,4,FALSE)</f>
        <v>0</v>
      </c>
      <c r="BI131" s="17">
        <f>VLOOKUP($B131,[2]indicators!$A:$G,5,FALSE)</f>
        <v>0</v>
      </c>
      <c r="BJ131" s="17">
        <f>VLOOKUP($B131,[2]indicators!$A:$G,6,FALSE)</f>
        <v>45958</v>
      </c>
      <c r="BK131" s="17">
        <f>VLOOKUP($B131,[2]indicators!$A:$G,7,FALSE)</f>
        <v>0</v>
      </c>
    </row>
    <row r="132" spans="1:63" x14ac:dyDescent="0.25">
      <c r="A132" s="14">
        <v>131</v>
      </c>
      <c r="B132" s="14" t="s">
        <v>137</v>
      </c>
      <c r="C132" s="6" t="s">
        <v>569</v>
      </c>
      <c r="D132" s="6" t="s">
        <v>100</v>
      </c>
      <c r="E132" s="15">
        <f t="shared" ca="1" si="2"/>
        <v>-1</v>
      </c>
      <c r="F132" s="16">
        <f>VLOOKUP($B132,[1]AC!$B:$BJ,5,FALSE)</f>
        <v>45.044571389258387</v>
      </c>
      <c r="G132" s="16">
        <f>VLOOKUP($B133,[1]AC!$B:$BJ,6,FALSE)</f>
        <v>52.558294930935155</v>
      </c>
      <c r="H132" s="16">
        <f>VLOOKUP($B133,[1]AC!$B:$BJ,7,FALSE)</f>
        <v>0</v>
      </c>
      <c r="I132" s="16">
        <f>VLOOKUP($B133,[1]AC!$B:$BJ,8,FALSE)</f>
        <v>19.59</v>
      </c>
      <c r="J132" s="16">
        <f>VLOOKUP($B133,[1]AC!$B:$BJ,9,FALSE)</f>
        <v>6941.81</v>
      </c>
      <c r="K132" s="16">
        <f>VLOOKUP($B133,[1]AC!$B:$BJ,10,FALSE)</f>
        <v>19.440000000000001</v>
      </c>
      <c r="L132" s="16">
        <f>VLOOKUP($B133,[1]AC!$B:$BJ,11,FALSE)</f>
        <v>6964.82</v>
      </c>
      <c r="M132" s="16">
        <f>VLOOKUP($B133,[1]AC!$B:$BJ,12,FALSE)</f>
        <v>2.8220305655153339E-3</v>
      </c>
      <c r="N132" s="16">
        <f>VLOOKUP($B133,[1]AC!$B:$BJ,13,FALSE)</f>
        <v>2.7911704825106754E-3</v>
      </c>
      <c r="O132" s="16">
        <f>VLOOKUP($B133,[1]AC!$B:$BJ,14,FALSE)</f>
        <v>21.998632003051753</v>
      </c>
      <c r="P132" s="16">
        <f>VLOOKUP($B133,[1]AC!$B:$BJ,15,FALSE)</f>
        <v>6892.2477999999992</v>
      </c>
      <c r="Q132" s="16">
        <f>VLOOKUP($B133,[1]AC!$B:$BJ,16,FALSE)</f>
        <v>22.058031999999994</v>
      </c>
      <c r="R132" s="16">
        <f>VLOOKUP($B133,[1]AC!$B:$BJ,17,FALSE)</f>
        <v>6889.6637999999994</v>
      </c>
      <c r="S132" s="16">
        <f>VLOOKUP($B133,[1]AC!$B:$BJ,18,FALSE)</f>
        <v>3.1917935398451222E-3</v>
      </c>
      <c r="T132" s="16">
        <f>VLOOKUP($B133,[1]AC!$B:$BJ,19,FALSE)</f>
        <v>3.2016122470301086E-3</v>
      </c>
      <c r="U132" s="16" t="str">
        <f>VLOOKUP($B132,[1]AC!$B:$BJ,20,FALSE)</f>
        <v>NEGATIVE</v>
      </c>
      <c r="V132" s="16" t="str">
        <f>VLOOKUP($B132,[1]AC!$B:$BJ,21,FALSE)</f>
        <v/>
      </c>
      <c r="W132" s="16" t="str">
        <f>VLOOKUP($B132,[1]AC!$B:$BJ,22,FALSE)</f>
        <v>DOWN</v>
      </c>
      <c r="X132" s="16" t="str">
        <f>VLOOKUP($B132,[1]AC!$B:$BJ,23,FALSE)</f>
        <v>NEGATIVE</v>
      </c>
      <c r="Y132" s="16">
        <f>VLOOKUP($B132,[1]AC!$B:$BJ,24,FALSE)</f>
        <v>72.307673982939292</v>
      </c>
      <c r="Z132" s="16">
        <f>VLOOKUP($B132,[1]AC!$B:$BJ,25,FALSE)</f>
        <v>6852.6203076923057</v>
      </c>
      <c r="AA132" s="16">
        <f>VLOOKUP($B132,[1]AC!$B:$BJ,26,FALSE)</f>
        <v>72.40816790753847</v>
      </c>
      <c r="AB132" s="16">
        <f>VLOOKUP($B132,[1]AC!$B:$BJ,27,FALSE)</f>
        <v>6850.3815384615364</v>
      </c>
      <c r="AC132" s="16">
        <f>VLOOKUP($B132,[1]AC!$B:$BJ,28,FALSE)</f>
        <v>1.0551828459220395E-2</v>
      </c>
      <c r="AD132" s="16">
        <f>VLOOKUP($B132,[1]AC!$B:$BJ,29,FALSE)</f>
        <v>1.0569946725011166E-2</v>
      </c>
      <c r="AE132" s="16" t="str">
        <f>VLOOKUP($B132,[1]AC!$B:$BJ,30,FALSE)</f>
        <v>DOWN</v>
      </c>
      <c r="AF132" s="16" t="str">
        <f>VLOOKUP($B132,[1]AC!$B:$BJ,31,FALSE)</f>
        <v>DOWN</v>
      </c>
      <c r="AG132" s="16" t="str">
        <f>VLOOKUP($B132,[1]AC!$B:$BJ,32,FALSE)</f>
        <v>NEGATIVE</v>
      </c>
      <c r="AH132" s="16">
        <f>VLOOKUP($B132,[1]AC!$B:$BJ,33,FALSE)</f>
        <v>73.117679784867434</v>
      </c>
      <c r="AI132" s="16">
        <f>VLOOKUP($B132,[1]AC!$B:$BJ,34,FALSE)</f>
        <v>6560.7823076923087</v>
      </c>
      <c r="AJ132" s="16">
        <f>VLOOKUP($B132,[1]AC!$B:$BJ,35,FALSE)</f>
        <v>73.105115635353215</v>
      </c>
      <c r="AK132" s="16">
        <f>VLOOKUP($B132,[1]AC!$B:$BJ,36,FALSE)</f>
        <v>6561.3723076923088</v>
      </c>
      <c r="AL132" s="16">
        <f>VLOOKUP($B132,[1]AC!$B:$BJ,37,FALSE)</f>
        <v>1.1144658724484622E-2</v>
      </c>
      <c r="AM132" s="16">
        <f>VLOOKUP($B132,[1]AC!$B:$BJ,38,FALSE)</f>
        <v>1.1141741728273443E-2</v>
      </c>
      <c r="AN132" s="16" t="str">
        <f>VLOOKUP($B133,[1]AC!$B:$BJ,39,FALSE)</f>
        <v>UP</v>
      </c>
      <c r="AO132" s="16" t="str">
        <f>VLOOKUP($B132,[1]AC!$B:$BJ,40,FALSE)</f>
        <v>UP</v>
      </c>
      <c r="AP132" s="16" t="str">
        <f>VLOOKUP($B132,[1]AC!$B:$BJ,41,FALSE)</f>
        <v>NEGATIVE</v>
      </c>
      <c r="AQ132" s="16">
        <f>VLOOKUP($B132,[1]AC!$B:$BJ,42,FALSE)</f>
        <v>72.255804755734474</v>
      </c>
      <c r="AR132" s="16">
        <f>VLOOKUP($B132,[1]AC!$B:$BJ,43,FALSE)</f>
        <v>6769.6039787132295</v>
      </c>
      <c r="AS132" s="16">
        <f>VLOOKUP($B132,[1]AC!$B:$BJ,44,FALSE)</f>
        <v>72.325019675393534</v>
      </c>
      <c r="AT132" s="16">
        <f>VLOOKUP($B132,[1]AC!$B:$BJ,45,FALSE)</f>
        <v>6766.1256231941452</v>
      </c>
      <c r="AU132" s="16">
        <f>VLOOKUP($B132,[1]AC!$B:$BJ,46,FALSE)</f>
        <v>1.0673564507309467E-2</v>
      </c>
      <c r="AV132" s="16">
        <f>VLOOKUP($B132,[1]AC!$B:$BJ,47,FALSE)</f>
        <v>1.0689281237620654E-2</v>
      </c>
      <c r="AW132" s="16" t="str">
        <f>VLOOKUP($B132,[1]AC!$B:$BJ,48,FALSE)</f>
        <v>DOWN</v>
      </c>
      <c r="AX132" s="16" t="str">
        <f>VLOOKUP($B132,[1]AC!$B:$BJ,49,FALSE)</f>
        <v>DOWN</v>
      </c>
      <c r="AY132" s="16" t="str">
        <f>VLOOKUP($B132,[1]AC!$B:$BJ,50,FALSE)</f>
        <v>NEGATIVE</v>
      </c>
      <c r="AZ132" s="16">
        <f>VLOOKUP($B132,[1]AC!$B:$BJ,51,FALSE)</f>
        <v>36.633797256464725</v>
      </c>
      <c r="BA132" s="16">
        <f>VLOOKUP($B132,[1]AC!$B:$BJ,52,FALSE)</f>
        <v>70.722580704227568</v>
      </c>
      <c r="BB132" s="16">
        <f>VLOOKUP($B132,[1]AC!$B:$BJ,53,FALSE)</f>
        <v>72.967219704600566</v>
      </c>
      <c r="BC132" s="16">
        <f>VLOOKUP($B132,[1]AC!$B:$BJ,54,FALSE)</f>
        <v>-2.6760628435529288E-2</v>
      </c>
      <c r="BD132" s="16">
        <f>VLOOKUP($B132,[1]AC!$B:$BJ,55,FALSE)</f>
        <v>-4.1753758429024068E-2</v>
      </c>
      <c r="BE132" s="16">
        <f>VLOOKUP($B132,[1]AC!$B:$BJ,56,FALSE)</f>
        <v>-5.6699703255100431E-2</v>
      </c>
      <c r="BF132" s="14">
        <f>VLOOKUP($B132,[2]indicators!$A:$G,2,FALSE)</f>
        <v>0</v>
      </c>
      <c r="BG132" s="14">
        <f>VLOOKUP($B132,[2]indicators!$A:$G,3,FALSE)</f>
        <v>0</v>
      </c>
      <c r="BH132" s="14">
        <f>VLOOKUP($B132,[2]indicators!$A:$G,4,FALSE)</f>
        <v>0</v>
      </c>
      <c r="BI132" s="17">
        <f>VLOOKUP($B132,[2]indicators!$A:$G,5,FALSE)</f>
        <v>0</v>
      </c>
      <c r="BJ132" s="17">
        <f>VLOOKUP($B132,[2]indicators!$A:$G,6,FALSE)</f>
        <v>0</v>
      </c>
      <c r="BK132" s="17">
        <f>VLOOKUP($B132,[2]indicators!$A:$G,7,FALSE)</f>
        <v>0</v>
      </c>
    </row>
    <row r="133" spans="1:63" x14ac:dyDescent="0.25">
      <c r="A133" s="14">
        <v>132</v>
      </c>
      <c r="B133" s="14" t="s">
        <v>138</v>
      </c>
      <c r="C133" s="6" t="s">
        <v>570</v>
      </c>
      <c r="D133" s="6" t="s">
        <v>100</v>
      </c>
      <c r="E133" s="15">
        <f t="shared" ca="1" si="2"/>
        <v>-1</v>
      </c>
      <c r="F133" s="16">
        <f>VLOOKUP($B133,[1]AC!$B:$BJ,5,FALSE)</f>
        <v>33.509664341205308</v>
      </c>
      <c r="G133" s="16">
        <f>VLOOKUP($B134,[1]AC!$B:$BJ,6,FALSE)</f>
        <v>52.558294930935155</v>
      </c>
      <c r="H133" s="16">
        <f>VLOOKUP($B134,[1]AC!$B:$BJ,7,FALSE)</f>
        <v>0</v>
      </c>
      <c r="I133" s="16">
        <f>VLOOKUP($B134,[1]AC!$B:$BJ,8,FALSE)</f>
        <v>41.66</v>
      </c>
      <c r="J133" s="16">
        <f>VLOOKUP($B134,[1]AC!$B:$BJ,9,FALSE)</f>
        <v>6941.81</v>
      </c>
      <c r="K133" s="16">
        <f>VLOOKUP($B134,[1]AC!$B:$BJ,10,FALSE)</f>
        <v>41.81</v>
      </c>
      <c r="L133" s="16">
        <f>VLOOKUP($B134,[1]AC!$B:$BJ,11,FALSE)</f>
        <v>6964.82</v>
      </c>
      <c r="M133" s="16">
        <f>VLOOKUP($B134,[1]AC!$B:$BJ,12,FALSE)</f>
        <v>6.0013166594879421E-3</v>
      </c>
      <c r="N133" s="16">
        <f>VLOOKUP($B134,[1]AC!$B:$BJ,13,FALSE)</f>
        <v>6.0030266395972908E-3</v>
      </c>
      <c r="O133" s="16">
        <f>VLOOKUP($B134,[1]AC!$B:$BJ,14,FALSE)</f>
        <v>38.240932391486247</v>
      </c>
      <c r="P133" s="16">
        <f>VLOOKUP($B134,[1]AC!$B:$BJ,15,FALSE)</f>
        <v>6892.2477999999992</v>
      </c>
      <c r="Q133" s="16">
        <f>VLOOKUP($B134,[1]AC!$B:$BJ,16,FALSE)</f>
        <v>38.108569385938011</v>
      </c>
      <c r="R133" s="16">
        <f>VLOOKUP($B134,[1]AC!$B:$BJ,17,FALSE)</f>
        <v>6889.6637999999994</v>
      </c>
      <c r="S133" s="16">
        <f>VLOOKUP($B134,[1]AC!$B:$BJ,18,FALSE)</f>
        <v>5.5483977798195605E-3</v>
      </c>
      <c r="T133" s="16">
        <f>VLOOKUP($B134,[1]AC!$B:$BJ,19,FALSE)</f>
        <v>5.531266908254364E-3</v>
      </c>
      <c r="U133" s="16" t="str">
        <f>VLOOKUP($B133,[1]AC!$B:$BJ,20,FALSE)</f>
        <v>NEGATIVE</v>
      </c>
      <c r="V133" s="16" t="str">
        <f>VLOOKUP($B133,[1]AC!$B:$BJ,21,FALSE)</f>
        <v/>
      </c>
      <c r="W133" s="16" t="str">
        <f>VLOOKUP($B133,[1]AC!$B:$BJ,22,FALSE)</f>
        <v>DOWN</v>
      </c>
      <c r="X133" s="16" t="str">
        <f>VLOOKUP($B133,[1]AC!$B:$BJ,23,FALSE)</f>
        <v>NEGATIVE</v>
      </c>
      <c r="Y133" s="16">
        <f>VLOOKUP($B133,[1]AC!$B:$BJ,24,FALSE)</f>
        <v>22.230332310039817</v>
      </c>
      <c r="Z133" s="16">
        <f>VLOOKUP($B133,[1]AC!$B:$BJ,25,FALSE)</f>
        <v>6852.6203076923057</v>
      </c>
      <c r="AA133" s="16">
        <f>VLOOKUP($B133,[1]AC!$B:$BJ,26,FALSE)</f>
        <v>22.291870769230773</v>
      </c>
      <c r="AB133" s="16">
        <f>VLOOKUP($B133,[1]AC!$B:$BJ,27,FALSE)</f>
        <v>6850.3815384615364</v>
      </c>
      <c r="AC133" s="16">
        <f>VLOOKUP($B133,[1]AC!$B:$BJ,28,FALSE)</f>
        <v>3.2440630462314528E-3</v>
      </c>
      <c r="AD133" s="16">
        <f>VLOOKUP($B133,[1]AC!$B:$BJ,29,FALSE)</f>
        <v>3.2541064529140224E-3</v>
      </c>
      <c r="AE133" s="16" t="str">
        <f>VLOOKUP($B133,[1]AC!$B:$BJ,30,FALSE)</f>
        <v>DOWN</v>
      </c>
      <c r="AF133" s="16" t="str">
        <f>VLOOKUP($B133,[1]AC!$B:$BJ,31,FALSE)</f>
        <v>DOWN</v>
      </c>
      <c r="AG133" s="16" t="str">
        <f>VLOOKUP($B133,[1]AC!$B:$BJ,32,FALSE)</f>
        <v>NEGATIVE</v>
      </c>
      <c r="AH133" s="16">
        <f>VLOOKUP($B133,[1]AC!$B:$BJ,33,FALSE)</f>
        <v>22.620512824425326</v>
      </c>
      <c r="AI133" s="16">
        <f>VLOOKUP($B133,[1]AC!$B:$BJ,34,FALSE)</f>
        <v>6560.7823076923087</v>
      </c>
      <c r="AJ133" s="16">
        <f>VLOOKUP($B133,[1]AC!$B:$BJ,35,FALSE)</f>
        <v>22.616666666666664</v>
      </c>
      <c r="AK133" s="16">
        <f>VLOOKUP($B133,[1]AC!$B:$BJ,36,FALSE)</f>
        <v>6561.3723076923088</v>
      </c>
      <c r="AL133" s="16">
        <f>VLOOKUP($B133,[1]AC!$B:$BJ,37,FALSE)</f>
        <v>3.4478377369576026E-3</v>
      </c>
      <c r="AM133" s="16">
        <f>VLOOKUP($B133,[1]AC!$B:$BJ,38,FALSE)</f>
        <v>3.4469415247404458E-3</v>
      </c>
      <c r="AN133" s="16" t="str">
        <f>VLOOKUP($B134,[1]AC!$B:$BJ,39,FALSE)</f>
        <v>DOWN</v>
      </c>
      <c r="AO133" s="16" t="str">
        <f>VLOOKUP($B133,[1]AC!$B:$BJ,40,FALSE)</f>
        <v>UP</v>
      </c>
      <c r="AP133" s="16" t="str">
        <f>VLOOKUP($B133,[1]AC!$B:$BJ,41,FALSE)</f>
        <v>NEGATIVE</v>
      </c>
      <c r="AQ133" s="16">
        <f>VLOOKUP($B133,[1]AC!$B:$BJ,42,FALSE)</f>
        <v>22.204926448043217</v>
      </c>
      <c r="AR133" s="16">
        <f>VLOOKUP($B133,[1]AC!$B:$BJ,43,FALSE)</f>
        <v>6769.6039787132295</v>
      </c>
      <c r="AS133" s="16">
        <f>VLOOKUP($B133,[1]AC!$B:$BJ,44,FALSE)</f>
        <v>22.257761621750877</v>
      </c>
      <c r="AT133" s="16">
        <f>VLOOKUP($B133,[1]AC!$B:$BJ,45,FALSE)</f>
        <v>6766.1256231941452</v>
      </c>
      <c r="AU133" s="16">
        <f>VLOOKUP($B133,[1]AC!$B:$BJ,46,FALSE)</f>
        <v>3.2800923832274074E-3</v>
      </c>
      <c r="AV133" s="16">
        <f>VLOOKUP($B133,[1]AC!$B:$BJ,47,FALSE)</f>
        <v>3.2895874036762943E-3</v>
      </c>
      <c r="AW133" s="16" t="str">
        <f>VLOOKUP($B133,[1]AC!$B:$BJ,48,FALSE)</f>
        <v>DOWN</v>
      </c>
      <c r="AX133" s="16" t="str">
        <f>VLOOKUP($B133,[1]AC!$B:$BJ,49,FALSE)</f>
        <v>DOWN</v>
      </c>
      <c r="AY133" s="16" t="str">
        <f>VLOOKUP($B133,[1]AC!$B:$BJ,50,FALSE)</f>
        <v>NEGATIVE</v>
      </c>
      <c r="AZ133" s="16">
        <f>VLOOKUP($B133,[1]AC!$B:$BJ,51,FALSE)</f>
        <v>20.533706843260276</v>
      </c>
      <c r="BA133" s="16">
        <f>VLOOKUP($B133,[1]AC!$B:$BJ,52,FALSE)</f>
        <v>21.44629032750283</v>
      </c>
      <c r="BB133" s="16">
        <f>VLOOKUP($B133,[1]AC!$B:$BJ,53,FALSE)</f>
        <v>22.723808000762943</v>
      </c>
      <c r="BC133" s="16">
        <f>VLOOKUP($B133,[1]AC!$B:$BJ,54,FALSE)</f>
        <v>-8.6555310925839457E-2</v>
      </c>
      <c r="BD133" s="16">
        <f>VLOOKUP($B133,[1]AC!$B:$BJ,55,FALSE)</f>
        <v>-0.10949008114311909</v>
      </c>
      <c r="BE133" s="16">
        <f>VLOOKUP($B133,[1]AC!$B:$BJ,56,FALSE)</f>
        <v>-0.13790857591552119</v>
      </c>
      <c r="BF133" s="14">
        <f>VLOOKUP($B133,[2]indicators!$A:$G,2,FALSE)</f>
        <v>0</v>
      </c>
      <c r="BG133" s="14">
        <f>VLOOKUP($B133,[2]indicators!$A:$G,3,FALSE)</f>
        <v>0</v>
      </c>
      <c r="BH133" s="14">
        <f>VLOOKUP($B133,[2]indicators!$A:$G,4,FALSE)</f>
        <v>0</v>
      </c>
      <c r="BI133" s="17">
        <f>VLOOKUP($B133,[2]indicators!$A:$G,5,FALSE)</f>
        <v>0</v>
      </c>
      <c r="BJ133" s="17">
        <f>VLOOKUP($B133,[2]indicators!$A:$G,6,FALSE)</f>
        <v>0</v>
      </c>
      <c r="BK133" s="17">
        <f>VLOOKUP($B133,[2]indicators!$A:$G,7,FALSE)</f>
        <v>0</v>
      </c>
    </row>
    <row r="134" spans="1:63" x14ac:dyDescent="0.25">
      <c r="A134" s="14">
        <v>133</v>
      </c>
      <c r="B134" s="14" t="s">
        <v>139</v>
      </c>
      <c r="C134" s="6" t="s">
        <v>571</v>
      </c>
      <c r="D134" s="6" t="s">
        <v>100</v>
      </c>
      <c r="E134" s="15">
        <f t="shared" ca="1" si="2"/>
        <v>5</v>
      </c>
      <c r="F134" s="16">
        <f>VLOOKUP($B134,[1]AC!$B:$BJ,5,FALSE)</f>
        <v>58.242228794008994</v>
      </c>
      <c r="G134" s="16">
        <f>VLOOKUP($B135,[1]AC!$B:$BJ,6,FALSE)</f>
        <v>52.558294930935155</v>
      </c>
      <c r="H134" s="16">
        <f>VLOOKUP($B135,[1]AC!$B:$BJ,7,FALSE)</f>
        <v>0</v>
      </c>
      <c r="I134" s="16">
        <f>VLOOKUP($B135,[1]AC!$B:$BJ,8,FALSE)</f>
        <v>88.23</v>
      </c>
      <c r="J134" s="16">
        <f>VLOOKUP($B135,[1]AC!$B:$BJ,9,FALSE)</f>
        <v>6941.81</v>
      </c>
      <c r="K134" s="16">
        <f>VLOOKUP($B135,[1]AC!$B:$BJ,10,FALSE)</f>
        <v>89.03</v>
      </c>
      <c r="L134" s="16">
        <f>VLOOKUP($B135,[1]AC!$B:$BJ,11,FALSE)</f>
        <v>6964.82</v>
      </c>
      <c r="M134" s="16">
        <f>VLOOKUP($B135,[1]AC!$B:$BJ,12,FALSE)</f>
        <v>1.2709941643461864E-2</v>
      </c>
      <c r="N134" s="16">
        <f>VLOOKUP($B135,[1]AC!$B:$BJ,13,FALSE)</f>
        <v>1.2782814200510566E-2</v>
      </c>
      <c r="O134" s="16">
        <f>VLOOKUP($B135,[1]AC!$B:$BJ,14,FALSE)</f>
        <v>76.271840395138668</v>
      </c>
      <c r="P134" s="16">
        <f>VLOOKUP($B135,[1]AC!$B:$BJ,15,FALSE)</f>
        <v>6892.2477999999992</v>
      </c>
      <c r="Q134" s="16">
        <f>VLOOKUP($B135,[1]AC!$B:$BJ,16,FALSE)</f>
        <v>75.723904079599976</v>
      </c>
      <c r="R134" s="16">
        <f>VLOOKUP($B135,[1]AC!$B:$BJ,17,FALSE)</f>
        <v>6889.6637999999994</v>
      </c>
      <c r="S134" s="16">
        <f>VLOOKUP($B135,[1]AC!$B:$BJ,18,FALSE)</f>
        <v>1.1066323006427407E-2</v>
      </c>
      <c r="T134" s="16">
        <f>VLOOKUP($B135,[1]AC!$B:$BJ,19,FALSE)</f>
        <v>1.0990943285157104E-2</v>
      </c>
      <c r="U134" s="16" t="str">
        <f>VLOOKUP($B134,[1]AC!$B:$BJ,20,FALSE)</f>
        <v>NEGATIVE</v>
      </c>
      <c r="V134" s="16" t="str">
        <f>VLOOKUP($B134,[1]AC!$B:$BJ,21,FALSE)</f>
        <v/>
      </c>
      <c r="W134" s="16" t="str">
        <f>VLOOKUP($B134,[1]AC!$B:$BJ,22,FALSE)</f>
        <v>UP</v>
      </c>
      <c r="X134" s="16" t="str">
        <f>VLOOKUP($B134,[1]AC!$B:$BJ,23,FALSE)</f>
        <v>POSITIVE</v>
      </c>
      <c r="Y134" s="16">
        <f>VLOOKUP($B134,[1]AC!$B:$BJ,24,FALSE)</f>
        <v>37.518215309297119</v>
      </c>
      <c r="Z134" s="16">
        <f>VLOOKUP($B134,[1]AC!$B:$BJ,25,FALSE)</f>
        <v>6852.6203076923057</v>
      </c>
      <c r="AA134" s="16">
        <f>VLOOKUP($B134,[1]AC!$B:$BJ,26,FALSE)</f>
        <v>37.406140103490785</v>
      </c>
      <c r="AB134" s="16">
        <f>VLOOKUP($B134,[1]AC!$B:$BJ,27,FALSE)</f>
        <v>6850.3815384615364</v>
      </c>
      <c r="AC134" s="16">
        <f>VLOOKUP($B134,[1]AC!$B:$BJ,28,FALSE)</f>
        <v>5.4750173838147157E-3</v>
      </c>
      <c r="AD134" s="16">
        <f>VLOOKUP($B134,[1]AC!$B:$BJ,29,FALSE)</f>
        <v>5.4604462384282735E-3</v>
      </c>
      <c r="AE134" s="16" t="str">
        <f>VLOOKUP($B134,[1]AC!$B:$BJ,30,FALSE)</f>
        <v>UP</v>
      </c>
      <c r="AF134" s="16" t="str">
        <f>VLOOKUP($B134,[1]AC!$B:$BJ,31,FALSE)</f>
        <v>UP</v>
      </c>
      <c r="AG134" s="16" t="str">
        <f>VLOOKUP($B134,[1]AC!$B:$BJ,32,FALSE)</f>
        <v>POSITIVE</v>
      </c>
      <c r="AH134" s="16">
        <f>VLOOKUP($B134,[1]AC!$B:$BJ,33,FALSE)</f>
        <v>32.637556856024723</v>
      </c>
      <c r="AI134" s="16">
        <f>VLOOKUP($B134,[1]AC!$B:$BJ,34,FALSE)</f>
        <v>6560.7823076923087</v>
      </c>
      <c r="AJ134" s="16">
        <f>VLOOKUP($B134,[1]AC!$B:$BJ,35,FALSE)</f>
        <v>32.641403013783389</v>
      </c>
      <c r="AK134" s="16">
        <f>VLOOKUP($B134,[1]AC!$B:$BJ,36,FALSE)</f>
        <v>6561.3723076923088</v>
      </c>
      <c r="AL134" s="16">
        <f>VLOOKUP($B134,[1]AC!$B:$BJ,37,FALSE)</f>
        <v>4.9746440783072811E-3</v>
      </c>
      <c r="AM134" s="16">
        <f>VLOOKUP($B134,[1]AC!$B:$BJ,38,FALSE)</f>
        <v>4.974782939159819E-3</v>
      </c>
      <c r="AN134" s="16" t="str">
        <f>VLOOKUP($B135,[1]AC!$B:$BJ,39,FALSE)</f>
        <v>DOWN</v>
      </c>
      <c r="AO134" s="16" t="str">
        <f>VLOOKUP($B134,[1]AC!$B:$BJ,40,FALSE)</f>
        <v>DOWN</v>
      </c>
      <c r="AP134" s="16" t="str">
        <f>VLOOKUP($B134,[1]AC!$B:$BJ,41,FALSE)</f>
        <v>POSITIVE</v>
      </c>
      <c r="AQ134" s="16">
        <f>VLOOKUP($B134,[1]AC!$B:$BJ,42,FALSE)</f>
        <v>36.240394891588586</v>
      </c>
      <c r="AR134" s="16">
        <f>VLOOKUP($B134,[1]AC!$B:$BJ,43,FALSE)</f>
        <v>6769.6039787132295</v>
      </c>
      <c r="AS134" s="16">
        <f>VLOOKUP($B134,[1]AC!$B:$BJ,44,FALSE)</f>
        <v>36.130914694096148</v>
      </c>
      <c r="AT134" s="16">
        <f>VLOOKUP($B134,[1]AC!$B:$BJ,45,FALSE)</f>
        <v>6766.1256231941452</v>
      </c>
      <c r="AU134" s="16">
        <f>VLOOKUP($B134,[1]AC!$B:$BJ,46,FALSE)</f>
        <v>5.3533995497439986E-3</v>
      </c>
      <c r="AV134" s="16">
        <f>VLOOKUP($B134,[1]AC!$B:$BJ,47,FALSE)</f>
        <v>5.3399710123974179E-3</v>
      </c>
      <c r="AW134" s="16" t="str">
        <f>VLOOKUP($B134,[1]AC!$B:$BJ,48,FALSE)</f>
        <v>UP</v>
      </c>
      <c r="AX134" s="16" t="str">
        <f>VLOOKUP($B134,[1]AC!$B:$BJ,49,FALSE)</f>
        <v>UP</v>
      </c>
      <c r="AY134" s="16" t="str">
        <f>VLOOKUP($B134,[1]AC!$B:$BJ,50,FALSE)</f>
        <v>POSITIVE</v>
      </c>
      <c r="AZ134" s="16">
        <f>VLOOKUP($B134,[1]AC!$B:$BJ,51,FALSE)</f>
        <v>69.98542973319698</v>
      </c>
      <c r="BA134" s="16">
        <f>VLOOKUP($B134,[1]AC!$B:$BJ,52,FALSE)</f>
        <v>39.910253007335875</v>
      </c>
      <c r="BB134" s="16">
        <f>VLOOKUP($B134,[1]AC!$B:$BJ,53,FALSE)</f>
        <v>31.87318600739459</v>
      </c>
      <c r="BC134" s="16">
        <f>VLOOKUP($B134,[1]AC!$B:$BJ,54,FALSE)</f>
        <v>4.3842042102376633E-2</v>
      </c>
      <c r="BD134" s="16">
        <f>VLOOKUP($B134,[1]AC!$B:$BJ,55,FALSE)</f>
        <v>8.940858380521477E-2</v>
      </c>
      <c r="BE134" s="16">
        <f>VLOOKUP($B134,[1]AC!$B:$BJ,56,FALSE)</f>
        <v>0.30705477608466447</v>
      </c>
      <c r="BF134" s="14">
        <f>VLOOKUP($B134,[2]indicators!$A:$G,2,FALSE)</f>
        <v>26</v>
      </c>
      <c r="BG134" s="14">
        <f>VLOOKUP($B134,[2]indicators!$A:$G,3,FALSE)</f>
        <v>0</v>
      </c>
      <c r="BH134" s="14">
        <f>VLOOKUP($B134,[2]indicators!$A:$G,4,FALSE)</f>
        <v>0</v>
      </c>
      <c r="BI134" s="17">
        <f>VLOOKUP($B134,[2]indicators!$A:$G,5,FALSE)</f>
        <v>0</v>
      </c>
      <c r="BJ134" s="17">
        <f>VLOOKUP($B134,[2]indicators!$A:$G,6,FALSE)</f>
        <v>46044</v>
      </c>
      <c r="BK134" s="17">
        <f>VLOOKUP($B134,[2]indicators!$A:$G,7,FALSE)</f>
        <v>46044</v>
      </c>
    </row>
    <row r="135" spans="1:63" x14ac:dyDescent="0.25">
      <c r="A135" s="14">
        <v>134</v>
      </c>
      <c r="B135" s="14" t="s">
        <v>140</v>
      </c>
      <c r="C135" s="6" t="s">
        <v>572</v>
      </c>
      <c r="D135" s="6" t="s">
        <v>100</v>
      </c>
      <c r="E135" s="15">
        <f t="shared" ca="1" si="2"/>
        <v>5</v>
      </c>
      <c r="F135" s="16">
        <f>VLOOKUP($B135,[1]AC!$B:$BJ,5,FALSE)</f>
        <v>57.439627358435402</v>
      </c>
      <c r="G135" s="16">
        <f>VLOOKUP($B136,[1]AC!$B:$BJ,6,FALSE)</f>
        <v>52.558294930935155</v>
      </c>
      <c r="H135" s="16">
        <f>VLOOKUP($B136,[1]AC!$B:$BJ,7,FALSE)</f>
        <v>0</v>
      </c>
      <c r="I135" s="16">
        <f>VLOOKUP($B136,[1]AC!$B:$BJ,8,FALSE)</f>
        <v>54.02</v>
      </c>
      <c r="J135" s="16">
        <f>VLOOKUP($B136,[1]AC!$B:$BJ,9,FALSE)</f>
        <v>6941.81</v>
      </c>
      <c r="K135" s="16">
        <f>VLOOKUP($B136,[1]AC!$B:$BJ,10,FALSE)</f>
        <v>54.09</v>
      </c>
      <c r="L135" s="16">
        <f>VLOOKUP($B136,[1]AC!$B:$BJ,11,FALSE)</f>
        <v>6964.82</v>
      </c>
      <c r="M135" s="16">
        <f>VLOOKUP($B136,[1]AC!$B:$BJ,12,FALSE)</f>
        <v>7.7818321158314614E-3</v>
      </c>
      <c r="N135" s="16">
        <f>VLOOKUP($B136,[1]AC!$B:$BJ,13,FALSE)</f>
        <v>7.7661734258746102E-3</v>
      </c>
      <c r="O135" s="16">
        <f>VLOOKUP($B136,[1]AC!$B:$BJ,14,FALSE)</f>
        <v>53.850951901555284</v>
      </c>
      <c r="P135" s="16">
        <f>VLOOKUP($B136,[1]AC!$B:$BJ,15,FALSE)</f>
        <v>6892.2477999999992</v>
      </c>
      <c r="Q135" s="16">
        <f>VLOOKUP($B136,[1]AC!$B:$BJ,16,FALSE)</f>
        <v>53.793950970400012</v>
      </c>
      <c r="R135" s="16">
        <f>VLOOKUP($B136,[1]AC!$B:$BJ,17,FALSE)</f>
        <v>6889.6637999999994</v>
      </c>
      <c r="S135" s="16">
        <f>VLOOKUP($B136,[1]AC!$B:$BJ,18,FALSE)</f>
        <v>7.8132640416026956E-3</v>
      </c>
      <c r="T135" s="16">
        <f>VLOOKUP($B136,[1]AC!$B:$BJ,19,FALSE)</f>
        <v>7.8079210440428195E-3</v>
      </c>
      <c r="U135" s="16" t="str">
        <f>VLOOKUP($B135,[1]AC!$B:$BJ,20,FALSE)</f>
        <v>NEGATIVE</v>
      </c>
      <c r="V135" s="16" t="str">
        <f>VLOOKUP($B135,[1]AC!$B:$BJ,21,FALSE)</f>
        <v/>
      </c>
      <c r="W135" s="16" t="str">
        <f>VLOOKUP($B135,[1]AC!$B:$BJ,22,FALSE)</f>
        <v>UP</v>
      </c>
      <c r="X135" s="16" t="str">
        <f>VLOOKUP($B135,[1]AC!$B:$BJ,23,FALSE)</f>
        <v>POSITIVE</v>
      </c>
      <c r="Y135" s="16">
        <f>VLOOKUP($B135,[1]AC!$B:$BJ,24,FALSE)</f>
        <v>72.33357384795282</v>
      </c>
      <c r="Z135" s="16">
        <f>VLOOKUP($B135,[1]AC!$B:$BJ,25,FALSE)</f>
        <v>6852.6203076923057</v>
      </c>
      <c r="AA135" s="16">
        <f>VLOOKUP($B135,[1]AC!$B:$BJ,26,FALSE)</f>
        <v>71.867589517846142</v>
      </c>
      <c r="AB135" s="16">
        <f>VLOOKUP($B135,[1]AC!$B:$BJ,27,FALSE)</f>
        <v>6850.3815384615364</v>
      </c>
      <c r="AC135" s="16">
        <f>VLOOKUP($B135,[1]AC!$B:$BJ,28,FALSE)</f>
        <v>1.0555608015631022E-2</v>
      </c>
      <c r="AD135" s="16">
        <f>VLOOKUP($B135,[1]AC!$B:$BJ,29,FALSE)</f>
        <v>1.0491034567103283E-2</v>
      </c>
      <c r="AE135" s="16" t="str">
        <f>VLOOKUP($B135,[1]AC!$B:$BJ,30,FALSE)</f>
        <v>UP</v>
      </c>
      <c r="AF135" s="16" t="str">
        <f>VLOOKUP($B135,[1]AC!$B:$BJ,31,FALSE)</f>
        <v>UP</v>
      </c>
      <c r="AG135" s="16" t="str">
        <f>VLOOKUP($B135,[1]AC!$B:$BJ,32,FALSE)</f>
        <v>POSITIVE</v>
      </c>
      <c r="AH135" s="16">
        <f>VLOOKUP($B135,[1]AC!$B:$BJ,33,FALSE)</f>
        <v>57.76754640863436</v>
      </c>
      <c r="AI135" s="16">
        <f>VLOOKUP($B135,[1]AC!$B:$BJ,34,FALSE)</f>
        <v>6560.7823076923087</v>
      </c>
      <c r="AJ135" s="16">
        <f>VLOOKUP($B135,[1]AC!$B:$BJ,35,FALSE)</f>
        <v>57.788059143071955</v>
      </c>
      <c r="AK135" s="16">
        <f>VLOOKUP($B135,[1]AC!$B:$BJ,36,FALSE)</f>
        <v>6561.3723076923088</v>
      </c>
      <c r="AL135" s="16">
        <f>VLOOKUP($B135,[1]AC!$B:$BJ,37,FALSE)</f>
        <v>8.8049783851087016E-3</v>
      </c>
      <c r="AM135" s="16">
        <f>VLOOKUP($B135,[1]AC!$B:$BJ,38,FALSE)</f>
        <v>8.8073129267978566E-3</v>
      </c>
      <c r="AN135" s="16" t="str">
        <f>VLOOKUP($B136,[1]AC!$B:$BJ,39,FALSE)</f>
        <v>DOWN</v>
      </c>
      <c r="AO135" s="16" t="str">
        <f>VLOOKUP($B135,[1]AC!$B:$BJ,40,FALSE)</f>
        <v>DOWN</v>
      </c>
      <c r="AP135" s="16" t="str">
        <f>VLOOKUP($B135,[1]AC!$B:$BJ,41,FALSE)</f>
        <v>POSITIVE</v>
      </c>
      <c r="AQ135" s="16">
        <f>VLOOKUP($B135,[1]AC!$B:$BJ,42,FALSE)</f>
        <v>69.479097911840711</v>
      </c>
      <c r="AR135" s="16">
        <f>VLOOKUP($B135,[1]AC!$B:$BJ,43,FALSE)</f>
        <v>6769.6039787132295</v>
      </c>
      <c r="AS135" s="16">
        <f>VLOOKUP($B135,[1]AC!$B:$BJ,44,FALSE)</f>
        <v>69.100324947422195</v>
      </c>
      <c r="AT135" s="16">
        <f>VLOOKUP($B135,[1]AC!$B:$BJ,45,FALSE)</f>
        <v>6766.1256231941452</v>
      </c>
      <c r="AU135" s="16">
        <f>VLOOKUP($B135,[1]AC!$B:$BJ,46,FALSE)</f>
        <v>1.0263391792240015E-2</v>
      </c>
      <c r="AV135" s="16">
        <f>VLOOKUP($B135,[1]AC!$B:$BJ,47,FALSE)</f>
        <v>1.0212687259389279E-2</v>
      </c>
      <c r="AW135" s="16" t="str">
        <f>VLOOKUP($B135,[1]AC!$B:$BJ,48,FALSE)</f>
        <v>UP</v>
      </c>
      <c r="AX135" s="16" t="str">
        <f>VLOOKUP($B135,[1]AC!$B:$BJ,49,FALSE)</f>
        <v>UP</v>
      </c>
      <c r="AY135" s="16" t="str">
        <f>VLOOKUP($B135,[1]AC!$B:$BJ,50,FALSE)</f>
        <v>POSITIVE</v>
      </c>
      <c r="AZ135" s="16">
        <f>VLOOKUP($B135,[1]AC!$B:$BJ,51,FALSE)</f>
        <v>89.396074286605469</v>
      </c>
      <c r="BA135" s="16">
        <f>VLOOKUP($B135,[1]AC!$B:$BJ,52,FALSE)</f>
        <v>81.978144342804327</v>
      </c>
      <c r="BB135" s="16">
        <f>VLOOKUP($B135,[1]AC!$B:$BJ,53,FALSE)</f>
        <v>55.462595158757729</v>
      </c>
      <c r="BC135" s="16">
        <f>VLOOKUP($B135,[1]AC!$B:$BJ,54,FALSE)</f>
        <v>7.6262468580071463E-2</v>
      </c>
      <c r="BD135" s="16">
        <f>VLOOKUP($B135,[1]AC!$B:$BJ,55,FALSE)</f>
        <v>0.15678341499182591</v>
      </c>
      <c r="BE135" s="16">
        <f>VLOOKUP($B135,[1]AC!$B:$BJ,56,FALSE)</f>
        <v>0.59080186831229065</v>
      </c>
      <c r="BF135" s="14">
        <f>VLOOKUP($B135,[2]indicators!$A:$G,2,FALSE)</f>
        <v>51</v>
      </c>
      <c r="BG135" s="14">
        <f>VLOOKUP($B135,[2]indicators!$A:$G,3,FALSE)</f>
        <v>0</v>
      </c>
      <c r="BH135" s="14">
        <f>VLOOKUP($B135,[2]indicators!$A:$G,4,FALSE)</f>
        <v>0</v>
      </c>
      <c r="BI135" s="17">
        <f>VLOOKUP($B135,[2]indicators!$A:$G,5,FALSE)</f>
        <v>46052</v>
      </c>
      <c r="BJ135" s="17">
        <f>VLOOKUP($B135,[2]indicators!$A:$G,6,FALSE)</f>
        <v>46050</v>
      </c>
      <c r="BK135" s="17">
        <f>VLOOKUP($B135,[2]indicators!$A:$G,7,FALSE)</f>
        <v>46051</v>
      </c>
    </row>
    <row r="136" spans="1:63" x14ac:dyDescent="0.25">
      <c r="A136" s="14">
        <v>135</v>
      </c>
      <c r="B136" s="14" t="s">
        <v>141</v>
      </c>
      <c r="C136" s="6" t="s">
        <v>573</v>
      </c>
      <c r="D136" s="6" t="s">
        <v>100</v>
      </c>
      <c r="E136" s="15">
        <f t="shared" ca="1" si="2"/>
        <v>0</v>
      </c>
      <c r="F136" s="16">
        <f>VLOOKUP($B136,[1]AC!$B:$BJ,5,FALSE)</f>
        <v>45.700449103548927</v>
      </c>
      <c r="G136" s="16">
        <f>VLOOKUP($B137,[1]AC!$B:$BJ,6,FALSE)</f>
        <v>52.558294930935155</v>
      </c>
      <c r="H136" s="16">
        <f>VLOOKUP($B137,[1]AC!$B:$BJ,7,FALSE)</f>
        <v>0</v>
      </c>
      <c r="I136" s="16">
        <f>VLOOKUP($B137,[1]AC!$B:$BJ,8,FALSE)</f>
        <v>25.73</v>
      </c>
      <c r="J136" s="16">
        <f>VLOOKUP($B137,[1]AC!$B:$BJ,9,FALSE)</f>
        <v>6941.81</v>
      </c>
      <c r="K136" s="16">
        <f>VLOOKUP($B137,[1]AC!$B:$BJ,10,FALSE)</f>
        <v>25.75</v>
      </c>
      <c r="L136" s="16">
        <f>VLOOKUP($B137,[1]AC!$B:$BJ,11,FALSE)</f>
        <v>6964.82</v>
      </c>
      <c r="M136" s="16">
        <f>VLOOKUP($B137,[1]AC!$B:$BJ,12,FALSE)</f>
        <v>3.7065261077442336E-3</v>
      </c>
      <c r="N136" s="16">
        <f>VLOOKUP($B137,[1]AC!$B:$BJ,13,FALSE)</f>
        <v>3.6971522594984509E-3</v>
      </c>
      <c r="O136" s="16">
        <f>VLOOKUP($B137,[1]AC!$B:$BJ,14,FALSE)</f>
        <v>25.613645118644726</v>
      </c>
      <c r="P136" s="16">
        <f>VLOOKUP($B137,[1]AC!$B:$BJ,15,FALSE)</f>
        <v>6892.2477999999992</v>
      </c>
      <c r="Q136" s="16">
        <f>VLOOKUP($B137,[1]AC!$B:$BJ,16,FALSE)</f>
        <v>25.603446628000007</v>
      </c>
      <c r="R136" s="16">
        <f>VLOOKUP($B137,[1]AC!$B:$BJ,17,FALSE)</f>
        <v>6889.6637999999994</v>
      </c>
      <c r="S136" s="16">
        <f>VLOOKUP($B137,[1]AC!$B:$BJ,18,FALSE)</f>
        <v>3.7162977684355356E-3</v>
      </c>
      <c r="T136" s="16">
        <f>VLOOKUP($B137,[1]AC!$B:$BJ,19,FALSE)</f>
        <v>3.7162113234030388E-3</v>
      </c>
      <c r="U136" s="16" t="str">
        <f>VLOOKUP($B136,[1]AC!$B:$BJ,20,FALSE)</f>
        <v>NEGATIVE</v>
      </c>
      <c r="V136" s="16" t="str">
        <f>VLOOKUP($B136,[1]AC!$B:$BJ,21,FALSE)</f>
        <v/>
      </c>
      <c r="W136" s="16" t="str">
        <f>VLOOKUP($B136,[1]AC!$B:$BJ,22,FALSE)</f>
        <v>UP</v>
      </c>
      <c r="X136" s="16" t="str">
        <f>VLOOKUP($B136,[1]AC!$B:$BJ,23,FALSE)</f>
        <v>NEGATIVE</v>
      </c>
      <c r="Y136" s="16">
        <f>VLOOKUP($B136,[1]AC!$B:$BJ,24,FALSE)</f>
        <v>53.456989401042527</v>
      </c>
      <c r="Z136" s="16">
        <f>VLOOKUP($B136,[1]AC!$B:$BJ,25,FALSE)</f>
        <v>6852.6203076923057</v>
      </c>
      <c r="AA136" s="16">
        <f>VLOOKUP($B136,[1]AC!$B:$BJ,26,FALSE)</f>
        <v>53.459051740923087</v>
      </c>
      <c r="AB136" s="16">
        <f>VLOOKUP($B136,[1]AC!$B:$BJ,27,FALSE)</f>
        <v>6850.3815384615364</v>
      </c>
      <c r="AC136" s="16">
        <f>VLOOKUP($B136,[1]AC!$B:$BJ,28,FALSE)</f>
        <v>7.8009559848274661E-3</v>
      </c>
      <c r="AD136" s="16">
        <f>VLOOKUP($B136,[1]AC!$B:$BJ,29,FALSE)</f>
        <v>7.803806465490528E-3</v>
      </c>
      <c r="AE136" s="16" t="str">
        <f>VLOOKUP($B136,[1]AC!$B:$BJ,30,FALSE)</f>
        <v>DOWN</v>
      </c>
      <c r="AF136" s="16" t="str">
        <f>VLOOKUP($B136,[1]AC!$B:$BJ,31,FALSE)</f>
        <v>DOWN</v>
      </c>
      <c r="AG136" s="16" t="str">
        <f>VLOOKUP($B136,[1]AC!$B:$BJ,32,FALSE)</f>
        <v>NEGATIVE</v>
      </c>
      <c r="AH136" s="16">
        <f>VLOOKUP($B136,[1]AC!$B:$BJ,33,FALSE)</f>
        <v>50.307284093788809</v>
      </c>
      <c r="AI136" s="16">
        <f>VLOOKUP($B136,[1]AC!$B:$BJ,34,FALSE)</f>
        <v>6560.7823076923087</v>
      </c>
      <c r="AJ136" s="16">
        <f>VLOOKUP($B136,[1]AC!$B:$BJ,35,FALSE)</f>
        <v>50.309078953846154</v>
      </c>
      <c r="AK136" s="16">
        <f>VLOOKUP($B136,[1]AC!$B:$BJ,36,FALSE)</f>
        <v>6561.3723076923088</v>
      </c>
      <c r="AL136" s="16">
        <f>VLOOKUP($B136,[1]AC!$B:$BJ,37,FALSE)</f>
        <v>7.6678788800544594E-3</v>
      </c>
      <c r="AM136" s="16">
        <f>VLOOKUP($B136,[1]AC!$B:$BJ,38,FALSE)</f>
        <v>7.6674629322383767E-3</v>
      </c>
      <c r="AN136" s="16" t="str">
        <f>VLOOKUP($B137,[1]AC!$B:$BJ,39,FALSE)</f>
        <v>DOWN</v>
      </c>
      <c r="AO136" s="16" t="str">
        <f>VLOOKUP($B136,[1]AC!$B:$BJ,40,FALSE)</f>
        <v>UP</v>
      </c>
      <c r="AP136" s="16" t="str">
        <f>VLOOKUP($B136,[1]AC!$B:$BJ,41,FALSE)</f>
        <v>POSITIVE</v>
      </c>
      <c r="AQ136" s="16">
        <f>VLOOKUP($B136,[1]AC!$B:$BJ,42,FALSE)</f>
        <v>53.21378611499216</v>
      </c>
      <c r="AR136" s="16">
        <f>VLOOKUP($B136,[1]AC!$B:$BJ,43,FALSE)</f>
        <v>6769.6039787132295</v>
      </c>
      <c r="AS136" s="16">
        <f>VLOOKUP($B136,[1]AC!$B:$BJ,44,FALSE)</f>
        <v>53.197525606539728</v>
      </c>
      <c r="AT136" s="16">
        <f>VLOOKUP($B136,[1]AC!$B:$BJ,45,FALSE)</f>
        <v>6766.1256231941452</v>
      </c>
      <c r="AU136" s="16">
        <f>VLOOKUP($B136,[1]AC!$B:$BJ,46,FALSE)</f>
        <v>7.8606941088904102E-3</v>
      </c>
      <c r="AV136" s="16">
        <f>VLOOKUP($B136,[1]AC!$B:$BJ,47,FALSE)</f>
        <v>7.8623319413668076E-3</v>
      </c>
      <c r="AW136" s="16" t="str">
        <f>VLOOKUP($B136,[1]AC!$B:$BJ,48,FALSE)</f>
        <v>UP</v>
      </c>
      <c r="AX136" s="16" t="str">
        <f>VLOOKUP($B136,[1]AC!$B:$BJ,49,FALSE)</f>
        <v>DOWN</v>
      </c>
      <c r="AY136" s="16" t="str">
        <f>VLOOKUP($B136,[1]AC!$B:$BJ,50,FALSE)</f>
        <v>NEGATIVE</v>
      </c>
      <c r="AZ136" s="16">
        <f>VLOOKUP($B136,[1]AC!$B:$BJ,51,FALSE)</f>
        <v>44.50289358842096</v>
      </c>
      <c r="BA136" s="16">
        <f>VLOOKUP($B136,[1]AC!$B:$BJ,52,FALSE)</f>
        <v>55.420000014766572</v>
      </c>
      <c r="BB136" s="16">
        <f>VLOOKUP($B136,[1]AC!$B:$BJ,53,FALSE)</f>
        <v>49.659903519538794</v>
      </c>
      <c r="BC136" s="16">
        <f>VLOOKUP($B136,[1]AC!$B:$BJ,54,FALSE)</f>
        <v>-2.5261638657407826E-2</v>
      </c>
      <c r="BD136" s="16">
        <f>VLOOKUP($B136,[1]AC!$B:$BJ,55,FALSE)</f>
        <v>3.1391849628537027E-3</v>
      </c>
      <c r="BE136" s="16">
        <f>VLOOKUP($B136,[1]AC!$B:$BJ,56,FALSE)</f>
        <v>8.7799133132542728E-2</v>
      </c>
      <c r="BF136" s="14">
        <f>VLOOKUP($B136,[2]indicators!$A:$G,2,FALSE)</f>
        <v>0</v>
      </c>
      <c r="BG136" s="14">
        <f>VLOOKUP($B136,[2]indicators!$A:$G,3,FALSE)</f>
        <v>0</v>
      </c>
      <c r="BH136" s="14">
        <f>VLOOKUP($B136,[2]indicators!$A:$G,4,FALSE)</f>
        <v>0</v>
      </c>
      <c r="BI136" s="17">
        <f>VLOOKUP($B136,[2]indicators!$A:$G,5,FALSE)</f>
        <v>0</v>
      </c>
      <c r="BJ136" s="17">
        <f>VLOOKUP($B136,[2]indicators!$A:$G,6,FALSE)</f>
        <v>0</v>
      </c>
      <c r="BK136" s="17">
        <f>VLOOKUP($B136,[2]indicators!$A:$G,7,FALSE)</f>
        <v>0</v>
      </c>
    </row>
    <row r="137" spans="1:63" x14ac:dyDescent="0.25">
      <c r="A137" s="14">
        <v>136</v>
      </c>
      <c r="B137" s="14" t="s">
        <v>142</v>
      </c>
      <c r="C137" s="6" t="s">
        <v>574</v>
      </c>
      <c r="D137" s="6" t="s">
        <v>100</v>
      </c>
      <c r="E137" s="15">
        <f t="shared" ca="1" si="2"/>
        <v>-1</v>
      </c>
      <c r="F137" s="16">
        <f>VLOOKUP($B137,[1]AC!$B:$BJ,5,FALSE)</f>
        <v>52.245689352594162</v>
      </c>
      <c r="G137" s="16">
        <f>VLOOKUP($B138,[1]AC!$B:$BJ,6,FALSE)</f>
        <v>52.558294930935155</v>
      </c>
      <c r="H137" s="16">
        <f>VLOOKUP($B138,[1]AC!$B:$BJ,7,FALSE)</f>
        <v>0</v>
      </c>
      <c r="I137" s="16">
        <f>VLOOKUP($B138,[1]AC!$B:$BJ,8,FALSE)</f>
        <v>24.14</v>
      </c>
      <c r="J137" s="16">
        <f>VLOOKUP($B138,[1]AC!$B:$BJ,9,FALSE)</f>
        <v>6941.81</v>
      </c>
      <c r="K137" s="16">
        <f>VLOOKUP($B138,[1]AC!$B:$BJ,10,FALSE)</f>
        <v>24.25</v>
      </c>
      <c r="L137" s="16">
        <f>VLOOKUP($B138,[1]AC!$B:$BJ,11,FALSE)</f>
        <v>6964.82</v>
      </c>
      <c r="M137" s="16">
        <f>VLOOKUP($B138,[1]AC!$B:$BJ,12,FALSE)</f>
        <v>3.4774792165155771E-3</v>
      </c>
      <c r="N137" s="16">
        <f>VLOOKUP($B138,[1]AC!$B:$BJ,13,FALSE)</f>
        <v>3.4817841667121336E-3</v>
      </c>
      <c r="O137" s="16">
        <f>VLOOKUP($B138,[1]AC!$B:$BJ,14,FALSE)</f>
        <v>23.062794683392969</v>
      </c>
      <c r="P137" s="16">
        <f>VLOOKUP($B138,[1]AC!$B:$BJ,15,FALSE)</f>
        <v>6892.2477999999992</v>
      </c>
      <c r="Q137" s="16">
        <f>VLOOKUP($B138,[1]AC!$B:$BJ,16,FALSE)</f>
        <v>23.020368376399997</v>
      </c>
      <c r="R137" s="16">
        <f>VLOOKUP($B138,[1]AC!$B:$BJ,17,FALSE)</f>
        <v>6889.6637999999994</v>
      </c>
      <c r="S137" s="16">
        <f>VLOOKUP($B138,[1]AC!$B:$BJ,18,FALSE)</f>
        <v>3.3461934847137929E-3</v>
      </c>
      <c r="T137" s="16">
        <f>VLOOKUP($B138,[1]AC!$B:$BJ,19,FALSE)</f>
        <v>3.3412905251487017E-3</v>
      </c>
      <c r="U137" s="16" t="str">
        <f>VLOOKUP($B137,[1]AC!$B:$BJ,20,FALSE)</f>
        <v>NEGATIVE</v>
      </c>
      <c r="V137" s="16" t="str">
        <f>VLOOKUP($B137,[1]AC!$B:$BJ,21,FALSE)</f>
        <v/>
      </c>
      <c r="W137" s="16" t="str">
        <f>VLOOKUP($B137,[1]AC!$B:$BJ,22,FALSE)</f>
        <v>UP</v>
      </c>
      <c r="X137" s="16" t="str">
        <f>VLOOKUP($B137,[1]AC!$B:$BJ,23,FALSE)</f>
        <v>NEGATIVE</v>
      </c>
      <c r="Y137" s="16">
        <f>VLOOKUP($B137,[1]AC!$B:$BJ,24,FALSE)</f>
        <v>25.532324528649799</v>
      </c>
      <c r="Z137" s="16">
        <f>VLOOKUP($B137,[1]AC!$B:$BJ,25,FALSE)</f>
        <v>6852.6203076923057</v>
      </c>
      <c r="AA137" s="16">
        <f>VLOOKUP($B137,[1]AC!$B:$BJ,26,FALSE)</f>
        <v>25.530716064153861</v>
      </c>
      <c r="AB137" s="16">
        <f>VLOOKUP($B137,[1]AC!$B:$BJ,27,FALSE)</f>
        <v>6850.3815384615364</v>
      </c>
      <c r="AC137" s="16">
        <f>VLOOKUP($B137,[1]AC!$B:$BJ,28,FALSE)</f>
        <v>3.7259213822176712E-3</v>
      </c>
      <c r="AD137" s="16">
        <f>VLOOKUP($B137,[1]AC!$B:$BJ,29,FALSE)</f>
        <v>3.726904249173772E-3</v>
      </c>
      <c r="AE137" s="16" t="str">
        <f>VLOOKUP($B137,[1]AC!$B:$BJ,30,FALSE)</f>
        <v>UP</v>
      </c>
      <c r="AF137" s="16" t="str">
        <f>VLOOKUP($B137,[1]AC!$B:$BJ,31,FALSE)</f>
        <v>DOWN</v>
      </c>
      <c r="AG137" s="16" t="str">
        <f>VLOOKUP($B137,[1]AC!$B:$BJ,32,FALSE)</f>
        <v>NEGATIVE</v>
      </c>
      <c r="AH137" s="16">
        <f>VLOOKUP($B137,[1]AC!$B:$BJ,33,FALSE)</f>
        <v>25.662183361082977</v>
      </c>
      <c r="AI137" s="16">
        <f>VLOOKUP($B137,[1]AC!$B:$BJ,34,FALSE)</f>
        <v>6560.7823076923087</v>
      </c>
      <c r="AJ137" s="16">
        <f>VLOOKUP($B137,[1]AC!$B:$BJ,35,FALSE)</f>
        <v>25.662696193333328</v>
      </c>
      <c r="AK137" s="16">
        <f>VLOOKUP($B137,[1]AC!$B:$BJ,36,FALSE)</f>
        <v>6561.3723076923088</v>
      </c>
      <c r="AL137" s="16">
        <f>VLOOKUP($B137,[1]AC!$B:$BJ,37,FALSE)</f>
        <v>3.911451738155507E-3</v>
      </c>
      <c r="AM137" s="16">
        <f>VLOOKUP($B137,[1]AC!$B:$BJ,38,FALSE)</f>
        <v>3.9111781788768998E-3</v>
      </c>
      <c r="AN137" s="16" t="str">
        <f>VLOOKUP($B138,[1]AC!$B:$BJ,39,FALSE)</f>
        <v>DOWN</v>
      </c>
      <c r="AO137" s="16" t="str">
        <f>VLOOKUP($B137,[1]AC!$B:$BJ,40,FALSE)</f>
        <v>UP</v>
      </c>
      <c r="AP137" s="16" t="str">
        <f>VLOOKUP($B137,[1]AC!$B:$BJ,41,FALSE)</f>
        <v>NEGATIVE</v>
      </c>
      <c r="AQ137" s="16">
        <f>VLOOKUP($B137,[1]AC!$B:$BJ,42,FALSE)</f>
        <v>25.640015808483298</v>
      </c>
      <c r="AR137" s="16">
        <f>VLOOKUP($B137,[1]AC!$B:$BJ,43,FALSE)</f>
        <v>6769.6039787132295</v>
      </c>
      <c r="AS137" s="16">
        <f>VLOOKUP($B137,[1]AC!$B:$BJ,44,FALSE)</f>
        <v>25.638193638406239</v>
      </c>
      <c r="AT137" s="16">
        <f>VLOOKUP($B137,[1]AC!$B:$BJ,45,FALSE)</f>
        <v>6766.1256231941452</v>
      </c>
      <c r="AU137" s="16">
        <f>VLOOKUP($B137,[1]AC!$B:$BJ,46,FALSE)</f>
        <v>3.7875207898582226E-3</v>
      </c>
      <c r="AV137" s="16">
        <f>VLOOKUP($B137,[1]AC!$B:$BJ,47,FALSE)</f>
        <v>3.789198585157659E-3</v>
      </c>
      <c r="AW137" s="16" t="str">
        <f>VLOOKUP($B137,[1]AC!$B:$BJ,48,FALSE)</f>
        <v>UP</v>
      </c>
      <c r="AX137" s="16" t="str">
        <f>VLOOKUP($B137,[1]AC!$B:$BJ,49,FALSE)</f>
        <v>DOWN</v>
      </c>
      <c r="AY137" s="16" t="str">
        <f>VLOOKUP($B137,[1]AC!$B:$BJ,50,FALSE)</f>
        <v>NEGATIVE</v>
      </c>
      <c r="AZ137" s="16">
        <f>VLOOKUP($B137,[1]AC!$B:$BJ,51,FALSE)</f>
        <v>56.110434900793528</v>
      </c>
      <c r="BA137" s="16">
        <f>VLOOKUP($B137,[1]AC!$B:$BJ,52,FALSE)</f>
        <v>25.701290307814073</v>
      </c>
      <c r="BB137" s="16">
        <f>VLOOKUP($B137,[1]AC!$B:$BJ,53,FALSE)</f>
        <v>25.71139109386117</v>
      </c>
      <c r="BC137" s="16">
        <f>VLOOKUP($B137,[1]AC!$B:$BJ,54,FALSE)</f>
        <v>1.1170525620340932E-3</v>
      </c>
      <c r="BD137" s="16">
        <f>VLOOKUP($B137,[1]AC!$B:$BJ,55,FALSE)</f>
        <v>4.5426912419652687E-3</v>
      </c>
      <c r="BE137" s="16">
        <f>VLOOKUP($B137,[1]AC!$B:$BJ,56,FALSE)</f>
        <v>7.237611559365309E-4</v>
      </c>
      <c r="BF137" s="14">
        <f>VLOOKUP($B137,[2]indicators!$A:$G,2,FALSE)</f>
        <v>14</v>
      </c>
      <c r="BG137" s="14">
        <f>VLOOKUP($B137,[2]indicators!$A:$G,3,FALSE)</f>
        <v>0</v>
      </c>
      <c r="BH137" s="14">
        <f>VLOOKUP($B137,[2]indicators!$A:$G,4,FALSE)</f>
        <v>0</v>
      </c>
      <c r="BI137" s="17">
        <f>VLOOKUP($B137,[2]indicators!$A:$G,5,FALSE)</f>
        <v>0</v>
      </c>
      <c r="BJ137" s="17">
        <f>VLOOKUP($B137,[2]indicators!$A:$G,6,FALSE)</f>
        <v>0</v>
      </c>
      <c r="BK137" s="17">
        <f>VLOOKUP($B137,[2]indicators!$A:$G,7,FALSE)</f>
        <v>0</v>
      </c>
    </row>
    <row r="138" spans="1:63" x14ac:dyDescent="0.25">
      <c r="A138" s="14">
        <v>137</v>
      </c>
      <c r="B138" s="14" t="s">
        <v>143</v>
      </c>
      <c r="C138" s="6" t="s">
        <v>575</v>
      </c>
      <c r="D138" s="6" t="s">
        <v>100</v>
      </c>
      <c r="E138" s="15">
        <f t="shared" ca="1" si="2"/>
        <v>6</v>
      </c>
      <c r="F138" s="16">
        <f>VLOOKUP($B138,[1]AC!$B:$BJ,5,FALSE)</f>
        <v>55.467342090959797</v>
      </c>
      <c r="G138" s="16">
        <f>VLOOKUP($B139,[1]AC!$B:$BJ,6,FALSE)</f>
        <v>52.558294930935155</v>
      </c>
      <c r="H138" s="16">
        <f>VLOOKUP($B139,[1]AC!$B:$BJ,7,FALSE)</f>
        <v>0</v>
      </c>
      <c r="I138" s="16">
        <f>VLOOKUP($B139,[1]AC!$B:$BJ,8,FALSE)</f>
        <v>13.75</v>
      </c>
      <c r="J138" s="16">
        <f>VLOOKUP($B139,[1]AC!$B:$BJ,9,FALSE)</f>
        <v>6941.81</v>
      </c>
      <c r="K138" s="16">
        <f>VLOOKUP($B139,[1]AC!$B:$BJ,10,FALSE)</f>
        <v>13.77</v>
      </c>
      <c r="L138" s="16">
        <f>VLOOKUP($B139,[1]AC!$B:$BJ,11,FALSE)</f>
        <v>6964.82</v>
      </c>
      <c r="M138" s="16">
        <f>VLOOKUP($B139,[1]AC!$B:$BJ,12,FALSE)</f>
        <v>1.9807514178578783E-3</v>
      </c>
      <c r="N138" s="16">
        <f>VLOOKUP($B139,[1]AC!$B:$BJ,13,FALSE)</f>
        <v>1.9770790917783949E-3</v>
      </c>
      <c r="O138" s="16">
        <f>VLOOKUP($B139,[1]AC!$B:$BJ,14,FALSE)</f>
        <v>12.6757493078</v>
      </c>
      <c r="P138" s="16">
        <f>VLOOKUP($B139,[1]AC!$B:$BJ,15,FALSE)</f>
        <v>6892.2477999999992</v>
      </c>
      <c r="Q138" s="16">
        <f>VLOOKUP($B139,[1]AC!$B:$BJ,16,FALSE)</f>
        <v>12.647554878600001</v>
      </c>
      <c r="R138" s="16">
        <f>VLOOKUP($B139,[1]AC!$B:$BJ,17,FALSE)</f>
        <v>6889.6637999999994</v>
      </c>
      <c r="S138" s="16">
        <f>VLOOKUP($B139,[1]AC!$B:$BJ,18,FALSE)</f>
        <v>1.8391313945212478E-3</v>
      </c>
      <c r="T138" s="16">
        <f>VLOOKUP($B139,[1]AC!$B:$BJ,19,FALSE)</f>
        <v>1.8357288897899492E-3</v>
      </c>
      <c r="U138" s="16" t="str">
        <f>VLOOKUP($B138,[1]AC!$B:$BJ,20,FALSE)</f>
        <v>NEGATIVE</v>
      </c>
      <c r="V138" s="16" t="str">
        <f>VLOOKUP($B138,[1]AC!$B:$BJ,21,FALSE)</f>
        <v/>
      </c>
      <c r="W138" s="16" t="str">
        <f>VLOOKUP($B138,[1]AC!$B:$BJ,22,FALSE)</f>
        <v>UP</v>
      </c>
      <c r="X138" s="16" t="str">
        <f>VLOOKUP($B138,[1]AC!$B:$BJ,23,FALSE)</f>
        <v>POSITIVE</v>
      </c>
      <c r="Y138" s="16">
        <f>VLOOKUP($B138,[1]AC!$B:$BJ,24,FALSE)</f>
        <v>22.849082920609973</v>
      </c>
      <c r="Z138" s="16">
        <f>VLOOKUP($B138,[1]AC!$B:$BJ,25,FALSE)</f>
        <v>6852.6203076923057</v>
      </c>
      <c r="AA138" s="16">
        <f>VLOOKUP($B138,[1]AC!$B:$BJ,26,FALSE)</f>
        <v>22.817340311230765</v>
      </c>
      <c r="AB138" s="16">
        <f>VLOOKUP($B138,[1]AC!$B:$BJ,27,FALSE)</f>
        <v>6850.3815384615364</v>
      </c>
      <c r="AC138" s="16">
        <f>VLOOKUP($B138,[1]AC!$B:$BJ,28,FALSE)</f>
        <v>3.3343570626496086E-3</v>
      </c>
      <c r="AD138" s="16">
        <f>VLOOKUP($B138,[1]AC!$B:$BJ,29,FALSE)</f>
        <v>3.3308130624728825E-3</v>
      </c>
      <c r="AE138" s="16" t="str">
        <f>VLOOKUP($B138,[1]AC!$B:$BJ,30,FALSE)</f>
        <v>UP</v>
      </c>
      <c r="AF138" s="16" t="str">
        <f>VLOOKUP($B138,[1]AC!$B:$BJ,31,FALSE)</f>
        <v>UP</v>
      </c>
      <c r="AG138" s="16" t="str">
        <f>VLOOKUP($B138,[1]AC!$B:$BJ,32,FALSE)</f>
        <v>POSITIVE</v>
      </c>
      <c r="AH138" s="16">
        <f>VLOOKUP($B138,[1]AC!$B:$BJ,33,FALSE)</f>
        <v>22.020333026144829</v>
      </c>
      <c r="AI138" s="16">
        <f>VLOOKUP($B138,[1]AC!$B:$BJ,34,FALSE)</f>
        <v>6560.7823076923087</v>
      </c>
      <c r="AJ138" s="16">
        <f>VLOOKUP($B138,[1]AC!$B:$BJ,35,FALSE)</f>
        <v>22.023153554615384</v>
      </c>
      <c r="AK138" s="16">
        <f>VLOOKUP($B138,[1]AC!$B:$BJ,36,FALSE)</f>
        <v>6561.3723076923088</v>
      </c>
      <c r="AL138" s="16">
        <f>VLOOKUP($B138,[1]AC!$B:$BJ,37,FALSE)</f>
        <v>3.3563578234148523E-3</v>
      </c>
      <c r="AM138" s="16">
        <f>VLOOKUP($B138,[1]AC!$B:$BJ,38,FALSE)</f>
        <v>3.3564858876848455E-3</v>
      </c>
      <c r="AN138" s="16" t="str">
        <f>VLOOKUP($B139,[1]AC!$B:$BJ,39,FALSE)</f>
        <v>DOWN</v>
      </c>
      <c r="AO138" s="16" t="str">
        <f>VLOOKUP($B138,[1]AC!$B:$BJ,40,FALSE)</f>
        <v>DOWN</v>
      </c>
      <c r="AP138" s="16" t="str">
        <f>VLOOKUP($B138,[1]AC!$B:$BJ,41,FALSE)</f>
        <v>POSITIVE</v>
      </c>
      <c r="AQ138" s="16">
        <f>VLOOKUP($B138,[1]AC!$B:$BJ,42,FALSE)</f>
        <v>22.704161319861527</v>
      </c>
      <c r="AR138" s="16">
        <f>VLOOKUP($B138,[1]AC!$B:$BJ,43,FALSE)</f>
        <v>6769.6039787132295</v>
      </c>
      <c r="AS138" s="16">
        <f>VLOOKUP($B138,[1]AC!$B:$BJ,44,FALSE)</f>
        <v>22.675159905955411</v>
      </c>
      <c r="AT138" s="16">
        <f>VLOOKUP($B138,[1]AC!$B:$BJ,45,FALSE)</f>
        <v>6766.1256231941452</v>
      </c>
      <c r="AU138" s="16">
        <f>VLOOKUP($B138,[1]AC!$B:$BJ,46,FALSE)</f>
        <v>3.3538389234073259E-3</v>
      </c>
      <c r="AV138" s="16">
        <f>VLOOKUP($B138,[1]AC!$B:$BJ,47,FALSE)</f>
        <v>3.3512768116845792E-3</v>
      </c>
      <c r="AW138" s="16" t="str">
        <f>VLOOKUP($B138,[1]AC!$B:$BJ,48,FALSE)</f>
        <v>UP</v>
      </c>
      <c r="AX138" s="16" t="str">
        <f>VLOOKUP($B138,[1]AC!$B:$BJ,49,FALSE)</f>
        <v>UP</v>
      </c>
      <c r="AY138" s="16" t="str">
        <f>VLOOKUP($B138,[1]AC!$B:$BJ,50,FALSE)</f>
        <v>POSITIVE</v>
      </c>
      <c r="AZ138" s="16">
        <f>VLOOKUP($B138,[1]AC!$B:$BJ,51,FALSE)</f>
        <v>71.478942817271999</v>
      </c>
      <c r="BA138" s="16">
        <f>VLOOKUP($B138,[1]AC!$B:$BJ,52,FALSE)</f>
        <v>23.536774173859627</v>
      </c>
      <c r="BB138" s="16">
        <f>VLOOKUP($B138,[1]AC!$B:$BJ,53,FALSE)</f>
        <v>21.831937188198236</v>
      </c>
      <c r="BC138" s="16">
        <f>VLOOKUP($B138,[1]AC!$B:$BJ,54,FALSE)</f>
        <v>2.562907821116478E-2</v>
      </c>
      <c r="BD138" s="16">
        <f>VLOOKUP($B138,[1]AC!$B:$BJ,55,FALSE)</f>
        <v>4.6707492799331174E-2</v>
      </c>
      <c r="BE138" s="16">
        <f>VLOOKUP($B138,[1]AC!$B:$BJ,56,FALSE)</f>
        <v>0.10571956083903733</v>
      </c>
      <c r="BF138" s="14">
        <f>VLOOKUP($B138,[2]indicators!$A:$G,2,FALSE)</f>
        <v>34</v>
      </c>
      <c r="BG138" s="14">
        <f>VLOOKUP($B138,[2]indicators!$A:$G,3,FALSE)</f>
        <v>0</v>
      </c>
      <c r="BH138" s="14">
        <f>VLOOKUP($B138,[2]indicators!$A:$G,4,FALSE)</f>
        <v>0</v>
      </c>
      <c r="BI138" s="17">
        <f>VLOOKUP($B138,[2]indicators!$A:$G,5,FALSE)</f>
        <v>46055</v>
      </c>
      <c r="BJ138" s="17">
        <f>VLOOKUP($B138,[2]indicators!$A:$G,6,FALSE)</f>
        <v>45996</v>
      </c>
      <c r="BK138" s="17">
        <f>VLOOKUP($B138,[2]indicators!$A:$G,7,FALSE)</f>
        <v>0</v>
      </c>
    </row>
    <row r="139" spans="1:63" x14ac:dyDescent="0.25">
      <c r="A139" s="14">
        <v>138</v>
      </c>
      <c r="B139" s="14" t="s">
        <v>144</v>
      </c>
      <c r="C139" s="6" t="s">
        <v>576</v>
      </c>
      <c r="D139" s="6" t="s">
        <v>100</v>
      </c>
      <c r="E139" s="15">
        <f t="shared" ca="1" si="2"/>
        <v>5</v>
      </c>
      <c r="F139" s="16">
        <f>VLOOKUP($B139,[1]AC!$B:$BJ,5,FALSE)</f>
        <v>60.747425162811687</v>
      </c>
      <c r="G139" s="16">
        <f>VLOOKUP($B140,[1]AC!$B:$BJ,6,FALSE)</f>
        <v>52.558294930935155</v>
      </c>
      <c r="H139" s="16">
        <f>VLOOKUP($B140,[1]AC!$B:$BJ,7,FALSE)</f>
        <v>0</v>
      </c>
      <c r="I139" s="16">
        <f>VLOOKUP($B140,[1]AC!$B:$BJ,8,FALSE)</f>
        <v>501.9</v>
      </c>
      <c r="J139" s="16">
        <f>VLOOKUP($B140,[1]AC!$B:$BJ,9,FALSE)</f>
        <v>6941.81</v>
      </c>
      <c r="K139" s="16">
        <f>VLOOKUP($B140,[1]AC!$B:$BJ,10,FALSE)</f>
        <v>501.22</v>
      </c>
      <c r="L139" s="16">
        <f>VLOOKUP($B140,[1]AC!$B:$BJ,11,FALSE)</f>
        <v>6964.82</v>
      </c>
      <c r="M139" s="16">
        <f>VLOOKUP($B140,[1]AC!$B:$BJ,12,FALSE)</f>
        <v>7.2301028118026842E-2</v>
      </c>
      <c r="N139" s="16">
        <f>VLOOKUP($B140,[1]AC!$B:$BJ,13,FALSE)</f>
        <v>7.1964530310905384E-2</v>
      </c>
      <c r="O139" s="16">
        <f>VLOOKUP($B140,[1]AC!$B:$BJ,14,FALSE)</f>
        <v>487.03815488058632</v>
      </c>
      <c r="P139" s="16">
        <f>VLOOKUP($B140,[1]AC!$B:$BJ,15,FALSE)</f>
        <v>6892.2477999999992</v>
      </c>
      <c r="Q139" s="16">
        <f>VLOOKUP($B140,[1]AC!$B:$BJ,16,FALSE)</f>
        <v>486.46311290318698</v>
      </c>
      <c r="R139" s="16">
        <f>VLOOKUP($B140,[1]AC!$B:$BJ,17,FALSE)</f>
        <v>6889.6637999999994</v>
      </c>
      <c r="S139" s="16">
        <f>VLOOKUP($B140,[1]AC!$B:$BJ,18,FALSE)</f>
        <v>7.0664632063952543E-2</v>
      </c>
      <c r="T139" s="16">
        <f>VLOOKUP($B140,[1]AC!$B:$BJ,19,FALSE)</f>
        <v>7.0607670711477541E-2</v>
      </c>
      <c r="U139" s="16" t="str">
        <f>VLOOKUP($B139,[1]AC!$B:$BJ,20,FALSE)</f>
        <v>NEGATIVE</v>
      </c>
      <c r="V139" s="16" t="str">
        <f>VLOOKUP($B139,[1]AC!$B:$BJ,21,FALSE)</f>
        <v/>
      </c>
      <c r="W139" s="16" t="str">
        <f>VLOOKUP($B139,[1]AC!$B:$BJ,22,FALSE)</f>
        <v>UP</v>
      </c>
      <c r="X139" s="16" t="str">
        <f>VLOOKUP($B139,[1]AC!$B:$BJ,23,FALSE)</f>
        <v>POSITIVE</v>
      </c>
      <c r="Y139" s="16">
        <f>VLOOKUP($B139,[1]AC!$B:$BJ,24,FALSE)</f>
        <v>12.629157676384612</v>
      </c>
      <c r="Z139" s="16">
        <f>VLOOKUP($B139,[1]AC!$B:$BJ,25,FALSE)</f>
        <v>6852.6203076923057</v>
      </c>
      <c r="AA139" s="16">
        <f>VLOOKUP($B139,[1]AC!$B:$BJ,26,FALSE)</f>
        <v>12.610143603769229</v>
      </c>
      <c r="AB139" s="16">
        <f>VLOOKUP($B139,[1]AC!$B:$BJ,27,FALSE)</f>
        <v>6850.3815384615364</v>
      </c>
      <c r="AC139" s="16">
        <f>VLOOKUP($B139,[1]AC!$B:$BJ,28,FALSE)</f>
        <v>1.8429676692006329E-3</v>
      </c>
      <c r="AD139" s="16">
        <f>VLOOKUP($B139,[1]AC!$B:$BJ,29,FALSE)</f>
        <v>1.8407943459746658E-3</v>
      </c>
      <c r="AE139" s="16" t="str">
        <f>VLOOKUP($B139,[1]AC!$B:$BJ,30,FALSE)</f>
        <v>UP</v>
      </c>
      <c r="AF139" s="16" t="str">
        <f>VLOOKUP($B139,[1]AC!$B:$BJ,31,FALSE)</f>
        <v>UP</v>
      </c>
      <c r="AG139" s="16" t="str">
        <f>VLOOKUP($B139,[1]AC!$B:$BJ,32,FALSE)</f>
        <v>POSITIVE</v>
      </c>
      <c r="AH139" s="16">
        <f>VLOOKUP($B139,[1]AC!$B:$BJ,33,FALSE)</f>
        <v>12.852231963846153</v>
      </c>
      <c r="AI139" s="16">
        <f>VLOOKUP($B139,[1]AC!$B:$BJ,34,FALSE)</f>
        <v>6560.7823076923087</v>
      </c>
      <c r="AJ139" s="16">
        <f>VLOOKUP($B139,[1]AC!$B:$BJ,35,FALSE)</f>
        <v>12.852744784358974</v>
      </c>
      <c r="AK139" s="16">
        <f>VLOOKUP($B139,[1]AC!$B:$BJ,36,FALSE)</f>
        <v>6561.3723076923088</v>
      </c>
      <c r="AL139" s="16">
        <f>VLOOKUP($B139,[1]AC!$B:$BJ,37,FALSE)</f>
        <v>1.9589480889767247E-3</v>
      </c>
      <c r="AM139" s="16">
        <f>VLOOKUP($B139,[1]AC!$B:$BJ,38,FALSE)</f>
        <v>1.9588500974545972E-3</v>
      </c>
      <c r="AN139" s="16" t="str">
        <f>VLOOKUP($B140,[1]AC!$B:$BJ,39,FALSE)</f>
        <v>UP</v>
      </c>
      <c r="AO139" s="16" t="str">
        <f>VLOOKUP($B139,[1]AC!$B:$BJ,40,FALSE)</f>
        <v>UP</v>
      </c>
      <c r="AP139" s="16" t="str">
        <f>VLOOKUP($B139,[1]AC!$B:$BJ,41,FALSE)</f>
        <v>POSITIVE</v>
      </c>
      <c r="AQ139" s="16">
        <f>VLOOKUP($B139,[1]AC!$B:$BJ,42,FALSE)</f>
        <v>12.796143899928175</v>
      </c>
      <c r="AR139" s="16">
        <f>VLOOKUP($B139,[1]AC!$B:$BJ,43,FALSE)</f>
        <v>6769.6039787132295</v>
      </c>
      <c r="AS139" s="16">
        <f>VLOOKUP($B139,[1]AC!$B:$BJ,44,FALSE)</f>
        <v>12.776878653529767</v>
      </c>
      <c r="AT139" s="16">
        <f>VLOOKUP($B139,[1]AC!$B:$BJ,45,FALSE)</f>
        <v>6766.1256231941452</v>
      </c>
      <c r="AU139" s="16">
        <f>VLOOKUP($B139,[1]AC!$B:$BJ,46,FALSE)</f>
        <v>1.8902352250094953E-3</v>
      </c>
      <c r="AV139" s="16">
        <f>VLOOKUP($B139,[1]AC!$B:$BJ,47,FALSE)</f>
        <v>1.8883596558909399E-3</v>
      </c>
      <c r="AW139" s="16" t="str">
        <f>VLOOKUP($B139,[1]AC!$B:$BJ,48,FALSE)</f>
        <v>UP</v>
      </c>
      <c r="AX139" s="16" t="str">
        <f>VLOOKUP($B139,[1]AC!$B:$BJ,49,FALSE)</f>
        <v>UP</v>
      </c>
      <c r="AY139" s="16" t="str">
        <f>VLOOKUP($B139,[1]AC!$B:$BJ,50,FALSE)</f>
        <v>POSITIVE</v>
      </c>
      <c r="AZ139" s="16">
        <f>VLOOKUP($B139,[1]AC!$B:$BJ,51,FALSE)</f>
        <v>70.908009609231868</v>
      </c>
      <c r="BA139" s="16">
        <f>VLOOKUP($B139,[1]AC!$B:$BJ,52,FALSE)</f>
        <v>12.918709677419356</v>
      </c>
      <c r="BB139" s="16">
        <f>VLOOKUP($B139,[1]AC!$B:$BJ,53,FALSE)</f>
        <v>12.767969759425</v>
      </c>
      <c r="BC139" s="16">
        <f>VLOOKUP($B139,[1]AC!$B:$BJ,54,FALSE)</f>
        <v>6.4347782660806985E-2</v>
      </c>
      <c r="BD139" s="16">
        <f>VLOOKUP($B139,[1]AC!$B:$BJ,55,FALSE)</f>
        <v>8.4748496212287971E-2</v>
      </c>
      <c r="BE139" s="16">
        <f>VLOOKUP($B139,[1]AC!$B:$BJ,56,FALSE)</f>
        <v>7.6913578202211008E-2</v>
      </c>
      <c r="BF139" s="14">
        <f>VLOOKUP($B139,[2]indicators!$A:$G,2,FALSE)</f>
        <v>23</v>
      </c>
      <c r="BG139" s="14">
        <f>VLOOKUP($B139,[2]indicators!$A:$G,3,FALSE)</f>
        <v>0</v>
      </c>
      <c r="BH139" s="14">
        <f>VLOOKUP($B139,[2]indicators!$A:$G,4,FALSE)</f>
        <v>0</v>
      </c>
      <c r="BI139" s="17">
        <f>VLOOKUP($B139,[2]indicators!$A:$G,5,FALSE)</f>
        <v>0</v>
      </c>
      <c r="BJ139" s="17">
        <f>VLOOKUP($B139,[2]indicators!$A:$G,6,FALSE)</f>
        <v>0</v>
      </c>
      <c r="BK139" s="17">
        <f>VLOOKUP($B139,[2]indicators!$A:$G,7,FALSE)</f>
        <v>0</v>
      </c>
    </row>
    <row r="140" spans="1:63" x14ac:dyDescent="0.25">
      <c r="A140" s="14">
        <v>139</v>
      </c>
      <c r="B140" s="14" t="s">
        <v>145</v>
      </c>
      <c r="C140" s="6" t="s">
        <v>146</v>
      </c>
      <c r="D140" s="6" t="s">
        <v>100</v>
      </c>
      <c r="E140" s="15">
        <f t="shared" ca="1" si="2"/>
        <v>5</v>
      </c>
      <c r="F140" s="16">
        <f>VLOOKUP($B140,[1]AC!$B:$BJ,5,FALSE)</f>
        <v>62.269068654773207</v>
      </c>
      <c r="G140" s="16">
        <f>VLOOKUP($B141,[1]AC!$B:$BJ,6,FALSE)</f>
        <v>52.558294930935155</v>
      </c>
      <c r="H140" s="16">
        <f>VLOOKUP($B141,[1]AC!$B:$BJ,7,FALSE)</f>
        <v>0</v>
      </c>
      <c r="I140" s="16">
        <f>VLOOKUP($B141,[1]AC!$B:$BJ,8,FALSE)</f>
        <v>32.869999999999997</v>
      </c>
      <c r="J140" s="16">
        <f>VLOOKUP($B141,[1]AC!$B:$BJ,9,FALSE)</f>
        <v>6941.81</v>
      </c>
      <c r="K140" s="16">
        <f>VLOOKUP($B141,[1]AC!$B:$BJ,10,FALSE)</f>
        <v>32.85</v>
      </c>
      <c r="L140" s="16">
        <f>VLOOKUP($B141,[1]AC!$B:$BJ,11,FALSE)</f>
        <v>6964.82</v>
      </c>
      <c r="M140" s="16">
        <f>VLOOKUP($B141,[1]AC!$B:$BJ,12,FALSE)</f>
        <v>4.7350762985446156E-3</v>
      </c>
      <c r="N140" s="16">
        <f>VLOOKUP($B141,[1]AC!$B:$BJ,13,FALSE)</f>
        <v>4.7165612320203545E-3</v>
      </c>
      <c r="O140" s="16">
        <f>VLOOKUP($B141,[1]AC!$B:$BJ,14,FALSE)</f>
        <v>31.1583646240097</v>
      </c>
      <c r="P140" s="16">
        <f>VLOOKUP($B141,[1]AC!$B:$BJ,15,FALSE)</f>
        <v>6892.2477999999992</v>
      </c>
      <c r="Q140" s="16">
        <f>VLOOKUP($B141,[1]AC!$B:$BJ,16,FALSE)</f>
        <v>31.077862375572003</v>
      </c>
      <c r="R140" s="16">
        <f>VLOOKUP($B141,[1]AC!$B:$BJ,17,FALSE)</f>
        <v>6889.6637999999994</v>
      </c>
      <c r="S140" s="16">
        <f>VLOOKUP($B141,[1]AC!$B:$BJ,18,FALSE)</f>
        <v>4.5207841517261906E-3</v>
      </c>
      <c r="T140" s="16">
        <f>VLOOKUP($B141,[1]AC!$B:$BJ,19,FALSE)</f>
        <v>4.5107951966497995E-3</v>
      </c>
      <c r="U140" s="16" t="str">
        <f>VLOOKUP($B140,[1]AC!$B:$BJ,20,FALSE)</f>
        <v>NEGATIVE</v>
      </c>
      <c r="V140" s="16" t="str">
        <f>VLOOKUP($B140,[1]AC!$B:$BJ,21,FALSE)</f>
        <v/>
      </c>
      <c r="W140" s="16" t="str">
        <f>VLOOKUP($B140,[1]AC!$B:$BJ,22,FALSE)</f>
        <v>UP</v>
      </c>
      <c r="X140" s="16" t="str">
        <f>VLOOKUP($B140,[1]AC!$B:$BJ,23,FALSE)</f>
        <v>POSITIVE</v>
      </c>
      <c r="Y140" s="16">
        <f>VLOOKUP($B140,[1]AC!$B:$BJ,24,FALSE)</f>
        <v>482.60417586334484</v>
      </c>
      <c r="Z140" s="16">
        <f>VLOOKUP($B140,[1]AC!$B:$BJ,25,FALSE)</f>
        <v>6852.6203076923057</v>
      </c>
      <c r="AA140" s="16">
        <f>VLOOKUP($B140,[1]AC!$B:$BJ,26,FALSE)</f>
        <v>482.13368126923393</v>
      </c>
      <c r="AB140" s="16">
        <f>VLOOKUP($B140,[1]AC!$B:$BJ,27,FALSE)</f>
        <v>6850.3815384615364</v>
      </c>
      <c r="AC140" s="16">
        <f>VLOOKUP($B140,[1]AC!$B:$BJ,28,FALSE)</f>
        <v>7.0426224450463829E-2</v>
      </c>
      <c r="AD140" s="16">
        <f>VLOOKUP($B140,[1]AC!$B:$BJ,29,FALSE)</f>
        <v>7.0380558887456049E-2</v>
      </c>
      <c r="AE140" s="16" t="str">
        <f>VLOOKUP($B140,[1]AC!$B:$BJ,30,FALSE)</f>
        <v>UP</v>
      </c>
      <c r="AF140" s="16" t="str">
        <f>VLOOKUP($B140,[1]AC!$B:$BJ,31,FALSE)</f>
        <v>UP</v>
      </c>
      <c r="AG140" s="16" t="str">
        <f>VLOOKUP($B140,[1]AC!$B:$BJ,32,FALSE)</f>
        <v>POSITIVE</v>
      </c>
      <c r="AH140" s="16">
        <f>VLOOKUP($B140,[1]AC!$B:$BJ,33,FALSE)</f>
        <v>459.798547684813</v>
      </c>
      <c r="AI140" s="16">
        <f>VLOOKUP($B140,[1]AC!$B:$BJ,34,FALSE)</f>
        <v>6560.7823076923087</v>
      </c>
      <c r="AJ140" s="16">
        <f>VLOOKUP($B140,[1]AC!$B:$BJ,35,FALSE)</f>
        <v>459.78111194387748</v>
      </c>
      <c r="AK140" s="16">
        <f>VLOOKUP($B140,[1]AC!$B:$BJ,36,FALSE)</f>
        <v>6561.3723076923088</v>
      </c>
      <c r="AL140" s="16">
        <f>VLOOKUP($B140,[1]AC!$B:$BJ,37,FALSE)</f>
        <v>7.0082884345318675E-2</v>
      </c>
      <c r="AM140" s="16">
        <f>VLOOKUP($B140,[1]AC!$B:$BJ,38,FALSE)</f>
        <v>7.0073925145940463E-2</v>
      </c>
      <c r="AN140" s="16" t="str">
        <f>VLOOKUP($B141,[1]AC!$B:$BJ,39,FALSE)</f>
        <v>UP</v>
      </c>
      <c r="AO140" s="16" t="str">
        <f>VLOOKUP($B140,[1]AC!$B:$BJ,40,FALSE)</f>
        <v>UP</v>
      </c>
      <c r="AP140" s="16" t="str">
        <f>VLOOKUP($B140,[1]AC!$B:$BJ,41,FALSE)</f>
        <v>POSITIVE</v>
      </c>
      <c r="AQ140" s="16">
        <f>VLOOKUP($B140,[1]AC!$B:$BJ,42,FALSE)</f>
        <v>476.56529986988022</v>
      </c>
      <c r="AR140" s="16">
        <f>VLOOKUP($B140,[1]AC!$B:$BJ,43,FALSE)</f>
        <v>6769.6039787132295</v>
      </c>
      <c r="AS140" s="16">
        <f>VLOOKUP($B140,[1]AC!$B:$BJ,44,FALSE)</f>
        <v>476.0535554536275</v>
      </c>
      <c r="AT140" s="16">
        <f>VLOOKUP($B140,[1]AC!$B:$BJ,45,FALSE)</f>
        <v>6766.1256231941452</v>
      </c>
      <c r="AU140" s="16">
        <f>VLOOKUP($B140,[1]AC!$B:$BJ,46,FALSE)</f>
        <v>7.0397810768314112E-2</v>
      </c>
      <c r="AV140" s="16">
        <f>VLOOKUP($B140,[1]AC!$B:$BJ,47,FALSE)</f>
        <v>7.0358367840781033E-2</v>
      </c>
      <c r="AW140" s="16" t="str">
        <f>VLOOKUP($B140,[1]AC!$B:$BJ,48,FALSE)</f>
        <v>UP</v>
      </c>
      <c r="AX140" s="16" t="str">
        <f>VLOOKUP($B140,[1]AC!$B:$BJ,49,FALSE)</f>
        <v>UP</v>
      </c>
      <c r="AY140" s="16" t="str">
        <f>VLOOKUP($B140,[1]AC!$B:$BJ,50,FALSE)</f>
        <v>POSITIVE</v>
      </c>
      <c r="AZ140" s="16">
        <f>VLOOKUP($B140,[1]AC!$B:$BJ,51,FALSE)</f>
        <v>76.813007598283733</v>
      </c>
      <c r="BA140" s="16">
        <f>VLOOKUP($B140,[1]AC!$B:$BJ,52,FALSE)</f>
        <v>491.42210537730597</v>
      </c>
      <c r="BB140" s="16">
        <f>VLOOKUP($B140,[1]AC!$B:$BJ,53,FALSE)</f>
        <v>454.47947461977844</v>
      </c>
      <c r="BC140" s="16">
        <f>VLOOKUP($B140,[1]AC!$B:$BJ,54,FALSE)</f>
        <v>2.1321577739465525E-2</v>
      </c>
      <c r="BD140" s="16">
        <f>VLOOKUP($B140,[1]AC!$B:$BJ,55,FALSE)</f>
        <v>3.051474503688012E-2</v>
      </c>
      <c r="BE140" s="16">
        <f>VLOOKUP($B140,[1]AC!$B:$BJ,56,FALSE)</f>
        <v>0.10434030144022222</v>
      </c>
      <c r="BF140" s="14">
        <f>VLOOKUP($B140,[2]indicators!$A:$G,2,FALSE)</f>
        <v>3</v>
      </c>
      <c r="BG140" s="14">
        <f>VLOOKUP($B140,[2]indicators!$A:$G,3,FALSE)</f>
        <v>0</v>
      </c>
      <c r="BH140" s="14">
        <f>VLOOKUP($B140,[2]indicators!$A:$G,4,FALSE)</f>
        <v>0</v>
      </c>
      <c r="BI140" s="17">
        <f>VLOOKUP($B140,[2]indicators!$A:$G,5,FALSE)</f>
        <v>0</v>
      </c>
      <c r="BJ140" s="17">
        <f>VLOOKUP($B140,[2]indicators!$A:$G,6,FALSE)</f>
        <v>45958</v>
      </c>
      <c r="BK140" s="17">
        <f>VLOOKUP($B140,[2]indicators!$A:$G,7,FALSE)</f>
        <v>0</v>
      </c>
    </row>
    <row r="141" spans="1:63" x14ac:dyDescent="0.25">
      <c r="A141" s="14">
        <v>140</v>
      </c>
      <c r="B141" s="14" t="s">
        <v>147</v>
      </c>
      <c r="C141" s="6" t="s">
        <v>577</v>
      </c>
      <c r="D141" s="6" t="s">
        <v>100</v>
      </c>
      <c r="E141" s="15">
        <f t="shared" ca="1" si="2"/>
        <v>7</v>
      </c>
      <c r="F141" s="16">
        <f>VLOOKUP($B141,[1]AC!$B:$BJ,5,FALSE)</f>
        <v>57.471449637167822</v>
      </c>
      <c r="G141" s="16">
        <f>VLOOKUP($B142,[1]AC!$B:$BJ,6,FALSE)</f>
        <v>52.558294930935155</v>
      </c>
      <c r="H141" s="16">
        <f>VLOOKUP($B142,[1]AC!$B:$BJ,7,FALSE)</f>
        <v>1</v>
      </c>
      <c r="I141" s="16">
        <f>VLOOKUP($B142,[1]AC!$B:$BJ,8,FALSE)</f>
        <v>25.13</v>
      </c>
      <c r="J141" s="16">
        <f>VLOOKUP($B142,[1]AC!$B:$BJ,9,FALSE)</f>
        <v>6941.81</v>
      </c>
      <c r="K141" s="16">
        <f>VLOOKUP($B142,[1]AC!$B:$BJ,10,FALSE)</f>
        <v>25.01</v>
      </c>
      <c r="L141" s="16">
        <f>VLOOKUP($B142,[1]AC!$B:$BJ,11,FALSE)</f>
        <v>6964.82</v>
      </c>
      <c r="M141" s="16">
        <f>VLOOKUP($B142,[1]AC!$B:$BJ,12,FALSE)</f>
        <v>3.6200933186013441E-3</v>
      </c>
      <c r="N141" s="16">
        <f>VLOOKUP($B142,[1]AC!$B:$BJ,13,FALSE)</f>
        <v>3.5909040003905346E-3</v>
      </c>
      <c r="O141" s="16">
        <f>VLOOKUP($B142,[1]AC!$B:$BJ,14,FALSE)</f>
        <v>22.450458104115338</v>
      </c>
      <c r="P141" s="16">
        <f>VLOOKUP($B142,[1]AC!$B:$BJ,15,FALSE)</f>
        <v>6892.2477999999992</v>
      </c>
      <c r="Q141" s="16">
        <f>VLOOKUP($B142,[1]AC!$B:$BJ,16,FALSE)</f>
        <v>22.356031876500005</v>
      </c>
      <c r="R141" s="16">
        <f>VLOOKUP($B142,[1]AC!$B:$BJ,17,FALSE)</f>
        <v>6889.6637999999994</v>
      </c>
      <c r="S141" s="16">
        <f>VLOOKUP($B142,[1]AC!$B:$BJ,18,FALSE)</f>
        <v>3.2573492357769467E-3</v>
      </c>
      <c r="T141" s="16">
        <f>VLOOKUP($B142,[1]AC!$B:$BJ,19,FALSE)</f>
        <v>3.2448654281940444E-3</v>
      </c>
      <c r="U141" s="16" t="str">
        <f>VLOOKUP($B141,[1]AC!$B:$BJ,20,FALSE)</f>
        <v>NEGATIVE</v>
      </c>
      <c r="V141" s="16" t="str">
        <f>VLOOKUP($B141,[1]AC!$B:$BJ,21,FALSE)</f>
        <v/>
      </c>
      <c r="W141" s="16" t="str">
        <f>VLOOKUP($B141,[1]AC!$B:$BJ,22,FALSE)</f>
        <v>UP</v>
      </c>
      <c r="X141" s="16" t="str">
        <f>VLOOKUP($B141,[1]AC!$B:$BJ,23,FALSE)</f>
        <v>POSITIVE</v>
      </c>
      <c r="Y141" s="16">
        <f>VLOOKUP($B141,[1]AC!$B:$BJ,24,FALSE)</f>
        <v>30.641159448324384</v>
      </c>
      <c r="Z141" s="16">
        <f>VLOOKUP($B141,[1]AC!$B:$BJ,25,FALSE)</f>
        <v>6852.6203076923057</v>
      </c>
      <c r="AA141" s="16">
        <f>VLOOKUP($B141,[1]AC!$B:$BJ,26,FALSE)</f>
        <v>30.59485874803385</v>
      </c>
      <c r="AB141" s="16">
        <f>VLOOKUP($B141,[1]AC!$B:$BJ,27,FALSE)</f>
        <v>6850.3815384615364</v>
      </c>
      <c r="AC141" s="16">
        <f>VLOOKUP($B141,[1]AC!$B:$BJ,28,FALSE)</f>
        <v>4.4714515137995623E-3</v>
      </c>
      <c r="AD141" s="16">
        <f>VLOOKUP($B141,[1]AC!$B:$BJ,29,FALSE)</f>
        <v>4.4661539764257957E-3</v>
      </c>
      <c r="AE141" s="16" t="str">
        <f>VLOOKUP($B141,[1]AC!$B:$BJ,30,FALSE)</f>
        <v>UP</v>
      </c>
      <c r="AF141" s="16" t="str">
        <f>VLOOKUP($B141,[1]AC!$B:$BJ,31,FALSE)</f>
        <v>UP</v>
      </c>
      <c r="AG141" s="16" t="str">
        <f>VLOOKUP($B141,[1]AC!$B:$BJ,32,FALSE)</f>
        <v>POSITIVE</v>
      </c>
      <c r="AH141" s="16">
        <f>VLOOKUP($B141,[1]AC!$B:$BJ,33,FALSE)</f>
        <v>27.463054798483117</v>
      </c>
      <c r="AI141" s="16">
        <f>VLOOKUP($B141,[1]AC!$B:$BJ,34,FALSE)</f>
        <v>6560.7823076923087</v>
      </c>
      <c r="AJ141" s="16">
        <f>VLOOKUP($B141,[1]AC!$B:$BJ,35,FALSE)</f>
        <v>27.462542005357864</v>
      </c>
      <c r="AK141" s="16">
        <f>VLOOKUP($B141,[1]AC!$B:$BJ,36,FALSE)</f>
        <v>6561.3723076923088</v>
      </c>
      <c r="AL141" s="16">
        <f>VLOOKUP($B141,[1]AC!$B:$BJ,37,FALSE)</f>
        <v>4.1859420889919724E-3</v>
      </c>
      <c r="AM141" s="16">
        <f>VLOOKUP($B141,[1]AC!$B:$BJ,38,FALSE)</f>
        <v>4.1854875348502629E-3</v>
      </c>
      <c r="AN141" s="16" t="str">
        <f>VLOOKUP($B142,[1]AC!$B:$BJ,39,FALSE)</f>
        <v>UP</v>
      </c>
      <c r="AO141" s="16" t="str">
        <f>VLOOKUP($B141,[1]AC!$B:$BJ,40,FALSE)</f>
        <v>UP</v>
      </c>
      <c r="AP141" s="16" t="str">
        <f>VLOOKUP($B141,[1]AC!$B:$BJ,41,FALSE)</f>
        <v>POSITIVE</v>
      </c>
      <c r="AQ141" s="16">
        <f>VLOOKUP($B141,[1]AC!$B:$BJ,42,FALSE)</f>
        <v>29.933346744056063</v>
      </c>
      <c r="AR141" s="16">
        <f>VLOOKUP($B141,[1]AC!$B:$BJ,43,FALSE)</f>
        <v>6769.6039787132295</v>
      </c>
      <c r="AS141" s="16">
        <f>VLOOKUP($B141,[1]AC!$B:$BJ,44,FALSE)</f>
        <v>29.874029152437149</v>
      </c>
      <c r="AT141" s="16">
        <f>VLOOKUP($B141,[1]AC!$B:$BJ,45,FALSE)</f>
        <v>6766.1256231941452</v>
      </c>
      <c r="AU141" s="16">
        <f>VLOOKUP($B141,[1]AC!$B:$BJ,46,FALSE)</f>
        <v>4.4217278940068532E-3</v>
      </c>
      <c r="AV141" s="16">
        <f>VLOOKUP($B141,[1]AC!$B:$BJ,47,FALSE)</f>
        <v>4.4152341851338922E-3</v>
      </c>
      <c r="AW141" s="16" t="str">
        <f>VLOOKUP($B141,[1]AC!$B:$BJ,48,FALSE)</f>
        <v>UP</v>
      </c>
      <c r="AX141" s="16" t="str">
        <f>VLOOKUP($B141,[1]AC!$B:$BJ,49,FALSE)</f>
        <v>UP</v>
      </c>
      <c r="AY141" s="16" t="str">
        <f>VLOOKUP($B141,[1]AC!$B:$BJ,50,FALSE)</f>
        <v>POSITIVE</v>
      </c>
      <c r="AZ141" s="16">
        <f>VLOOKUP($B141,[1]AC!$B:$BJ,51,FALSE)</f>
        <v>70.731014015465078</v>
      </c>
      <c r="BA141" s="16">
        <f>VLOOKUP($B141,[1]AC!$B:$BJ,52,FALSE)</f>
        <v>32.008830277802737</v>
      </c>
      <c r="BB141" s="16">
        <f>VLOOKUP($B141,[1]AC!$B:$BJ,53,FALSE)</f>
        <v>26.849693294795618</v>
      </c>
      <c r="BC141" s="16">
        <f>VLOOKUP($B141,[1]AC!$B:$BJ,54,FALSE)</f>
        <v>2.6904129726804227E-2</v>
      </c>
      <c r="BD141" s="16">
        <f>VLOOKUP($B141,[1]AC!$B:$BJ,55,FALSE)</f>
        <v>5.4933415044233769E-2</v>
      </c>
      <c r="BE141" s="16">
        <f>VLOOKUP($B141,[1]AC!$B:$BJ,56,FALSE)</f>
        <v>0.22422255029525129</v>
      </c>
      <c r="BF141" s="14">
        <f>VLOOKUP($B141,[2]indicators!$A:$G,2,FALSE)</f>
        <v>3</v>
      </c>
      <c r="BG141" s="14">
        <f>VLOOKUP($B141,[2]indicators!$A:$G,3,FALSE)</f>
        <v>0</v>
      </c>
      <c r="BH141" s="14">
        <f>VLOOKUP($B141,[2]indicators!$A:$G,4,FALSE)</f>
        <v>0</v>
      </c>
      <c r="BI141" s="17">
        <f>VLOOKUP($B141,[2]indicators!$A:$G,5,FALSE)</f>
        <v>46052</v>
      </c>
      <c r="BJ141" s="17">
        <f>VLOOKUP($B141,[2]indicators!$A:$G,6,FALSE)</f>
        <v>45959</v>
      </c>
      <c r="BK141" s="17">
        <f>VLOOKUP($B141,[2]indicators!$A:$G,7,FALSE)</f>
        <v>46028</v>
      </c>
    </row>
    <row r="142" spans="1:63" x14ac:dyDescent="0.25">
      <c r="A142" s="14">
        <v>141</v>
      </c>
      <c r="B142" s="14" t="s">
        <v>148</v>
      </c>
      <c r="C142" s="6" t="s">
        <v>578</v>
      </c>
      <c r="D142" s="6" t="s">
        <v>100</v>
      </c>
      <c r="E142" s="15">
        <f t="shared" ca="1" si="2"/>
        <v>3</v>
      </c>
      <c r="F142" s="16">
        <f>VLOOKUP($B142,[1]AC!$B:$BJ,5,FALSE)</f>
        <v>66.045367426594936</v>
      </c>
      <c r="G142" s="16">
        <f>VLOOKUP($B143,[1]AC!$B:$BJ,6,FALSE)</f>
        <v>52.558294930935155</v>
      </c>
      <c r="H142" s="16">
        <f>VLOOKUP($B143,[1]AC!$B:$BJ,7,FALSE)</f>
        <v>0</v>
      </c>
      <c r="I142" s="16">
        <f>VLOOKUP($B143,[1]AC!$B:$BJ,8,FALSE)</f>
        <v>39.340000000000003</v>
      </c>
      <c r="J142" s="16">
        <f>VLOOKUP($B143,[1]AC!$B:$BJ,9,FALSE)</f>
        <v>6941.81</v>
      </c>
      <c r="K142" s="16">
        <f>VLOOKUP($B143,[1]AC!$B:$BJ,10,FALSE)</f>
        <v>39.450000000000003</v>
      </c>
      <c r="L142" s="16">
        <f>VLOOKUP($B143,[1]AC!$B:$BJ,11,FALSE)</f>
        <v>6964.82</v>
      </c>
      <c r="M142" s="16">
        <f>VLOOKUP($B143,[1]AC!$B:$BJ,12,FALSE)</f>
        <v>5.6671098748021049E-3</v>
      </c>
      <c r="N142" s="16">
        <f>VLOOKUP($B143,[1]AC!$B:$BJ,13,FALSE)</f>
        <v>5.6641808402801514E-3</v>
      </c>
      <c r="O142" s="16">
        <f>VLOOKUP($B143,[1]AC!$B:$BJ,14,FALSE)</f>
        <v>38.348593819851757</v>
      </c>
      <c r="P142" s="16">
        <f>VLOOKUP($B143,[1]AC!$B:$BJ,15,FALSE)</f>
        <v>6892.2477999999992</v>
      </c>
      <c r="Q142" s="16">
        <f>VLOOKUP($B143,[1]AC!$B:$BJ,16,FALSE)</f>
        <v>38.319296245600007</v>
      </c>
      <c r="R142" s="16">
        <f>VLOOKUP($B143,[1]AC!$B:$BJ,17,FALSE)</f>
        <v>6889.6637999999994</v>
      </c>
      <c r="S142" s="16">
        <f>VLOOKUP($B143,[1]AC!$B:$BJ,18,FALSE)</f>
        <v>5.5640184352994046E-3</v>
      </c>
      <c r="T142" s="16">
        <f>VLOOKUP($B143,[1]AC!$B:$BJ,19,FALSE)</f>
        <v>5.5618528505846703E-3</v>
      </c>
      <c r="U142" s="16" t="str">
        <f>VLOOKUP($B142,[1]AC!$B:$BJ,20,FALSE)</f>
        <v>POSITIVE</v>
      </c>
      <c r="V142" s="16" t="str">
        <f>VLOOKUP($B142,[1]AC!$B:$BJ,21,FALSE)</f>
        <v/>
      </c>
      <c r="W142" s="16" t="str">
        <f>VLOOKUP($B142,[1]AC!$B:$BJ,22,FALSE)</f>
        <v>UP</v>
      </c>
      <c r="X142" s="16" t="str">
        <f>VLOOKUP($B142,[1]AC!$B:$BJ,23,FALSE)</f>
        <v>POSITIVE</v>
      </c>
      <c r="Y142" s="16">
        <f>VLOOKUP($B142,[1]AC!$B:$BJ,24,FALSE)</f>
        <v>22.054947331627176</v>
      </c>
      <c r="Z142" s="16">
        <f>VLOOKUP($B142,[1]AC!$B:$BJ,25,FALSE)</f>
        <v>6852.6203076923057</v>
      </c>
      <c r="AA142" s="16">
        <f>VLOOKUP($B142,[1]AC!$B:$BJ,26,FALSE)</f>
        <v>22.005852614692305</v>
      </c>
      <c r="AB142" s="16">
        <f>VLOOKUP($B142,[1]AC!$B:$BJ,27,FALSE)</f>
        <v>6850.3815384615364</v>
      </c>
      <c r="AC142" s="16">
        <f>VLOOKUP($B142,[1]AC!$B:$BJ,28,FALSE)</f>
        <v>3.2184691900804321E-3</v>
      </c>
      <c r="AD142" s="16">
        <f>VLOOKUP($B142,[1]AC!$B:$BJ,29,FALSE)</f>
        <v>3.2123543033537945E-3</v>
      </c>
      <c r="AE142" s="16" t="str">
        <f>VLOOKUP($B142,[1]AC!$B:$BJ,30,FALSE)</f>
        <v>UP</v>
      </c>
      <c r="AF142" s="16" t="str">
        <f>VLOOKUP($B142,[1]AC!$B:$BJ,31,FALSE)</f>
        <v>UP</v>
      </c>
      <c r="AG142" s="16" t="str">
        <f>VLOOKUP($B142,[1]AC!$B:$BJ,32,FALSE)</f>
        <v>POSITIVE</v>
      </c>
      <c r="AH142" s="16">
        <f>VLOOKUP($B142,[1]AC!$B:$BJ,33,FALSE)</f>
        <v>20.382020671451645</v>
      </c>
      <c r="AI142" s="16">
        <f>VLOOKUP($B142,[1]AC!$B:$BJ,34,FALSE)</f>
        <v>6560.7823076923087</v>
      </c>
      <c r="AJ142" s="16">
        <f>VLOOKUP($B142,[1]AC!$B:$BJ,35,FALSE)</f>
        <v>20.378943769893525</v>
      </c>
      <c r="AK142" s="16">
        <f>VLOOKUP($B142,[1]AC!$B:$BJ,36,FALSE)</f>
        <v>6561.3723076923088</v>
      </c>
      <c r="AL142" s="16">
        <f>VLOOKUP($B142,[1]AC!$B:$BJ,37,FALSE)</f>
        <v>3.1066448657432778E-3</v>
      </c>
      <c r="AM142" s="16">
        <f>VLOOKUP($B142,[1]AC!$B:$BJ,38,FALSE)</f>
        <v>3.1058965738008813E-3</v>
      </c>
      <c r="AN142" s="16" t="str">
        <f>VLOOKUP($B143,[1]AC!$B:$BJ,39,FALSE)</f>
        <v>DOWN</v>
      </c>
      <c r="AO142" s="16" t="str">
        <f>VLOOKUP($B142,[1]AC!$B:$BJ,40,FALSE)</f>
        <v>UP</v>
      </c>
      <c r="AP142" s="16" t="str">
        <f>VLOOKUP($B142,[1]AC!$B:$BJ,41,FALSE)</f>
        <v>POSITIVE</v>
      </c>
      <c r="AQ142" s="16">
        <f>VLOOKUP($B142,[1]AC!$B:$BJ,42,FALSE)</f>
        <v>21.845314309498775</v>
      </c>
      <c r="AR142" s="16">
        <f>VLOOKUP($B142,[1]AC!$B:$BJ,43,FALSE)</f>
        <v>6769.6039787132295</v>
      </c>
      <c r="AS142" s="16">
        <f>VLOOKUP($B142,[1]AC!$B:$BJ,44,FALSE)</f>
        <v>21.778959426364871</v>
      </c>
      <c r="AT142" s="16">
        <f>VLOOKUP($B142,[1]AC!$B:$BJ,45,FALSE)</f>
        <v>6766.1256231941452</v>
      </c>
      <c r="AU142" s="16">
        <f>VLOOKUP($B142,[1]AC!$B:$BJ,46,FALSE)</f>
        <v>3.2269707915249641E-3</v>
      </c>
      <c r="AV142" s="16">
        <f>VLOOKUP($B142,[1]AC!$B:$BJ,47,FALSE)</f>
        <v>3.2188228004084093E-3</v>
      </c>
      <c r="AW142" s="16" t="str">
        <f>VLOOKUP($B142,[1]AC!$B:$BJ,48,FALSE)</f>
        <v>UP</v>
      </c>
      <c r="AX142" s="16" t="str">
        <f>VLOOKUP($B142,[1]AC!$B:$BJ,49,FALSE)</f>
        <v>UP</v>
      </c>
      <c r="AY142" s="16" t="str">
        <f>VLOOKUP($B142,[1]AC!$B:$BJ,50,FALSE)</f>
        <v>POSITIVE</v>
      </c>
      <c r="AZ142" s="16">
        <f>VLOOKUP($B142,[1]AC!$B:$BJ,51,FALSE)</f>
        <v>90.148053126698983</v>
      </c>
      <c r="BA142" s="16">
        <f>VLOOKUP($B142,[1]AC!$B:$BJ,52,FALSE)</f>
        <v>23.41548254325054</v>
      </c>
      <c r="BB142" s="16">
        <f>VLOOKUP($B142,[1]AC!$B:$BJ,53,FALSE)</f>
        <v>19.990778649794876</v>
      </c>
      <c r="BC142" s="16">
        <f>VLOOKUP($B142,[1]AC!$B:$BJ,54,FALSE)</f>
        <v>7.3221529967729237E-2</v>
      </c>
      <c r="BD142" s="16">
        <f>VLOOKUP($B142,[1]AC!$B:$BJ,55,FALSE)</f>
        <v>0.11935355098137079</v>
      </c>
      <c r="BE142" s="16">
        <f>VLOOKUP($B142,[1]AC!$B:$BJ,56,FALSE)</f>
        <v>0.25707959856070217</v>
      </c>
      <c r="BF142" s="14">
        <f>VLOOKUP($B142,[2]indicators!$A:$G,2,FALSE)</f>
        <v>34</v>
      </c>
      <c r="BG142" s="14">
        <f>VLOOKUP($B142,[2]indicators!$A:$G,3,FALSE)</f>
        <v>0</v>
      </c>
      <c r="BH142" s="14">
        <f>VLOOKUP($B142,[2]indicators!$A:$G,4,FALSE)</f>
        <v>0</v>
      </c>
      <c r="BI142" s="17">
        <f>VLOOKUP($B142,[2]indicators!$A:$G,5,FALSE)</f>
        <v>0</v>
      </c>
      <c r="BJ142" s="17">
        <f>VLOOKUP($B142,[2]indicators!$A:$G,6,FALSE)</f>
        <v>46029</v>
      </c>
      <c r="BK142" s="17">
        <f>VLOOKUP($B142,[2]indicators!$A:$G,7,FALSE)</f>
        <v>46051</v>
      </c>
    </row>
    <row r="143" spans="1:63" x14ac:dyDescent="0.25">
      <c r="A143" s="14">
        <v>142</v>
      </c>
      <c r="B143" s="14" t="s">
        <v>149</v>
      </c>
      <c r="C143" s="6" t="s">
        <v>150</v>
      </c>
      <c r="D143" s="6" t="s">
        <v>100</v>
      </c>
      <c r="E143" s="15">
        <f t="shared" ca="1" si="2"/>
        <v>7</v>
      </c>
      <c r="F143" s="16">
        <f>VLOOKUP($B143,[1]AC!$B:$BJ,5,FALSE)</f>
        <v>60.747815828678725</v>
      </c>
      <c r="G143" s="16">
        <f>VLOOKUP($B144,[1]AC!$B:$BJ,6,FALSE)</f>
        <v>52.558294930935155</v>
      </c>
      <c r="H143" s="16">
        <f>VLOOKUP($B144,[1]AC!$B:$BJ,7,FALSE)</f>
        <v>0</v>
      </c>
      <c r="I143" s="16">
        <f>VLOOKUP($B144,[1]AC!$B:$BJ,8,FALSE)</f>
        <v>61.78</v>
      </c>
      <c r="J143" s="16">
        <f>VLOOKUP($B144,[1]AC!$B:$BJ,9,FALSE)</f>
        <v>6941.81</v>
      </c>
      <c r="K143" s="16">
        <f>VLOOKUP($B144,[1]AC!$B:$BJ,10,FALSE)</f>
        <v>61.95</v>
      </c>
      <c r="L143" s="16">
        <f>VLOOKUP($B144,[1]AC!$B:$BJ,11,FALSE)</f>
        <v>6964.82</v>
      </c>
      <c r="M143" s="16">
        <f>VLOOKUP($B144,[1]AC!$B:$BJ,12,FALSE)</f>
        <v>8.8996961887461631E-3</v>
      </c>
      <c r="N143" s="16">
        <f>VLOOKUP($B144,[1]AC!$B:$BJ,13,FALSE)</f>
        <v>8.894702232074914E-3</v>
      </c>
      <c r="O143" s="16">
        <f>VLOOKUP($B144,[1]AC!$B:$BJ,14,FALSE)</f>
        <v>61.072931068385927</v>
      </c>
      <c r="P143" s="16">
        <f>VLOOKUP($B144,[1]AC!$B:$BJ,15,FALSE)</f>
        <v>6892.2477999999992</v>
      </c>
      <c r="Q143" s="16">
        <f>VLOOKUP($B144,[1]AC!$B:$BJ,16,FALSE)</f>
        <v>61.044012361599989</v>
      </c>
      <c r="R143" s="16">
        <f>VLOOKUP($B144,[1]AC!$B:$BJ,17,FALSE)</f>
        <v>6889.6637999999994</v>
      </c>
      <c r="S143" s="16">
        <f>VLOOKUP($B144,[1]AC!$B:$BJ,18,FALSE)</f>
        <v>8.8611049458183922E-3</v>
      </c>
      <c r="T143" s="16">
        <f>VLOOKUP($B144,[1]AC!$B:$BJ,19,FALSE)</f>
        <v>8.8602309392223164E-3</v>
      </c>
      <c r="U143" s="16" t="str">
        <f>VLOOKUP($B143,[1]AC!$B:$BJ,20,FALSE)</f>
        <v>NEGATIVE</v>
      </c>
      <c r="V143" s="16" t="str">
        <f>VLOOKUP($B143,[1]AC!$B:$BJ,21,FALSE)</f>
        <v/>
      </c>
      <c r="W143" s="16" t="str">
        <f>VLOOKUP($B143,[1]AC!$B:$BJ,22,FALSE)</f>
        <v>UP</v>
      </c>
      <c r="X143" s="16" t="str">
        <f>VLOOKUP($B143,[1]AC!$B:$BJ,23,FALSE)</f>
        <v>POSITIVE</v>
      </c>
      <c r="Y143" s="16">
        <f>VLOOKUP($B143,[1]AC!$B:$BJ,24,FALSE)</f>
        <v>38.13034443373212</v>
      </c>
      <c r="Z143" s="16">
        <f>VLOOKUP($B143,[1]AC!$B:$BJ,25,FALSE)</f>
        <v>6852.6203076923057</v>
      </c>
      <c r="AA143" s="16">
        <f>VLOOKUP($B143,[1]AC!$B:$BJ,26,FALSE)</f>
        <v>38.104277288615386</v>
      </c>
      <c r="AB143" s="16">
        <f>VLOOKUP($B143,[1]AC!$B:$BJ,27,FALSE)</f>
        <v>6850.3815384615364</v>
      </c>
      <c r="AC143" s="16">
        <f>VLOOKUP($B143,[1]AC!$B:$BJ,28,FALSE)</f>
        <v>5.5643451295454786E-3</v>
      </c>
      <c r="AD143" s="16">
        <f>VLOOKUP($B143,[1]AC!$B:$BJ,29,FALSE)</f>
        <v>5.5623583992626593E-3</v>
      </c>
      <c r="AE143" s="16" t="str">
        <f>VLOOKUP($B143,[1]AC!$B:$BJ,30,FALSE)</f>
        <v>UP</v>
      </c>
      <c r="AF143" s="16" t="str">
        <f>VLOOKUP($B143,[1]AC!$B:$BJ,31,FALSE)</f>
        <v>UP</v>
      </c>
      <c r="AG143" s="16" t="str">
        <f>VLOOKUP($B143,[1]AC!$B:$BJ,32,FALSE)</f>
        <v>POSITIVE</v>
      </c>
      <c r="AH143" s="16">
        <f>VLOOKUP($B143,[1]AC!$B:$BJ,33,FALSE)</f>
        <v>36.984452708079608</v>
      </c>
      <c r="AI143" s="16">
        <f>VLOOKUP($B143,[1]AC!$B:$BJ,34,FALSE)</f>
        <v>6560.7823076923087</v>
      </c>
      <c r="AJ143" s="16">
        <f>VLOOKUP($B143,[1]AC!$B:$BJ,35,FALSE)</f>
        <v>36.98727321698761</v>
      </c>
      <c r="AK143" s="16">
        <f>VLOOKUP($B143,[1]AC!$B:$BJ,36,FALSE)</f>
        <v>6561.3723076923088</v>
      </c>
      <c r="AL143" s="16">
        <f>VLOOKUP($B143,[1]AC!$B:$BJ,37,FALSE)</f>
        <v>5.637201628335772E-3</v>
      </c>
      <c r="AM143" s="16">
        <f>VLOOKUP($B143,[1]AC!$B:$BJ,38,FALSE)</f>
        <v>5.6371245956619636E-3</v>
      </c>
      <c r="AN143" s="16" t="str">
        <f>VLOOKUP($B144,[1]AC!$B:$BJ,39,FALSE)</f>
        <v>DOWN</v>
      </c>
      <c r="AO143" s="16" t="str">
        <f>VLOOKUP($B143,[1]AC!$B:$BJ,40,FALSE)</f>
        <v>UP</v>
      </c>
      <c r="AP143" s="16" t="str">
        <f>VLOOKUP($B143,[1]AC!$B:$BJ,41,FALSE)</f>
        <v>POSITIVE</v>
      </c>
      <c r="AQ143" s="16">
        <f>VLOOKUP($B143,[1]AC!$B:$BJ,42,FALSE)</f>
        <v>37.857036901750959</v>
      </c>
      <c r="AR143" s="16">
        <f>VLOOKUP($B143,[1]AC!$B:$BJ,43,FALSE)</f>
        <v>6769.6039787132295</v>
      </c>
      <c r="AS143" s="16">
        <f>VLOOKUP($B143,[1]AC!$B:$BJ,44,FALSE)</f>
        <v>37.827081386565496</v>
      </c>
      <c r="AT143" s="16">
        <f>VLOOKUP($B143,[1]AC!$B:$BJ,45,FALSE)</f>
        <v>6766.1256231941452</v>
      </c>
      <c r="AU143" s="16">
        <f>VLOOKUP($B143,[1]AC!$B:$BJ,46,FALSE)</f>
        <v>5.5922084985755467E-3</v>
      </c>
      <c r="AV143" s="16">
        <f>VLOOKUP($B143,[1]AC!$B:$BJ,47,FALSE)</f>
        <v>5.5906560849084755E-3</v>
      </c>
      <c r="AW143" s="16" t="str">
        <f>VLOOKUP($B143,[1]AC!$B:$BJ,48,FALSE)</f>
        <v>UP</v>
      </c>
      <c r="AX143" s="16" t="str">
        <f>VLOOKUP($B143,[1]AC!$B:$BJ,49,FALSE)</f>
        <v>UP</v>
      </c>
      <c r="AY143" s="16" t="str">
        <f>VLOOKUP($B143,[1]AC!$B:$BJ,50,FALSE)</f>
        <v>POSITIVE</v>
      </c>
      <c r="AZ143" s="16">
        <f>VLOOKUP($B143,[1]AC!$B:$BJ,51,FALSE)</f>
        <v>79.147348057479974</v>
      </c>
      <c r="BA143" s="16">
        <f>VLOOKUP($B143,[1]AC!$B:$BJ,52,FALSE)</f>
        <v>38.569354843631864</v>
      </c>
      <c r="BB143" s="16">
        <f>VLOOKUP($B143,[1]AC!$B:$BJ,53,FALSE)</f>
        <v>36.611622762704741</v>
      </c>
      <c r="BC143" s="16">
        <f>VLOOKUP($B143,[1]AC!$B:$BJ,54,FALSE)</f>
        <v>1.9980763471219465E-2</v>
      </c>
      <c r="BD143" s="16">
        <f>VLOOKUP($B143,[1]AC!$B:$BJ,55,FALSE)</f>
        <v>2.5852478054489314E-2</v>
      </c>
      <c r="BE143" s="16">
        <f>VLOOKUP($B143,[1]AC!$B:$BJ,56,FALSE)</f>
        <v>7.4522160762417355E-2</v>
      </c>
      <c r="BF143" s="14">
        <f>VLOOKUP($B143,[2]indicators!$A:$G,2,FALSE)</f>
        <v>3</v>
      </c>
      <c r="BG143" s="14">
        <f>VLOOKUP($B143,[2]indicators!$A:$G,3,FALSE)</f>
        <v>0</v>
      </c>
      <c r="BH143" s="14">
        <f>VLOOKUP($B143,[2]indicators!$A:$G,4,FALSE)</f>
        <v>0</v>
      </c>
      <c r="BI143" s="17">
        <f>VLOOKUP($B143,[2]indicators!$A:$G,5,FALSE)</f>
        <v>0</v>
      </c>
      <c r="BJ143" s="17">
        <f>VLOOKUP($B143,[2]indicators!$A:$G,6,FALSE)</f>
        <v>46063</v>
      </c>
      <c r="BK143" s="17">
        <f>VLOOKUP($B143,[2]indicators!$A:$G,7,FALSE)</f>
        <v>0</v>
      </c>
    </row>
    <row r="144" spans="1:63" x14ac:dyDescent="0.25">
      <c r="A144" s="14">
        <v>143</v>
      </c>
      <c r="B144" s="14" t="s">
        <v>151</v>
      </c>
      <c r="C144" s="6" t="s">
        <v>579</v>
      </c>
      <c r="D144" s="6" t="s">
        <v>100</v>
      </c>
      <c r="E144" s="15">
        <f t="shared" ca="1" si="2"/>
        <v>5</v>
      </c>
      <c r="F144" s="16">
        <f>VLOOKUP($B144,[1]AC!$B:$BJ,5,FALSE)</f>
        <v>54.9309143815127</v>
      </c>
      <c r="G144" s="16">
        <f>VLOOKUP($B145,[1]AC!$B:$BJ,6,FALSE)</f>
        <v>52.558294930935155</v>
      </c>
      <c r="H144" s="16">
        <f>VLOOKUP($B145,[1]AC!$B:$BJ,7,FALSE)</f>
        <v>0</v>
      </c>
      <c r="I144" s="16">
        <f>VLOOKUP($B145,[1]AC!$B:$BJ,8,FALSE)</f>
        <v>31.45</v>
      </c>
      <c r="J144" s="16">
        <f>VLOOKUP($B145,[1]AC!$B:$BJ,9,FALSE)</f>
        <v>6941.81</v>
      </c>
      <c r="K144" s="16">
        <f>VLOOKUP($B145,[1]AC!$B:$BJ,10,FALSE)</f>
        <v>32.200000000000003</v>
      </c>
      <c r="L144" s="16">
        <f>VLOOKUP($B145,[1]AC!$B:$BJ,11,FALSE)</f>
        <v>6964.82</v>
      </c>
      <c r="M144" s="16">
        <f>VLOOKUP($B145,[1]AC!$B:$BJ,12,FALSE)</f>
        <v>4.5305186975731111E-3</v>
      </c>
      <c r="N144" s="16">
        <f>VLOOKUP($B145,[1]AC!$B:$BJ,13,FALSE)</f>
        <v>4.6232350584796168E-3</v>
      </c>
      <c r="O144" s="16">
        <f>VLOOKUP($B145,[1]AC!$B:$BJ,14,FALSE)</f>
        <v>30.248400015258785</v>
      </c>
      <c r="P144" s="16">
        <f>VLOOKUP($B145,[1]AC!$B:$BJ,15,FALSE)</f>
        <v>6892.2477999999992</v>
      </c>
      <c r="Q144" s="16">
        <f>VLOOKUP($B145,[1]AC!$B:$BJ,16,FALSE)</f>
        <v>30.053599999999996</v>
      </c>
      <c r="R144" s="16">
        <f>VLOOKUP($B145,[1]AC!$B:$BJ,17,FALSE)</f>
        <v>6889.6637999999994</v>
      </c>
      <c r="S144" s="16">
        <f>VLOOKUP($B145,[1]AC!$B:$BJ,18,FALSE)</f>
        <v>4.3887568893356951E-3</v>
      </c>
      <c r="T144" s="16">
        <f>VLOOKUP($B145,[1]AC!$B:$BJ,19,FALSE)</f>
        <v>4.3621286716486801E-3</v>
      </c>
      <c r="U144" s="16" t="str">
        <f>VLOOKUP($B144,[1]AC!$B:$BJ,20,FALSE)</f>
        <v>NEGATIVE</v>
      </c>
      <c r="V144" s="16" t="str">
        <f>VLOOKUP($B144,[1]AC!$B:$BJ,21,FALSE)</f>
        <v/>
      </c>
      <c r="W144" s="16" t="str">
        <f>VLOOKUP($B144,[1]AC!$B:$BJ,22,FALSE)</f>
        <v>UP</v>
      </c>
      <c r="X144" s="16" t="str">
        <f>VLOOKUP($B144,[1]AC!$B:$BJ,23,FALSE)</f>
        <v>POSITIVE</v>
      </c>
      <c r="Y144" s="16">
        <f>VLOOKUP($B144,[1]AC!$B:$BJ,24,FALSE)</f>
        <v>60.746927342450725</v>
      </c>
      <c r="Z144" s="16">
        <f>VLOOKUP($B144,[1]AC!$B:$BJ,25,FALSE)</f>
        <v>6852.6203076923057</v>
      </c>
      <c r="AA144" s="16">
        <f>VLOOKUP($B144,[1]AC!$B:$BJ,26,FALSE)</f>
        <v>60.724528683076926</v>
      </c>
      <c r="AB144" s="16">
        <f>VLOOKUP($B144,[1]AC!$B:$BJ,27,FALSE)</f>
        <v>6850.3815384615364</v>
      </c>
      <c r="AC144" s="16">
        <f>VLOOKUP($B144,[1]AC!$B:$BJ,28,FALSE)</f>
        <v>8.864773563225176E-3</v>
      </c>
      <c r="AD144" s="16">
        <f>VLOOKUP($B144,[1]AC!$B:$BJ,29,FALSE)</f>
        <v>8.8644009595872063E-3</v>
      </c>
      <c r="AE144" s="16" t="str">
        <f>VLOOKUP($B144,[1]AC!$B:$BJ,30,FALSE)</f>
        <v>UP</v>
      </c>
      <c r="AF144" s="16" t="str">
        <f>VLOOKUP($B144,[1]AC!$B:$BJ,31,FALSE)</f>
        <v>UP</v>
      </c>
      <c r="AG144" s="16" t="str">
        <f>VLOOKUP($B144,[1]AC!$B:$BJ,32,FALSE)</f>
        <v>POSITIVE</v>
      </c>
      <c r="AH144" s="16">
        <f>VLOOKUP($B144,[1]AC!$B:$BJ,33,FALSE)</f>
        <v>57.830072432089587</v>
      </c>
      <c r="AI144" s="16">
        <f>VLOOKUP($B144,[1]AC!$B:$BJ,34,FALSE)</f>
        <v>6560.7823076923087</v>
      </c>
      <c r="AJ144" s="16">
        <f>VLOOKUP($B144,[1]AC!$B:$BJ,35,FALSE)</f>
        <v>57.834431437748634</v>
      </c>
      <c r="AK144" s="16">
        <f>VLOOKUP($B144,[1]AC!$B:$BJ,36,FALSE)</f>
        <v>6561.3723076923088</v>
      </c>
      <c r="AL144" s="16">
        <f>VLOOKUP($B144,[1]AC!$B:$BJ,37,FALSE)</f>
        <v>8.8145086545983499E-3</v>
      </c>
      <c r="AM144" s="16">
        <f>VLOOKUP($B144,[1]AC!$B:$BJ,38,FALSE)</f>
        <v>8.8143803956903487E-3</v>
      </c>
      <c r="AN144" s="16" t="str">
        <f>VLOOKUP($B145,[1]AC!$B:$BJ,39,FALSE)</f>
        <v>DOWN</v>
      </c>
      <c r="AO144" s="16" t="str">
        <f>VLOOKUP($B144,[1]AC!$B:$BJ,40,FALSE)</f>
        <v>UP</v>
      </c>
      <c r="AP144" s="16" t="str">
        <f>VLOOKUP($B144,[1]AC!$B:$BJ,41,FALSE)</f>
        <v>POSITIVE</v>
      </c>
      <c r="AQ144" s="16">
        <f>VLOOKUP($B144,[1]AC!$B:$BJ,42,FALSE)</f>
        <v>59.868842450232059</v>
      </c>
      <c r="AR144" s="16">
        <f>VLOOKUP($B144,[1]AC!$B:$BJ,43,FALSE)</f>
        <v>6769.6039787132295</v>
      </c>
      <c r="AS144" s="16">
        <f>VLOOKUP($B144,[1]AC!$B:$BJ,44,FALSE)</f>
        <v>59.830237452852224</v>
      </c>
      <c r="AT144" s="16">
        <f>VLOOKUP($B144,[1]AC!$B:$BJ,45,FALSE)</f>
        <v>6766.1256231941452</v>
      </c>
      <c r="AU144" s="16">
        <f>VLOOKUP($B144,[1]AC!$B:$BJ,46,FALSE)</f>
        <v>8.8437732308252349E-3</v>
      </c>
      <c r="AV144" s="16">
        <f>VLOOKUP($B144,[1]AC!$B:$BJ,47,FALSE)</f>
        <v>8.8426140430729449E-3</v>
      </c>
      <c r="AW144" s="16" t="str">
        <f>VLOOKUP($B144,[1]AC!$B:$BJ,48,FALSE)</f>
        <v>UP</v>
      </c>
      <c r="AX144" s="16" t="str">
        <f>VLOOKUP($B144,[1]AC!$B:$BJ,49,FALSE)</f>
        <v>UP</v>
      </c>
      <c r="AY144" s="16" t="str">
        <f>VLOOKUP($B144,[1]AC!$B:$BJ,50,FALSE)</f>
        <v>POSITIVE</v>
      </c>
      <c r="AZ144" s="16">
        <f>VLOOKUP($B144,[1]AC!$B:$BJ,51,FALSE)</f>
        <v>66.195085889045629</v>
      </c>
      <c r="BA144" s="16">
        <f>VLOOKUP($B144,[1]AC!$B:$BJ,52,FALSE)</f>
        <v>61.259999960622459</v>
      </c>
      <c r="BB144" s="16">
        <f>VLOOKUP($B144,[1]AC!$B:$BJ,53,FALSE)</f>
        <v>57.092985796899683</v>
      </c>
      <c r="BC144" s="16">
        <f>VLOOKUP($B144,[1]AC!$B:$BJ,54,FALSE)</f>
        <v>8.4884107037510592E-3</v>
      </c>
      <c r="BD144" s="16">
        <f>VLOOKUP($B144,[1]AC!$B:$BJ,55,FALSE)</f>
        <v>1.1577452060100635E-2</v>
      </c>
      <c r="BE144" s="16">
        <f>VLOOKUP($B144,[1]AC!$B:$BJ,56,FALSE)</f>
        <v>8.2094396319956298E-2</v>
      </c>
      <c r="BF144" s="14">
        <f>VLOOKUP($B144,[2]indicators!$A:$G,2,FALSE)</f>
        <v>3</v>
      </c>
      <c r="BG144" s="14">
        <f>VLOOKUP($B144,[2]indicators!$A:$G,3,FALSE)</f>
        <v>0</v>
      </c>
      <c r="BH144" s="14">
        <f>VLOOKUP($B144,[2]indicators!$A:$G,4,FALSE)</f>
        <v>0</v>
      </c>
      <c r="BI144" s="17">
        <f>VLOOKUP($B144,[2]indicators!$A:$G,5,FALSE)</f>
        <v>0</v>
      </c>
      <c r="BJ144" s="17">
        <f>VLOOKUP($B144,[2]indicators!$A:$G,6,FALSE)</f>
        <v>45958</v>
      </c>
      <c r="BK144" s="17">
        <f>VLOOKUP($B144,[2]indicators!$A:$G,7,FALSE)</f>
        <v>45964</v>
      </c>
    </row>
    <row r="145" spans="1:63" x14ac:dyDescent="0.25">
      <c r="A145" s="14">
        <v>144</v>
      </c>
      <c r="B145" s="14" t="s">
        <v>851</v>
      </c>
      <c r="C145" s="6" t="s">
        <v>852</v>
      </c>
      <c r="D145" s="6" t="s">
        <v>100</v>
      </c>
      <c r="E145" s="15">
        <f t="shared" ca="1" si="2"/>
        <v>4</v>
      </c>
      <c r="F145" s="16">
        <f>VLOOKUP($B145,[1]AC!$B:$BJ,5,FALSE)</f>
        <v>51.371538017917821</v>
      </c>
      <c r="G145" s="16">
        <f>VLOOKUP($B146,[1]AC!$B:$BJ,6,FALSE)</f>
        <v>52.558294930935155</v>
      </c>
      <c r="H145" s="16">
        <f>VLOOKUP($B146,[1]AC!$B:$BJ,7,FALSE)</f>
        <v>0</v>
      </c>
      <c r="I145" s="16">
        <f>VLOOKUP($B146,[1]AC!$B:$BJ,8,FALSE)</f>
        <v>30.565000000000001</v>
      </c>
      <c r="J145" s="16">
        <f>VLOOKUP($B146,[1]AC!$B:$BJ,9,FALSE)</f>
        <v>6941.81</v>
      </c>
      <c r="K145" s="16">
        <f>VLOOKUP($B146,[1]AC!$B:$BJ,10,FALSE)</f>
        <v>30.543900000000001</v>
      </c>
      <c r="L145" s="16">
        <f>VLOOKUP($B146,[1]AC!$B:$BJ,11,FALSE)</f>
        <v>6964.82</v>
      </c>
      <c r="M145" s="16">
        <f>VLOOKUP($B146,[1]AC!$B:$BJ,12,FALSE)</f>
        <v>4.4030303335873492E-3</v>
      </c>
      <c r="N145" s="16">
        <f>VLOOKUP($B146,[1]AC!$B:$BJ,13,FALSE)</f>
        <v>4.385454326170669E-3</v>
      </c>
      <c r="O145" s="16">
        <f>VLOOKUP($B146,[1]AC!$B:$BJ,14,FALSE)</f>
        <v>32.642555963241144</v>
      </c>
      <c r="P145" s="16">
        <f>VLOOKUP($B146,[1]AC!$B:$BJ,15,FALSE)</f>
        <v>6892.2477999999992</v>
      </c>
      <c r="Q145" s="16">
        <f>VLOOKUP($B146,[1]AC!$B:$BJ,16,FALSE)</f>
        <v>32.679885156353997</v>
      </c>
      <c r="R145" s="16">
        <f>VLOOKUP($B146,[1]AC!$B:$BJ,17,FALSE)</f>
        <v>6889.6637999999994</v>
      </c>
      <c r="S145" s="16">
        <f>VLOOKUP($B146,[1]AC!$B:$BJ,18,FALSE)</f>
        <v>4.7361262842640604E-3</v>
      </c>
      <c r="T145" s="16">
        <f>VLOOKUP($B146,[1]AC!$B:$BJ,19,FALSE)</f>
        <v>4.7433207345116031E-3</v>
      </c>
      <c r="U145" s="16" t="str">
        <f>VLOOKUP($B145,[1]AC!$B:$BJ,20,FALSE)</f>
        <v>NEGATIVE</v>
      </c>
      <c r="V145" s="16" t="str">
        <f>VLOOKUP($B145,[1]AC!$B:$BJ,21,FALSE)</f>
        <v/>
      </c>
      <c r="W145" s="16" t="str">
        <f>VLOOKUP($B145,[1]AC!$B:$BJ,22,FALSE)</f>
        <v>UP</v>
      </c>
      <c r="X145" s="16" t="str">
        <f>VLOOKUP($B145,[1]AC!$B:$BJ,23,FALSE)</f>
        <v>POSITIVE</v>
      </c>
      <c r="Y145" s="16">
        <f>VLOOKUP($B145,[1]AC!$B:$BJ,24,FALSE)</f>
        <v>28.500769242506756</v>
      </c>
      <c r="Z145" s="16">
        <f>VLOOKUP($B145,[1]AC!$B:$BJ,25,FALSE)</f>
        <v>6852.6203076923057</v>
      </c>
      <c r="AA145" s="16">
        <f>VLOOKUP($B145,[1]AC!$B:$BJ,26,FALSE)</f>
        <v>28.404769230769229</v>
      </c>
      <c r="AB145" s="16">
        <f>VLOOKUP($B145,[1]AC!$B:$BJ,27,FALSE)</f>
        <v>6850.3815384615364</v>
      </c>
      <c r="AC145" s="16">
        <f>VLOOKUP($B145,[1]AC!$B:$BJ,28,FALSE)</f>
        <v>4.1591052710907746E-3</v>
      </c>
      <c r="AD145" s="16">
        <f>VLOOKUP($B145,[1]AC!$B:$BJ,29,FALSE)</f>
        <v>4.1464506861830057E-3</v>
      </c>
      <c r="AE145" s="16" t="str">
        <f>VLOOKUP($B145,[1]AC!$B:$BJ,30,FALSE)</f>
        <v>UP</v>
      </c>
      <c r="AF145" s="16" t="str">
        <f>VLOOKUP($B145,[1]AC!$B:$BJ,31,FALSE)</f>
        <v>UP</v>
      </c>
      <c r="AG145" s="16" t="str">
        <f>VLOOKUP($B145,[1]AC!$B:$BJ,32,FALSE)</f>
        <v>POSITIVE</v>
      </c>
      <c r="AH145" s="16">
        <f>VLOOKUP($B145,[1]AC!$B:$BJ,33,FALSE)</f>
        <v>30.724358993921527</v>
      </c>
      <c r="AI145" s="16">
        <f>VLOOKUP($B145,[1]AC!$B:$BJ,34,FALSE)</f>
        <v>6560.7823076923087</v>
      </c>
      <c r="AJ145" s="16">
        <f>VLOOKUP($B145,[1]AC!$B:$BJ,35,FALSE)</f>
        <v>30.743589743589748</v>
      </c>
      <c r="AK145" s="16">
        <f>VLOOKUP($B145,[1]AC!$B:$BJ,36,FALSE)</f>
        <v>6561.3723076923088</v>
      </c>
      <c r="AL145" s="16">
        <f>VLOOKUP($B145,[1]AC!$B:$BJ,37,FALSE)</f>
        <v>4.6830328386141071E-3</v>
      </c>
      <c r="AM145" s="16">
        <f>VLOOKUP($B145,[1]AC!$B:$BJ,38,FALSE)</f>
        <v>4.6855426428930279E-3</v>
      </c>
      <c r="AN145" s="16" t="str">
        <f>VLOOKUP($B146,[1]AC!$B:$BJ,39,FALSE)</f>
        <v>UP</v>
      </c>
      <c r="AO145" s="16" t="str">
        <f>VLOOKUP($B145,[1]AC!$B:$BJ,40,FALSE)</f>
        <v>DOWN</v>
      </c>
      <c r="AP145" s="16" t="str">
        <f>VLOOKUP($B145,[1]AC!$B:$BJ,41,FALSE)</f>
        <v>NEGATIVE</v>
      </c>
      <c r="AQ145" s="16">
        <f>VLOOKUP($B145,[1]AC!$B:$BJ,42,FALSE)</f>
        <v>29.477269898692104</v>
      </c>
      <c r="AR145" s="16">
        <f>VLOOKUP($B145,[1]AC!$B:$BJ,43,FALSE)</f>
        <v>6769.6039787132295</v>
      </c>
      <c r="AS145" s="16">
        <f>VLOOKUP($B145,[1]AC!$B:$BJ,44,FALSE)</f>
        <v>29.437416749919432</v>
      </c>
      <c r="AT145" s="16">
        <f>VLOOKUP($B145,[1]AC!$B:$BJ,45,FALSE)</f>
        <v>6766.1256231941452</v>
      </c>
      <c r="AU145" s="16">
        <f>VLOOKUP($B145,[1]AC!$B:$BJ,46,FALSE)</f>
        <v>4.3543566198823878E-3</v>
      </c>
      <c r="AV145" s="16">
        <f>VLOOKUP($B145,[1]AC!$B:$BJ,47,FALSE)</f>
        <v>4.3507050251932284E-3</v>
      </c>
      <c r="AW145" s="16" t="str">
        <f>VLOOKUP($B145,[1]AC!$B:$BJ,48,FALSE)</f>
        <v>UP</v>
      </c>
      <c r="AX145" s="16" t="str">
        <f>VLOOKUP($B145,[1]AC!$B:$BJ,49,FALSE)</f>
        <v>UP</v>
      </c>
      <c r="AY145" s="16" t="str">
        <f>VLOOKUP($B145,[1]AC!$B:$BJ,50,FALSE)</f>
        <v>POSITIVE</v>
      </c>
      <c r="AZ145" s="16">
        <f>VLOOKUP($B145,[1]AC!$B:$BJ,51,FALSE)</f>
        <v>53.479766542601801</v>
      </c>
      <c r="BA145" s="16">
        <f>VLOOKUP($B145,[1]AC!$B:$BJ,52,FALSE)</f>
        <v>30.720967766546433</v>
      </c>
      <c r="BB145" s="16">
        <f>VLOOKUP($B145,[1]AC!$B:$BJ,53,FALSE)</f>
        <v>31.265100003814702</v>
      </c>
      <c r="BC145" s="16">
        <f>VLOOKUP($B145,[1]AC!$B:$BJ,54,FALSE)</f>
        <v>2.3730770429942094E-2</v>
      </c>
      <c r="BD145" s="16">
        <f>VLOOKUP($B145,[1]AC!$B:$BJ,55,FALSE)</f>
        <v>3.9724414651190365E-2</v>
      </c>
      <c r="BE145" s="16">
        <f>VLOOKUP($B145,[1]AC!$B:$BJ,56,FALSE)</f>
        <v>5.9139422603073921E-3</v>
      </c>
      <c r="BF145" s="14">
        <f>VLOOKUP($B145,[2]indicators!$A:$G,2,FALSE)</f>
        <v>3</v>
      </c>
      <c r="BG145" s="14">
        <f>VLOOKUP($B145,[2]indicators!$A:$G,3,FALSE)</f>
        <v>0</v>
      </c>
      <c r="BH145" s="14">
        <f>VLOOKUP($B145,[2]indicators!$A:$G,4,FALSE)</f>
        <v>0</v>
      </c>
      <c r="BI145" s="17">
        <f>VLOOKUP($B145,[2]indicators!$A:$G,5,FALSE)</f>
        <v>46007</v>
      </c>
      <c r="BJ145" s="17">
        <f>VLOOKUP($B145,[2]indicators!$A:$G,6,FALSE)</f>
        <v>0</v>
      </c>
      <c r="BK145" s="17">
        <f>VLOOKUP($B145,[2]indicators!$A:$G,7,FALSE)</f>
        <v>0</v>
      </c>
    </row>
    <row r="146" spans="1:63" x14ac:dyDescent="0.25">
      <c r="A146" s="14">
        <v>145</v>
      </c>
      <c r="B146" s="14" t="s">
        <v>152</v>
      </c>
      <c r="C146" s="6" t="s">
        <v>580</v>
      </c>
      <c r="D146" s="6" t="s">
        <v>100</v>
      </c>
      <c r="E146" s="15">
        <f t="shared" ca="1" si="2"/>
        <v>-1</v>
      </c>
      <c r="F146" s="16">
        <f>VLOOKUP($B146,[1]AC!$B:$BJ,5,FALSE)</f>
        <v>33.766011015284406</v>
      </c>
      <c r="G146" s="16">
        <f>VLOOKUP($B147,[1]AC!$B:$BJ,6,FALSE)</f>
        <v>52.558294930935155</v>
      </c>
      <c r="H146" s="16">
        <f>VLOOKUP($B147,[1]AC!$B:$BJ,7,FALSE)</f>
        <v>0</v>
      </c>
      <c r="I146" s="16">
        <f>VLOOKUP($B147,[1]AC!$B:$BJ,8,FALSE)</f>
        <v>44.54</v>
      </c>
      <c r="J146" s="16">
        <f>VLOOKUP($B147,[1]AC!$B:$BJ,9,FALSE)</f>
        <v>6941.81</v>
      </c>
      <c r="K146" s="16">
        <f>VLOOKUP($B147,[1]AC!$B:$BJ,10,FALSE)</f>
        <v>46.17</v>
      </c>
      <c r="L146" s="16">
        <f>VLOOKUP($B147,[1]AC!$B:$BJ,11,FALSE)</f>
        <v>6964.82</v>
      </c>
      <c r="M146" s="16">
        <f>VLOOKUP($B147,[1]AC!$B:$BJ,12,FALSE)</f>
        <v>6.4161940473738115E-3</v>
      </c>
      <c r="N146" s="16">
        <f>VLOOKUP($B147,[1]AC!$B:$BJ,13,FALSE)</f>
        <v>6.6290298959628541E-3</v>
      </c>
      <c r="O146" s="16">
        <f>VLOOKUP($B147,[1]AC!$B:$BJ,14,FALSE)</f>
        <v>42.098798126991205</v>
      </c>
      <c r="P146" s="16">
        <f>VLOOKUP($B147,[1]AC!$B:$BJ,15,FALSE)</f>
        <v>6892.2477999999992</v>
      </c>
      <c r="Q146" s="16">
        <f>VLOOKUP($B147,[1]AC!$B:$BJ,16,FALSE)</f>
        <v>41.957525641914899</v>
      </c>
      <c r="R146" s="16">
        <f>VLOOKUP($B147,[1]AC!$B:$BJ,17,FALSE)</f>
        <v>6889.6637999999994</v>
      </c>
      <c r="S146" s="16">
        <f>VLOOKUP($B147,[1]AC!$B:$BJ,18,FALSE)</f>
        <v>6.1081376277549405E-3</v>
      </c>
      <c r="T146" s="16">
        <f>VLOOKUP($B147,[1]AC!$B:$BJ,19,FALSE)</f>
        <v>6.0899235231064398E-3</v>
      </c>
      <c r="U146" s="16" t="str">
        <f>VLOOKUP($B146,[1]AC!$B:$BJ,20,FALSE)</f>
        <v>NEGATIVE</v>
      </c>
      <c r="V146" s="16" t="str">
        <f>VLOOKUP($B146,[1]AC!$B:$BJ,21,FALSE)</f>
        <v/>
      </c>
      <c r="W146" s="16" t="str">
        <f>VLOOKUP($B146,[1]AC!$B:$BJ,22,FALSE)</f>
        <v>DOWN</v>
      </c>
      <c r="X146" s="16" t="str">
        <f>VLOOKUP($B146,[1]AC!$B:$BJ,23,FALSE)</f>
        <v>NEGATIVE</v>
      </c>
      <c r="Y146" s="16">
        <f>VLOOKUP($B146,[1]AC!$B:$BJ,24,FALSE)</f>
        <v>32.557978984379346</v>
      </c>
      <c r="Z146" s="16">
        <f>VLOOKUP($B146,[1]AC!$B:$BJ,25,FALSE)</f>
        <v>6852.6203076923057</v>
      </c>
      <c r="AA146" s="16">
        <f>VLOOKUP($B146,[1]AC!$B:$BJ,26,FALSE)</f>
        <v>32.597142853521547</v>
      </c>
      <c r="AB146" s="16">
        <f>VLOOKUP($B146,[1]AC!$B:$BJ,27,FALSE)</f>
        <v>6850.3815384615364</v>
      </c>
      <c r="AC146" s="16">
        <f>VLOOKUP($B146,[1]AC!$B:$BJ,28,FALSE)</f>
        <v>4.7511721826805258E-3</v>
      </c>
      <c r="AD146" s="16">
        <f>VLOOKUP($B146,[1]AC!$B:$BJ,29,FALSE)</f>
        <v>4.7584419452412338E-3</v>
      </c>
      <c r="AE146" s="16" t="str">
        <f>VLOOKUP($B146,[1]AC!$B:$BJ,30,FALSE)</f>
        <v>DOWN</v>
      </c>
      <c r="AF146" s="16" t="str">
        <f>VLOOKUP($B146,[1]AC!$B:$BJ,31,FALSE)</f>
        <v>DOWN</v>
      </c>
      <c r="AG146" s="16" t="str">
        <f>VLOOKUP($B146,[1]AC!$B:$BJ,32,FALSE)</f>
        <v>NEGATIVE</v>
      </c>
      <c r="AH146" s="16">
        <f>VLOOKUP($B146,[1]AC!$B:$BJ,33,FALSE)</f>
        <v>32.401237011454704</v>
      </c>
      <c r="AI146" s="16">
        <f>VLOOKUP($B146,[1]AC!$B:$BJ,34,FALSE)</f>
        <v>6560.7823076923087</v>
      </c>
      <c r="AJ146" s="16">
        <f>VLOOKUP($B146,[1]AC!$B:$BJ,35,FALSE)</f>
        <v>32.400695972119891</v>
      </c>
      <c r="AK146" s="16">
        <f>VLOOKUP($B146,[1]AC!$B:$BJ,36,FALSE)</f>
        <v>6561.3723076923088</v>
      </c>
      <c r="AL146" s="16">
        <f>VLOOKUP($B146,[1]AC!$B:$BJ,37,FALSE)</f>
        <v>4.9386240073024954E-3</v>
      </c>
      <c r="AM146" s="16">
        <f>VLOOKUP($B146,[1]AC!$B:$BJ,38,FALSE)</f>
        <v>4.9380974669177846E-3</v>
      </c>
      <c r="AN146" s="16" t="str">
        <f>VLOOKUP($B147,[1]AC!$B:$BJ,39,FALSE)</f>
        <v>DOWN</v>
      </c>
      <c r="AO146" s="16" t="str">
        <f>VLOOKUP($B146,[1]AC!$B:$BJ,40,FALSE)</f>
        <v>UP</v>
      </c>
      <c r="AP146" s="16" t="str">
        <f>VLOOKUP($B146,[1]AC!$B:$BJ,41,FALSE)</f>
        <v>NEGATIVE</v>
      </c>
      <c r="AQ146" s="16">
        <f>VLOOKUP($B146,[1]AC!$B:$BJ,42,FALSE)</f>
        <v>32.615447541182512</v>
      </c>
      <c r="AR146" s="16">
        <f>VLOOKUP($B146,[1]AC!$B:$BJ,43,FALSE)</f>
        <v>6769.6039787132295</v>
      </c>
      <c r="AS146" s="16">
        <f>VLOOKUP($B146,[1]AC!$B:$BJ,44,FALSE)</f>
        <v>32.656880566162705</v>
      </c>
      <c r="AT146" s="16">
        <f>VLOOKUP($B146,[1]AC!$B:$BJ,45,FALSE)</f>
        <v>6766.1256231941452</v>
      </c>
      <c r="AU146" s="16">
        <f>VLOOKUP($B146,[1]AC!$B:$BJ,46,FALSE)</f>
        <v>4.817925486297365E-3</v>
      </c>
      <c r="AV146" s="16">
        <f>VLOOKUP($B146,[1]AC!$B:$BJ,47,FALSE)</f>
        <v>4.8265259004674054E-3</v>
      </c>
      <c r="AW146" s="16" t="str">
        <f>VLOOKUP($B146,[1]AC!$B:$BJ,48,FALSE)</f>
        <v>DOWN</v>
      </c>
      <c r="AX146" s="16" t="str">
        <f>VLOOKUP($B146,[1]AC!$B:$BJ,49,FALSE)</f>
        <v>DOWN</v>
      </c>
      <c r="AY146" s="16" t="str">
        <f>VLOOKUP($B146,[1]AC!$B:$BJ,50,FALSE)</f>
        <v>NEGATIVE</v>
      </c>
      <c r="AZ146" s="16">
        <f>VLOOKUP($B146,[1]AC!$B:$BJ,51,FALSE)</f>
        <v>23.881755388677661</v>
      </c>
      <c r="BA146" s="16">
        <f>VLOOKUP($B146,[1]AC!$B:$BJ,52,FALSE)</f>
        <v>32.612809098017991</v>
      </c>
      <c r="BB146" s="16">
        <f>VLOOKUP($B146,[1]AC!$B:$BJ,53,FALSE)</f>
        <v>32.237429287840108</v>
      </c>
      <c r="BC146" s="16">
        <f>VLOOKUP($B146,[1]AC!$B:$BJ,54,FALSE)</f>
        <v>-6.2791558122555102E-2</v>
      </c>
      <c r="BD146" s="16">
        <f>VLOOKUP($B146,[1]AC!$B:$BJ,55,FALSE)</f>
        <v>-6.3645627676358507E-2</v>
      </c>
      <c r="BE146" s="16">
        <f>VLOOKUP($B146,[1]AC!$B:$BJ,56,FALSE)</f>
        <v>-5.1878494184737778E-2</v>
      </c>
      <c r="BF146" s="14">
        <f>VLOOKUP($B146,[2]indicators!$A:$G,2,FALSE)</f>
        <v>0</v>
      </c>
      <c r="BG146" s="14">
        <f>VLOOKUP($B146,[2]indicators!$A:$G,3,FALSE)</f>
        <v>0</v>
      </c>
      <c r="BH146" s="14">
        <f>VLOOKUP($B146,[2]indicators!$A:$G,4,FALSE)</f>
        <v>0</v>
      </c>
      <c r="BI146" s="17">
        <f>VLOOKUP($B146,[2]indicators!$A:$G,5,FALSE)</f>
        <v>0</v>
      </c>
      <c r="BJ146" s="17">
        <f>VLOOKUP($B146,[2]indicators!$A:$G,6,FALSE)</f>
        <v>0</v>
      </c>
      <c r="BK146" s="17">
        <f>VLOOKUP($B146,[2]indicators!$A:$G,7,FALSE)</f>
        <v>0</v>
      </c>
    </row>
    <row r="147" spans="1:63" x14ac:dyDescent="0.25">
      <c r="A147" s="14">
        <v>146</v>
      </c>
      <c r="B147" s="14" t="s">
        <v>153</v>
      </c>
      <c r="C147" s="6" t="s">
        <v>581</v>
      </c>
      <c r="D147" s="6" t="s">
        <v>100</v>
      </c>
      <c r="E147" s="15">
        <f t="shared" ca="1" si="2"/>
        <v>3</v>
      </c>
      <c r="F147" s="16">
        <f>VLOOKUP($B147,[1]AC!$B:$BJ,5,FALSE)</f>
        <v>50.394039293714222</v>
      </c>
      <c r="G147" s="16">
        <f>VLOOKUP($B148,[1]AC!$B:$BJ,6,FALSE)</f>
        <v>52.558294930935155</v>
      </c>
      <c r="H147" s="16">
        <f>VLOOKUP($B148,[1]AC!$B:$BJ,7,FALSE)</f>
        <v>1</v>
      </c>
      <c r="I147" s="16">
        <f>VLOOKUP($B148,[1]AC!$B:$BJ,8,FALSE)</f>
        <v>60.6</v>
      </c>
      <c r="J147" s="16">
        <f>VLOOKUP($B148,[1]AC!$B:$BJ,9,FALSE)</f>
        <v>6941.81</v>
      </c>
      <c r="K147" s="16">
        <f>VLOOKUP($B148,[1]AC!$B:$BJ,10,FALSE)</f>
        <v>60.51</v>
      </c>
      <c r="L147" s="16">
        <f>VLOOKUP($B148,[1]AC!$B:$BJ,11,FALSE)</f>
        <v>6964.82</v>
      </c>
      <c r="M147" s="16">
        <f>VLOOKUP($B148,[1]AC!$B:$BJ,12,FALSE)</f>
        <v>8.7297117034318139E-3</v>
      </c>
      <c r="N147" s="16">
        <f>VLOOKUP($B148,[1]AC!$B:$BJ,13,FALSE)</f>
        <v>8.6879488630000491E-3</v>
      </c>
      <c r="O147" s="16">
        <f>VLOOKUP($B148,[1]AC!$B:$BJ,14,FALSE)</f>
        <v>56.395845305482418</v>
      </c>
      <c r="P147" s="16">
        <f>VLOOKUP($B148,[1]AC!$B:$BJ,15,FALSE)</f>
        <v>6892.2477999999992</v>
      </c>
      <c r="Q147" s="16">
        <f>VLOOKUP($B148,[1]AC!$B:$BJ,16,FALSE)</f>
        <v>56.253334468800006</v>
      </c>
      <c r="R147" s="16">
        <f>VLOOKUP($B148,[1]AC!$B:$BJ,17,FALSE)</f>
        <v>6889.6637999999994</v>
      </c>
      <c r="S147" s="16">
        <f>VLOOKUP($B148,[1]AC!$B:$BJ,18,FALSE)</f>
        <v>8.1825040163939593E-3</v>
      </c>
      <c r="T147" s="16">
        <f>VLOOKUP($B148,[1]AC!$B:$BJ,19,FALSE)</f>
        <v>8.1648881718727716E-3</v>
      </c>
      <c r="U147" s="16" t="str">
        <f>VLOOKUP($B147,[1]AC!$B:$BJ,20,FALSE)</f>
        <v>NEGATIVE</v>
      </c>
      <c r="V147" s="16" t="str">
        <f>VLOOKUP($B147,[1]AC!$B:$BJ,21,FALSE)</f>
        <v/>
      </c>
      <c r="W147" s="16" t="str">
        <f>VLOOKUP($B147,[1]AC!$B:$BJ,22,FALSE)</f>
        <v>UP</v>
      </c>
      <c r="X147" s="16" t="str">
        <f>VLOOKUP($B147,[1]AC!$B:$BJ,23,FALSE)</f>
        <v>POSITIVE</v>
      </c>
      <c r="Y147" s="16">
        <f>VLOOKUP($B147,[1]AC!$B:$BJ,24,FALSE)</f>
        <v>40.813020411517371</v>
      </c>
      <c r="Z147" s="16">
        <f>VLOOKUP($B147,[1]AC!$B:$BJ,25,FALSE)</f>
        <v>6852.6203076923057</v>
      </c>
      <c r="AA147" s="16">
        <f>VLOOKUP($B147,[1]AC!$B:$BJ,26,FALSE)</f>
        <v>40.668937071049591</v>
      </c>
      <c r="AB147" s="16">
        <f>VLOOKUP($B147,[1]AC!$B:$BJ,27,FALSE)</f>
        <v>6850.3815384615364</v>
      </c>
      <c r="AC147" s="16">
        <f>VLOOKUP($B147,[1]AC!$B:$BJ,28,FALSE)</f>
        <v>5.9558269069283363E-3</v>
      </c>
      <c r="AD147" s="16">
        <f>VLOOKUP($B147,[1]AC!$B:$BJ,29,FALSE)</f>
        <v>5.936740434487252E-3</v>
      </c>
      <c r="AE147" s="16" t="str">
        <f>VLOOKUP($B147,[1]AC!$B:$BJ,30,FALSE)</f>
        <v>UP</v>
      </c>
      <c r="AF147" s="16" t="str">
        <f>VLOOKUP($B147,[1]AC!$B:$BJ,31,FALSE)</f>
        <v>UP</v>
      </c>
      <c r="AG147" s="16" t="str">
        <f>VLOOKUP($B147,[1]AC!$B:$BJ,32,FALSE)</f>
        <v>POSITIVE</v>
      </c>
      <c r="AH147" s="16">
        <f>VLOOKUP($B147,[1]AC!$B:$BJ,33,FALSE)</f>
        <v>35.342316623502022</v>
      </c>
      <c r="AI147" s="16">
        <f>VLOOKUP($B147,[1]AC!$B:$BJ,34,FALSE)</f>
        <v>6560.7823076923087</v>
      </c>
      <c r="AJ147" s="16">
        <f>VLOOKUP($B147,[1]AC!$B:$BJ,35,FALSE)</f>
        <v>35.384111471821832</v>
      </c>
      <c r="AK147" s="16">
        <f>VLOOKUP($B147,[1]AC!$B:$BJ,36,FALSE)</f>
        <v>6561.3723076923088</v>
      </c>
      <c r="AL147" s="16">
        <f>VLOOKUP($B147,[1]AC!$B:$BJ,37,FALSE)</f>
        <v>5.3869058545143742E-3</v>
      </c>
      <c r="AM147" s="16">
        <f>VLOOKUP($B147,[1]AC!$B:$BJ,38,FALSE)</f>
        <v>5.3927912961651047E-3</v>
      </c>
      <c r="AN147" s="16" t="str">
        <f>VLOOKUP($B148,[1]AC!$B:$BJ,39,FALSE)</f>
        <v>UP</v>
      </c>
      <c r="AO147" s="16" t="str">
        <f>VLOOKUP($B147,[1]AC!$B:$BJ,40,FALSE)</f>
        <v>DOWN</v>
      </c>
      <c r="AP147" s="16" t="str">
        <f>VLOOKUP($B147,[1]AC!$B:$BJ,41,FALSE)</f>
        <v>POSITIVE</v>
      </c>
      <c r="AQ147" s="16">
        <f>VLOOKUP($B147,[1]AC!$B:$BJ,42,FALSE)</f>
        <v>39.461104578698631</v>
      </c>
      <c r="AR147" s="16">
        <f>VLOOKUP($B147,[1]AC!$B:$BJ,43,FALSE)</f>
        <v>6769.6039787132295</v>
      </c>
      <c r="AS147" s="16">
        <f>VLOOKUP($B147,[1]AC!$B:$BJ,44,FALSE)</f>
        <v>39.358512086710675</v>
      </c>
      <c r="AT147" s="16">
        <f>VLOOKUP($B147,[1]AC!$B:$BJ,45,FALSE)</f>
        <v>6766.1256231941452</v>
      </c>
      <c r="AU147" s="16">
        <f>VLOOKUP($B147,[1]AC!$B:$BJ,46,FALSE)</f>
        <v>5.8291599778631988E-3</v>
      </c>
      <c r="AV147" s="16">
        <f>VLOOKUP($B147,[1]AC!$B:$BJ,47,FALSE)</f>
        <v>5.8169939901485824E-3</v>
      </c>
      <c r="AW147" s="16" t="str">
        <f>VLOOKUP($B147,[1]AC!$B:$BJ,48,FALSE)</f>
        <v>UP</v>
      </c>
      <c r="AX147" s="16" t="str">
        <f>VLOOKUP($B147,[1]AC!$B:$BJ,49,FALSE)</f>
        <v>UP</v>
      </c>
      <c r="AY147" s="16" t="str">
        <f>VLOOKUP($B147,[1]AC!$B:$BJ,50,FALSE)</f>
        <v>POSITIVE</v>
      </c>
      <c r="AZ147" s="16">
        <f>VLOOKUP($B147,[1]AC!$B:$BJ,51,FALSE)</f>
        <v>68.03421205188441</v>
      </c>
      <c r="BA147" s="16">
        <f>VLOOKUP($B147,[1]AC!$B:$BJ,52,FALSE)</f>
        <v>44.184625297920235</v>
      </c>
      <c r="BB147" s="16">
        <f>VLOOKUP($B147,[1]AC!$B:$BJ,53,FALSE)</f>
        <v>34.787000059417664</v>
      </c>
      <c r="BC147" s="16">
        <f>VLOOKUP($B147,[1]AC!$B:$BJ,54,FALSE)</f>
        <v>8.0429493219329462E-3</v>
      </c>
      <c r="BD147" s="16">
        <f>VLOOKUP($B147,[1]AC!$B:$BJ,55,FALSE)</f>
        <v>5.7987448136759046E-2</v>
      </c>
      <c r="BE147" s="16">
        <f>VLOOKUP($B147,[1]AC!$B:$BJ,56,FALSE)</f>
        <v>0.28036335193962691</v>
      </c>
      <c r="BF147" s="14">
        <f>VLOOKUP($B147,[2]indicators!$A:$G,2,FALSE)</f>
        <v>81</v>
      </c>
      <c r="BG147" s="14">
        <f>VLOOKUP($B147,[2]indicators!$A:$G,3,FALSE)</f>
        <v>1</v>
      </c>
      <c r="BH147" s="14">
        <f>VLOOKUP($B147,[2]indicators!$A:$G,4,FALSE)</f>
        <v>0</v>
      </c>
      <c r="BI147" s="17">
        <f>VLOOKUP($B147,[2]indicators!$A:$G,5,FALSE)</f>
        <v>46058</v>
      </c>
      <c r="BJ147" s="17">
        <f>VLOOKUP($B147,[2]indicators!$A:$G,6,FALSE)</f>
        <v>46037</v>
      </c>
      <c r="BK147" s="17">
        <f>VLOOKUP($B147,[2]indicators!$A:$G,7,FALSE)</f>
        <v>46044</v>
      </c>
    </row>
    <row r="148" spans="1:63" x14ac:dyDescent="0.25">
      <c r="A148" s="14">
        <v>147</v>
      </c>
      <c r="B148" s="14" t="s">
        <v>154</v>
      </c>
      <c r="C148" s="6" t="s">
        <v>582</v>
      </c>
      <c r="D148" s="6" t="s">
        <v>100</v>
      </c>
      <c r="E148" s="15">
        <f t="shared" ca="1" si="2"/>
        <v>3</v>
      </c>
      <c r="F148" s="16">
        <f>VLOOKUP($B148,[1]AC!$B:$BJ,5,FALSE)</f>
        <v>66.135256355184936</v>
      </c>
      <c r="G148" s="16">
        <f>VLOOKUP($B149,[1]AC!$B:$BJ,6,FALSE)</f>
        <v>52.558294930935155</v>
      </c>
      <c r="H148" s="16">
        <f>VLOOKUP($B149,[1]AC!$B:$BJ,7,FALSE)</f>
        <v>1</v>
      </c>
      <c r="I148" s="16">
        <f>VLOOKUP($B149,[1]AC!$B:$BJ,8,FALSE)</f>
        <v>104.24</v>
      </c>
      <c r="J148" s="16">
        <f>VLOOKUP($B149,[1]AC!$B:$BJ,9,FALSE)</f>
        <v>6941.81</v>
      </c>
      <c r="K148" s="16">
        <f>VLOOKUP($B149,[1]AC!$B:$BJ,10,FALSE)</f>
        <v>103.99</v>
      </c>
      <c r="L148" s="16">
        <f>VLOOKUP($B149,[1]AC!$B:$BJ,11,FALSE)</f>
        <v>6964.82</v>
      </c>
      <c r="M148" s="16">
        <f>VLOOKUP($B149,[1]AC!$B:$BJ,12,FALSE)</f>
        <v>1.5016256567091291E-2</v>
      </c>
      <c r="N148" s="16">
        <f>VLOOKUP($B149,[1]AC!$B:$BJ,13,FALSE)</f>
        <v>1.4930751979232772E-2</v>
      </c>
      <c r="O148" s="16">
        <f>VLOOKUP($B149,[1]AC!$B:$BJ,14,FALSE)</f>
        <v>97.708051160275417</v>
      </c>
      <c r="P148" s="16">
        <f>VLOOKUP($B149,[1]AC!$B:$BJ,15,FALSE)</f>
        <v>6892.2477999999992</v>
      </c>
      <c r="Q148" s="16">
        <f>VLOOKUP($B149,[1]AC!$B:$BJ,16,FALSE)</f>
        <v>97.48688317520002</v>
      </c>
      <c r="R148" s="16">
        <f>VLOOKUP($B149,[1]AC!$B:$BJ,17,FALSE)</f>
        <v>6889.6637999999994</v>
      </c>
      <c r="S148" s="16">
        <f>VLOOKUP($B149,[1]AC!$B:$BJ,18,FALSE)</f>
        <v>1.4176514541493332E-2</v>
      </c>
      <c r="T148" s="16">
        <f>VLOOKUP($B149,[1]AC!$B:$BJ,19,FALSE)</f>
        <v>1.4149730089180844E-2</v>
      </c>
      <c r="U148" s="16" t="str">
        <f>VLOOKUP($B148,[1]AC!$B:$BJ,20,FALSE)</f>
        <v>POSITIVE</v>
      </c>
      <c r="V148" s="16" t="str">
        <f>VLOOKUP($B148,[1]AC!$B:$BJ,21,FALSE)</f>
        <v/>
      </c>
      <c r="W148" s="16" t="str">
        <f>VLOOKUP($B148,[1]AC!$B:$BJ,22,FALSE)</f>
        <v>UP</v>
      </c>
      <c r="X148" s="16" t="str">
        <f>VLOOKUP($B148,[1]AC!$B:$BJ,23,FALSE)</f>
        <v>POSITIVE</v>
      </c>
      <c r="Y148" s="16">
        <f>VLOOKUP($B148,[1]AC!$B:$BJ,24,FALSE)</f>
        <v>55.757625610678787</v>
      </c>
      <c r="Z148" s="16">
        <f>VLOOKUP($B148,[1]AC!$B:$BJ,25,FALSE)</f>
        <v>6852.6203076923057</v>
      </c>
      <c r="AA148" s="16">
        <f>VLOOKUP($B148,[1]AC!$B:$BJ,26,FALSE)</f>
        <v>55.661349269846156</v>
      </c>
      <c r="AB148" s="16">
        <f>VLOOKUP($B148,[1]AC!$B:$BJ,27,FALSE)</f>
        <v>6850.3815384615364</v>
      </c>
      <c r="AC148" s="16">
        <f>VLOOKUP($B148,[1]AC!$B:$BJ,28,FALSE)</f>
        <v>8.1366868594906546E-3</v>
      </c>
      <c r="AD148" s="16">
        <f>VLOOKUP($B148,[1]AC!$B:$BJ,29,FALSE)</f>
        <v>8.1252918479554678E-3</v>
      </c>
      <c r="AE148" s="16" t="str">
        <f>VLOOKUP($B148,[1]AC!$B:$BJ,30,FALSE)</f>
        <v>UP</v>
      </c>
      <c r="AF148" s="16" t="str">
        <f>VLOOKUP($B148,[1]AC!$B:$BJ,31,FALSE)</f>
        <v>UP</v>
      </c>
      <c r="AG148" s="16" t="str">
        <f>VLOOKUP($B148,[1]AC!$B:$BJ,32,FALSE)</f>
        <v>POSITIVE</v>
      </c>
      <c r="AH148" s="16">
        <f>VLOOKUP($B148,[1]AC!$B:$BJ,33,FALSE)</f>
        <v>51.903701647547898</v>
      </c>
      <c r="AI148" s="16">
        <f>VLOOKUP($B148,[1]AC!$B:$BJ,34,FALSE)</f>
        <v>6560.7823076923087</v>
      </c>
      <c r="AJ148" s="16">
        <f>VLOOKUP($B148,[1]AC!$B:$BJ,35,FALSE)</f>
        <v>51.901393994365314</v>
      </c>
      <c r="AK148" s="16">
        <f>VLOOKUP($B148,[1]AC!$B:$BJ,36,FALSE)</f>
        <v>6561.3723076923088</v>
      </c>
      <c r="AL148" s="16">
        <f>VLOOKUP($B148,[1]AC!$B:$BJ,37,FALSE)</f>
        <v>7.9112061966592692E-3</v>
      </c>
      <c r="AM148" s="16">
        <f>VLOOKUP($B148,[1]AC!$B:$BJ,38,FALSE)</f>
        <v>7.9101431164816018E-3</v>
      </c>
      <c r="AN148" s="16" t="str">
        <f>VLOOKUP($B149,[1]AC!$B:$BJ,39,FALSE)</f>
        <v>UP</v>
      </c>
      <c r="AO148" s="16" t="str">
        <f>VLOOKUP($B148,[1]AC!$B:$BJ,40,FALSE)</f>
        <v>UP</v>
      </c>
      <c r="AP148" s="16" t="str">
        <f>VLOOKUP($B148,[1]AC!$B:$BJ,41,FALSE)</f>
        <v>POSITIVE</v>
      </c>
      <c r="AQ148" s="16">
        <f>VLOOKUP($B148,[1]AC!$B:$BJ,42,FALSE)</f>
        <v>54.982597471498181</v>
      </c>
      <c r="AR148" s="16">
        <f>VLOOKUP($B148,[1]AC!$B:$BJ,43,FALSE)</f>
        <v>6769.6039787132295</v>
      </c>
      <c r="AS148" s="16">
        <f>VLOOKUP($B148,[1]AC!$B:$BJ,44,FALSE)</f>
        <v>54.869142740606655</v>
      </c>
      <c r="AT148" s="16">
        <f>VLOOKUP($B148,[1]AC!$B:$BJ,45,FALSE)</f>
        <v>6766.1256231941452</v>
      </c>
      <c r="AU148" s="16">
        <f>VLOOKUP($B148,[1]AC!$B:$BJ,46,FALSE)</f>
        <v>8.12198138094768E-3</v>
      </c>
      <c r="AV148" s="16">
        <f>VLOOKUP($B148,[1]AC!$B:$BJ,47,FALSE)</f>
        <v>8.1093887102119885E-3</v>
      </c>
      <c r="AW148" s="16" t="str">
        <f>VLOOKUP($B148,[1]AC!$B:$BJ,48,FALSE)</f>
        <v>UP</v>
      </c>
      <c r="AX148" s="16" t="str">
        <f>VLOOKUP($B148,[1]AC!$B:$BJ,49,FALSE)</f>
        <v>UP</v>
      </c>
      <c r="AY148" s="16" t="str">
        <f>VLOOKUP($B148,[1]AC!$B:$BJ,50,FALSE)</f>
        <v>POSITIVE</v>
      </c>
      <c r="AZ148" s="16">
        <f>VLOOKUP($B148,[1]AC!$B:$BJ,51,FALSE)</f>
        <v>92.668479724816521</v>
      </c>
      <c r="BA148" s="16">
        <f>VLOOKUP($B148,[1]AC!$B:$BJ,52,FALSE)</f>
        <v>58.063870918520038</v>
      </c>
      <c r="BB148" s="16">
        <f>VLOOKUP($B148,[1]AC!$B:$BJ,53,FALSE)</f>
        <v>51.108796076860116</v>
      </c>
      <c r="BC148" s="16">
        <f>VLOOKUP($B148,[1]AC!$B:$BJ,54,FALSE)</f>
        <v>4.367826397655894E-2</v>
      </c>
      <c r="BD148" s="16">
        <f>VLOOKUP($B148,[1]AC!$B:$BJ,55,FALSE)</f>
        <v>7.4547241410155562E-2</v>
      </c>
      <c r="BE148" s="16">
        <f>VLOOKUP($B148,[1]AC!$B:$BJ,56,FALSE)</f>
        <v>0.18570587945109307</v>
      </c>
      <c r="BF148" s="14">
        <f>VLOOKUP($B148,[2]indicators!$A:$G,2,FALSE)</f>
        <v>35</v>
      </c>
      <c r="BG148" s="14">
        <f>VLOOKUP($B148,[2]indicators!$A:$G,3,FALSE)</f>
        <v>0</v>
      </c>
      <c r="BH148" s="14">
        <f>VLOOKUP($B148,[2]indicators!$A:$G,4,FALSE)</f>
        <v>0</v>
      </c>
      <c r="BI148" s="17">
        <f>VLOOKUP($B148,[2]indicators!$A:$G,5,FALSE)</f>
        <v>0</v>
      </c>
      <c r="BJ148" s="17">
        <f>VLOOKUP($B148,[2]indicators!$A:$G,6,FALSE)</f>
        <v>45958</v>
      </c>
      <c r="BK148" s="17">
        <f>VLOOKUP($B148,[2]indicators!$A:$G,7,FALSE)</f>
        <v>45975</v>
      </c>
    </row>
    <row r="149" spans="1:63" x14ac:dyDescent="0.25">
      <c r="A149" s="14">
        <v>148</v>
      </c>
      <c r="B149" s="14" t="s">
        <v>155</v>
      </c>
      <c r="C149" s="6" t="s">
        <v>583</v>
      </c>
      <c r="D149" s="6" t="s">
        <v>100</v>
      </c>
      <c r="E149" s="15">
        <f t="shared" ca="1" si="2"/>
        <v>4</v>
      </c>
      <c r="F149" s="16">
        <f>VLOOKUP($B149,[1]AC!$B:$BJ,5,FALSE)</f>
        <v>69.751237500197192</v>
      </c>
      <c r="G149" s="16">
        <f>VLOOKUP($B150,[1]AC!$B:$BJ,6,FALSE)</f>
        <v>52.558294930935155</v>
      </c>
      <c r="H149" s="16">
        <f>VLOOKUP($B150,[1]AC!$B:$BJ,7,FALSE)</f>
        <v>0</v>
      </c>
      <c r="I149" s="16">
        <f>VLOOKUP($B150,[1]AC!$B:$BJ,8,FALSE)</f>
        <v>17.75</v>
      </c>
      <c r="J149" s="16">
        <f>VLOOKUP($B150,[1]AC!$B:$BJ,9,FALSE)</f>
        <v>6941.81</v>
      </c>
      <c r="K149" s="16">
        <f>VLOOKUP($B150,[1]AC!$B:$BJ,10,FALSE)</f>
        <v>17.600000000000001</v>
      </c>
      <c r="L149" s="16">
        <f>VLOOKUP($B150,[1]AC!$B:$BJ,11,FALSE)</f>
        <v>6964.82</v>
      </c>
      <c r="M149" s="16">
        <f>VLOOKUP($B150,[1]AC!$B:$BJ,12,FALSE)</f>
        <v>2.5569700121438068E-3</v>
      </c>
      <c r="N149" s="16">
        <f>VLOOKUP($B150,[1]AC!$B:$BJ,13,FALSE)</f>
        <v>2.5269856220261257E-3</v>
      </c>
      <c r="O149" s="16">
        <f>VLOOKUP($B150,[1]AC!$B:$BJ,14,FALSE)</f>
        <v>18.552092663272237</v>
      </c>
      <c r="P149" s="16">
        <f>VLOOKUP($B150,[1]AC!$B:$BJ,15,FALSE)</f>
        <v>6892.2477999999992</v>
      </c>
      <c r="Q149" s="16">
        <f>VLOOKUP($B150,[1]AC!$B:$BJ,16,FALSE)</f>
        <v>18.570873334475895</v>
      </c>
      <c r="R149" s="16">
        <f>VLOOKUP($B150,[1]AC!$B:$BJ,17,FALSE)</f>
        <v>6889.6637999999994</v>
      </c>
      <c r="S149" s="16">
        <f>VLOOKUP($B150,[1]AC!$B:$BJ,18,FALSE)</f>
        <v>2.6917332634604691E-3</v>
      </c>
      <c r="T149" s="16">
        <f>VLOOKUP($B150,[1]AC!$B:$BJ,19,FALSE)</f>
        <v>2.6954687301978214E-3</v>
      </c>
      <c r="U149" s="16" t="str">
        <f>VLOOKUP($B149,[1]AC!$B:$BJ,20,FALSE)</f>
        <v>POSITIVE</v>
      </c>
      <c r="V149" s="16" t="str">
        <f>VLOOKUP($B149,[1]AC!$B:$BJ,21,FALSE)</f>
        <v/>
      </c>
      <c r="W149" s="16" t="str">
        <f>VLOOKUP($B149,[1]AC!$B:$BJ,22,FALSE)</f>
        <v>UP</v>
      </c>
      <c r="X149" s="16" t="str">
        <f>VLOOKUP($B149,[1]AC!$B:$BJ,23,FALSE)</f>
        <v>POSITIVE</v>
      </c>
      <c r="Y149" s="16">
        <f>VLOOKUP($B149,[1]AC!$B:$BJ,24,FALSE)</f>
        <v>96.489710810211847</v>
      </c>
      <c r="Z149" s="16">
        <f>VLOOKUP($B149,[1]AC!$B:$BJ,25,FALSE)</f>
        <v>6852.6203076923057</v>
      </c>
      <c r="AA149" s="16">
        <f>VLOOKUP($B149,[1]AC!$B:$BJ,26,FALSE)</f>
        <v>96.308852912000006</v>
      </c>
      <c r="AB149" s="16">
        <f>VLOOKUP($B149,[1]AC!$B:$BJ,27,FALSE)</f>
        <v>6850.3815384615364</v>
      </c>
      <c r="AC149" s="16">
        <f>VLOOKUP($B149,[1]AC!$B:$BJ,28,FALSE)</f>
        <v>1.4080702924967077E-2</v>
      </c>
      <c r="AD149" s="16">
        <f>VLOOKUP($B149,[1]AC!$B:$BJ,29,FALSE)</f>
        <v>1.4058903488991522E-2</v>
      </c>
      <c r="AE149" s="16" t="str">
        <f>VLOOKUP($B149,[1]AC!$B:$BJ,30,FALSE)</f>
        <v>UP</v>
      </c>
      <c r="AF149" s="16" t="str">
        <f>VLOOKUP($B149,[1]AC!$B:$BJ,31,FALSE)</f>
        <v>UP</v>
      </c>
      <c r="AG149" s="16" t="str">
        <f>VLOOKUP($B149,[1]AC!$B:$BJ,32,FALSE)</f>
        <v>POSITIVE</v>
      </c>
      <c r="AH149" s="16">
        <f>VLOOKUP($B149,[1]AC!$B:$BJ,33,FALSE)</f>
        <v>92.181954680249959</v>
      </c>
      <c r="AI149" s="16">
        <f>VLOOKUP($B149,[1]AC!$B:$BJ,34,FALSE)</f>
        <v>6560.7823076923087</v>
      </c>
      <c r="AJ149" s="16">
        <f>VLOOKUP($B149,[1]AC!$B:$BJ,35,FALSE)</f>
        <v>92.175544478614839</v>
      </c>
      <c r="AK149" s="16">
        <f>VLOOKUP($B149,[1]AC!$B:$BJ,36,FALSE)</f>
        <v>6561.3723076923088</v>
      </c>
      <c r="AL149" s="16">
        <f>VLOOKUP($B149,[1]AC!$B:$BJ,37,FALSE)</f>
        <v>1.4050451662169852E-2</v>
      </c>
      <c r="AM149" s="16">
        <f>VLOOKUP($B149,[1]AC!$B:$BJ,38,FALSE)</f>
        <v>1.4048211282044101E-2</v>
      </c>
      <c r="AN149" s="16" t="str">
        <f>VLOOKUP($B150,[1]AC!$B:$BJ,39,FALSE)</f>
        <v>UP</v>
      </c>
      <c r="AO149" s="16" t="str">
        <f>VLOOKUP($B149,[1]AC!$B:$BJ,40,FALSE)</f>
        <v>UP</v>
      </c>
      <c r="AP149" s="16" t="str">
        <f>VLOOKUP($B149,[1]AC!$B:$BJ,41,FALSE)</f>
        <v>POSITIVE</v>
      </c>
      <c r="AQ149" s="16">
        <f>VLOOKUP($B149,[1]AC!$B:$BJ,42,FALSE)</f>
        <v>95.561024351986958</v>
      </c>
      <c r="AR149" s="16">
        <f>VLOOKUP($B149,[1]AC!$B:$BJ,43,FALSE)</f>
        <v>6769.6039787132295</v>
      </c>
      <c r="AS149" s="16">
        <f>VLOOKUP($B149,[1]AC!$B:$BJ,44,FALSE)</f>
        <v>95.385728163290707</v>
      </c>
      <c r="AT149" s="16">
        <f>VLOOKUP($B149,[1]AC!$B:$BJ,45,FALSE)</f>
        <v>6766.1256231941452</v>
      </c>
      <c r="AU149" s="16">
        <f>VLOOKUP($B149,[1]AC!$B:$BJ,46,FALSE)</f>
        <v>1.4116191235480699E-2</v>
      </c>
      <c r="AV149" s="16">
        <f>VLOOKUP($B149,[1]AC!$B:$BJ,47,FALSE)</f>
        <v>1.4097540228385698E-2</v>
      </c>
      <c r="AW149" s="16" t="str">
        <f>VLOOKUP($B149,[1]AC!$B:$BJ,48,FALSE)</f>
        <v>UP</v>
      </c>
      <c r="AX149" s="16" t="str">
        <f>VLOOKUP($B149,[1]AC!$B:$BJ,49,FALSE)</f>
        <v>UP</v>
      </c>
      <c r="AY149" s="16" t="str">
        <f>VLOOKUP($B149,[1]AC!$B:$BJ,50,FALSE)</f>
        <v>POSITIVE</v>
      </c>
      <c r="AZ149" s="16">
        <f>VLOOKUP($B149,[1]AC!$B:$BJ,51,FALSE)</f>
        <v>95.430907099461351</v>
      </c>
      <c r="BA149" s="16">
        <f>VLOOKUP($B149,[1]AC!$B:$BJ,52,FALSE)</f>
        <v>99.615161221411924</v>
      </c>
      <c r="BB149" s="16">
        <f>VLOOKUP($B149,[1]AC!$B:$BJ,53,FALSE)</f>
        <v>91.09456133165466</v>
      </c>
      <c r="BC149" s="16">
        <f>VLOOKUP($B149,[1]AC!$B:$BJ,54,FALSE)</f>
        <v>4.6427057105379532E-2</v>
      </c>
      <c r="BD149" s="16">
        <f>VLOOKUP($B149,[1]AC!$B:$BJ,55,FALSE)</f>
        <v>6.685169504619326E-2</v>
      </c>
      <c r="BE149" s="16">
        <f>VLOOKUP($B149,[1]AC!$B:$BJ,56,FALSE)</f>
        <v>0.14430541709823674</v>
      </c>
      <c r="BF149" s="14">
        <f>VLOOKUP($B149,[2]indicators!$A:$G,2,FALSE)</f>
        <v>51</v>
      </c>
      <c r="BG149" s="14">
        <f>VLOOKUP($B149,[2]indicators!$A:$G,3,FALSE)</f>
        <v>0</v>
      </c>
      <c r="BH149" s="14">
        <f>VLOOKUP($B149,[2]indicators!$A:$G,4,FALSE)</f>
        <v>0</v>
      </c>
      <c r="BI149" s="17">
        <f>VLOOKUP($B149,[2]indicators!$A:$G,5,FALSE)</f>
        <v>0</v>
      </c>
      <c r="BJ149" s="17">
        <f>VLOOKUP($B149,[2]indicators!$A:$G,6,FALSE)</f>
        <v>46063</v>
      </c>
      <c r="BK149" s="17">
        <f>VLOOKUP($B149,[2]indicators!$A:$G,7,FALSE)</f>
        <v>0</v>
      </c>
    </row>
    <row r="150" spans="1:63" x14ac:dyDescent="0.25">
      <c r="A150" s="14">
        <v>149</v>
      </c>
      <c r="B150" s="14" t="s">
        <v>156</v>
      </c>
      <c r="C150" s="6" t="s">
        <v>584</v>
      </c>
      <c r="D150" s="6" t="s">
        <v>100</v>
      </c>
      <c r="E150" s="15">
        <f t="shared" ca="1" si="2"/>
        <v>-1</v>
      </c>
      <c r="F150" s="16">
        <f>VLOOKUP($B150,[1]AC!$B:$BJ,5,FALSE)</f>
        <v>40.389448336535928</v>
      </c>
      <c r="G150" s="16">
        <f>VLOOKUP($B151,[1]AC!$B:$BJ,6,FALSE)</f>
        <v>52.558294930935155</v>
      </c>
      <c r="H150" s="16">
        <f>VLOOKUP($B151,[1]AC!$B:$BJ,7,FALSE)</f>
        <v>1</v>
      </c>
      <c r="I150" s="16">
        <f>VLOOKUP($B151,[1]AC!$B:$BJ,8,FALSE)</f>
        <v>26.93</v>
      </c>
      <c r="J150" s="16">
        <f>VLOOKUP($B151,[1]AC!$B:$BJ,9,FALSE)</f>
        <v>6941.81</v>
      </c>
      <c r="K150" s="16">
        <f>VLOOKUP($B151,[1]AC!$B:$BJ,10,FALSE)</f>
        <v>26.42</v>
      </c>
      <c r="L150" s="16">
        <f>VLOOKUP($B151,[1]AC!$B:$BJ,11,FALSE)</f>
        <v>6964.82</v>
      </c>
      <c r="M150" s="16">
        <f>VLOOKUP($B151,[1]AC!$B:$BJ,12,FALSE)</f>
        <v>3.8793916860300121E-3</v>
      </c>
      <c r="N150" s="16">
        <f>VLOOKUP($B151,[1]AC!$B:$BJ,13,FALSE)</f>
        <v>3.7933500076096729E-3</v>
      </c>
      <c r="O150" s="16">
        <f>VLOOKUP($B151,[1]AC!$B:$BJ,14,FALSE)</f>
        <v>25.549566521903518</v>
      </c>
      <c r="P150" s="16">
        <f>VLOOKUP($B151,[1]AC!$B:$BJ,15,FALSE)</f>
        <v>6892.2477999999992</v>
      </c>
      <c r="Q150" s="16">
        <f>VLOOKUP($B151,[1]AC!$B:$BJ,16,FALSE)</f>
        <v>25.507366818600005</v>
      </c>
      <c r="R150" s="16">
        <f>VLOOKUP($B151,[1]AC!$B:$BJ,17,FALSE)</f>
        <v>6889.6637999999994</v>
      </c>
      <c r="S150" s="16">
        <f>VLOOKUP($B151,[1]AC!$B:$BJ,18,FALSE)</f>
        <v>3.7070005698146141E-3</v>
      </c>
      <c r="T150" s="16">
        <f>VLOOKUP($B151,[1]AC!$B:$BJ,19,FALSE)</f>
        <v>3.7022658229854421E-3</v>
      </c>
      <c r="U150" s="16" t="str">
        <f>VLOOKUP($B150,[1]AC!$B:$BJ,20,FALSE)</f>
        <v>NEGATIVE</v>
      </c>
      <c r="V150" s="16" t="str">
        <f>VLOOKUP($B150,[1]AC!$B:$BJ,21,FALSE)</f>
        <v/>
      </c>
      <c r="W150" s="16" t="str">
        <f>VLOOKUP($B150,[1]AC!$B:$BJ,22,FALSE)</f>
        <v>DOWN</v>
      </c>
      <c r="X150" s="16" t="str">
        <f>VLOOKUP($B150,[1]AC!$B:$BJ,23,FALSE)</f>
        <v>NEGATIVE</v>
      </c>
      <c r="Y150" s="16">
        <f>VLOOKUP($B150,[1]AC!$B:$BJ,24,FALSE)</f>
        <v>18.495624118893872</v>
      </c>
      <c r="Z150" s="16">
        <f>VLOOKUP($B150,[1]AC!$B:$BJ,25,FALSE)</f>
        <v>6852.6203076923057</v>
      </c>
      <c r="AA150" s="16">
        <f>VLOOKUP($B150,[1]AC!$B:$BJ,26,FALSE)</f>
        <v>18.50504255451068</v>
      </c>
      <c r="AB150" s="16">
        <f>VLOOKUP($B150,[1]AC!$B:$BJ,27,FALSE)</f>
        <v>6850.3815384615364</v>
      </c>
      <c r="AC150" s="16">
        <f>VLOOKUP($B150,[1]AC!$B:$BJ,28,FALSE)</f>
        <v>2.69905865032853E-3</v>
      </c>
      <c r="AD150" s="16">
        <f>VLOOKUP($B150,[1]AC!$B:$BJ,29,FALSE)</f>
        <v>2.7013156056511496E-3</v>
      </c>
      <c r="AE150" s="16" t="str">
        <f>VLOOKUP($B150,[1]AC!$B:$BJ,30,FALSE)</f>
        <v>DOWN</v>
      </c>
      <c r="AF150" s="16" t="str">
        <f>VLOOKUP($B150,[1]AC!$B:$BJ,31,FALSE)</f>
        <v>DOWN</v>
      </c>
      <c r="AG150" s="16" t="str">
        <f>VLOOKUP($B150,[1]AC!$B:$BJ,32,FALSE)</f>
        <v>NEGATIVE</v>
      </c>
      <c r="AH150" s="16">
        <f>VLOOKUP($B150,[1]AC!$B:$BJ,33,FALSE)</f>
        <v>17.971172648726366</v>
      </c>
      <c r="AI150" s="16">
        <f>VLOOKUP($B150,[1]AC!$B:$BJ,34,FALSE)</f>
        <v>6560.7823076923087</v>
      </c>
      <c r="AJ150" s="16">
        <f>VLOOKUP($B150,[1]AC!$B:$BJ,35,FALSE)</f>
        <v>17.967326494880211</v>
      </c>
      <c r="AK150" s="16">
        <f>VLOOKUP($B150,[1]AC!$B:$BJ,36,FALSE)</f>
        <v>6561.3723076923088</v>
      </c>
      <c r="AL150" s="16">
        <f>VLOOKUP($B150,[1]AC!$B:$BJ,37,FALSE)</f>
        <v>2.7391813667793454E-3</v>
      </c>
      <c r="AM150" s="16">
        <f>VLOOKUP($B150,[1]AC!$B:$BJ,38,FALSE)</f>
        <v>2.7383488776907211E-3</v>
      </c>
      <c r="AN150" s="16" t="str">
        <f>VLOOKUP($B151,[1]AC!$B:$BJ,39,FALSE)</f>
        <v>UP</v>
      </c>
      <c r="AO150" s="16" t="str">
        <f>VLOOKUP($B150,[1]AC!$B:$BJ,40,FALSE)</f>
        <v>UP</v>
      </c>
      <c r="AP150" s="16" t="str">
        <f>VLOOKUP($B150,[1]AC!$B:$BJ,41,FALSE)</f>
        <v>NEGATIVE</v>
      </c>
      <c r="AQ150" s="16">
        <f>VLOOKUP($B150,[1]AC!$B:$BJ,42,FALSE)</f>
        <v>18.228121374659629</v>
      </c>
      <c r="AR150" s="16">
        <f>VLOOKUP($B150,[1]AC!$B:$BJ,43,FALSE)</f>
        <v>6769.6039787132295</v>
      </c>
      <c r="AS150" s="16">
        <f>VLOOKUP($B150,[1]AC!$B:$BJ,44,FALSE)</f>
        <v>18.237786377038432</v>
      </c>
      <c r="AT150" s="16">
        <f>VLOOKUP($B150,[1]AC!$B:$BJ,45,FALSE)</f>
        <v>6766.1256231941452</v>
      </c>
      <c r="AU150" s="16">
        <f>VLOOKUP($B150,[1]AC!$B:$BJ,46,FALSE)</f>
        <v>2.6926422035878739E-3</v>
      </c>
      <c r="AV150" s="16">
        <f>VLOOKUP($B150,[1]AC!$B:$BJ,47,FALSE)</f>
        <v>2.6954548869917018E-3</v>
      </c>
      <c r="AW150" s="16" t="str">
        <f>VLOOKUP($B150,[1]AC!$B:$BJ,48,FALSE)</f>
        <v>DOWN</v>
      </c>
      <c r="AX150" s="16" t="str">
        <f>VLOOKUP($B150,[1]AC!$B:$BJ,49,FALSE)</f>
        <v>DOWN</v>
      </c>
      <c r="AY150" s="16" t="str">
        <f>VLOOKUP($B150,[1]AC!$B:$BJ,50,FALSE)</f>
        <v>NEGATIVE</v>
      </c>
      <c r="AZ150" s="16">
        <f>VLOOKUP($B150,[1]AC!$B:$BJ,51,FALSE)</f>
        <v>30.262970459614152</v>
      </c>
      <c r="BA150" s="16">
        <f>VLOOKUP($B150,[1]AC!$B:$BJ,52,FALSE)</f>
        <v>18.522635763225804</v>
      </c>
      <c r="BB150" s="16">
        <f>VLOOKUP($B150,[1]AC!$B:$BJ,53,FALSE)</f>
        <v>17.893336862905556</v>
      </c>
      <c r="BC150" s="16">
        <f>VLOOKUP($B150,[1]AC!$B:$BJ,54,FALSE)</f>
        <v>-4.1713057099560746E-2</v>
      </c>
      <c r="BD150" s="16">
        <f>VLOOKUP($B150,[1]AC!$B:$BJ,55,FALSE)</f>
        <v>-4.3234619286919962E-2</v>
      </c>
      <c r="BE150" s="16">
        <f>VLOOKUP($B150,[1]AC!$B:$BJ,56,FALSE)</f>
        <v>-8.0106278668852227E-3</v>
      </c>
      <c r="BF150" s="14">
        <f>VLOOKUP($B150,[2]indicators!$A:$G,2,FALSE)</f>
        <v>0</v>
      </c>
      <c r="BG150" s="14">
        <f>VLOOKUP($B150,[2]indicators!$A:$G,3,FALSE)</f>
        <v>0</v>
      </c>
      <c r="BH150" s="14">
        <f>VLOOKUP($B150,[2]indicators!$A:$G,4,FALSE)</f>
        <v>0</v>
      </c>
      <c r="BI150" s="17">
        <f>VLOOKUP($B150,[2]indicators!$A:$G,5,FALSE)</f>
        <v>0</v>
      </c>
      <c r="BJ150" s="17">
        <f>VLOOKUP($B150,[2]indicators!$A:$G,6,FALSE)</f>
        <v>0</v>
      </c>
      <c r="BK150" s="17">
        <f>VLOOKUP($B150,[2]indicators!$A:$G,7,FALSE)</f>
        <v>0</v>
      </c>
    </row>
    <row r="151" spans="1:63" x14ac:dyDescent="0.25">
      <c r="A151" s="14">
        <v>150</v>
      </c>
      <c r="B151" s="14" t="s">
        <v>157</v>
      </c>
      <c r="C151" s="6" t="s">
        <v>585</v>
      </c>
      <c r="D151" s="6" t="s">
        <v>100</v>
      </c>
      <c r="E151" s="15">
        <f t="shared" ca="1" si="2"/>
        <v>3</v>
      </c>
      <c r="F151" s="16">
        <f>VLOOKUP($B151,[1]AC!$B:$BJ,5,FALSE)</f>
        <v>63.000945792960074</v>
      </c>
      <c r="G151" s="16">
        <f>VLOOKUP($B152,[1]AC!$B:$BJ,6,FALSE)</f>
        <v>52.558294930935155</v>
      </c>
      <c r="H151" s="16">
        <f>VLOOKUP($B152,[1]AC!$B:$BJ,7,FALSE)</f>
        <v>0</v>
      </c>
      <c r="I151" s="16">
        <f>VLOOKUP($B152,[1]AC!$B:$BJ,8,FALSE)</f>
        <v>38.11</v>
      </c>
      <c r="J151" s="16">
        <f>VLOOKUP($B152,[1]AC!$B:$BJ,9,FALSE)</f>
        <v>6941.81</v>
      </c>
      <c r="K151" s="16">
        <f>VLOOKUP($B152,[1]AC!$B:$BJ,10,FALSE)</f>
        <v>38.76</v>
      </c>
      <c r="L151" s="16">
        <f>VLOOKUP($B152,[1]AC!$B:$BJ,11,FALSE)</f>
        <v>6964.82</v>
      </c>
      <c r="M151" s="16">
        <f>VLOOKUP($B152,[1]AC!$B:$BJ,12,FALSE)</f>
        <v>5.4899226570591817E-3</v>
      </c>
      <c r="N151" s="16">
        <f>VLOOKUP($B152,[1]AC!$B:$BJ,13,FALSE)</f>
        <v>5.5651115175984443E-3</v>
      </c>
      <c r="O151" s="16">
        <f>VLOOKUP($B152,[1]AC!$B:$BJ,14,FALSE)</f>
        <v>35.64790492140704</v>
      </c>
      <c r="P151" s="16">
        <f>VLOOKUP($B152,[1]AC!$B:$BJ,15,FALSE)</f>
        <v>6892.2477999999992</v>
      </c>
      <c r="Q151" s="16">
        <f>VLOOKUP($B152,[1]AC!$B:$BJ,16,FALSE)</f>
        <v>35.54490898560001</v>
      </c>
      <c r="R151" s="16">
        <f>VLOOKUP($B152,[1]AC!$B:$BJ,17,FALSE)</f>
        <v>6889.6637999999994</v>
      </c>
      <c r="S151" s="16">
        <f>VLOOKUP($B152,[1]AC!$B:$BJ,18,FALSE)</f>
        <v>5.1721740070644357E-3</v>
      </c>
      <c r="T151" s="16">
        <f>VLOOKUP($B152,[1]AC!$B:$BJ,19,FALSE)</f>
        <v>5.159164513310506E-3</v>
      </c>
      <c r="U151" s="16" t="str">
        <f>VLOOKUP($B151,[1]AC!$B:$BJ,20,FALSE)</f>
        <v>POSITIVE</v>
      </c>
      <c r="V151" s="16" t="str">
        <f>VLOOKUP($B151,[1]AC!$B:$BJ,21,FALSE)</f>
        <v/>
      </c>
      <c r="W151" s="16" t="str">
        <f>VLOOKUP($B151,[1]AC!$B:$BJ,22,FALSE)</f>
        <v>UP</v>
      </c>
      <c r="X151" s="16" t="str">
        <f>VLOOKUP($B151,[1]AC!$B:$BJ,23,FALSE)</f>
        <v>POSITIVE</v>
      </c>
      <c r="Y151" s="16">
        <f>VLOOKUP($B151,[1]AC!$B:$BJ,24,FALSE)</f>
        <v>25.181280946079628</v>
      </c>
      <c r="Z151" s="16">
        <f>VLOOKUP($B151,[1]AC!$B:$BJ,25,FALSE)</f>
        <v>6852.6203076923057</v>
      </c>
      <c r="AA151" s="16">
        <f>VLOOKUP($B151,[1]AC!$B:$BJ,26,FALSE)</f>
        <v>25.136152469538469</v>
      </c>
      <c r="AB151" s="16">
        <f>VLOOKUP($B151,[1]AC!$B:$BJ,27,FALSE)</f>
        <v>6850.3815384615364</v>
      </c>
      <c r="AC151" s="16">
        <f>VLOOKUP($B151,[1]AC!$B:$BJ,28,FALSE)</f>
        <v>3.6746937398257364E-3</v>
      </c>
      <c r="AD151" s="16">
        <f>VLOOKUP($B151,[1]AC!$B:$BJ,29,FALSE)</f>
        <v>3.6693069325279604E-3</v>
      </c>
      <c r="AE151" s="16" t="str">
        <f>VLOOKUP($B151,[1]AC!$B:$BJ,30,FALSE)</f>
        <v>UP</v>
      </c>
      <c r="AF151" s="16" t="str">
        <f>VLOOKUP($B151,[1]AC!$B:$BJ,31,FALSE)</f>
        <v>UP</v>
      </c>
      <c r="AG151" s="16" t="str">
        <f>VLOOKUP($B151,[1]AC!$B:$BJ,32,FALSE)</f>
        <v>POSITIVE</v>
      </c>
      <c r="AH151" s="16">
        <f>VLOOKUP($B151,[1]AC!$B:$BJ,33,FALSE)</f>
        <v>25.764683356063564</v>
      </c>
      <c r="AI151" s="16">
        <f>VLOOKUP($B151,[1]AC!$B:$BJ,34,FALSE)</f>
        <v>6560.7823076923087</v>
      </c>
      <c r="AJ151" s="16">
        <f>VLOOKUP($B151,[1]AC!$B:$BJ,35,FALSE)</f>
        <v>25.751606425161622</v>
      </c>
      <c r="AK151" s="16">
        <f>VLOOKUP($B151,[1]AC!$B:$BJ,36,FALSE)</f>
        <v>6561.3723076923088</v>
      </c>
      <c r="AL151" s="16">
        <f>VLOOKUP($B151,[1]AC!$B:$BJ,37,FALSE)</f>
        <v>3.9270748742654196E-3</v>
      </c>
      <c r="AM151" s="16">
        <f>VLOOKUP($B151,[1]AC!$B:$BJ,38,FALSE)</f>
        <v>3.9247287331906763E-3</v>
      </c>
      <c r="AN151" s="16" t="str">
        <f>VLOOKUP($B152,[1]AC!$B:$BJ,39,FALSE)</f>
        <v>DOWN</v>
      </c>
      <c r="AO151" s="16" t="str">
        <f>VLOOKUP($B151,[1]AC!$B:$BJ,40,FALSE)</f>
        <v>UP</v>
      </c>
      <c r="AP151" s="16" t="str">
        <f>VLOOKUP($B151,[1]AC!$B:$BJ,41,FALSE)</f>
        <v>NEGATIVE</v>
      </c>
      <c r="AQ151" s="16">
        <f>VLOOKUP($B151,[1]AC!$B:$BJ,42,FALSE)</f>
        <v>25.502742567571321</v>
      </c>
      <c r="AR151" s="16">
        <f>VLOOKUP($B151,[1]AC!$B:$BJ,43,FALSE)</f>
        <v>6769.6039787132295</v>
      </c>
      <c r="AS151" s="16">
        <f>VLOOKUP($B151,[1]AC!$B:$BJ,44,FALSE)</f>
        <v>25.473916805593273</v>
      </c>
      <c r="AT151" s="16">
        <f>VLOOKUP($B151,[1]AC!$B:$BJ,45,FALSE)</f>
        <v>6766.1256231941452</v>
      </c>
      <c r="AU151" s="16">
        <f>VLOOKUP($B151,[1]AC!$B:$BJ,46,FALSE)</f>
        <v>3.7672429063448551E-3</v>
      </c>
      <c r="AV151" s="16">
        <f>VLOOKUP($B151,[1]AC!$B:$BJ,47,FALSE)</f>
        <v>3.7649192793981225E-3</v>
      </c>
      <c r="AW151" s="16" t="str">
        <f>VLOOKUP($B151,[1]AC!$B:$BJ,48,FALSE)</f>
        <v>UP</v>
      </c>
      <c r="AX151" s="16" t="str">
        <f>VLOOKUP($B151,[1]AC!$B:$BJ,49,FALSE)</f>
        <v>UP</v>
      </c>
      <c r="AY151" s="16" t="str">
        <f>VLOOKUP($B151,[1]AC!$B:$BJ,50,FALSE)</f>
        <v>POSITIVE</v>
      </c>
      <c r="AZ151" s="16">
        <f>VLOOKUP($B151,[1]AC!$B:$BJ,51,FALSE)</f>
        <v>77.452368068603164</v>
      </c>
      <c r="BA151" s="16">
        <f>VLOOKUP($B151,[1]AC!$B:$BJ,52,FALSE)</f>
        <v>26.035483880812119</v>
      </c>
      <c r="BB151" s="16">
        <f>VLOOKUP($B151,[1]AC!$B:$BJ,53,FALSE)</f>
        <v>25.807861963286065</v>
      </c>
      <c r="BC151" s="16">
        <f>VLOOKUP($B151,[1]AC!$B:$BJ,54,FALSE)</f>
        <v>3.4357576117382216E-2</v>
      </c>
      <c r="BD151" s="16">
        <f>VLOOKUP($B151,[1]AC!$B:$BJ,55,FALSE)</f>
        <v>5.4029624217422301E-2</v>
      </c>
      <c r="BE151" s="16">
        <f>VLOOKUP($B151,[1]AC!$B:$BJ,56,FALSE)</f>
        <v>4.3480472667990711E-2</v>
      </c>
      <c r="BF151" s="14">
        <f>VLOOKUP($B151,[2]indicators!$A:$G,2,FALSE)</f>
        <v>45</v>
      </c>
      <c r="BG151" s="14">
        <f>VLOOKUP($B151,[2]indicators!$A:$G,3,FALSE)</f>
        <v>0</v>
      </c>
      <c r="BH151" s="14">
        <f>VLOOKUP($B151,[2]indicators!$A:$G,4,FALSE)</f>
        <v>0</v>
      </c>
      <c r="BI151" s="17">
        <f>VLOOKUP($B151,[2]indicators!$A:$G,5,FALSE)</f>
        <v>0</v>
      </c>
      <c r="BJ151" s="17">
        <f>VLOOKUP($B151,[2]indicators!$A:$G,6,FALSE)</f>
        <v>0</v>
      </c>
      <c r="BK151" s="17">
        <f>VLOOKUP($B151,[2]indicators!$A:$G,7,FALSE)</f>
        <v>0</v>
      </c>
    </row>
    <row r="152" spans="1:63" x14ac:dyDescent="0.25">
      <c r="A152" s="14">
        <v>151</v>
      </c>
      <c r="B152" s="14" t="s">
        <v>158</v>
      </c>
      <c r="C152" s="6" t="s">
        <v>586</v>
      </c>
      <c r="D152" s="6" t="s">
        <v>100</v>
      </c>
      <c r="E152" s="15">
        <f t="shared" ca="1" si="2"/>
        <v>3</v>
      </c>
      <c r="F152" s="16">
        <f>VLOOKUP($B152,[1]AC!$B:$BJ,5,FALSE)</f>
        <v>58.841607164755906</v>
      </c>
      <c r="G152" s="16">
        <f>VLOOKUP($B153,[1]AC!$B:$BJ,6,FALSE)</f>
        <v>52.558294930935155</v>
      </c>
      <c r="H152" s="16">
        <f>VLOOKUP($B153,[1]AC!$B:$BJ,7,FALSE)</f>
        <v>0</v>
      </c>
      <c r="I152" s="16">
        <f>VLOOKUP($B153,[1]AC!$B:$BJ,8,FALSE)</f>
        <v>15.2</v>
      </c>
      <c r="J152" s="16">
        <f>VLOOKUP($B153,[1]AC!$B:$BJ,9,FALSE)</f>
        <v>6941.81</v>
      </c>
      <c r="K152" s="16">
        <f>VLOOKUP($B153,[1]AC!$B:$BJ,10,FALSE)</f>
        <v>16.03</v>
      </c>
      <c r="L152" s="16">
        <f>VLOOKUP($B153,[1]AC!$B:$BJ,11,FALSE)</f>
        <v>6964.82</v>
      </c>
      <c r="M152" s="16">
        <f>VLOOKUP($B153,[1]AC!$B:$BJ,12,FALSE)</f>
        <v>2.1896306582865274E-3</v>
      </c>
      <c r="N152" s="16">
        <f>VLOOKUP($B153,[1]AC!$B:$BJ,13,FALSE)</f>
        <v>2.3015670182431136E-3</v>
      </c>
      <c r="O152" s="16">
        <f>VLOOKUP($B153,[1]AC!$B:$BJ,14,FALSE)</f>
        <v>22.009199996185298</v>
      </c>
      <c r="P152" s="16">
        <f>VLOOKUP($B153,[1]AC!$B:$BJ,15,FALSE)</f>
        <v>6892.2477999999992</v>
      </c>
      <c r="Q152" s="16">
        <f>VLOOKUP($B153,[1]AC!$B:$BJ,16,FALSE)</f>
        <v>22.163200000000003</v>
      </c>
      <c r="R152" s="16">
        <f>VLOOKUP($B153,[1]AC!$B:$BJ,17,FALSE)</f>
        <v>6889.6637999999994</v>
      </c>
      <c r="S152" s="16">
        <f>VLOOKUP($B153,[1]AC!$B:$BJ,18,FALSE)</f>
        <v>3.1933268557444061E-3</v>
      </c>
      <c r="T152" s="16">
        <f>VLOOKUP($B153,[1]AC!$B:$BJ,19,FALSE)</f>
        <v>3.216876852539598E-3</v>
      </c>
      <c r="U152" s="16" t="str">
        <f>VLOOKUP($B152,[1]AC!$B:$BJ,20,FALSE)</f>
        <v>NEGATIVE</v>
      </c>
      <c r="V152" s="16" t="str">
        <f>VLOOKUP($B152,[1]AC!$B:$BJ,21,FALSE)</f>
        <v/>
      </c>
      <c r="W152" s="16" t="str">
        <f>VLOOKUP($B152,[1]AC!$B:$BJ,22,FALSE)</f>
        <v>UP</v>
      </c>
      <c r="X152" s="16" t="str">
        <f>VLOOKUP($B152,[1]AC!$B:$BJ,23,FALSE)</f>
        <v>POSITIVE</v>
      </c>
      <c r="Y152" s="16">
        <f>VLOOKUP($B152,[1]AC!$B:$BJ,24,FALSE)</f>
        <v>34.943425726313109</v>
      </c>
      <c r="Z152" s="16">
        <f>VLOOKUP($B152,[1]AC!$B:$BJ,25,FALSE)</f>
        <v>6852.6203076923057</v>
      </c>
      <c r="AA152" s="16">
        <f>VLOOKUP($B152,[1]AC!$B:$BJ,26,FALSE)</f>
        <v>34.855863336307699</v>
      </c>
      <c r="AB152" s="16">
        <f>VLOOKUP($B152,[1]AC!$B:$BJ,27,FALSE)</f>
        <v>6850.3815384615364</v>
      </c>
      <c r="AC152" s="16">
        <f>VLOOKUP($B152,[1]AC!$B:$BJ,28,FALSE)</f>
        <v>5.0992794226593719E-3</v>
      </c>
      <c r="AD152" s="16">
        <f>VLOOKUP($B152,[1]AC!$B:$BJ,29,FALSE)</f>
        <v>5.0881637965139751E-3</v>
      </c>
      <c r="AE152" s="16" t="str">
        <f>VLOOKUP($B152,[1]AC!$B:$BJ,30,FALSE)</f>
        <v>UP</v>
      </c>
      <c r="AF152" s="16" t="str">
        <f>VLOOKUP($B152,[1]AC!$B:$BJ,31,FALSE)</f>
        <v>UP</v>
      </c>
      <c r="AG152" s="16" t="str">
        <f>VLOOKUP($B152,[1]AC!$B:$BJ,32,FALSE)</f>
        <v>POSITIVE</v>
      </c>
      <c r="AH152" s="16">
        <f>VLOOKUP($B152,[1]AC!$B:$BJ,33,FALSE)</f>
        <v>32.512228893235722</v>
      </c>
      <c r="AI152" s="16">
        <f>VLOOKUP($B152,[1]AC!$B:$BJ,34,FALSE)</f>
        <v>6560.7823076923087</v>
      </c>
      <c r="AJ152" s="16">
        <f>VLOOKUP($B152,[1]AC!$B:$BJ,35,FALSE)</f>
        <v>32.528895544252343</v>
      </c>
      <c r="AK152" s="16">
        <f>VLOOKUP($B152,[1]AC!$B:$BJ,36,FALSE)</f>
        <v>6561.3723076923088</v>
      </c>
      <c r="AL152" s="16">
        <f>VLOOKUP($B152,[1]AC!$B:$BJ,37,FALSE)</f>
        <v>4.9555414839959205E-3</v>
      </c>
      <c r="AM152" s="16">
        <f>VLOOKUP($B152,[1]AC!$B:$BJ,38,FALSE)</f>
        <v>4.9576359972923157E-3</v>
      </c>
      <c r="AN152" s="16" t="str">
        <f>VLOOKUP($B153,[1]AC!$B:$BJ,39,FALSE)</f>
        <v>DOWN</v>
      </c>
      <c r="AO152" s="16" t="str">
        <f>VLOOKUP($B152,[1]AC!$B:$BJ,40,FALSE)</f>
        <v>DOWN</v>
      </c>
      <c r="AP152" s="16" t="str">
        <f>VLOOKUP($B152,[1]AC!$B:$BJ,41,FALSE)</f>
        <v>POSITIVE</v>
      </c>
      <c r="AQ152" s="16">
        <f>VLOOKUP($B152,[1]AC!$B:$BJ,42,FALSE)</f>
        <v>34.410863245032317</v>
      </c>
      <c r="AR152" s="16">
        <f>VLOOKUP($B152,[1]AC!$B:$BJ,43,FALSE)</f>
        <v>6769.6039787132295</v>
      </c>
      <c r="AS152" s="16">
        <f>VLOOKUP($B152,[1]AC!$B:$BJ,44,FALSE)</f>
        <v>34.336154137561095</v>
      </c>
      <c r="AT152" s="16">
        <f>VLOOKUP($B152,[1]AC!$B:$BJ,45,FALSE)</f>
        <v>6766.1256231941452</v>
      </c>
      <c r="AU152" s="16">
        <f>VLOOKUP($B152,[1]AC!$B:$BJ,46,FALSE)</f>
        <v>5.0831427293584691E-3</v>
      </c>
      <c r="AV152" s="16">
        <f>VLOOKUP($B152,[1]AC!$B:$BJ,47,FALSE)</f>
        <v>5.0747142529925012E-3</v>
      </c>
      <c r="AW152" s="16" t="str">
        <f>VLOOKUP($B152,[1]AC!$B:$BJ,48,FALSE)</f>
        <v>UP</v>
      </c>
      <c r="AX152" s="16" t="str">
        <f>VLOOKUP($B152,[1]AC!$B:$BJ,49,FALSE)</f>
        <v>UP</v>
      </c>
      <c r="AY152" s="16" t="str">
        <f>VLOOKUP($B152,[1]AC!$B:$BJ,50,FALSE)</f>
        <v>POSITIVE</v>
      </c>
      <c r="AZ152" s="16">
        <f>VLOOKUP($B152,[1]AC!$B:$BJ,51,FALSE)</f>
        <v>87.936902440377821</v>
      </c>
      <c r="BA152" s="16">
        <f>VLOOKUP($B152,[1]AC!$B:$BJ,52,FALSE)</f>
        <v>36.818387116462958</v>
      </c>
      <c r="BB152" s="16">
        <f>VLOOKUP($B152,[1]AC!$B:$BJ,53,FALSE)</f>
        <v>32.106687991659456</v>
      </c>
      <c r="BC152" s="16">
        <f>VLOOKUP($B152,[1]AC!$B:$BJ,54,FALSE)</f>
        <v>3.5080648140600079E-2</v>
      </c>
      <c r="BD152" s="16">
        <f>VLOOKUP($B152,[1]AC!$B:$BJ,55,FALSE)</f>
        <v>6.9067034486911316E-2</v>
      </c>
      <c r="BE152" s="16">
        <f>VLOOKUP($B152,[1]AC!$B:$BJ,56,FALSE)</f>
        <v>0.18698010862721381</v>
      </c>
      <c r="BF152" s="14">
        <f>VLOOKUP($B152,[2]indicators!$A:$G,2,FALSE)</f>
        <v>43</v>
      </c>
      <c r="BG152" s="14">
        <f>VLOOKUP($B152,[2]indicators!$A:$G,3,FALSE)</f>
        <v>0</v>
      </c>
      <c r="BH152" s="14">
        <f>VLOOKUP($B152,[2]indicators!$A:$G,4,FALSE)</f>
        <v>0</v>
      </c>
      <c r="BI152" s="17">
        <f>VLOOKUP($B152,[2]indicators!$A:$G,5,FALSE)</f>
        <v>0</v>
      </c>
      <c r="BJ152" s="17">
        <f>VLOOKUP($B152,[2]indicators!$A:$G,6,FALSE)</f>
        <v>45958</v>
      </c>
      <c r="BK152" s="17">
        <f>VLOOKUP($B152,[2]indicators!$A:$G,7,FALSE)</f>
        <v>46028</v>
      </c>
    </row>
    <row r="153" spans="1:63" x14ac:dyDescent="0.25">
      <c r="A153" s="14">
        <v>152</v>
      </c>
      <c r="B153" s="14" t="s">
        <v>159</v>
      </c>
      <c r="C153" s="6" t="s">
        <v>587</v>
      </c>
      <c r="D153" s="6" t="s">
        <v>100</v>
      </c>
      <c r="E153" s="15">
        <f t="shared" ca="1" si="2"/>
        <v>-1</v>
      </c>
      <c r="F153" s="16">
        <f>VLOOKUP($B153,[1]AC!$B:$BJ,5,FALSE)</f>
        <v>29.459658610522197</v>
      </c>
      <c r="G153" s="16">
        <f>VLOOKUP($B154,[1]AC!$B:$BJ,6,FALSE)</f>
        <v>52.558294930935155</v>
      </c>
      <c r="H153" s="16">
        <f>VLOOKUP($B154,[1]AC!$B:$BJ,7,FALSE)</f>
        <v>1</v>
      </c>
      <c r="I153" s="16">
        <f>VLOOKUP($B154,[1]AC!$B:$BJ,8,FALSE)</f>
        <v>28.64</v>
      </c>
      <c r="J153" s="16">
        <f>VLOOKUP($B154,[1]AC!$B:$BJ,9,FALSE)</f>
        <v>6941.81</v>
      </c>
      <c r="K153" s="16">
        <f>VLOOKUP($B154,[1]AC!$B:$BJ,10,FALSE)</f>
        <v>28.83</v>
      </c>
      <c r="L153" s="16">
        <f>VLOOKUP($B154,[1]AC!$B:$BJ,11,FALSE)</f>
        <v>6964.82</v>
      </c>
      <c r="M153" s="16">
        <f>VLOOKUP($B154,[1]AC!$B:$BJ,12,FALSE)</f>
        <v>4.1257251350872463E-3</v>
      </c>
      <c r="N153" s="16">
        <f>VLOOKUP($B154,[1]AC!$B:$BJ,13,FALSE)</f>
        <v>4.1393747433530227E-3</v>
      </c>
      <c r="O153" s="16">
        <f>VLOOKUP($B154,[1]AC!$B:$BJ,14,FALSE)</f>
        <v>26.700786463992973</v>
      </c>
      <c r="P153" s="16">
        <f>VLOOKUP($B154,[1]AC!$B:$BJ,15,FALSE)</f>
        <v>6892.2477999999992</v>
      </c>
      <c r="Q153" s="16">
        <f>VLOOKUP($B154,[1]AC!$B:$BJ,16,FALSE)</f>
        <v>26.635715603800008</v>
      </c>
      <c r="R153" s="16">
        <f>VLOOKUP($B154,[1]AC!$B:$BJ,17,FALSE)</f>
        <v>6889.6637999999994</v>
      </c>
      <c r="S153" s="16">
        <f>VLOOKUP($B154,[1]AC!$B:$BJ,18,FALSE)</f>
        <v>3.8740317003681988E-3</v>
      </c>
      <c r="T153" s="16">
        <f>VLOOKUP($B154,[1]AC!$B:$BJ,19,FALSE)</f>
        <v>3.8660399661011053E-3</v>
      </c>
      <c r="U153" s="16" t="str">
        <f>VLOOKUP($B153,[1]AC!$B:$BJ,20,FALSE)</f>
        <v>NEGATIVE</v>
      </c>
      <c r="V153" s="16" t="str">
        <f>VLOOKUP($B153,[1]AC!$B:$BJ,21,FALSE)</f>
        <v/>
      </c>
      <c r="W153" s="16" t="str">
        <f>VLOOKUP($B153,[1]AC!$B:$BJ,22,FALSE)</f>
        <v>DOWN</v>
      </c>
      <c r="X153" s="16" t="str">
        <f>VLOOKUP($B153,[1]AC!$B:$BJ,23,FALSE)</f>
        <v>NEGATIVE</v>
      </c>
      <c r="Y153" s="16">
        <f>VLOOKUP($B153,[1]AC!$B:$BJ,24,FALSE)</f>
        <v>22.402615381681006</v>
      </c>
      <c r="Z153" s="16">
        <f>VLOOKUP($B153,[1]AC!$B:$BJ,25,FALSE)</f>
        <v>6852.6203076923057</v>
      </c>
      <c r="AA153" s="16">
        <f>VLOOKUP($B153,[1]AC!$B:$BJ,26,FALSE)</f>
        <v>22.570000000000007</v>
      </c>
      <c r="AB153" s="16">
        <f>VLOOKUP($B153,[1]AC!$B:$BJ,27,FALSE)</f>
        <v>6850.3815384615364</v>
      </c>
      <c r="AC153" s="16">
        <f>VLOOKUP($B153,[1]AC!$B:$BJ,28,FALSE)</f>
        <v>3.2692042424316559E-3</v>
      </c>
      <c r="AD153" s="16">
        <f>VLOOKUP($B153,[1]AC!$B:$BJ,29,FALSE)</f>
        <v>3.2947069989139313E-3</v>
      </c>
      <c r="AE153" s="16" t="str">
        <f>VLOOKUP($B153,[1]AC!$B:$BJ,30,FALSE)</f>
        <v>DOWN</v>
      </c>
      <c r="AF153" s="16" t="str">
        <f>VLOOKUP($B153,[1]AC!$B:$BJ,31,FALSE)</f>
        <v>DOWN</v>
      </c>
      <c r="AG153" s="16" t="str">
        <f>VLOOKUP($B153,[1]AC!$B:$BJ,32,FALSE)</f>
        <v>NEGATIVE</v>
      </c>
      <c r="AH153" s="16">
        <f>VLOOKUP($B153,[1]AC!$B:$BJ,33,FALSE)</f>
        <v>25.225641020750381</v>
      </c>
      <c r="AI153" s="16">
        <f>VLOOKUP($B153,[1]AC!$B:$BJ,34,FALSE)</f>
        <v>6560.7823076923087</v>
      </c>
      <c r="AJ153" s="16">
        <f>VLOOKUP($B153,[1]AC!$B:$BJ,35,FALSE)</f>
        <v>25.246923076923071</v>
      </c>
      <c r="AK153" s="16">
        <f>VLOOKUP($B153,[1]AC!$B:$BJ,36,FALSE)</f>
        <v>6561.3723076923088</v>
      </c>
      <c r="AL153" s="16">
        <f>VLOOKUP($B153,[1]AC!$B:$BJ,37,FALSE)</f>
        <v>3.8449135846458614E-3</v>
      </c>
      <c r="AM153" s="16">
        <f>VLOOKUP($B153,[1]AC!$B:$BJ,38,FALSE)</f>
        <v>3.8478113865485909E-3</v>
      </c>
      <c r="AN153" s="16" t="str">
        <f>VLOOKUP($B154,[1]AC!$B:$BJ,39,FALSE)</f>
        <v>DOWN</v>
      </c>
      <c r="AO153" s="16" t="str">
        <f>VLOOKUP($B153,[1]AC!$B:$BJ,40,FALSE)</f>
        <v>DOWN</v>
      </c>
      <c r="AP153" s="16" t="str">
        <f>VLOOKUP($B153,[1]AC!$B:$BJ,41,FALSE)</f>
        <v>NEGATIVE</v>
      </c>
      <c r="AQ153" s="16">
        <f>VLOOKUP($B153,[1]AC!$B:$BJ,42,FALSE)</f>
        <v>23.617047240771825</v>
      </c>
      <c r="AR153" s="16">
        <f>VLOOKUP($B153,[1]AC!$B:$BJ,43,FALSE)</f>
        <v>6769.6039787132295</v>
      </c>
      <c r="AS153" s="16">
        <f>VLOOKUP($B153,[1]AC!$B:$BJ,44,FALSE)</f>
        <v>23.787088603024486</v>
      </c>
      <c r="AT153" s="16">
        <f>VLOOKUP($B153,[1]AC!$B:$BJ,45,FALSE)</f>
        <v>6766.1256231941452</v>
      </c>
      <c r="AU153" s="16">
        <f>VLOOKUP($B153,[1]AC!$B:$BJ,46,FALSE)</f>
        <v>3.4886896360606561E-3</v>
      </c>
      <c r="AV153" s="16">
        <f>VLOOKUP($B153,[1]AC!$B:$BJ,47,FALSE)</f>
        <v>3.5156143896416608E-3</v>
      </c>
      <c r="AW153" s="16" t="str">
        <f>VLOOKUP($B153,[1]AC!$B:$BJ,48,FALSE)</f>
        <v>DOWN</v>
      </c>
      <c r="AX153" s="16" t="str">
        <f>VLOOKUP($B153,[1]AC!$B:$BJ,49,FALSE)</f>
        <v>DOWN</v>
      </c>
      <c r="AY153" s="16" t="str">
        <f>VLOOKUP($B153,[1]AC!$B:$BJ,50,FALSE)</f>
        <v>NEGATIVE</v>
      </c>
      <c r="AZ153" s="16">
        <f>VLOOKUP($B153,[1]AC!$B:$BJ,51,FALSE)</f>
        <v>15.862129787210975</v>
      </c>
      <c r="BA153" s="16">
        <f>VLOOKUP($B153,[1]AC!$B:$BJ,52,FALSE)</f>
        <v>21.468709671266616</v>
      </c>
      <c r="BB153" s="16">
        <f>VLOOKUP($B153,[1]AC!$B:$BJ,53,FALSE)</f>
        <v>24.825224999046345</v>
      </c>
      <c r="BC153" s="16">
        <f>VLOOKUP($B153,[1]AC!$B:$BJ,54,FALSE)</f>
        <v>-0.29199284760259991</v>
      </c>
      <c r="BD153" s="16">
        <f>VLOOKUP($B153,[1]AC!$B:$BJ,55,FALSE)</f>
        <v>-0.30937971381810747</v>
      </c>
      <c r="BE153" s="16">
        <f>VLOOKUP($B153,[1]AC!$B:$BJ,56,FALSE)</f>
        <v>-0.38771954733204217</v>
      </c>
      <c r="BF153" s="14">
        <f>VLOOKUP($B153,[2]indicators!$A:$G,2,FALSE)</f>
        <v>0</v>
      </c>
      <c r="BG153" s="14">
        <f>VLOOKUP($B153,[2]indicators!$A:$G,3,FALSE)</f>
        <v>0</v>
      </c>
      <c r="BH153" s="14">
        <f>VLOOKUP($B153,[2]indicators!$A:$G,4,FALSE)</f>
        <v>0</v>
      </c>
      <c r="BI153" s="17">
        <f>VLOOKUP($B153,[2]indicators!$A:$G,5,FALSE)</f>
        <v>0</v>
      </c>
      <c r="BJ153" s="17">
        <f>VLOOKUP($B153,[2]indicators!$A:$G,6,FALSE)</f>
        <v>0</v>
      </c>
      <c r="BK153" s="17">
        <f>VLOOKUP($B153,[2]indicators!$A:$G,7,FALSE)</f>
        <v>0</v>
      </c>
    </row>
    <row r="154" spans="1:63" x14ac:dyDescent="0.25">
      <c r="A154" s="14">
        <v>153</v>
      </c>
      <c r="B154" s="14" t="s">
        <v>160</v>
      </c>
      <c r="C154" s="6" t="s">
        <v>588</v>
      </c>
      <c r="D154" s="6" t="s">
        <v>100</v>
      </c>
      <c r="E154" s="15">
        <f t="shared" ca="1" si="2"/>
        <v>5</v>
      </c>
      <c r="F154" s="16">
        <f>VLOOKUP($B154,[1]AC!$B:$BJ,5,FALSE)</f>
        <v>65.435678530165802</v>
      </c>
      <c r="G154" s="16">
        <f>VLOOKUP($B155,[1]AC!$B:$BJ,6,FALSE)</f>
        <v>52.558294930935155</v>
      </c>
      <c r="H154" s="16">
        <f>VLOOKUP($B155,[1]AC!$B:$BJ,7,FALSE)</f>
        <v>1</v>
      </c>
      <c r="I154" s="16">
        <f>VLOOKUP($B155,[1]AC!$B:$BJ,8,FALSE)</f>
        <v>56.72</v>
      </c>
      <c r="J154" s="16">
        <f>VLOOKUP($B155,[1]AC!$B:$BJ,9,FALSE)</f>
        <v>6941.81</v>
      </c>
      <c r="K154" s="16">
        <f>VLOOKUP($B155,[1]AC!$B:$BJ,10,FALSE)</f>
        <v>56.27</v>
      </c>
      <c r="L154" s="16">
        <f>VLOOKUP($B155,[1]AC!$B:$BJ,11,FALSE)</f>
        <v>6964.82</v>
      </c>
      <c r="M154" s="16">
        <f>VLOOKUP($B155,[1]AC!$B:$BJ,12,FALSE)</f>
        <v>8.170779666974463E-3</v>
      </c>
      <c r="N154" s="16">
        <f>VLOOKUP($B155,[1]AC!$B:$BJ,13,FALSE)</f>
        <v>8.0791750540573914E-3</v>
      </c>
      <c r="O154" s="16">
        <f>VLOOKUP($B155,[1]AC!$B:$BJ,14,FALSE)</f>
        <v>54.273080490014053</v>
      </c>
      <c r="P154" s="16">
        <f>VLOOKUP($B155,[1]AC!$B:$BJ,15,FALSE)</f>
        <v>6892.2477999999992</v>
      </c>
      <c r="Q154" s="16">
        <f>VLOOKUP($B155,[1]AC!$B:$BJ,16,FALSE)</f>
        <v>54.174456250599988</v>
      </c>
      <c r="R154" s="16">
        <f>VLOOKUP($B155,[1]AC!$B:$BJ,17,FALSE)</f>
        <v>6889.6637999999994</v>
      </c>
      <c r="S154" s="16">
        <f>VLOOKUP($B155,[1]AC!$B:$BJ,18,FALSE)</f>
        <v>7.8745109092006327E-3</v>
      </c>
      <c r="T154" s="16">
        <f>VLOOKUP($B155,[1]AC!$B:$BJ,19,FALSE)</f>
        <v>7.8631494690060196E-3</v>
      </c>
      <c r="U154" s="16" t="str">
        <f>VLOOKUP($B154,[1]AC!$B:$BJ,20,FALSE)</f>
        <v>POSITIVE</v>
      </c>
      <c r="V154" s="16" t="str">
        <f>VLOOKUP($B154,[1]AC!$B:$BJ,21,FALSE)</f>
        <v/>
      </c>
      <c r="W154" s="16" t="str">
        <f>VLOOKUP($B154,[1]AC!$B:$BJ,22,FALSE)</f>
        <v>UP</v>
      </c>
      <c r="X154" s="16" t="str">
        <f>VLOOKUP($B154,[1]AC!$B:$BJ,23,FALSE)</f>
        <v>POSITIVE</v>
      </c>
      <c r="Y154" s="16">
        <f>VLOOKUP($B154,[1]AC!$B:$BJ,24,FALSE)</f>
        <v>26.412757076763828</v>
      </c>
      <c r="Z154" s="16">
        <f>VLOOKUP($B154,[1]AC!$B:$BJ,25,FALSE)</f>
        <v>6852.6203076923057</v>
      </c>
      <c r="AA154" s="16">
        <f>VLOOKUP($B154,[1]AC!$B:$BJ,26,FALSE)</f>
        <v>26.375559917384624</v>
      </c>
      <c r="AB154" s="16">
        <f>VLOOKUP($B154,[1]AC!$B:$BJ,27,FALSE)</f>
        <v>6850.3815384615364</v>
      </c>
      <c r="AC154" s="16">
        <f>VLOOKUP($B154,[1]AC!$B:$BJ,28,FALSE)</f>
        <v>3.8544025337453156E-3</v>
      </c>
      <c r="AD154" s="16">
        <f>VLOOKUP($B154,[1]AC!$B:$BJ,29,FALSE)</f>
        <v>3.8502322490066832E-3</v>
      </c>
      <c r="AE154" s="16" t="str">
        <f>VLOOKUP($B154,[1]AC!$B:$BJ,30,FALSE)</f>
        <v>UP</v>
      </c>
      <c r="AF154" s="16" t="str">
        <f>VLOOKUP($B154,[1]AC!$B:$BJ,31,FALSE)</f>
        <v>UP</v>
      </c>
      <c r="AG154" s="16" t="str">
        <f>VLOOKUP($B154,[1]AC!$B:$BJ,32,FALSE)</f>
        <v>POSITIVE</v>
      </c>
      <c r="AH154" s="16">
        <f>VLOOKUP($B154,[1]AC!$B:$BJ,33,FALSE)</f>
        <v>26.238954926731605</v>
      </c>
      <c r="AI154" s="16">
        <f>VLOOKUP($B154,[1]AC!$B:$BJ,34,FALSE)</f>
        <v>6560.7823076923087</v>
      </c>
      <c r="AJ154" s="16">
        <f>VLOOKUP($B154,[1]AC!$B:$BJ,35,FALSE)</f>
        <v>26.243826737253443</v>
      </c>
      <c r="AK154" s="16">
        <f>VLOOKUP($B154,[1]AC!$B:$BJ,36,FALSE)</f>
        <v>6561.3723076923088</v>
      </c>
      <c r="AL154" s="16">
        <f>VLOOKUP($B154,[1]AC!$B:$BJ,37,FALSE)</f>
        <v>3.9993637490406079E-3</v>
      </c>
      <c r="AM154" s="16">
        <f>VLOOKUP($B154,[1]AC!$B:$BJ,38,FALSE)</f>
        <v>3.9997466241149214E-3</v>
      </c>
      <c r="AN154" s="16" t="str">
        <f>VLOOKUP($B155,[1]AC!$B:$BJ,39,FALSE)</f>
        <v>UP</v>
      </c>
      <c r="AO154" s="16" t="str">
        <f>VLOOKUP($B154,[1]AC!$B:$BJ,40,FALSE)</f>
        <v>DOWN</v>
      </c>
      <c r="AP154" s="16" t="str">
        <f>VLOOKUP($B154,[1]AC!$B:$BJ,41,FALSE)</f>
        <v>POSITIVE</v>
      </c>
      <c r="AQ154" s="16">
        <f>VLOOKUP($B154,[1]AC!$B:$BJ,42,FALSE)</f>
        <v>26.568029601802454</v>
      </c>
      <c r="AR154" s="16">
        <f>VLOOKUP($B154,[1]AC!$B:$BJ,43,FALSE)</f>
        <v>6769.6039787132295</v>
      </c>
      <c r="AS154" s="16">
        <f>VLOOKUP($B154,[1]AC!$B:$BJ,44,FALSE)</f>
        <v>26.526189314965993</v>
      </c>
      <c r="AT154" s="16">
        <f>VLOOKUP($B154,[1]AC!$B:$BJ,45,FALSE)</f>
        <v>6766.1256231941452</v>
      </c>
      <c r="AU154" s="16">
        <f>VLOOKUP($B154,[1]AC!$B:$BJ,46,FALSE)</f>
        <v>3.9246061786397911E-3</v>
      </c>
      <c r="AV154" s="16">
        <f>VLOOKUP($B154,[1]AC!$B:$BJ,47,FALSE)</f>
        <v>3.9204399670078162E-3</v>
      </c>
      <c r="AW154" s="16" t="str">
        <f>VLOOKUP($B154,[1]AC!$B:$BJ,48,FALSE)</f>
        <v>UP</v>
      </c>
      <c r="AX154" s="16" t="str">
        <f>VLOOKUP($B154,[1]AC!$B:$BJ,49,FALSE)</f>
        <v>UP</v>
      </c>
      <c r="AY154" s="16" t="str">
        <f>VLOOKUP($B154,[1]AC!$B:$BJ,50,FALSE)</f>
        <v>POSITIVE</v>
      </c>
      <c r="AZ154" s="16">
        <f>VLOOKUP($B154,[1]AC!$B:$BJ,51,FALSE)</f>
        <v>87.033859273926623</v>
      </c>
      <c r="BA154" s="16">
        <f>VLOOKUP($B154,[1]AC!$B:$BJ,52,FALSE)</f>
        <v>27.186774173859625</v>
      </c>
      <c r="BB154" s="16">
        <f>VLOOKUP($B154,[1]AC!$B:$BJ,53,FALSE)</f>
        <v>26.039245881610647</v>
      </c>
      <c r="BC154" s="16">
        <f>VLOOKUP($B154,[1]AC!$B:$BJ,54,FALSE)</f>
        <v>5.3453411458343147E-2</v>
      </c>
      <c r="BD154" s="16">
        <f>VLOOKUP($B154,[1]AC!$B:$BJ,55,FALSE)</f>
        <v>7.2627581162155286E-2</v>
      </c>
      <c r="BE154" s="16">
        <f>VLOOKUP($B154,[1]AC!$B:$BJ,56,FALSE)</f>
        <v>9.9878242642428061E-2</v>
      </c>
      <c r="BF154" s="14">
        <f>VLOOKUP($B154,[2]indicators!$A:$G,2,FALSE)</f>
        <v>36</v>
      </c>
      <c r="BG154" s="14">
        <f>VLOOKUP($B154,[2]indicators!$A:$G,3,FALSE)</f>
        <v>0</v>
      </c>
      <c r="BH154" s="14">
        <f>VLOOKUP($B154,[2]indicators!$A:$G,4,FALSE)</f>
        <v>0</v>
      </c>
      <c r="BI154" s="17">
        <f>VLOOKUP($B154,[2]indicators!$A:$G,5,FALSE)</f>
        <v>0</v>
      </c>
      <c r="BJ154" s="17">
        <f>VLOOKUP($B154,[2]indicators!$A:$G,6,FALSE)</f>
        <v>46045</v>
      </c>
      <c r="BK154" s="17">
        <f>VLOOKUP($B154,[2]indicators!$A:$G,7,FALSE)</f>
        <v>0</v>
      </c>
    </row>
    <row r="155" spans="1:63" x14ac:dyDescent="0.25">
      <c r="A155" s="14">
        <v>154</v>
      </c>
      <c r="B155" s="14" t="s">
        <v>161</v>
      </c>
      <c r="C155" s="6" t="s">
        <v>589</v>
      </c>
      <c r="D155" s="6" t="s">
        <v>100</v>
      </c>
      <c r="E155" s="15">
        <f t="shared" ca="1" si="2"/>
        <v>6</v>
      </c>
      <c r="F155" s="16">
        <f>VLOOKUP($B155,[1]AC!$B:$BJ,5,FALSE)</f>
        <v>63.137517360968694</v>
      </c>
      <c r="G155" s="16">
        <f>VLOOKUP($B156,[1]AC!$B:$BJ,6,FALSE)</f>
        <v>52.558294930935155</v>
      </c>
      <c r="H155" s="16">
        <f>VLOOKUP($B156,[1]AC!$B:$BJ,7,FALSE)</f>
        <v>1</v>
      </c>
      <c r="I155" s="16">
        <f>VLOOKUP($B156,[1]AC!$B:$BJ,8,FALSE)</f>
        <v>54.17</v>
      </c>
      <c r="J155" s="16">
        <f>VLOOKUP($B156,[1]AC!$B:$BJ,9,FALSE)</f>
        <v>6941.81</v>
      </c>
      <c r="K155" s="16">
        <f>VLOOKUP($B156,[1]AC!$B:$BJ,10,FALSE)</f>
        <v>53.38</v>
      </c>
      <c r="L155" s="16">
        <f>VLOOKUP($B156,[1]AC!$B:$BJ,11,FALSE)</f>
        <v>6964.82</v>
      </c>
      <c r="M155" s="16">
        <f>VLOOKUP($B156,[1]AC!$B:$BJ,12,FALSE)</f>
        <v>7.8034403131171841E-3</v>
      </c>
      <c r="N155" s="16">
        <f>VLOOKUP($B156,[1]AC!$B:$BJ,13,FALSE)</f>
        <v>7.6642325286224201E-3</v>
      </c>
      <c r="O155" s="16">
        <f>VLOOKUP($B156,[1]AC!$B:$BJ,14,FALSE)</f>
        <v>50.228352051378899</v>
      </c>
      <c r="P155" s="16">
        <f>VLOOKUP($B156,[1]AC!$B:$BJ,15,FALSE)</f>
        <v>6892.2477999999992</v>
      </c>
      <c r="Q155" s="16">
        <f>VLOOKUP($B156,[1]AC!$B:$BJ,16,FALSE)</f>
        <v>50.081939326799997</v>
      </c>
      <c r="R155" s="16">
        <f>VLOOKUP($B156,[1]AC!$B:$BJ,17,FALSE)</f>
        <v>6889.6637999999994</v>
      </c>
      <c r="S155" s="16">
        <f>VLOOKUP($B156,[1]AC!$B:$BJ,18,FALSE)</f>
        <v>7.2876590495453315E-3</v>
      </c>
      <c r="T155" s="16">
        <f>VLOOKUP($B156,[1]AC!$B:$BJ,19,FALSE)</f>
        <v>7.2691412499402367E-3</v>
      </c>
      <c r="U155" s="16" t="str">
        <f>VLOOKUP($B155,[1]AC!$B:$BJ,20,FALSE)</f>
        <v>POSITIVE</v>
      </c>
      <c r="V155" s="16" t="str">
        <f>VLOOKUP($B155,[1]AC!$B:$BJ,21,FALSE)</f>
        <v/>
      </c>
      <c r="W155" s="16" t="str">
        <f>VLOOKUP($B155,[1]AC!$B:$BJ,22,FALSE)</f>
        <v>UP</v>
      </c>
      <c r="X155" s="16" t="str">
        <f>VLOOKUP($B155,[1]AC!$B:$BJ,23,FALSE)</f>
        <v>POSITIVE</v>
      </c>
      <c r="Y155" s="16">
        <f>VLOOKUP($B155,[1]AC!$B:$BJ,24,FALSE)</f>
        <v>53.364308573087726</v>
      </c>
      <c r="Z155" s="16">
        <f>VLOOKUP($B155,[1]AC!$B:$BJ,25,FALSE)</f>
        <v>6852.6203076923057</v>
      </c>
      <c r="AA155" s="16">
        <f>VLOOKUP($B155,[1]AC!$B:$BJ,26,FALSE)</f>
        <v>53.258098630923058</v>
      </c>
      <c r="AB155" s="16">
        <f>VLOOKUP($B155,[1]AC!$B:$BJ,27,FALSE)</f>
        <v>6850.3815384615364</v>
      </c>
      <c r="AC155" s="16">
        <f>VLOOKUP($B155,[1]AC!$B:$BJ,28,FALSE)</f>
        <v>7.7874311105759686E-3</v>
      </c>
      <c r="AD155" s="16">
        <f>VLOOKUP($B155,[1]AC!$B:$BJ,29,FALSE)</f>
        <v>7.7744718789610366E-3</v>
      </c>
      <c r="AE155" s="16" t="str">
        <f>VLOOKUP($B155,[1]AC!$B:$BJ,30,FALSE)</f>
        <v>UP</v>
      </c>
      <c r="AF155" s="16" t="str">
        <f>VLOOKUP($B155,[1]AC!$B:$BJ,31,FALSE)</f>
        <v>UP</v>
      </c>
      <c r="AG155" s="16" t="str">
        <f>VLOOKUP($B155,[1]AC!$B:$BJ,32,FALSE)</f>
        <v>POSITIVE</v>
      </c>
      <c r="AH155" s="16">
        <f>VLOOKUP($B155,[1]AC!$B:$BJ,33,FALSE)</f>
        <v>49.716382653188063</v>
      </c>
      <c r="AI155" s="16">
        <f>VLOOKUP($B155,[1]AC!$B:$BJ,34,FALSE)</f>
        <v>6560.7823076923087</v>
      </c>
      <c r="AJ155" s="16">
        <f>VLOOKUP($B155,[1]AC!$B:$BJ,35,FALSE)</f>
        <v>49.704844160349523</v>
      </c>
      <c r="AK155" s="16">
        <f>VLOOKUP($B155,[1]AC!$B:$BJ,36,FALSE)</f>
        <v>6561.3723076923088</v>
      </c>
      <c r="AL155" s="16">
        <f>VLOOKUP($B155,[1]AC!$B:$BJ,37,FALSE)</f>
        <v>7.5778131816532281E-3</v>
      </c>
      <c r="AM155" s="16">
        <f>VLOOKUP($B155,[1]AC!$B:$BJ,38,FALSE)</f>
        <v>7.5753732343579122E-3</v>
      </c>
      <c r="AN155" s="16" t="str">
        <f>VLOOKUP($B156,[1]AC!$B:$BJ,39,FALSE)</f>
        <v>UP</v>
      </c>
      <c r="AO155" s="16" t="str">
        <f>VLOOKUP($B155,[1]AC!$B:$BJ,40,FALSE)</f>
        <v>UP</v>
      </c>
      <c r="AP155" s="16" t="str">
        <f>VLOOKUP($B155,[1]AC!$B:$BJ,41,FALSE)</f>
        <v>POSITIVE</v>
      </c>
      <c r="AQ155" s="16">
        <f>VLOOKUP($B155,[1]AC!$B:$BJ,42,FALSE)</f>
        <v>52.369386299797497</v>
      </c>
      <c r="AR155" s="16">
        <f>VLOOKUP($B155,[1]AC!$B:$BJ,43,FALSE)</f>
        <v>6769.6039787132295</v>
      </c>
      <c r="AS155" s="16">
        <f>VLOOKUP($B155,[1]AC!$B:$BJ,44,FALSE)</f>
        <v>52.281505246611779</v>
      </c>
      <c r="AT155" s="16">
        <f>VLOOKUP($B155,[1]AC!$B:$BJ,45,FALSE)</f>
        <v>6766.1256231941452</v>
      </c>
      <c r="AU155" s="16">
        <f>VLOOKUP($B155,[1]AC!$B:$BJ,46,FALSE)</f>
        <v>7.7359601040874922E-3</v>
      </c>
      <c r="AV155" s="16">
        <f>VLOOKUP($B155,[1]AC!$B:$BJ,47,FALSE)</f>
        <v>7.7269486495183904E-3</v>
      </c>
      <c r="AW155" s="16" t="str">
        <f>VLOOKUP($B155,[1]AC!$B:$BJ,48,FALSE)</f>
        <v>UP</v>
      </c>
      <c r="AX155" s="16" t="str">
        <f>VLOOKUP($B155,[1]AC!$B:$BJ,49,FALSE)</f>
        <v>UP</v>
      </c>
      <c r="AY155" s="16" t="str">
        <f>VLOOKUP($B155,[1]AC!$B:$BJ,50,FALSE)</f>
        <v>POSITIVE</v>
      </c>
      <c r="AZ155" s="16">
        <f>VLOOKUP($B155,[1]AC!$B:$BJ,51,FALSE)</f>
        <v>75.208809441806238</v>
      </c>
      <c r="BA155" s="16">
        <f>VLOOKUP($B155,[1]AC!$B:$BJ,52,FALSE)</f>
        <v>55.029677458732351</v>
      </c>
      <c r="BB155" s="16">
        <f>VLOOKUP($B155,[1]AC!$B:$BJ,53,FALSE)</f>
        <v>48.912085619017034</v>
      </c>
      <c r="BC155" s="16">
        <f>VLOOKUP($B155,[1]AC!$B:$BJ,54,FALSE)</f>
        <v>3.0716562758981159E-2</v>
      </c>
      <c r="BD155" s="16">
        <f>VLOOKUP($B155,[1]AC!$B:$BJ,55,FALSE)</f>
        <v>4.508532568804835E-2</v>
      </c>
      <c r="BE155" s="16">
        <f>VLOOKUP($B155,[1]AC!$B:$BJ,56,FALSE)</f>
        <v>0.1596315978386178</v>
      </c>
      <c r="BF155" s="14">
        <f>VLOOKUP($B155,[2]indicators!$A:$G,2,FALSE)</f>
        <v>3</v>
      </c>
      <c r="BG155" s="14">
        <f>VLOOKUP($B155,[2]indicators!$A:$G,3,FALSE)</f>
        <v>0</v>
      </c>
      <c r="BH155" s="14">
        <f>VLOOKUP($B155,[2]indicators!$A:$G,4,FALSE)</f>
        <v>0</v>
      </c>
      <c r="BI155" s="17">
        <f>VLOOKUP($B155,[2]indicators!$A:$G,5,FALSE)</f>
        <v>0</v>
      </c>
      <c r="BJ155" s="17">
        <f>VLOOKUP($B155,[2]indicators!$A:$G,6,FALSE)</f>
        <v>45973</v>
      </c>
      <c r="BK155" s="17">
        <f>VLOOKUP($B155,[2]indicators!$A:$G,7,FALSE)</f>
        <v>46050</v>
      </c>
    </row>
    <row r="156" spans="1:63" x14ac:dyDescent="0.25">
      <c r="A156" s="14">
        <v>155</v>
      </c>
      <c r="B156" s="14" t="s">
        <v>162</v>
      </c>
      <c r="C156" s="6" t="s">
        <v>590</v>
      </c>
      <c r="D156" s="6" t="s">
        <v>100</v>
      </c>
      <c r="E156" s="15">
        <f t="shared" ca="1" si="2"/>
        <v>4</v>
      </c>
      <c r="F156" s="16">
        <f>VLOOKUP($B156,[1]AC!$B:$BJ,5,FALSE)</f>
        <v>64.909510204531415</v>
      </c>
      <c r="G156" s="16">
        <f>VLOOKUP($B157,[1]AC!$B:$BJ,6,FALSE)</f>
        <v>52.558294930935155</v>
      </c>
      <c r="H156" s="16">
        <f>VLOOKUP($B157,[1]AC!$B:$BJ,7,FALSE)</f>
        <v>0</v>
      </c>
      <c r="I156" s="16">
        <f>VLOOKUP($B157,[1]AC!$B:$BJ,8,FALSE)</f>
        <v>44.22</v>
      </c>
      <c r="J156" s="16">
        <f>VLOOKUP($B157,[1]AC!$B:$BJ,9,FALSE)</f>
        <v>6941.81</v>
      </c>
      <c r="K156" s="16">
        <f>VLOOKUP($B157,[1]AC!$B:$BJ,10,FALSE)</f>
        <v>44.32</v>
      </c>
      <c r="L156" s="16">
        <f>VLOOKUP($B157,[1]AC!$B:$BJ,11,FALSE)</f>
        <v>6964.82</v>
      </c>
      <c r="M156" s="16">
        <f>VLOOKUP($B157,[1]AC!$B:$BJ,12,FALSE)</f>
        <v>6.3700965598309373E-3</v>
      </c>
      <c r="N156" s="16">
        <f>VLOOKUP($B157,[1]AC!$B:$BJ,13,FALSE)</f>
        <v>6.363409248193062E-3</v>
      </c>
      <c r="O156" s="16">
        <f>VLOOKUP($B157,[1]AC!$B:$BJ,14,FALSE)</f>
        <v>42.694600024414065</v>
      </c>
      <c r="P156" s="16">
        <f>VLOOKUP($B157,[1]AC!$B:$BJ,15,FALSE)</f>
        <v>6892.2477999999992</v>
      </c>
      <c r="Q156" s="16">
        <f>VLOOKUP($B157,[1]AC!$B:$BJ,16,FALSE)</f>
        <v>42.622200000000014</v>
      </c>
      <c r="R156" s="16">
        <f>VLOOKUP($B157,[1]AC!$B:$BJ,17,FALSE)</f>
        <v>6889.6637999999994</v>
      </c>
      <c r="S156" s="16">
        <f>VLOOKUP($B157,[1]AC!$B:$BJ,18,FALSE)</f>
        <v>6.1945828506650719E-3</v>
      </c>
      <c r="T156" s="16">
        <f>VLOOKUP($B157,[1]AC!$B:$BJ,19,FALSE)</f>
        <v>6.1863976584750069E-3</v>
      </c>
      <c r="U156" s="16" t="str">
        <f>VLOOKUP($B156,[1]AC!$B:$BJ,20,FALSE)</f>
        <v>POSITIVE</v>
      </c>
      <c r="V156" s="16" t="str">
        <f>VLOOKUP($B156,[1]AC!$B:$BJ,21,FALSE)</f>
        <v/>
      </c>
      <c r="W156" s="16" t="str">
        <f>VLOOKUP($B156,[1]AC!$B:$BJ,22,FALSE)</f>
        <v>UP</v>
      </c>
      <c r="X156" s="16" t="str">
        <f>VLOOKUP($B156,[1]AC!$B:$BJ,23,FALSE)</f>
        <v>POSITIVE</v>
      </c>
      <c r="Y156" s="16">
        <f>VLOOKUP($B156,[1]AC!$B:$BJ,24,FALSE)</f>
        <v>49.384760739522235</v>
      </c>
      <c r="Z156" s="16">
        <f>VLOOKUP($B156,[1]AC!$B:$BJ,25,FALSE)</f>
        <v>6852.6203076923057</v>
      </c>
      <c r="AA156" s="16">
        <f>VLOOKUP($B156,[1]AC!$B:$BJ,26,FALSE)</f>
        <v>49.270008087999997</v>
      </c>
      <c r="AB156" s="16">
        <f>VLOOKUP($B156,[1]AC!$B:$BJ,27,FALSE)</f>
        <v>6850.3815384615364</v>
      </c>
      <c r="AC156" s="16">
        <f>VLOOKUP($B156,[1]AC!$B:$BJ,28,FALSE)</f>
        <v>7.206697368608927E-3</v>
      </c>
      <c r="AD156" s="16">
        <f>VLOOKUP($B156,[1]AC!$B:$BJ,29,FALSE)</f>
        <v>7.1923013063393678E-3</v>
      </c>
      <c r="AE156" s="16" t="str">
        <f>VLOOKUP($B156,[1]AC!$B:$BJ,30,FALSE)</f>
        <v>UP</v>
      </c>
      <c r="AF156" s="16" t="str">
        <f>VLOOKUP($B156,[1]AC!$B:$BJ,31,FALSE)</f>
        <v>UP</v>
      </c>
      <c r="AG156" s="16" t="str">
        <f>VLOOKUP($B156,[1]AC!$B:$BJ,32,FALSE)</f>
        <v>POSITIVE</v>
      </c>
      <c r="AH156" s="16">
        <f>VLOOKUP($B156,[1]AC!$B:$BJ,33,FALSE)</f>
        <v>47.179622263665031</v>
      </c>
      <c r="AI156" s="16">
        <f>VLOOKUP($B156,[1]AC!$B:$BJ,34,FALSE)</f>
        <v>6560.7823076923087</v>
      </c>
      <c r="AJ156" s="16">
        <f>VLOOKUP($B156,[1]AC!$B:$BJ,35,FALSE)</f>
        <v>47.159365900358743</v>
      </c>
      <c r="AK156" s="16">
        <f>VLOOKUP($B156,[1]AC!$B:$BJ,36,FALSE)</f>
        <v>6561.3723076923088</v>
      </c>
      <c r="AL156" s="16">
        <f>VLOOKUP($B156,[1]AC!$B:$BJ,37,FALSE)</f>
        <v>7.1911580130236026E-3</v>
      </c>
      <c r="AM156" s="16">
        <f>VLOOKUP($B156,[1]AC!$B:$BJ,38,FALSE)</f>
        <v>7.1874241681227045E-3</v>
      </c>
      <c r="AN156" s="16" t="str">
        <f>VLOOKUP($B157,[1]AC!$B:$BJ,39,FALSE)</f>
        <v>DOWN</v>
      </c>
      <c r="AO156" s="16" t="str">
        <f>VLOOKUP($B156,[1]AC!$B:$BJ,40,FALSE)</f>
        <v>UP</v>
      </c>
      <c r="AP156" s="16" t="str">
        <f>VLOOKUP($B156,[1]AC!$B:$BJ,41,FALSE)</f>
        <v>POSITIVE</v>
      </c>
      <c r="AQ156" s="16">
        <f>VLOOKUP($B156,[1]AC!$B:$BJ,42,FALSE)</f>
        <v>49.051669866169284</v>
      </c>
      <c r="AR156" s="16">
        <f>VLOOKUP($B156,[1]AC!$B:$BJ,43,FALSE)</f>
        <v>6769.6039787132295</v>
      </c>
      <c r="AS156" s="16">
        <f>VLOOKUP($B156,[1]AC!$B:$BJ,44,FALSE)</f>
        <v>48.948303812099532</v>
      </c>
      <c r="AT156" s="16">
        <f>VLOOKUP($B156,[1]AC!$B:$BJ,45,FALSE)</f>
        <v>6766.1256231941452</v>
      </c>
      <c r="AU156" s="16">
        <f>VLOOKUP($B156,[1]AC!$B:$BJ,46,FALSE)</f>
        <v>7.2458699239143758E-3</v>
      </c>
      <c r="AV156" s="16">
        <f>VLOOKUP($B156,[1]AC!$B:$BJ,47,FALSE)</f>
        <v>7.2343179151604445E-3</v>
      </c>
      <c r="AW156" s="16" t="str">
        <f>VLOOKUP($B156,[1]AC!$B:$BJ,48,FALSE)</f>
        <v>UP</v>
      </c>
      <c r="AX156" s="16" t="str">
        <f>VLOOKUP($B156,[1]AC!$B:$BJ,49,FALSE)</f>
        <v>UP</v>
      </c>
      <c r="AY156" s="16" t="str">
        <f>VLOOKUP($B156,[1]AC!$B:$BJ,50,FALSE)</f>
        <v>POSITIVE</v>
      </c>
      <c r="AZ156" s="16">
        <f>VLOOKUP($B156,[1]AC!$B:$BJ,51,FALSE)</f>
        <v>91.61982629827861</v>
      </c>
      <c r="BA156" s="16">
        <f>VLOOKUP($B156,[1]AC!$B:$BJ,52,FALSE)</f>
        <v>51.5109676828692</v>
      </c>
      <c r="BB156" s="16">
        <f>VLOOKUP($B156,[1]AC!$B:$BJ,53,FALSE)</f>
        <v>46.622821720624962</v>
      </c>
      <c r="BC156" s="16">
        <f>VLOOKUP($B156,[1]AC!$B:$BJ,54,FALSE)</f>
        <v>5.1620702090112491E-2</v>
      </c>
      <c r="BD156" s="16">
        <f>VLOOKUP($B156,[1]AC!$B:$BJ,55,FALSE)</f>
        <v>7.8474562426200434E-2</v>
      </c>
      <c r="BE156" s="16">
        <f>VLOOKUP($B156,[1]AC!$B:$BJ,56,FALSE)</f>
        <v>0.16187733819715011</v>
      </c>
      <c r="BF156" s="14">
        <f>VLOOKUP($B156,[2]indicators!$A:$G,2,FALSE)</f>
        <v>47</v>
      </c>
      <c r="BG156" s="14">
        <f>VLOOKUP($B156,[2]indicators!$A:$G,3,FALSE)</f>
        <v>0</v>
      </c>
      <c r="BH156" s="14">
        <f>VLOOKUP($B156,[2]indicators!$A:$G,4,FALSE)</f>
        <v>0</v>
      </c>
      <c r="BI156" s="17">
        <f>VLOOKUP($B156,[2]indicators!$A:$G,5,FALSE)</f>
        <v>0</v>
      </c>
      <c r="BJ156" s="17">
        <f>VLOOKUP($B156,[2]indicators!$A:$G,6,FALSE)</f>
        <v>46063</v>
      </c>
      <c r="BK156" s="17">
        <f>VLOOKUP($B156,[2]indicators!$A:$G,7,FALSE)</f>
        <v>0</v>
      </c>
    </row>
    <row r="157" spans="1:63" x14ac:dyDescent="0.25">
      <c r="A157" s="14">
        <v>156</v>
      </c>
      <c r="B157" s="14" t="s">
        <v>163</v>
      </c>
      <c r="C157" s="6" t="s">
        <v>591</v>
      </c>
      <c r="D157" s="6" t="s">
        <v>100</v>
      </c>
      <c r="E157" s="15">
        <f t="shared" ca="1" si="2"/>
        <v>4</v>
      </c>
      <c r="F157" s="16">
        <f>VLOOKUP($B157,[1]AC!$B:$BJ,5,FALSE)</f>
        <v>60.530812774995219</v>
      </c>
      <c r="G157" s="16">
        <f>VLOOKUP($B158,[1]AC!$B:$BJ,6,FALSE)</f>
        <v>52.558294930935155</v>
      </c>
      <c r="H157" s="16">
        <f>VLOOKUP($B158,[1]AC!$B:$BJ,7,FALSE)</f>
        <v>1</v>
      </c>
      <c r="I157" s="16">
        <f>VLOOKUP($B158,[1]AC!$B:$BJ,8,FALSE)</f>
        <v>23.67</v>
      </c>
      <c r="J157" s="16">
        <f>VLOOKUP($B158,[1]AC!$B:$BJ,9,FALSE)</f>
        <v>6941.81</v>
      </c>
      <c r="K157" s="16">
        <f>VLOOKUP($B158,[1]AC!$B:$BJ,10,FALSE)</f>
        <v>23.74</v>
      </c>
      <c r="L157" s="16">
        <f>VLOOKUP($B158,[1]AC!$B:$BJ,11,FALSE)</f>
        <v>6964.82</v>
      </c>
      <c r="M157" s="16">
        <f>VLOOKUP($B158,[1]AC!$B:$BJ,12,FALSE)</f>
        <v>3.409773531686981E-3</v>
      </c>
      <c r="N157" s="16">
        <f>VLOOKUP($B158,[1]AC!$B:$BJ,13,FALSE)</f>
        <v>3.408559015164785E-3</v>
      </c>
      <c r="O157" s="16">
        <f>VLOOKUP($B158,[1]AC!$B:$BJ,14,FALSE)</f>
        <v>22.185722476125878</v>
      </c>
      <c r="P157" s="16">
        <f>VLOOKUP($B158,[1]AC!$B:$BJ,15,FALSE)</f>
        <v>6892.2477999999992</v>
      </c>
      <c r="Q157" s="16">
        <f>VLOOKUP($B158,[1]AC!$B:$BJ,16,FALSE)</f>
        <v>22.141725215400001</v>
      </c>
      <c r="R157" s="16">
        <f>VLOOKUP($B158,[1]AC!$B:$BJ,17,FALSE)</f>
        <v>6889.6637999999994</v>
      </c>
      <c r="S157" s="16">
        <f>VLOOKUP($B158,[1]AC!$B:$BJ,18,FALSE)</f>
        <v>3.2189385988306866E-3</v>
      </c>
      <c r="T157" s="16">
        <f>VLOOKUP($B158,[1]AC!$B:$BJ,19,FALSE)</f>
        <v>3.2137598957150859E-3</v>
      </c>
      <c r="U157" s="16" t="str">
        <f>VLOOKUP($B157,[1]AC!$B:$BJ,20,FALSE)</f>
        <v>NEGATIVE</v>
      </c>
      <c r="V157" s="16" t="str">
        <f>VLOOKUP($B157,[1]AC!$B:$BJ,21,FALSE)</f>
        <v/>
      </c>
      <c r="W157" s="16" t="str">
        <f>VLOOKUP($B157,[1]AC!$B:$BJ,22,FALSE)</f>
        <v>UP</v>
      </c>
      <c r="X157" s="16" t="str">
        <f>VLOOKUP($B157,[1]AC!$B:$BJ,23,FALSE)</f>
        <v>POSITIVE</v>
      </c>
      <c r="Y157" s="16">
        <f>VLOOKUP($B157,[1]AC!$B:$BJ,24,FALSE)</f>
        <v>42.14123078801083</v>
      </c>
      <c r="Z157" s="16">
        <f>VLOOKUP($B157,[1]AC!$B:$BJ,25,FALSE)</f>
        <v>6852.6203076923057</v>
      </c>
      <c r="AA157" s="16">
        <f>VLOOKUP($B157,[1]AC!$B:$BJ,26,FALSE)</f>
        <v>42.087538461538479</v>
      </c>
      <c r="AB157" s="16">
        <f>VLOOKUP($B157,[1]AC!$B:$BJ,27,FALSE)</f>
        <v>6850.3815384615364</v>
      </c>
      <c r="AC157" s="16">
        <f>VLOOKUP($B157,[1]AC!$B:$BJ,28,FALSE)</f>
        <v>6.1496520886624674E-3</v>
      </c>
      <c r="AD157" s="16">
        <f>VLOOKUP($B157,[1]AC!$B:$BJ,29,FALSE)</f>
        <v>6.1438239936327001E-3</v>
      </c>
      <c r="AE157" s="16" t="str">
        <f>VLOOKUP($B157,[1]AC!$B:$BJ,30,FALSE)</f>
        <v>UP</v>
      </c>
      <c r="AF157" s="16" t="str">
        <f>VLOOKUP($B157,[1]AC!$B:$BJ,31,FALSE)</f>
        <v>UP</v>
      </c>
      <c r="AG157" s="16" t="str">
        <f>VLOOKUP($B157,[1]AC!$B:$BJ,32,FALSE)</f>
        <v>POSITIVE</v>
      </c>
      <c r="AH157" s="16">
        <f>VLOOKUP($B157,[1]AC!$B:$BJ,33,FALSE)</f>
        <v>41.880584392838543</v>
      </c>
      <c r="AI157" s="16">
        <f>VLOOKUP($B157,[1]AC!$B:$BJ,34,FALSE)</f>
        <v>6560.7823076923087</v>
      </c>
      <c r="AJ157" s="16">
        <f>VLOOKUP($B157,[1]AC!$B:$BJ,35,FALSE)</f>
        <v>41.883148464102554</v>
      </c>
      <c r="AK157" s="16">
        <f>VLOOKUP($B157,[1]AC!$B:$BJ,36,FALSE)</f>
        <v>6561.3723076923088</v>
      </c>
      <c r="AL157" s="16">
        <f>VLOOKUP($B157,[1]AC!$B:$BJ,37,FALSE)</f>
        <v>6.3834741694957457E-3</v>
      </c>
      <c r="AM157" s="16">
        <f>VLOOKUP($B157,[1]AC!$B:$BJ,38,FALSE)</f>
        <v>6.3832909489071835E-3</v>
      </c>
      <c r="AN157" s="16" t="str">
        <f>VLOOKUP($B158,[1]AC!$B:$BJ,39,FALSE)</f>
        <v>DOWN</v>
      </c>
      <c r="AO157" s="16" t="str">
        <f>VLOOKUP($B157,[1]AC!$B:$BJ,40,FALSE)</f>
        <v>UP</v>
      </c>
      <c r="AP157" s="16" t="str">
        <f>VLOOKUP($B157,[1]AC!$B:$BJ,41,FALSE)</f>
        <v>NEGATIVE</v>
      </c>
      <c r="AQ157" s="16">
        <f>VLOOKUP($B157,[1]AC!$B:$BJ,42,FALSE)</f>
        <v>42.180145796847029</v>
      </c>
      <c r="AR157" s="16">
        <f>VLOOKUP($B157,[1]AC!$B:$BJ,43,FALSE)</f>
        <v>6769.6039787132295</v>
      </c>
      <c r="AS157" s="16">
        <f>VLOOKUP($B157,[1]AC!$B:$BJ,44,FALSE)</f>
        <v>42.138952986622719</v>
      </c>
      <c r="AT157" s="16">
        <f>VLOOKUP($B157,[1]AC!$B:$BJ,45,FALSE)</f>
        <v>6766.1256231941452</v>
      </c>
      <c r="AU157" s="16">
        <f>VLOOKUP($B157,[1]AC!$B:$BJ,46,FALSE)</f>
        <v>6.230814376953356E-3</v>
      </c>
      <c r="AV157" s="16">
        <f>VLOOKUP($B157,[1]AC!$B:$BJ,47,FALSE)</f>
        <v>6.2279294434278935E-3</v>
      </c>
      <c r="AW157" s="16" t="str">
        <f>VLOOKUP($B157,[1]AC!$B:$BJ,48,FALSE)</f>
        <v>UP</v>
      </c>
      <c r="AX157" s="16" t="str">
        <f>VLOOKUP($B157,[1]AC!$B:$BJ,49,FALSE)</f>
        <v>UP</v>
      </c>
      <c r="AY157" s="16" t="str">
        <f>VLOOKUP($B157,[1]AC!$B:$BJ,50,FALSE)</f>
        <v>POSITIVE</v>
      </c>
      <c r="AZ157" s="16">
        <f>VLOOKUP($B157,[1]AC!$B:$BJ,51,FALSE)</f>
        <v>79.331216746105454</v>
      </c>
      <c r="BA157" s="16">
        <f>VLOOKUP($B157,[1]AC!$B:$BJ,52,FALSE)</f>
        <v>43.302903265183978</v>
      </c>
      <c r="BB157" s="16">
        <f>VLOOKUP($B157,[1]AC!$B:$BJ,53,FALSE)</f>
        <v>41.660161629103541</v>
      </c>
      <c r="BC157" s="16">
        <f>VLOOKUP($B157,[1]AC!$B:$BJ,54,FALSE)</f>
        <v>2.1178643131611441E-2</v>
      </c>
      <c r="BD157" s="16">
        <f>VLOOKUP($B157,[1]AC!$B:$BJ,55,FALSE)</f>
        <v>3.5728171120321228E-2</v>
      </c>
      <c r="BE157" s="16">
        <f>VLOOKUP($B157,[1]AC!$B:$BJ,56,FALSE)</f>
        <v>6.1445713861757234E-2</v>
      </c>
      <c r="BF157" s="14">
        <f>VLOOKUP($B157,[2]indicators!$A:$G,2,FALSE)</f>
        <v>3</v>
      </c>
      <c r="BG157" s="14">
        <f>VLOOKUP($B157,[2]indicators!$A:$G,3,FALSE)</f>
        <v>0</v>
      </c>
      <c r="BH157" s="14">
        <f>VLOOKUP($B157,[2]indicators!$A:$G,4,FALSE)</f>
        <v>0</v>
      </c>
      <c r="BI157" s="17">
        <f>VLOOKUP($B157,[2]indicators!$A:$G,5,FALSE)</f>
        <v>0</v>
      </c>
      <c r="BJ157" s="17">
        <f>VLOOKUP($B157,[2]indicators!$A:$G,6,FALSE)</f>
        <v>46031</v>
      </c>
      <c r="BK157" s="17">
        <f>VLOOKUP($B157,[2]indicators!$A:$G,7,FALSE)</f>
        <v>0</v>
      </c>
    </row>
    <row r="158" spans="1:63" x14ac:dyDescent="0.25">
      <c r="A158" s="14">
        <v>157</v>
      </c>
      <c r="B158" s="14" t="s">
        <v>164</v>
      </c>
      <c r="C158" s="6" t="s">
        <v>592</v>
      </c>
      <c r="D158" s="6" t="s">
        <v>100</v>
      </c>
      <c r="E158" s="15">
        <f t="shared" ca="1" si="2"/>
        <v>6</v>
      </c>
      <c r="F158" s="16">
        <f>VLOOKUP($B158,[1]AC!$B:$BJ,5,FALSE)</f>
        <v>65.77977555543589</v>
      </c>
      <c r="G158" s="16">
        <f>VLOOKUP($B159,[1]AC!$B:$BJ,6,FALSE)</f>
        <v>52.558294930935155</v>
      </c>
      <c r="H158" s="16">
        <f>VLOOKUP($B159,[1]AC!$B:$BJ,7,FALSE)</f>
        <v>0</v>
      </c>
      <c r="I158" s="16">
        <f>VLOOKUP($B159,[1]AC!$B:$BJ,8,FALSE)</f>
        <v>57.32</v>
      </c>
      <c r="J158" s="16">
        <f>VLOOKUP($B159,[1]AC!$B:$BJ,9,FALSE)</f>
        <v>6941.81</v>
      </c>
      <c r="K158" s="16">
        <f>VLOOKUP($B159,[1]AC!$B:$BJ,10,FALSE)</f>
        <v>57.61</v>
      </c>
      <c r="L158" s="16">
        <f>VLOOKUP($B159,[1]AC!$B:$BJ,11,FALSE)</f>
        <v>6964.82</v>
      </c>
      <c r="M158" s="16">
        <f>VLOOKUP($B159,[1]AC!$B:$BJ,12,FALSE)</f>
        <v>8.2572124561173521E-3</v>
      </c>
      <c r="N158" s="16">
        <f>VLOOKUP($B159,[1]AC!$B:$BJ,13,FALSE)</f>
        <v>8.2715705502798345E-3</v>
      </c>
      <c r="O158" s="16">
        <f>VLOOKUP($B159,[1]AC!$B:$BJ,14,FALSE)</f>
        <v>54.574360816296483</v>
      </c>
      <c r="P158" s="16">
        <f>VLOOKUP($B159,[1]AC!$B:$BJ,15,FALSE)</f>
        <v>6892.2477999999992</v>
      </c>
      <c r="Q158" s="16">
        <f>VLOOKUP($B159,[1]AC!$B:$BJ,16,FALSE)</f>
        <v>54.465185537200007</v>
      </c>
      <c r="R158" s="16">
        <f>VLOOKUP($B159,[1]AC!$B:$BJ,17,FALSE)</f>
        <v>6889.6637999999994</v>
      </c>
      <c r="S158" s="16">
        <f>VLOOKUP($B159,[1]AC!$B:$BJ,18,FALSE)</f>
        <v>7.9182238363943464E-3</v>
      </c>
      <c r="T158" s="16">
        <f>VLOOKUP($B159,[1]AC!$B:$BJ,19,FALSE)</f>
        <v>7.9053473606651194E-3</v>
      </c>
      <c r="U158" s="16" t="str">
        <f>VLOOKUP($B158,[1]AC!$B:$BJ,20,FALSE)</f>
        <v>POSITIVE</v>
      </c>
      <c r="V158" s="16" t="str">
        <f>VLOOKUP($B158,[1]AC!$B:$BJ,21,FALSE)</f>
        <v/>
      </c>
      <c r="W158" s="16" t="str">
        <f>VLOOKUP($B158,[1]AC!$B:$BJ,22,FALSE)</f>
        <v>UP</v>
      </c>
      <c r="X158" s="16" t="str">
        <f>VLOOKUP($B158,[1]AC!$B:$BJ,23,FALSE)</f>
        <v>POSITIVE</v>
      </c>
      <c r="Y158" s="16">
        <f>VLOOKUP($B158,[1]AC!$B:$BJ,24,FALSE)</f>
        <v>22.056211943327604</v>
      </c>
      <c r="Z158" s="16">
        <f>VLOOKUP($B158,[1]AC!$B:$BJ,25,FALSE)</f>
        <v>6852.6203076923057</v>
      </c>
      <c r="AA158" s="16">
        <f>VLOOKUP($B158,[1]AC!$B:$BJ,26,FALSE)</f>
        <v>22.021324499230772</v>
      </c>
      <c r="AB158" s="16">
        <f>VLOOKUP($B158,[1]AC!$B:$BJ,27,FALSE)</f>
        <v>6850.3815384615364</v>
      </c>
      <c r="AC158" s="16">
        <f>VLOOKUP($B158,[1]AC!$B:$BJ,28,FALSE)</f>
        <v>3.218653734334111E-3</v>
      </c>
      <c r="AD158" s="16">
        <f>VLOOKUP($B158,[1]AC!$B:$BJ,29,FALSE)</f>
        <v>3.2146128468307673E-3</v>
      </c>
      <c r="AE158" s="16" t="str">
        <f>VLOOKUP($B158,[1]AC!$B:$BJ,30,FALSE)</f>
        <v>UP</v>
      </c>
      <c r="AF158" s="16" t="str">
        <f>VLOOKUP($B158,[1]AC!$B:$BJ,31,FALSE)</f>
        <v>UP</v>
      </c>
      <c r="AG158" s="16" t="str">
        <f>VLOOKUP($B158,[1]AC!$B:$BJ,32,FALSE)</f>
        <v>POSITIVE</v>
      </c>
      <c r="AH158" s="16">
        <f>VLOOKUP($B158,[1]AC!$B:$BJ,33,FALSE)</f>
        <v>20.766310882217507</v>
      </c>
      <c r="AI158" s="16">
        <f>VLOOKUP($B158,[1]AC!$B:$BJ,34,FALSE)</f>
        <v>6560.7823076923087</v>
      </c>
      <c r="AJ158" s="16">
        <f>VLOOKUP($B158,[1]AC!$B:$BJ,35,FALSE)</f>
        <v>20.768105752056126</v>
      </c>
      <c r="AK158" s="16">
        <f>VLOOKUP($B158,[1]AC!$B:$BJ,36,FALSE)</f>
        <v>6561.3723076923088</v>
      </c>
      <c r="AL158" s="16">
        <f>VLOOKUP($B158,[1]AC!$B:$BJ,37,FALSE)</f>
        <v>3.1652187053775077E-3</v>
      </c>
      <c r="AM158" s="16">
        <f>VLOOKUP($B158,[1]AC!$B:$BJ,38,FALSE)</f>
        <v>3.165207639217237E-3</v>
      </c>
      <c r="AN158" s="16" t="str">
        <f>VLOOKUP($B159,[1]AC!$B:$BJ,39,FALSE)</f>
        <v>DOWN</v>
      </c>
      <c r="AO158" s="16" t="str">
        <f>VLOOKUP($B158,[1]AC!$B:$BJ,40,FALSE)</f>
        <v>UP</v>
      </c>
      <c r="AP158" s="16" t="str">
        <f>VLOOKUP($B158,[1]AC!$B:$BJ,41,FALSE)</f>
        <v>POSITIVE</v>
      </c>
      <c r="AQ158" s="16">
        <f>VLOOKUP($B158,[1]AC!$B:$BJ,42,FALSE)</f>
        <v>21.707759833979793</v>
      </c>
      <c r="AR158" s="16">
        <f>VLOOKUP($B158,[1]AC!$B:$BJ,43,FALSE)</f>
        <v>6769.6039787132295</v>
      </c>
      <c r="AS158" s="16">
        <f>VLOOKUP($B158,[1]AC!$B:$BJ,44,FALSE)</f>
        <v>21.668132731588511</v>
      </c>
      <c r="AT158" s="16">
        <f>VLOOKUP($B158,[1]AC!$B:$BJ,45,FALSE)</f>
        <v>6766.1256231941452</v>
      </c>
      <c r="AU158" s="16">
        <f>VLOOKUP($B158,[1]AC!$B:$BJ,46,FALSE)</f>
        <v>3.2066513642805463E-3</v>
      </c>
      <c r="AV158" s="16">
        <f>VLOOKUP($B158,[1]AC!$B:$BJ,47,FALSE)</f>
        <v>3.2024431614616463E-3</v>
      </c>
      <c r="AW158" s="16" t="str">
        <f>VLOOKUP($B158,[1]AC!$B:$BJ,48,FALSE)</f>
        <v>UP</v>
      </c>
      <c r="AX158" s="16" t="str">
        <f>VLOOKUP($B158,[1]AC!$B:$BJ,49,FALSE)</f>
        <v>UP</v>
      </c>
      <c r="AY158" s="16" t="str">
        <f>VLOOKUP($B158,[1]AC!$B:$BJ,50,FALSE)</f>
        <v>POSITIVE</v>
      </c>
      <c r="AZ158" s="16">
        <f>VLOOKUP($B158,[1]AC!$B:$BJ,51,FALSE)</f>
        <v>89.419806934176904</v>
      </c>
      <c r="BA158" s="16">
        <f>VLOOKUP($B158,[1]AC!$B:$BJ,52,FALSE)</f>
        <v>22.674838712138513</v>
      </c>
      <c r="BB158" s="16">
        <f>VLOOKUP($B158,[1]AC!$B:$BJ,53,FALSE)</f>
        <v>20.432869607436295</v>
      </c>
      <c r="BC158" s="16">
        <f>VLOOKUP($B158,[1]AC!$B:$BJ,54,FALSE)</f>
        <v>4.3888351334942399E-2</v>
      </c>
      <c r="BD158" s="16">
        <f>VLOOKUP($B158,[1]AC!$B:$BJ,55,FALSE)</f>
        <v>6.6902374960804645E-2</v>
      </c>
      <c r="BE158" s="16">
        <f>VLOOKUP($B158,[1]AC!$B:$BJ,56,FALSE)</f>
        <v>0.15842759508363868</v>
      </c>
      <c r="BF158" s="14">
        <f>VLOOKUP($B158,[2]indicators!$A:$G,2,FALSE)</f>
        <v>27</v>
      </c>
      <c r="BG158" s="14">
        <f>VLOOKUP($B158,[2]indicators!$A:$G,3,FALSE)</f>
        <v>0</v>
      </c>
      <c r="BH158" s="14">
        <f>VLOOKUP($B158,[2]indicators!$A:$G,4,FALSE)</f>
        <v>0</v>
      </c>
      <c r="BI158" s="17">
        <f>VLOOKUP($B158,[2]indicators!$A:$G,5,FALSE)</f>
        <v>0</v>
      </c>
      <c r="BJ158" s="17">
        <f>VLOOKUP($B158,[2]indicators!$A:$G,6,FALSE)</f>
        <v>45966</v>
      </c>
      <c r="BK158" s="17">
        <f>VLOOKUP($B158,[2]indicators!$A:$G,7,FALSE)</f>
        <v>46050</v>
      </c>
    </row>
    <row r="159" spans="1:63" x14ac:dyDescent="0.25">
      <c r="A159" s="14">
        <v>158</v>
      </c>
      <c r="B159" s="14" t="s">
        <v>165</v>
      </c>
      <c r="C159" s="6" t="s">
        <v>593</v>
      </c>
      <c r="D159" s="6" t="s">
        <v>100</v>
      </c>
      <c r="E159" s="15">
        <f t="shared" ca="1" si="2"/>
        <v>5</v>
      </c>
      <c r="F159" s="16">
        <f>VLOOKUP($B159,[1]AC!$B:$BJ,5,FALSE)</f>
        <v>62.420246117649171</v>
      </c>
      <c r="G159" s="16">
        <f>VLOOKUP($B160,[1]AC!$B:$BJ,6,FALSE)</f>
        <v>52.558294930935155</v>
      </c>
      <c r="H159" s="16">
        <f>VLOOKUP($B160,[1]AC!$B:$BJ,7,FALSE)</f>
        <v>1</v>
      </c>
      <c r="I159" s="16">
        <f>VLOOKUP($B160,[1]AC!$B:$BJ,8,FALSE)</f>
        <v>93.1</v>
      </c>
      <c r="J159" s="16">
        <f>VLOOKUP($B160,[1]AC!$B:$BJ,9,FALSE)</f>
        <v>6941.81</v>
      </c>
      <c r="K159" s="16">
        <f>VLOOKUP($B160,[1]AC!$B:$BJ,10,FALSE)</f>
        <v>91.29</v>
      </c>
      <c r="L159" s="16">
        <f>VLOOKUP($B160,[1]AC!$B:$BJ,11,FALSE)</f>
        <v>6964.82</v>
      </c>
      <c r="M159" s="16">
        <f>VLOOKUP($B160,[1]AC!$B:$BJ,12,FALSE)</f>
        <v>1.341148778200498E-2</v>
      </c>
      <c r="N159" s="16">
        <f>VLOOKUP($B160,[1]AC!$B:$BJ,13,FALSE)</f>
        <v>1.3107302126975286E-2</v>
      </c>
      <c r="O159" s="16">
        <f>VLOOKUP($B160,[1]AC!$B:$BJ,14,FALSE)</f>
        <v>83.235932460944554</v>
      </c>
      <c r="P159" s="16">
        <f>VLOOKUP($B160,[1]AC!$B:$BJ,15,FALSE)</f>
        <v>6892.2477999999992</v>
      </c>
      <c r="Q159" s="16">
        <f>VLOOKUP($B160,[1]AC!$B:$BJ,16,FALSE)</f>
        <v>82.979066341956567</v>
      </c>
      <c r="R159" s="16">
        <f>VLOOKUP($B160,[1]AC!$B:$BJ,17,FALSE)</f>
        <v>6889.6637999999994</v>
      </c>
      <c r="S159" s="16">
        <f>VLOOKUP($B160,[1]AC!$B:$BJ,18,FALSE)</f>
        <v>1.2076746930216955E-2</v>
      </c>
      <c r="T159" s="16">
        <f>VLOOKUP($B160,[1]AC!$B:$BJ,19,FALSE)</f>
        <v>1.2043993546093871E-2</v>
      </c>
      <c r="U159" s="16" t="str">
        <f>VLOOKUP($B159,[1]AC!$B:$BJ,20,FALSE)</f>
        <v>NEGATIVE</v>
      </c>
      <c r="V159" s="16" t="str">
        <f>VLOOKUP($B159,[1]AC!$B:$BJ,21,FALSE)</f>
        <v/>
      </c>
      <c r="W159" s="16" t="str">
        <f>VLOOKUP($B159,[1]AC!$B:$BJ,22,FALSE)</f>
        <v>UP</v>
      </c>
      <c r="X159" s="16" t="str">
        <f>VLOOKUP($B159,[1]AC!$B:$BJ,23,FALSE)</f>
        <v>POSITIVE</v>
      </c>
      <c r="Y159" s="16">
        <f>VLOOKUP($B159,[1]AC!$B:$BJ,24,FALSE)</f>
        <v>53.916668437458839</v>
      </c>
      <c r="Z159" s="16">
        <f>VLOOKUP($B159,[1]AC!$B:$BJ,25,FALSE)</f>
        <v>6852.6203076923057</v>
      </c>
      <c r="AA159" s="16">
        <f>VLOOKUP($B159,[1]AC!$B:$BJ,26,FALSE)</f>
        <v>53.824487088307691</v>
      </c>
      <c r="AB159" s="16">
        <f>VLOOKUP($B159,[1]AC!$B:$BJ,27,FALSE)</f>
        <v>6850.3815384615364</v>
      </c>
      <c r="AC159" s="16">
        <f>VLOOKUP($B159,[1]AC!$B:$BJ,28,FALSE)</f>
        <v>7.8680367533183609E-3</v>
      </c>
      <c r="AD159" s="16">
        <f>VLOOKUP($B159,[1]AC!$B:$BJ,29,FALSE)</f>
        <v>7.8571517201063285E-3</v>
      </c>
      <c r="AE159" s="16" t="str">
        <f>VLOOKUP($B159,[1]AC!$B:$BJ,30,FALSE)</f>
        <v>UP</v>
      </c>
      <c r="AF159" s="16" t="str">
        <f>VLOOKUP($B159,[1]AC!$B:$BJ,31,FALSE)</f>
        <v>UP</v>
      </c>
      <c r="AG159" s="16" t="str">
        <f>VLOOKUP($B159,[1]AC!$B:$BJ,32,FALSE)</f>
        <v>POSITIVE</v>
      </c>
      <c r="AH159" s="16">
        <f>VLOOKUP($B159,[1]AC!$B:$BJ,33,FALSE)</f>
        <v>50.904097132291959</v>
      </c>
      <c r="AI159" s="16">
        <f>VLOOKUP($B159,[1]AC!$B:$BJ,34,FALSE)</f>
        <v>6560.7823076923087</v>
      </c>
      <c r="AJ159" s="16">
        <f>VLOOKUP($B159,[1]AC!$B:$BJ,35,FALSE)</f>
        <v>50.911533037552879</v>
      </c>
      <c r="AK159" s="16">
        <f>VLOOKUP($B159,[1]AC!$B:$BJ,36,FALSE)</f>
        <v>6561.3723076923088</v>
      </c>
      <c r="AL159" s="16">
        <f>VLOOKUP($B159,[1]AC!$B:$BJ,37,FALSE)</f>
        <v>7.7588456292184121E-3</v>
      </c>
      <c r="AM159" s="16">
        <f>VLOOKUP($B159,[1]AC!$B:$BJ,38,FALSE)</f>
        <v>7.7592812372293055E-3</v>
      </c>
      <c r="AN159" s="16" t="str">
        <f>VLOOKUP($B160,[1]AC!$B:$BJ,39,FALSE)</f>
        <v>UP</v>
      </c>
      <c r="AO159" s="16" t="str">
        <f>VLOOKUP($B159,[1]AC!$B:$BJ,40,FALSE)</f>
        <v>DOWN</v>
      </c>
      <c r="AP159" s="16" t="str">
        <f>VLOOKUP($B159,[1]AC!$B:$BJ,41,FALSE)</f>
        <v>POSITIVE</v>
      </c>
      <c r="AQ159" s="16">
        <f>VLOOKUP($B159,[1]AC!$B:$BJ,42,FALSE)</f>
        <v>53.053357487994155</v>
      </c>
      <c r="AR159" s="16">
        <f>VLOOKUP($B159,[1]AC!$B:$BJ,43,FALSE)</f>
        <v>6769.6039787132295</v>
      </c>
      <c r="AS159" s="16">
        <f>VLOOKUP($B159,[1]AC!$B:$BJ,44,FALSE)</f>
        <v>52.967178909602353</v>
      </c>
      <c r="AT159" s="16">
        <f>VLOOKUP($B159,[1]AC!$B:$BJ,45,FALSE)</f>
        <v>6766.1256231941452</v>
      </c>
      <c r="AU159" s="16">
        <f>VLOOKUP($B159,[1]AC!$B:$BJ,46,FALSE)</f>
        <v>7.8369957319244198E-3</v>
      </c>
      <c r="AV159" s="16">
        <f>VLOOKUP($B159,[1]AC!$B:$BJ,47,FALSE)</f>
        <v>7.8282878355128236E-3</v>
      </c>
      <c r="AW159" s="16" t="str">
        <f>VLOOKUP($B159,[1]AC!$B:$BJ,48,FALSE)</f>
        <v>UP</v>
      </c>
      <c r="AX159" s="16" t="str">
        <f>VLOOKUP($B159,[1]AC!$B:$BJ,49,FALSE)</f>
        <v>UP</v>
      </c>
      <c r="AY159" s="16" t="str">
        <f>VLOOKUP($B159,[1]AC!$B:$BJ,50,FALSE)</f>
        <v>POSITIVE</v>
      </c>
      <c r="AZ159" s="16">
        <f>VLOOKUP($B159,[1]AC!$B:$BJ,51,FALSE)</f>
        <v>91.245688462400693</v>
      </c>
      <c r="BA159" s="16">
        <f>VLOOKUP($B159,[1]AC!$B:$BJ,52,FALSE)</f>
        <v>55.456451603058838</v>
      </c>
      <c r="BB159" s="16">
        <f>VLOOKUP($B159,[1]AC!$B:$BJ,53,FALSE)</f>
        <v>50.198564141811012</v>
      </c>
      <c r="BC159" s="16">
        <f>VLOOKUP($B159,[1]AC!$B:$BJ,54,FALSE)</f>
        <v>3.3603816022703681E-2</v>
      </c>
      <c r="BD159" s="16">
        <f>VLOOKUP($B159,[1]AC!$B:$BJ,55,FALSE)</f>
        <v>5.0310056638970924E-2</v>
      </c>
      <c r="BE159" s="16">
        <f>VLOOKUP($B159,[1]AC!$B:$BJ,56,FALSE)</f>
        <v>0.14186532981443301</v>
      </c>
      <c r="BF159" s="14">
        <f>VLOOKUP($B159,[2]indicators!$A:$G,2,FALSE)</f>
        <v>15</v>
      </c>
      <c r="BG159" s="14">
        <f>VLOOKUP($B159,[2]indicators!$A:$G,3,FALSE)</f>
        <v>0</v>
      </c>
      <c r="BH159" s="14">
        <f>VLOOKUP($B159,[2]indicators!$A:$G,4,FALSE)</f>
        <v>0</v>
      </c>
      <c r="BI159" s="17">
        <f>VLOOKUP($B159,[2]indicators!$A:$G,5,FALSE)</f>
        <v>0</v>
      </c>
      <c r="BJ159" s="17">
        <f>VLOOKUP($B159,[2]indicators!$A:$G,6,FALSE)</f>
        <v>46062</v>
      </c>
      <c r="BK159" s="17">
        <f>VLOOKUP($B159,[2]indicators!$A:$G,7,FALSE)</f>
        <v>46049</v>
      </c>
    </row>
    <row r="160" spans="1:63" x14ac:dyDescent="0.25">
      <c r="A160" s="14">
        <v>159</v>
      </c>
      <c r="B160" s="14" t="s">
        <v>166</v>
      </c>
      <c r="C160" s="6" t="s">
        <v>594</v>
      </c>
      <c r="D160" s="6" t="s">
        <v>100</v>
      </c>
      <c r="E160" s="15">
        <f t="shared" ca="1" si="2"/>
        <v>6</v>
      </c>
      <c r="F160" s="16">
        <f>VLOOKUP($B160,[1]AC!$B:$BJ,5,FALSE)</f>
        <v>78.244893272172732</v>
      </c>
      <c r="G160" s="16">
        <f>VLOOKUP($B161,[1]AC!$B:$BJ,6,FALSE)</f>
        <v>52.558294930935155</v>
      </c>
      <c r="H160" s="16">
        <f>VLOOKUP($B161,[1]AC!$B:$BJ,7,FALSE)</f>
        <v>1</v>
      </c>
      <c r="I160" s="16">
        <f>VLOOKUP($B161,[1]AC!$B:$BJ,8,FALSE)</f>
        <v>63.43</v>
      </c>
      <c r="J160" s="16">
        <f>VLOOKUP($B161,[1]AC!$B:$BJ,9,FALSE)</f>
        <v>6941.81</v>
      </c>
      <c r="K160" s="16">
        <f>VLOOKUP($B161,[1]AC!$B:$BJ,10,FALSE)</f>
        <v>63.45</v>
      </c>
      <c r="L160" s="16">
        <f>VLOOKUP($B161,[1]AC!$B:$BJ,11,FALSE)</f>
        <v>6964.82</v>
      </c>
      <c r="M160" s="16">
        <f>VLOOKUP($B161,[1]AC!$B:$BJ,12,FALSE)</f>
        <v>9.1373863588891067E-3</v>
      </c>
      <c r="N160" s="16">
        <f>VLOOKUP($B161,[1]AC!$B:$BJ,13,FALSE)</f>
        <v>9.1100703248612313E-3</v>
      </c>
      <c r="O160" s="16">
        <f>VLOOKUP($B161,[1]AC!$B:$BJ,14,FALSE)</f>
        <v>60.206800006103535</v>
      </c>
      <c r="P160" s="16">
        <f>VLOOKUP($B161,[1]AC!$B:$BJ,15,FALSE)</f>
        <v>6892.2477999999992</v>
      </c>
      <c r="Q160" s="16">
        <f>VLOOKUP($B161,[1]AC!$B:$BJ,16,FALSE)</f>
        <v>60.089200000000019</v>
      </c>
      <c r="R160" s="16">
        <f>VLOOKUP($B161,[1]AC!$B:$BJ,17,FALSE)</f>
        <v>6889.6637999999994</v>
      </c>
      <c r="S160" s="16">
        <f>VLOOKUP($B161,[1]AC!$B:$BJ,18,FALSE)</f>
        <v>8.7354375166405866E-3</v>
      </c>
      <c r="T160" s="16">
        <f>VLOOKUP($B161,[1]AC!$B:$BJ,19,FALSE)</f>
        <v>8.721644733956398E-3</v>
      </c>
      <c r="U160" s="16" t="str">
        <f>VLOOKUP($B160,[1]AC!$B:$BJ,20,FALSE)</f>
        <v>POSITIVE</v>
      </c>
      <c r="V160" s="16" t="str">
        <f>VLOOKUP($B160,[1]AC!$B:$BJ,21,FALSE)</f>
        <v/>
      </c>
      <c r="W160" s="16" t="str">
        <f>VLOOKUP($B160,[1]AC!$B:$BJ,22,FALSE)</f>
        <v>UP</v>
      </c>
      <c r="X160" s="16" t="str">
        <f>VLOOKUP($B160,[1]AC!$B:$BJ,23,FALSE)</f>
        <v>POSITIVE</v>
      </c>
      <c r="Y160" s="16">
        <f>VLOOKUP($B160,[1]AC!$B:$BJ,24,FALSE)</f>
        <v>82.365120828069848</v>
      </c>
      <c r="Z160" s="16">
        <f>VLOOKUP($B160,[1]AC!$B:$BJ,25,FALSE)</f>
        <v>6852.6203076923057</v>
      </c>
      <c r="AA160" s="16">
        <f>VLOOKUP($B160,[1]AC!$B:$BJ,26,FALSE)</f>
        <v>82.160709857448012</v>
      </c>
      <c r="AB160" s="16">
        <f>VLOOKUP($B160,[1]AC!$B:$BJ,27,FALSE)</f>
        <v>6850.3815384615364</v>
      </c>
      <c r="AC160" s="16">
        <f>VLOOKUP($B160,[1]AC!$B:$BJ,28,FALSE)</f>
        <v>1.2019507448211033E-2</v>
      </c>
      <c r="AD160" s="16">
        <f>VLOOKUP($B160,[1]AC!$B:$BJ,29,FALSE)</f>
        <v>1.1993596180906986E-2</v>
      </c>
      <c r="AE160" s="16" t="str">
        <f>VLOOKUP($B160,[1]AC!$B:$BJ,30,FALSE)</f>
        <v>UP</v>
      </c>
      <c r="AF160" s="16" t="str">
        <f>VLOOKUP($B160,[1]AC!$B:$BJ,31,FALSE)</f>
        <v>UP</v>
      </c>
      <c r="AG160" s="16" t="str">
        <f>VLOOKUP($B160,[1]AC!$B:$BJ,32,FALSE)</f>
        <v>POSITIVE</v>
      </c>
      <c r="AH160" s="16">
        <f>VLOOKUP($B160,[1]AC!$B:$BJ,33,FALSE)</f>
        <v>77.781110188332292</v>
      </c>
      <c r="AI160" s="16">
        <f>VLOOKUP($B160,[1]AC!$B:$BJ,34,FALSE)</f>
        <v>6560.7823076923087</v>
      </c>
      <c r="AJ160" s="16">
        <f>VLOOKUP($B160,[1]AC!$B:$BJ,35,FALSE)</f>
        <v>77.734699971047135</v>
      </c>
      <c r="AK160" s="16">
        <f>VLOOKUP($B160,[1]AC!$B:$BJ,36,FALSE)</f>
        <v>6561.3723076923088</v>
      </c>
      <c r="AL160" s="16">
        <f>VLOOKUP($B160,[1]AC!$B:$BJ,37,FALSE)</f>
        <v>1.185546273912128E-2</v>
      </c>
      <c r="AM160" s="16">
        <f>VLOOKUP($B160,[1]AC!$B:$BJ,38,FALSE)</f>
        <v>1.1847323444809535E-2</v>
      </c>
      <c r="AN160" s="16" t="str">
        <f>VLOOKUP($B161,[1]AC!$B:$BJ,39,FALSE)</f>
        <v>DOWN</v>
      </c>
      <c r="AO160" s="16" t="str">
        <f>VLOOKUP($B160,[1]AC!$B:$BJ,40,FALSE)</f>
        <v>UP</v>
      </c>
      <c r="AP160" s="16" t="str">
        <f>VLOOKUP($B160,[1]AC!$B:$BJ,41,FALSE)</f>
        <v>POSITIVE</v>
      </c>
      <c r="AQ160" s="16">
        <f>VLOOKUP($B160,[1]AC!$B:$BJ,42,FALSE)</f>
        <v>81.361872286697718</v>
      </c>
      <c r="AR160" s="16">
        <f>VLOOKUP($B160,[1]AC!$B:$BJ,43,FALSE)</f>
        <v>6769.6039787132295</v>
      </c>
      <c r="AS160" s="16">
        <f>VLOOKUP($B160,[1]AC!$B:$BJ,44,FALSE)</f>
        <v>81.124752637118618</v>
      </c>
      <c r="AT160" s="16">
        <f>VLOOKUP($B160,[1]AC!$B:$BJ,45,FALSE)</f>
        <v>6766.1256231941452</v>
      </c>
      <c r="AU160" s="16">
        <f>VLOOKUP($B160,[1]AC!$B:$BJ,46,FALSE)</f>
        <v>1.2018704867010999E-2</v>
      </c>
      <c r="AV160" s="16">
        <f>VLOOKUP($B160,[1]AC!$B:$BJ,47,FALSE)</f>
        <v>1.1989838373533084E-2</v>
      </c>
      <c r="AW160" s="16" t="str">
        <f>VLOOKUP($B160,[1]AC!$B:$BJ,48,FALSE)</f>
        <v>UP</v>
      </c>
      <c r="AX160" s="16" t="str">
        <f>VLOOKUP($B160,[1]AC!$B:$BJ,49,FALSE)</f>
        <v>UP</v>
      </c>
      <c r="AY160" s="16" t="str">
        <f>VLOOKUP($B160,[1]AC!$B:$BJ,50,FALSE)</f>
        <v>POSITIVE</v>
      </c>
      <c r="AZ160" s="16">
        <f>VLOOKUP($B160,[1]AC!$B:$BJ,51,FALSE)</f>
        <v>92.149681687363071</v>
      </c>
      <c r="BA160" s="16">
        <f>VLOOKUP($B160,[1]AC!$B:$BJ,52,FALSE)</f>
        <v>84.927096724971648</v>
      </c>
      <c r="BB160" s="16">
        <f>VLOOKUP($B160,[1]AC!$B:$BJ,53,FALSE)</f>
        <v>76.626052116739032</v>
      </c>
      <c r="BC160" s="16">
        <f>VLOOKUP($B160,[1]AC!$B:$BJ,54,FALSE)</f>
        <v>9.6234342043924004E-2</v>
      </c>
      <c r="BD160" s="16">
        <f>VLOOKUP($B160,[1]AC!$B:$BJ,55,FALSE)</f>
        <v>0.11850732306848122</v>
      </c>
      <c r="BE160" s="16">
        <f>VLOOKUP($B160,[1]AC!$B:$BJ,56,FALSE)</f>
        <v>0.21499147389406237</v>
      </c>
      <c r="BF160" s="14">
        <f>VLOOKUP($B160,[2]indicators!$A:$G,2,FALSE)</f>
        <v>36</v>
      </c>
      <c r="BG160" s="14">
        <f>VLOOKUP($B160,[2]indicators!$A:$G,3,FALSE)</f>
        <v>0</v>
      </c>
      <c r="BH160" s="14">
        <f>VLOOKUP($B160,[2]indicators!$A:$G,4,FALSE)</f>
        <v>0</v>
      </c>
      <c r="BI160" s="17">
        <f>VLOOKUP($B160,[2]indicators!$A:$G,5,FALSE)</f>
        <v>0</v>
      </c>
      <c r="BJ160" s="17">
        <f>VLOOKUP($B160,[2]indicators!$A:$G,6,FALSE)</f>
        <v>46063</v>
      </c>
      <c r="BK160" s="17">
        <f>VLOOKUP($B160,[2]indicators!$A:$G,7,FALSE)</f>
        <v>46059</v>
      </c>
    </row>
    <row r="161" spans="1:63" x14ac:dyDescent="0.25">
      <c r="A161" s="14">
        <v>160</v>
      </c>
      <c r="B161" s="14" t="s">
        <v>167</v>
      </c>
      <c r="C161" s="6" t="s">
        <v>595</v>
      </c>
      <c r="D161" s="6" t="s">
        <v>100</v>
      </c>
      <c r="E161" s="15">
        <f t="shared" ca="1" si="2"/>
        <v>2</v>
      </c>
      <c r="F161" s="16">
        <f>VLOOKUP($B161,[1]AC!$B:$BJ,5,FALSE)</f>
        <v>66.348769648492777</v>
      </c>
      <c r="G161" s="16">
        <f>VLOOKUP($B162,[1]AC!$B:$BJ,6,FALSE)</f>
        <v>52.558294930935155</v>
      </c>
      <c r="H161" s="16">
        <f>VLOOKUP($B162,[1]AC!$B:$BJ,7,FALSE)</f>
        <v>1</v>
      </c>
      <c r="I161" s="16">
        <f>VLOOKUP($B162,[1]AC!$B:$BJ,8,FALSE)</f>
        <v>29.69</v>
      </c>
      <c r="J161" s="16">
        <f>VLOOKUP($B162,[1]AC!$B:$BJ,9,FALSE)</f>
        <v>6941.81</v>
      </c>
      <c r="K161" s="16">
        <f>VLOOKUP($B162,[1]AC!$B:$BJ,10,FALSE)</f>
        <v>29.83</v>
      </c>
      <c r="L161" s="16">
        <f>VLOOKUP($B162,[1]AC!$B:$BJ,11,FALSE)</f>
        <v>6964.82</v>
      </c>
      <c r="M161" s="16">
        <f>VLOOKUP($B162,[1]AC!$B:$BJ,12,FALSE)</f>
        <v>4.2769825160873026E-3</v>
      </c>
      <c r="N161" s="16">
        <f>VLOOKUP($B162,[1]AC!$B:$BJ,13,FALSE)</f>
        <v>4.2829534718772343E-3</v>
      </c>
      <c r="O161" s="16">
        <f>VLOOKUP($B162,[1]AC!$B:$BJ,14,FALSE)</f>
        <v>27.767954085881147</v>
      </c>
      <c r="P161" s="16">
        <f>VLOOKUP($B162,[1]AC!$B:$BJ,15,FALSE)</f>
        <v>6892.2477999999992</v>
      </c>
      <c r="Q161" s="16">
        <f>VLOOKUP($B162,[1]AC!$B:$BJ,16,FALSE)</f>
        <v>27.698586983999999</v>
      </c>
      <c r="R161" s="16">
        <f>VLOOKUP($B162,[1]AC!$B:$BJ,17,FALSE)</f>
        <v>6889.6637999999994</v>
      </c>
      <c r="S161" s="16">
        <f>VLOOKUP($B162,[1]AC!$B:$BJ,18,FALSE)</f>
        <v>4.0288676338481547E-3</v>
      </c>
      <c r="T161" s="16">
        <f>VLOOKUP($B162,[1]AC!$B:$BJ,19,FALSE)</f>
        <v>4.0203103936653634E-3</v>
      </c>
      <c r="U161" s="16" t="str">
        <f>VLOOKUP($B161,[1]AC!$B:$BJ,20,FALSE)</f>
        <v>POSITIVE</v>
      </c>
      <c r="V161" s="16" t="str">
        <f>VLOOKUP($B161,[1]AC!$B:$BJ,21,FALSE)</f>
        <v/>
      </c>
      <c r="W161" s="16" t="str">
        <f>VLOOKUP($B161,[1]AC!$B:$BJ,22,FALSE)</f>
        <v>UP</v>
      </c>
      <c r="X161" s="16" t="str">
        <f>VLOOKUP($B161,[1]AC!$B:$BJ,23,FALSE)</f>
        <v>POSITIVE</v>
      </c>
      <c r="Y161" s="16">
        <f>VLOOKUP($B161,[1]AC!$B:$BJ,24,FALSE)</f>
        <v>59.417230773925802</v>
      </c>
      <c r="Z161" s="16">
        <f>VLOOKUP($B161,[1]AC!$B:$BJ,25,FALSE)</f>
        <v>6852.6203076923057</v>
      </c>
      <c r="AA161" s="16">
        <f>VLOOKUP($B161,[1]AC!$B:$BJ,26,FALSE)</f>
        <v>59.293692307692325</v>
      </c>
      <c r="AB161" s="16">
        <f>VLOOKUP($B161,[1]AC!$B:$BJ,27,FALSE)</f>
        <v>6850.3815384615364</v>
      </c>
      <c r="AC161" s="16">
        <f>VLOOKUP($B161,[1]AC!$B:$BJ,28,FALSE)</f>
        <v>8.6707315021128314E-3</v>
      </c>
      <c r="AD161" s="16">
        <f>VLOOKUP($B161,[1]AC!$B:$BJ,29,FALSE)</f>
        <v>8.6555313707400508E-3</v>
      </c>
      <c r="AE161" s="16" t="str">
        <f>VLOOKUP($B161,[1]AC!$B:$BJ,30,FALSE)</f>
        <v>UP</v>
      </c>
      <c r="AF161" s="16" t="str">
        <f>VLOOKUP($B161,[1]AC!$B:$BJ,31,FALSE)</f>
        <v>UP</v>
      </c>
      <c r="AG161" s="16" t="str">
        <f>VLOOKUP($B161,[1]AC!$B:$BJ,32,FALSE)</f>
        <v>POSITIVE</v>
      </c>
      <c r="AH161" s="16">
        <f>VLOOKUP($B161,[1]AC!$B:$BJ,33,FALSE)</f>
        <v>56.772650054748105</v>
      </c>
      <c r="AI161" s="16">
        <f>VLOOKUP($B161,[1]AC!$B:$BJ,34,FALSE)</f>
        <v>6560.7823076923087</v>
      </c>
      <c r="AJ161" s="16">
        <f>VLOOKUP($B161,[1]AC!$B:$BJ,35,FALSE)</f>
        <v>56.7731628674359</v>
      </c>
      <c r="AK161" s="16">
        <f>VLOOKUP($B161,[1]AC!$B:$BJ,36,FALSE)</f>
        <v>6561.3723076923088</v>
      </c>
      <c r="AL161" s="16">
        <f>VLOOKUP($B161,[1]AC!$B:$BJ,37,FALSE)</f>
        <v>8.6533354396142632E-3</v>
      </c>
      <c r="AM161" s="16">
        <f>VLOOKUP($B161,[1]AC!$B:$BJ,38,FALSE)</f>
        <v>8.6526354861584612E-3</v>
      </c>
      <c r="AN161" s="16" t="str">
        <f>VLOOKUP($B162,[1]AC!$B:$BJ,39,FALSE)</f>
        <v>DOWN</v>
      </c>
      <c r="AO161" s="16" t="str">
        <f>VLOOKUP($B161,[1]AC!$B:$BJ,40,FALSE)</f>
        <v>UP</v>
      </c>
      <c r="AP161" s="16" t="str">
        <f>VLOOKUP($B161,[1]AC!$B:$BJ,41,FALSE)</f>
        <v>POSITIVE</v>
      </c>
      <c r="AQ161" s="16">
        <f>VLOOKUP($B161,[1]AC!$B:$BJ,42,FALSE)</f>
        <v>58.73364160226604</v>
      </c>
      <c r="AR161" s="16">
        <f>VLOOKUP($B161,[1]AC!$B:$BJ,43,FALSE)</f>
        <v>6769.6039787132295</v>
      </c>
      <c r="AS161" s="16">
        <f>VLOOKUP($B161,[1]AC!$B:$BJ,44,FALSE)</f>
        <v>58.638784766843941</v>
      </c>
      <c r="AT161" s="16">
        <f>VLOOKUP($B161,[1]AC!$B:$BJ,45,FALSE)</f>
        <v>6766.1256231941452</v>
      </c>
      <c r="AU161" s="16">
        <f>VLOOKUP($B161,[1]AC!$B:$BJ,46,FALSE)</f>
        <v>8.6760823508955347E-3</v>
      </c>
      <c r="AV161" s="16">
        <f>VLOOKUP($B161,[1]AC!$B:$BJ,47,FALSE)</f>
        <v>8.6665232117227233E-3</v>
      </c>
      <c r="AW161" s="16" t="str">
        <f>VLOOKUP($B161,[1]AC!$B:$BJ,48,FALSE)</f>
        <v>UP</v>
      </c>
      <c r="AX161" s="16" t="str">
        <f>VLOOKUP($B161,[1]AC!$B:$BJ,49,FALSE)</f>
        <v>UP</v>
      </c>
      <c r="AY161" s="16" t="str">
        <f>VLOOKUP($B161,[1]AC!$B:$BJ,50,FALSE)</f>
        <v>POSITIVE</v>
      </c>
      <c r="AZ161" s="16">
        <f>VLOOKUP($B161,[1]AC!$B:$BJ,51,FALSE)</f>
        <v>92.175547602346413</v>
      </c>
      <c r="BA161" s="16">
        <f>VLOOKUP($B161,[1]AC!$B:$BJ,52,FALSE)</f>
        <v>61.149677429199215</v>
      </c>
      <c r="BB161" s="16">
        <f>VLOOKUP($B161,[1]AC!$B:$BJ,53,FALSE)</f>
        <v>56.240433516875868</v>
      </c>
      <c r="BC161" s="16">
        <f>VLOOKUP($B161,[1]AC!$B:$BJ,54,FALSE)</f>
        <v>3.7290835645715559E-2</v>
      </c>
      <c r="BD161" s="16">
        <f>VLOOKUP($B161,[1]AC!$B:$BJ,55,FALSE)</f>
        <v>5.3535480935205104E-2</v>
      </c>
      <c r="BE161" s="16">
        <f>VLOOKUP($B161,[1]AC!$B:$BJ,56,FALSE)</f>
        <v>0.12783625647136554</v>
      </c>
      <c r="BF161" s="14">
        <f>VLOOKUP($B161,[2]indicators!$A:$G,2,FALSE)</f>
        <v>52</v>
      </c>
      <c r="BG161" s="14">
        <f>VLOOKUP($B161,[2]indicators!$A:$G,3,FALSE)</f>
        <v>1</v>
      </c>
      <c r="BH161" s="14">
        <f>VLOOKUP($B161,[2]indicators!$A:$G,4,FALSE)</f>
        <v>0</v>
      </c>
      <c r="BI161" s="17">
        <f>VLOOKUP($B161,[2]indicators!$A:$G,5,FALSE)</f>
        <v>0</v>
      </c>
      <c r="BJ161" s="17">
        <f>VLOOKUP($B161,[2]indicators!$A:$G,6,FALSE)</f>
        <v>46059</v>
      </c>
      <c r="BK161" s="17">
        <f>VLOOKUP($B161,[2]indicators!$A:$G,7,FALSE)</f>
        <v>0</v>
      </c>
    </row>
    <row r="162" spans="1:63" x14ac:dyDescent="0.25">
      <c r="A162" s="14">
        <v>161</v>
      </c>
      <c r="B162" s="14" t="s">
        <v>168</v>
      </c>
      <c r="C162" s="6" t="s">
        <v>596</v>
      </c>
      <c r="D162" s="6" t="s">
        <v>100</v>
      </c>
      <c r="E162" s="15">
        <f t="shared" ca="1" si="2"/>
        <v>0</v>
      </c>
      <c r="F162" s="16">
        <f>VLOOKUP($B162,[1]AC!$B:$BJ,5,FALSE)</f>
        <v>65.23940573781482</v>
      </c>
      <c r="G162" s="16">
        <f>VLOOKUP($B163,[1]AC!$B:$BJ,6,FALSE)</f>
        <v>52.558294930935155</v>
      </c>
      <c r="H162" s="16">
        <f>VLOOKUP($B163,[1]AC!$B:$BJ,7,FALSE)</f>
        <v>0</v>
      </c>
      <c r="I162" s="16">
        <f>VLOOKUP($B163,[1]AC!$B:$BJ,8,FALSE)</f>
        <v>57.11</v>
      </c>
      <c r="J162" s="16">
        <f>VLOOKUP($B163,[1]AC!$B:$BJ,9,FALSE)</f>
        <v>6941.81</v>
      </c>
      <c r="K162" s="16">
        <f>VLOOKUP($B163,[1]AC!$B:$BJ,10,FALSE)</f>
        <v>57.51</v>
      </c>
      <c r="L162" s="16">
        <f>VLOOKUP($B163,[1]AC!$B:$BJ,11,FALSE)</f>
        <v>6964.82</v>
      </c>
      <c r="M162" s="16">
        <f>VLOOKUP($B163,[1]AC!$B:$BJ,12,FALSE)</f>
        <v>8.2269609799173402E-3</v>
      </c>
      <c r="N162" s="16">
        <f>VLOOKUP($B163,[1]AC!$B:$BJ,13,FALSE)</f>
        <v>8.2572126774274144E-3</v>
      </c>
      <c r="O162" s="16">
        <f>VLOOKUP($B163,[1]AC!$B:$BJ,14,FALSE)</f>
        <v>54.19119956900704</v>
      </c>
      <c r="P162" s="16">
        <f>VLOOKUP($B163,[1]AC!$B:$BJ,15,FALSE)</f>
        <v>6892.2477999999992</v>
      </c>
      <c r="Q162" s="16">
        <f>VLOOKUP($B163,[1]AC!$B:$BJ,16,FALSE)</f>
        <v>54.066655642400008</v>
      </c>
      <c r="R162" s="16">
        <f>VLOOKUP($B163,[1]AC!$B:$BJ,17,FALSE)</f>
        <v>6889.6637999999994</v>
      </c>
      <c r="S162" s="16">
        <f>VLOOKUP($B163,[1]AC!$B:$BJ,18,FALSE)</f>
        <v>7.8626307616227967E-3</v>
      </c>
      <c r="T162" s="16">
        <f>VLOOKUP($B163,[1]AC!$B:$BJ,19,FALSE)</f>
        <v>7.8475027536757322E-3</v>
      </c>
      <c r="U162" s="16" t="str">
        <f>VLOOKUP($B162,[1]AC!$B:$BJ,20,FALSE)</f>
        <v>POSITIVE</v>
      </c>
      <c r="V162" s="16" t="str">
        <f>VLOOKUP($B162,[1]AC!$B:$BJ,21,FALSE)</f>
        <v/>
      </c>
      <c r="W162" s="16" t="str">
        <f>VLOOKUP($B162,[1]AC!$B:$BJ,22,FALSE)</f>
        <v>UP</v>
      </c>
      <c r="X162" s="16" t="str">
        <f>VLOOKUP($B162,[1]AC!$B:$BJ,23,FALSE)</f>
        <v>POSITIVE</v>
      </c>
      <c r="Y162" s="16">
        <f>VLOOKUP($B162,[1]AC!$B:$BJ,24,FALSE)</f>
        <v>27.350995858062419</v>
      </c>
      <c r="Z162" s="16">
        <f>VLOOKUP($B162,[1]AC!$B:$BJ,25,FALSE)</f>
        <v>6852.6203076923057</v>
      </c>
      <c r="AA162" s="16">
        <f>VLOOKUP($B162,[1]AC!$B:$BJ,26,FALSE)</f>
        <v>27.290973622153842</v>
      </c>
      <c r="AB162" s="16">
        <f>VLOOKUP($B162,[1]AC!$B:$BJ,27,FALSE)</f>
        <v>6850.3815384615364</v>
      </c>
      <c r="AC162" s="16">
        <f>VLOOKUP($B162,[1]AC!$B:$BJ,28,FALSE)</f>
        <v>3.9913193245742756E-3</v>
      </c>
      <c r="AD162" s="16">
        <f>VLOOKUP($B162,[1]AC!$B:$BJ,29,FALSE)</f>
        <v>3.9838618431584276E-3</v>
      </c>
      <c r="AE162" s="16" t="str">
        <f>VLOOKUP($B162,[1]AC!$B:$BJ,30,FALSE)</f>
        <v>UP</v>
      </c>
      <c r="AF162" s="16" t="str">
        <f>VLOOKUP($B162,[1]AC!$B:$BJ,31,FALSE)</f>
        <v>UP</v>
      </c>
      <c r="AG162" s="16" t="str">
        <f>VLOOKUP($B162,[1]AC!$B:$BJ,32,FALSE)</f>
        <v>POSITIVE</v>
      </c>
      <c r="AH162" s="16">
        <f>VLOOKUP($B162,[1]AC!$B:$BJ,33,FALSE)</f>
        <v>25.543495959967153</v>
      </c>
      <c r="AI162" s="16">
        <f>VLOOKUP($B162,[1]AC!$B:$BJ,34,FALSE)</f>
        <v>6560.7823076923087</v>
      </c>
      <c r="AJ162" s="16">
        <f>VLOOKUP($B162,[1]AC!$B:$BJ,35,FALSE)</f>
        <v>25.547085689863113</v>
      </c>
      <c r="AK162" s="16">
        <f>VLOOKUP($B162,[1]AC!$B:$BJ,36,FALSE)</f>
        <v>6561.3723076923088</v>
      </c>
      <c r="AL162" s="16">
        <f>VLOOKUP($B162,[1]AC!$B:$BJ,37,FALSE)</f>
        <v>3.8933613038826505E-3</v>
      </c>
      <c r="AM162" s="16">
        <f>VLOOKUP($B162,[1]AC!$B:$BJ,38,FALSE)</f>
        <v>3.8935583124756782E-3</v>
      </c>
      <c r="AN162" s="16" t="str">
        <f>VLOOKUP($B163,[1]AC!$B:$BJ,39,FALSE)</f>
        <v>DOWN</v>
      </c>
      <c r="AO162" s="16" t="str">
        <f>VLOOKUP($B162,[1]AC!$B:$BJ,40,FALSE)</f>
        <v>DOWN</v>
      </c>
      <c r="AP162" s="16" t="str">
        <f>VLOOKUP($B162,[1]AC!$B:$BJ,41,FALSE)</f>
        <v>POSITIVE</v>
      </c>
      <c r="AQ162" s="16">
        <f>VLOOKUP($B162,[1]AC!$B:$BJ,42,FALSE)</f>
        <v>26.971330957138946</v>
      </c>
      <c r="AR162" s="16">
        <f>VLOOKUP($B162,[1]AC!$B:$BJ,43,FALSE)</f>
        <v>6769.6039787132295</v>
      </c>
      <c r="AS162" s="16">
        <f>VLOOKUP($B162,[1]AC!$B:$BJ,44,FALSE)</f>
        <v>26.916415853984905</v>
      </c>
      <c r="AT162" s="16">
        <f>VLOOKUP($B162,[1]AC!$B:$BJ,45,FALSE)</f>
        <v>6766.1256231941452</v>
      </c>
      <c r="AU162" s="16">
        <f>VLOOKUP($B162,[1]AC!$B:$BJ,46,FALSE)</f>
        <v>3.9841815033714381E-3</v>
      </c>
      <c r="AV162" s="16">
        <f>VLOOKUP($B162,[1]AC!$B:$BJ,47,FALSE)</f>
        <v>3.9781135250749645E-3</v>
      </c>
      <c r="AW162" s="16" t="str">
        <f>VLOOKUP($B162,[1]AC!$B:$BJ,48,FALSE)</f>
        <v>UP</v>
      </c>
      <c r="AX162" s="16" t="str">
        <f>VLOOKUP($B162,[1]AC!$B:$BJ,49,FALSE)</f>
        <v>UP</v>
      </c>
      <c r="AY162" s="16" t="str">
        <f>VLOOKUP($B162,[1]AC!$B:$BJ,50,FALSE)</f>
        <v>POSITIVE</v>
      </c>
      <c r="AZ162" s="16">
        <f>VLOOKUP($B162,[1]AC!$B:$BJ,51,FALSE)</f>
        <v>94.807273405599972</v>
      </c>
      <c r="BA162" s="16">
        <f>VLOOKUP($B162,[1]AC!$B:$BJ,52,FALSE)</f>
        <v>28.500322597872824</v>
      </c>
      <c r="BB162" s="16">
        <f>VLOOKUP($B162,[1]AC!$B:$BJ,53,FALSE)</f>
        <v>25.286274138165567</v>
      </c>
      <c r="BC162" s="16">
        <f>VLOOKUP($B162,[1]AC!$B:$BJ,54,FALSE)</f>
        <v>4.1742594247546227E-2</v>
      </c>
      <c r="BD162" s="16">
        <f>VLOOKUP($B162,[1]AC!$B:$BJ,55,FALSE)</f>
        <v>6.9218132102002228E-2</v>
      </c>
      <c r="BE162" s="16">
        <f>VLOOKUP($B162,[1]AC!$B:$BJ,56,FALSE)</f>
        <v>0.17415479393176869</v>
      </c>
      <c r="BF162" s="14">
        <f>VLOOKUP($B162,[2]indicators!$A:$G,2,FALSE)</f>
        <v>73</v>
      </c>
      <c r="BG162" s="14">
        <f>VLOOKUP($B162,[2]indicators!$A:$G,3,FALSE)</f>
        <v>1</v>
      </c>
      <c r="BH162" s="14">
        <f>VLOOKUP($B162,[2]indicators!$A:$G,4,FALSE)</f>
        <v>0</v>
      </c>
      <c r="BI162" s="17">
        <f>VLOOKUP($B162,[2]indicators!$A:$G,5,FALSE)</f>
        <v>0</v>
      </c>
      <c r="BJ162" s="17">
        <f>VLOOKUP($B162,[2]indicators!$A:$G,6,FALSE)</f>
        <v>46049</v>
      </c>
      <c r="BK162" s="17">
        <f>VLOOKUP($B162,[2]indicators!$A:$G,7,FALSE)</f>
        <v>0</v>
      </c>
    </row>
    <row r="163" spans="1:63" x14ac:dyDescent="0.25">
      <c r="A163" s="14">
        <v>162</v>
      </c>
      <c r="B163" s="14" t="s">
        <v>169</v>
      </c>
      <c r="C163" s="6" t="s">
        <v>597</v>
      </c>
      <c r="D163" s="6" t="s">
        <v>100</v>
      </c>
      <c r="E163" s="15">
        <f t="shared" ca="1" si="2"/>
        <v>-1</v>
      </c>
      <c r="F163" s="16">
        <f>VLOOKUP($B163,[1]AC!$B:$BJ,5,FALSE)</f>
        <v>60.210508292018872</v>
      </c>
      <c r="G163" s="16">
        <f>VLOOKUP($B164,[1]AC!$B:$BJ,6,FALSE)</f>
        <v>52.558294930935155</v>
      </c>
      <c r="H163" s="16">
        <f>VLOOKUP($B164,[1]AC!$B:$BJ,7,FALSE)</f>
        <v>1</v>
      </c>
      <c r="I163" s="16">
        <f>VLOOKUP($B164,[1]AC!$B:$BJ,8,FALSE)</f>
        <v>46.83</v>
      </c>
      <c r="J163" s="16">
        <f>VLOOKUP($B164,[1]AC!$B:$BJ,9,FALSE)</f>
        <v>6941.81</v>
      </c>
      <c r="K163" s="16">
        <f>VLOOKUP($B164,[1]AC!$B:$BJ,10,FALSE)</f>
        <v>46.99</v>
      </c>
      <c r="L163" s="16">
        <f>VLOOKUP($B164,[1]AC!$B:$BJ,11,FALSE)</f>
        <v>6964.82</v>
      </c>
      <c r="M163" s="16">
        <f>VLOOKUP($B164,[1]AC!$B:$BJ,12,FALSE)</f>
        <v>6.7460791926025054E-3</v>
      </c>
      <c r="N163" s="16">
        <f>VLOOKUP($B164,[1]AC!$B:$BJ,13,FALSE)</f>
        <v>6.7467644533527075E-3</v>
      </c>
      <c r="O163" s="16">
        <f>VLOOKUP($B164,[1]AC!$B:$BJ,14,FALSE)</f>
        <v>45.231877399821109</v>
      </c>
      <c r="P163" s="16">
        <f>VLOOKUP($B164,[1]AC!$B:$BJ,15,FALSE)</f>
        <v>6892.2477999999992</v>
      </c>
      <c r="Q163" s="16">
        <f>VLOOKUP($B164,[1]AC!$B:$BJ,16,FALSE)</f>
        <v>45.179391710400012</v>
      </c>
      <c r="R163" s="16">
        <f>VLOOKUP($B164,[1]AC!$B:$BJ,17,FALSE)</f>
        <v>6889.6637999999994</v>
      </c>
      <c r="S163" s="16">
        <f>VLOOKUP($B164,[1]AC!$B:$BJ,18,FALSE)</f>
        <v>6.5627178117161015E-3</v>
      </c>
      <c r="T163" s="16">
        <f>VLOOKUP($B164,[1]AC!$B:$BJ,19,FALSE)</f>
        <v>6.5575611556546514E-3</v>
      </c>
      <c r="U163" s="16" t="str">
        <f>VLOOKUP($B163,[1]AC!$B:$BJ,20,FALSE)</f>
        <v>NEGATIVE</v>
      </c>
      <c r="V163" s="16" t="str">
        <f>VLOOKUP($B163,[1]AC!$B:$BJ,21,FALSE)</f>
        <v/>
      </c>
      <c r="W163" s="16" t="str">
        <f>VLOOKUP($B163,[1]AC!$B:$BJ,22,FALSE)</f>
        <v>UP</v>
      </c>
      <c r="X163" s="16" t="str">
        <f>VLOOKUP($B163,[1]AC!$B:$BJ,23,FALSE)</f>
        <v>POSITIVE</v>
      </c>
      <c r="Y163" s="16">
        <f>VLOOKUP($B163,[1]AC!$B:$BJ,24,FALSE)</f>
        <v>53.260964516466956</v>
      </c>
      <c r="Z163" s="16">
        <f>VLOOKUP($B163,[1]AC!$B:$BJ,25,FALSE)</f>
        <v>6852.6203076923057</v>
      </c>
      <c r="AA163" s="16">
        <f>VLOOKUP($B163,[1]AC!$B:$BJ,26,FALSE)</f>
        <v>53.147104765538472</v>
      </c>
      <c r="AB163" s="16">
        <f>VLOOKUP($B163,[1]AC!$B:$BJ,27,FALSE)</f>
        <v>6850.3815384615364</v>
      </c>
      <c r="AC163" s="16">
        <f>VLOOKUP($B163,[1]AC!$B:$BJ,28,FALSE)</f>
        <v>7.772350155849094E-3</v>
      </c>
      <c r="AD163" s="16">
        <f>VLOOKUP($B163,[1]AC!$B:$BJ,29,FALSE)</f>
        <v>7.7582692974316123E-3</v>
      </c>
      <c r="AE163" s="16" t="str">
        <f>VLOOKUP($B163,[1]AC!$B:$BJ,30,FALSE)</f>
        <v>UP</v>
      </c>
      <c r="AF163" s="16" t="str">
        <f>VLOOKUP($B163,[1]AC!$B:$BJ,31,FALSE)</f>
        <v>UP</v>
      </c>
      <c r="AG163" s="16" t="str">
        <f>VLOOKUP($B163,[1]AC!$B:$BJ,32,FALSE)</f>
        <v>POSITIVE</v>
      </c>
      <c r="AH163" s="16">
        <f>VLOOKUP($B163,[1]AC!$B:$BJ,33,FALSE)</f>
        <v>48.750028328657486</v>
      </c>
      <c r="AI163" s="16">
        <f>VLOOKUP($B163,[1]AC!$B:$BJ,34,FALSE)</f>
        <v>6560.7823076923087</v>
      </c>
      <c r="AJ163" s="16">
        <f>VLOOKUP($B163,[1]AC!$B:$BJ,35,FALSE)</f>
        <v>48.760284723263865</v>
      </c>
      <c r="AK163" s="16">
        <f>VLOOKUP($B163,[1]AC!$B:$BJ,36,FALSE)</f>
        <v>6561.3723076923088</v>
      </c>
      <c r="AL163" s="16">
        <f>VLOOKUP($B163,[1]AC!$B:$BJ,37,FALSE)</f>
        <v>7.430520636464287E-3</v>
      </c>
      <c r="AM163" s="16">
        <f>VLOOKUP($B163,[1]AC!$B:$BJ,38,FALSE)</f>
        <v>7.4314156302484344E-3</v>
      </c>
      <c r="AN163" s="16" t="str">
        <f>VLOOKUP($B164,[1]AC!$B:$BJ,39,FALSE)</f>
        <v>DOWN</v>
      </c>
      <c r="AO163" s="16" t="str">
        <f>VLOOKUP($B163,[1]AC!$B:$BJ,40,FALSE)</f>
        <v>DOWN</v>
      </c>
      <c r="AP163" s="16" t="str">
        <f>VLOOKUP($B163,[1]AC!$B:$BJ,41,FALSE)</f>
        <v>POSITIVE</v>
      </c>
      <c r="AQ163" s="16">
        <f>VLOOKUP($B163,[1]AC!$B:$BJ,42,FALSE)</f>
        <v>51.962284843682397</v>
      </c>
      <c r="AR163" s="16">
        <f>VLOOKUP($B163,[1]AC!$B:$BJ,43,FALSE)</f>
        <v>6769.6039787132295</v>
      </c>
      <c r="AS163" s="16">
        <f>VLOOKUP($B163,[1]AC!$B:$BJ,44,FALSE)</f>
        <v>51.858310332229436</v>
      </c>
      <c r="AT163" s="16">
        <f>VLOOKUP($B163,[1]AC!$B:$BJ,45,FALSE)</f>
        <v>6766.1256231941452</v>
      </c>
      <c r="AU163" s="16">
        <f>VLOOKUP($B163,[1]AC!$B:$BJ,46,FALSE)</f>
        <v>7.6758234317806312E-3</v>
      </c>
      <c r="AV163" s="16">
        <f>VLOOKUP($B163,[1]AC!$B:$BJ,47,FALSE)</f>
        <v>7.664402528155873E-3</v>
      </c>
      <c r="AW163" s="16" t="str">
        <f>VLOOKUP($B163,[1]AC!$B:$BJ,48,FALSE)</f>
        <v>UP</v>
      </c>
      <c r="AX163" s="16" t="str">
        <f>VLOOKUP($B163,[1]AC!$B:$BJ,49,FALSE)</f>
        <v>UP</v>
      </c>
      <c r="AY163" s="16" t="str">
        <f>VLOOKUP($B163,[1]AC!$B:$BJ,50,FALSE)</f>
        <v>POSITIVE</v>
      </c>
      <c r="AZ163" s="16">
        <f>VLOOKUP($B163,[1]AC!$B:$BJ,51,FALSE)</f>
        <v>92.400743452323212</v>
      </c>
      <c r="BA163" s="16">
        <f>VLOOKUP($B163,[1]AC!$B:$BJ,52,FALSE)</f>
        <v>55.274193568075859</v>
      </c>
      <c r="BB163" s="16">
        <f>VLOOKUP($B163,[1]AC!$B:$BJ,53,FALSE)</f>
        <v>47.798247428484402</v>
      </c>
      <c r="BC163" s="16">
        <f>VLOOKUP($B163,[1]AC!$B:$BJ,54,FALSE)</f>
        <v>3.3212722129779326E-2</v>
      </c>
      <c r="BD163" s="16">
        <f>VLOOKUP($B163,[1]AC!$B:$BJ,55,FALSE)</f>
        <v>5.3861151888253689E-2</v>
      </c>
      <c r="BE163" s="16">
        <f>VLOOKUP($B163,[1]AC!$B:$BJ,56,FALSE)</f>
        <v>0.19481368193358595</v>
      </c>
      <c r="BF163" s="14">
        <f>VLOOKUP($B163,[2]indicators!$A:$G,2,FALSE)</f>
        <v>52</v>
      </c>
      <c r="BG163" s="14">
        <f>VLOOKUP($B163,[2]indicators!$A:$G,3,FALSE)</f>
        <v>1</v>
      </c>
      <c r="BH163" s="14">
        <f>VLOOKUP($B163,[2]indicators!$A:$G,4,FALSE)</f>
        <v>0</v>
      </c>
      <c r="BI163" s="17">
        <f>VLOOKUP($B163,[2]indicators!$A:$G,5,FALSE)</f>
        <v>0</v>
      </c>
      <c r="BJ163" s="17">
        <f>VLOOKUP($B163,[2]indicators!$A:$G,6,FALSE)</f>
        <v>46057</v>
      </c>
      <c r="BK163" s="17">
        <f>VLOOKUP($B163,[2]indicators!$A:$G,7,FALSE)</f>
        <v>45974</v>
      </c>
    </row>
    <row r="164" spans="1:63" x14ac:dyDescent="0.25">
      <c r="A164" s="14">
        <v>163</v>
      </c>
      <c r="B164" s="14" t="s">
        <v>170</v>
      </c>
      <c r="C164" s="6" t="s">
        <v>598</v>
      </c>
      <c r="D164" s="6" t="s">
        <v>100</v>
      </c>
      <c r="E164" s="15">
        <f t="shared" ca="1" si="2"/>
        <v>8</v>
      </c>
      <c r="F164" s="16">
        <f>VLOOKUP($B164,[1]AC!$B:$BJ,5,FALSE)</f>
        <v>63.283438255938563</v>
      </c>
      <c r="G164" s="16">
        <f>VLOOKUP($B165,[1]AC!$B:$BJ,6,FALSE)</f>
        <v>52.558294930935155</v>
      </c>
      <c r="H164" s="16">
        <f>VLOOKUP($B165,[1]AC!$B:$BJ,7,FALSE)</f>
        <v>0</v>
      </c>
      <c r="I164" s="16">
        <f>VLOOKUP($B165,[1]AC!$B:$BJ,8,FALSE)</f>
        <v>28.58</v>
      </c>
      <c r="J164" s="16">
        <f>VLOOKUP($B165,[1]AC!$B:$BJ,9,FALSE)</f>
        <v>6941.81</v>
      </c>
      <c r="K164" s="16">
        <f>VLOOKUP($B165,[1]AC!$B:$BJ,10,FALSE)</f>
        <v>28.44</v>
      </c>
      <c r="L164" s="16">
        <f>VLOOKUP($B165,[1]AC!$B:$BJ,11,FALSE)</f>
        <v>6964.82</v>
      </c>
      <c r="M164" s="16">
        <f>VLOOKUP($B165,[1]AC!$B:$BJ,12,FALSE)</f>
        <v>4.117081856172957E-3</v>
      </c>
      <c r="N164" s="16">
        <f>VLOOKUP($B165,[1]AC!$B:$BJ,13,FALSE)</f>
        <v>4.0833790392285803E-3</v>
      </c>
      <c r="O164" s="16">
        <f>VLOOKUP($B165,[1]AC!$B:$BJ,14,FALSE)</f>
        <v>27.83851872487412</v>
      </c>
      <c r="P164" s="16">
        <f>VLOOKUP($B165,[1]AC!$B:$BJ,15,FALSE)</f>
        <v>6892.2477999999992</v>
      </c>
      <c r="Q164" s="16">
        <f>VLOOKUP($B165,[1]AC!$B:$BJ,16,FALSE)</f>
        <v>27.815771635200004</v>
      </c>
      <c r="R164" s="16">
        <f>VLOOKUP($B165,[1]AC!$B:$BJ,17,FALSE)</f>
        <v>6889.6637999999994</v>
      </c>
      <c r="S164" s="16">
        <f>VLOOKUP($B165,[1]AC!$B:$BJ,18,FALSE)</f>
        <v>4.0391058958840868E-3</v>
      </c>
      <c r="T164" s="16">
        <f>VLOOKUP($B165,[1]AC!$B:$BJ,19,FALSE)</f>
        <v>4.0373191555733105E-3</v>
      </c>
      <c r="U164" s="16" t="str">
        <f>VLOOKUP($B164,[1]AC!$B:$BJ,20,FALSE)</f>
        <v>POSITIVE</v>
      </c>
      <c r="V164" s="16" t="str">
        <f>VLOOKUP($B164,[1]AC!$B:$BJ,21,FALSE)</f>
        <v/>
      </c>
      <c r="W164" s="16" t="str">
        <f>VLOOKUP($B164,[1]AC!$B:$BJ,22,FALSE)</f>
        <v>UP</v>
      </c>
      <c r="X164" s="16" t="str">
        <f>VLOOKUP($B164,[1]AC!$B:$BJ,23,FALSE)</f>
        <v>POSITIVE</v>
      </c>
      <c r="Y164" s="16">
        <f>VLOOKUP($B164,[1]AC!$B:$BJ,24,FALSE)</f>
        <v>44.909964573400842</v>
      </c>
      <c r="Z164" s="16">
        <f>VLOOKUP($B164,[1]AC!$B:$BJ,25,FALSE)</f>
        <v>6852.6203076923057</v>
      </c>
      <c r="AA164" s="16">
        <f>VLOOKUP($B164,[1]AC!$B:$BJ,26,FALSE)</f>
        <v>44.861172141538468</v>
      </c>
      <c r="AB164" s="16">
        <f>VLOOKUP($B164,[1]AC!$B:$BJ,27,FALSE)</f>
        <v>6850.3815384615364</v>
      </c>
      <c r="AC164" s="16">
        <f>VLOOKUP($B164,[1]AC!$B:$BJ,28,FALSE)</f>
        <v>6.5536922457220979E-3</v>
      </c>
      <c r="AD164" s="16">
        <f>VLOOKUP($B164,[1]AC!$B:$BJ,29,FALSE)</f>
        <v>6.5487114680642189E-3</v>
      </c>
      <c r="AE164" s="16" t="str">
        <f>VLOOKUP($B164,[1]AC!$B:$BJ,30,FALSE)</f>
        <v>UP</v>
      </c>
      <c r="AF164" s="16" t="str">
        <f>VLOOKUP($B164,[1]AC!$B:$BJ,31,FALSE)</f>
        <v>UP</v>
      </c>
      <c r="AG164" s="16" t="str">
        <f>VLOOKUP($B164,[1]AC!$B:$BJ,32,FALSE)</f>
        <v>POSITIVE</v>
      </c>
      <c r="AH164" s="16">
        <f>VLOOKUP($B164,[1]AC!$B:$BJ,33,FALSE)</f>
        <v>43.724024279913387</v>
      </c>
      <c r="AI164" s="16">
        <f>VLOOKUP($B164,[1]AC!$B:$BJ,34,FALSE)</f>
        <v>6560.7823076923087</v>
      </c>
      <c r="AJ164" s="16">
        <f>VLOOKUP($B164,[1]AC!$B:$BJ,35,FALSE)</f>
        <v>43.728126797065826</v>
      </c>
      <c r="AK164" s="16">
        <f>VLOOKUP($B164,[1]AC!$B:$BJ,36,FALSE)</f>
        <v>6561.3723076923088</v>
      </c>
      <c r="AL164" s="16">
        <f>VLOOKUP($B164,[1]AC!$B:$BJ,37,FALSE)</f>
        <v>6.6644528395109768E-3</v>
      </c>
      <c r="AM164" s="16">
        <f>VLOOKUP($B164,[1]AC!$B:$BJ,38,FALSE)</f>
        <v>6.664478823401104E-3</v>
      </c>
      <c r="AN164" s="16" t="str">
        <f>VLOOKUP($B165,[1]AC!$B:$BJ,39,FALSE)</f>
        <v>UP</v>
      </c>
      <c r="AO164" s="16" t="str">
        <f>VLOOKUP($B164,[1]AC!$B:$BJ,40,FALSE)</f>
        <v>DOWN</v>
      </c>
      <c r="AP164" s="16" t="str">
        <f>VLOOKUP($B164,[1]AC!$B:$BJ,41,FALSE)</f>
        <v>POSITIVE</v>
      </c>
      <c r="AQ164" s="16">
        <f>VLOOKUP($B164,[1]AC!$B:$BJ,42,FALSE)</f>
        <v>44.594652791149642</v>
      </c>
      <c r="AR164" s="16">
        <f>VLOOKUP($B164,[1]AC!$B:$BJ,43,FALSE)</f>
        <v>6769.6039787132295</v>
      </c>
      <c r="AS164" s="16">
        <f>VLOOKUP($B164,[1]AC!$B:$BJ,44,FALSE)</f>
        <v>44.549515319146657</v>
      </c>
      <c r="AT164" s="16">
        <f>VLOOKUP($B164,[1]AC!$B:$BJ,45,FALSE)</f>
        <v>6766.1256231941452</v>
      </c>
      <c r="AU164" s="16">
        <f>VLOOKUP($B164,[1]AC!$B:$BJ,46,FALSE)</f>
        <v>6.5874832458997432E-3</v>
      </c>
      <c r="AV164" s="16">
        <f>VLOOKUP($B164,[1]AC!$B:$BJ,47,FALSE)</f>
        <v>6.584198668501187E-3</v>
      </c>
      <c r="AW164" s="16" t="str">
        <f>VLOOKUP($B164,[1]AC!$B:$BJ,48,FALSE)</f>
        <v>UP</v>
      </c>
      <c r="AX164" s="16" t="str">
        <f>VLOOKUP($B164,[1]AC!$B:$BJ,49,FALSE)</f>
        <v>UP</v>
      </c>
      <c r="AY164" s="16" t="str">
        <f>VLOOKUP($B164,[1]AC!$B:$BJ,50,FALSE)</f>
        <v>POSITIVE</v>
      </c>
      <c r="AZ164" s="16">
        <f>VLOOKUP($B164,[1]AC!$B:$BJ,51,FALSE)</f>
        <v>79.014738596960086</v>
      </c>
      <c r="BA164" s="16">
        <f>VLOOKUP($B164,[1]AC!$B:$BJ,52,FALSE)</f>
        <v>45.616451671969507</v>
      </c>
      <c r="BB164" s="16">
        <f>VLOOKUP($B164,[1]AC!$B:$BJ,53,FALSE)</f>
        <v>43.365686373473729</v>
      </c>
      <c r="BC164" s="16">
        <f>VLOOKUP($B164,[1]AC!$B:$BJ,54,FALSE)</f>
        <v>2.6603303929845001E-2</v>
      </c>
      <c r="BD164" s="16">
        <f>VLOOKUP($B164,[1]AC!$B:$BJ,55,FALSE)</f>
        <v>3.5331776880550336E-2</v>
      </c>
      <c r="BE164" s="16">
        <f>VLOOKUP($B164,[1]AC!$B:$BJ,56,FALSE)</f>
        <v>7.9886055456171556E-2</v>
      </c>
      <c r="BF164" s="14">
        <f>VLOOKUP($B164,[2]indicators!$A:$G,2,FALSE)</f>
        <v>14</v>
      </c>
      <c r="BG164" s="14">
        <f>VLOOKUP($B164,[2]indicators!$A:$G,3,FALSE)</f>
        <v>0</v>
      </c>
      <c r="BH164" s="14">
        <f>VLOOKUP($B164,[2]indicators!$A:$G,4,FALSE)</f>
        <v>0</v>
      </c>
      <c r="BI164" s="17">
        <f>VLOOKUP($B164,[2]indicators!$A:$G,5,FALSE)</f>
        <v>0</v>
      </c>
      <c r="BJ164" s="17">
        <f>VLOOKUP($B164,[2]indicators!$A:$G,6,FALSE)</f>
        <v>46063</v>
      </c>
      <c r="BK164" s="17">
        <f>VLOOKUP($B164,[2]indicators!$A:$G,7,FALSE)</f>
        <v>0</v>
      </c>
    </row>
    <row r="165" spans="1:63" x14ac:dyDescent="0.25">
      <c r="A165" s="14">
        <v>164</v>
      </c>
      <c r="B165" s="14" t="s">
        <v>171</v>
      </c>
      <c r="C165" s="6" t="s">
        <v>599</v>
      </c>
      <c r="D165" s="6" t="s">
        <v>100</v>
      </c>
      <c r="E165" s="15">
        <f t="shared" ca="1" si="2"/>
        <v>6</v>
      </c>
      <c r="F165" s="16">
        <f>VLOOKUP($B165,[1]AC!$B:$BJ,5,FALSE)</f>
        <v>57.366746804659321</v>
      </c>
      <c r="G165" s="16">
        <f>VLOOKUP($B166,[1]AC!$B:$BJ,6,FALSE)</f>
        <v>52.558294930935155</v>
      </c>
      <c r="H165" s="16">
        <f>VLOOKUP($B166,[1]AC!$B:$BJ,7,FALSE)</f>
        <v>1</v>
      </c>
      <c r="I165" s="16">
        <f>VLOOKUP($B166,[1]AC!$B:$BJ,8,FALSE)</f>
        <v>71.44</v>
      </c>
      <c r="J165" s="16">
        <f>VLOOKUP($B166,[1]AC!$B:$BJ,9,FALSE)</f>
        <v>6941.81</v>
      </c>
      <c r="K165" s="16">
        <f>VLOOKUP($B166,[1]AC!$B:$BJ,10,FALSE)</f>
        <v>70.760000000000005</v>
      </c>
      <c r="L165" s="16">
        <f>VLOOKUP($B166,[1]AC!$B:$BJ,11,FALSE)</f>
        <v>6964.82</v>
      </c>
      <c r="M165" s="16">
        <f>VLOOKUP($B166,[1]AC!$B:$BJ,12,FALSE)</f>
        <v>1.0291264093946678E-2</v>
      </c>
      <c r="N165" s="16">
        <f>VLOOKUP($B166,[1]AC!$B:$BJ,13,FALSE)</f>
        <v>1.0159630830373219E-2</v>
      </c>
      <c r="O165" s="16">
        <f>VLOOKUP($B166,[1]AC!$B:$BJ,14,FALSE)</f>
        <v>65.311342656361219</v>
      </c>
      <c r="P165" s="16">
        <f>VLOOKUP($B166,[1]AC!$B:$BJ,15,FALSE)</f>
        <v>6892.2477999999992</v>
      </c>
      <c r="Q165" s="16">
        <f>VLOOKUP($B166,[1]AC!$B:$BJ,16,FALSE)</f>
        <v>65.100384240954725</v>
      </c>
      <c r="R165" s="16">
        <f>VLOOKUP($B166,[1]AC!$B:$BJ,17,FALSE)</f>
        <v>6889.6637999999994</v>
      </c>
      <c r="S165" s="16">
        <f>VLOOKUP($B166,[1]AC!$B:$BJ,18,FALSE)</f>
        <v>9.4760583994616711E-3</v>
      </c>
      <c r="T165" s="16">
        <f>VLOOKUP($B166,[1]AC!$B:$BJ,19,FALSE)</f>
        <v>9.4489928871354691E-3</v>
      </c>
      <c r="U165" s="16" t="str">
        <f>VLOOKUP($B165,[1]AC!$B:$BJ,20,FALSE)</f>
        <v>NEGATIVE</v>
      </c>
      <c r="V165" s="16" t="str">
        <f>VLOOKUP($B165,[1]AC!$B:$BJ,21,FALSE)</f>
        <v/>
      </c>
      <c r="W165" s="16" t="str">
        <f>VLOOKUP($B165,[1]AC!$B:$BJ,22,FALSE)</f>
        <v>UP</v>
      </c>
      <c r="X165" s="16" t="str">
        <f>VLOOKUP($B165,[1]AC!$B:$BJ,23,FALSE)</f>
        <v>POSITIVE</v>
      </c>
      <c r="Y165" s="16">
        <f>VLOOKUP($B165,[1]AC!$B:$BJ,24,FALSE)</f>
        <v>27.776290571133938</v>
      </c>
      <c r="Z165" s="16">
        <f>VLOOKUP($B165,[1]AC!$B:$BJ,25,FALSE)</f>
        <v>6852.6203076923057</v>
      </c>
      <c r="AA165" s="16">
        <f>VLOOKUP($B165,[1]AC!$B:$BJ,26,FALSE)</f>
        <v>27.759393371076925</v>
      </c>
      <c r="AB165" s="16">
        <f>VLOOKUP($B165,[1]AC!$B:$BJ,27,FALSE)</f>
        <v>6850.3815384615364</v>
      </c>
      <c r="AC165" s="16">
        <f>VLOOKUP($B165,[1]AC!$B:$BJ,28,FALSE)</f>
        <v>4.0533824032179455E-3</v>
      </c>
      <c r="AD165" s="16">
        <f>VLOOKUP($B165,[1]AC!$B:$BJ,29,FALSE)</f>
        <v>4.0522404796319049E-3</v>
      </c>
      <c r="AE165" s="16" t="str">
        <f>VLOOKUP($B165,[1]AC!$B:$BJ,30,FALSE)</f>
        <v>UP</v>
      </c>
      <c r="AF165" s="16" t="str">
        <f>VLOOKUP($B165,[1]AC!$B:$BJ,31,FALSE)</f>
        <v>UP</v>
      </c>
      <c r="AG165" s="16" t="str">
        <f>VLOOKUP($B165,[1]AC!$B:$BJ,32,FALSE)</f>
        <v>POSITIVE</v>
      </c>
      <c r="AH165" s="16">
        <f>VLOOKUP($B165,[1]AC!$B:$BJ,33,FALSE)</f>
        <v>27.060879124579724</v>
      </c>
      <c r="AI165" s="16">
        <f>VLOOKUP($B165,[1]AC!$B:$BJ,34,FALSE)</f>
        <v>6560.7823076923087</v>
      </c>
      <c r="AJ165" s="16">
        <f>VLOOKUP($B165,[1]AC!$B:$BJ,35,FALSE)</f>
        <v>27.057289382946237</v>
      </c>
      <c r="AK165" s="16">
        <f>VLOOKUP($B165,[1]AC!$B:$BJ,36,FALSE)</f>
        <v>6561.3723076923088</v>
      </c>
      <c r="AL165" s="16">
        <f>VLOOKUP($B165,[1]AC!$B:$BJ,37,FALSE)</f>
        <v>4.1246421319073041E-3</v>
      </c>
      <c r="AM165" s="16">
        <f>VLOOKUP($B165,[1]AC!$B:$BJ,38,FALSE)</f>
        <v>4.1237241409430884E-3</v>
      </c>
      <c r="AN165" s="16" t="str">
        <f>VLOOKUP($B166,[1]AC!$B:$BJ,39,FALSE)</f>
        <v>UP</v>
      </c>
      <c r="AO165" s="16" t="str">
        <f>VLOOKUP($B165,[1]AC!$B:$BJ,40,FALSE)</f>
        <v>UP</v>
      </c>
      <c r="AP165" s="16" t="str">
        <f>VLOOKUP($B165,[1]AC!$B:$BJ,41,FALSE)</f>
        <v>NEGATIVE</v>
      </c>
      <c r="AQ165" s="16">
        <f>VLOOKUP($B165,[1]AC!$B:$BJ,42,FALSE)</f>
        <v>27.624003635091466</v>
      </c>
      <c r="AR165" s="16">
        <f>VLOOKUP($B165,[1]AC!$B:$BJ,43,FALSE)</f>
        <v>6769.6039787132295</v>
      </c>
      <c r="AS165" s="16">
        <f>VLOOKUP($B165,[1]AC!$B:$BJ,44,FALSE)</f>
        <v>27.604699403910988</v>
      </c>
      <c r="AT165" s="16">
        <f>VLOOKUP($B165,[1]AC!$B:$BJ,45,FALSE)</f>
        <v>6766.1256231941452</v>
      </c>
      <c r="AU165" s="16">
        <f>VLOOKUP($B165,[1]AC!$B:$BJ,46,FALSE)</f>
        <v>4.0805937425518728E-3</v>
      </c>
      <c r="AV165" s="16">
        <f>VLOOKUP($B165,[1]AC!$B:$BJ,47,FALSE)</f>
        <v>4.0798384394878252E-3</v>
      </c>
      <c r="AW165" s="16" t="str">
        <f>VLOOKUP($B165,[1]AC!$B:$BJ,48,FALSE)</f>
        <v>UP</v>
      </c>
      <c r="AX165" s="16" t="str">
        <f>VLOOKUP($B165,[1]AC!$B:$BJ,49,FALSE)</f>
        <v>UP</v>
      </c>
      <c r="AY165" s="16" t="str">
        <f>VLOOKUP($B165,[1]AC!$B:$BJ,50,FALSE)</f>
        <v>POSITIVE</v>
      </c>
      <c r="AZ165" s="16">
        <f>VLOOKUP($B165,[1]AC!$B:$BJ,51,FALSE)</f>
        <v>66.815712219176262</v>
      </c>
      <c r="BA165" s="16">
        <f>VLOOKUP($B165,[1]AC!$B:$BJ,52,FALSE)</f>
        <v>28.242903223345351</v>
      </c>
      <c r="BB165" s="16">
        <f>VLOOKUP($B165,[1]AC!$B:$BJ,53,FALSE)</f>
        <v>26.776742146061729</v>
      </c>
      <c r="BC165" s="16">
        <f>VLOOKUP($B165,[1]AC!$B:$BJ,54,FALSE)</f>
        <v>1.1935627650913938E-2</v>
      </c>
      <c r="BD165" s="16">
        <f>VLOOKUP($B165,[1]AC!$B:$BJ,55,FALSE)</f>
        <v>2.6635083657068126E-2</v>
      </c>
      <c r="BE165" s="16">
        <f>VLOOKUP($B165,[1]AC!$B:$BJ,56,FALSE)</f>
        <v>6.7344184146893582E-2</v>
      </c>
      <c r="BF165" s="14">
        <f>VLOOKUP($B165,[2]indicators!$A:$G,2,FALSE)</f>
        <v>3</v>
      </c>
      <c r="BG165" s="14">
        <f>VLOOKUP($B165,[2]indicators!$A:$G,3,FALSE)</f>
        <v>0</v>
      </c>
      <c r="BH165" s="14">
        <f>VLOOKUP($B165,[2]indicators!$A:$G,4,FALSE)</f>
        <v>0</v>
      </c>
      <c r="BI165" s="17">
        <f>VLOOKUP($B165,[2]indicators!$A:$G,5,FALSE)</f>
        <v>46036</v>
      </c>
      <c r="BJ165" s="17">
        <f>VLOOKUP($B165,[2]indicators!$A:$G,6,FALSE)</f>
        <v>46051</v>
      </c>
      <c r="BK165" s="17">
        <f>VLOOKUP($B165,[2]indicators!$A:$G,7,FALSE)</f>
        <v>0</v>
      </c>
    </row>
    <row r="166" spans="1:63" x14ac:dyDescent="0.25">
      <c r="A166" s="14">
        <v>165</v>
      </c>
      <c r="B166" s="14" t="s">
        <v>172</v>
      </c>
      <c r="C166" s="6" t="s">
        <v>600</v>
      </c>
      <c r="D166" s="6" t="s">
        <v>100</v>
      </c>
      <c r="E166" s="15">
        <f t="shared" ca="1" si="2"/>
        <v>5</v>
      </c>
      <c r="F166" s="16">
        <f>VLOOKUP($B166,[1]AC!$B:$BJ,5,FALSE)</f>
        <v>67.412434549739274</v>
      </c>
      <c r="G166" s="16">
        <f>VLOOKUP($B167,[1]AC!$B:$BJ,6,FALSE)</f>
        <v>52.558294930935155</v>
      </c>
      <c r="H166" s="16">
        <f>VLOOKUP($B167,[1]AC!$B:$BJ,7,FALSE)</f>
        <v>0</v>
      </c>
      <c r="I166" s="16">
        <f>VLOOKUP($B167,[1]AC!$B:$BJ,8,FALSE)</f>
        <v>46.74</v>
      </c>
      <c r="J166" s="16">
        <f>VLOOKUP($B167,[1]AC!$B:$BJ,9,FALSE)</f>
        <v>6941.81</v>
      </c>
      <c r="K166" s="16">
        <f>VLOOKUP($B167,[1]AC!$B:$BJ,10,FALSE)</f>
        <v>47.02</v>
      </c>
      <c r="L166" s="16">
        <f>VLOOKUP($B167,[1]AC!$B:$BJ,11,FALSE)</f>
        <v>6964.82</v>
      </c>
      <c r="M166" s="16">
        <f>VLOOKUP($B167,[1]AC!$B:$BJ,12,FALSE)</f>
        <v>6.733114274231072E-3</v>
      </c>
      <c r="N166" s="16">
        <f>VLOOKUP($B167,[1]AC!$B:$BJ,13,FALSE)</f>
        <v>6.7510718152084337E-3</v>
      </c>
      <c r="O166" s="16">
        <f>VLOOKUP($B167,[1]AC!$B:$BJ,14,FALSE)</f>
        <v>44.444978737769347</v>
      </c>
      <c r="P166" s="16">
        <f>VLOOKUP($B167,[1]AC!$B:$BJ,15,FALSE)</f>
        <v>6892.2477999999992</v>
      </c>
      <c r="Q166" s="16">
        <f>VLOOKUP($B167,[1]AC!$B:$BJ,16,FALSE)</f>
        <v>44.353684634400004</v>
      </c>
      <c r="R166" s="16">
        <f>VLOOKUP($B167,[1]AC!$B:$BJ,17,FALSE)</f>
        <v>6889.6637999999994</v>
      </c>
      <c r="S166" s="16">
        <f>VLOOKUP($B167,[1]AC!$B:$BJ,18,FALSE)</f>
        <v>6.448546254789236E-3</v>
      </c>
      <c r="T166" s="16">
        <f>VLOOKUP($B167,[1]AC!$B:$BJ,19,FALSE)</f>
        <v>6.4377139323402123E-3</v>
      </c>
      <c r="U166" s="16" t="str">
        <f>VLOOKUP($B166,[1]AC!$B:$BJ,20,FALSE)</f>
        <v>POSITIVE</v>
      </c>
      <c r="V166" s="16" t="str">
        <f>VLOOKUP($B166,[1]AC!$B:$BJ,21,FALSE)</f>
        <v/>
      </c>
      <c r="W166" s="16" t="str">
        <f>VLOOKUP($B166,[1]AC!$B:$BJ,22,FALSE)</f>
        <v>UP</v>
      </c>
      <c r="X166" s="16" t="str">
        <f>VLOOKUP($B166,[1]AC!$B:$BJ,23,FALSE)</f>
        <v>POSITIVE</v>
      </c>
      <c r="Y166" s="16">
        <f>VLOOKUP($B166,[1]AC!$B:$BJ,24,FALSE)</f>
        <v>64.308289092539368</v>
      </c>
      <c r="Z166" s="16">
        <f>VLOOKUP($B166,[1]AC!$B:$BJ,25,FALSE)</f>
        <v>6852.6203076923057</v>
      </c>
      <c r="AA166" s="16">
        <f>VLOOKUP($B166,[1]AC!$B:$BJ,26,FALSE)</f>
        <v>64.180889589729134</v>
      </c>
      <c r="AB166" s="16">
        <f>VLOOKUP($B166,[1]AC!$B:$BJ,27,FALSE)</f>
        <v>6850.3815384615364</v>
      </c>
      <c r="AC166" s="16">
        <f>VLOOKUP($B166,[1]AC!$B:$BJ,28,FALSE)</f>
        <v>9.3844815858761463E-3</v>
      </c>
      <c r="AD166" s="16">
        <f>VLOOKUP($B166,[1]AC!$B:$BJ,29,FALSE)</f>
        <v>9.3689510911742473E-3</v>
      </c>
      <c r="AE166" s="16" t="str">
        <f>VLOOKUP($B166,[1]AC!$B:$BJ,30,FALSE)</f>
        <v>UP</v>
      </c>
      <c r="AF166" s="16" t="str">
        <f>VLOOKUP($B166,[1]AC!$B:$BJ,31,FALSE)</f>
        <v>UP</v>
      </c>
      <c r="AG166" s="16" t="str">
        <f>VLOOKUP($B166,[1]AC!$B:$BJ,32,FALSE)</f>
        <v>POSITIVE</v>
      </c>
      <c r="AH166" s="16">
        <f>VLOOKUP($B166,[1]AC!$B:$BJ,33,FALSE)</f>
        <v>60.114413985057908</v>
      </c>
      <c r="AI166" s="16">
        <f>VLOOKUP($B166,[1]AC!$B:$BJ,34,FALSE)</f>
        <v>6560.7823076923087</v>
      </c>
      <c r="AJ166" s="16">
        <f>VLOOKUP($B166,[1]AC!$B:$BJ,35,FALSE)</f>
        <v>60.096978025021841</v>
      </c>
      <c r="AK166" s="16">
        <f>VLOOKUP($B166,[1]AC!$B:$BJ,36,FALSE)</f>
        <v>6561.3723076923088</v>
      </c>
      <c r="AL166" s="16">
        <f>VLOOKUP($B166,[1]AC!$B:$BJ,37,FALSE)</f>
        <v>9.1626899302200086E-3</v>
      </c>
      <c r="AM166" s="16">
        <f>VLOOKUP($B166,[1]AC!$B:$BJ,38,FALSE)</f>
        <v>9.1592086543490873E-3</v>
      </c>
      <c r="AN166" s="16" t="str">
        <f>VLOOKUP($B167,[1]AC!$B:$BJ,39,FALSE)</f>
        <v>DOWN</v>
      </c>
      <c r="AO166" s="16" t="str">
        <f>VLOOKUP($B166,[1]AC!$B:$BJ,40,FALSE)</f>
        <v>UP</v>
      </c>
      <c r="AP166" s="16" t="str">
        <f>VLOOKUP($B166,[1]AC!$B:$BJ,41,FALSE)</f>
        <v>POSITIVE</v>
      </c>
      <c r="AQ166" s="16">
        <f>VLOOKUP($B166,[1]AC!$B:$BJ,42,FALSE)</f>
        <v>63.623815306876175</v>
      </c>
      <c r="AR166" s="16">
        <f>VLOOKUP($B166,[1]AC!$B:$BJ,43,FALSE)</f>
        <v>6769.6039787132295</v>
      </c>
      <c r="AS166" s="16">
        <f>VLOOKUP($B166,[1]AC!$B:$BJ,44,FALSE)</f>
        <v>63.465947045367912</v>
      </c>
      <c r="AT166" s="16">
        <f>VLOOKUP($B166,[1]AC!$B:$BJ,45,FALSE)</f>
        <v>6766.1256231941452</v>
      </c>
      <c r="AU166" s="16">
        <f>VLOOKUP($B166,[1]AC!$B:$BJ,46,FALSE)</f>
        <v>9.3984545487356304E-3</v>
      </c>
      <c r="AV166" s="16">
        <f>VLOOKUP($B166,[1]AC!$B:$BJ,47,FALSE)</f>
        <v>9.3799539913666241E-3</v>
      </c>
      <c r="AW166" s="16" t="str">
        <f>VLOOKUP($B166,[1]AC!$B:$BJ,48,FALSE)</f>
        <v>UP</v>
      </c>
      <c r="AX166" s="16" t="str">
        <f>VLOOKUP($B166,[1]AC!$B:$BJ,49,FALSE)</f>
        <v>UP</v>
      </c>
      <c r="AY166" s="16" t="str">
        <f>VLOOKUP($B166,[1]AC!$B:$BJ,50,FALSE)</f>
        <v>POSITIVE</v>
      </c>
      <c r="AZ166" s="16">
        <f>VLOOKUP($B166,[1]AC!$B:$BJ,51,FALSE)</f>
        <v>80.266026486628576</v>
      </c>
      <c r="BA166" s="16">
        <f>VLOOKUP($B166,[1]AC!$B:$BJ,52,FALSE)</f>
        <v>67.374838788432456</v>
      </c>
      <c r="BB166" s="16">
        <f>VLOOKUP($B166,[1]AC!$B:$BJ,53,FALSE)</f>
        <v>58.963866729358216</v>
      </c>
      <c r="BC166" s="16">
        <f>VLOOKUP($B166,[1]AC!$B:$BJ,54,FALSE)</f>
        <v>6.0336488883228068E-2</v>
      </c>
      <c r="BD166" s="16">
        <f>VLOOKUP($B166,[1]AC!$B:$BJ,55,FALSE)</f>
        <v>9.3837564722639488E-2</v>
      </c>
      <c r="BE166" s="16">
        <f>VLOOKUP($B166,[1]AC!$B:$BJ,56,FALSE)</f>
        <v>0.21158946932545541</v>
      </c>
      <c r="BF166" s="14">
        <f>VLOOKUP($B166,[2]indicators!$A:$G,2,FALSE)</f>
        <v>35</v>
      </c>
      <c r="BG166" s="14">
        <f>VLOOKUP($B166,[2]indicators!$A:$G,3,FALSE)</f>
        <v>0</v>
      </c>
      <c r="BH166" s="14">
        <f>VLOOKUP($B166,[2]indicators!$A:$G,4,FALSE)</f>
        <v>0</v>
      </c>
      <c r="BI166" s="17">
        <f>VLOOKUP($B166,[2]indicators!$A:$G,5,FALSE)</f>
        <v>0</v>
      </c>
      <c r="BJ166" s="17">
        <f>VLOOKUP($B166,[2]indicators!$A:$G,6,FALSE)</f>
        <v>45958</v>
      </c>
      <c r="BK166" s="17">
        <f>VLOOKUP($B166,[2]indicators!$A:$G,7,FALSE)</f>
        <v>46028</v>
      </c>
    </row>
    <row r="167" spans="1:63" x14ac:dyDescent="0.25">
      <c r="A167" s="14">
        <v>166</v>
      </c>
      <c r="B167" s="14" t="s">
        <v>173</v>
      </c>
      <c r="C167" s="6" t="s">
        <v>601</v>
      </c>
      <c r="D167" s="6" t="s">
        <v>100</v>
      </c>
      <c r="E167" s="15">
        <f t="shared" ca="1" si="2"/>
        <v>1</v>
      </c>
      <c r="F167" s="16">
        <f>VLOOKUP($B167,[1]AC!$B:$BJ,5,FALSE)</f>
        <v>61.062492201054795</v>
      </c>
      <c r="G167" s="16">
        <f>VLOOKUP($B168,[1]AC!$B:$BJ,6,FALSE)</f>
        <v>52.558294930935155</v>
      </c>
      <c r="H167" s="16">
        <f>VLOOKUP($B168,[1]AC!$B:$BJ,7,FALSE)</f>
        <v>1</v>
      </c>
      <c r="I167" s="16">
        <f>VLOOKUP($B168,[1]AC!$B:$BJ,8,FALSE)</f>
        <v>80.48</v>
      </c>
      <c r="J167" s="16">
        <f>VLOOKUP($B168,[1]AC!$B:$BJ,9,FALSE)</f>
        <v>6941.81</v>
      </c>
      <c r="K167" s="16">
        <f>VLOOKUP($B168,[1]AC!$B:$BJ,10,FALSE)</f>
        <v>80.67</v>
      </c>
      <c r="L167" s="16">
        <f>VLOOKUP($B168,[1]AC!$B:$BJ,11,FALSE)</f>
        <v>6964.82</v>
      </c>
      <c r="M167" s="16">
        <f>VLOOKUP($B168,[1]AC!$B:$BJ,12,FALSE)</f>
        <v>1.1593518117032877E-2</v>
      </c>
      <c r="N167" s="16">
        <f>VLOOKUP($B168,[1]AC!$B:$BJ,13,FALSE)</f>
        <v>1.1582496030048158E-2</v>
      </c>
      <c r="O167" s="16">
        <f>VLOOKUP($B168,[1]AC!$B:$BJ,14,FALSE)</f>
        <v>72.102558447138662</v>
      </c>
      <c r="P167" s="16">
        <f>VLOOKUP($B168,[1]AC!$B:$BJ,15,FALSE)</f>
        <v>6892.2477999999992</v>
      </c>
      <c r="Q167" s="16">
        <f>VLOOKUP($B168,[1]AC!$B:$BJ,16,FALSE)</f>
        <v>71.824994771999982</v>
      </c>
      <c r="R167" s="16">
        <f>VLOOKUP($B168,[1]AC!$B:$BJ,17,FALSE)</f>
        <v>6889.6637999999994</v>
      </c>
      <c r="S167" s="16">
        <f>VLOOKUP($B168,[1]AC!$B:$BJ,18,FALSE)</f>
        <v>1.0461399610028338E-2</v>
      </c>
      <c r="T167" s="16">
        <f>VLOOKUP($B168,[1]AC!$B:$BJ,19,FALSE)</f>
        <v>1.0425036236456122E-2</v>
      </c>
      <c r="U167" s="16" t="str">
        <f>VLOOKUP($B167,[1]AC!$B:$BJ,20,FALSE)</f>
        <v>NEGATIVE</v>
      </c>
      <c r="V167" s="16" t="str">
        <f>VLOOKUP($B167,[1]AC!$B:$BJ,21,FALSE)</f>
        <v/>
      </c>
      <c r="W167" s="16" t="str">
        <f>VLOOKUP($B167,[1]AC!$B:$BJ,22,FALSE)</f>
        <v>UP</v>
      </c>
      <c r="X167" s="16" t="str">
        <f>VLOOKUP($B167,[1]AC!$B:$BJ,23,FALSE)</f>
        <v>POSITIVE</v>
      </c>
      <c r="Y167" s="16">
        <f>VLOOKUP($B167,[1]AC!$B:$BJ,24,FALSE)</f>
        <v>43.834269881514885</v>
      </c>
      <c r="Z167" s="16">
        <f>VLOOKUP($B167,[1]AC!$B:$BJ,25,FALSE)</f>
        <v>6852.6203076923057</v>
      </c>
      <c r="AA167" s="16">
        <f>VLOOKUP($B167,[1]AC!$B:$BJ,26,FALSE)</f>
        <v>43.758308284769242</v>
      </c>
      <c r="AB167" s="16">
        <f>VLOOKUP($B167,[1]AC!$B:$BJ,27,FALSE)</f>
        <v>6850.3815384615364</v>
      </c>
      <c r="AC167" s="16">
        <f>VLOOKUP($B167,[1]AC!$B:$BJ,28,FALSE)</f>
        <v>6.3967165716608265E-3</v>
      </c>
      <c r="AD167" s="16">
        <f>VLOOKUP($B167,[1]AC!$B:$BJ,29,FALSE)</f>
        <v>6.3877184123377331E-3</v>
      </c>
      <c r="AE167" s="16" t="str">
        <f>VLOOKUP($B167,[1]AC!$B:$BJ,30,FALSE)</f>
        <v>UP</v>
      </c>
      <c r="AF167" s="16" t="str">
        <f>VLOOKUP($B167,[1]AC!$B:$BJ,31,FALSE)</f>
        <v>UP</v>
      </c>
      <c r="AG167" s="16" t="str">
        <f>VLOOKUP($B167,[1]AC!$B:$BJ,32,FALSE)</f>
        <v>POSITIVE</v>
      </c>
      <c r="AH167" s="16">
        <f>VLOOKUP($B167,[1]AC!$B:$BJ,33,FALSE)</f>
        <v>41.570100444676953</v>
      </c>
      <c r="AI167" s="16">
        <f>VLOOKUP($B167,[1]AC!$B:$BJ,34,FALSE)</f>
        <v>6560.7823076923087</v>
      </c>
      <c r="AJ167" s="16">
        <f>VLOOKUP($B167,[1]AC!$B:$BJ,35,FALSE)</f>
        <v>41.577279888818829</v>
      </c>
      <c r="AK167" s="16">
        <f>VLOOKUP($B167,[1]AC!$B:$BJ,36,FALSE)</f>
        <v>6561.3723076923088</v>
      </c>
      <c r="AL167" s="16">
        <f>VLOOKUP($B167,[1]AC!$B:$BJ,37,FALSE)</f>
        <v>6.33614994296295E-3</v>
      </c>
      <c r="AM167" s="16">
        <f>VLOOKUP($B167,[1]AC!$B:$BJ,38,FALSE)</f>
        <v>6.3366743935678168E-3</v>
      </c>
      <c r="AN167" s="16" t="str">
        <f>VLOOKUP($B168,[1]AC!$B:$BJ,39,FALSE)</f>
        <v>DOWN</v>
      </c>
      <c r="AO167" s="16" t="str">
        <f>VLOOKUP($B167,[1]AC!$B:$BJ,40,FALSE)</f>
        <v>DOWN</v>
      </c>
      <c r="AP167" s="16" t="str">
        <f>VLOOKUP($B167,[1]AC!$B:$BJ,41,FALSE)</f>
        <v>POSITIVE</v>
      </c>
      <c r="AQ167" s="16">
        <f>VLOOKUP($B167,[1]AC!$B:$BJ,42,FALSE)</f>
        <v>43.320310003268531</v>
      </c>
      <c r="AR167" s="16">
        <f>VLOOKUP($B167,[1]AC!$B:$BJ,43,FALSE)</f>
        <v>6769.6039787132295</v>
      </c>
      <c r="AS167" s="16">
        <f>VLOOKUP($B167,[1]AC!$B:$BJ,44,FALSE)</f>
        <v>43.251245679619863</v>
      </c>
      <c r="AT167" s="16">
        <f>VLOOKUP($B167,[1]AC!$B:$BJ,45,FALSE)</f>
        <v>6766.1256231941452</v>
      </c>
      <c r="AU167" s="16">
        <f>VLOOKUP($B167,[1]AC!$B:$BJ,46,FALSE)</f>
        <v>6.3992384398685138E-3</v>
      </c>
      <c r="AV167" s="16">
        <f>VLOOKUP($B167,[1]AC!$B:$BJ,47,FALSE)</f>
        <v>6.3923208181880997E-3</v>
      </c>
      <c r="AW167" s="16" t="str">
        <f>VLOOKUP($B167,[1]AC!$B:$BJ,48,FALSE)</f>
        <v>UP</v>
      </c>
      <c r="AX167" s="16" t="str">
        <f>VLOOKUP($B167,[1]AC!$B:$BJ,49,FALSE)</f>
        <v>UP</v>
      </c>
      <c r="AY167" s="16" t="str">
        <f>VLOOKUP($B167,[1]AC!$B:$BJ,50,FALSE)</f>
        <v>POSITIVE</v>
      </c>
      <c r="AZ167" s="16">
        <f>VLOOKUP($B167,[1]AC!$B:$BJ,51,FALSE)</f>
        <v>89.136031114561618</v>
      </c>
      <c r="BA167" s="16">
        <f>VLOOKUP($B167,[1]AC!$B:$BJ,52,FALSE)</f>
        <v>45.43903231220861</v>
      </c>
      <c r="BB167" s="16">
        <f>VLOOKUP($B167,[1]AC!$B:$BJ,53,FALSE)</f>
        <v>41.036694781651711</v>
      </c>
      <c r="BC167" s="16">
        <f>VLOOKUP($B167,[1]AC!$B:$BJ,54,FALSE)</f>
        <v>2.8631060601214564E-2</v>
      </c>
      <c r="BD167" s="16">
        <f>VLOOKUP($B167,[1]AC!$B:$BJ,55,FALSE)</f>
        <v>5.1637357636540981E-2</v>
      </c>
      <c r="BE167" s="16">
        <f>VLOOKUP($B167,[1]AC!$B:$BJ,56,FALSE)</f>
        <v>0.13898061841223974</v>
      </c>
      <c r="BF167" s="14">
        <f>VLOOKUP($B167,[2]indicators!$A:$G,2,FALSE)</f>
        <v>52</v>
      </c>
      <c r="BG167" s="14">
        <f>VLOOKUP($B167,[2]indicators!$A:$G,3,FALSE)</f>
        <v>1</v>
      </c>
      <c r="BH167" s="14">
        <f>VLOOKUP($B167,[2]indicators!$A:$G,4,FALSE)</f>
        <v>0</v>
      </c>
      <c r="BI167" s="17">
        <f>VLOOKUP($B167,[2]indicators!$A:$G,5,FALSE)</f>
        <v>0</v>
      </c>
      <c r="BJ167" s="17">
        <f>VLOOKUP($B167,[2]indicators!$A:$G,6,FALSE)</f>
        <v>46057</v>
      </c>
      <c r="BK167" s="17">
        <f>VLOOKUP($B167,[2]indicators!$A:$G,7,FALSE)</f>
        <v>0</v>
      </c>
    </row>
    <row r="168" spans="1:63" x14ac:dyDescent="0.25">
      <c r="A168" s="14">
        <v>167</v>
      </c>
      <c r="B168" s="14" t="s">
        <v>174</v>
      </c>
      <c r="C168" s="6" t="s">
        <v>602</v>
      </c>
      <c r="D168" s="6" t="s">
        <v>100</v>
      </c>
      <c r="E168" s="15">
        <f t="shared" ca="1" si="2"/>
        <v>2</v>
      </c>
      <c r="F168" s="16">
        <f>VLOOKUP($B168,[1]AC!$B:$BJ,5,FALSE)</f>
        <v>68.636753362391104</v>
      </c>
      <c r="G168" s="16">
        <f>VLOOKUP($B169,[1]AC!$B:$BJ,6,FALSE)</f>
        <v>52.558294930935155</v>
      </c>
      <c r="H168" s="16">
        <f>VLOOKUP($B169,[1]AC!$B:$BJ,7,FALSE)</f>
        <v>1</v>
      </c>
      <c r="I168" s="16">
        <f>VLOOKUP($B169,[1]AC!$B:$BJ,8,FALSE)</f>
        <v>124.45</v>
      </c>
      <c r="J168" s="16">
        <f>VLOOKUP($B169,[1]AC!$B:$BJ,9,FALSE)</f>
        <v>6941.81</v>
      </c>
      <c r="K168" s="16">
        <f>VLOOKUP($B169,[1]AC!$B:$BJ,10,FALSE)</f>
        <v>126.05</v>
      </c>
      <c r="L168" s="16">
        <f>VLOOKUP($B169,[1]AC!$B:$BJ,11,FALSE)</f>
        <v>6964.82</v>
      </c>
      <c r="M168" s="16">
        <f>VLOOKUP($B169,[1]AC!$B:$BJ,12,FALSE)</f>
        <v>1.7927601014720945E-2</v>
      </c>
      <c r="N168" s="16">
        <f>VLOOKUP($B169,[1]AC!$B:$BJ,13,FALSE)</f>
        <v>1.8098098730476884E-2</v>
      </c>
      <c r="O168" s="16">
        <f>VLOOKUP($B169,[1]AC!$B:$BJ,14,FALSE)</f>
        <v>104.90770584616484</v>
      </c>
      <c r="P168" s="16">
        <f>VLOOKUP($B169,[1]AC!$B:$BJ,15,FALSE)</f>
        <v>6892.2477999999992</v>
      </c>
      <c r="Q168" s="16">
        <f>VLOOKUP($B169,[1]AC!$B:$BJ,16,FALSE)</f>
        <v>104.20948249920001</v>
      </c>
      <c r="R168" s="16">
        <f>VLOOKUP($B169,[1]AC!$B:$BJ,17,FALSE)</f>
        <v>6889.6637999999994</v>
      </c>
      <c r="S168" s="16">
        <f>VLOOKUP($B169,[1]AC!$B:$BJ,18,FALSE)</f>
        <v>1.5221116374568666E-2</v>
      </c>
      <c r="T168" s="16">
        <f>VLOOKUP($B169,[1]AC!$B:$BJ,19,FALSE)</f>
        <v>1.5125481521928547E-2</v>
      </c>
      <c r="U168" s="16" t="str">
        <f>VLOOKUP($B168,[1]AC!$B:$BJ,20,FALSE)</f>
        <v>POSITIVE</v>
      </c>
      <c r="V168" s="16" t="str">
        <f>VLOOKUP($B168,[1]AC!$B:$BJ,21,FALSE)</f>
        <v/>
      </c>
      <c r="W168" s="16" t="str">
        <f>VLOOKUP($B168,[1]AC!$B:$BJ,22,FALSE)</f>
        <v>UP</v>
      </c>
      <c r="X168" s="16" t="str">
        <f>VLOOKUP($B168,[1]AC!$B:$BJ,23,FALSE)</f>
        <v>POSITIVE</v>
      </c>
      <c r="Y168" s="16">
        <f>VLOOKUP($B168,[1]AC!$B:$BJ,24,FALSE)</f>
        <v>70.684472182414353</v>
      </c>
      <c r="Z168" s="16">
        <f>VLOOKUP($B168,[1]AC!$B:$BJ,25,FALSE)</f>
        <v>6852.6203076923057</v>
      </c>
      <c r="AA168" s="16">
        <f>VLOOKUP($B168,[1]AC!$B:$BJ,26,FALSE)</f>
        <v>70.460395216923075</v>
      </c>
      <c r="AB168" s="16">
        <f>VLOOKUP($B168,[1]AC!$B:$BJ,27,FALSE)</f>
        <v>6850.3815384615364</v>
      </c>
      <c r="AC168" s="16">
        <f>VLOOKUP($B168,[1]AC!$B:$BJ,28,FALSE)</f>
        <v>1.0314955303020155E-2</v>
      </c>
      <c r="AD168" s="16">
        <f>VLOOKUP($B168,[1]AC!$B:$BJ,29,FALSE)</f>
        <v>1.0285616183758886E-2</v>
      </c>
      <c r="AE168" s="16" t="str">
        <f>VLOOKUP($B168,[1]AC!$B:$BJ,30,FALSE)</f>
        <v>UP</v>
      </c>
      <c r="AF168" s="16" t="str">
        <f>VLOOKUP($B168,[1]AC!$B:$BJ,31,FALSE)</f>
        <v>UP</v>
      </c>
      <c r="AG168" s="16" t="str">
        <f>VLOOKUP($B168,[1]AC!$B:$BJ,32,FALSE)</f>
        <v>POSITIVE</v>
      </c>
      <c r="AH168" s="16">
        <f>VLOOKUP($B168,[1]AC!$B:$BJ,33,FALSE)</f>
        <v>65.090895618001227</v>
      </c>
      <c r="AI168" s="16">
        <f>VLOOKUP($B168,[1]AC!$B:$BJ,34,FALSE)</f>
        <v>6560.7823076923087</v>
      </c>
      <c r="AJ168" s="16">
        <f>VLOOKUP($B168,[1]AC!$B:$BJ,35,FALSE)</f>
        <v>65.095767326797812</v>
      </c>
      <c r="AK168" s="16">
        <f>VLOOKUP($B168,[1]AC!$B:$BJ,36,FALSE)</f>
        <v>6561.3723076923088</v>
      </c>
      <c r="AL168" s="16">
        <f>VLOOKUP($B168,[1]AC!$B:$BJ,37,FALSE)</f>
        <v>9.9212094785837077E-3</v>
      </c>
      <c r="AM168" s="16">
        <f>VLOOKUP($B168,[1]AC!$B:$BJ,38,FALSE)</f>
        <v>9.9210598445209335E-3</v>
      </c>
      <c r="AN168" s="16" t="str">
        <f>VLOOKUP($B169,[1]AC!$B:$BJ,39,FALSE)</f>
        <v>DOWN</v>
      </c>
      <c r="AO168" s="16" t="str">
        <f>VLOOKUP($B168,[1]AC!$B:$BJ,40,FALSE)</f>
        <v>UP</v>
      </c>
      <c r="AP168" s="16" t="str">
        <f>VLOOKUP($B168,[1]AC!$B:$BJ,41,FALSE)</f>
        <v>POSITIVE</v>
      </c>
      <c r="AQ168" s="16">
        <f>VLOOKUP($B168,[1]AC!$B:$BJ,42,FALSE)</f>
        <v>69.456434318545305</v>
      </c>
      <c r="AR168" s="16">
        <f>VLOOKUP($B168,[1]AC!$B:$BJ,43,FALSE)</f>
        <v>6769.6039787132295</v>
      </c>
      <c r="AS168" s="16">
        <f>VLOOKUP($B168,[1]AC!$B:$BJ,44,FALSE)</f>
        <v>69.233791449611971</v>
      </c>
      <c r="AT168" s="16">
        <f>VLOOKUP($B168,[1]AC!$B:$BJ,45,FALSE)</f>
        <v>6766.1256231941452</v>
      </c>
      <c r="AU168" s="16">
        <f>VLOOKUP($B168,[1]AC!$B:$BJ,46,FALSE)</f>
        <v>1.0260043945989825E-2</v>
      </c>
      <c r="AV168" s="16">
        <f>VLOOKUP($B168,[1]AC!$B:$BJ,47,FALSE)</f>
        <v>1.023241295022367E-2</v>
      </c>
      <c r="AW168" s="16" t="str">
        <f>VLOOKUP($B168,[1]AC!$B:$BJ,48,FALSE)</f>
        <v>UP</v>
      </c>
      <c r="AX168" s="16" t="str">
        <f>VLOOKUP($B168,[1]AC!$B:$BJ,49,FALSE)</f>
        <v>UP</v>
      </c>
      <c r="AY168" s="16" t="str">
        <f>VLOOKUP($B168,[1]AC!$B:$BJ,50,FALSE)</f>
        <v>POSITIVE</v>
      </c>
      <c r="AZ168" s="16">
        <f>VLOOKUP($B168,[1]AC!$B:$BJ,51,FALSE)</f>
        <v>86.622925391596425</v>
      </c>
      <c r="BA168" s="16">
        <f>VLOOKUP($B168,[1]AC!$B:$BJ,52,FALSE)</f>
        <v>74.34838720506238</v>
      </c>
      <c r="BB168" s="16">
        <f>VLOOKUP($B168,[1]AC!$B:$BJ,53,FALSE)</f>
        <v>63.948332782422206</v>
      </c>
      <c r="BC168" s="16">
        <f>VLOOKUP($B168,[1]AC!$B:$BJ,54,FALSE)</f>
        <v>8.2471362533068193E-2</v>
      </c>
      <c r="BD168" s="16">
        <f>VLOOKUP($B168,[1]AC!$B:$BJ,55,FALSE)</f>
        <v>0.11618785426321843</v>
      </c>
      <c r="BE168" s="16">
        <f>VLOOKUP($B168,[1]AC!$B:$BJ,56,FALSE)</f>
        <v>0.25851600031270783</v>
      </c>
      <c r="BF168" s="14">
        <f>VLOOKUP($B168,[2]indicators!$A:$G,2,FALSE)</f>
        <v>52</v>
      </c>
      <c r="BG168" s="14">
        <f>VLOOKUP($B168,[2]indicators!$A:$G,3,FALSE)</f>
        <v>1</v>
      </c>
      <c r="BH168" s="14">
        <f>VLOOKUP($B168,[2]indicators!$A:$G,4,FALSE)</f>
        <v>0</v>
      </c>
      <c r="BI168" s="17">
        <f>VLOOKUP($B168,[2]indicators!$A:$G,5,FALSE)</f>
        <v>0</v>
      </c>
      <c r="BJ168" s="17">
        <f>VLOOKUP($B168,[2]indicators!$A:$G,6,FALSE)</f>
        <v>45973</v>
      </c>
      <c r="BK168" s="17">
        <f>VLOOKUP($B168,[2]indicators!$A:$G,7,FALSE)</f>
        <v>46014</v>
      </c>
    </row>
    <row r="169" spans="1:63" x14ac:dyDescent="0.25">
      <c r="A169" s="14">
        <v>168</v>
      </c>
      <c r="B169" s="14" t="s">
        <v>175</v>
      </c>
      <c r="C169" s="6" t="s">
        <v>603</v>
      </c>
      <c r="D169" s="6" t="s">
        <v>100</v>
      </c>
      <c r="E169" s="15">
        <f t="shared" ca="1" si="2"/>
        <v>3</v>
      </c>
      <c r="F169" s="16">
        <f>VLOOKUP($B169,[1]AC!$B:$BJ,5,FALSE)</f>
        <v>66.637883513595796</v>
      </c>
      <c r="G169" s="16">
        <f>VLOOKUP($B170,[1]AC!$B:$BJ,6,FALSE)</f>
        <v>52.558294930935155</v>
      </c>
      <c r="H169" s="16">
        <f>VLOOKUP($B170,[1]AC!$B:$BJ,7,FALSE)</f>
        <v>1</v>
      </c>
      <c r="I169" s="16">
        <f>VLOOKUP($B170,[1]AC!$B:$BJ,8,FALSE)</f>
        <v>38.32</v>
      </c>
      <c r="J169" s="16">
        <f>VLOOKUP($B170,[1]AC!$B:$BJ,9,FALSE)</f>
        <v>6941.81</v>
      </c>
      <c r="K169" s="16">
        <f>VLOOKUP($B170,[1]AC!$B:$BJ,10,FALSE)</f>
        <v>38.42</v>
      </c>
      <c r="L169" s="16">
        <f>VLOOKUP($B170,[1]AC!$B:$BJ,11,FALSE)</f>
        <v>6964.82</v>
      </c>
      <c r="M169" s="16">
        <f>VLOOKUP($B170,[1]AC!$B:$BJ,12,FALSE)</f>
        <v>5.5201741332591928E-3</v>
      </c>
      <c r="N169" s="16">
        <f>VLOOKUP($B170,[1]AC!$B:$BJ,13,FALSE)</f>
        <v>5.5162947499002137E-3</v>
      </c>
      <c r="O169" s="16">
        <f>VLOOKUP($B170,[1]AC!$B:$BJ,14,FALSE)</f>
        <v>33.742941590850698</v>
      </c>
      <c r="P169" s="16">
        <f>VLOOKUP($B170,[1]AC!$B:$BJ,15,FALSE)</f>
        <v>6892.2477999999992</v>
      </c>
      <c r="Q169" s="16">
        <f>VLOOKUP($B170,[1]AC!$B:$BJ,16,FALSE)</f>
        <v>33.623279963818263</v>
      </c>
      <c r="R169" s="16">
        <f>VLOOKUP($B170,[1]AC!$B:$BJ,17,FALSE)</f>
        <v>6889.6637999999994</v>
      </c>
      <c r="S169" s="16">
        <f>VLOOKUP($B170,[1]AC!$B:$BJ,18,FALSE)</f>
        <v>4.89578183634818E-3</v>
      </c>
      <c r="T169" s="16">
        <f>VLOOKUP($B170,[1]AC!$B:$BJ,19,FALSE)</f>
        <v>4.880249739300525E-3</v>
      </c>
      <c r="U169" s="16" t="str">
        <f>VLOOKUP($B169,[1]AC!$B:$BJ,20,FALSE)</f>
        <v>POSITIVE</v>
      </c>
      <c r="V169" s="16" t="str">
        <f>VLOOKUP($B169,[1]AC!$B:$BJ,21,FALSE)</f>
        <v/>
      </c>
      <c r="W169" s="16" t="str">
        <f>VLOOKUP($B169,[1]AC!$B:$BJ,22,FALSE)</f>
        <v>UP</v>
      </c>
      <c r="X169" s="16" t="str">
        <f>VLOOKUP($B169,[1]AC!$B:$BJ,23,FALSE)</f>
        <v>POSITIVE</v>
      </c>
      <c r="Y169" s="16">
        <f>VLOOKUP($B169,[1]AC!$B:$BJ,24,FALSE)</f>
        <v>101.53708785704987</v>
      </c>
      <c r="Z169" s="16">
        <f>VLOOKUP($B169,[1]AC!$B:$BJ,25,FALSE)</f>
        <v>6852.6203076923057</v>
      </c>
      <c r="AA169" s="16">
        <f>VLOOKUP($B169,[1]AC!$B:$BJ,26,FALSE)</f>
        <v>101.07627947076922</v>
      </c>
      <c r="AB169" s="16">
        <f>VLOOKUP($B169,[1]AC!$B:$BJ,27,FALSE)</f>
        <v>6850.3815384615364</v>
      </c>
      <c r="AC169" s="16">
        <f>VLOOKUP($B169,[1]AC!$B:$BJ,28,FALSE)</f>
        <v>1.4817264535008739E-2</v>
      </c>
      <c r="AD169" s="16">
        <f>VLOOKUP($B169,[1]AC!$B:$BJ,29,FALSE)</f>
        <v>1.4754839406137516E-2</v>
      </c>
      <c r="AE169" s="16" t="str">
        <f>VLOOKUP($B169,[1]AC!$B:$BJ,30,FALSE)</f>
        <v>UP</v>
      </c>
      <c r="AF169" s="16" t="str">
        <f>VLOOKUP($B169,[1]AC!$B:$BJ,31,FALSE)</f>
        <v>UP</v>
      </c>
      <c r="AG169" s="16" t="str">
        <f>VLOOKUP($B169,[1]AC!$B:$BJ,32,FALSE)</f>
        <v>POSITIVE</v>
      </c>
      <c r="AH169" s="16">
        <f>VLOOKUP($B169,[1]AC!$B:$BJ,33,FALSE)</f>
        <v>84.608609226365175</v>
      </c>
      <c r="AI169" s="16">
        <f>VLOOKUP($B169,[1]AC!$B:$BJ,34,FALSE)</f>
        <v>6560.7823076923087</v>
      </c>
      <c r="AJ169" s="16">
        <f>VLOOKUP($B169,[1]AC!$B:$BJ,35,FALSE)</f>
        <v>84.649634945640997</v>
      </c>
      <c r="AK169" s="16">
        <f>VLOOKUP($B169,[1]AC!$B:$BJ,36,FALSE)</f>
        <v>6561.3723076923088</v>
      </c>
      <c r="AL169" s="16">
        <f>VLOOKUP($B169,[1]AC!$B:$BJ,37,FALSE)</f>
        <v>1.2896115929218421E-2</v>
      </c>
      <c r="AM169" s="16">
        <f>VLOOKUP($B169,[1]AC!$B:$BJ,38,FALSE)</f>
        <v>1.2901208920335295E-2</v>
      </c>
      <c r="AN169" s="16" t="str">
        <f>VLOOKUP($B170,[1]AC!$B:$BJ,39,FALSE)</f>
        <v>DOWN</v>
      </c>
      <c r="AO169" s="16" t="str">
        <f>VLOOKUP($B169,[1]AC!$B:$BJ,40,FALSE)</f>
        <v>DOWN</v>
      </c>
      <c r="AP169" s="16" t="str">
        <f>VLOOKUP($B169,[1]AC!$B:$BJ,41,FALSE)</f>
        <v>POSITIVE</v>
      </c>
      <c r="AQ169" s="16">
        <f>VLOOKUP($B169,[1]AC!$B:$BJ,42,FALSE)</f>
        <v>98.174014415603992</v>
      </c>
      <c r="AR169" s="16">
        <f>VLOOKUP($B169,[1]AC!$B:$BJ,43,FALSE)</f>
        <v>6769.6039787132295</v>
      </c>
      <c r="AS169" s="16">
        <f>VLOOKUP($B169,[1]AC!$B:$BJ,44,FALSE)</f>
        <v>97.643256746065006</v>
      </c>
      <c r="AT169" s="16">
        <f>VLOOKUP($B169,[1]AC!$B:$BJ,45,FALSE)</f>
        <v>6766.1256231941452</v>
      </c>
      <c r="AU169" s="16">
        <f>VLOOKUP($B169,[1]AC!$B:$BJ,46,FALSE)</f>
        <v>1.4502179850447466E-2</v>
      </c>
      <c r="AV169" s="16">
        <f>VLOOKUP($B169,[1]AC!$B:$BJ,47,FALSE)</f>
        <v>1.4431191819931018E-2</v>
      </c>
      <c r="AW169" s="16" t="str">
        <f>VLOOKUP($B169,[1]AC!$B:$BJ,48,FALSE)</f>
        <v>UP</v>
      </c>
      <c r="AX169" s="16" t="str">
        <f>VLOOKUP($B169,[1]AC!$B:$BJ,49,FALSE)</f>
        <v>UP</v>
      </c>
      <c r="AY169" s="16" t="str">
        <f>VLOOKUP($B169,[1]AC!$B:$BJ,50,FALSE)</f>
        <v>POSITIVE</v>
      </c>
      <c r="AZ169" s="16">
        <f>VLOOKUP($B169,[1]AC!$B:$BJ,51,FALSE)</f>
        <v>93.171874573771191</v>
      </c>
      <c r="BA169" s="16">
        <f>VLOOKUP($B169,[1]AC!$B:$BJ,52,FALSE)</f>
        <v>113.25677409510456</v>
      </c>
      <c r="BB169" s="16">
        <f>VLOOKUP($B169,[1]AC!$B:$BJ,53,FALSE)</f>
        <v>81.360546365541197</v>
      </c>
      <c r="BC169" s="16">
        <f>VLOOKUP($B169,[1]AC!$B:$BJ,54,FALSE)</f>
        <v>9.8830520243285536E-2</v>
      </c>
      <c r="BD169" s="16">
        <f>VLOOKUP($B169,[1]AC!$B:$BJ,55,FALSE)</f>
        <v>0.186280826524714</v>
      </c>
      <c r="BE169" s="16">
        <f>VLOOKUP($B169,[1]AC!$B:$BJ,56,FALSE)</f>
        <v>0.5296111636328511</v>
      </c>
      <c r="BF169" s="14">
        <f>VLOOKUP($B169,[2]indicators!$A:$G,2,FALSE)</f>
        <v>35</v>
      </c>
      <c r="BG169" s="14">
        <f>VLOOKUP($B169,[2]indicators!$A:$G,3,FALSE)</f>
        <v>0</v>
      </c>
      <c r="BH169" s="14">
        <f>VLOOKUP($B169,[2]indicators!$A:$G,4,FALSE)</f>
        <v>0</v>
      </c>
      <c r="BI169" s="17">
        <f>VLOOKUP($B169,[2]indicators!$A:$G,5,FALSE)</f>
        <v>0</v>
      </c>
      <c r="BJ169" s="17">
        <f>VLOOKUP($B169,[2]indicators!$A:$G,6,FALSE)</f>
        <v>45959</v>
      </c>
      <c r="BK169" s="17">
        <f>VLOOKUP($B169,[2]indicators!$A:$G,7,FALSE)</f>
        <v>45959</v>
      </c>
    </row>
    <row r="170" spans="1:63" x14ac:dyDescent="0.25">
      <c r="A170" s="14">
        <v>169</v>
      </c>
      <c r="B170" s="14" t="s">
        <v>176</v>
      </c>
      <c r="C170" s="6" t="s">
        <v>604</v>
      </c>
      <c r="D170" s="6" t="s">
        <v>100</v>
      </c>
      <c r="E170" s="15">
        <f t="shared" ca="1" si="2"/>
        <v>4</v>
      </c>
      <c r="F170" s="16">
        <f>VLOOKUP($B170,[1]AC!$B:$BJ,5,FALSE)</f>
        <v>68.748422615263053</v>
      </c>
      <c r="G170" s="16">
        <f>VLOOKUP($B171,[1]AC!$B:$BJ,6,FALSE)</f>
        <v>52.558294930935155</v>
      </c>
      <c r="H170" s="16">
        <f>VLOOKUP($B171,[1]AC!$B:$BJ,7,FALSE)</f>
        <v>0</v>
      </c>
      <c r="I170" s="16">
        <f>VLOOKUP($B171,[1]AC!$B:$BJ,8,FALSE)</f>
        <v>75.41</v>
      </c>
      <c r="J170" s="16">
        <f>VLOOKUP($B171,[1]AC!$B:$BJ,9,FALSE)</f>
        <v>6941.81</v>
      </c>
      <c r="K170" s="16">
        <f>VLOOKUP($B171,[1]AC!$B:$BJ,10,FALSE)</f>
        <v>75.72</v>
      </c>
      <c r="L170" s="16">
        <f>VLOOKUP($B171,[1]AC!$B:$BJ,11,FALSE)</f>
        <v>6964.82</v>
      </c>
      <c r="M170" s="16">
        <f>VLOOKUP($B171,[1]AC!$B:$BJ,12,FALSE)</f>
        <v>1.0863161048775462E-2</v>
      </c>
      <c r="N170" s="16">
        <f>VLOOKUP($B171,[1]AC!$B:$BJ,13,FALSE)</f>
        <v>1.0871781323853309E-2</v>
      </c>
      <c r="O170" s="16">
        <f>VLOOKUP($B171,[1]AC!$B:$BJ,14,FALSE)</f>
        <v>70.404501662042193</v>
      </c>
      <c r="P170" s="16">
        <f>VLOOKUP($B171,[1]AC!$B:$BJ,15,FALSE)</f>
        <v>6892.2477999999992</v>
      </c>
      <c r="Q170" s="16">
        <f>VLOOKUP($B171,[1]AC!$B:$BJ,16,FALSE)</f>
        <v>70.182519824199986</v>
      </c>
      <c r="R170" s="16">
        <f>VLOOKUP($B171,[1]AC!$B:$BJ,17,FALSE)</f>
        <v>6889.6637999999994</v>
      </c>
      <c r="S170" s="16">
        <f>VLOOKUP($B171,[1]AC!$B:$BJ,18,FALSE)</f>
        <v>1.0215027623069821E-2</v>
      </c>
      <c r="T170" s="16">
        <f>VLOOKUP($B171,[1]AC!$B:$BJ,19,FALSE)</f>
        <v>1.0186639270293566E-2</v>
      </c>
      <c r="U170" s="16" t="str">
        <f>VLOOKUP($B170,[1]AC!$B:$BJ,20,FALSE)</f>
        <v>POSITIVE</v>
      </c>
      <c r="V170" s="16" t="str">
        <f>VLOOKUP($B170,[1]AC!$B:$BJ,21,FALSE)</f>
        <v/>
      </c>
      <c r="W170" s="16" t="str">
        <f>VLOOKUP($B170,[1]AC!$B:$BJ,22,FALSE)</f>
        <v>UP</v>
      </c>
      <c r="X170" s="16" t="str">
        <f>VLOOKUP($B170,[1]AC!$B:$BJ,23,FALSE)</f>
        <v>POSITIVE</v>
      </c>
      <c r="Y170" s="16">
        <f>VLOOKUP($B170,[1]AC!$B:$BJ,24,FALSE)</f>
        <v>33.240257845399242</v>
      </c>
      <c r="Z170" s="16">
        <f>VLOOKUP($B170,[1]AC!$B:$BJ,25,FALSE)</f>
        <v>6852.6203076923057</v>
      </c>
      <c r="AA170" s="16">
        <f>VLOOKUP($B170,[1]AC!$B:$BJ,26,FALSE)</f>
        <v>33.127847047684192</v>
      </c>
      <c r="AB170" s="16">
        <f>VLOOKUP($B170,[1]AC!$B:$BJ,27,FALSE)</f>
        <v>6850.3815384615364</v>
      </c>
      <c r="AC170" s="16">
        <f>VLOOKUP($B170,[1]AC!$B:$BJ,28,FALSE)</f>
        <v>4.8507368499734168E-3</v>
      </c>
      <c r="AD170" s="16">
        <f>VLOOKUP($B170,[1]AC!$B:$BJ,29,FALSE)</f>
        <v>4.8359126950356796E-3</v>
      </c>
      <c r="AE170" s="16" t="str">
        <f>VLOOKUP($B170,[1]AC!$B:$BJ,30,FALSE)</f>
        <v>UP</v>
      </c>
      <c r="AF170" s="16" t="str">
        <f>VLOOKUP($B170,[1]AC!$B:$BJ,31,FALSE)</f>
        <v>UP</v>
      </c>
      <c r="AG170" s="16" t="str">
        <f>VLOOKUP($B170,[1]AC!$B:$BJ,32,FALSE)</f>
        <v>POSITIVE</v>
      </c>
      <c r="AH170" s="16">
        <f>VLOOKUP($B170,[1]AC!$B:$BJ,33,FALSE)</f>
        <v>29.880793029466425</v>
      </c>
      <c r="AI170" s="16">
        <f>VLOOKUP($B170,[1]AC!$B:$BJ,34,FALSE)</f>
        <v>6560.7823076923087</v>
      </c>
      <c r="AJ170" s="16">
        <f>VLOOKUP($B170,[1]AC!$B:$BJ,35,FALSE)</f>
        <v>29.883357139855544</v>
      </c>
      <c r="AK170" s="16">
        <f>VLOOKUP($B170,[1]AC!$B:$BJ,36,FALSE)</f>
        <v>6561.3723076923088</v>
      </c>
      <c r="AL170" s="16">
        <f>VLOOKUP($B170,[1]AC!$B:$BJ,37,FALSE)</f>
        <v>4.5544557993384641E-3</v>
      </c>
      <c r="AM170" s="16">
        <f>VLOOKUP($B170,[1]AC!$B:$BJ,38,FALSE)</f>
        <v>4.5544370504355331E-3</v>
      </c>
      <c r="AN170" s="16" t="str">
        <f>VLOOKUP($B171,[1]AC!$B:$BJ,39,FALSE)</f>
        <v>DOWN</v>
      </c>
      <c r="AO170" s="16" t="str">
        <f>VLOOKUP($B170,[1]AC!$B:$BJ,40,FALSE)</f>
        <v>UP</v>
      </c>
      <c r="AP170" s="16" t="str">
        <f>VLOOKUP($B170,[1]AC!$B:$BJ,41,FALSE)</f>
        <v>POSITIVE</v>
      </c>
      <c r="AQ170" s="16">
        <f>VLOOKUP($B170,[1]AC!$B:$BJ,42,FALSE)</f>
        <v>32.403726636230203</v>
      </c>
      <c r="AR170" s="16">
        <f>VLOOKUP($B170,[1]AC!$B:$BJ,43,FALSE)</f>
        <v>6769.6039787132295</v>
      </c>
      <c r="AS170" s="16">
        <f>VLOOKUP($B170,[1]AC!$B:$BJ,44,FALSE)</f>
        <v>32.284230481035806</v>
      </c>
      <c r="AT170" s="16">
        <f>VLOOKUP($B170,[1]AC!$B:$BJ,45,FALSE)</f>
        <v>6766.1256231941452</v>
      </c>
      <c r="AU170" s="16">
        <f>VLOOKUP($B170,[1]AC!$B:$BJ,46,FALSE)</f>
        <v>4.786650258733381E-3</v>
      </c>
      <c r="AV170" s="16">
        <f>VLOOKUP($B170,[1]AC!$B:$BJ,47,FALSE)</f>
        <v>4.7714500556073182E-3</v>
      </c>
      <c r="AW170" s="16" t="str">
        <f>VLOOKUP($B170,[1]AC!$B:$BJ,48,FALSE)</f>
        <v>UP</v>
      </c>
      <c r="AX170" s="16" t="str">
        <f>VLOOKUP($B170,[1]AC!$B:$BJ,49,FALSE)</f>
        <v>UP</v>
      </c>
      <c r="AY170" s="16" t="str">
        <f>VLOOKUP($B170,[1]AC!$B:$BJ,50,FALSE)</f>
        <v>POSITIVE</v>
      </c>
      <c r="AZ170" s="16">
        <f>VLOOKUP($B170,[1]AC!$B:$BJ,51,FALSE)</f>
        <v>91.048719241495618</v>
      </c>
      <c r="BA170" s="16">
        <f>VLOOKUP($B170,[1]AC!$B:$BJ,52,FALSE)</f>
        <v>34.888275893381426</v>
      </c>
      <c r="BB170" s="16">
        <f>VLOOKUP($B170,[1]AC!$B:$BJ,53,FALSE)</f>
        <v>29.385607701195624</v>
      </c>
      <c r="BC170" s="16">
        <f>VLOOKUP($B170,[1]AC!$B:$BJ,54,FALSE)</f>
        <v>9.8363247215366156E-2</v>
      </c>
      <c r="BD170" s="16">
        <f>VLOOKUP($B170,[1]AC!$B:$BJ,55,FALSE)</f>
        <v>0.13564491396892198</v>
      </c>
      <c r="BE170" s="16">
        <f>VLOOKUP($B170,[1]AC!$B:$BJ,56,FALSE)</f>
        <v>0.30403973229523706</v>
      </c>
      <c r="BF170" s="14">
        <f>VLOOKUP($B170,[2]indicators!$A:$G,2,FALSE)</f>
        <v>29</v>
      </c>
      <c r="BG170" s="14">
        <f>VLOOKUP($B170,[2]indicators!$A:$G,3,FALSE)</f>
        <v>0</v>
      </c>
      <c r="BH170" s="14">
        <f>VLOOKUP($B170,[2]indicators!$A:$G,4,FALSE)</f>
        <v>0</v>
      </c>
      <c r="BI170" s="17">
        <f>VLOOKUP($B170,[2]indicators!$A:$G,5,FALSE)</f>
        <v>0</v>
      </c>
      <c r="BJ170" s="17">
        <f>VLOOKUP($B170,[2]indicators!$A:$G,6,FALSE)</f>
        <v>46045</v>
      </c>
      <c r="BK170" s="17">
        <f>VLOOKUP($B170,[2]indicators!$A:$G,7,FALSE)</f>
        <v>46044</v>
      </c>
    </row>
    <row r="171" spans="1:63" x14ac:dyDescent="0.25">
      <c r="A171" s="14">
        <v>170</v>
      </c>
      <c r="B171" s="14" t="s">
        <v>177</v>
      </c>
      <c r="C171" s="6" t="s">
        <v>605</v>
      </c>
      <c r="D171" s="6" t="s">
        <v>100</v>
      </c>
      <c r="E171" s="15">
        <f t="shared" ca="1" si="2"/>
        <v>7</v>
      </c>
      <c r="F171" s="16">
        <f>VLOOKUP($B171,[1]AC!$B:$BJ,5,FALSE)</f>
        <v>55.561897995554851</v>
      </c>
      <c r="G171" s="16">
        <f>VLOOKUP($B172,[1]AC!$B:$BJ,6,FALSE)</f>
        <v>52.558294930935155</v>
      </c>
      <c r="H171" s="16">
        <f>VLOOKUP($B172,[1]AC!$B:$BJ,7,FALSE)</f>
        <v>1</v>
      </c>
      <c r="I171" s="16">
        <f>VLOOKUP($B172,[1]AC!$B:$BJ,8,FALSE)</f>
        <v>68.2</v>
      </c>
      <c r="J171" s="16">
        <f>VLOOKUP($B172,[1]AC!$B:$BJ,9,FALSE)</f>
        <v>6941.81</v>
      </c>
      <c r="K171" s="16">
        <f>VLOOKUP($B172,[1]AC!$B:$BJ,10,FALSE)</f>
        <v>68.39</v>
      </c>
      <c r="L171" s="16">
        <f>VLOOKUP($B172,[1]AC!$B:$BJ,11,FALSE)</f>
        <v>6964.82</v>
      </c>
      <c r="M171" s="16">
        <f>VLOOKUP($B172,[1]AC!$B:$BJ,12,FALSE)</f>
        <v>9.8245270325750776E-3</v>
      </c>
      <c r="N171" s="16">
        <f>VLOOKUP($B172,[1]AC!$B:$BJ,13,FALSE)</f>
        <v>9.8193492437708366E-3</v>
      </c>
      <c r="O171" s="16">
        <f>VLOOKUP($B172,[1]AC!$B:$BJ,14,FALSE)</f>
        <v>65.023790918364838</v>
      </c>
      <c r="P171" s="16">
        <f>VLOOKUP($B172,[1]AC!$B:$BJ,15,FALSE)</f>
        <v>6892.2477999999992</v>
      </c>
      <c r="Q171" s="16">
        <f>VLOOKUP($B172,[1]AC!$B:$BJ,16,FALSE)</f>
        <v>64.896352402199994</v>
      </c>
      <c r="R171" s="16">
        <f>VLOOKUP($B172,[1]AC!$B:$BJ,17,FALSE)</f>
        <v>6889.6637999999994</v>
      </c>
      <c r="S171" s="16">
        <f>VLOOKUP($B172,[1]AC!$B:$BJ,18,FALSE)</f>
        <v>9.434337360645223E-3</v>
      </c>
      <c r="T171" s="16">
        <f>VLOOKUP($B172,[1]AC!$B:$BJ,19,FALSE)</f>
        <v>9.4193786933696247E-3</v>
      </c>
      <c r="U171" s="16" t="str">
        <f>VLOOKUP($B171,[1]AC!$B:$BJ,20,FALSE)</f>
        <v>NEGATIVE</v>
      </c>
      <c r="V171" s="16" t="str">
        <f>VLOOKUP($B171,[1]AC!$B:$BJ,21,FALSE)</f>
        <v/>
      </c>
      <c r="W171" s="16" t="str">
        <f>VLOOKUP($B171,[1]AC!$B:$BJ,22,FALSE)</f>
        <v>UP</v>
      </c>
      <c r="X171" s="16" t="str">
        <f>VLOOKUP($B171,[1]AC!$B:$BJ,23,FALSE)</f>
        <v>POSITIVE</v>
      </c>
      <c r="Y171" s="16">
        <f>VLOOKUP($B171,[1]AC!$B:$BJ,24,FALSE)</f>
        <v>68.636690609878613</v>
      </c>
      <c r="Z171" s="16">
        <f>VLOOKUP($B171,[1]AC!$B:$BJ,25,FALSE)</f>
        <v>6852.6203076923057</v>
      </c>
      <c r="AA171" s="16">
        <f>VLOOKUP($B171,[1]AC!$B:$BJ,26,FALSE)</f>
        <v>68.401317393538449</v>
      </c>
      <c r="AB171" s="16">
        <f>VLOOKUP($B171,[1]AC!$B:$BJ,27,FALSE)</f>
        <v>6850.3815384615364</v>
      </c>
      <c r="AC171" s="16">
        <f>VLOOKUP($B171,[1]AC!$B:$BJ,28,FALSE)</f>
        <v>1.0016123399224605E-2</v>
      </c>
      <c r="AD171" s="16">
        <f>VLOOKUP($B171,[1]AC!$B:$BJ,29,FALSE)</f>
        <v>9.9850376230139239E-3</v>
      </c>
      <c r="AE171" s="16" t="str">
        <f>VLOOKUP($B171,[1]AC!$B:$BJ,30,FALSE)</f>
        <v>UP</v>
      </c>
      <c r="AF171" s="16" t="str">
        <f>VLOOKUP($B171,[1]AC!$B:$BJ,31,FALSE)</f>
        <v>UP</v>
      </c>
      <c r="AG171" s="16" t="str">
        <f>VLOOKUP($B171,[1]AC!$B:$BJ,32,FALSE)</f>
        <v>POSITIVE</v>
      </c>
      <c r="AH171" s="16">
        <f>VLOOKUP($B171,[1]AC!$B:$BJ,33,FALSE)</f>
        <v>59.990328305971822</v>
      </c>
      <c r="AI171" s="16">
        <f>VLOOKUP($B171,[1]AC!$B:$BJ,34,FALSE)</f>
        <v>6560.7823076923087</v>
      </c>
      <c r="AJ171" s="16">
        <f>VLOOKUP($B171,[1]AC!$B:$BJ,35,FALSE)</f>
        <v>59.998276930020296</v>
      </c>
      <c r="AK171" s="16">
        <f>VLOOKUP($B171,[1]AC!$B:$BJ,36,FALSE)</f>
        <v>6561.3723076923088</v>
      </c>
      <c r="AL171" s="16">
        <f>VLOOKUP($B171,[1]AC!$B:$BJ,37,FALSE)</f>
        <v>9.1437766858435566E-3</v>
      </c>
      <c r="AM171" s="16">
        <f>VLOOKUP($B171,[1]AC!$B:$BJ,38,FALSE)</f>
        <v>9.1441659025628744E-3</v>
      </c>
      <c r="AN171" s="16" t="str">
        <f>VLOOKUP($B172,[1]AC!$B:$BJ,39,FALSE)</f>
        <v>DOWN</v>
      </c>
      <c r="AO171" s="16" t="str">
        <f>VLOOKUP($B171,[1]AC!$B:$BJ,40,FALSE)</f>
        <v>DOWN</v>
      </c>
      <c r="AP171" s="16" t="str">
        <f>VLOOKUP($B171,[1]AC!$B:$BJ,41,FALSE)</f>
        <v>POSITIVE</v>
      </c>
      <c r="AQ171" s="16">
        <f>VLOOKUP($B171,[1]AC!$B:$BJ,42,FALSE)</f>
        <v>66.577799429826058</v>
      </c>
      <c r="AR171" s="16">
        <f>VLOOKUP($B171,[1]AC!$B:$BJ,43,FALSE)</f>
        <v>6769.6039787132295</v>
      </c>
      <c r="AS171" s="16">
        <f>VLOOKUP($B171,[1]AC!$B:$BJ,44,FALSE)</f>
        <v>66.399414334423938</v>
      </c>
      <c r="AT171" s="16">
        <f>VLOOKUP($B171,[1]AC!$B:$BJ,45,FALSE)</f>
        <v>6766.1256231941452</v>
      </c>
      <c r="AU171" s="16">
        <f>VLOOKUP($B171,[1]AC!$B:$BJ,46,FALSE)</f>
        <v>9.8348145089694316E-3</v>
      </c>
      <c r="AV171" s="16">
        <f>VLOOKUP($B171,[1]AC!$B:$BJ,47,FALSE)</f>
        <v>9.8135059903126914E-3</v>
      </c>
      <c r="AW171" s="16" t="str">
        <f>VLOOKUP($B171,[1]AC!$B:$BJ,48,FALSE)</f>
        <v>UP</v>
      </c>
      <c r="AX171" s="16" t="str">
        <f>VLOOKUP($B171,[1]AC!$B:$BJ,49,FALSE)</f>
        <v>UP</v>
      </c>
      <c r="AY171" s="16" t="str">
        <f>VLOOKUP($B171,[1]AC!$B:$BJ,50,FALSE)</f>
        <v>POSITIVE</v>
      </c>
      <c r="AZ171" s="16">
        <f>VLOOKUP($B171,[1]AC!$B:$BJ,51,FALSE)</f>
        <v>72.842950480939564</v>
      </c>
      <c r="BA171" s="16">
        <f>VLOOKUP($B171,[1]AC!$B:$BJ,52,FALSE)</f>
        <v>73.383225924584181</v>
      </c>
      <c r="BB171" s="16">
        <f>VLOOKUP($B171,[1]AC!$B:$BJ,53,FALSE)</f>
        <v>58.619199762315141</v>
      </c>
      <c r="BC171" s="16">
        <f>VLOOKUP($B171,[1]AC!$B:$BJ,54,FALSE)</f>
        <v>2.7619037591761542E-2</v>
      </c>
      <c r="BD171" s="16">
        <f>VLOOKUP($B171,[1]AC!$B:$BJ,55,FALSE)</f>
        <v>7.1096282479000461E-2</v>
      </c>
      <c r="BE171" s="16">
        <f>VLOOKUP($B171,[1]AC!$B:$BJ,56,FALSE)</f>
        <v>0.28643857824342489</v>
      </c>
      <c r="BF171" s="14">
        <f>VLOOKUP($B171,[2]indicators!$A:$G,2,FALSE)</f>
        <v>3</v>
      </c>
      <c r="BG171" s="14">
        <f>VLOOKUP($B171,[2]indicators!$A:$G,3,FALSE)</f>
        <v>0</v>
      </c>
      <c r="BH171" s="14">
        <f>VLOOKUP($B171,[2]indicators!$A:$G,4,FALSE)</f>
        <v>0</v>
      </c>
      <c r="BI171" s="17">
        <f>VLOOKUP($B171,[2]indicators!$A:$G,5,FALSE)</f>
        <v>46052</v>
      </c>
      <c r="BJ171" s="17">
        <f>VLOOKUP($B171,[2]indicators!$A:$G,6,FALSE)</f>
        <v>46049</v>
      </c>
      <c r="BK171" s="17">
        <f>VLOOKUP($B171,[2]indicators!$A:$G,7,FALSE)</f>
        <v>46050</v>
      </c>
    </row>
    <row r="172" spans="1:63" x14ac:dyDescent="0.25">
      <c r="A172" s="14">
        <v>171</v>
      </c>
      <c r="B172" s="14" t="s">
        <v>178</v>
      </c>
      <c r="C172" s="6" t="s">
        <v>606</v>
      </c>
      <c r="D172" s="6" t="s">
        <v>100</v>
      </c>
      <c r="E172" s="15">
        <f t="shared" ca="1" si="2"/>
        <v>4</v>
      </c>
      <c r="F172" s="16">
        <f>VLOOKUP($B172,[1]AC!$B:$BJ,5,FALSE)</f>
        <v>63.974126359295241</v>
      </c>
      <c r="G172" s="16">
        <f>VLOOKUP($B173,[1]AC!$B:$BJ,6,FALSE)</f>
        <v>52.558294930935155</v>
      </c>
      <c r="H172" s="16">
        <f>VLOOKUP($B173,[1]AC!$B:$BJ,7,FALSE)</f>
        <v>1</v>
      </c>
      <c r="I172" s="16">
        <f>VLOOKUP($B173,[1]AC!$B:$BJ,8,FALSE)</f>
        <v>23.03</v>
      </c>
      <c r="J172" s="16">
        <f>VLOOKUP($B173,[1]AC!$B:$BJ,9,FALSE)</f>
        <v>6941.81</v>
      </c>
      <c r="K172" s="16">
        <f>VLOOKUP($B173,[1]AC!$B:$BJ,10,FALSE)</f>
        <v>23.16</v>
      </c>
      <c r="L172" s="16">
        <f>VLOOKUP($B173,[1]AC!$B:$BJ,11,FALSE)</f>
        <v>6964.82</v>
      </c>
      <c r="M172" s="16">
        <f>VLOOKUP($B173,[1]AC!$B:$BJ,12,FALSE)</f>
        <v>3.3175785566012324E-3</v>
      </c>
      <c r="N172" s="16">
        <f>VLOOKUP($B173,[1]AC!$B:$BJ,13,FALSE)</f>
        <v>3.3252833526207426E-3</v>
      </c>
      <c r="O172" s="16">
        <f>VLOOKUP($B173,[1]AC!$B:$BJ,14,FALSE)</f>
        <v>21.257051466914909</v>
      </c>
      <c r="P172" s="16">
        <f>VLOOKUP($B173,[1]AC!$B:$BJ,15,FALSE)</f>
        <v>6892.2477999999992</v>
      </c>
      <c r="Q172" s="16">
        <f>VLOOKUP($B173,[1]AC!$B:$BJ,16,FALSE)</f>
        <v>21.191363436138001</v>
      </c>
      <c r="R172" s="16">
        <f>VLOOKUP($B173,[1]AC!$B:$BJ,17,FALSE)</f>
        <v>6889.6637999999994</v>
      </c>
      <c r="S172" s="16">
        <f>VLOOKUP($B173,[1]AC!$B:$BJ,18,FALSE)</f>
        <v>3.0841972145741643E-3</v>
      </c>
      <c r="T172" s="16">
        <f>VLOOKUP($B173,[1]AC!$B:$BJ,19,FALSE)</f>
        <v>3.0758196700596627E-3</v>
      </c>
      <c r="U172" s="16" t="str">
        <f>VLOOKUP($B172,[1]AC!$B:$BJ,20,FALSE)</f>
        <v>POSITIVE</v>
      </c>
      <c r="V172" s="16" t="str">
        <f>VLOOKUP($B172,[1]AC!$B:$BJ,21,FALSE)</f>
        <v/>
      </c>
      <c r="W172" s="16" t="str">
        <f>VLOOKUP($B172,[1]AC!$B:$BJ,22,FALSE)</f>
        <v>UP</v>
      </c>
      <c r="X172" s="16" t="str">
        <f>VLOOKUP($B172,[1]AC!$B:$BJ,23,FALSE)</f>
        <v>POSITIVE</v>
      </c>
      <c r="Y172" s="16">
        <f>VLOOKUP($B172,[1]AC!$B:$BJ,24,FALSE)</f>
        <v>64.16654075997296</v>
      </c>
      <c r="Z172" s="16">
        <f>VLOOKUP($B172,[1]AC!$B:$BJ,25,FALSE)</f>
        <v>6852.6203076923057</v>
      </c>
      <c r="AA172" s="16">
        <f>VLOOKUP($B172,[1]AC!$B:$BJ,26,FALSE)</f>
        <v>64.061044157846169</v>
      </c>
      <c r="AB172" s="16">
        <f>VLOOKUP($B172,[1]AC!$B:$BJ,27,FALSE)</f>
        <v>6850.3815384615364</v>
      </c>
      <c r="AC172" s="16">
        <f>VLOOKUP($B172,[1]AC!$B:$BJ,28,FALSE)</f>
        <v>9.3637963113093799E-3</v>
      </c>
      <c r="AD172" s="16">
        <f>VLOOKUP($B172,[1]AC!$B:$BJ,29,FALSE)</f>
        <v>9.3514563821262778E-3</v>
      </c>
      <c r="AE172" s="16" t="str">
        <f>VLOOKUP($B172,[1]AC!$B:$BJ,30,FALSE)</f>
        <v>UP</v>
      </c>
      <c r="AF172" s="16" t="str">
        <f>VLOOKUP($B172,[1]AC!$B:$BJ,31,FALSE)</f>
        <v>UP</v>
      </c>
      <c r="AG172" s="16" t="str">
        <f>VLOOKUP($B172,[1]AC!$B:$BJ,32,FALSE)</f>
        <v>POSITIVE</v>
      </c>
      <c r="AH172" s="16">
        <f>VLOOKUP($B172,[1]AC!$B:$BJ,33,FALSE)</f>
        <v>61.332032928695227</v>
      </c>
      <c r="AI172" s="16">
        <f>VLOOKUP($B172,[1]AC!$B:$BJ,34,FALSE)</f>
        <v>6560.7823076923087</v>
      </c>
      <c r="AJ172" s="16">
        <f>VLOOKUP($B172,[1]AC!$B:$BJ,35,FALSE)</f>
        <v>61.336904801817219</v>
      </c>
      <c r="AK172" s="16">
        <f>VLOOKUP($B172,[1]AC!$B:$BJ,36,FALSE)</f>
        <v>6561.3723076923088</v>
      </c>
      <c r="AL172" s="16">
        <f>VLOOKUP($B172,[1]AC!$B:$BJ,37,FALSE)</f>
        <v>9.3482804416152275E-3</v>
      </c>
      <c r="AM172" s="16">
        <f>VLOOKUP($B172,[1]AC!$B:$BJ,38,FALSE)</f>
        <v>9.3481823504982502E-3</v>
      </c>
      <c r="AN172" s="16" t="str">
        <f>VLOOKUP($B173,[1]AC!$B:$BJ,39,FALSE)</f>
        <v>DOWN</v>
      </c>
      <c r="AO172" s="16" t="str">
        <f>VLOOKUP($B172,[1]AC!$B:$BJ,40,FALSE)</f>
        <v>UP</v>
      </c>
      <c r="AP172" s="16" t="str">
        <f>VLOOKUP($B172,[1]AC!$B:$BJ,41,FALSE)</f>
        <v>POSITIVE</v>
      </c>
      <c r="AQ172" s="16">
        <f>VLOOKUP($B172,[1]AC!$B:$BJ,42,FALSE)</f>
        <v>63.492185731149149</v>
      </c>
      <c r="AR172" s="16">
        <f>VLOOKUP($B172,[1]AC!$B:$BJ,43,FALSE)</f>
        <v>6769.6039787132295</v>
      </c>
      <c r="AS172" s="16">
        <f>VLOOKUP($B172,[1]AC!$B:$BJ,44,FALSE)</f>
        <v>63.397102753706555</v>
      </c>
      <c r="AT172" s="16">
        <f>VLOOKUP($B172,[1]AC!$B:$BJ,45,FALSE)</f>
        <v>6766.1256231941452</v>
      </c>
      <c r="AU172" s="16">
        <f>VLOOKUP($B172,[1]AC!$B:$BJ,46,FALSE)</f>
        <v>9.3790103425249079E-3</v>
      </c>
      <c r="AV172" s="16">
        <f>VLOOKUP($B172,[1]AC!$B:$BJ,47,FALSE)</f>
        <v>9.3697791445642893E-3</v>
      </c>
      <c r="AW172" s="16" t="str">
        <f>VLOOKUP($B172,[1]AC!$B:$BJ,48,FALSE)</f>
        <v>UP</v>
      </c>
      <c r="AX172" s="16" t="str">
        <f>VLOOKUP($B172,[1]AC!$B:$BJ,49,FALSE)</f>
        <v>UP</v>
      </c>
      <c r="AY172" s="16" t="str">
        <f>VLOOKUP($B172,[1]AC!$B:$BJ,50,FALSE)</f>
        <v>POSITIVE</v>
      </c>
      <c r="AZ172" s="16">
        <f>VLOOKUP($B172,[1]AC!$B:$BJ,51,FALSE)</f>
        <v>92.863254791008742</v>
      </c>
      <c r="BA172" s="16">
        <f>VLOOKUP($B172,[1]AC!$B:$BJ,52,FALSE)</f>
        <v>66.157741837040064</v>
      </c>
      <c r="BB172" s="16">
        <f>VLOOKUP($B172,[1]AC!$B:$BJ,53,FALSE)</f>
        <v>60.656679748218252</v>
      </c>
      <c r="BC172" s="16">
        <f>VLOOKUP($B172,[1]AC!$B:$BJ,54,FALSE)</f>
        <v>3.0869526471904551E-2</v>
      </c>
      <c r="BD172" s="16">
        <f>VLOOKUP($B172,[1]AC!$B:$BJ,55,FALSE)</f>
        <v>4.8846876455154398E-2</v>
      </c>
      <c r="BE172" s="16">
        <f>VLOOKUP($B172,[1]AC!$B:$BJ,56,FALSE)</f>
        <v>0.12436091594682663</v>
      </c>
      <c r="BF172" s="14">
        <f>VLOOKUP($B172,[2]indicators!$A:$G,2,FALSE)</f>
        <v>51</v>
      </c>
      <c r="BG172" s="14">
        <f>VLOOKUP($B172,[2]indicators!$A:$G,3,FALSE)</f>
        <v>0</v>
      </c>
      <c r="BH172" s="14">
        <f>VLOOKUP($B172,[2]indicators!$A:$G,4,FALSE)</f>
        <v>0</v>
      </c>
      <c r="BI172" s="17">
        <f>VLOOKUP($B172,[2]indicators!$A:$G,5,FALSE)</f>
        <v>0</v>
      </c>
      <c r="BJ172" s="17">
        <f>VLOOKUP($B172,[2]indicators!$A:$G,6,FALSE)</f>
        <v>46063</v>
      </c>
      <c r="BK172" s="17">
        <f>VLOOKUP($B172,[2]indicators!$A:$G,7,FALSE)</f>
        <v>0</v>
      </c>
    </row>
    <row r="173" spans="1:63" x14ac:dyDescent="0.25">
      <c r="A173" s="14">
        <v>172</v>
      </c>
      <c r="B173" s="14" t="s">
        <v>179</v>
      </c>
      <c r="C173" s="6" t="s">
        <v>607</v>
      </c>
      <c r="D173" s="6" t="s">
        <v>100</v>
      </c>
      <c r="E173" s="15">
        <f t="shared" ca="1" si="2"/>
        <v>2</v>
      </c>
      <c r="F173" s="16">
        <f>VLOOKUP($B173,[1]AC!$B:$BJ,5,FALSE)</f>
        <v>63.325177126147771</v>
      </c>
      <c r="G173" s="16">
        <f>VLOOKUP($B174,[1]AC!$B:$BJ,6,FALSE)</f>
        <v>52.558294930935155</v>
      </c>
      <c r="H173" s="16">
        <f>VLOOKUP($B174,[1]AC!$B:$BJ,7,FALSE)</f>
        <v>1</v>
      </c>
      <c r="I173" s="16">
        <f>VLOOKUP($B174,[1]AC!$B:$BJ,8,FALSE)</f>
        <v>29.66</v>
      </c>
      <c r="J173" s="16">
        <f>VLOOKUP($B174,[1]AC!$B:$BJ,9,FALSE)</f>
        <v>6941.81</v>
      </c>
      <c r="K173" s="16">
        <f>VLOOKUP($B174,[1]AC!$B:$BJ,10,FALSE)</f>
        <v>29.73</v>
      </c>
      <c r="L173" s="16">
        <f>VLOOKUP($B174,[1]AC!$B:$BJ,11,FALSE)</f>
        <v>6964.82</v>
      </c>
      <c r="M173" s="16">
        <f>VLOOKUP($B174,[1]AC!$B:$BJ,12,FALSE)</f>
        <v>4.2726608766301584E-3</v>
      </c>
      <c r="N173" s="16">
        <f>VLOOKUP($B174,[1]AC!$B:$BJ,13,FALSE)</f>
        <v>4.2685955990248133E-3</v>
      </c>
      <c r="O173" s="16">
        <f>VLOOKUP($B174,[1]AC!$B:$BJ,14,FALSE)</f>
        <v>26.109972577348241</v>
      </c>
      <c r="P173" s="16">
        <f>VLOOKUP($B174,[1]AC!$B:$BJ,15,FALSE)</f>
        <v>6892.2477999999992</v>
      </c>
      <c r="Q173" s="16">
        <f>VLOOKUP($B174,[1]AC!$B:$BJ,16,FALSE)</f>
        <v>26.008019490399992</v>
      </c>
      <c r="R173" s="16">
        <f>VLOOKUP($B174,[1]AC!$B:$BJ,17,FALSE)</f>
        <v>6889.6637999999994</v>
      </c>
      <c r="S173" s="16">
        <f>VLOOKUP($B174,[1]AC!$B:$BJ,18,FALSE)</f>
        <v>3.7883101906678752E-3</v>
      </c>
      <c r="T173" s="16">
        <f>VLOOKUP($B174,[1]AC!$B:$BJ,19,FALSE)</f>
        <v>3.7749330367034739E-3</v>
      </c>
      <c r="U173" s="16" t="str">
        <f>VLOOKUP($B173,[1]AC!$B:$BJ,20,FALSE)</f>
        <v>POSITIVE</v>
      </c>
      <c r="V173" s="16" t="str">
        <f>VLOOKUP($B173,[1]AC!$B:$BJ,21,FALSE)</f>
        <v/>
      </c>
      <c r="W173" s="16" t="str">
        <f>VLOOKUP($B173,[1]AC!$B:$BJ,22,FALSE)</f>
        <v>UP</v>
      </c>
      <c r="X173" s="16" t="str">
        <f>VLOOKUP($B173,[1]AC!$B:$BJ,23,FALSE)</f>
        <v>POSITIVE</v>
      </c>
      <c r="Y173" s="16">
        <f>VLOOKUP($B173,[1]AC!$B:$BJ,24,FALSE)</f>
        <v>20.943570752489933</v>
      </c>
      <c r="Z173" s="16">
        <f>VLOOKUP($B173,[1]AC!$B:$BJ,25,FALSE)</f>
        <v>6852.6203076923057</v>
      </c>
      <c r="AA173" s="16">
        <f>VLOOKUP($B173,[1]AC!$B:$BJ,26,FALSE)</f>
        <v>20.905951460695388</v>
      </c>
      <c r="AB173" s="16">
        <f>VLOOKUP($B173,[1]AC!$B:$BJ,27,FALSE)</f>
        <v>6850.3815384615364</v>
      </c>
      <c r="AC173" s="16">
        <f>VLOOKUP($B173,[1]AC!$B:$BJ,28,FALSE)</f>
        <v>3.0562864732166821E-3</v>
      </c>
      <c r="AD173" s="16">
        <f>VLOOKUP($B173,[1]AC!$B:$BJ,29,FALSE)</f>
        <v>3.0517937348918029E-3</v>
      </c>
      <c r="AE173" s="16" t="str">
        <f>VLOOKUP($B173,[1]AC!$B:$BJ,30,FALSE)</f>
        <v>UP</v>
      </c>
      <c r="AF173" s="16" t="str">
        <f>VLOOKUP($B173,[1]AC!$B:$BJ,31,FALSE)</f>
        <v>UP</v>
      </c>
      <c r="AG173" s="16" t="str">
        <f>VLOOKUP($B173,[1]AC!$B:$BJ,32,FALSE)</f>
        <v>POSITIVE</v>
      </c>
      <c r="AH173" s="16">
        <f>VLOOKUP($B173,[1]AC!$B:$BJ,33,FALSE)</f>
        <v>19.557826652335628</v>
      </c>
      <c r="AI173" s="16">
        <f>VLOOKUP($B173,[1]AC!$B:$BJ,34,FALSE)</f>
        <v>6560.7823076923087</v>
      </c>
      <c r="AJ173" s="16">
        <f>VLOOKUP($B173,[1]AC!$B:$BJ,35,FALSE)</f>
        <v>19.561159968062665</v>
      </c>
      <c r="AK173" s="16">
        <f>VLOOKUP($B173,[1]AC!$B:$BJ,36,FALSE)</f>
        <v>6561.3723076923088</v>
      </c>
      <c r="AL173" s="16">
        <f>VLOOKUP($B173,[1]AC!$B:$BJ,37,FALSE)</f>
        <v>2.981020514795118E-3</v>
      </c>
      <c r="AM173" s="16">
        <f>VLOOKUP($B173,[1]AC!$B:$BJ,38,FALSE)</f>
        <v>2.9812604819162429E-3</v>
      </c>
      <c r="AN173" s="16" t="str">
        <f>VLOOKUP($B174,[1]AC!$B:$BJ,39,FALSE)</f>
        <v>DOWN</v>
      </c>
      <c r="AO173" s="16" t="str">
        <f>VLOOKUP($B173,[1]AC!$B:$BJ,40,FALSE)</f>
        <v>DOWN</v>
      </c>
      <c r="AP173" s="16" t="str">
        <f>VLOOKUP($B173,[1]AC!$B:$BJ,41,FALSE)</f>
        <v>POSITIVE</v>
      </c>
      <c r="AQ173" s="16">
        <f>VLOOKUP($B173,[1]AC!$B:$BJ,42,FALSE)</f>
        <v>20.652289861123013</v>
      </c>
      <c r="AR173" s="16">
        <f>VLOOKUP($B173,[1]AC!$B:$BJ,43,FALSE)</f>
        <v>6769.6039787132295</v>
      </c>
      <c r="AS173" s="16">
        <f>VLOOKUP($B173,[1]AC!$B:$BJ,44,FALSE)</f>
        <v>20.604270381243179</v>
      </c>
      <c r="AT173" s="16">
        <f>VLOOKUP($B173,[1]AC!$B:$BJ,45,FALSE)</f>
        <v>6766.1256231941452</v>
      </c>
      <c r="AU173" s="16">
        <f>VLOOKUP($B173,[1]AC!$B:$BJ,46,FALSE)</f>
        <v>3.0507382597362237E-3</v>
      </c>
      <c r="AV173" s="16">
        <f>VLOOKUP($B173,[1]AC!$B:$BJ,47,FALSE)</f>
        <v>3.0452095525114321E-3</v>
      </c>
      <c r="AW173" s="16" t="str">
        <f>VLOOKUP($B173,[1]AC!$B:$BJ,48,FALSE)</f>
        <v>UP</v>
      </c>
      <c r="AX173" s="16" t="str">
        <f>VLOOKUP($B173,[1]AC!$B:$BJ,49,FALSE)</f>
        <v>UP</v>
      </c>
      <c r="AY173" s="16" t="str">
        <f>VLOOKUP($B173,[1]AC!$B:$BJ,50,FALSE)</f>
        <v>POSITIVE</v>
      </c>
      <c r="AZ173" s="16">
        <f>VLOOKUP($B173,[1]AC!$B:$BJ,51,FALSE)</f>
        <v>94.17875083416736</v>
      </c>
      <c r="BA173" s="16">
        <f>VLOOKUP($B173,[1]AC!$B:$BJ,52,FALSE)</f>
        <v>21.927845183440176</v>
      </c>
      <c r="BB173" s="16">
        <f>VLOOKUP($B173,[1]AC!$B:$BJ,53,FALSE)</f>
        <v>19.175881647447309</v>
      </c>
      <c r="BC173" s="16">
        <f>VLOOKUP($B173,[1]AC!$B:$BJ,54,FALSE)</f>
        <v>5.0262796336785875E-2</v>
      </c>
      <c r="BD173" s="16">
        <f>VLOOKUP($B173,[1]AC!$B:$BJ,55,FALSE)</f>
        <v>8.3405195487462613E-2</v>
      </c>
      <c r="BE173" s="16">
        <f>VLOOKUP($B173,[1]AC!$B:$BJ,56,FALSE)</f>
        <v>0.20098780454591259</v>
      </c>
      <c r="BF173" s="14">
        <f>VLOOKUP($B173,[2]indicators!$A:$G,2,FALSE)</f>
        <v>42</v>
      </c>
      <c r="BG173" s="14">
        <f>VLOOKUP($B173,[2]indicators!$A:$G,3,FALSE)</f>
        <v>0</v>
      </c>
      <c r="BH173" s="14">
        <f>VLOOKUP($B173,[2]indicators!$A:$G,4,FALSE)</f>
        <v>0</v>
      </c>
      <c r="BI173" s="17">
        <f>VLOOKUP($B173,[2]indicators!$A:$G,5,FALSE)</f>
        <v>0</v>
      </c>
      <c r="BJ173" s="17">
        <f>VLOOKUP($B173,[2]indicators!$A:$G,6,FALSE)</f>
        <v>45971</v>
      </c>
      <c r="BK173" s="17">
        <f>VLOOKUP($B173,[2]indicators!$A:$G,7,FALSE)</f>
        <v>46028</v>
      </c>
    </row>
    <row r="174" spans="1:63" x14ac:dyDescent="0.25">
      <c r="A174" s="14">
        <v>173</v>
      </c>
      <c r="B174" s="14" t="s">
        <v>180</v>
      </c>
      <c r="C174" s="6" t="s">
        <v>608</v>
      </c>
      <c r="D174" s="6" t="s">
        <v>100</v>
      </c>
      <c r="E174" s="15">
        <f t="shared" ca="1" si="2"/>
        <v>4</v>
      </c>
      <c r="F174" s="16">
        <f>VLOOKUP($B174,[1]AC!$B:$BJ,5,FALSE)</f>
        <v>74.689666279126243</v>
      </c>
      <c r="G174" s="16">
        <f>VLOOKUP($B175,[1]AC!$B:$BJ,6,FALSE)</f>
        <v>52.558294930935155</v>
      </c>
      <c r="H174" s="16">
        <f>VLOOKUP($B175,[1]AC!$B:$BJ,7,FALSE)</f>
        <v>0</v>
      </c>
      <c r="I174" s="16">
        <f>VLOOKUP($B175,[1]AC!$B:$BJ,8,FALSE)</f>
        <v>68.180000000000007</v>
      </c>
      <c r="J174" s="16">
        <f>VLOOKUP($B175,[1]AC!$B:$BJ,9,FALSE)</f>
        <v>6941.81</v>
      </c>
      <c r="K174" s="16">
        <f>VLOOKUP($B175,[1]AC!$B:$BJ,10,FALSE)</f>
        <v>68.48</v>
      </c>
      <c r="L174" s="16">
        <f>VLOOKUP($B175,[1]AC!$B:$BJ,11,FALSE)</f>
        <v>6964.82</v>
      </c>
      <c r="M174" s="16">
        <f>VLOOKUP($B175,[1]AC!$B:$BJ,12,FALSE)</f>
        <v>9.8216459396036487E-3</v>
      </c>
      <c r="N174" s="16">
        <f>VLOOKUP($B175,[1]AC!$B:$BJ,13,FALSE)</f>
        <v>9.832271329338017E-3</v>
      </c>
      <c r="O174" s="16">
        <f>VLOOKUP($B175,[1]AC!$B:$BJ,14,FALSE)</f>
        <v>65.381297116503518</v>
      </c>
      <c r="P174" s="16">
        <f>VLOOKUP($B175,[1]AC!$B:$BJ,15,FALSE)</f>
        <v>6892.2477999999992</v>
      </c>
      <c r="Q174" s="16">
        <f>VLOOKUP($B175,[1]AC!$B:$BJ,16,FALSE)</f>
        <v>65.262319276599996</v>
      </c>
      <c r="R174" s="16">
        <f>VLOOKUP($B175,[1]AC!$B:$BJ,17,FALSE)</f>
        <v>6889.6637999999994</v>
      </c>
      <c r="S174" s="16">
        <f>VLOOKUP($B175,[1]AC!$B:$BJ,18,FALSE)</f>
        <v>9.486208130314689E-3</v>
      </c>
      <c r="T174" s="16">
        <f>VLOOKUP($B175,[1]AC!$B:$BJ,19,FALSE)</f>
        <v>9.4724969419552815E-3</v>
      </c>
      <c r="U174" s="16" t="str">
        <f>VLOOKUP($B174,[1]AC!$B:$BJ,20,FALSE)</f>
        <v>POSITIVE</v>
      </c>
      <c r="V174" s="16" t="str">
        <f>VLOOKUP($B174,[1]AC!$B:$BJ,21,FALSE)</f>
        <v/>
      </c>
      <c r="W174" s="16" t="str">
        <f>VLOOKUP($B174,[1]AC!$B:$BJ,22,FALSE)</f>
        <v>UP</v>
      </c>
      <c r="X174" s="16" t="str">
        <f>VLOOKUP($B174,[1]AC!$B:$BJ,23,FALSE)</f>
        <v>POSITIVE</v>
      </c>
      <c r="Y174" s="16">
        <f>VLOOKUP($B174,[1]AC!$B:$BJ,24,FALSE)</f>
        <v>25.785959360421725</v>
      </c>
      <c r="Z174" s="16">
        <f>VLOOKUP($B174,[1]AC!$B:$BJ,25,FALSE)</f>
        <v>6852.6203076923057</v>
      </c>
      <c r="AA174" s="16">
        <f>VLOOKUP($B174,[1]AC!$B:$BJ,26,FALSE)</f>
        <v>25.699594564923071</v>
      </c>
      <c r="AB174" s="16">
        <f>VLOOKUP($B174,[1]AC!$B:$BJ,27,FALSE)</f>
        <v>6850.3815384615364</v>
      </c>
      <c r="AC174" s="16">
        <f>VLOOKUP($B174,[1]AC!$B:$BJ,28,FALSE)</f>
        <v>3.7629342065656382E-3</v>
      </c>
      <c r="AD174" s="16">
        <f>VLOOKUP($B174,[1]AC!$B:$BJ,29,FALSE)</f>
        <v>3.751556671790095E-3</v>
      </c>
      <c r="AE174" s="16" t="str">
        <f>VLOOKUP($B174,[1]AC!$B:$BJ,30,FALSE)</f>
        <v>UP</v>
      </c>
      <c r="AF174" s="16" t="str">
        <f>VLOOKUP($B174,[1]AC!$B:$BJ,31,FALSE)</f>
        <v>UP</v>
      </c>
      <c r="AG174" s="16" t="str">
        <f>VLOOKUP($B174,[1]AC!$B:$BJ,32,FALSE)</f>
        <v>POSITIVE</v>
      </c>
      <c r="AH174" s="16">
        <f>VLOOKUP($B174,[1]AC!$B:$BJ,33,FALSE)</f>
        <v>24.584181270976757</v>
      </c>
      <c r="AI174" s="16">
        <f>VLOOKUP($B174,[1]AC!$B:$BJ,34,FALSE)</f>
        <v>6560.7823076923087</v>
      </c>
      <c r="AJ174" s="16">
        <f>VLOOKUP($B174,[1]AC!$B:$BJ,35,FALSE)</f>
        <v>24.585976146684139</v>
      </c>
      <c r="AK174" s="16">
        <f>VLOOKUP($B174,[1]AC!$B:$BJ,36,FALSE)</f>
        <v>6561.3723076923088</v>
      </c>
      <c r="AL174" s="16">
        <f>VLOOKUP($B174,[1]AC!$B:$BJ,37,FALSE)</f>
        <v>3.7471417459092621E-3</v>
      </c>
      <c r="AM174" s="16">
        <f>VLOOKUP($B174,[1]AC!$B:$BJ,38,FALSE)</f>
        <v>3.7470783539992778E-3</v>
      </c>
      <c r="AN174" s="16" t="str">
        <f>VLOOKUP($B175,[1]AC!$B:$BJ,39,FALSE)</f>
        <v>DOWN</v>
      </c>
      <c r="AO174" s="16" t="str">
        <f>VLOOKUP($B174,[1]AC!$B:$BJ,40,FALSE)</f>
        <v>UP</v>
      </c>
      <c r="AP174" s="16" t="str">
        <f>VLOOKUP($B174,[1]AC!$B:$BJ,41,FALSE)</f>
        <v>POSITIVE</v>
      </c>
      <c r="AQ174" s="16">
        <f>VLOOKUP($B174,[1]AC!$B:$BJ,42,FALSE)</f>
        <v>25.628173422401886</v>
      </c>
      <c r="AR174" s="16">
        <f>VLOOKUP($B174,[1]AC!$B:$BJ,43,FALSE)</f>
        <v>6769.6039787132295</v>
      </c>
      <c r="AS174" s="16">
        <f>VLOOKUP($B174,[1]AC!$B:$BJ,44,FALSE)</f>
        <v>25.546737846047602</v>
      </c>
      <c r="AT174" s="16">
        <f>VLOOKUP($B174,[1]AC!$B:$BJ,45,FALSE)</f>
        <v>6766.1256231941452</v>
      </c>
      <c r="AU174" s="16">
        <f>VLOOKUP($B174,[1]AC!$B:$BJ,46,FALSE)</f>
        <v>3.7857714429069609E-3</v>
      </c>
      <c r="AV174" s="16">
        <f>VLOOKUP($B174,[1]AC!$B:$BJ,47,FALSE)</f>
        <v>3.775681870060746E-3</v>
      </c>
      <c r="AW174" s="16" t="str">
        <f>VLOOKUP($B174,[1]AC!$B:$BJ,48,FALSE)</f>
        <v>UP</v>
      </c>
      <c r="AX174" s="16" t="str">
        <f>VLOOKUP($B174,[1]AC!$B:$BJ,49,FALSE)</f>
        <v>UP</v>
      </c>
      <c r="AY174" s="16" t="str">
        <f>VLOOKUP($B174,[1]AC!$B:$BJ,50,FALSE)</f>
        <v>POSITIVE</v>
      </c>
      <c r="AZ174" s="16">
        <f>VLOOKUP($B174,[1]AC!$B:$BJ,51,FALSE)</f>
        <v>92.369125698866767</v>
      </c>
      <c r="BA174" s="16">
        <f>VLOOKUP($B174,[1]AC!$B:$BJ,52,FALSE)</f>
        <v>26.869354833787483</v>
      </c>
      <c r="BB174" s="16">
        <f>VLOOKUP($B174,[1]AC!$B:$BJ,53,FALSE)</f>
        <v>24.23393114046203</v>
      </c>
      <c r="BC174" s="16">
        <f>VLOOKUP($B174,[1]AC!$B:$BJ,54,FALSE)</f>
        <v>0.10385977569894456</v>
      </c>
      <c r="BD174" s="16">
        <f>VLOOKUP($B174,[1]AC!$B:$BJ,55,FALSE)</f>
        <v>0.13596442555177535</v>
      </c>
      <c r="BE174" s="16">
        <f>VLOOKUP($B174,[1]AC!$B:$BJ,56,FALSE)</f>
        <v>0.22390378300936775</v>
      </c>
      <c r="BF174" s="14">
        <f>VLOOKUP($B174,[2]indicators!$A:$G,2,FALSE)</f>
        <v>27</v>
      </c>
      <c r="BG174" s="14">
        <f>VLOOKUP($B174,[2]indicators!$A:$G,3,FALSE)</f>
        <v>0</v>
      </c>
      <c r="BH174" s="14">
        <f>VLOOKUP($B174,[2]indicators!$A:$G,4,FALSE)</f>
        <v>0</v>
      </c>
      <c r="BI174" s="17">
        <f>VLOOKUP($B174,[2]indicators!$A:$G,5,FALSE)</f>
        <v>0</v>
      </c>
      <c r="BJ174" s="17">
        <f>VLOOKUP($B174,[2]indicators!$A:$G,6,FALSE)</f>
        <v>46035</v>
      </c>
      <c r="BK174" s="17">
        <f>VLOOKUP($B174,[2]indicators!$A:$G,7,FALSE)</f>
        <v>0</v>
      </c>
    </row>
    <row r="175" spans="1:63" x14ac:dyDescent="0.25">
      <c r="A175" s="14">
        <v>174</v>
      </c>
      <c r="B175" s="14" t="s">
        <v>181</v>
      </c>
      <c r="C175" s="6" t="s">
        <v>182</v>
      </c>
      <c r="D175" s="6" t="s">
        <v>100</v>
      </c>
      <c r="E175" s="15">
        <f t="shared" ca="1" si="2"/>
        <v>3</v>
      </c>
      <c r="F175" s="16">
        <f>VLOOKUP($B175,[1]AC!$B:$BJ,5,FALSE)</f>
        <v>61.043374442610691</v>
      </c>
      <c r="G175" s="16">
        <f>VLOOKUP($B176,[1]AC!$B:$BJ,6,FALSE)</f>
        <v>52.558294930935155</v>
      </c>
      <c r="H175" s="16">
        <f>VLOOKUP($B176,[1]AC!$B:$BJ,7,FALSE)</f>
        <v>0</v>
      </c>
      <c r="I175" s="16">
        <f>VLOOKUP($B176,[1]AC!$B:$BJ,8,FALSE)</f>
        <v>37.9</v>
      </c>
      <c r="J175" s="16">
        <f>VLOOKUP($B176,[1]AC!$B:$BJ,9,FALSE)</f>
        <v>6941.81</v>
      </c>
      <c r="K175" s="16">
        <f>VLOOKUP($B176,[1]AC!$B:$BJ,10,FALSE)</f>
        <v>38.03</v>
      </c>
      <c r="L175" s="16">
        <f>VLOOKUP($B176,[1]AC!$B:$BJ,11,FALSE)</f>
        <v>6964.82</v>
      </c>
      <c r="M175" s="16">
        <f>VLOOKUP($B176,[1]AC!$B:$BJ,12,FALSE)</f>
        <v>5.4596711808591698E-3</v>
      </c>
      <c r="N175" s="16">
        <f>VLOOKUP($B176,[1]AC!$B:$BJ,13,FALSE)</f>
        <v>5.4602990457757704E-3</v>
      </c>
      <c r="O175" s="16">
        <f>VLOOKUP($B176,[1]AC!$B:$BJ,14,FALSE)</f>
        <v>36.019256657517566</v>
      </c>
      <c r="P175" s="16">
        <f>VLOOKUP($B176,[1]AC!$B:$BJ,15,FALSE)</f>
        <v>6892.2477999999992</v>
      </c>
      <c r="Q175" s="16">
        <f>VLOOKUP($B176,[1]AC!$B:$BJ,16,FALSE)</f>
        <v>35.964669763799989</v>
      </c>
      <c r="R175" s="16">
        <f>VLOOKUP($B176,[1]AC!$B:$BJ,17,FALSE)</f>
        <v>6889.6637999999994</v>
      </c>
      <c r="S175" s="16">
        <f>VLOOKUP($B176,[1]AC!$B:$BJ,18,FALSE)</f>
        <v>5.226053633404993E-3</v>
      </c>
      <c r="T175" s="16">
        <f>VLOOKUP($B176,[1]AC!$B:$BJ,19,FALSE)</f>
        <v>5.2200906760936569E-3</v>
      </c>
      <c r="U175" s="16" t="str">
        <f>VLOOKUP($B175,[1]AC!$B:$BJ,20,FALSE)</f>
        <v>NEGATIVE</v>
      </c>
      <c r="V175" s="16" t="str">
        <f>VLOOKUP($B175,[1]AC!$B:$BJ,21,FALSE)</f>
        <v/>
      </c>
      <c r="W175" s="16" t="str">
        <f>VLOOKUP($B175,[1]AC!$B:$BJ,22,FALSE)</f>
        <v>UP</v>
      </c>
      <c r="X175" s="16" t="str">
        <f>VLOOKUP($B175,[1]AC!$B:$BJ,23,FALSE)</f>
        <v>POSITIVE</v>
      </c>
      <c r="Y175" s="16">
        <f>VLOOKUP($B175,[1]AC!$B:$BJ,24,FALSE)</f>
        <v>64.548562996387318</v>
      </c>
      <c r="Z175" s="16">
        <f>VLOOKUP($B175,[1]AC!$B:$BJ,25,FALSE)</f>
        <v>6852.6203076923057</v>
      </c>
      <c r="AA175" s="16">
        <f>VLOOKUP($B175,[1]AC!$B:$BJ,26,FALSE)</f>
        <v>64.451852412153841</v>
      </c>
      <c r="AB175" s="16">
        <f>VLOOKUP($B175,[1]AC!$B:$BJ,27,FALSE)</f>
        <v>6850.3815384615364</v>
      </c>
      <c r="AC175" s="16">
        <f>VLOOKUP($B175,[1]AC!$B:$BJ,28,FALSE)</f>
        <v>9.419544655630387E-3</v>
      </c>
      <c r="AD175" s="16">
        <f>VLOOKUP($B175,[1]AC!$B:$BJ,29,FALSE)</f>
        <v>9.4085055044435505E-3</v>
      </c>
      <c r="AE175" s="16" t="str">
        <f>VLOOKUP($B175,[1]AC!$B:$BJ,30,FALSE)</f>
        <v>UP</v>
      </c>
      <c r="AF175" s="16" t="str">
        <f>VLOOKUP($B175,[1]AC!$B:$BJ,31,FALSE)</f>
        <v>UP</v>
      </c>
      <c r="AG175" s="16" t="str">
        <f>VLOOKUP($B175,[1]AC!$B:$BJ,32,FALSE)</f>
        <v>POSITIVE</v>
      </c>
      <c r="AH175" s="16">
        <f>VLOOKUP($B175,[1]AC!$B:$BJ,33,FALSE)</f>
        <v>61.606821567939832</v>
      </c>
      <c r="AI175" s="16">
        <f>VLOOKUP($B175,[1]AC!$B:$BJ,34,FALSE)</f>
        <v>6560.7823076923087</v>
      </c>
      <c r="AJ175" s="16">
        <f>VLOOKUP($B175,[1]AC!$B:$BJ,35,FALSE)</f>
        <v>61.614513867807126</v>
      </c>
      <c r="AK175" s="16">
        <f>VLOOKUP($B175,[1]AC!$B:$BJ,36,FALSE)</f>
        <v>6561.3723076923088</v>
      </c>
      <c r="AL175" s="16">
        <f>VLOOKUP($B175,[1]AC!$B:$BJ,37,FALSE)</f>
        <v>9.390163958908954E-3</v>
      </c>
      <c r="AM175" s="16">
        <f>VLOOKUP($B175,[1]AC!$B:$BJ,38,FALSE)</f>
        <v>9.3904919547961891E-3</v>
      </c>
      <c r="AN175" s="16" t="str">
        <f>VLOOKUP($B176,[1]AC!$B:$BJ,39,FALSE)</f>
        <v>DOWN</v>
      </c>
      <c r="AO175" s="16" t="str">
        <f>VLOOKUP($B175,[1]AC!$B:$BJ,40,FALSE)</f>
        <v>DOWN</v>
      </c>
      <c r="AP175" s="16" t="str">
        <f>VLOOKUP($B175,[1]AC!$B:$BJ,41,FALSE)</f>
        <v>POSITIVE</v>
      </c>
      <c r="AQ175" s="16">
        <f>VLOOKUP($B175,[1]AC!$B:$BJ,42,FALSE)</f>
        <v>63.829518234302661</v>
      </c>
      <c r="AR175" s="16">
        <f>VLOOKUP($B175,[1]AC!$B:$BJ,43,FALSE)</f>
        <v>6769.6039787132295</v>
      </c>
      <c r="AS175" s="16">
        <f>VLOOKUP($B175,[1]AC!$B:$BJ,44,FALSE)</f>
        <v>63.741654892835363</v>
      </c>
      <c r="AT175" s="16">
        <f>VLOOKUP($B175,[1]AC!$B:$BJ,45,FALSE)</f>
        <v>6766.1256231941452</v>
      </c>
      <c r="AU175" s="16">
        <f>VLOOKUP($B175,[1]AC!$B:$BJ,46,FALSE)</f>
        <v>9.4288408059041897E-3</v>
      </c>
      <c r="AV175" s="16">
        <f>VLOOKUP($B175,[1]AC!$B:$BJ,47,FALSE)</f>
        <v>9.4207022515707117E-3</v>
      </c>
      <c r="AW175" s="16" t="str">
        <f>VLOOKUP($B175,[1]AC!$B:$BJ,48,FALSE)</f>
        <v>UP</v>
      </c>
      <c r="AX175" s="16" t="str">
        <f>VLOOKUP($B175,[1]AC!$B:$BJ,49,FALSE)</f>
        <v>UP</v>
      </c>
      <c r="AY175" s="16" t="str">
        <f>VLOOKUP($B175,[1]AC!$B:$BJ,50,FALSE)</f>
        <v>POSITIVE</v>
      </c>
      <c r="AZ175" s="16">
        <f>VLOOKUP($B175,[1]AC!$B:$BJ,51,FALSE)</f>
        <v>91.637355385302897</v>
      </c>
      <c r="BA175" s="16">
        <f>VLOOKUP($B175,[1]AC!$B:$BJ,52,FALSE)</f>
        <v>66.448387106618583</v>
      </c>
      <c r="BB175" s="16">
        <f>VLOOKUP($B175,[1]AC!$B:$BJ,53,FALSE)</f>
        <v>60.994960423219091</v>
      </c>
      <c r="BC175" s="16">
        <f>VLOOKUP($B175,[1]AC!$B:$BJ,54,FALSE)</f>
        <v>2.605951730029199E-2</v>
      </c>
      <c r="BD175" s="16">
        <f>VLOOKUP($B175,[1]AC!$B:$BJ,55,FALSE)</f>
        <v>4.2805863556200974E-2</v>
      </c>
      <c r="BE175" s="16">
        <f>VLOOKUP($B175,[1]AC!$B:$BJ,56,FALSE)</f>
        <v>0.11779726598602358</v>
      </c>
      <c r="BF175" s="14">
        <f>VLOOKUP($B175,[2]indicators!$A:$G,2,FALSE)</f>
        <v>51</v>
      </c>
      <c r="BG175" s="14">
        <f>VLOOKUP($B175,[2]indicators!$A:$G,3,FALSE)</f>
        <v>0</v>
      </c>
      <c r="BH175" s="14">
        <f>VLOOKUP($B175,[2]indicators!$A:$G,4,FALSE)</f>
        <v>0</v>
      </c>
      <c r="BI175" s="17">
        <f>VLOOKUP($B175,[2]indicators!$A:$G,5,FALSE)</f>
        <v>0</v>
      </c>
      <c r="BJ175" s="17">
        <f>VLOOKUP($B175,[2]indicators!$A:$G,6,FALSE)</f>
        <v>46062</v>
      </c>
      <c r="BK175" s="17">
        <f>VLOOKUP($B175,[2]indicators!$A:$G,7,FALSE)</f>
        <v>0</v>
      </c>
    </row>
    <row r="176" spans="1:63" x14ac:dyDescent="0.25">
      <c r="A176" s="14">
        <v>175</v>
      </c>
      <c r="B176" s="14" t="s">
        <v>183</v>
      </c>
      <c r="C176" s="6" t="s">
        <v>184</v>
      </c>
      <c r="D176" s="6" t="s">
        <v>100</v>
      </c>
      <c r="E176" s="15">
        <f t="shared" ca="1" si="2"/>
        <v>7</v>
      </c>
      <c r="F176" s="16">
        <f>VLOOKUP($B176,[1]AC!$B:$BJ,5,FALSE)</f>
        <v>55.028954394415244</v>
      </c>
      <c r="G176" s="16">
        <f>VLOOKUP($B177,[1]AC!$B:$BJ,6,FALSE)</f>
        <v>52.558294930935155</v>
      </c>
      <c r="H176" s="16">
        <f>VLOOKUP($B177,[1]AC!$B:$BJ,7,FALSE)</f>
        <v>0</v>
      </c>
      <c r="I176" s="16">
        <f>VLOOKUP($B177,[1]AC!$B:$BJ,8,FALSE)</f>
        <v>74.23</v>
      </c>
      <c r="J176" s="16">
        <f>VLOOKUP($B177,[1]AC!$B:$BJ,9,FALSE)</f>
        <v>6941.81</v>
      </c>
      <c r="K176" s="16">
        <f>VLOOKUP($B177,[1]AC!$B:$BJ,10,FALSE)</f>
        <v>74.61</v>
      </c>
      <c r="L176" s="16">
        <f>VLOOKUP($B177,[1]AC!$B:$BJ,11,FALSE)</f>
        <v>6964.82</v>
      </c>
      <c r="M176" s="16">
        <f>VLOOKUP($B177,[1]AC!$B:$BJ,12,FALSE)</f>
        <v>1.0693176563461115E-2</v>
      </c>
      <c r="N176" s="16">
        <f>VLOOKUP($B177,[1]AC!$B:$BJ,13,FALSE)</f>
        <v>1.0712408935191434E-2</v>
      </c>
      <c r="O176" s="16">
        <f>VLOOKUP($B177,[1]AC!$B:$BJ,14,FALSE)</f>
        <v>74.611126378738689</v>
      </c>
      <c r="P176" s="16">
        <f>VLOOKUP($B177,[1]AC!$B:$BJ,15,FALSE)</f>
        <v>6892.2477999999992</v>
      </c>
      <c r="Q176" s="16">
        <f>VLOOKUP($B177,[1]AC!$B:$BJ,16,FALSE)</f>
        <v>74.644914943600014</v>
      </c>
      <c r="R176" s="16">
        <f>VLOOKUP($B177,[1]AC!$B:$BJ,17,FALSE)</f>
        <v>6889.6637999999994</v>
      </c>
      <c r="S176" s="16">
        <f>VLOOKUP($B177,[1]AC!$B:$BJ,18,FALSE)</f>
        <v>1.0825369102187343E-2</v>
      </c>
      <c r="T176" s="16">
        <f>VLOOKUP($B177,[1]AC!$B:$BJ,19,FALSE)</f>
        <v>1.0834333446517378E-2</v>
      </c>
      <c r="U176" s="16" t="str">
        <f>VLOOKUP($B176,[1]AC!$B:$BJ,20,FALSE)</f>
        <v>NEGATIVE</v>
      </c>
      <c r="V176" s="16" t="str">
        <f>VLOOKUP($B176,[1]AC!$B:$BJ,21,FALSE)</f>
        <v/>
      </c>
      <c r="W176" s="16" t="str">
        <f>VLOOKUP($B176,[1]AC!$B:$BJ,22,FALSE)</f>
        <v>UP</v>
      </c>
      <c r="X176" s="16" t="str">
        <f>VLOOKUP($B176,[1]AC!$B:$BJ,23,FALSE)</f>
        <v>POSITIVE</v>
      </c>
      <c r="Y176" s="16">
        <f>VLOOKUP($B176,[1]AC!$B:$BJ,24,FALSE)</f>
        <v>35.705461670859677</v>
      </c>
      <c r="Z176" s="16">
        <f>VLOOKUP($B176,[1]AC!$B:$BJ,25,FALSE)</f>
        <v>6852.6203076923057</v>
      </c>
      <c r="AA176" s="16">
        <f>VLOOKUP($B176,[1]AC!$B:$BJ,26,FALSE)</f>
        <v>35.7144833243077</v>
      </c>
      <c r="AB176" s="16">
        <f>VLOOKUP($B176,[1]AC!$B:$BJ,27,FALSE)</f>
        <v>6850.3815384615364</v>
      </c>
      <c r="AC176" s="16">
        <f>VLOOKUP($B176,[1]AC!$B:$BJ,28,FALSE)</f>
        <v>5.2104830076137518E-3</v>
      </c>
      <c r="AD176" s="16">
        <f>VLOOKUP($B176,[1]AC!$B:$BJ,29,FALSE)</f>
        <v>5.2135027989008162E-3</v>
      </c>
      <c r="AE176" s="16" t="str">
        <f>VLOOKUP($B176,[1]AC!$B:$BJ,30,FALSE)</f>
        <v>DOWN</v>
      </c>
      <c r="AF176" s="16" t="str">
        <f>VLOOKUP($B176,[1]AC!$B:$BJ,31,FALSE)</f>
        <v>DOWN</v>
      </c>
      <c r="AG176" s="16" t="str">
        <f>VLOOKUP($B176,[1]AC!$B:$BJ,32,FALSE)</f>
        <v>POSITIVE</v>
      </c>
      <c r="AH176" s="16">
        <f>VLOOKUP($B176,[1]AC!$B:$BJ,33,FALSE)</f>
        <v>34.675709612971247</v>
      </c>
      <c r="AI176" s="16">
        <f>VLOOKUP($B176,[1]AC!$B:$BJ,34,FALSE)</f>
        <v>6560.7823076923087</v>
      </c>
      <c r="AJ176" s="16">
        <f>VLOOKUP($B176,[1]AC!$B:$BJ,35,FALSE)</f>
        <v>34.679042907179479</v>
      </c>
      <c r="AK176" s="16">
        <f>VLOOKUP($B176,[1]AC!$B:$BJ,36,FALSE)</f>
        <v>6561.3723076923088</v>
      </c>
      <c r="AL176" s="16">
        <f>VLOOKUP($B176,[1]AC!$B:$BJ,37,FALSE)</f>
        <v>5.2853010489793389E-3</v>
      </c>
      <c r="AM176" s="16">
        <f>VLOOKUP($B176,[1]AC!$B:$BJ,38,FALSE)</f>
        <v>5.2853338114228115E-3</v>
      </c>
      <c r="AN176" s="16" t="str">
        <f>VLOOKUP($B177,[1]AC!$B:$BJ,39,FALSE)</f>
        <v>DOWN</v>
      </c>
      <c r="AO176" s="16" t="str">
        <f>VLOOKUP($B176,[1]AC!$B:$BJ,40,FALSE)</f>
        <v>DOWN</v>
      </c>
      <c r="AP176" s="16" t="str">
        <f>VLOOKUP($B176,[1]AC!$B:$BJ,41,FALSE)</f>
        <v>POSITIVE</v>
      </c>
      <c r="AQ176" s="16">
        <f>VLOOKUP($B176,[1]AC!$B:$BJ,42,FALSE)</f>
        <v>35.9056513470574</v>
      </c>
      <c r="AR176" s="16">
        <f>VLOOKUP($B176,[1]AC!$B:$BJ,43,FALSE)</f>
        <v>6769.6039787132295</v>
      </c>
      <c r="AS176" s="16">
        <f>VLOOKUP($B176,[1]AC!$B:$BJ,44,FALSE)</f>
        <v>35.865357801528177</v>
      </c>
      <c r="AT176" s="16">
        <f>VLOOKUP($B176,[1]AC!$B:$BJ,45,FALSE)</f>
        <v>6766.1256231941452</v>
      </c>
      <c r="AU176" s="16">
        <f>VLOOKUP($B176,[1]AC!$B:$BJ,46,FALSE)</f>
        <v>5.3039515250761192E-3</v>
      </c>
      <c r="AV176" s="16">
        <f>VLOOKUP($B176,[1]AC!$B:$BJ,47,FALSE)</f>
        <v>5.3007230132681013E-3</v>
      </c>
      <c r="AW176" s="16" t="str">
        <f>VLOOKUP($B176,[1]AC!$B:$BJ,48,FALSE)</f>
        <v>UP</v>
      </c>
      <c r="AX176" s="16" t="str">
        <f>VLOOKUP($B176,[1]AC!$B:$BJ,49,FALSE)</f>
        <v>UP</v>
      </c>
      <c r="AY176" s="16" t="str">
        <f>VLOOKUP($B176,[1]AC!$B:$BJ,50,FALSE)</f>
        <v>POSITIVE</v>
      </c>
      <c r="AZ176" s="16">
        <f>VLOOKUP($B176,[1]AC!$B:$BJ,51,FALSE)</f>
        <v>62.629696733999083</v>
      </c>
      <c r="BA176" s="16">
        <f>VLOOKUP($B176,[1]AC!$B:$BJ,52,FALSE)</f>
        <v>36.827775541157372</v>
      </c>
      <c r="BB176" s="16">
        <f>VLOOKUP($B176,[1]AC!$B:$BJ,53,FALSE)</f>
        <v>34.140332289674404</v>
      </c>
      <c r="BC176" s="16">
        <f>VLOOKUP($B176,[1]AC!$B:$BJ,54,FALSE)</f>
        <v>2.9114559407595664E-2</v>
      </c>
      <c r="BD176" s="16">
        <f>VLOOKUP($B176,[1]AC!$B:$BJ,55,FALSE)</f>
        <v>5.2214940479342165E-2</v>
      </c>
      <c r="BE176" s="16">
        <f>VLOOKUP($B176,[1]AC!$B:$BJ,56,FALSE)</f>
        <v>0.11012393430812306</v>
      </c>
      <c r="BF176" s="14">
        <f>VLOOKUP($B176,[2]indicators!$A:$G,2,FALSE)</f>
        <v>2</v>
      </c>
      <c r="BG176" s="14">
        <f>VLOOKUP($B176,[2]indicators!$A:$G,3,FALSE)</f>
        <v>0</v>
      </c>
      <c r="BH176" s="14">
        <f>VLOOKUP($B176,[2]indicators!$A:$G,4,FALSE)</f>
        <v>0</v>
      </c>
      <c r="BI176" s="17">
        <f>VLOOKUP($B176,[2]indicators!$A:$G,5,FALSE)</f>
        <v>46052</v>
      </c>
      <c r="BJ176" s="17">
        <f>VLOOKUP($B176,[2]indicators!$A:$G,6,FALSE)</f>
        <v>0</v>
      </c>
      <c r="BK176" s="17">
        <f>VLOOKUP($B176,[2]indicators!$A:$G,7,FALSE)</f>
        <v>0</v>
      </c>
    </row>
    <row r="177" spans="1:63" x14ac:dyDescent="0.25">
      <c r="A177" s="14">
        <v>176</v>
      </c>
      <c r="B177" s="14" t="s">
        <v>185</v>
      </c>
      <c r="C177" s="6" t="s">
        <v>609</v>
      </c>
      <c r="D177" s="6" t="s">
        <v>100</v>
      </c>
      <c r="E177" s="15">
        <f t="shared" ca="1" si="2"/>
        <v>1</v>
      </c>
      <c r="F177" s="16">
        <f>VLOOKUP($B177,[1]AC!$B:$BJ,5,FALSE)</f>
        <v>47.268285817199946</v>
      </c>
      <c r="G177" s="16">
        <f>VLOOKUP($B178,[1]AC!$B:$BJ,6,FALSE)</f>
        <v>52.558294930935155</v>
      </c>
      <c r="H177" s="16">
        <f>VLOOKUP($B178,[1]AC!$B:$BJ,7,FALSE)</f>
        <v>0</v>
      </c>
      <c r="I177" s="16">
        <f>VLOOKUP($B178,[1]AC!$B:$BJ,8,FALSE)</f>
        <v>25.12</v>
      </c>
      <c r="J177" s="16">
        <f>VLOOKUP($B178,[1]AC!$B:$BJ,9,FALSE)</f>
        <v>6941.81</v>
      </c>
      <c r="K177" s="16">
        <f>VLOOKUP($B178,[1]AC!$B:$BJ,10,FALSE)</f>
        <v>25.04</v>
      </c>
      <c r="L177" s="16">
        <f>VLOOKUP($B178,[1]AC!$B:$BJ,11,FALSE)</f>
        <v>6964.82</v>
      </c>
      <c r="M177" s="16">
        <f>VLOOKUP($B178,[1]AC!$B:$BJ,12,FALSE)</f>
        <v>3.6186527721156297E-3</v>
      </c>
      <c r="N177" s="16">
        <f>VLOOKUP($B178,[1]AC!$B:$BJ,13,FALSE)</f>
        <v>3.5952113622462604E-3</v>
      </c>
      <c r="O177" s="16">
        <f>VLOOKUP($B178,[1]AC!$B:$BJ,14,FALSE)</f>
        <v>29.030332289292669</v>
      </c>
      <c r="P177" s="16">
        <f>VLOOKUP($B178,[1]AC!$B:$BJ,15,FALSE)</f>
        <v>6892.2477999999992</v>
      </c>
      <c r="Q177" s="16">
        <f>VLOOKUP($B178,[1]AC!$B:$BJ,16,FALSE)</f>
        <v>29.124734540308005</v>
      </c>
      <c r="R177" s="16">
        <f>VLOOKUP($B178,[1]AC!$B:$BJ,17,FALSE)</f>
        <v>6889.6637999999994</v>
      </c>
      <c r="S177" s="16">
        <f>VLOOKUP($B178,[1]AC!$B:$BJ,18,FALSE)</f>
        <v>4.2120267772863115E-3</v>
      </c>
      <c r="T177" s="16">
        <f>VLOOKUP($B178,[1]AC!$B:$BJ,19,FALSE)</f>
        <v>4.2273085285102017E-3</v>
      </c>
      <c r="U177" s="16" t="str">
        <f>VLOOKUP($B177,[1]AC!$B:$BJ,20,FALSE)</f>
        <v>NEGATIVE</v>
      </c>
      <c r="V177" s="16" t="str">
        <f>VLOOKUP($B177,[1]AC!$B:$BJ,21,FALSE)</f>
        <v/>
      </c>
      <c r="W177" s="16" t="str">
        <f>VLOOKUP($B177,[1]AC!$B:$BJ,22,FALSE)</f>
        <v>DOWN</v>
      </c>
      <c r="X177" s="16" t="str">
        <f>VLOOKUP($B177,[1]AC!$B:$BJ,23,FALSE)</f>
        <v>NEGATIVE</v>
      </c>
      <c r="Y177" s="16">
        <f>VLOOKUP($B177,[1]AC!$B:$BJ,24,FALSE)</f>
        <v>74.186497226722054</v>
      </c>
      <c r="Z177" s="16">
        <f>VLOOKUP($B177,[1]AC!$B:$BJ,25,FALSE)</f>
        <v>6852.6203076923057</v>
      </c>
      <c r="AA177" s="16">
        <f>VLOOKUP($B177,[1]AC!$B:$BJ,26,FALSE)</f>
        <v>74.118681258769243</v>
      </c>
      <c r="AB177" s="16">
        <f>VLOOKUP($B177,[1]AC!$B:$BJ,27,FALSE)</f>
        <v>6850.3815384615364</v>
      </c>
      <c r="AC177" s="16">
        <f>VLOOKUP($B177,[1]AC!$B:$BJ,28,FALSE)</f>
        <v>1.0826004345147376E-2</v>
      </c>
      <c r="AD177" s="16">
        <f>VLOOKUP($B177,[1]AC!$B:$BJ,29,FALSE)</f>
        <v>1.0819642795460247E-2</v>
      </c>
      <c r="AE177" s="16" t="str">
        <f>VLOOKUP($B177,[1]AC!$B:$BJ,30,FALSE)</f>
        <v>UP</v>
      </c>
      <c r="AF177" s="16" t="str">
        <f>VLOOKUP($B177,[1]AC!$B:$BJ,31,FALSE)</f>
        <v>UP</v>
      </c>
      <c r="AG177" s="16" t="str">
        <f>VLOOKUP($B177,[1]AC!$B:$BJ,32,FALSE)</f>
        <v>NEGATIVE</v>
      </c>
      <c r="AH177" s="16">
        <f>VLOOKUP($B177,[1]AC!$B:$BJ,33,FALSE)</f>
        <v>68.411013591401201</v>
      </c>
      <c r="AI177" s="16">
        <f>VLOOKUP($B177,[1]AC!$B:$BJ,34,FALSE)</f>
        <v>6560.7823076923087</v>
      </c>
      <c r="AJ177" s="16">
        <f>VLOOKUP($B177,[1]AC!$B:$BJ,35,FALSE)</f>
        <v>68.420757095069561</v>
      </c>
      <c r="AK177" s="16">
        <f>VLOOKUP($B177,[1]AC!$B:$BJ,36,FALSE)</f>
        <v>6561.3723076923088</v>
      </c>
      <c r="AL177" s="16">
        <f>VLOOKUP($B177,[1]AC!$B:$BJ,37,FALSE)</f>
        <v>1.0427264674090993E-2</v>
      </c>
      <c r="AM177" s="16">
        <f>VLOOKUP($B177,[1]AC!$B:$BJ,38,FALSE)</f>
        <v>1.0427812031768966E-2</v>
      </c>
      <c r="AN177" s="16" t="str">
        <f>VLOOKUP($B178,[1]AC!$B:$BJ,39,FALSE)</f>
        <v>UP</v>
      </c>
      <c r="AO177" s="16" t="str">
        <f>VLOOKUP($B177,[1]AC!$B:$BJ,40,FALSE)</f>
        <v>DOWN</v>
      </c>
      <c r="AP177" s="16" t="str">
        <f>VLOOKUP($B177,[1]AC!$B:$BJ,41,FALSE)</f>
        <v>POSITIVE</v>
      </c>
      <c r="AQ177" s="16">
        <f>VLOOKUP($B177,[1]AC!$B:$BJ,42,FALSE)</f>
        <v>72.241341512904825</v>
      </c>
      <c r="AR177" s="16">
        <f>VLOOKUP($B177,[1]AC!$B:$BJ,43,FALSE)</f>
        <v>6769.6039787132295</v>
      </c>
      <c r="AS177" s="16">
        <f>VLOOKUP($B177,[1]AC!$B:$BJ,44,FALSE)</f>
        <v>72.201176769956987</v>
      </c>
      <c r="AT177" s="16">
        <f>VLOOKUP($B177,[1]AC!$B:$BJ,45,FALSE)</f>
        <v>6766.1256231941452</v>
      </c>
      <c r="AU177" s="16">
        <f>VLOOKUP($B177,[1]AC!$B:$BJ,46,FALSE)</f>
        <v>1.0671428009683442E-2</v>
      </c>
      <c r="AV177" s="16">
        <f>VLOOKUP($B177,[1]AC!$B:$BJ,47,FALSE)</f>
        <v>1.0670977866927681E-2</v>
      </c>
      <c r="AW177" s="16" t="str">
        <f>VLOOKUP($B177,[1]AC!$B:$BJ,48,FALSE)</f>
        <v>UP</v>
      </c>
      <c r="AX177" s="16" t="str">
        <f>VLOOKUP($B177,[1]AC!$B:$BJ,49,FALSE)</f>
        <v>UP</v>
      </c>
      <c r="AY177" s="16" t="str">
        <f>VLOOKUP($B177,[1]AC!$B:$BJ,50,FALSE)</f>
        <v>POSITIVE</v>
      </c>
      <c r="AZ177" s="16">
        <f>VLOOKUP($B177,[1]AC!$B:$BJ,51,FALSE)</f>
        <v>47.839637342547434</v>
      </c>
      <c r="BA177" s="16">
        <f>VLOOKUP($B177,[1]AC!$B:$BJ,52,FALSE)</f>
        <v>74.972580753449478</v>
      </c>
      <c r="BB177" s="16">
        <f>VLOOKUP($B177,[1]AC!$B:$BJ,53,FALSE)</f>
        <v>67.751258355480118</v>
      </c>
      <c r="BC177" s="16">
        <f>VLOOKUP($B177,[1]AC!$B:$BJ,54,FALSE)</f>
        <v>-9.904697770662052E-3</v>
      </c>
      <c r="BD177" s="16">
        <f>VLOOKUP($B177,[1]AC!$B:$BJ,55,FALSE)</f>
        <v>-5.1081708216549337E-3</v>
      </c>
      <c r="BE177" s="16">
        <f>VLOOKUP($B177,[1]AC!$B:$BJ,56,FALSE)</f>
        <v>9.5625406845242011E-2</v>
      </c>
      <c r="BF177" s="14">
        <f>VLOOKUP($B177,[2]indicators!$A:$G,2,FALSE)</f>
        <v>0</v>
      </c>
      <c r="BG177" s="14">
        <f>VLOOKUP($B177,[2]indicators!$A:$G,3,FALSE)</f>
        <v>0</v>
      </c>
      <c r="BH177" s="14">
        <f>VLOOKUP($B177,[2]indicators!$A:$G,4,FALSE)</f>
        <v>0</v>
      </c>
      <c r="BI177" s="17">
        <f>VLOOKUP($B177,[2]indicators!$A:$G,5,FALSE)</f>
        <v>45999</v>
      </c>
      <c r="BJ177" s="17">
        <f>VLOOKUP($B177,[2]indicators!$A:$G,6,FALSE)</f>
        <v>45974</v>
      </c>
      <c r="BK177" s="17">
        <f>VLOOKUP($B177,[2]indicators!$A:$G,7,FALSE)</f>
        <v>0</v>
      </c>
    </row>
    <row r="178" spans="1:63" x14ac:dyDescent="0.25">
      <c r="A178" s="14">
        <v>177</v>
      </c>
      <c r="B178" s="14" t="s">
        <v>186</v>
      </c>
      <c r="C178" s="6" t="s">
        <v>610</v>
      </c>
      <c r="D178" s="6" t="s">
        <v>100</v>
      </c>
      <c r="E178" s="15">
        <f t="shared" ca="1" si="2"/>
        <v>-1</v>
      </c>
      <c r="F178" s="16">
        <f>VLOOKUP($B178,[1]AC!$B:$BJ,5,FALSE)</f>
        <v>30.878495141041313</v>
      </c>
      <c r="G178" s="16">
        <f>VLOOKUP($B179,[1]AC!$B:$BJ,6,FALSE)</f>
        <v>52.558294930935155</v>
      </c>
      <c r="H178" s="16">
        <f>VLOOKUP($B179,[1]AC!$B:$BJ,7,FALSE)</f>
        <v>0</v>
      </c>
      <c r="I178" s="16">
        <f>VLOOKUP($B179,[1]AC!$B:$BJ,8,FALSE)</f>
        <v>39.53</v>
      </c>
      <c r="J178" s="16">
        <f>VLOOKUP($B179,[1]AC!$B:$BJ,9,FALSE)</f>
        <v>6941.81</v>
      </c>
      <c r="K178" s="16">
        <f>VLOOKUP($B179,[1]AC!$B:$BJ,10,FALSE)</f>
        <v>39.4</v>
      </c>
      <c r="L178" s="16">
        <f>VLOOKUP($B179,[1]AC!$B:$BJ,11,FALSE)</f>
        <v>6964.82</v>
      </c>
      <c r="M178" s="16">
        <f>VLOOKUP($B179,[1]AC!$B:$BJ,12,FALSE)</f>
        <v>5.6944802580306863E-3</v>
      </c>
      <c r="N178" s="16">
        <f>VLOOKUP($B179,[1]AC!$B:$BJ,13,FALSE)</f>
        <v>5.6570019038539405E-3</v>
      </c>
      <c r="O178" s="16">
        <f>VLOOKUP($B179,[1]AC!$B:$BJ,14,FALSE)</f>
        <v>39.138539796785935</v>
      </c>
      <c r="P178" s="16">
        <f>VLOOKUP($B179,[1]AC!$B:$BJ,15,FALSE)</f>
        <v>6892.2477999999992</v>
      </c>
      <c r="Q178" s="16">
        <f>VLOOKUP($B179,[1]AC!$B:$BJ,16,FALSE)</f>
        <v>39.126883932599988</v>
      </c>
      <c r="R178" s="16">
        <f>VLOOKUP($B179,[1]AC!$B:$BJ,17,FALSE)</f>
        <v>6889.6637999999994</v>
      </c>
      <c r="S178" s="16">
        <f>VLOOKUP($B179,[1]AC!$B:$BJ,18,FALSE)</f>
        <v>5.6786321288079542E-3</v>
      </c>
      <c r="T178" s="16">
        <f>VLOOKUP($B179,[1]AC!$B:$BJ,19,FALSE)</f>
        <v>5.6790701358461048E-3</v>
      </c>
      <c r="U178" s="16" t="str">
        <f>VLOOKUP($B178,[1]AC!$B:$BJ,20,FALSE)</f>
        <v>NEGATIVE</v>
      </c>
      <c r="V178" s="16" t="str">
        <f>VLOOKUP($B178,[1]AC!$B:$BJ,21,FALSE)</f>
        <v/>
      </c>
      <c r="W178" s="16" t="str">
        <f>VLOOKUP($B178,[1]AC!$B:$BJ,22,FALSE)</f>
        <v>DOWN</v>
      </c>
      <c r="X178" s="16" t="str">
        <f>VLOOKUP($B178,[1]AC!$B:$BJ,23,FALSE)</f>
        <v>NEGATIVE</v>
      </c>
      <c r="Y178" s="16">
        <f>VLOOKUP($B178,[1]AC!$B:$BJ,24,FALSE)</f>
        <v>29.257454163962056</v>
      </c>
      <c r="Z178" s="16">
        <f>VLOOKUP($B178,[1]AC!$B:$BJ,25,FALSE)</f>
        <v>6852.6203076923057</v>
      </c>
      <c r="AA178" s="16">
        <f>VLOOKUP($B178,[1]AC!$B:$BJ,26,FALSE)</f>
        <v>29.371813631347699</v>
      </c>
      <c r="AB178" s="16">
        <f>VLOOKUP($B178,[1]AC!$B:$BJ,27,FALSE)</f>
        <v>6850.3815384615364</v>
      </c>
      <c r="AC178" s="16">
        <f>VLOOKUP($B178,[1]AC!$B:$BJ,28,FALSE)</f>
        <v>4.2695279834955311E-3</v>
      </c>
      <c r="AD178" s="16">
        <f>VLOOKUP($B178,[1]AC!$B:$BJ,29,FALSE)</f>
        <v>4.2876171883915303E-3</v>
      </c>
      <c r="AE178" s="16" t="str">
        <f>VLOOKUP($B178,[1]AC!$B:$BJ,30,FALSE)</f>
        <v>DOWN</v>
      </c>
      <c r="AF178" s="16" t="str">
        <f>VLOOKUP($B178,[1]AC!$B:$BJ,31,FALSE)</f>
        <v>DOWN</v>
      </c>
      <c r="AG178" s="16" t="str">
        <f>VLOOKUP($B178,[1]AC!$B:$BJ,32,FALSE)</f>
        <v>NEGATIVE</v>
      </c>
      <c r="AH178" s="16">
        <f>VLOOKUP($B178,[1]AC!$B:$BJ,33,FALSE)</f>
        <v>31.592596340041876</v>
      </c>
      <c r="AI178" s="16">
        <f>VLOOKUP($B178,[1]AC!$B:$BJ,34,FALSE)</f>
        <v>6560.7823076923087</v>
      </c>
      <c r="AJ178" s="16">
        <f>VLOOKUP($B178,[1]AC!$B:$BJ,35,FALSE)</f>
        <v>31.590545036471788</v>
      </c>
      <c r="AK178" s="16">
        <f>VLOOKUP($B178,[1]AC!$B:$BJ,36,FALSE)</f>
        <v>6561.3723076923088</v>
      </c>
      <c r="AL178" s="16">
        <f>VLOOKUP($B178,[1]AC!$B:$BJ,37,FALSE)</f>
        <v>4.8153703107936627E-3</v>
      </c>
      <c r="AM178" s="16">
        <f>VLOOKUP($B178,[1]AC!$B:$BJ,38,FALSE)</f>
        <v>4.8146246783521505E-3</v>
      </c>
      <c r="AN178" s="16" t="str">
        <f>VLOOKUP($B179,[1]AC!$B:$BJ,39,FALSE)</f>
        <v>UP</v>
      </c>
      <c r="AO178" s="16" t="str">
        <f>VLOOKUP($B178,[1]AC!$B:$BJ,40,FALSE)</f>
        <v>UP</v>
      </c>
      <c r="AP178" s="16" t="str">
        <f>VLOOKUP($B178,[1]AC!$B:$BJ,41,FALSE)</f>
        <v>NEGATIVE</v>
      </c>
      <c r="AQ178" s="16">
        <f>VLOOKUP($B178,[1]AC!$B:$BJ,42,FALSE)</f>
        <v>29.959982111737656</v>
      </c>
      <c r="AR178" s="16">
        <f>VLOOKUP($B178,[1]AC!$B:$BJ,43,FALSE)</f>
        <v>6769.6039787132295</v>
      </c>
      <c r="AS178" s="16">
        <f>VLOOKUP($B178,[1]AC!$B:$BJ,44,FALSE)</f>
        <v>30.057768393465757</v>
      </c>
      <c r="AT178" s="16">
        <f>VLOOKUP($B178,[1]AC!$B:$BJ,45,FALSE)</f>
        <v>6766.1256231941452</v>
      </c>
      <c r="AU178" s="16">
        <f>VLOOKUP($B178,[1]AC!$B:$BJ,46,FALSE)</f>
        <v>4.425662447307954E-3</v>
      </c>
      <c r="AV178" s="16">
        <f>VLOOKUP($B178,[1]AC!$B:$BJ,47,FALSE)</f>
        <v>4.4423899388489506E-3</v>
      </c>
      <c r="AW178" s="16" t="str">
        <f>VLOOKUP($B178,[1]AC!$B:$BJ,48,FALSE)</f>
        <v>DOWN</v>
      </c>
      <c r="AX178" s="16" t="str">
        <f>VLOOKUP($B178,[1]AC!$B:$BJ,49,FALSE)</f>
        <v>DOWN</v>
      </c>
      <c r="AY178" s="16" t="str">
        <f>VLOOKUP($B178,[1]AC!$B:$BJ,50,FALSE)</f>
        <v>NEGATIVE</v>
      </c>
      <c r="AZ178" s="16">
        <f>VLOOKUP($B178,[1]AC!$B:$BJ,51,FALSE)</f>
        <v>18.686070617733577</v>
      </c>
      <c r="BA178" s="16">
        <f>VLOOKUP($B178,[1]AC!$B:$BJ,52,FALSE)</f>
        <v>28.35156325660753</v>
      </c>
      <c r="BB178" s="16">
        <f>VLOOKUP($B178,[1]AC!$B:$BJ,53,FALSE)</f>
        <v>31.612288150041159</v>
      </c>
      <c r="BC178" s="16">
        <f>VLOOKUP($B178,[1]AC!$B:$BJ,54,FALSE)</f>
        <v>-0.11398183681650753</v>
      </c>
      <c r="BD178" s="16">
        <f>VLOOKUP($B178,[1]AC!$B:$BJ,55,FALSE)</f>
        <v>-0.134698158130795</v>
      </c>
      <c r="BE178" s="16">
        <f>VLOOKUP($B178,[1]AC!$B:$BJ,56,FALSE)</f>
        <v>-0.20537229444533911</v>
      </c>
      <c r="BF178" s="14">
        <f>VLOOKUP($B178,[2]indicators!$A:$G,2,FALSE)</f>
        <v>0</v>
      </c>
      <c r="BG178" s="14">
        <f>VLOOKUP($B178,[2]indicators!$A:$G,3,FALSE)</f>
        <v>0</v>
      </c>
      <c r="BH178" s="14">
        <f>VLOOKUP($B178,[2]indicators!$A:$G,4,FALSE)</f>
        <v>0</v>
      </c>
      <c r="BI178" s="17">
        <f>VLOOKUP($B178,[2]indicators!$A:$G,5,FALSE)</f>
        <v>0</v>
      </c>
      <c r="BJ178" s="17">
        <f>VLOOKUP($B178,[2]indicators!$A:$G,6,FALSE)</f>
        <v>0</v>
      </c>
      <c r="BK178" s="17">
        <f>VLOOKUP($B178,[2]indicators!$A:$G,7,FALSE)</f>
        <v>0</v>
      </c>
    </row>
    <row r="179" spans="1:63" x14ac:dyDescent="0.25">
      <c r="A179" s="14">
        <v>178</v>
      </c>
      <c r="B179" s="14" t="s">
        <v>187</v>
      </c>
      <c r="C179" s="6" t="s">
        <v>611</v>
      </c>
      <c r="D179" s="6" t="s">
        <v>100</v>
      </c>
      <c r="E179" s="15">
        <f t="shared" ca="1" si="2"/>
        <v>4</v>
      </c>
      <c r="F179" s="16">
        <f>VLOOKUP($B179,[1]AC!$B:$BJ,5,FALSE)</f>
        <v>52.070573577165391</v>
      </c>
      <c r="G179" s="16">
        <f>VLOOKUP($B180,[1]AC!$B:$BJ,6,FALSE)</f>
        <v>52.558294930935155</v>
      </c>
      <c r="H179" s="16">
        <f>VLOOKUP($B180,[1]AC!$B:$BJ,7,FALSE)</f>
        <v>0</v>
      </c>
      <c r="I179" s="16">
        <f>VLOOKUP($B180,[1]AC!$B:$BJ,8,FALSE)</f>
        <v>103.01</v>
      </c>
      <c r="J179" s="16">
        <f>VLOOKUP($B180,[1]AC!$B:$BJ,9,FALSE)</f>
        <v>6941.81</v>
      </c>
      <c r="K179" s="16">
        <f>VLOOKUP($B180,[1]AC!$B:$BJ,10,FALSE)</f>
        <v>102.89</v>
      </c>
      <c r="L179" s="16">
        <f>VLOOKUP($B180,[1]AC!$B:$BJ,11,FALSE)</f>
        <v>6964.82</v>
      </c>
      <c r="M179" s="16">
        <f>VLOOKUP($B180,[1]AC!$B:$BJ,12,FALSE)</f>
        <v>1.4839069349348368E-2</v>
      </c>
      <c r="N179" s="16">
        <f>VLOOKUP($B180,[1]AC!$B:$BJ,13,FALSE)</f>
        <v>1.477281537785614E-2</v>
      </c>
      <c r="O179" s="16">
        <f>VLOOKUP($B180,[1]AC!$B:$BJ,14,FALSE)</f>
        <v>92.116030494724598</v>
      </c>
      <c r="P179" s="16">
        <f>VLOOKUP($B180,[1]AC!$B:$BJ,15,FALSE)</f>
        <v>6892.2477999999992</v>
      </c>
      <c r="Q179" s="16">
        <f>VLOOKUP($B180,[1]AC!$B:$BJ,16,FALSE)</f>
        <v>91.675067680000012</v>
      </c>
      <c r="R179" s="16">
        <f>VLOOKUP($B180,[1]AC!$B:$BJ,17,FALSE)</f>
        <v>6889.6637999999994</v>
      </c>
      <c r="S179" s="16">
        <f>VLOOKUP($B180,[1]AC!$B:$BJ,18,FALSE)</f>
        <v>1.3365165207020649E-2</v>
      </c>
      <c r="T179" s="16">
        <f>VLOOKUP($B180,[1]AC!$B:$BJ,19,FALSE)</f>
        <v>1.3306174341917819E-2</v>
      </c>
      <c r="U179" s="16" t="str">
        <f>VLOOKUP($B179,[1]AC!$B:$BJ,20,FALSE)</f>
        <v>NEGATIVE</v>
      </c>
      <c r="V179" s="16" t="str">
        <f>VLOOKUP($B179,[1]AC!$B:$BJ,21,FALSE)</f>
        <v/>
      </c>
      <c r="W179" s="16" t="str">
        <f>VLOOKUP($B179,[1]AC!$B:$BJ,22,FALSE)</f>
        <v>DOWN</v>
      </c>
      <c r="X179" s="16" t="str">
        <f>VLOOKUP($B179,[1]AC!$B:$BJ,23,FALSE)</f>
        <v>BUY</v>
      </c>
      <c r="Y179" s="16">
        <f>VLOOKUP($B179,[1]AC!$B:$BJ,24,FALSE)</f>
        <v>39.195442560450729</v>
      </c>
      <c r="Z179" s="16">
        <f>VLOOKUP($B179,[1]AC!$B:$BJ,25,FALSE)</f>
        <v>6852.6203076923057</v>
      </c>
      <c r="AA179" s="16">
        <f>VLOOKUP($B179,[1]AC!$B:$BJ,26,FALSE)</f>
        <v>39.192564271076925</v>
      </c>
      <c r="AB179" s="16">
        <f>VLOOKUP($B179,[1]AC!$B:$BJ,27,FALSE)</f>
        <v>6850.3815384615364</v>
      </c>
      <c r="AC179" s="16">
        <f>VLOOKUP($B179,[1]AC!$B:$BJ,28,FALSE)</f>
        <v>5.7197744513076956E-3</v>
      </c>
      <c r="AD179" s="16">
        <f>VLOOKUP($B179,[1]AC!$B:$BJ,29,FALSE)</f>
        <v>5.7212235626628791E-3</v>
      </c>
      <c r="AE179" s="16" t="str">
        <f>VLOOKUP($B179,[1]AC!$B:$BJ,30,FALSE)</f>
        <v>UP</v>
      </c>
      <c r="AF179" s="16" t="str">
        <f>VLOOKUP($B179,[1]AC!$B:$BJ,31,FALSE)</f>
        <v>DOWN</v>
      </c>
      <c r="AG179" s="16" t="str">
        <f>VLOOKUP($B179,[1]AC!$B:$BJ,32,FALSE)</f>
        <v>NEGATIVE</v>
      </c>
      <c r="AH179" s="16">
        <f>VLOOKUP($B179,[1]AC!$B:$BJ,33,FALSE)</f>
        <v>38.314734461309385</v>
      </c>
      <c r="AI179" s="16">
        <f>VLOOKUP($B179,[1]AC!$B:$BJ,34,FALSE)</f>
        <v>6560.7823076923087</v>
      </c>
      <c r="AJ179" s="16">
        <f>VLOOKUP($B179,[1]AC!$B:$BJ,35,FALSE)</f>
        <v>38.31140115927613</v>
      </c>
      <c r="AK179" s="16">
        <f>VLOOKUP($B179,[1]AC!$B:$BJ,36,FALSE)</f>
        <v>6561.3723076923088</v>
      </c>
      <c r="AL179" s="16">
        <f>VLOOKUP($B179,[1]AC!$B:$BJ,37,FALSE)</f>
        <v>5.8399643006576485E-3</v>
      </c>
      <c r="AM179" s="16">
        <f>VLOOKUP($B179,[1]AC!$B:$BJ,38,FALSE)</f>
        <v>5.8389311507840011E-3</v>
      </c>
      <c r="AN179" s="16" t="str">
        <f>VLOOKUP($B180,[1]AC!$B:$BJ,39,FALSE)</f>
        <v>UP</v>
      </c>
      <c r="AO179" s="16" t="str">
        <f>VLOOKUP($B179,[1]AC!$B:$BJ,40,FALSE)</f>
        <v>UP</v>
      </c>
      <c r="AP179" s="16" t="str">
        <f>VLOOKUP($B179,[1]AC!$B:$BJ,41,FALSE)</f>
        <v>NEGATIVE</v>
      </c>
      <c r="AQ179" s="16">
        <f>VLOOKUP($B179,[1]AC!$B:$BJ,42,FALSE)</f>
        <v>39.002449662594806</v>
      </c>
      <c r="AR179" s="16">
        <f>VLOOKUP($B179,[1]AC!$B:$BJ,43,FALSE)</f>
        <v>6769.6039787132295</v>
      </c>
      <c r="AS179" s="16">
        <f>VLOOKUP($B179,[1]AC!$B:$BJ,44,FALSE)</f>
        <v>38.991813216640992</v>
      </c>
      <c r="AT179" s="16">
        <f>VLOOKUP($B179,[1]AC!$B:$BJ,45,FALSE)</f>
        <v>6766.1256231941452</v>
      </c>
      <c r="AU179" s="16">
        <f>VLOOKUP($B179,[1]AC!$B:$BJ,46,FALSE)</f>
        <v>5.7614078733758392E-3</v>
      </c>
      <c r="AV179" s="16">
        <f>VLOOKUP($B179,[1]AC!$B:$BJ,47,FALSE)</f>
        <v>5.7627977055255703E-3</v>
      </c>
      <c r="AW179" s="16" t="str">
        <f>VLOOKUP($B179,[1]AC!$B:$BJ,48,FALSE)</f>
        <v>UP</v>
      </c>
      <c r="AX179" s="16" t="str">
        <f>VLOOKUP($B179,[1]AC!$B:$BJ,49,FALSE)</f>
        <v>DOWN</v>
      </c>
      <c r="AY179" s="16" t="str">
        <f>VLOOKUP($B179,[1]AC!$B:$BJ,50,FALSE)</f>
        <v>NEGATIVE</v>
      </c>
      <c r="AZ179" s="16">
        <f>VLOOKUP($B179,[1]AC!$B:$BJ,51,FALSE)</f>
        <v>56.042260150244779</v>
      </c>
      <c r="BA179" s="16">
        <f>VLOOKUP($B179,[1]AC!$B:$BJ,52,FALSE)</f>
        <v>39.425806412235382</v>
      </c>
      <c r="BB179" s="16">
        <f>VLOOKUP($B179,[1]AC!$B:$BJ,53,FALSE)</f>
        <v>38.043961940228336</v>
      </c>
      <c r="BC179" s="16">
        <f>VLOOKUP($B179,[1]AC!$B:$BJ,54,FALSE)</f>
        <v>2.6427763246026359E-3</v>
      </c>
      <c r="BD179" s="16">
        <f>VLOOKUP($B179,[1]AC!$B:$BJ,55,FALSE)</f>
        <v>1.0001911293742616E-2</v>
      </c>
      <c r="BE179" s="16">
        <f>VLOOKUP($B179,[1]AC!$B:$BJ,56,FALSE)</f>
        <v>3.9061075239913423E-2</v>
      </c>
      <c r="BF179" s="14">
        <f>VLOOKUP($B179,[2]indicators!$A:$G,2,FALSE)</f>
        <v>2</v>
      </c>
      <c r="BG179" s="14">
        <f>VLOOKUP($B179,[2]indicators!$A:$G,3,FALSE)</f>
        <v>0</v>
      </c>
      <c r="BH179" s="14">
        <f>VLOOKUP($B179,[2]indicators!$A:$G,4,FALSE)</f>
        <v>0</v>
      </c>
      <c r="BI179" s="17">
        <f>VLOOKUP($B179,[2]indicators!$A:$G,5,FALSE)</f>
        <v>0</v>
      </c>
      <c r="BJ179" s="17">
        <f>VLOOKUP($B179,[2]indicators!$A:$G,6,FALSE)</f>
        <v>0</v>
      </c>
      <c r="BK179" s="17">
        <f>VLOOKUP($B179,[2]indicators!$A:$G,7,FALSE)</f>
        <v>0</v>
      </c>
    </row>
    <row r="180" spans="1:63" x14ac:dyDescent="0.25">
      <c r="A180" s="14">
        <v>179</v>
      </c>
      <c r="B180" s="14" t="s">
        <v>188</v>
      </c>
      <c r="C180" s="6" t="s">
        <v>612</v>
      </c>
      <c r="D180" s="6" t="s">
        <v>100</v>
      </c>
      <c r="E180" s="15">
        <f t="shared" ca="1" si="2"/>
        <v>7</v>
      </c>
      <c r="F180" s="16">
        <f>VLOOKUP($B180,[1]AC!$B:$BJ,5,FALSE)</f>
        <v>57.001424825099612</v>
      </c>
      <c r="G180" s="16">
        <f>VLOOKUP($B181,[1]AC!$B:$BJ,6,FALSE)</f>
        <v>52.558294930935155</v>
      </c>
      <c r="H180" s="16">
        <f>VLOOKUP($B181,[1]AC!$B:$BJ,7,FALSE)</f>
        <v>0</v>
      </c>
      <c r="I180" s="16">
        <f>VLOOKUP($B181,[1]AC!$B:$BJ,8,FALSE)</f>
        <v>136.33000000000001</v>
      </c>
      <c r="J180" s="16">
        <f>VLOOKUP($B181,[1]AC!$B:$BJ,9,FALSE)</f>
        <v>6941.81</v>
      </c>
      <c r="K180" s="16">
        <f>VLOOKUP($B181,[1]AC!$B:$BJ,10,FALSE)</f>
        <v>136.9</v>
      </c>
      <c r="L180" s="16">
        <f>VLOOKUP($B181,[1]AC!$B:$BJ,11,FALSE)</f>
        <v>6964.82</v>
      </c>
      <c r="M180" s="16">
        <f>VLOOKUP($B181,[1]AC!$B:$BJ,12,FALSE)</f>
        <v>1.9638970239750152E-2</v>
      </c>
      <c r="N180" s="16">
        <f>VLOOKUP($B181,[1]AC!$B:$BJ,13,FALSE)</f>
        <v>1.9655927934964582E-2</v>
      </c>
      <c r="O180" s="16">
        <f>VLOOKUP($B181,[1]AC!$B:$BJ,14,FALSE)</f>
        <v>121.5860488904211</v>
      </c>
      <c r="P180" s="16">
        <f>VLOOKUP($B181,[1]AC!$B:$BJ,15,FALSE)</f>
        <v>6892.2477999999992</v>
      </c>
      <c r="Q180" s="16">
        <f>VLOOKUP($B181,[1]AC!$B:$BJ,16,FALSE)</f>
        <v>120.91860190199999</v>
      </c>
      <c r="R180" s="16">
        <f>VLOOKUP($B181,[1]AC!$B:$BJ,17,FALSE)</f>
        <v>6889.6637999999994</v>
      </c>
      <c r="S180" s="16">
        <f>VLOOKUP($B181,[1]AC!$B:$BJ,18,FALSE)</f>
        <v>1.7640986281778945E-2</v>
      </c>
      <c r="T180" s="16">
        <f>VLOOKUP($B181,[1]AC!$B:$BJ,19,FALSE)</f>
        <v>1.7550726045877596E-2</v>
      </c>
      <c r="U180" s="16" t="str">
        <f>VLOOKUP($B180,[1]AC!$B:$BJ,20,FALSE)</f>
        <v>NEGATIVE</v>
      </c>
      <c r="V180" s="16" t="str">
        <f>VLOOKUP($B180,[1]AC!$B:$BJ,21,FALSE)</f>
        <v/>
      </c>
      <c r="W180" s="16" t="str">
        <f>VLOOKUP($B180,[1]AC!$B:$BJ,22,FALSE)</f>
        <v>UP</v>
      </c>
      <c r="X180" s="16" t="str">
        <f>VLOOKUP($B180,[1]AC!$B:$BJ,23,FALSE)</f>
        <v>POSITIVE</v>
      </c>
      <c r="Y180" s="16">
        <f>VLOOKUP($B180,[1]AC!$B:$BJ,24,FALSE)</f>
        <v>88.260684006403551</v>
      </c>
      <c r="Z180" s="16">
        <f>VLOOKUP($B180,[1]AC!$B:$BJ,25,FALSE)</f>
        <v>6852.6203076923057</v>
      </c>
      <c r="AA180" s="16">
        <f>VLOOKUP($B180,[1]AC!$B:$BJ,26,FALSE)</f>
        <v>87.755304403692321</v>
      </c>
      <c r="AB180" s="16">
        <f>VLOOKUP($B180,[1]AC!$B:$BJ,27,FALSE)</f>
        <v>6850.3815384615364</v>
      </c>
      <c r="AC180" s="16">
        <f>VLOOKUP($B180,[1]AC!$B:$BJ,28,FALSE)</f>
        <v>1.287984450376272E-2</v>
      </c>
      <c r="AD180" s="16">
        <f>VLOOKUP($B180,[1]AC!$B:$BJ,29,FALSE)</f>
        <v>1.2810279823246234E-2</v>
      </c>
      <c r="AE180" s="16" t="str">
        <f>VLOOKUP($B180,[1]AC!$B:$BJ,30,FALSE)</f>
        <v>UP</v>
      </c>
      <c r="AF180" s="16" t="str">
        <f>VLOOKUP($B180,[1]AC!$B:$BJ,31,FALSE)</f>
        <v>UP</v>
      </c>
      <c r="AG180" s="16" t="str">
        <f>VLOOKUP($B180,[1]AC!$B:$BJ,32,FALSE)</f>
        <v>POSITIVE</v>
      </c>
      <c r="AH180" s="16">
        <f>VLOOKUP($B180,[1]AC!$B:$BJ,33,FALSE)</f>
        <v>71.442863698877687</v>
      </c>
      <c r="AI180" s="16">
        <f>VLOOKUP($B180,[1]AC!$B:$BJ,34,FALSE)</f>
        <v>6560.7823076923087</v>
      </c>
      <c r="AJ180" s="16">
        <f>VLOOKUP($B180,[1]AC!$B:$BJ,35,FALSE)</f>
        <v>71.439786721025627</v>
      </c>
      <c r="AK180" s="16">
        <f>VLOOKUP($B180,[1]AC!$B:$BJ,36,FALSE)</f>
        <v>6561.3723076923088</v>
      </c>
      <c r="AL180" s="16">
        <f>VLOOKUP($B180,[1]AC!$B:$BJ,37,FALSE)</f>
        <v>1.0889381837149695E-2</v>
      </c>
      <c r="AM180" s="16">
        <f>VLOOKUP($B180,[1]AC!$B:$BJ,38,FALSE)</f>
        <v>1.0887933708208003E-2</v>
      </c>
      <c r="AN180" s="16" t="str">
        <f>VLOOKUP($B181,[1]AC!$B:$BJ,39,FALSE)</f>
        <v>DOWN</v>
      </c>
      <c r="AO180" s="16" t="str">
        <f>VLOOKUP($B180,[1]AC!$B:$BJ,40,FALSE)</f>
        <v>UP</v>
      </c>
      <c r="AP180" s="16" t="str">
        <f>VLOOKUP($B180,[1]AC!$B:$BJ,41,FALSE)</f>
        <v>POSITIVE</v>
      </c>
      <c r="AQ180" s="16">
        <f>VLOOKUP($B180,[1]AC!$B:$BJ,42,FALSE)</f>
        <v>84.422629723148447</v>
      </c>
      <c r="AR180" s="16">
        <f>VLOOKUP($B180,[1]AC!$B:$BJ,43,FALSE)</f>
        <v>6769.6039787132295</v>
      </c>
      <c r="AS180" s="16">
        <f>VLOOKUP($B180,[1]AC!$B:$BJ,44,FALSE)</f>
        <v>84.047167146986652</v>
      </c>
      <c r="AT180" s="16">
        <f>VLOOKUP($B180,[1]AC!$B:$BJ,45,FALSE)</f>
        <v>6766.1256231941452</v>
      </c>
      <c r="AU180" s="16">
        <f>VLOOKUP($B180,[1]AC!$B:$BJ,46,FALSE)</f>
        <v>1.2470837288061797E-2</v>
      </c>
      <c r="AV180" s="16">
        <f>VLOOKUP($B180,[1]AC!$B:$BJ,47,FALSE)</f>
        <v>1.2421756826221882E-2</v>
      </c>
      <c r="AW180" s="16" t="str">
        <f>VLOOKUP($B180,[1]AC!$B:$BJ,48,FALSE)</f>
        <v>UP</v>
      </c>
      <c r="AX180" s="16" t="str">
        <f>VLOOKUP($B180,[1]AC!$B:$BJ,49,FALSE)</f>
        <v>UP</v>
      </c>
      <c r="AY180" s="16" t="str">
        <f>VLOOKUP($B180,[1]AC!$B:$BJ,50,FALSE)</f>
        <v>POSITIVE</v>
      </c>
      <c r="AZ180" s="16">
        <f>VLOOKUP($B180,[1]AC!$B:$BJ,51,FALSE)</f>
        <v>66.52033654065815</v>
      </c>
      <c r="BA180" s="16">
        <f>VLOOKUP($B180,[1]AC!$B:$BJ,52,FALSE)</f>
        <v>97.059354907620317</v>
      </c>
      <c r="BB180" s="16">
        <f>VLOOKUP($B180,[1]AC!$B:$BJ,53,FALSE)</f>
        <v>68.810383816281174</v>
      </c>
      <c r="BC180" s="16">
        <f>VLOOKUP($B180,[1]AC!$B:$BJ,54,FALSE)</f>
        <v>6.1309341052631305E-2</v>
      </c>
      <c r="BD180" s="16">
        <f>VLOOKUP($B180,[1]AC!$B:$BJ,55,FALSE)</f>
        <v>0.11826355789288256</v>
      </c>
      <c r="BE180" s="16">
        <f>VLOOKUP($B180,[1]AC!$B:$BJ,56,FALSE)</f>
        <v>0.49701243165609088</v>
      </c>
      <c r="BF180" s="14">
        <f>VLOOKUP($B180,[2]indicators!$A:$G,2,FALSE)</f>
        <v>3</v>
      </c>
      <c r="BG180" s="14">
        <f>VLOOKUP($B180,[2]indicators!$A:$G,3,FALSE)</f>
        <v>0</v>
      </c>
      <c r="BH180" s="14">
        <f>VLOOKUP($B180,[2]indicators!$A:$G,4,FALSE)</f>
        <v>0</v>
      </c>
      <c r="BI180" s="17">
        <f>VLOOKUP($B180,[2]indicators!$A:$G,5,FALSE)</f>
        <v>46052</v>
      </c>
      <c r="BJ180" s="17">
        <f>VLOOKUP($B180,[2]indicators!$A:$G,6,FALSE)</f>
        <v>46003</v>
      </c>
      <c r="BK180" s="17">
        <f>VLOOKUP($B180,[2]indicators!$A:$G,7,FALSE)</f>
        <v>46010</v>
      </c>
    </row>
    <row r="181" spans="1:63" x14ac:dyDescent="0.25">
      <c r="A181" s="14">
        <v>180</v>
      </c>
      <c r="B181" s="14" t="s">
        <v>189</v>
      </c>
      <c r="C181" s="6" t="s">
        <v>613</v>
      </c>
      <c r="D181" s="6" t="s">
        <v>100</v>
      </c>
      <c r="E181" s="15">
        <f t="shared" ca="1" si="2"/>
        <v>7</v>
      </c>
      <c r="F181" s="16">
        <f>VLOOKUP($B181,[1]AC!$B:$BJ,5,FALSE)</f>
        <v>56.226968878255654</v>
      </c>
      <c r="G181" s="16">
        <f>VLOOKUP($B182,[1]AC!$B:$BJ,6,FALSE)</f>
        <v>52.558294930935155</v>
      </c>
      <c r="H181" s="16">
        <f>VLOOKUP($B182,[1]AC!$B:$BJ,7,FALSE)</f>
        <v>0</v>
      </c>
      <c r="I181" s="16">
        <f>VLOOKUP($B182,[1]AC!$B:$BJ,8,FALSE)</f>
        <v>462.4</v>
      </c>
      <c r="J181" s="16">
        <f>VLOOKUP($B182,[1]AC!$B:$BJ,9,FALSE)</f>
        <v>6941.81</v>
      </c>
      <c r="K181" s="16">
        <f>VLOOKUP($B182,[1]AC!$B:$BJ,10,FALSE)</f>
        <v>467.03</v>
      </c>
      <c r="L181" s="16">
        <f>VLOOKUP($B182,[1]AC!$B:$BJ,11,FALSE)</f>
        <v>6964.82</v>
      </c>
      <c r="M181" s="16">
        <f>VLOOKUP($B182,[1]AC!$B:$BJ,12,FALSE)</f>
        <v>6.6610869499453301E-2</v>
      </c>
      <c r="N181" s="16">
        <f>VLOOKUP($B182,[1]AC!$B:$BJ,13,FALSE)</f>
        <v>6.7055573582662578E-2</v>
      </c>
      <c r="O181" s="16">
        <f>VLOOKUP($B182,[1]AC!$B:$BJ,14,FALSE)</f>
        <v>420.15199987792971</v>
      </c>
      <c r="P181" s="16">
        <f>VLOOKUP($B182,[1]AC!$B:$BJ,15,FALSE)</f>
        <v>6892.2477999999992</v>
      </c>
      <c r="Q181" s="16">
        <f>VLOOKUP($B182,[1]AC!$B:$BJ,16,FALSE)</f>
        <v>418.56639999999999</v>
      </c>
      <c r="R181" s="16">
        <f>VLOOKUP($B182,[1]AC!$B:$BJ,17,FALSE)</f>
        <v>6889.6637999999994</v>
      </c>
      <c r="S181" s="16">
        <f>VLOOKUP($B182,[1]AC!$B:$BJ,18,FALSE)</f>
        <v>6.0960083280512604E-2</v>
      </c>
      <c r="T181" s="16">
        <f>VLOOKUP($B182,[1]AC!$B:$BJ,19,FALSE)</f>
        <v>6.0752804803044243E-2</v>
      </c>
      <c r="U181" s="16" t="str">
        <f>VLOOKUP($B181,[1]AC!$B:$BJ,20,FALSE)</f>
        <v>NEGATIVE</v>
      </c>
      <c r="V181" s="16" t="str">
        <f>VLOOKUP($B181,[1]AC!$B:$BJ,21,FALSE)</f>
        <v/>
      </c>
      <c r="W181" s="16" t="str">
        <f>VLOOKUP($B181,[1]AC!$B:$BJ,22,FALSE)</f>
        <v>UP</v>
      </c>
      <c r="X181" s="16" t="str">
        <f>VLOOKUP($B181,[1]AC!$B:$BJ,23,FALSE)</f>
        <v>POSITIVE</v>
      </c>
      <c r="Y181" s="16">
        <f>VLOOKUP($B181,[1]AC!$B:$BJ,24,FALSE)</f>
        <v>115.48396867078547</v>
      </c>
      <c r="Z181" s="16">
        <f>VLOOKUP($B181,[1]AC!$B:$BJ,25,FALSE)</f>
        <v>6852.6203076923057</v>
      </c>
      <c r="AA181" s="16">
        <f>VLOOKUP($B181,[1]AC!$B:$BJ,26,FALSE)</f>
        <v>114.74016410061536</v>
      </c>
      <c r="AB181" s="16">
        <f>VLOOKUP($B181,[1]AC!$B:$BJ,27,FALSE)</f>
        <v>6850.3815384615364</v>
      </c>
      <c r="AC181" s="16">
        <f>VLOOKUP($B181,[1]AC!$B:$BJ,28,FALSE)</f>
        <v>1.6852526987545288E-2</v>
      </c>
      <c r="AD181" s="16">
        <f>VLOOKUP($B181,[1]AC!$B:$BJ,29,FALSE)</f>
        <v>1.6749455991086855E-2</v>
      </c>
      <c r="AE181" s="16" t="str">
        <f>VLOOKUP($B181,[1]AC!$B:$BJ,30,FALSE)</f>
        <v>UP</v>
      </c>
      <c r="AF181" s="16" t="str">
        <f>VLOOKUP($B181,[1]AC!$B:$BJ,31,FALSE)</f>
        <v>UP</v>
      </c>
      <c r="AG181" s="16" t="str">
        <f>VLOOKUP($B181,[1]AC!$B:$BJ,32,FALSE)</f>
        <v>POSITIVE</v>
      </c>
      <c r="AH181" s="16">
        <f>VLOOKUP($B181,[1]AC!$B:$BJ,33,FALSE)</f>
        <v>92.000532663103982</v>
      </c>
      <c r="AI181" s="16">
        <f>VLOOKUP($B181,[1]AC!$B:$BJ,34,FALSE)</f>
        <v>6560.7823076923087</v>
      </c>
      <c r="AJ181" s="16">
        <f>VLOOKUP($B181,[1]AC!$B:$BJ,35,FALSE)</f>
        <v>92.015148000769258</v>
      </c>
      <c r="AK181" s="16">
        <f>VLOOKUP($B181,[1]AC!$B:$BJ,36,FALSE)</f>
        <v>6561.3723076923088</v>
      </c>
      <c r="AL181" s="16">
        <f>VLOOKUP($B181,[1]AC!$B:$BJ,37,FALSE)</f>
        <v>1.4022799164550282E-2</v>
      </c>
      <c r="AM181" s="16">
        <f>VLOOKUP($B181,[1]AC!$B:$BJ,38,FALSE)</f>
        <v>1.4023765713293562E-2</v>
      </c>
      <c r="AN181" s="16" t="str">
        <f>VLOOKUP($B182,[1]AC!$B:$BJ,39,FALSE)</f>
        <v>DOWN</v>
      </c>
      <c r="AO181" s="16" t="str">
        <f>VLOOKUP($B181,[1]AC!$B:$BJ,40,FALSE)</f>
        <v>DOWN</v>
      </c>
      <c r="AP181" s="16" t="str">
        <f>VLOOKUP($B181,[1]AC!$B:$BJ,41,FALSE)</f>
        <v>POSITIVE</v>
      </c>
      <c r="AQ181" s="16">
        <f>VLOOKUP($B181,[1]AC!$B:$BJ,42,FALSE)</f>
        <v>110.26623136152628</v>
      </c>
      <c r="AR181" s="16">
        <f>VLOOKUP($B181,[1]AC!$B:$BJ,43,FALSE)</f>
        <v>6769.6039787132295</v>
      </c>
      <c r="AS181" s="16">
        <f>VLOOKUP($B181,[1]AC!$B:$BJ,44,FALSE)</f>
        <v>109.73974082235605</v>
      </c>
      <c r="AT181" s="16">
        <f>VLOOKUP($B181,[1]AC!$B:$BJ,45,FALSE)</f>
        <v>6766.1256231941452</v>
      </c>
      <c r="AU181" s="16">
        <f>VLOOKUP($B181,[1]AC!$B:$BJ,46,FALSE)</f>
        <v>1.628843159928622E-2</v>
      </c>
      <c r="AV181" s="16">
        <f>VLOOKUP($B181,[1]AC!$B:$BJ,47,FALSE)</f>
        <v>1.6218992512667868E-2</v>
      </c>
      <c r="AW181" s="16" t="str">
        <f>VLOOKUP($B181,[1]AC!$B:$BJ,48,FALSE)</f>
        <v>UP</v>
      </c>
      <c r="AX181" s="16" t="str">
        <f>VLOOKUP($B181,[1]AC!$B:$BJ,49,FALSE)</f>
        <v>UP</v>
      </c>
      <c r="AY181" s="16" t="str">
        <f>VLOOKUP($B181,[1]AC!$B:$BJ,50,FALSE)</f>
        <v>POSITIVE</v>
      </c>
      <c r="AZ181" s="16">
        <f>VLOOKUP($B181,[1]AC!$B:$BJ,51,FALSE)</f>
        <v>64.760439242297707</v>
      </c>
      <c r="BA181" s="16">
        <f>VLOOKUP($B181,[1]AC!$B:$BJ,52,FALSE)</f>
        <v>128.68548393003402</v>
      </c>
      <c r="BB181" s="16">
        <f>VLOOKUP($B181,[1]AC!$B:$BJ,53,FALSE)</f>
        <v>88.34125103490527</v>
      </c>
      <c r="BC181" s="16">
        <f>VLOOKUP($B181,[1]AC!$B:$BJ,54,FALSE)</f>
        <v>5.9404649510602869E-2</v>
      </c>
      <c r="BD181" s="16">
        <f>VLOOKUP($B181,[1]AC!$B:$BJ,55,FALSE)</f>
        <v>0.12126351044491002</v>
      </c>
      <c r="BE181" s="16">
        <f>VLOOKUP($B181,[1]AC!$B:$BJ,56,FALSE)</f>
        <v>0.54322016501819181</v>
      </c>
      <c r="BF181" s="14">
        <f>VLOOKUP($B181,[2]indicators!$A:$G,2,FALSE)</f>
        <v>3</v>
      </c>
      <c r="BG181" s="14">
        <f>VLOOKUP($B181,[2]indicators!$A:$G,3,FALSE)</f>
        <v>0</v>
      </c>
      <c r="BH181" s="14">
        <f>VLOOKUP($B181,[2]indicators!$A:$G,4,FALSE)</f>
        <v>0</v>
      </c>
      <c r="BI181" s="17">
        <f>VLOOKUP($B181,[2]indicators!$A:$G,5,FALSE)</f>
        <v>46052</v>
      </c>
      <c r="BJ181" s="17">
        <f>VLOOKUP($B181,[2]indicators!$A:$G,6,FALSE)</f>
        <v>46003</v>
      </c>
      <c r="BK181" s="17">
        <f>VLOOKUP($B181,[2]indicators!$A:$G,7,FALSE)</f>
        <v>46003</v>
      </c>
    </row>
    <row r="182" spans="1:63" x14ac:dyDescent="0.25">
      <c r="A182" s="14">
        <v>181</v>
      </c>
      <c r="B182" s="14" t="s">
        <v>190</v>
      </c>
      <c r="C182" s="6" t="s">
        <v>191</v>
      </c>
      <c r="D182" s="6" t="s">
        <v>100</v>
      </c>
      <c r="E182" s="15">
        <f t="shared" ca="1" si="2"/>
        <v>3</v>
      </c>
      <c r="F182" s="16">
        <f>VLOOKUP($B182,[1]AC!$B:$BJ,5,FALSE)</f>
        <v>57.36226780531242</v>
      </c>
      <c r="G182" s="16">
        <f>VLOOKUP($B183,[1]AC!$B:$BJ,6,FALSE)</f>
        <v>52.558294930935155</v>
      </c>
      <c r="H182" s="16">
        <f>VLOOKUP($B183,[1]AC!$B:$BJ,7,FALSE)</f>
        <v>0</v>
      </c>
      <c r="I182" s="16">
        <f>VLOOKUP($B183,[1]AC!$B:$BJ,8,FALSE)</f>
        <v>99.58</v>
      </c>
      <c r="J182" s="16">
        <f>VLOOKUP($B183,[1]AC!$B:$BJ,9,FALSE)</f>
        <v>6941.81</v>
      </c>
      <c r="K182" s="16">
        <f>VLOOKUP($B183,[1]AC!$B:$BJ,10,FALSE)</f>
        <v>100.58</v>
      </c>
      <c r="L182" s="16">
        <f>VLOOKUP($B183,[1]AC!$B:$BJ,11,FALSE)</f>
        <v>6964.82</v>
      </c>
      <c r="M182" s="16">
        <f>VLOOKUP($B183,[1]AC!$B:$BJ,12,FALSE)</f>
        <v>1.4344961904748184E-2</v>
      </c>
      <c r="N182" s="16">
        <f>VLOOKUP($B183,[1]AC!$B:$BJ,13,FALSE)</f>
        <v>1.4441148514965212E-2</v>
      </c>
      <c r="O182" s="16">
        <f>VLOOKUP($B183,[1]AC!$B:$BJ,14,FALSE)</f>
        <v>90.457600036621088</v>
      </c>
      <c r="P182" s="16">
        <f>VLOOKUP($B183,[1]AC!$B:$BJ,15,FALSE)</f>
        <v>6892.2477999999992</v>
      </c>
      <c r="Q182" s="16">
        <f>VLOOKUP($B183,[1]AC!$B:$BJ,16,FALSE)</f>
        <v>90.114599999999996</v>
      </c>
      <c r="R182" s="16">
        <f>VLOOKUP($B183,[1]AC!$B:$BJ,17,FALSE)</f>
        <v>6889.6637999999994</v>
      </c>
      <c r="S182" s="16">
        <f>VLOOKUP($B183,[1]AC!$B:$BJ,18,FALSE)</f>
        <v>1.3124542625501813E-2</v>
      </c>
      <c r="T182" s="16">
        <f>VLOOKUP($B183,[1]AC!$B:$BJ,19,FALSE)</f>
        <v>1.307968031763756E-2</v>
      </c>
      <c r="U182" s="16" t="str">
        <f>VLOOKUP($B182,[1]AC!$B:$BJ,20,FALSE)</f>
        <v>NEGATIVE</v>
      </c>
      <c r="V182" s="16" t="str">
        <f>VLOOKUP($B182,[1]AC!$B:$BJ,21,FALSE)</f>
        <v/>
      </c>
      <c r="W182" s="16" t="str">
        <f>VLOOKUP($B182,[1]AC!$B:$BJ,22,FALSE)</f>
        <v>UP</v>
      </c>
      <c r="X182" s="16" t="str">
        <f>VLOOKUP($B182,[1]AC!$B:$BJ,23,FALSE)</f>
        <v>POSITIVE</v>
      </c>
      <c r="Y182" s="16">
        <f>VLOOKUP($B182,[1]AC!$B:$BJ,24,FALSE)</f>
        <v>410.13123067533058</v>
      </c>
      <c r="Z182" s="16">
        <f>VLOOKUP($B182,[1]AC!$B:$BJ,25,FALSE)</f>
        <v>6852.6203076923057</v>
      </c>
      <c r="AA182" s="16">
        <f>VLOOKUP($B182,[1]AC!$B:$BJ,26,FALSE)</f>
        <v>408.65600000000001</v>
      </c>
      <c r="AB182" s="16">
        <f>VLOOKUP($B182,[1]AC!$B:$BJ,27,FALSE)</f>
        <v>6850.3815384615364</v>
      </c>
      <c r="AC182" s="16">
        <f>VLOOKUP($B182,[1]AC!$B:$BJ,28,FALSE)</f>
        <v>5.9850278033782775E-2</v>
      </c>
      <c r="AD182" s="16">
        <f>VLOOKUP($B182,[1]AC!$B:$BJ,29,FALSE)</f>
        <v>5.9654487520964604E-2</v>
      </c>
      <c r="AE182" s="16" t="str">
        <f>VLOOKUP($B182,[1]AC!$B:$BJ,30,FALSE)</f>
        <v>UP</v>
      </c>
      <c r="AF182" s="16" t="str">
        <f>VLOOKUP($B182,[1]AC!$B:$BJ,31,FALSE)</f>
        <v>UP</v>
      </c>
      <c r="AG182" s="16" t="str">
        <f>VLOOKUP($B182,[1]AC!$B:$BJ,32,FALSE)</f>
        <v>POSITIVE</v>
      </c>
      <c r="AH182" s="16">
        <f>VLOOKUP($B182,[1]AC!$B:$BJ,33,FALSE)</f>
        <v>359.20948702298671</v>
      </c>
      <c r="AI182" s="16">
        <f>VLOOKUP($B182,[1]AC!$B:$BJ,34,FALSE)</f>
        <v>6560.7823076923087</v>
      </c>
      <c r="AJ182" s="16">
        <f>VLOOKUP($B182,[1]AC!$B:$BJ,35,FALSE)</f>
        <v>359.32820512820501</v>
      </c>
      <c r="AK182" s="16">
        <f>VLOOKUP($B182,[1]AC!$B:$BJ,36,FALSE)</f>
        <v>6561.3723076923088</v>
      </c>
      <c r="AL182" s="16">
        <f>VLOOKUP($B182,[1]AC!$B:$BJ,37,FALSE)</f>
        <v>5.4751014463903944E-2</v>
      </c>
      <c r="AM182" s="16">
        <f>VLOOKUP($B182,[1]AC!$B:$BJ,38,FALSE)</f>
        <v>5.4764184728085308E-2</v>
      </c>
      <c r="AN182" s="16" t="str">
        <f>VLOOKUP($B183,[1]AC!$B:$BJ,39,FALSE)</f>
        <v>DOWN</v>
      </c>
      <c r="AO182" s="16" t="str">
        <f>VLOOKUP($B182,[1]AC!$B:$BJ,40,FALSE)</f>
        <v>DOWN</v>
      </c>
      <c r="AP182" s="16" t="str">
        <f>VLOOKUP($B182,[1]AC!$B:$BJ,41,FALSE)</f>
        <v>POSITIVE</v>
      </c>
      <c r="AQ182" s="16">
        <f>VLOOKUP($B182,[1]AC!$B:$BJ,42,FALSE)</f>
        <v>398.47958583032766</v>
      </c>
      <c r="AR182" s="16">
        <f>VLOOKUP($B182,[1]AC!$B:$BJ,43,FALSE)</f>
        <v>6769.6039787132295</v>
      </c>
      <c r="AS182" s="16">
        <f>VLOOKUP($B182,[1]AC!$B:$BJ,44,FALSE)</f>
        <v>397.1883203209876</v>
      </c>
      <c r="AT182" s="16">
        <f>VLOOKUP($B182,[1]AC!$B:$BJ,45,FALSE)</f>
        <v>6766.1256231941452</v>
      </c>
      <c r="AU182" s="16">
        <f>VLOOKUP($B182,[1]AC!$B:$BJ,46,FALSE)</f>
        <v>5.8863057142387064E-2</v>
      </c>
      <c r="AV182" s="16">
        <f>VLOOKUP($B182,[1]AC!$B:$BJ,47,FALSE)</f>
        <v>5.8702475011612833E-2</v>
      </c>
      <c r="AW182" s="16" t="str">
        <f>VLOOKUP($B182,[1]AC!$B:$BJ,48,FALSE)</f>
        <v>UP</v>
      </c>
      <c r="AX182" s="16" t="str">
        <f>VLOOKUP($B182,[1]AC!$B:$BJ,49,FALSE)</f>
        <v>UP</v>
      </c>
      <c r="AY182" s="16" t="str">
        <f>VLOOKUP($B182,[1]AC!$B:$BJ,50,FALSE)</f>
        <v>POSITIVE</v>
      </c>
      <c r="AZ182" s="16">
        <f>VLOOKUP($B182,[1]AC!$B:$BJ,51,FALSE)</f>
        <v>78.109683141140607</v>
      </c>
      <c r="BA182" s="16">
        <f>VLOOKUP($B182,[1]AC!$B:$BJ,52,FALSE)</f>
        <v>435.78580625472523</v>
      </c>
      <c r="BB182" s="16">
        <f>VLOOKUP($B182,[1]AC!$B:$BJ,53,FALSE)</f>
        <v>352.48644996948269</v>
      </c>
      <c r="BC182" s="16">
        <f>VLOOKUP($B182,[1]AC!$B:$BJ,54,FALSE)</f>
        <v>6.1071731486633585E-2</v>
      </c>
      <c r="BD182" s="16">
        <f>VLOOKUP($B182,[1]AC!$B:$BJ,55,FALSE)</f>
        <v>0.10055408550797074</v>
      </c>
      <c r="BE182" s="16">
        <f>VLOOKUP($B182,[1]AC!$B:$BJ,56,FALSE)</f>
        <v>0.31182347588122417</v>
      </c>
      <c r="BF182" s="14">
        <f>VLOOKUP($B182,[2]indicators!$A:$G,2,FALSE)</f>
        <v>53</v>
      </c>
      <c r="BG182" s="14">
        <f>VLOOKUP($B182,[2]indicators!$A:$G,3,FALSE)</f>
        <v>1</v>
      </c>
      <c r="BH182" s="14">
        <f>VLOOKUP($B182,[2]indicators!$A:$G,4,FALSE)</f>
        <v>0</v>
      </c>
      <c r="BI182" s="17">
        <f>VLOOKUP($B182,[2]indicators!$A:$G,5,FALSE)</f>
        <v>46052</v>
      </c>
      <c r="BJ182" s="17">
        <f>VLOOKUP($B182,[2]indicators!$A:$G,6,FALSE)</f>
        <v>46014</v>
      </c>
      <c r="BK182" s="17">
        <f>VLOOKUP($B182,[2]indicators!$A:$G,7,FALSE)</f>
        <v>46035</v>
      </c>
    </row>
    <row r="183" spans="1:63" x14ac:dyDescent="0.25">
      <c r="A183" s="14">
        <v>182</v>
      </c>
      <c r="B183" s="14" t="s">
        <v>192</v>
      </c>
      <c r="C183" s="6" t="s">
        <v>614</v>
      </c>
      <c r="D183" s="6" t="s">
        <v>100</v>
      </c>
      <c r="E183" s="15">
        <f t="shared" ca="1" si="2"/>
        <v>3</v>
      </c>
      <c r="F183" s="16">
        <f>VLOOKUP($B183,[1]AC!$B:$BJ,5,FALSE)</f>
        <v>57.386700181358847</v>
      </c>
      <c r="G183" s="16">
        <f>VLOOKUP($B184,[1]AC!$B:$BJ,6,FALSE)</f>
        <v>52.558294930935155</v>
      </c>
      <c r="H183" s="16">
        <f>VLOOKUP($B184,[1]AC!$B:$BJ,7,FALSE)</f>
        <v>1</v>
      </c>
      <c r="I183" s="16">
        <f>VLOOKUP($B184,[1]AC!$B:$BJ,8,FALSE)</f>
        <v>23.13</v>
      </c>
      <c r="J183" s="16">
        <f>VLOOKUP($B184,[1]AC!$B:$BJ,9,FALSE)</f>
        <v>6941.81</v>
      </c>
      <c r="K183" s="16">
        <f>VLOOKUP($B184,[1]AC!$B:$BJ,10,FALSE)</f>
        <v>23.05</v>
      </c>
      <c r="L183" s="16">
        <f>VLOOKUP($B184,[1]AC!$B:$BJ,11,FALSE)</f>
        <v>6964.82</v>
      </c>
      <c r="M183" s="16">
        <f>VLOOKUP($B184,[1]AC!$B:$BJ,12,FALSE)</f>
        <v>3.3319840214583803E-3</v>
      </c>
      <c r="N183" s="16">
        <f>VLOOKUP($B184,[1]AC!$B:$BJ,13,FALSE)</f>
        <v>3.3094896924830797E-3</v>
      </c>
      <c r="O183" s="16">
        <f>VLOOKUP($B184,[1]AC!$B:$BJ,14,FALSE)</f>
        <v>22.96839682182172</v>
      </c>
      <c r="P183" s="16">
        <f>VLOOKUP($B184,[1]AC!$B:$BJ,15,FALSE)</f>
        <v>6892.2477999999992</v>
      </c>
      <c r="Q183" s="16">
        <f>VLOOKUP($B184,[1]AC!$B:$BJ,16,FALSE)</f>
        <v>22.967513059102117</v>
      </c>
      <c r="R183" s="16">
        <f>VLOOKUP($B184,[1]AC!$B:$BJ,17,FALSE)</f>
        <v>6889.6637999999994</v>
      </c>
      <c r="S183" s="16">
        <f>VLOOKUP($B184,[1]AC!$B:$BJ,18,FALSE)</f>
        <v>3.3324972473888306E-3</v>
      </c>
      <c r="T183" s="16">
        <f>VLOOKUP($B184,[1]AC!$B:$BJ,19,FALSE)</f>
        <v>3.3336188420546907E-3</v>
      </c>
      <c r="U183" s="16" t="str">
        <f>VLOOKUP($B183,[1]AC!$B:$BJ,20,FALSE)</f>
        <v>NEGATIVE</v>
      </c>
      <c r="V183" s="16" t="str">
        <f>VLOOKUP($B183,[1]AC!$B:$BJ,21,FALSE)</f>
        <v/>
      </c>
      <c r="W183" s="16" t="str">
        <f>VLOOKUP($B183,[1]AC!$B:$BJ,22,FALSE)</f>
        <v>UP</v>
      </c>
      <c r="X183" s="16" t="str">
        <f>VLOOKUP($B183,[1]AC!$B:$BJ,23,FALSE)</f>
        <v>POSITIVE</v>
      </c>
      <c r="Y183" s="16">
        <f>VLOOKUP($B183,[1]AC!$B:$BJ,24,FALSE)</f>
        <v>88.292000028170051</v>
      </c>
      <c r="Z183" s="16">
        <f>VLOOKUP($B183,[1]AC!$B:$BJ,25,FALSE)</f>
        <v>6852.6203076923057</v>
      </c>
      <c r="AA183" s="16">
        <f>VLOOKUP($B183,[1]AC!$B:$BJ,26,FALSE)</f>
        <v>87.973384615384603</v>
      </c>
      <c r="AB183" s="16">
        <f>VLOOKUP($B183,[1]AC!$B:$BJ,27,FALSE)</f>
        <v>6850.3815384615364</v>
      </c>
      <c r="AC183" s="16">
        <f>VLOOKUP($B183,[1]AC!$B:$BJ,28,FALSE)</f>
        <v>1.2884414437650834E-2</v>
      </c>
      <c r="AD183" s="16">
        <f>VLOOKUP($B183,[1]AC!$B:$BJ,29,FALSE)</f>
        <v>1.2842114577335167E-2</v>
      </c>
      <c r="AE183" s="16" t="str">
        <f>VLOOKUP($B183,[1]AC!$B:$BJ,30,FALSE)</f>
        <v>UP</v>
      </c>
      <c r="AF183" s="16" t="str">
        <f>VLOOKUP($B183,[1]AC!$B:$BJ,31,FALSE)</f>
        <v>UP</v>
      </c>
      <c r="AG183" s="16" t="str">
        <f>VLOOKUP($B183,[1]AC!$B:$BJ,32,FALSE)</f>
        <v>POSITIVE</v>
      </c>
      <c r="AH183" s="16">
        <f>VLOOKUP($B183,[1]AC!$B:$BJ,33,FALSE)</f>
        <v>77.285897482847574</v>
      </c>
      <c r="AI183" s="16">
        <f>VLOOKUP($B183,[1]AC!$B:$BJ,34,FALSE)</f>
        <v>6560.7823076923087</v>
      </c>
      <c r="AJ183" s="16">
        <f>VLOOKUP($B183,[1]AC!$B:$BJ,35,FALSE)</f>
        <v>77.311538461538476</v>
      </c>
      <c r="AK183" s="16">
        <f>VLOOKUP($B183,[1]AC!$B:$BJ,36,FALSE)</f>
        <v>6561.3723076923088</v>
      </c>
      <c r="AL183" s="16">
        <f>VLOOKUP($B183,[1]AC!$B:$BJ,37,FALSE)</f>
        <v>1.1779981998828451E-2</v>
      </c>
      <c r="AM183" s="16">
        <f>VLOOKUP($B183,[1]AC!$B:$BJ,38,FALSE)</f>
        <v>1.1782830608606267E-2</v>
      </c>
      <c r="AN183" s="16" t="str">
        <f>VLOOKUP($B184,[1]AC!$B:$BJ,39,FALSE)</f>
        <v>UP</v>
      </c>
      <c r="AO183" s="16" t="str">
        <f>VLOOKUP($B183,[1]AC!$B:$BJ,40,FALSE)</f>
        <v>DOWN</v>
      </c>
      <c r="AP183" s="16" t="str">
        <f>VLOOKUP($B183,[1]AC!$B:$BJ,41,FALSE)</f>
        <v>POSITIVE</v>
      </c>
      <c r="AQ183" s="16">
        <f>VLOOKUP($B183,[1]AC!$B:$BJ,42,FALSE)</f>
        <v>85.772955481567507</v>
      </c>
      <c r="AR183" s="16">
        <f>VLOOKUP($B183,[1]AC!$B:$BJ,43,FALSE)</f>
        <v>6769.6039787132295</v>
      </c>
      <c r="AS183" s="16">
        <f>VLOOKUP($B183,[1]AC!$B:$BJ,44,FALSE)</f>
        <v>85.494037356527244</v>
      </c>
      <c r="AT183" s="16">
        <f>VLOOKUP($B183,[1]AC!$B:$BJ,45,FALSE)</f>
        <v>6766.1256231941452</v>
      </c>
      <c r="AU183" s="16">
        <f>VLOOKUP($B183,[1]AC!$B:$BJ,46,FALSE)</f>
        <v>1.2670306232281447E-2</v>
      </c>
      <c r="AV183" s="16">
        <f>VLOOKUP($B183,[1]AC!$B:$BJ,47,FALSE)</f>
        <v>1.2635597107960184E-2</v>
      </c>
      <c r="AW183" s="16" t="str">
        <f>VLOOKUP($B183,[1]AC!$B:$BJ,48,FALSE)</f>
        <v>UP</v>
      </c>
      <c r="AX183" s="16" t="str">
        <f>VLOOKUP($B183,[1]AC!$B:$BJ,49,FALSE)</f>
        <v>UP</v>
      </c>
      <c r="AY183" s="16" t="str">
        <f>VLOOKUP($B183,[1]AC!$B:$BJ,50,FALSE)</f>
        <v>POSITIVE</v>
      </c>
      <c r="AZ183" s="16">
        <f>VLOOKUP($B183,[1]AC!$B:$BJ,51,FALSE)</f>
        <v>78.681634672637728</v>
      </c>
      <c r="BA183" s="16">
        <f>VLOOKUP($B183,[1]AC!$B:$BJ,52,FALSE)</f>
        <v>93.839677478421109</v>
      </c>
      <c r="BB183" s="16">
        <f>VLOOKUP($B183,[1]AC!$B:$BJ,53,FALSE)</f>
        <v>75.829050009155225</v>
      </c>
      <c r="BC183" s="16">
        <f>VLOOKUP($B183,[1]AC!$B:$BJ,54,FALSE)</f>
        <v>6.1171592612292436E-2</v>
      </c>
      <c r="BD183" s="16">
        <f>VLOOKUP($B183,[1]AC!$B:$BJ,55,FALSE)</f>
        <v>0.10084724732566164</v>
      </c>
      <c r="BE183" s="16">
        <f>VLOOKUP($B183,[1]AC!$B:$BJ,56,FALSE)</f>
        <v>0.31321703210019392</v>
      </c>
      <c r="BF183" s="14">
        <f>VLOOKUP($B183,[2]indicators!$A:$G,2,FALSE)</f>
        <v>53</v>
      </c>
      <c r="BG183" s="14">
        <f>VLOOKUP($B183,[2]indicators!$A:$G,3,FALSE)</f>
        <v>1</v>
      </c>
      <c r="BH183" s="14">
        <f>VLOOKUP($B183,[2]indicators!$A:$G,4,FALSE)</f>
        <v>0</v>
      </c>
      <c r="BI183" s="17">
        <f>VLOOKUP($B183,[2]indicators!$A:$G,5,FALSE)</f>
        <v>46052</v>
      </c>
      <c r="BJ183" s="17">
        <f>VLOOKUP($B183,[2]indicators!$A:$G,6,FALSE)</f>
        <v>46014</v>
      </c>
      <c r="BK183" s="17">
        <f>VLOOKUP($B183,[2]indicators!$A:$G,7,FALSE)</f>
        <v>46035</v>
      </c>
    </row>
    <row r="184" spans="1:63" x14ac:dyDescent="0.25">
      <c r="A184" s="14">
        <v>183</v>
      </c>
      <c r="B184" s="14" t="s">
        <v>193</v>
      </c>
      <c r="C184" s="6" t="s">
        <v>615</v>
      </c>
      <c r="D184" s="6" t="s">
        <v>100</v>
      </c>
      <c r="E184" s="15">
        <f t="shared" ca="1" si="2"/>
        <v>2</v>
      </c>
      <c r="F184" s="16">
        <f>VLOOKUP($B184,[1]AC!$B:$BJ,5,FALSE)</f>
        <v>66.847900683891254</v>
      </c>
      <c r="G184" s="16">
        <f>VLOOKUP($B185,[1]AC!$B:$BJ,6,FALSE)</f>
        <v>52.558294930935155</v>
      </c>
      <c r="H184" s="16">
        <f>VLOOKUP($B185,[1]AC!$B:$BJ,7,FALSE)</f>
        <v>0</v>
      </c>
      <c r="I184" s="16">
        <f>VLOOKUP($B185,[1]AC!$B:$BJ,8,FALSE)</f>
        <v>74.540000000000006</v>
      </c>
      <c r="J184" s="16">
        <f>VLOOKUP($B185,[1]AC!$B:$BJ,9,FALSE)</f>
        <v>6941.81</v>
      </c>
      <c r="K184" s="16">
        <f>VLOOKUP($B185,[1]AC!$B:$BJ,10,FALSE)</f>
        <v>74.77</v>
      </c>
      <c r="L184" s="16">
        <f>VLOOKUP($B185,[1]AC!$B:$BJ,11,FALSE)</f>
        <v>6964.82</v>
      </c>
      <c r="M184" s="16">
        <f>VLOOKUP($B185,[1]AC!$B:$BJ,12,FALSE)</f>
        <v>1.0737833504518275E-2</v>
      </c>
      <c r="N184" s="16">
        <f>VLOOKUP($B185,[1]AC!$B:$BJ,13,FALSE)</f>
        <v>1.0735381531755307E-2</v>
      </c>
      <c r="O184" s="16">
        <f>VLOOKUP($B185,[1]AC!$B:$BJ,14,FALSE)</f>
        <v>69.066704670310557</v>
      </c>
      <c r="P184" s="16">
        <f>VLOOKUP($B185,[1]AC!$B:$BJ,15,FALSE)</f>
        <v>6892.2477999999992</v>
      </c>
      <c r="Q184" s="16">
        <f>VLOOKUP($B185,[1]AC!$B:$BJ,16,FALSE)</f>
        <v>68.871644237000012</v>
      </c>
      <c r="R184" s="16">
        <f>VLOOKUP($B185,[1]AC!$B:$BJ,17,FALSE)</f>
        <v>6889.6637999999994</v>
      </c>
      <c r="S184" s="16">
        <f>VLOOKUP($B185,[1]AC!$B:$BJ,18,FALSE)</f>
        <v>1.0020925926417006E-2</v>
      </c>
      <c r="T184" s="16">
        <f>VLOOKUP($B185,[1]AC!$B:$BJ,19,FALSE)</f>
        <v>9.9963722811844628E-3</v>
      </c>
      <c r="U184" s="16" t="str">
        <f>VLOOKUP($B184,[1]AC!$B:$BJ,20,FALSE)</f>
        <v>POSITIVE</v>
      </c>
      <c r="V184" s="16" t="str">
        <f>VLOOKUP($B184,[1]AC!$B:$BJ,21,FALSE)</f>
        <v/>
      </c>
      <c r="W184" s="16" t="str">
        <f>VLOOKUP($B184,[1]AC!$B:$BJ,22,FALSE)</f>
        <v>DOWN</v>
      </c>
      <c r="X184" s="16" t="str">
        <f>VLOOKUP($B184,[1]AC!$B:$BJ,23,FALSE)</f>
        <v>NEGATIVE</v>
      </c>
      <c r="Y184" s="16">
        <f>VLOOKUP($B184,[1]AC!$B:$BJ,24,FALSE)</f>
        <v>22.966142968501128</v>
      </c>
      <c r="Z184" s="16">
        <f>VLOOKUP($B184,[1]AC!$B:$BJ,25,FALSE)</f>
        <v>6852.6203076923057</v>
      </c>
      <c r="AA184" s="16">
        <f>VLOOKUP($B184,[1]AC!$B:$BJ,26,FALSE)</f>
        <v>22.961727767927396</v>
      </c>
      <c r="AB184" s="16">
        <f>VLOOKUP($B184,[1]AC!$B:$BJ,27,FALSE)</f>
        <v>6850.3815384615364</v>
      </c>
      <c r="AC184" s="16">
        <f>VLOOKUP($B184,[1]AC!$B:$BJ,28,FALSE)</f>
        <v>3.3514395862150469E-3</v>
      </c>
      <c r="AD184" s="16">
        <f>VLOOKUP($B184,[1]AC!$B:$BJ,29,FALSE)</f>
        <v>3.3518903493197486E-3</v>
      </c>
      <c r="AE184" s="16" t="str">
        <f>VLOOKUP($B184,[1]AC!$B:$BJ,30,FALSE)</f>
        <v>UP</v>
      </c>
      <c r="AF184" s="16" t="str">
        <f>VLOOKUP($B184,[1]AC!$B:$BJ,31,FALSE)</f>
        <v>DOWN</v>
      </c>
      <c r="AG184" s="16" t="str">
        <f>VLOOKUP($B184,[1]AC!$B:$BJ,32,FALSE)</f>
        <v>NEGATIVE</v>
      </c>
      <c r="AH184" s="16">
        <f>VLOOKUP($B184,[1]AC!$B:$BJ,33,FALSE)</f>
        <v>22.697738723271051</v>
      </c>
      <c r="AI184" s="16">
        <f>VLOOKUP($B184,[1]AC!$B:$BJ,34,FALSE)</f>
        <v>6560.7823076923087</v>
      </c>
      <c r="AJ184" s="16">
        <f>VLOOKUP($B184,[1]AC!$B:$BJ,35,FALSE)</f>
        <v>22.695687462738572</v>
      </c>
      <c r="AK184" s="16">
        <f>VLOOKUP($B184,[1]AC!$B:$BJ,36,FALSE)</f>
        <v>6561.3723076923088</v>
      </c>
      <c r="AL184" s="16">
        <f>VLOOKUP($B184,[1]AC!$B:$BJ,37,FALSE)</f>
        <v>3.4596085739133082E-3</v>
      </c>
      <c r="AM184" s="16">
        <f>VLOOKUP($B184,[1]AC!$B:$BJ,38,FALSE)</f>
        <v>3.4589848584161264E-3</v>
      </c>
      <c r="AN184" s="16" t="str">
        <f>VLOOKUP($B185,[1]AC!$B:$BJ,39,FALSE)</f>
        <v>DOWN</v>
      </c>
      <c r="AO184" s="16" t="str">
        <f>VLOOKUP($B184,[1]AC!$B:$BJ,40,FALSE)</f>
        <v>UP</v>
      </c>
      <c r="AP184" s="16" t="str">
        <f>VLOOKUP($B184,[1]AC!$B:$BJ,41,FALSE)</f>
        <v>NEGATIVE</v>
      </c>
      <c r="AQ184" s="16">
        <f>VLOOKUP($B184,[1]AC!$B:$BJ,42,FALSE)</f>
        <v>22.88569409013872</v>
      </c>
      <c r="AR184" s="16">
        <f>VLOOKUP($B184,[1]AC!$B:$BJ,43,FALSE)</f>
        <v>6769.6039787132295</v>
      </c>
      <c r="AS184" s="16">
        <f>VLOOKUP($B184,[1]AC!$B:$BJ,44,FALSE)</f>
        <v>22.880762976074536</v>
      </c>
      <c r="AT184" s="16">
        <f>VLOOKUP($B184,[1]AC!$B:$BJ,45,FALSE)</f>
        <v>6766.1256231941452</v>
      </c>
      <c r="AU184" s="16">
        <f>VLOOKUP($B184,[1]AC!$B:$BJ,46,FALSE)</f>
        <v>3.3806547860261759E-3</v>
      </c>
      <c r="AV184" s="16">
        <f>VLOOKUP($B184,[1]AC!$B:$BJ,47,FALSE)</f>
        <v>3.3816639315178737E-3</v>
      </c>
      <c r="AW184" s="16" t="str">
        <f>VLOOKUP($B184,[1]AC!$B:$BJ,48,FALSE)</f>
        <v>UP</v>
      </c>
      <c r="AX184" s="16" t="str">
        <f>VLOOKUP($B184,[1]AC!$B:$BJ,49,FALSE)</f>
        <v>DOWN</v>
      </c>
      <c r="AY184" s="16" t="str">
        <f>VLOOKUP($B184,[1]AC!$B:$BJ,50,FALSE)</f>
        <v>NEGATIVE</v>
      </c>
      <c r="AZ184" s="16">
        <f>VLOOKUP($B184,[1]AC!$B:$BJ,51,FALSE)</f>
        <v>78.794706710218449</v>
      </c>
      <c r="BA184" s="16">
        <f>VLOOKUP($B184,[1]AC!$B:$BJ,52,FALSE)</f>
        <v>22.982179137605371</v>
      </c>
      <c r="BB184" s="16">
        <f>VLOOKUP($B184,[1]AC!$B:$BJ,53,FALSE)</f>
        <v>22.643377624271672</v>
      </c>
      <c r="BC184" s="16">
        <f>VLOOKUP($B184,[1]AC!$B:$BJ,54,FALSE)</f>
        <v>6.4319776427446129E-3</v>
      </c>
      <c r="BD184" s="16">
        <f>VLOOKUP($B184,[1]AC!$B:$BJ,55,FALSE)</f>
        <v>7.0358928153289035E-3</v>
      </c>
      <c r="BE184" s="16">
        <f>VLOOKUP($B184,[1]AC!$B:$BJ,56,FALSE)</f>
        <v>2.1490715025072493E-2</v>
      </c>
      <c r="BF184" s="14">
        <f>VLOOKUP($B184,[2]indicators!$A:$G,2,FALSE)</f>
        <v>4</v>
      </c>
      <c r="BG184" s="14">
        <f>VLOOKUP($B184,[2]indicators!$A:$G,3,FALSE)</f>
        <v>0</v>
      </c>
      <c r="BH184" s="14">
        <f>VLOOKUP($B184,[2]indicators!$A:$G,4,FALSE)</f>
        <v>0</v>
      </c>
      <c r="BI184" s="17">
        <f>VLOOKUP($B184,[2]indicators!$A:$G,5,FALSE)</f>
        <v>0</v>
      </c>
      <c r="BJ184" s="17">
        <f>VLOOKUP($B184,[2]indicators!$A:$G,6,FALSE)</f>
        <v>46063</v>
      </c>
      <c r="BK184" s="17">
        <f>VLOOKUP($B184,[2]indicators!$A:$G,7,FALSE)</f>
        <v>0</v>
      </c>
    </row>
    <row r="185" spans="1:63" x14ac:dyDescent="0.25">
      <c r="A185" s="14">
        <v>184</v>
      </c>
      <c r="B185" s="14" t="s">
        <v>194</v>
      </c>
      <c r="C185" s="6" t="s">
        <v>616</v>
      </c>
      <c r="D185" s="6" t="s">
        <v>100</v>
      </c>
      <c r="E185" s="15">
        <f t="shared" ca="1" si="2"/>
        <v>1</v>
      </c>
      <c r="F185" s="16">
        <f>VLOOKUP($B185,[1]AC!$B:$BJ,5,FALSE)</f>
        <v>60.581585893302581</v>
      </c>
      <c r="G185" s="16">
        <f>VLOOKUP($B186,[1]AC!$B:$BJ,6,FALSE)</f>
        <v>52.558294930935155</v>
      </c>
      <c r="H185" s="16">
        <f>VLOOKUP($B186,[1]AC!$B:$BJ,7,FALSE)</f>
        <v>0</v>
      </c>
      <c r="I185" s="16">
        <f>VLOOKUP($B186,[1]AC!$B:$BJ,8,FALSE)</f>
        <v>24.98</v>
      </c>
      <c r="J185" s="16">
        <f>VLOOKUP($B186,[1]AC!$B:$BJ,9,FALSE)</f>
        <v>6941.81</v>
      </c>
      <c r="K185" s="16">
        <f>VLOOKUP($B186,[1]AC!$B:$BJ,10,FALSE)</f>
        <v>25.1</v>
      </c>
      <c r="L185" s="16">
        <f>VLOOKUP($B186,[1]AC!$B:$BJ,11,FALSE)</f>
        <v>6964.82</v>
      </c>
      <c r="M185" s="16">
        <f>VLOOKUP($B186,[1]AC!$B:$BJ,12,FALSE)</f>
        <v>3.5984851213156223E-3</v>
      </c>
      <c r="N185" s="16">
        <f>VLOOKUP($B186,[1]AC!$B:$BJ,13,FALSE)</f>
        <v>3.6038260859577137E-3</v>
      </c>
      <c r="O185" s="16">
        <f>VLOOKUP($B186,[1]AC!$B:$BJ,14,FALSE)</f>
        <v>23.810999990844731</v>
      </c>
      <c r="P185" s="16">
        <f>VLOOKUP($B186,[1]AC!$B:$BJ,15,FALSE)</f>
        <v>6892.2477999999992</v>
      </c>
      <c r="Q185" s="16">
        <f>VLOOKUP($B186,[1]AC!$B:$BJ,16,FALSE)</f>
        <v>23.771000000000004</v>
      </c>
      <c r="R185" s="16">
        <f>VLOOKUP($B186,[1]AC!$B:$BJ,17,FALSE)</f>
        <v>6889.6637999999994</v>
      </c>
      <c r="S185" s="16">
        <f>VLOOKUP($B186,[1]AC!$B:$BJ,18,FALSE)</f>
        <v>3.4547510016753511E-3</v>
      </c>
      <c r="T185" s="16">
        <f>VLOOKUP($B186,[1]AC!$B:$BJ,19,FALSE)</f>
        <v>3.4502409246732774E-3</v>
      </c>
      <c r="U185" s="16" t="str">
        <f>VLOOKUP($B185,[1]AC!$B:$BJ,20,FALSE)</f>
        <v>NEGATIVE</v>
      </c>
      <c r="V185" s="16" t="str">
        <f>VLOOKUP($B185,[1]AC!$B:$BJ,21,FALSE)</f>
        <v/>
      </c>
      <c r="W185" s="16" t="str">
        <f>VLOOKUP($B185,[1]AC!$B:$BJ,22,FALSE)</f>
        <v>UP</v>
      </c>
      <c r="X185" s="16" t="str">
        <f>VLOOKUP($B185,[1]AC!$B:$BJ,23,FALSE)</f>
        <v>POSITIVE</v>
      </c>
      <c r="Y185" s="16">
        <f>VLOOKUP($B185,[1]AC!$B:$BJ,24,FALSE)</f>
        <v>67.596007977931208</v>
      </c>
      <c r="Z185" s="16">
        <f>VLOOKUP($B185,[1]AC!$B:$BJ,25,FALSE)</f>
        <v>6852.6203076923057</v>
      </c>
      <c r="AA185" s="16">
        <f>VLOOKUP($B185,[1]AC!$B:$BJ,26,FALSE)</f>
        <v>67.39367686538462</v>
      </c>
      <c r="AB185" s="16">
        <f>VLOOKUP($B185,[1]AC!$B:$BJ,27,FALSE)</f>
        <v>6850.3815384615364</v>
      </c>
      <c r="AC185" s="16">
        <f>VLOOKUP($B185,[1]AC!$B:$BJ,28,FALSE)</f>
        <v>9.8642570203477248E-3</v>
      </c>
      <c r="AD185" s="16">
        <f>VLOOKUP($B185,[1]AC!$B:$BJ,29,FALSE)</f>
        <v>9.8379450089023709E-3</v>
      </c>
      <c r="AE185" s="16" t="str">
        <f>VLOOKUP($B185,[1]AC!$B:$BJ,30,FALSE)</f>
        <v>UP</v>
      </c>
      <c r="AF185" s="16" t="str">
        <f>VLOOKUP($B185,[1]AC!$B:$BJ,31,FALSE)</f>
        <v>UP</v>
      </c>
      <c r="AG185" s="16" t="str">
        <f>VLOOKUP($B185,[1]AC!$B:$BJ,32,FALSE)</f>
        <v>POSITIVE</v>
      </c>
      <c r="AH185" s="16">
        <f>VLOOKUP($B185,[1]AC!$B:$BJ,33,FALSE)</f>
        <v>63.03061055828428</v>
      </c>
      <c r="AI185" s="16">
        <f>VLOOKUP($B185,[1]AC!$B:$BJ,34,FALSE)</f>
        <v>6560.7823076923087</v>
      </c>
      <c r="AJ185" s="16">
        <f>VLOOKUP($B185,[1]AC!$B:$BJ,35,FALSE)</f>
        <v>63.036507970706666</v>
      </c>
      <c r="AK185" s="16">
        <f>VLOOKUP($B185,[1]AC!$B:$BJ,36,FALSE)</f>
        <v>6561.3723076923088</v>
      </c>
      <c r="AL185" s="16">
        <f>VLOOKUP($B185,[1]AC!$B:$BJ,37,FALSE)</f>
        <v>9.6071790835649123E-3</v>
      </c>
      <c r="AM185" s="16">
        <f>VLOOKUP($B185,[1]AC!$B:$BJ,38,FALSE)</f>
        <v>9.6072140117403493E-3</v>
      </c>
      <c r="AN185" s="16" t="str">
        <f>VLOOKUP($B186,[1]AC!$B:$BJ,39,FALSE)</f>
        <v>DOWN</v>
      </c>
      <c r="AO185" s="16" t="str">
        <f>VLOOKUP($B185,[1]AC!$B:$BJ,40,FALSE)</f>
        <v>DOWN</v>
      </c>
      <c r="AP185" s="16" t="str">
        <f>VLOOKUP($B185,[1]AC!$B:$BJ,41,FALSE)</f>
        <v>POSITIVE</v>
      </c>
      <c r="AQ185" s="16">
        <f>VLOOKUP($B185,[1]AC!$B:$BJ,42,FALSE)</f>
        <v>66.711658801718571</v>
      </c>
      <c r="AR185" s="16">
        <f>VLOOKUP($B185,[1]AC!$B:$BJ,43,FALSE)</f>
        <v>6769.6039787132295</v>
      </c>
      <c r="AS185" s="16">
        <f>VLOOKUP($B185,[1]AC!$B:$BJ,44,FALSE)</f>
        <v>66.553539956903847</v>
      </c>
      <c r="AT185" s="16">
        <f>VLOOKUP($B185,[1]AC!$B:$BJ,45,FALSE)</f>
        <v>6766.1256231941452</v>
      </c>
      <c r="AU185" s="16">
        <f>VLOOKUP($B185,[1]AC!$B:$BJ,46,FALSE)</f>
        <v>9.8545880987264429E-3</v>
      </c>
      <c r="AV185" s="16">
        <f>VLOOKUP($B185,[1]AC!$B:$BJ,47,FALSE)</f>
        <v>9.8362849972456357E-3</v>
      </c>
      <c r="AW185" s="16" t="str">
        <f>VLOOKUP($B185,[1]AC!$B:$BJ,48,FALSE)</f>
        <v>UP</v>
      </c>
      <c r="AX185" s="16" t="str">
        <f>VLOOKUP($B185,[1]AC!$B:$BJ,49,FALSE)</f>
        <v>UP</v>
      </c>
      <c r="AY185" s="16" t="str">
        <f>VLOOKUP($B185,[1]AC!$B:$BJ,50,FALSE)</f>
        <v>POSITIVE</v>
      </c>
      <c r="AZ185" s="16">
        <f>VLOOKUP($B185,[1]AC!$B:$BJ,51,FALSE)</f>
        <v>86.321841100139935</v>
      </c>
      <c r="BA185" s="16">
        <f>VLOOKUP($B185,[1]AC!$B:$BJ,52,FALSE)</f>
        <v>71.234185544049268</v>
      </c>
      <c r="BB185" s="16">
        <f>VLOOKUP($B185,[1]AC!$B:$BJ,53,FALSE)</f>
        <v>61.659136455681221</v>
      </c>
      <c r="BC185" s="16">
        <f>VLOOKUP($B185,[1]AC!$B:$BJ,54,FALSE)</f>
        <v>4.6407696398894194E-2</v>
      </c>
      <c r="BD185" s="16">
        <f>VLOOKUP($B185,[1]AC!$B:$BJ,55,FALSE)</f>
        <v>7.9246510396234981E-2</v>
      </c>
      <c r="BE185" s="16">
        <f>VLOOKUP($B185,[1]AC!$B:$BJ,56,FALSE)</f>
        <v>0.20890437791935623</v>
      </c>
      <c r="BF185" s="14">
        <f>VLOOKUP($B185,[2]indicators!$A:$G,2,FALSE)</f>
        <v>54</v>
      </c>
      <c r="BG185" s="14">
        <f>VLOOKUP($B185,[2]indicators!$A:$G,3,FALSE)</f>
        <v>1</v>
      </c>
      <c r="BH185" s="14">
        <f>VLOOKUP($B185,[2]indicators!$A:$G,4,FALSE)</f>
        <v>0</v>
      </c>
      <c r="BI185" s="17">
        <f>VLOOKUP($B185,[2]indicators!$A:$G,5,FALSE)</f>
        <v>0</v>
      </c>
      <c r="BJ185" s="17">
        <f>VLOOKUP($B185,[2]indicators!$A:$G,6,FALSE)</f>
        <v>46050</v>
      </c>
      <c r="BK185" s="17">
        <f>VLOOKUP($B185,[2]indicators!$A:$G,7,FALSE)</f>
        <v>46043</v>
      </c>
    </row>
    <row r="186" spans="1:63" x14ac:dyDescent="0.25">
      <c r="A186" s="14">
        <v>185</v>
      </c>
      <c r="B186" s="14" t="s">
        <v>195</v>
      </c>
      <c r="C186" s="6" t="s">
        <v>617</v>
      </c>
      <c r="D186" s="6" t="s">
        <v>100</v>
      </c>
      <c r="E186" s="15">
        <f t="shared" ca="1" si="2"/>
        <v>7</v>
      </c>
      <c r="F186" s="16">
        <f>VLOOKUP($B186,[1]AC!$B:$BJ,5,FALSE)</f>
        <v>56.613872827958552</v>
      </c>
      <c r="G186" s="16">
        <f>VLOOKUP($B187,[1]AC!$B:$BJ,6,FALSE)</f>
        <v>52.558294930935155</v>
      </c>
      <c r="H186" s="16">
        <f>VLOOKUP($B187,[1]AC!$B:$BJ,7,FALSE)</f>
        <v>1</v>
      </c>
      <c r="I186" s="16">
        <f>VLOOKUP($B187,[1]AC!$B:$BJ,8,FALSE)</f>
        <v>46.25</v>
      </c>
      <c r="J186" s="16">
        <f>VLOOKUP($B187,[1]AC!$B:$BJ,9,FALSE)</f>
        <v>6941.81</v>
      </c>
      <c r="K186" s="16">
        <f>VLOOKUP($B187,[1]AC!$B:$BJ,10,FALSE)</f>
        <v>46.16</v>
      </c>
      <c r="L186" s="16">
        <f>VLOOKUP($B187,[1]AC!$B:$BJ,11,FALSE)</f>
        <v>6964.82</v>
      </c>
      <c r="M186" s="16">
        <f>VLOOKUP($B187,[1]AC!$B:$BJ,12,FALSE)</f>
        <v>6.6625274964310461E-3</v>
      </c>
      <c r="N186" s="16">
        <f>VLOOKUP($B187,[1]AC!$B:$BJ,13,FALSE)</f>
        <v>6.6275941086776109E-3</v>
      </c>
      <c r="O186" s="16">
        <f>VLOOKUP($B187,[1]AC!$B:$BJ,14,FALSE)</f>
        <v>43.499895813120013</v>
      </c>
      <c r="P186" s="16">
        <f>VLOOKUP($B187,[1]AC!$B:$BJ,15,FALSE)</f>
        <v>6892.2477999999992</v>
      </c>
      <c r="Q186" s="16">
        <f>VLOOKUP($B187,[1]AC!$B:$BJ,16,FALSE)</f>
        <v>43.404764423820019</v>
      </c>
      <c r="R186" s="16">
        <f>VLOOKUP($B187,[1]AC!$B:$BJ,17,FALSE)</f>
        <v>6889.6637999999994</v>
      </c>
      <c r="S186" s="16">
        <f>VLOOKUP($B187,[1]AC!$B:$BJ,18,FALSE)</f>
        <v>6.3114236567524485E-3</v>
      </c>
      <c r="T186" s="16">
        <f>VLOOKUP($B187,[1]AC!$B:$BJ,19,FALSE)</f>
        <v>6.2999829431183603E-3</v>
      </c>
      <c r="U186" s="16" t="str">
        <f>VLOOKUP($B186,[1]AC!$B:$BJ,20,FALSE)</f>
        <v>NEGATIVE</v>
      </c>
      <c r="V186" s="16" t="str">
        <f>VLOOKUP($B186,[1]AC!$B:$BJ,21,FALSE)</f>
        <v/>
      </c>
      <c r="W186" s="16" t="str">
        <f>VLOOKUP($B186,[1]AC!$B:$BJ,22,FALSE)</f>
        <v>UP</v>
      </c>
      <c r="X186" s="16" t="str">
        <f>VLOOKUP($B186,[1]AC!$B:$BJ,23,FALSE)</f>
        <v>POSITIVE</v>
      </c>
      <c r="Y186" s="16">
        <f>VLOOKUP($B186,[1]AC!$B:$BJ,24,FALSE)</f>
        <v>23.653230762188262</v>
      </c>
      <c r="Z186" s="16">
        <f>VLOOKUP($B186,[1]AC!$B:$BJ,25,FALSE)</f>
        <v>6852.6203076923057</v>
      </c>
      <c r="AA186" s="16">
        <f>VLOOKUP($B186,[1]AC!$B:$BJ,26,FALSE)</f>
        <v>23.623538461538473</v>
      </c>
      <c r="AB186" s="16">
        <f>VLOOKUP($B186,[1]AC!$B:$BJ,27,FALSE)</f>
        <v>6850.3815384615364</v>
      </c>
      <c r="AC186" s="16">
        <f>VLOOKUP($B186,[1]AC!$B:$BJ,28,FALSE)</f>
        <v>3.4517060190299297E-3</v>
      </c>
      <c r="AD186" s="16">
        <f>VLOOKUP($B186,[1]AC!$B:$BJ,29,FALSE)</f>
        <v>3.4484996680701472E-3</v>
      </c>
      <c r="AE186" s="16" t="str">
        <f>VLOOKUP($B186,[1]AC!$B:$BJ,30,FALSE)</f>
        <v>UP</v>
      </c>
      <c r="AF186" s="16" t="str">
        <f>VLOOKUP($B186,[1]AC!$B:$BJ,31,FALSE)</f>
        <v>UP</v>
      </c>
      <c r="AG186" s="16" t="str">
        <f>VLOOKUP($B186,[1]AC!$B:$BJ,32,FALSE)</f>
        <v>POSITIVE</v>
      </c>
      <c r="AH186" s="16">
        <f>VLOOKUP($B186,[1]AC!$B:$BJ,33,FALSE)</f>
        <v>22.998461526724004</v>
      </c>
      <c r="AI186" s="16">
        <f>VLOOKUP($B186,[1]AC!$B:$BJ,34,FALSE)</f>
        <v>6560.7823076923087</v>
      </c>
      <c r="AJ186" s="16">
        <f>VLOOKUP($B186,[1]AC!$B:$BJ,35,FALSE)</f>
        <v>23.001538461538452</v>
      </c>
      <c r="AK186" s="16">
        <f>VLOOKUP($B186,[1]AC!$B:$BJ,36,FALSE)</f>
        <v>6561.3723076923088</v>
      </c>
      <c r="AL186" s="16">
        <f>VLOOKUP($B186,[1]AC!$B:$BJ,37,FALSE)</f>
        <v>3.5054449984964504E-3</v>
      </c>
      <c r="AM186" s="16">
        <f>VLOOKUP($B186,[1]AC!$B:$BJ,38,FALSE)</f>
        <v>3.5055987349738261E-3</v>
      </c>
      <c r="AN186" s="16" t="str">
        <f>VLOOKUP($B187,[1]AC!$B:$BJ,39,FALSE)</f>
        <v>UP</v>
      </c>
      <c r="AO186" s="16" t="str">
        <f>VLOOKUP($B186,[1]AC!$B:$BJ,40,FALSE)</f>
        <v>DOWN</v>
      </c>
      <c r="AP186" s="16" t="str">
        <f>VLOOKUP($B186,[1]AC!$B:$BJ,41,FALSE)</f>
        <v>POSITIVE</v>
      </c>
      <c r="AQ186" s="16">
        <f>VLOOKUP($B186,[1]AC!$B:$BJ,42,FALSE)</f>
        <v>23.565195560002582</v>
      </c>
      <c r="AR186" s="16">
        <f>VLOOKUP($B186,[1]AC!$B:$BJ,43,FALSE)</f>
        <v>6769.6039787132295</v>
      </c>
      <c r="AS186" s="16">
        <f>VLOOKUP($B186,[1]AC!$B:$BJ,44,FALSE)</f>
        <v>23.536618316849431</v>
      </c>
      <c r="AT186" s="16">
        <f>VLOOKUP($B186,[1]AC!$B:$BJ,45,FALSE)</f>
        <v>6766.1256231941452</v>
      </c>
      <c r="AU186" s="16">
        <f>VLOOKUP($B186,[1]AC!$B:$BJ,46,FALSE)</f>
        <v>3.4810301509663596E-3</v>
      </c>
      <c r="AV186" s="16">
        <f>VLOOKUP($B186,[1]AC!$B:$BJ,47,FALSE)</f>
        <v>3.4785961165377079E-3</v>
      </c>
      <c r="AW186" s="16" t="str">
        <f>VLOOKUP($B186,[1]AC!$B:$BJ,48,FALSE)</f>
        <v>UP</v>
      </c>
      <c r="AX186" s="16" t="str">
        <f>VLOOKUP($B186,[1]AC!$B:$BJ,49,FALSE)</f>
        <v>UP</v>
      </c>
      <c r="AY186" s="16" t="str">
        <f>VLOOKUP($B186,[1]AC!$B:$BJ,50,FALSE)</f>
        <v>POSITIVE</v>
      </c>
      <c r="AZ186" s="16">
        <f>VLOOKUP($B186,[1]AC!$B:$BJ,51,FALSE)</f>
        <v>69.186080555298147</v>
      </c>
      <c r="BA186" s="16">
        <f>VLOOKUP($B186,[1]AC!$B:$BJ,52,FALSE)</f>
        <v>24.238064501362462</v>
      </c>
      <c r="BB186" s="16">
        <f>VLOOKUP($B186,[1]AC!$B:$BJ,53,FALSE)</f>
        <v>22.802749997711203</v>
      </c>
      <c r="BC186" s="16">
        <f>VLOOKUP($B186,[1]AC!$B:$BJ,54,FALSE)</f>
        <v>3.0610344262258726E-2</v>
      </c>
      <c r="BD186" s="16">
        <f>VLOOKUP($B186,[1]AC!$B:$BJ,55,FALSE)</f>
        <v>4.9094956516095412E-2</v>
      </c>
      <c r="BE186" s="16">
        <f>VLOOKUP($B186,[1]AC!$B:$BJ,56,FALSE)</f>
        <v>9.5481904704798115E-2</v>
      </c>
      <c r="BF186" s="14">
        <f>VLOOKUP($B186,[2]indicators!$A:$G,2,FALSE)</f>
        <v>26</v>
      </c>
      <c r="BG186" s="14">
        <f>VLOOKUP($B186,[2]indicators!$A:$G,3,FALSE)</f>
        <v>0</v>
      </c>
      <c r="BH186" s="14">
        <f>VLOOKUP($B186,[2]indicators!$A:$G,4,FALSE)</f>
        <v>0</v>
      </c>
      <c r="BI186" s="17">
        <f>VLOOKUP($B186,[2]indicators!$A:$G,5,FALSE)</f>
        <v>46055</v>
      </c>
      <c r="BJ186" s="17">
        <f>VLOOKUP($B186,[2]indicators!$A:$G,6,FALSE)</f>
        <v>45996</v>
      </c>
      <c r="BK186" s="17">
        <f>VLOOKUP($B186,[2]indicators!$A:$G,7,FALSE)</f>
        <v>0</v>
      </c>
    </row>
    <row r="187" spans="1:63" x14ac:dyDescent="0.25">
      <c r="A187" s="14">
        <v>186</v>
      </c>
      <c r="B187" s="14" t="s">
        <v>196</v>
      </c>
      <c r="C187" s="6" t="s">
        <v>618</v>
      </c>
      <c r="D187" s="6" t="s">
        <v>100</v>
      </c>
      <c r="E187" s="15">
        <f t="shared" ca="1" si="2"/>
        <v>2</v>
      </c>
      <c r="F187" s="16">
        <f>VLOOKUP($B187,[1]AC!$B:$BJ,5,FALSE)</f>
        <v>69.595378468289567</v>
      </c>
      <c r="G187" s="16">
        <f>VLOOKUP($B188,[1]AC!$B:$BJ,6,FALSE)</f>
        <v>52.558294930935155</v>
      </c>
      <c r="H187" s="16">
        <f>VLOOKUP($B188,[1]AC!$B:$BJ,7,FALSE)</f>
        <v>0</v>
      </c>
      <c r="I187" s="16">
        <f>VLOOKUP($B188,[1]AC!$B:$BJ,8,FALSE)</f>
        <v>77.53</v>
      </c>
      <c r="J187" s="16">
        <f>VLOOKUP($B188,[1]AC!$B:$BJ,9,FALSE)</f>
        <v>6941.81</v>
      </c>
      <c r="K187" s="16">
        <f>VLOOKUP($B188,[1]AC!$B:$BJ,10,FALSE)</f>
        <v>76.73</v>
      </c>
      <c r="L187" s="16">
        <f>VLOOKUP($B188,[1]AC!$B:$BJ,11,FALSE)</f>
        <v>6964.82</v>
      </c>
      <c r="M187" s="16">
        <f>VLOOKUP($B188,[1]AC!$B:$BJ,12,FALSE)</f>
        <v>1.1168556903747006E-2</v>
      </c>
      <c r="N187" s="16">
        <f>VLOOKUP($B188,[1]AC!$B:$BJ,13,FALSE)</f>
        <v>1.1016795839662764E-2</v>
      </c>
      <c r="O187" s="16">
        <f>VLOOKUP($B188,[1]AC!$B:$BJ,14,FALSE)</f>
        <v>80.503407891185915</v>
      </c>
      <c r="P187" s="16">
        <f>VLOOKUP($B188,[1]AC!$B:$BJ,15,FALSE)</f>
        <v>6892.2477999999992</v>
      </c>
      <c r="Q187" s="16">
        <f>VLOOKUP($B188,[1]AC!$B:$BJ,16,FALSE)</f>
        <v>80.611389622399983</v>
      </c>
      <c r="R187" s="16">
        <f>VLOOKUP($B188,[1]AC!$B:$BJ,17,FALSE)</f>
        <v>6889.6637999999994</v>
      </c>
      <c r="S187" s="16">
        <f>VLOOKUP($B188,[1]AC!$B:$BJ,18,FALSE)</f>
        <v>1.1680283447032465E-2</v>
      </c>
      <c r="T187" s="16">
        <f>VLOOKUP($B188,[1]AC!$B:$BJ,19,FALSE)</f>
        <v>1.1700337195321488E-2</v>
      </c>
      <c r="U187" s="16" t="str">
        <f>VLOOKUP($B187,[1]AC!$B:$BJ,20,FALSE)</f>
        <v>POSITIVE</v>
      </c>
      <c r="V187" s="16" t="str">
        <f>VLOOKUP($B187,[1]AC!$B:$BJ,21,FALSE)</f>
        <v/>
      </c>
      <c r="W187" s="16" t="str">
        <f>VLOOKUP($B187,[1]AC!$B:$BJ,22,FALSE)</f>
        <v>UP</v>
      </c>
      <c r="X187" s="16" t="str">
        <f>VLOOKUP($B187,[1]AC!$B:$BJ,23,FALSE)</f>
        <v>POSITIVE</v>
      </c>
      <c r="Y187" s="16">
        <f>VLOOKUP($B187,[1]AC!$B:$BJ,24,FALSE)</f>
        <v>42.934770547553853</v>
      </c>
      <c r="Z187" s="16">
        <f>VLOOKUP($B187,[1]AC!$B:$BJ,25,FALSE)</f>
        <v>6852.6203076923057</v>
      </c>
      <c r="AA187" s="16">
        <f>VLOOKUP($B187,[1]AC!$B:$BJ,26,FALSE)</f>
        <v>42.853709672630792</v>
      </c>
      <c r="AB187" s="16">
        <f>VLOOKUP($B187,[1]AC!$B:$BJ,27,FALSE)</f>
        <v>6850.3815384615364</v>
      </c>
      <c r="AC187" s="16">
        <f>VLOOKUP($B187,[1]AC!$B:$BJ,28,FALSE)</f>
        <v>6.2654530120920425E-3</v>
      </c>
      <c r="AD187" s="16">
        <f>VLOOKUP($B187,[1]AC!$B:$BJ,29,FALSE)</f>
        <v>6.2556675758902195E-3</v>
      </c>
      <c r="AE187" s="16" t="str">
        <f>VLOOKUP($B187,[1]AC!$B:$BJ,30,FALSE)</f>
        <v>UP</v>
      </c>
      <c r="AF187" s="16" t="str">
        <f>VLOOKUP($B187,[1]AC!$B:$BJ,31,FALSE)</f>
        <v>UP</v>
      </c>
      <c r="AG187" s="16" t="str">
        <f>VLOOKUP($B187,[1]AC!$B:$BJ,32,FALSE)</f>
        <v>POSITIVE</v>
      </c>
      <c r="AH187" s="16">
        <f>VLOOKUP($B187,[1]AC!$B:$BJ,33,FALSE)</f>
        <v>41.072212286806739</v>
      </c>
      <c r="AI187" s="16">
        <f>VLOOKUP($B187,[1]AC!$B:$BJ,34,FALSE)</f>
        <v>6560.7823076923087</v>
      </c>
      <c r="AJ187" s="16">
        <f>VLOOKUP($B187,[1]AC!$B:$BJ,35,FALSE)</f>
        <v>41.069904594499043</v>
      </c>
      <c r="AK187" s="16">
        <f>VLOOKUP($B187,[1]AC!$B:$BJ,36,FALSE)</f>
        <v>6561.3723076923088</v>
      </c>
      <c r="AL187" s="16">
        <f>VLOOKUP($B187,[1]AC!$B:$BJ,37,FALSE)</f>
        <v>6.2602614079499139E-3</v>
      </c>
      <c r="AM187" s="16">
        <f>VLOOKUP($B187,[1]AC!$B:$BJ,38,FALSE)</f>
        <v>6.2593467751174883E-3</v>
      </c>
      <c r="AN187" s="16" t="str">
        <f>VLOOKUP($B188,[1]AC!$B:$BJ,39,FALSE)</f>
        <v>UP</v>
      </c>
      <c r="AO187" s="16" t="str">
        <f>VLOOKUP($B187,[1]AC!$B:$BJ,40,FALSE)</f>
        <v>UP</v>
      </c>
      <c r="AP187" s="16" t="str">
        <f>VLOOKUP($B187,[1]AC!$B:$BJ,41,FALSE)</f>
        <v>POSITIVE</v>
      </c>
      <c r="AQ187" s="16">
        <f>VLOOKUP($B187,[1]AC!$B:$BJ,42,FALSE)</f>
        <v>42.50639475277351</v>
      </c>
      <c r="AR187" s="16">
        <f>VLOOKUP($B187,[1]AC!$B:$BJ,43,FALSE)</f>
        <v>6769.6039787132295</v>
      </c>
      <c r="AS187" s="16">
        <f>VLOOKUP($B187,[1]AC!$B:$BJ,44,FALSE)</f>
        <v>42.43078070133128</v>
      </c>
      <c r="AT187" s="16">
        <f>VLOOKUP($B187,[1]AC!$B:$BJ,45,FALSE)</f>
        <v>6766.1256231941452</v>
      </c>
      <c r="AU187" s="16">
        <f>VLOOKUP($B187,[1]AC!$B:$BJ,46,FALSE)</f>
        <v>6.279007588395614E-3</v>
      </c>
      <c r="AV187" s="16">
        <f>VLOOKUP($B187,[1]AC!$B:$BJ,47,FALSE)</f>
        <v>6.2710601405151865E-3</v>
      </c>
      <c r="AW187" s="16" t="str">
        <f>VLOOKUP($B187,[1]AC!$B:$BJ,48,FALSE)</f>
        <v>UP</v>
      </c>
      <c r="AX187" s="16" t="str">
        <f>VLOOKUP($B187,[1]AC!$B:$BJ,49,FALSE)</f>
        <v>UP</v>
      </c>
      <c r="AY187" s="16" t="str">
        <f>VLOOKUP($B187,[1]AC!$B:$BJ,50,FALSE)</f>
        <v>POSITIVE</v>
      </c>
      <c r="AZ187" s="16">
        <f>VLOOKUP($B187,[1]AC!$B:$BJ,51,FALSE)</f>
        <v>95.701413398059969</v>
      </c>
      <c r="BA187" s="16">
        <f>VLOOKUP($B187,[1]AC!$B:$BJ,52,FALSE)</f>
        <v>44.266129032258064</v>
      </c>
      <c r="BB187" s="16">
        <f>VLOOKUP($B187,[1]AC!$B:$BJ,53,FALSE)</f>
        <v>40.591417633252256</v>
      </c>
      <c r="BC187" s="16">
        <f>VLOOKUP($B187,[1]AC!$B:$BJ,54,FALSE)</f>
        <v>4.4816906540353418E-2</v>
      </c>
      <c r="BD187" s="16">
        <f>VLOOKUP($B187,[1]AC!$B:$BJ,55,FALSE)</f>
        <v>6.3220937325797699E-2</v>
      </c>
      <c r="BE187" s="16">
        <f>VLOOKUP($B187,[1]AC!$B:$BJ,56,FALSE)</f>
        <v>0.13940341817754764</v>
      </c>
      <c r="BF187" s="14">
        <f>VLOOKUP($B187,[2]indicators!$A:$G,2,FALSE)</f>
        <v>52</v>
      </c>
      <c r="BG187" s="14">
        <f>VLOOKUP($B187,[2]indicators!$A:$G,3,FALSE)</f>
        <v>1</v>
      </c>
      <c r="BH187" s="14">
        <f>VLOOKUP($B187,[2]indicators!$A:$G,4,FALSE)</f>
        <v>0</v>
      </c>
      <c r="BI187" s="17">
        <f>VLOOKUP($B187,[2]indicators!$A:$G,5,FALSE)</f>
        <v>0</v>
      </c>
      <c r="BJ187" s="17">
        <f>VLOOKUP($B187,[2]indicators!$A:$G,6,FALSE)</f>
        <v>46063</v>
      </c>
      <c r="BK187" s="17">
        <f>VLOOKUP($B187,[2]indicators!$A:$G,7,FALSE)</f>
        <v>0</v>
      </c>
    </row>
    <row r="188" spans="1:63" x14ac:dyDescent="0.25">
      <c r="A188" s="14">
        <v>187</v>
      </c>
      <c r="B188" s="14" t="s">
        <v>197</v>
      </c>
      <c r="C188" s="6" t="s">
        <v>567</v>
      </c>
      <c r="D188" s="6" t="s">
        <v>100</v>
      </c>
      <c r="E188" s="15">
        <f t="shared" ca="1" si="2"/>
        <v>-1</v>
      </c>
      <c r="F188" s="16">
        <f>VLOOKUP($B188,[1]AC!$B:$BJ,5,FALSE)</f>
        <v>47.154493931546412</v>
      </c>
      <c r="G188" s="16">
        <f>VLOOKUP($B189,[1]AC!$B:$BJ,6,FALSE)</f>
        <v>52.558294930935155</v>
      </c>
      <c r="H188" s="16">
        <f>VLOOKUP($B189,[1]AC!$B:$BJ,7,FALSE)</f>
        <v>0</v>
      </c>
      <c r="I188" s="16">
        <f>VLOOKUP($B189,[1]AC!$B:$BJ,8,FALSE)</f>
        <v>80.84</v>
      </c>
      <c r="J188" s="16">
        <f>VLOOKUP($B189,[1]AC!$B:$BJ,9,FALSE)</f>
        <v>6941.81</v>
      </c>
      <c r="K188" s="16">
        <f>VLOOKUP($B189,[1]AC!$B:$BJ,10,FALSE)</f>
        <v>80.92</v>
      </c>
      <c r="L188" s="16">
        <f>VLOOKUP($B189,[1]AC!$B:$BJ,11,FALSE)</f>
        <v>6964.82</v>
      </c>
      <c r="M188" s="16">
        <f>VLOOKUP($B189,[1]AC!$B:$BJ,12,FALSE)</f>
        <v>1.1645377790518611E-2</v>
      </c>
      <c r="N188" s="16">
        <f>VLOOKUP($B189,[1]AC!$B:$BJ,13,FALSE)</f>
        <v>1.1618390712179211E-2</v>
      </c>
      <c r="O188" s="16">
        <f>VLOOKUP($B189,[1]AC!$B:$BJ,14,FALSE)</f>
        <v>80.337344716490904</v>
      </c>
      <c r="P188" s="16">
        <f>VLOOKUP($B189,[1]AC!$B:$BJ,15,FALSE)</f>
        <v>6892.2477999999992</v>
      </c>
      <c r="Q188" s="16">
        <f>VLOOKUP($B189,[1]AC!$B:$BJ,16,FALSE)</f>
        <v>80.31657700238577</v>
      </c>
      <c r="R188" s="16">
        <f>VLOOKUP($B189,[1]AC!$B:$BJ,17,FALSE)</f>
        <v>6889.6637999999994</v>
      </c>
      <c r="S188" s="16">
        <f>VLOOKUP($B189,[1]AC!$B:$BJ,18,FALSE)</f>
        <v>1.1656189250260404E-2</v>
      </c>
      <c r="T188" s="16">
        <f>VLOOKUP($B189,[1]AC!$B:$BJ,19,FALSE)</f>
        <v>1.1657546628383489E-2</v>
      </c>
      <c r="U188" s="16" t="str">
        <f>VLOOKUP($B188,[1]AC!$B:$BJ,20,FALSE)</f>
        <v>NEGATIVE</v>
      </c>
      <c r="V188" s="16" t="str">
        <f>VLOOKUP($B188,[1]AC!$B:$BJ,21,FALSE)</f>
        <v/>
      </c>
      <c r="W188" s="16" t="str">
        <f>VLOOKUP($B188,[1]AC!$B:$BJ,22,FALSE)</f>
        <v>DOWN</v>
      </c>
      <c r="X188" s="16" t="str">
        <f>VLOOKUP($B188,[1]AC!$B:$BJ,23,FALSE)</f>
        <v>NEGATIVE</v>
      </c>
      <c r="Y188" s="16">
        <f>VLOOKUP($B188,[1]AC!$B:$BJ,24,FALSE)</f>
        <v>81.262725343681495</v>
      </c>
      <c r="Z188" s="16">
        <f>VLOOKUP($B188,[1]AC!$B:$BJ,25,FALSE)</f>
        <v>6852.6203076923057</v>
      </c>
      <c r="AA188" s="16">
        <f>VLOOKUP($B188,[1]AC!$B:$BJ,26,FALSE)</f>
        <v>81.380070724307686</v>
      </c>
      <c r="AB188" s="16">
        <f>VLOOKUP($B188,[1]AC!$B:$BJ,27,FALSE)</f>
        <v>6850.3815384615364</v>
      </c>
      <c r="AC188" s="16">
        <f>VLOOKUP($B188,[1]AC!$B:$BJ,28,FALSE)</f>
        <v>1.1858635338727471E-2</v>
      </c>
      <c r="AD188" s="16">
        <f>VLOOKUP($B188,[1]AC!$B:$BJ,29,FALSE)</f>
        <v>1.1879640610876702E-2</v>
      </c>
      <c r="AE188" s="16" t="str">
        <f>VLOOKUP($B188,[1]AC!$B:$BJ,30,FALSE)</f>
        <v>DOWN</v>
      </c>
      <c r="AF188" s="16" t="str">
        <f>VLOOKUP($B188,[1]AC!$B:$BJ,31,FALSE)</f>
        <v>DOWN</v>
      </c>
      <c r="AG188" s="16" t="str">
        <f>VLOOKUP($B188,[1]AC!$B:$BJ,32,FALSE)</f>
        <v>NEGATIVE</v>
      </c>
      <c r="AH188" s="16">
        <f>VLOOKUP($B188,[1]AC!$B:$BJ,33,FALSE)</f>
        <v>83.223800721520433</v>
      </c>
      <c r="AI188" s="16">
        <f>VLOOKUP($B188,[1]AC!$B:$BJ,34,FALSE)</f>
        <v>6560.7823076923087</v>
      </c>
      <c r="AJ188" s="16">
        <f>VLOOKUP($B188,[1]AC!$B:$BJ,35,FALSE)</f>
        <v>83.203287932307703</v>
      </c>
      <c r="AK188" s="16">
        <f>VLOOKUP($B188,[1]AC!$B:$BJ,36,FALSE)</f>
        <v>6561.3723076923088</v>
      </c>
      <c r="AL188" s="16">
        <f>VLOOKUP($B188,[1]AC!$B:$BJ,37,FALSE)</f>
        <v>1.2685042243200658E-2</v>
      </c>
      <c r="AM188" s="16">
        <f>VLOOKUP($B188,[1]AC!$B:$BJ,38,FALSE)</f>
        <v>1.2680775305916304E-2</v>
      </c>
      <c r="AN188" s="16" t="str">
        <f>VLOOKUP($B189,[1]AC!$B:$BJ,39,FALSE)</f>
        <v>DOWN</v>
      </c>
      <c r="AO188" s="16" t="str">
        <f>VLOOKUP($B188,[1]AC!$B:$BJ,40,FALSE)</f>
        <v>UP</v>
      </c>
      <c r="AP188" s="16" t="str">
        <f>VLOOKUP($B188,[1]AC!$B:$BJ,41,FALSE)</f>
        <v>NEGATIVE</v>
      </c>
      <c r="AQ188" s="16">
        <f>VLOOKUP($B188,[1]AC!$B:$BJ,42,FALSE)</f>
        <v>81.486522467301626</v>
      </c>
      <c r="AR188" s="16">
        <f>VLOOKUP($B188,[1]AC!$B:$BJ,43,FALSE)</f>
        <v>6769.6039787132295</v>
      </c>
      <c r="AS188" s="16">
        <f>VLOOKUP($B188,[1]AC!$B:$BJ,44,FALSE)</f>
        <v>81.566460600232318</v>
      </c>
      <c r="AT188" s="16">
        <f>VLOOKUP($B188,[1]AC!$B:$BJ,45,FALSE)</f>
        <v>6766.1256231941452</v>
      </c>
      <c r="AU188" s="16">
        <f>VLOOKUP($B188,[1]AC!$B:$BJ,46,FALSE)</f>
        <v>1.2037118083056703E-2</v>
      </c>
      <c r="AV188" s="16">
        <f>VLOOKUP($B188,[1]AC!$B:$BJ,47,FALSE)</f>
        <v>1.2055120632201108E-2</v>
      </c>
      <c r="AW188" s="16" t="str">
        <f>VLOOKUP($B188,[1]AC!$B:$BJ,48,FALSE)</f>
        <v>DOWN</v>
      </c>
      <c r="AX188" s="16" t="str">
        <f>VLOOKUP($B188,[1]AC!$B:$BJ,49,FALSE)</f>
        <v>DOWN</v>
      </c>
      <c r="AY188" s="16" t="str">
        <f>VLOOKUP($B188,[1]AC!$B:$BJ,50,FALSE)</f>
        <v>NEGATIVE</v>
      </c>
      <c r="AZ188" s="16">
        <f>VLOOKUP($B188,[1]AC!$B:$BJ,51,FALSE)</f>
        <v>39.306799078663587</v>
      </c>
      <c r="BA188" s="16">
        <f>VLOOKUP($B188,[1]AC!$B:$BJ,52,FALSE)</f>
        <v>78.916775758041823</v>
      </c>
      <c r="BB188" s="16">
        <f>VLOOKUP($B188,[1]AC!$B:$BJ,53,FALSE)</f>
        <v>83.065070652496473</v>
      </c>
      <c r="BC188" s="16">
        <f>VLOOKUP($B188,[1]AC!$B:$BJ,54,FALSE)</f>
        <v>-1.7572635789045221E-2</v>
      </c>
      <c r="BD188" s="16">
        <f>VLOOKUP($B188,[1]AC!$B:$BJ,55,FALSE)</f>
        <v>-3.6935180374040644E-2</v>
      </c>
      <c r="BE188" s="16">
        <f>VLOOKUP($B188,[1]AC!$B:$BJ,56,FALSE)</f>
        <v>-6.6635357184640198E-2</v>
      </c>
      <c r="BF188" s="14">
        <f>VLOOKUP($B188,[2]indicators!$A:$G,2,FALSE)</f>
        <v>0</v>
      </c>
      <c r="BG188" s="14">
        <f>VLOOKUP($B188,[2]indicators!$A:$G,3,FALSE)</f>
        <v>0</v>
      </c>
      <c r="BH188" s="14">
        <f>VLOOKUP($B188,[2]indicators!$A:$G,4,FALSE)</f>
        <v>0</v>
      </c>
      <c r="BI188" s="17">
        <f>VLOOKUP($B188,[2]indicators!$A:$G,5,FALSE)</f>
        <v>0</v>
      </c>
      <c r="BJ188" s="17">
        <f>VLOOKUP($B188,[2]indicators!$A:$G,6,FALSE)</f>
        <v>0</v>
      </c>
      <c r="BK188" s="17">
        <f>VLOOKUP($B188,[2]indicators!$A:$G,7,FALSE)</f>
        <v>0</v>
      </c>
    </row>
    <row r="189" spans="1:63" x14ac:dyDescent="0.25">
      <c r="A189" s="14">
        <v>188</v>
      </c>
      <c r="B189" s="14" t="s">
        <v>198</v>
      </c>
      <c r="C189" s="6" t="s">
        <v>619</v>
      </c>
      <c r="D189" s="6" t="s">
        <v>100</v>
      </c>
      <c r="E189" s="15">
        <f t="shared" ca="1" si="2"/>
        <v>-5</v>
      </c>
      <c r="F189" s="16">
        <f>VLOOKUP($B189,[1]AC!$B:$BJ,5,FALSE)</f>
        <v>60.621792691801453</v>
      </c>
      <c r="G189" s="16">
        <f>VLOOKUP($B190,[1]AC!$B:$BJ,6,FALSE)</f>
        <v>52.558294930935155</v>
      </c>
      <c r="H189" s="16">
        <f>VLOOKUP($B190,[1]AC!$B:$BJ,7,FALSE)</f>
        <v>0</v>
      </c>
      <c r="I189" s="16">
        <f>VLOOKUP($B190,[1]AC!$B:$BJ,8,FALSE)</f>
        <v>94.71</v>
      </c>
      <c r="J189" s="16">
        <f>VLOOKUP($B190,[1]AC!$B:$BJ,9,FALSE)</f>
        <v>6941.81</v>
      </c>
      <c r="K189" s="16">
        <f>VLOOKUP($B190,[1]AC!$B:$BJ,10,FALSE)</f>
        <v>95.63</v>
      </c>
      <c r="L189" s="16">
        <f>VLOOKUP($B190,[1]AC!$B:$BJ,11,FALSE)</f>
        <v>6964.82</v>
      </c>
      <c r="M189" s="16">
        <f>VLOOKUP($B190,[1]AC!$B:$BJ,12,FALSE)</f>
        <v>1.3643415766205065E-2</v>
      </c>
      <c r="N189" s="16">
        <f>VLOOKUP($B190,[1]AC!$B:$BJ,13,FALSE)</f>
        <v>1.3730433808770363E-2</v>
      </c>
      <c r="O189" s="16">
        <f>VLOOKUP($B190,[1]AC!$B:$BJ,14,FALSE)</f>
        <v>86.047199981689488</v>
      </c>
      <c r="P189" s="16">
        <f>VLOOKUP($B190,[1]AC!$B:$BJ,15,FALSE)</f>
        <v>6892.2477999999992</v>
      </c>
      <c r="Q189" s="16">
        <f>VLOOKUP($B190,[1]AC!$B:$BJ,16,FALSE)</f>
        <v>85.721800000000002</v>
      </c>
      <c r="R189" s="16">
        <f>VLOOKUP($B190,[1]AC!$B:$BJ,17,FALSE)</f>
        <v>6889.6637999999994</v>
      </c>
      <c r="S189" s="16">
        <f>VLOOKUP($B190,[1]AC!$B:$BJ,18,FALSE)</f>
        <v>1.2484635271194037E-2</v>
      </c>
      <c r="T189" s="16">
        <f>VLOOKUP($B190,[1]AC!$B:$BJ,19,FALSE)</f>
        <v>1.2442087522470982E-2</v>
      </c>
      <c r="U189" s="16" t="str">
        <f>VLOOKUP($B189,[1]AC!$B:$BJ,20,FALSE)</f>
        <v>NEGATIVE</v>
      </c>
      <c r="V189" s="16" t="str">
        <f>VLOOKUP($B189,[1]AC!$B:$BJ,21,FALSE)</f>
        <v/>
      </c>
      <c r="W189" s="16" t="str">
        <f>VLOOKUP($B189,[1]AC!$B:$BJ,22,FALSE)</f>
        <v>DOWN</v>
      </c>
      <c r="X189" s="16" t="str">
        <f>VLOOKUP($B189,[1]AC!$B:$BJ,23,FALSE)</f>
        <v>NEGATIVE</v>
      </c>
      <c r="Y189" s="16">
        <f>VLOOKUP($B189,[1]AC!$B:$BJ,24,FALSE)</f>
        <v>80.089501260909756</v>
      </c>
      <c r="Z189" s="16">
        <f>VLOOKUP($B189,[1]AC!$B:$BJ,25,FALSE)</f>
        <v>6852.6203076923057</v>
      </c>
      <c r="AA189" s="16">
        <f>VLOOKUP($B189,[1]AC!$B:$BJ,26,FALSE)</f>
        <v>80.062606314837453</v>
      </c>
      <c r="AB189" s="16">
        <f>VLOOKUP($B189,[1]AC!$B:$BJ,27,FALSE)</f>
        <v>6850.3815384615364</v>
      </c>
      <c r="AC189" s="16">
        <f>VLOOKUP($B189,[1]AC!$B:$BJ,28,FALSE)</f>
        <v>1.1687427241664987E-2</v>
      </c>
      <c r="AD189" s="16">
        <f>VLOOKUP($B189,[1]AC!$B:$BJ,29,FALSE)</f>
        <v>1.1687320752183676E-2</v>
      </c>
      <c r="AE189" s="16" t="str">
        <f>VLOOKUP($B189,[1]AC!$B:$BJ,30,FALSE)</f>
        <v>UP</v>
      </c>
      <c r="AF189" s="16" t="str">
        <f>VLOOKUP($B189,[1]AC!$B:$BJ,31,FALSE)</f>
        <v>UP</v>
      </c>
      <c r="AG189" s="16" t="str">
        <f>VLOOKUP($B189,[1]AC!$B:$BJ,32,FALSE)</f>
        <v>NEGATIVE</v>
      </c>
      <c r="AH189" s="16">
        <f>VLOOKUP($B189,[1]AC!$B:$BJ,33,FALSE)</f>
        <v>78.820001079056581</v>
      </c>
      <c r="AI189" s="16">
        <f>VLOOKUP($B189,[1]AC!$B:$BJ,34,FALSE)</f>
        <v>6560.7823076923087</v>
      </c>
      <c r="AJ189" s="16">
        <f>VLOOKUP($B189,[1]AC!$B:$BJ,35,FALSE)</f>
        <v>78.822052455008105</v>
      </c>
      <c r="AK189" s="16">
        <f>VLOOKUP($B189,[1]AC!$B:$BJ,36,FALSE)</f>
        <v>6561.3723076923088</v>
      </c>
      <c r="AL189" s="16">
        <f>VLOOKUP($B189,[1]AC!$B:$BJ,37,FALSE)</f>
        <v>1.2013811369208613E-2</v>
      </c>
      <c r="AM189" s="16">
        <f>VLOOKUP($B189,[1]AC!$B:$BJ,38,FALSE)</f>
        <v>1.2013043729068699E-2</v>
      </c>
      <c r="AN189" s="16" t="str">
        <f>VLOOKUP($B190,[1]AC!$B:$BJ,39,FALSE)</f>
        <v>DOWN</v>
      </c>
      <c r="AO189" s="16" t="str">
        <f>VLOOKUP($B189,[1]AC!$B:$BJ,40,FALSE)</f>
        <v>UP</v>
      </c>
      <c r="AP189" s="16" t="str">
        <f>VLOOKUP($B189,[1]AC!$B:$BJ,41,FALSE)</f>
        <v>NEGATIVE</v>
      </c>
      <c r="AQ189" s="16">
        <f>VLOOKUP($B189,[1]AC!$B:$BJ,42,FALSE)</f>
        <v>79.737449318514763</v>
      </c>
      <c r="AR189" s="16">
        <f>VLOOKUP($B189,[1]AC!$B:$BJ,43,FALSE)</f>
        <v>6769.6039787132295</v>
      </c>
      <c r="AS189" s="16">
        <f>VLOOKUP($B189,[1]AC!$B:$BJ,44,FALSE)</f>
        <v>79.715189089022417</v>
      </c>
      <c r="AT189" s="16">
        <f>VLOOKUP($B189,[1]AC!$B:$BJ,45,FALSE)</f>
        <v>6766.1256231941452</v>
      </c>
      <c r="AU189" s="16">
        <f>VLOOKUP($B189,[1]AC!$B:$BJ,46,FALSE)</f>
        <v>1.1778746521841785E-2</v>
      </c>
      <c r="AV189" s="16">
        <f>VLOOKUP($B189,[1]AC!$B:$BJ,47,FALSE)</f>
        <v>1.1781511832378683E-2</v>
      </c>
      <c r="AW189" s="16" t="str">
        <f>VLOOKUP($B189,[1]AC!$B:$BJ,48,FALSE)</f>
        <v>UP</v>
      </c>
      <c r="AX189" s="16" t="str">
        <f>VLOOKUP($B189,[1]AC!$B:$BJ,49,FALSE)</f>
        <v>DOWN</v>
      </c>
      <c r="AY189" s="16" t="str">
        <f>VLOOKUP($B189,[1]AC!$B:$BJ,50,FALSE)</f>
        <v>NEGATIVE</v>
      </c>
      <c r="AZ189" s="16">
        <f>VLOOKUP($B189,[1]AC!$B:$BJ,51,FALSE)</f>
        <v>86.828583995304001</v>
      </c>
      <c r="BA189" s="16">
        <f>VLOOKUP($B189,[1]AC!$B:$BJ,52,FALSE)</f>
        <v>80.600335389931971</v>
      </c>
      <c r="BB189" s="16">
        <f>VLOOKUP($B189,[1]AC!$B:$BJ,53,FALSE)</f>
        <v>78.48649829126812</v>
      </c>
      <c r="BC189" s="16">
        <f>VLOOKUP($B189,[1]AC!$B:$BJ,54,FALSE)</f>
        <v>2.9734939551873119E-3</v>
      </c>
      <c r="BD189" s="16">
        <f>VLOOKUP($B189,[1]AC!$B:$BJ,55,FALSE)</f>
        <v>6.2568072828765864E-3</v>
      </c>
      <c r="BE189" s="16">
        <f>VLOOKUP($B189,[1]AC!$B:$BJ,56,FALSE)</f>
        <v>2.9986070979977963E-2</v>
      </c>
      <c r="BF189" s="14">
        <f>VLOOKUP($B189,[2]indicators!$A:$G,2,FALSE)</f>
        <v>54</v>
      </c>
      <c r="BG189" s="14">
        <f>VLOOKUP($B189,[2]indicators!$A:$G,3,FALSE)</f>
        <v>1</v>
      </c>
      <c r="BH189" s="14">
        <f>VLOOKUP($B189,[2]indicators!$A:$G,4,FALSE)</f>
        <v>0</v>
      </c>
      <c r="BI189" s="17">
        <f>VLOOKUP($B189,[2]indicators!$A:$G,5,FALSE)</f>
        <v>0</v>
      </c>
      <c r="BJ189" s="17">
        <f>VLOOKUP($B189,[2]indicators!$A:$G,6,FALSE)</f>
        <v>45987</v>
      </c>
      <c r="BK189" s="17">
        <f>VLOOKUP($B189,[2]indicators!$A:$G,7,FALSE)</f>
        <v>0</v>
      </c>
    </row>
    <row r="190" spans="1:63" x14ac:dyDescent="0.25">
      <c r="A190" s="14">
        <v>189</v>
      </c>
      <c r="B190" s="14" t="s">
        <v>199</v>
      </c>
      <c r="C190" s="6" t="s">
        <v>620</v>
      </c>
      <c r="D190" s="6" t="s">
        <v>100</v>
      </c>
      <c r="E190" s="15">
        <f t="shared" ca="1" si="2"/>
        <v>3</v>
      </c>
      <c r="F190" s="16">
        <f>VLOOKUP($B190,[1]AC!$B:$BJ,5,FALSE)</f>
        <v>57.429587305004738</v>
      </c>
      <c r="G190" s="16">
        <f>VLOOKUP($B191,[1]AC!$B:$BJ,6,FALSE)</f>
        <v>52.558294930935155</v>
      </c>
      <c r="H190" s="16">
        <f>VLOOKUP($B191,[1]AC!$B:$BJ,7,FALSE)</f>
        <v>0</v>
      </c>
      <c r="I190" s="16">
        <f>VLOOKUP($B191,[1]AC!$B:$BJ,8,FALSE)</f>
        <v>172.06</v>
      </c>
      <c r="J190" s="16">
        <f>VLOOKUP($B191,[1]AC!$B:$BJ,9,FALSE)</f>
        <v>6941.81</v>
      </c>
      <c r="K190" s="16">
        <f>VLOOKUP($B191,[1]AC!$B:$BJ,10,FALSE)</f>
        <v>174.37</v>
      </c>
      <c r="L190" s="16">
        <f>VLOOKUP($B191,[1]AC!$B:$BJ,11,FALSE)</f>
        <v>6964.82</v>
      </c>
      <c r="M190" s="16">
        <f>VLOOKUP($B191,[1]AC!$B:$BJ,12,FALSE)</f>
        <v>2.4786042833209204E-2</v>
      </c>
      <c r="N190" s="16">
        <f>VLOOKUP($B191,[1]AC!$B:$BJ,13,FALSE)</f>
        <v>2.5035822892766794E-2</v>
      </c>
      <c r="O190" s="16">
        <f>VLOOKUP($B191,[1]AC!$B:$BJ,14,FALSE)</f>
        <v>171.65781494097192</v>
      </c>
      <c r="P190" s="16">
        <f>VLOOKUP($B191,[1]AC!$B:$BJ,15,FALSE)</f>
        <v>6892.2477999999992</v>
      </c>
      <c r="Q190" s="16">
        <f>VLOOKUP($B191,[1]AC!$B:$BJ,16,FALSE)</f>
        <v>171.68606046060003</v>
      </c>
      <c r="R190" s="16">
        <f>VLOOKUP($B191,[1]AC!$B:$BJ,17,FALSE)</f>
        <v>6889.6637999999994</v>
      </c>
      <c r="S190" s="16">
        <f>VLOOKUP($B191,[1]AC!$B:$BJ,18,FALSE)</f>
        <v>2.490592618288796E-2</v>
      </c>
      <c r="T190" s="16">
        <f>VLOOKUP($B191,[1]AC!$B:$BJ,19,FALSE)</f>
        <v>2.491936695961856E-2</v>
      </c>
      <c r="U190" s="16" t="str">
        <f>VLOOKUP($B190,[1]AC!$B:$BJ,20,FALSE)</f>
        <v>NEGATIVE</v>
      </c>
      <c r="V190" s="16" t="str">
        <f>VLOOKUP($B190,[1]AC!$B:$BJ,21,FALSE)</f>
        <v/>
      </c>
      <c r="W190" s="16" t="str">
        <f>VLOOKUP($B190,[1]AC!$B:$BJ,22,FALSE)</f>
        <v>UP</v>
      </c>
      <c r="X190" s="16" t="str">
        <f>VLOOKUP($B190,[1]AC!$B:$BJ,23,FALSE)</f>
        <v>POSITIVE</v>
      </c>
      <c r="Y190" s="16">
        <f>VLOOKUP($B190,[1]AC!$B:$BJ,24,FALSE)</f>
        <v>83.992923062838045</v>
      </c>
      <c r="Z190" s="16">
        <f>VLOOKUP($B190,[1]AC!$B:$BJ,25,FALSE)</f>
        <v>6852.6203076923057</v>
      </c>
      <c r="AA190" s="16">
        <f>VLOOKUP($B190,[1]AC!$B:$BJ,26,FALSE)</f>
        <v>83.690461538461534</v>
      </c>
      <c r="AB190" s="16">
        <f>VLOOKUP($B190,[1]AC!$B:$BJ,27,FALSE)</f>
        <v>6850.3815384615364</v>
      </c>
      <c r="AC190" s="16">
        <f>VLOOKUP($B190,[1]AC!$B:$BJ,28,FALSE)</f>
        <v>1.2257051943845926E-2</v>
      </c>
      <c r="AD190" s="16">
        <f>VLOOKUP($B190,[1]AC!$B:$BJ,29,FALSE)</f>
        <v>1.2216905156096866E-2</v>
      </c>
      <c r="AE190" s="16" t="str">
        <f>VLOOKUP($B190,[1]AC!$B:$BJ,30,FALSE)</f>
        <v>UP</v>
      </c>
      <c r="AF190" s="16" t="str">
        <f>VLOOKUP($B190,[1]AC!$B:$BJ,31,FALSE)</f>
        <v>UP</v>
      </c>
      <c r="AG190" s="16" t="str">
        <f>VLOOKUP($B190,[1]AC!$B:$BJ,32,FALSE)</f>
        <v>POSITIVE</v>
      </c>
      <c r="AH190" s="16">
        <f>VLOOKUP($B190,[1]AC!$B:$BJ,33,FALSE)</f>
        <v>73.546153822678775</v>
      </c>
      <c r="AI190" s="16">
        <f>VLOOKUP($B190,[1]AC!$B:$BJ,34,FALSE)</f>
        <v>6560.7823076923087</v>
      </c>
      <c r="AJ190" s="16">
        <f>VLOOKUP($B190,[1]AC!$B:$BJ,35,FALSE)</f>
        <v>73.569743589743567</v>
      </c>
      <c r="AK190" s="16">
        <f>VLOOKUP($B190,[1]AC!$B:$BJ,36,FALSE)</f>
        <v>6561.3723076923088</v>
      </c>
      <c r="AL190" s="16">
        <f>VLOOKUP($B190,[1]AC!$B:$BJ,37,FALSE)</f>
        <v>1.12099671004856E-2</v>
      </c>
      <c r="AM190" s="16">
        <f>VLOOKUP($B190,[1]AC!$B:$BJ,38,FALSE)</f>
        <v>1.1212554346823627E-2</v>
      </c>
      <c r="AN190" s="16" t="str">
        <f>VLOOKUP($B191,[1]AC!$B:$BJ,39,FALSE)</f>
        <v>DOWN</v>
      </c>
      <c r="AO190" s="16" t="str">
        <f>VLOOKUP($B190,[1]AC!$B:$BJ,40,FALSE)</f>
        <v>DOWN</v>
      </c>
      <c r="AP190" s="16" t="str">
        <f>VLOOKUP($B190,[1]AC!$B:$BJ,41,FALSE)</f>
        <v>POSITIVE</v>
      </c>
      <c r="AQ190" s="16">
        <f>VLOOKUP($B190,[1]AC!$B:$BJ,42,FALSE)</f>
        <v>81.602074794348965</v>
      </c>
      <c r="AR190" s="16">
        <f>VLOOKUP($B190,[1]AC!$B:$BJ,43,FALSE)</f>
        <v>6769.6039787132295</v>
      </c>
      <c r="AS190" s="16">
        <f>VLOOKUP($B190,[1]AC!$B:$BJ,44,FALSE)</f>
        <v>81.337279416180095</v>
      </c>
      <c r="AT190" s="16">
        <f>VLOOKUP($B190,[1]AC!$B:$BJ,45,FALSE)</f>
        <v>6766.1256231941452</v>
      </c>
      <c r="AU190" s="16">
        <f>VLOOKUP($B190,[1]AC!$B:$BJ,46,FALSE)</f>
        <v>1.2054187372103847E-2</v>
      </c>
      <c r="AV190" s="16">
        <f>VLOOKUP($B190,[1]AC!$B:$BJ,47,FALSE)</f>
        <v>1.202124878340383E-2</v>
      </c>
      <c r="AW190" s="16" t="str">
        <f>VLOOKUP($B190,[1]AC!$B:$BJ,48,FALSE)</f>
        <v>UP</v>
      </c>
      <c r="AX190" s="16" t="str">
        <f>VLOOKUP($B190,[1]AC!$B:$BJ,49,FALSE)</f>
        <v>UP</v>
      </c>
      <c r="AY190" s="16" t="str">
        <f>VLOOKUP($B190,[1]AC!$B:$BJ,50,FALSE)</f>
        <v>POSITIVE</v>
      </c>
      <c r="AZ190" s="16">
        <f>VLOOKUP($B190,[1]AC!$B:$BJ,51,FALSE)</f>
        <v>78.364708668825244</v>
      </c>
      <c r="BA190" s="16">
        <f>VLOOKUP($B190,[1]AC!$B:$BJ,52,FALSE)</f>
        <v>89.252903196273323</v>
      </c>
      <c r="BB190" s="16">
        <f>VLOOKUP($B190,[1]AC!$B:$BJ,53,FALSE)</f>
        <v>72.167049995422403</v>
      </c>
      <c r="BC190" s="16">
        <f>VLOOKUP($B190,[1]AC!$B:$BJ,54,FALSE)</f>
        <v>6.1141952903494223E-2</v>
      </c>
      <c r="BD190" s="16">
        <f>VLOOKUP($B190,[1]AC!$B:$BJ,55,FALSE)</f>
        <v>0.10067497861817598</v>
      </c>
      <c r="BE190" s="16">
        <f>VLOOKUP($B190,[1]AC!$B:$BJ,56,FALSE)</f>
        <v>0.31237178194213988</v>
      </c>
      <c r="BF190" s="14">
        <f>VLOOKUP($B190,[2]indicators!$A:$G,2,FALSE)</f>
        <v>53</v>
      </c>
      <c r="BG190" s="14">
        <f>VLOOKUP($B190,[2]indicators!$A:$G,3,FALSE)</f>
        <v>1</v>
      </c>
      <c r="BH190" s="14">
        <f>VLOOKUP($B190,[2]indicators!$A:$G,4,FALSE)</f>
        <v>0</v>
      </c>
      <c r="BI190" s="17">
        <f>VLOOKUP($B190,[2]indicators!$A:$G,5,FALSE)</f>
        <v>46052</v>
      </c>
      <c r="BJ190" s="17">
        <f>VLOOKUP($B190,[2]indicators!$A:$G,6,FALSE)</f>
        <v>46014</v>
      </c>
      <c r="BK190" s="17">
        <f>VLOOKUP($B190,[2]indicators!$A:$G,7,FALSE)</f>
        <v>46035</v>
      </c>
    </row>
    <row r="191" spans="1:63" x14ac:dyDescent="0.25">
      <c r="A191" s="14">
        <v>190</v>
      </c>
      <c r="B191" s="14" t="s">
        <v>200</v>
      </c>
      <c r="C191" s="6" t="s">
        <v>621</v>
      </c>
      <c r="D191" s="6" t="s">
        <v>100</v>
      </c>
      <c r="E191" s="15">
        <f t="shared" ca="1" si="2"/>
        <v>1</v>
      </c>
      <c r="F191" s="16">
        <f>VLOOKUP($B191,[1]AC!$B:$BJ,5,FALSE)</f>
        <v>48.590553001760107</v>
      </c>
      <c r="G191" s="16">
        <f>VLOOKUP($B192,[1]AC!$B:$BJ,6,FALSE)</f>
        <v>52.558294930935155</v>
      </c>
      <c r="H191" s="16">
        <f>VLOOKUP($B192,[1]AC!$B:$BJ,7,FALSE)</f>
        <v>0</v>
      </c>
      <c r="I191" s="16">
        <f>VLOOKUP($B192,[1]AC!$B:$BJ,8,FALSE)</f>
        <v>38.97</v>
      </c>
      <c r="J191" s="16">
        <f>VLOOKUP($B192,[1]AC!$B:$BJ,9,FALSE)</f>
        <v>6941.81</v>
      </c>
      <c r="K191" s="16">
        <f>VLOOKUP($B192,[1]AC!$B:$BJ,10,FALSE)</f>
        <v>40.11</v>
      </c>
      <c r="L191" s="16">
        <f>VLOOKUP($B192,[1]AC!$B:$BJ,11,FALSE)</f>
        <v>6964.82</v>
      </c>
      <c r="M191" s="16">
        <f>VLOOKUP($B192,[1]AC!$B:$BJ,12,FALSE)</f>
        <v>5.6138096548306558E-3</v>
      </c>
      <c r="N191" s="16">
        <f>VLOOKUP($B192,[1]AC!$B:$BJ,13,FALSE)</f>
        <v>5.7589428011061306E-3</v>
      </c>
      <c r="O191" s="16">
        <f>VLOOKUP($B192,[1]AC!$B:$BJ,14,FALSE)</f>
        <v>49.474000024414075</v>
      </c>
      <c r="P191" s="16">
        <f>VLOOKUP($B192,[1]AC!$B:$BJ,15,FALSE)</f>
        <v>6892.2477999999992</v>
      </c>
      <c r="Q191" s="16">
        <f>VLOOKUP($B192,[1]AC!$B:$BJ,16,FALSE)</f>
        <v>49.715200000000024</v>
      </c>
      <c r="R191" s="16">
        <f>VLOOKUP($B192,[1]AC!$B:$BJ,17,FALSE)</f>
        <v>6889.6637999999994</v>
      </c>
      <c r="S191" s="16">
        <f>VLOOKUP($B192,[1]AC!$B:$BJ,18,FALSE)</f>
        <v>7.178209701690366E-3</v>
      </c>
      <c r="T191" s="16">
        <f>VLOOKUP($B192,[1]AC!$B:$BJ,19,FALSE)</f>
        <v>7.2159108837792675E-3</v>
      </c>
      <c r="U191" s="16" t="str">
        <f>VLOOKUP($B191,[1]AC!$B:$BJ,20,FALSE)</f>
        <v>NEGATIVE</v>
      </c>
      <c r="V191" s="16" t="str">
        <f>VLOOKUP($B191,[1]AC!$B:$BJ,21,FALSE)</f>
        <v/>
      </c>
      <c r="W191" s="16" t="str">
        <f>VLOOKUP($B191,[1]AC!$B:$BJ,22,FALSE)</f>
        <v>DOWN</v>
      </c>
      <c r="X191" s="16" t="str">
        <f>VLOOKUP($B191,[1]AC!$B:$BJ,23,FALSE)</f>
        <v>SELL</v>
      </c>
      <c r="Y191" s="16">
        <f>VLOOKUP($B191,[1]AC!$B:$BJ,24,FALSE)</f>
        <v>170.10651420828609</v>
      </c>
      <c r="Z191" s="16">
        <f>VLOOKUP($B191,[1]AC!$B:$BJ,25,FALSE)</f>
        <v>6852.6203076923057</v>
      </c>
      <c r="AA191" s="16">
        <f>VLOOKUP($B191,[1]AC!$B:$BJ,26,FALSE)</f>
        <v>169.8923429672308</v>
      </c>
      <c r="AB191" s="16">
        <f>VLOOKUP($B191,[1]AC!$B:$BJ,27,FALSE)</f>
        <v>6850.3815384615364</v>
      </c>
      <c r="AC191" s="16">
        <f>VLOOKUP($B191,[1]AC!$B:$BJ,28,FALSE)</f>
        <v>2.482357208925403E-2</v>
      </c>
      <c r="AD191" s="16">
        <f>VLOOKUP($B191,[1]AC!$B:$BJ,29,FALSE)</f>
        <v>2.4800420533275195E-2</v>
      </c>
      <c r="AE191" s="16" t="str">
        <f>VLOOKUP($B191,[1]AC!$B:$BJ,30,FALSE)</f>
        <v>UP</v>
      </c>
      <c r="AF191" s="16" t="str">
        <f>VLOOKUP($B191,[1]AC!$B:$BJ,31,FALSE)</f>
        <v>UP</v>
      </c>
      <c r="AG191" s="16" t="str">
        <f>VLOOKUP($B191,[1]AC!$B:$BJ,32,FALSE)</f>
        <v>SELL</v>
      </c>
      <c r="AH191" s="16">
        <f>VLOOKUP($B191,[1]AC!$B:$BJ,33,FALSE)</f>
        <v>149.80364700576843</v>
      </c>
      <c r="AI191" s="16">
        <f>VLOOKUP($B191,[1]AC!$B:$BJ,34,FALSE)</f>
        <v>6560.7823076923087</v>
      </c>
      <c r="AJ191" s="16">
        <f>VLOOKUP($B191,[1]AC!$B:$BJ,35,FALSE)</f>
        <v>149.86287783759934</v>
      </c>
      <c r="AK191" s="16">
        <f>VLOOKUP($B191,[1]AC!$B:$BJ,36,FALSE)</f>
        <v>6561.3723076923088</v>
      </c>
      <c r="AL191" s="16">
        <f>VLOOKUP($B191,[1]AC!$B:$BJ,37,FALSE)</f>
        <v>2.2833198844309833E-2</v>
      </c>
      <c r="AM191" s="16">
        <f>VLOOKUP($B191,[1]AC!$B:$BJ,38,FALSE)</f>
        <v>2.2840172879979036E-2</v>
      </c>
      <c r="AN191" s="16" t="str">
        <f>VLOOKUP($B192,[1]AC!$B:$BJ,39,FALSE)</f>
        <v>DOWN</v>
      </c>
      <c r="AO191" s="16" t="str">
        <f>VLOOKUP($B191,[1]AC!$B:$BJ,40,FALSE)</f>
        <v>DOWN</v>
      </c>
      <c r="AP191" s="16" t="str">
        <f>VLOOKUP($B191,[1]AC!$B:$BJ,41,FALSE)</f>
        <v>POSITIVE</v>
      </c>
      <c r="AQ191" s="16">
        <f>VLOOKUP($B191,[1]AC!$B:$BJ,42,FALSE)</f>
        <v>163.44555470428986</v>
      </c>
      <c r="AR191" s="16">
        <f>VLOOKUP($B191,[1]AC!$B:$BJ,43,FALSE)</f>
        <v>6769.6039787132295</v>
      </c>
      <c r="AS191" s="16">
        <f>VLOOKUP($B191,[1]AC!$B:$BJ,44,FALSE)</f>
        <v>163.27156260186879</v>
      </c>
      <c r="AT191" s="16">
        <f>VLOOKUP($B191,[1]AC!$B:$BJ,45,FALSE)</f>
        <v>6766.1256231941452</v>
      </c>
      <c r="AU191" s="16">
        <f>VLOOKUP($B191,[1]AC!$B:$BJ,46,FALSE)</f>
        <v>2.414403489749746E-2</v>
      </c>
      <c r="AV191" s="16">
        <f>VLOOKUP($B191,[1]AC!$B:$BJ,47,FALSE)</f>
        <v>2.4130731779820506E-2</v>
      </c>
      <c r="AW191" s="16" t="str">
        <f>VLOOKUP($B191,[1]AC!$B:$BJ,48,FALSE)</f>
        <v>UP</v>
      </c>
      <c r="AX191" s="16" t="str">
        <f>VLOOKUP($B191,[1]AC!$B:$BJ,49,FALSE)</f>
        <v>UP</v>
      </c>
      <c r="AY191" s="16" t="str">
        <f>VLOOKUP($B191,[1]AC!$B:$BJ,50,FALSE)</f>
        <v>POSITIVE</v>
      </c>
      <c r="AZ191" s="16">
        <f>VLOOKUP($B191,[1]AC!$B:$BJ,51,FALSE)</f>
        <v>52.745804160134796</v>
      </c>
      <c r="BA191" s="16">
        <f>VLOOKUP($B191,[1]AC!$B:$BJ,52,FALSE)</f>
        <v>172.62064508253528</v>
      </c>
      <c r="BB191" s="16">
        <f>VLOOKUP($B191,[1]AC!$B:$BJ,53,FALSE)</f>
        <v>146.75651489657798</v>
      </c>
      <c r="BC191" s="16">
        <f>VLOOKUP($B191,[1]AC!$B:$BJ,54,FALSE)</f>
        <v>-3.2478449044562874E-3</v>
      </c>
      <c r="BD191" s="16">
        <f>VLOOKUP($B191,[1]AC!$B:$BJ,55,FALSE)</f>
        <v>2.3429463969721898E-3</v>
      </c>
      <c r="BE191" s="16">
        <f>VLOOKUP($B191,[1]AC!$B:$BJ,56,FALSE)</f>
        <v>0.17241813844689524</v>
      </c>
      <c r="BF191" s="14">
        <f>VLOOKUP($B191,[2]indicators!$A:$G,2,FALSE)</f>
        <v>0</v>
      </c>
      <c r="BG191" s="14">
        <f>VLOOKUP($B191,[2]indicators!$A:$G,3,FALSE)</f>
        <v>0</v>
      </c>
      <c r="BH191" s="14">
        <f>VLOOKUP($B191,[2]indicators!$A:$G,4,FALSE)</f>
        <v>0</v>
      </c>
      <c r="BI191" s="17">
        <f>VLOOKUP($B191,[2]indicators!$A:$G,5,FALSE)</f>
        <v>46000</v>
      </c>
      <c r="BJ191" s="17">
        <f>VLOOKUP($B191,[2]indicators!$A:$G,6,FALSE)</f>
        <v>45958</v>
      </c>
      <c r="BK191" s="17">
        <f>VLOOKUP($B191,[2]indicators!$A:$G,7,FALSE)</f>
        <v>0</v>
      </c>
    </row>
    <row r="192" spans="1:63" x14ac:dyDescent="0.25">
      <c r="A192" s="14">
        <v>191</v>
      </c>
      <c r="B192" s="14" t="s">
        <v>201</v>
      </c>
      <c r="C192" s="6" t="s">
        <v>622</v>
      </c>
      <c r="D192" s="6" t="s">
        <v>100</v>
      </c>
      <c r="E192" s="15">
        <f t="shared" ca="1" si="2"/>
        <v>-1</v>
      </c>
      <c r="F192" s="16">
        <f>VLOOKUP($B192,[1]AC!$B:$BJ,5,FALSE)</f>
        <v>30.678143315316959</v>
      </c>
      <c r="G192" s="16">
        <f>VLOOKUP($B193,[1]AC!$B:$BJ,6,FALSE)</f>
        <v>52.558294930935155</v>
      </c>
      <c r="H192" s="16">
        <f>VLOOKUP($B193,[1]AC!$B:$BJ,7,FALSE)</f>
        <v>0</v>
      </c>
      <c r="I192" s="16">
        <f>VLOOKUP($B193,[1]AC!$B:$BJ,8,FALSE)</f>
        <v>68.175799999999995</v>
      </c>
      <c r="J192" s="16">
        <f>VLOOKUP($B193,[1]AC!$B:$BJ,9,FALSE)</f>
        <v>6941.81</v>
      </c>
      <c r="K192" s="16">
        <f>VLOOKUP($B193,[1]AC!$B:$BJ,10,FALSE)</f>
        <v>68.56</v>
      </c>
      <c r="L192" s="16">
        <f>VLOOKUP($B193,[1]AC!$B:$BJ,11,FALSE)</f>
        <v>6964.82</v>
      </c>
      <c r="M192" s="16">
        <f>VLOOKUP($B193,[1]AC!$B:$BJ,12,FALSE)</f>
        <v>9.8210409100796467E-3</v>
      </c>
      <c r="N192" s="16">
        <f>VLOOKUP($B193,[1]AC!$B:$BJ,13,FALSE)</f>
        <v>9.8437576276199541E-3</v>
      </c>
      <c r="O192" s="16">
        <f>VLOOKUP($B193,[1]AC!$B:$BJ,14,FALSE)</f>
        <v>74.124280820687758</v>
      </c>
      <c r="P192" s="16">
        <f>VLOOKUP($B193,[1]AC!$B:$BJ,15,FALSE)</f>
        <v>6892.2477999999992</v>
      </c>
      <c r="Q192" s="16">
        <f>VLOOKUP($B193,[1]AC!$B:$BJ,16,FALSE)</f>
        <v>74.219835642312006</v>
      </c>
      <c r="R192" s="16">
        <f>VLOOKUP($B193,[1]AC!$B:$BJ,17,FALSE)</f>
        <v>6889.6637999999994</v>
      </c>
      <c r="S192" s="16">
        <f>VLOOKUP($B193,[1]AC!$B:$BJ,18,FALSE)</f>
        <v>1.0754732414102663E-2</v>
      </c>
      <c r="T192" s="16">
        <f>VLOOKUP($B193,[1]AC!$B:$BJ,19,FALSE)</f>
        <v>1.0772635326895343E-2</v>
      </c>
      <c r="U192" s="16" t="str">
        <f>VLOOKUP($B192,[1]AC!$B:$BJ,20,FALSE)</f>
        <v>NEGATIVE</v>
      </c>
      <c r="V192" s="16" t="str">
        <f>VLOOKUP($B192,[1]AC!$B:$BJ,21,FALSE)</f>
        <v/>
      </c>
      <c r="W192" s="16" t="str">
        <f>VLOOKUP($B192,[1]AC!$B:$BJ,22,FALSE)</f>
        <v>DOWN</v>
      </c>
      <c r="X192" s="16" t="str">
        <f>VLOOKUP($B192,[1]AC!$B:$BJ,23,FALSE)</f>
        <v>NEGATIVE</v>
      </c>
      <c r="Y192" s="16">
        <f>VLOOKUP($B192,[1]AC!$B:$BJ,24,FALSE)</f>
        <v>50.440230788010837</v>
      </c>
      <c r="Z192" s="16">
        <f>VLOOKUP($B192,[1]AC!$B:$BJ,25,FALSE)</f>
        <v>6852.6203076923057</v>
      </c>
      <c r="AA192" s="16">
        <f>VLOOKUP($B192,[1]AC!$B:$BJ,26,FALSE)</f>
        <v>50.747153846153871</v>
      </c>
      <c r="AB192" s="16">
        <f>VLOOKUP($B192,[1]AC!$B:$BJ,27,FALSE)</f>
        <v>6850.3815384615364</v>
      </c>
      <c r="AC192" s="16">
        <f>VLOOKUP($B192,[1]AC!$B:$BJ,28,FALSE)</f>
        <v>7.36072166896361E-3</v>
      </c>
      <c r="AD192" s="16">
        <f>VLOOKUP($B192,[1]AC!$B:$BJ,29,FALSE)</f>
        <v>7.4079310124893719E-3</v>
      </c>
      <c r="AE192" s="16" t="str">
        <f>VLOOKUP($B192,[1]AC!$B:$BJ,30,FALSE)</f>
        <v>DOWN</v>
      </c>
      <c r="AF192" s="16" t="str">
        <f>VLOOKUP($B192,[1]AC!$B:$BJ,31,FALSE)</f>
        <v>DOWN</v>
      </c>
      <c r="AG192" s="16" t="str">
        <f>VLOOKUP($B192,[1]AC!$B:$BJ,32,FALSE)</f>
        <v>NEGATIVE</v>
      </c>
      <c r="AH192" s="16">
        <f>VLOOKUP($B192,[1]AC!$B:$BJ,33,FALSE)</f>
        <v>58.250897467197525</v>
      </c>
      <c r="AI192" s="16">
        <f>VLOOKUP($B192,[1]AC!$B:$BJ,34,FALSE)</f>
        <v>6560.7823076923087</v>
      </c>
      <c r="AJ192" s="16">
        <f>VLOOKUP($B192,[1]AC!$B:$BJ,35,FALSE)</f>
        <v>58.280128205128221</v>
      </c>
      <c r="AK192" s="16">
        <f>VLOOKUP($B192,[1]AC!$B:$BJ,36,FALSE)</f>
        <v>6561.3723076923088</v>
      </c>
      <c r="AL192" s="16">
        <f>VLOOKUP($B192,[1]AC!$B:$BJ,37,FALSE)</f>
        <v>8.878651163124281E-3</v>
      </c>
      <c r="AM192" s="16">
        <f>VLOOKUP($B192,[1]AC!$B:$BJ,38,FALSE)</f>
        <v>8.8823077661364779E-3</v>
      </c>
      <c r="AN192" s="16" t="str">
        <f>VLOOKUP($B193,[1]AC!$B:$BJ,39,FALSE)</f>
        <v>DOWN</v>
      </c>
      <c r="AO192" s="16" t="str">
        <f>VLOOKUP($B192,[1]AC!$B:$BJ,40,FALSE)</f>
        <v>DOWN</v>
      </c>
      <c r="AP192" s="16" t="str">
        <f>VLOOKUP($B192,[1]AC!$B:$BJ,41,FALSE)</f>
        <v>NEGATIVE</v>
      </c>
      <c r="AQ192" s="16">
        <f>VLOOKUP($B192,[1]AC!$B:$BJ,42,FALSE)</f>
        <v>53.042252295335103</v>
      </c>
      <c r="AR192" s="16">
        <f>VLOOKUP($B192,[1]AC!$B:$BJ,43,FALSE)</f>
        <v>6769.6039787132295</v>
      </c>
      <c r="AS192" s="16">
        <f>VLOOKUP($B192,[1]AC!$B:$BJ,44,FALSE)</f>
        <v>53.326547954962443</v>
      </c>
      <c r="AT192" s="16">
        <f>VLOOKUP($B192,[1]AC!$B:$BJ,45,FALSE)</f>
        <v>6766.1256231941452</v>
      </c>
      <c r="AU192" s="16">
        <f>VLOOKUP($B192,[1]AC!$B:$BJ,46,FALSE)</f>
        <v>7.8353552825430432E-3</v>
      </c>
      <c r="AV192" s="16">
        <f>VLOOKUP($B192,[1]AC!$B:$BJ,47,FALSE)</f>
        <v>7.8814008081907454E-3</v>
      </c>
      <c r="AW192" s="16" t="str">
        <f>VLOOKUP($B192,[1]AC!$B:$BJ,48,FALSE)</f>
        <v>DOWN</v>
      </c>
      <c r="AX192" s="16" t="str">
        <f>VLOOKUP($B192,[1]AC!$B:$BJ,49,FALSE)</f>
        <v>DOWN</v>
      </c>
      <c r="AY192" s="16" t="str">
        <f>VLOOKUP($B192,[1]AC!$B:$BJ,50,FALSE)</f>
        <v>NEGATIVE</v>
      </c>
      <c r="AZ192" s="16">
        <f>VLOOKUP($B192,[1]AC!$B:$BJ,51,FALSE)</f>
        <v>15.661258926098085</v>
      </c>
      <c r="BA192" s="16">
        <f>VLOOKUP($B192,[1]AC!$B:$BJ,52,FALSE)</f>
        <v>48.765483910345267</v>
      </c>
      <c r="BB192" s="16">
        <f>VLOOKUP($B192,[1]AC!$B:$BJ,53,FALSE)</f>
        <v>58.830450006103511</v>
      </c>
      <c r="BC192" s="16">
        <f>VLOOKUP($B192,[1]AC!$B:$BJ,54,FALSE)</f>
        <v>-0.20086920347912762</v>
      </c>
      <c r="BD192" s="16">
        <f>VLOOKUP($B192,[1]AC!$B:$BJ,55,FALSE)</f>
        <v>-0.2123135388129247</v>
      </c>
      <c r="BE192" s="16">
        <f>VLOOKUP($B192,[1]AC!$B:$BJ,56,FALSE)</f>
        <v>-0.33758793284843203</v>
      </c>
      <c r="BF192" s="14">
        <f>VLOOKUP($B192,[2]indicators!$A:$G,2,FALSE)</f>
        <v>0</v>
      </c>
      <c r="BG192" s="14">
        <f>VLOOKUP($B192,[2]indicators!$A:$G,3,FALSE)</f>
        <v>0</v>
      </c>
      <c r="BH192" s="14">
        <f>VLOOKUP($B192,[2]indicators!$A:$G,4,FALSE)</f>
        <v>0</v>
      </c>
      <c r="BI192" s="17">
        <f>VLOOKUP($B192,[2]indicators!$A:$G,5,FALSE)</f>
        <v>0</v>
      </c>
      <c r="BJ192" s="17">
        <f>VLOOKUP($B192,[2]indicators!$A:$G,6,FALSE)</f>
        <v>0</v>
      </c>
      <c r="BK192" s="17">
        <f>VLOOKUP($B192,[2]indicators!$A:$G,7,FALSE)</f>
        <v>0</v>
      </c>
    </row>
    <row r="193" spans="1:63" x14ac:dyDescent="0.25">
      <c r="A193" s="14">
        <v>192</v>
      </c>
      <c r="B193" s="14" t="s">
        <v>202</v>
      </c>
      <c r="C193" s="6" t="s">
        <v>623</v>
      </c>
      <c r="D193" s="6" t="s">
        <v>100</v>
      </c>
      <c r="E193" s="15">
        <f t="shared" ca="1" si="2"/>
        <v>-1</v>
      </c>
      <c r="F193" s="16">
        <f>VLOOKUP($B193,[1]AC!$B:$BJ,5,FALSE)</f>
        <v>30.339168132899147</v>
      </c>
      <c r="G193" s="16">
        <f>VLOOKUP($B194,[1]AC!$B:$BJ,6,FALSE)</f>
        <v>52.558294930935155</v>
      </c>
      <c r="H193" s="16">
        <f>VLOOKUP($B194,[1]AC!$B:$BJ,7,FALSE)</f>
        <v>0</v>
      </c>
      <c r="I193" s="16">
        <f>VLOOKUP($B194,[1]AC!$B:$BJ,8,FALSE)</f>
        <v>18.850000000000001</v>
      </c>
      <c r="J193" s="16">
        <f>VLOOKUP($B194,[1]AC!$B:$BJ,9,FALSE)</f>
        <v>6941.81</v>
      </c>
      <c r="K193" s="16">
        <f>VLOOKUP($B194,[1]AC!$B:$BJ,10,FALSE)</f>
        <v>19.04</v>
      </c>
      <c r="L193" s="16">
        <f>VLOOKUP($B194,[1]AC!$B:$BJ,11,FALSE)</f>
        <v>6964.82</v>
      </c>
      <c r="M193" s="16">
        <f>VLOOKUP($B194,[1]AC!$B:$BJ,12,FALSE)</f>
        <v>2.715430125572437E-3</v>
      </c>
      <c r="N193" s="16">
        <f>VLOOKUP($B194,[1]AC!$B:$BJ,13,FALSE)</f>
        <v>2.7337389911009902E-3</v>
      </c>
      <c r="O193" s="16">
        <f>VLOOKUP($B194,[1]AC!$B:$BJ,14,FALSE)</f>
        <v>17.304300974829395</v>
      </c>
      <c r="P193" s="16">
        <f>VLOOKUP($B194,[1]AC!$B:$BJ,15,FALSE)</f>
        <v>6892.2477999999992</v>
      </c>
      <c r="Q193" s="16">
        <f>VLOOKUP($B194,[1]AC!$B:$BJ,16,FALSE)</f>
        <v>17.260702679199998</v>
      </c>
      <c r="R193" s="16">
        <f>VLOOKUP($B194,[1]AC!$B:$BJ,17,FALSE)</f>
        <v>6889.6637999999994</v>
      </c>
      <c r="S193" s="16">
        <f>VLOOKUP($B194,[1]AC!$B:$BJ,18,FALSE)</f>
        <v>2.5106904854508274E-3</v>
      </c>
      <c r="T193" s="16">
        <f>VLOOKUP($B194,[1]AC!$B:$BJ,19,FALSE)</f>
        <v>2.5053040584070299E-3</v>
      </c>
      <c r="U193" s="16" t="str">
        <f>VLOOKUP($B193,[1]AC!$B:$BJ,20,FALSE)</f>
        <v>NEGATIVE</v>
      </c>
      <c r="V193" s="16" t="str">
        <f>VLOOKUP($B193,[1]AC!$B:$BJ,21,FALSE)</f>
        <v/>
      </c>
      <c r="W193" s="16" t="str">
        <f>VLOOKUP($B193,[1]AC!$B:$BJ,22,FALSE)</f>
        <v>DOWN</v>
      </c>
      <c r="X193" s="16" t="str">
        <f>VLOOKUP($B193,[1]AC!$B:$BJ,23,FALSE)</f>
        <v>NEGATIVE</v>
      </c>
      <c r="Y193" s="16">
        <f>VLOOKUP($B193,[1]AC!$B:$BJ,24,FALSE)</f>
        <v>73.551220608910555</v>
      </c>
      <c r="Z193" s="16">
        <f>VLOOKUP($B193,[1]AC!$B:$BJ,25,FALSE)</f>
        <v>6852.6203076923057</v>
      </c>
      <c r="AA193" s="16">
        <f>VLOOKUP($B193,[1]AC!$B:$BJ,26,FALSE)</f>
        <v>73.614120047544603</v>
      </c>
      <c r="AB193" s="16">
        <f>VLOOKUP($B193,[1]AC!$B:$BJ,27,FALSE)</f>
        <v>6850.3815384615364</v>
      </c>
      <c r="AC193" s="16">
        <f>VLOOKUP($B193,[1]AC!$B:$BJ,28,FALSE)</f>
        <v>1.0733298695441616E-2</v>
      </c>
      <c r="AD193" s="16">
        <f>VLOOKUP($B193,[1]AC!$B:$BJ,29,FALSE)</f>
        <v>1.0745988326962138E-2</v>
      </c>
      <c r="AE193" s="16" t="str">
        <f>VLOOKUP($B193,[1]AC!$B:$BJ,30,FALSE)</f>
        <v>DOWN</v>
      </c>
      <c r="AF193" s="16" t="str">
        <f>VLOOKUP($B193,[1]AC!$B:$BJ,31,FALSE)</f>
        <v>DOWN</v>
      </c>
      <c r="AG193" s="16" t="str">
        <f>VLOOKUP($B193,[1]AC!$B:$BJ,32,FALSE)</f>
        <v>NEGATIVE</v>
      </c>
      <c r="AH193" s="16">
        <f>VLOOKUP($B193,[1]AC!$B:$BJ,33,FALSE)</f>
        <v>72.349219233199733</v>
      </c>
      <c r="AI193" s="16">
        <f>VLOOKUP($B193,[1]AC!$B:$BJ,34,FALSE)</f>
        <v>6560.7823076923087</v>
      </c>
      <c r="AJ193" s="16">
        <f>VLOOKUP($B193,[1]AC!$B:$BJ,35,FALSE)</f>
        <v>72.359070604769244</v>
      </c>
      <c r="AK193" s="16">
        <f>VLOOKUP($B193,[1]AC!$B:$BJ,36,FALSE)</f>
        <v>6561.3723076923088</v>
      </c>
      <c r="AL193" s="16">
        <f>VLOOKUP($B193,[1]AC!$B:$BJ,37,FALSE)</f>
        <v>1.1027529315882433E-2</v>
      </c>
      <c r="AM193" s="16">
        <f>VLOOKUP($B193,[1]AC!$B:$BJ,38,FALSE)</f>
        <v>1.1028039137474056E-2</v>
      </c>
      <c r="AN193" s="16" t="str">
        <f>VLOOKUP($B194,[1]AC!$B:$BJ,39,FALSE)</f>
        <v>DOWN</v>
      </c>
      <c r="AO193" s="16" t="str">
        <f>VLOOKUP($B193,[1]AC!$B:$BJ,40,FALSE)</f>
        <v>DOWN</v>
      </c>
      <c r="AP193" s="16" t="str">
        <f>VLOOKUP($B193,[1]AC!$B:$BJ,41,FALSE)</f>
        <v>NEGATIVE</v>
      </c>
      <c r="AQ193" s="16">
        <f>VLOOKUP($B193,[1]AC!$B:$BJ,42,FALSE)</f>
        <v>73.223909161950232</v>
      </c>
      <c r="AR193" s="16">
        <f>VLOOKUP($B193,[1]AC!$B:$BJ,43,FALSE)</f>
        <v>6769.6039787132295</v>
      </c>
      <c r="AS193" s="16">
        <f>VLOOKUP($B193,[1]AC!$B:$BJ,44,FALSE)</f>
        <v>73.325912898262729</v>
      </c>
      <c r="AT193" s="16">
        <f>VLOOKUP($B193,[1]AC!$B:$BJ,45,FALSE)</f>
        <v>6766.1256231941452</v>
      </c>
      <c r="AU193" s="16">
        <f>VLOOKUP($B193,[1]AC!$B:$BJ,46,FALSE)</f>
        <v>1.0816572046489E-2</v>
      </c>
      <c r="AV193" s="16">
        <f>VLOOKUP($B193,[1]AC!$B:$BJ,47,FALSE)</f>
        <v>1.0837208320061771E-2</v>
      </c>
      <c r="AW193" s="16" t="str">
        <f>VLOOKUP($B193,[1]AC!$B:$BJ,48,FALSE)</f>
        <v>DOWN</v>
      </c>
      <c r="AX193" s="16" t="str">
        <f>VLOOKUP($B193,[1]AC!$B:$BJ,49,FALSE)</f>
        <v>DOWN</v>
      </c>
      <c r="AY193" s="16" t="str">
        <f>VLOOKUP($B193,[1]AC!$B:$BJ,50,FALSE)</f>
        <v>NEGATIVE</v>
      </c>
      <c r="AZ193" s="16">
        <f>VLOOKUP($B193,[1]AC!$B:$BJ,51,FALSE)</f>
        <v>19.086497472851775</v>
      </c>
      <c r="BA193" s="16">
        <f>VLOOKUP($B193,[1]AC!$B:$BJ,52,FALSE)</f>
        <v>73.776446526438349</v>
      </c>
      <c r="BB193" s="16">
        <f>VLOOKUP($B193,[1]AC!$B:$BJ,53,FALSE)</f>
        <v>71.900553790431928</v>
      </c>
      <c r="BC193" s="16">
        <f>VLOOKUP($B193,[1]AC!$B:$BJ,54,FALSE)</f>
        <v>-7.5913747410310983E-2</v>
      </c>
      <c r="BD193" s="16">
        <f>VLOOKUP($B193,[1]AC!$B:$BJ,55,FALSE)</f>
        <v>-8.0250098278559889E-2</v>
      </c>
      <c r="BE193" s="16">
        <f>VLOOKUP($B193,[1]AC!$B:$BJ,56,FALSE)</f>
        <v>-5.1804243417769014E-2</v>
      </c>
      <c r="BF193" s="14">
        <f>VLOOKUP($B193,[2]indicators!$A:$G,2,FALSE)</f>
        <v>0</v>
      </c>
      <c r="BG193" s="14">
        <f>VLOOKUP($B193,[2]indicators!$A:$G,3,FALSE)</f>
        <v>0</v>
      </c>
      <c r="BH193" s="14">
        <f>VLOOKUP($B193,[2]indicators!$A:$G,4,FALSE)</f>
        <v>0</v>
      </c>
      <c r="BI193" s="17">
        <f>VLOOKUP($B193,[2]indicators!$A:$G,5,FALSE)</f>
        <v>0</v>
      </c>
      <c r="BJ193" s="17">
        <f>VLOOKUP($B193,[2]indicators!$A:$G,6,FALSE)</f>
        <v>0</v>
      </c>
      <c r="BK193" s="17">
        <f>VLOOKUP($B193,[2]indicators!$A:$G,7,FALSE)</f>
        <v>0</v>
      </c>
    </row>
    <row r="194" spans="1:63" x14ac:dyDescent="0.25">
      <c r="A194" s="14">
        <v>193</v>
      </c>
      <c r="B194" s="14" t="s">
        <v>203</v>
      </c>
      <c r="C194" s="6" t="s">
        <v>624</v>
      </c>
      <c r="D194" s="6" t="s">
        <v>100</v>
      </c>
      <c r="E194" s="15">
        <f t="shared" ca="1" si="2"/>
        <v>5</v>
      </c>
      <c r="F194" s="16">
        <f>VLOOKUP($B194,[1]AC!$B:$BJ,5,FALSE)</f>
        <v>61.022312106046705</v>
      </c>
      <c r="G194" s="16">
        <f>VLOOKUP($B195,[1]AC!$B:$BJ,6,FALSE)</f>
        <v>52.558294930935155</v>
      </c>
      <c r="H194" s="16">
        <f>VLOOKUP($B195,[1]AC!$B:$BJ,7,FALSE)</f>
        <v>0</v>
      </c>
      <c r="I194" s="16">
        <f>VLOOKUP($B195,[1]AC!$B:$BJ,8,FALSE)</f>
        <v>39.5</v>
      </c>
      <c r="J194" s="16">
        <f>VLOOKUP($B195,[1]AC!$B:$BJ,9,FALSE)</f>
        <v>6941.81</v>
      </c>
      <c r="K194" s="16">
        <f>VLOOKUP($B195,[1]AC!$B:$BJ,10,FALSE)</f>
        <v>39.22</v>
      </c>
      <c r="L194" s="16">
        <f>VLOOKUP($B195,[1]AC!$B:$BJ,11,FALSE)</f>
        <v>6964.82</v>
      </c>
      <c r="M194" s="16">
        <f>VLOOKUP($B195,[1]AC!$B:$BJ,12,FALSE)</f>
        <v>5.6901586185735421E-3</v>
      </c>
      <c r="N194" s="16">
        <f>VLOOKUP($B195,[1]AC!$B:$BJ,13,FALSE)</f>
        <v>5.6311577327195824E-3</v>
      </c>
      <c r="O194" s="16">
        <f>VLOOKUP($B195,[1]AC!$B:$BJ,14,FALSE)</f>
        <v>38.697012785020014</v>
      </c>
      <c r="P194" s="16">
        <f>VLOOKUP($B195,[1]AC!$B:$BJ,15,FALSE)</f>
        <v>6892.2477999999992</v>
      </c>
      <c r="Q194" s="16">
        <f>VLOOKUP($B195,[1]AC!$B:$BJ,16,FALSE)</f>
        <v>38.656350157020015</v>
      </c>
      <c r="R194" s="16">
        <f>VLOOKUP($B195,[1]AC!$B:$BJ,17,FALSE)</f>
        <v>6889.6637999999994</v>
      </c>
      <c r="S194" s="16">
        <f>VLOOKUP($B195,[1]AC!$B:$BJ,18,FALSE)</f>
        <v>5.6145707333709067E-3</v>
      </c>
      <c r="T194" s="16">
        <f>VLOOKUP($B195,[1]AC!$B:$BJ,19,FALSE)</f>
        <v>5.6107745282171851E-3</v>
      </c>
      <c r="U194" s="16" t="str">
        <f>VLOOKUP($B194,[1]AC!$B:$BJ,20,FALSE)</f>
        <v>NEGATIVE</v>
      </c>
      <c r="V194" s="16" t="str">
        <f>VLOOKUP($B194,[1]AC!$B:$BJ,21,FALSE)</f>
        <v/>
      </c>
      <c r="W194" s="16" t="str">
        <f>VLOOKUP($B194,[1]AC!$B:$BJ,22,FALSE)</f>
        <v>UP</v>
      </c>
      <c r="X194" s="16" t="str">
        <f>VLOOKUP($B194,[1]AC!$B:$BJ,23,FALSE)</f>
        <v>POSITIVE</v>
      </c>
      <c r="Y194" s="16">
        <f>VLOOKUP($B194,[1]AC!$B:$BJ,24,FALSE)</f>
        <v>17.194275818484151</v>
      </c>
      <c r="Z194" s="16">
        <f>VLOOKUP($B194,[1]AC!$B:$BJ,25,FALSE)</f>
        <v>6852.6203076923057</v>
      </c>
      <c r="AA194" s="16">
        <f>VLOOKUP($B194,[1]AC!$B:$BJ,26,FALSE)</f>
        <v>17.180584008000004</v>
      </c>
      <c r="AB194" s="16">
        <f>VLOOKUP($B194,[1]AC!$B:$BJ,27,FALSE)</f>
        <v>6850.3815384615364</v>
      </c>
      <c r="AC194" s="16">
        <f>VLOOKUP($B194,[1]AC!$B:$BJ,28,FALSE)</f>
        <v>2.509153440061895E-3</v>
      </c>
      <c r="AD194" s="16">
        <f>VLOOKUP($B194,[1]AC!$B:$BJ,29,FALSE)</f>
        <v>2.5079747619223018E-3</v>
      </c>
      <c r="AE194" s="16" t="str">
        <f>VLOOKUP($B194,[1]AC!$B:$BJ,30,FALSE)</f>
        <v>UP</v>
      </c>
      <c r="AF194" s="16" t="str">
        <f>VLOOKUP($B194,[1]AC!$B:$BJ,31,FALSE)</f>
        <v>UP</v>
      </c>
      <c r="AG194" s="16" t="str">
        <f>VLOOKUP($B194,[1]AC!$B:$BJ,32,FALSE)</f>
        <v>POSITIVE</v>
      </c>
      <c r="AH194" s="16">
        <f>VLOOKUP($B194,[1]AC!$B:$BJ,33,FALSE)</f>
        <v>15.397927103726278</v>
      </c>
      <c r="AI194" s="16">
        <f>VLOOKUP($B194,[1]AC!$B:$BJ,34,FALSE)</f>
        <v>6560.7823076923087</v>
      </c>
      <c r="AJ194" s="16">
        <f>VLOOKUP($B194,[1]AC!$B:$BJ,35,FALSE)</f>
        <v>15.402798888816797</v>
      </c>
      <c r="AK194" s="16">
        <f>VLOOKUP($B194,[1]AC!$B:$BJ,36,FALSE)</f>
        <v>6561.3723076923088</v>
      </c>
      <c r="AL194" s="16">
        <f>VLOOKUP($B194,[1]AC!$B:$BJ,37,FALSE)</f>
        <v>2.3469650998285217E-3</v>
      </c>
      <c r="AM194" s="16">
        <f>VLOOKUP($B194,[1]AC!$B:$BJ,38,FALSE)</f>
        <v>2.3474965550665567E-3</v>
      </c>
      <c r="AN194" s="16" t="str">
        <f>VLOOKUP($B195,[1]AC!$B:$BJ,39,FALSE)</f>
        <v>UP</v>
      </c>
      <c r="AO194" s="16" t="str">
        <f>VLOOKUP($B194,[1]AC!$B:$BJ,40,FALSE)</f>
        <v>DOWN</v>
      </c>
      <c r="AP194" s="16" t="str">
        <f>VLOOKUP($B194,[1]AC!$B:$BJ,41,FALSE)</f>
        <v>POSITIVE</v>
      </c>
      <c r="AQ194" s="16">
        <f>VLOOKUP($B194,[1]AC!$B:$BJ,42,FALSE)</f>
        <v>16.721929874918281</v>
      </c>
      <c r="AR194" s="16">
        <f>VLOOKUP($B194,[1]AC!$B:$BJ,43,FALSE)</f>
        <v>6769.6039787132295</v>
      </c>
      <c r="AS194" s="16">
        <f>VLOOKUP($B194,[1]AC!$B:$BJ,44,FALSE)</f>
        <v>16.678953842765001</v>
      </c>
      <c r="AT194" s="16">
        <f>VLOOKUP($B194,[1]AC!$B:$BJ,45,FALSE)</f>
        <v>6766.1256231941452</v>
      </c>
      <c r="AU194" s="16">
        <f>VLOOKUP($B194,[1]AC!$B:$BJ,46,FALSE)</f>
        <v>2.4701489078976812E-3</v>
      </c>
      <c r="AV194" s="16">
        <f>VLOOKUP($B194,[1]AC!$B:$BJ,47,FALSE)</f>
        <v>2.46506712579942E-3</v>
      </c>
      <c r="AW194" s="16" t="str">
        <f>VLOOKUP($B194,[1]AC!$B:$BJ,48,FALSE)</f>
        <v>UP</v>
      </c>
      <c r="AX194" s="16" t="str">
        <f>VLOOKUP($B194,[1]AC!$B:$BJ,49,FALSE)</f>
        <v>UP</v>
      </c>
      <c r="AY194" s="16" t="str">
        <f>VLOOKUP($B194,[1]AC!$B:$BJ,50,FALSE)</f>
        <v>POSITIVE</v>
      </c>
      <c r="AZ194" s="16">
        <f>VLOOKUP($B194,[1]AC!$B:$BJ,51,FALSE)</f>
        <v>85.942390258636365</v>
      </c>
      <c r="BA194" s="16">
        <f>VLOOKUP($B194,[1]AC!$B:$BJ,52,FALSE)</f>
        <v>17.774516141337735</v>
      </c>
      <c r="BB194" s="16">
        <f>VLOOKUP($B194,[1]AC!$B:$BJ,53,FALSE)</f>
        <v>15.016211103636325</v>
      </c>
      <c r="BC194" s="16">
        <f>VLOOKUP($B194,[1]AC!$B:$BJ,54,FALSE)</f>
        <v>6.050706810302664E-2</v>
      </c>
      <c r="BD194" s="16">
        <f>VLOOKUP($B194,[1]AC!$B:$BJ,55,FALSE)</f>
        <v>8.9324557369809821E-2</v>
      </c>
      <c r="BE194" s="16">
        <f>VLOOKUP($B194,[1]AC!$B:$BJ,56,FALSE)</f>
        <v>0.25531000263011006</v>
      </c>
      <c r="BF194" s="14">
        <f>VLOOKUP($B194,[2]indicators!$A:$G,2,FALSE)</f>
        <v>27</v>
      </c>
      <c r="BG194" s="14">
        <f>VLOOKUP($B194,[2]indicators!$A:$G,3,FALSE)</f>
        <v>0</v>
      </c>
      <c r="BH194" s="14">
        <f>VLOOKUP($B194,[2]indicators!$A:$G,4,FALSE)</f>
        <v>0</v>
      </c>
      <c r="BI194" s="17">
        <f>VLOOKUP($B194,[2]indicators!$A:$G,5,FALSE)</f>
        <v>0</v>
      </c>
      <c r="BJ194" s="17">
        <f>VLOOKUP($B194,[2]indicators!$A:$G,6,FALSE)</f>
        <v>45964</v>
      </c>
      <c r="BK194" s="17">
        <f>VLOOKUP($B194,[2]indicators!$A:$G,7,FALSE)</f>
        <v>46049</v>
      </c>
    </row>
    <row r="195" spans="1:63" x14ac:dyDescent="0.25">
      <c r="A195" s="14">
        <v>194</v>
      </c>
      <c r="B195" s="14" t="s">
        <v>204</v>
      </c>
      <c r="C195" s="6" t="s">
        <v>625</v>
      </c>
      <c r="D195" s="6" t="s">
        <v>100</v>
      </c>
      <c r="E195" s="15">
        <f t="shared" ref="E195:E258" ca="1" si="3">IF(F195&gt;80,-1,0)+IF(U195="POSITIVE",1,0)+IF(V195="UP",1,0)+IF(X195="BUY",4,IF(X195="POSITIVE",3,-1))+IF(AP195="BUY",2,IF(AP195="POSITIVE",1,0))+IF(AY195="BUY",2,IF(AY195="POSITIVE",1,0))+IF(AZ195&gt;90,-2,0)+IF(BF195&gt;51,-4,IF(AND(BF195&lt;=51,BF195&gt;41),-2,IF(AND(BF195&lt;=41,BF195&gt;31),-1,0)))+IF(BH195=1,-1,0)+IF(BI195&gt;=(TODAY()-30),2,0)+IF(BJ195&gt;=(TODAY()-5),2,0)+IF(BK195&gt;=(TODAY()-5),1,0)</f>
        <v>5</v>
      </c>
      <c r="F195" s="16">
        <f>VLOOKUP($B195,[1]AC!$B:$BJ,5,FALSE)</f>
        <v>54.947822907943724</v>
      </c>
      <c r="G195" s="16">
        <f>VLOOKUP($B196,[1]AC!$B:$BJ,6,FALSE)</f>
        <v>52.558294930935155</v>
      </c>
      <c r="H195" s="16">
        <f>VLOOKUP($B196,[1]AC!$B:$BJ,7,FALSE)</f>
        <v>1</v>
      </c>
      <c r="I195" s="16">
        <f>VLOOKUP($B196,[1]AC!$B:$BJ,8,FALSE)</f>
        <v>59.36</v>
      </c>
      <c r="J195" s="16">
        <f>VLOOKUP($B196,[1]AC!$B:$BJ,9,FALSE)</f>
        <v>6941.81</v>
      </c>
      <c r="K195" s="16">
        <f>VLOOKUP($B196,[1]AC!$B:$BJ,10,FALSE)</f>
        <v>58.85</v>
      </c>
      <c r="L195" s="16">
        <f>VLOOKUP($B196,[1]AC!$B:$BJ,11,FALSE)</f>
        <v>6964.82</v>
      </c>
      <c r="M195" s="16">
        <f>VLOOKUP($B196,[1]AC!$B:$BJ,12,FALSE)</f>
        <v>8.5510839392031763E-3</v>
      </c>
      <c r="N195" s="16">
        <f>VLOOKUP($B196,[1]AC!$B:$BJ,13,FALSE)</f>
        <v>8.4496081736498575E-3</v>
      </c>
      <c r="O195" s="16">
        <f>VLOOKUP($B196,[1]AC!$B:$BJ,14,FALSE)</f>
        <v>54.696855534507002</v>
      </c>
      <c r="P195" s="16">
        <f>VLOOKUP($B196,[1]AC!$B:$BJ,15,FALSE)</f>
        <v>6892.2477999999992</v>
      </c>
      <c r="Q195" s="16">
        <f>VLOOKUP($B196,[1]AC!$B:$BJ,16,FALSE)</f>
        <v>54.570074084699975</v>
      </c>
      <c r="R195" s="16">
        <f>VLOOKUP($B196,[1]AC!$B:$BJ,17,FALSE)</f>
        <v>6889.6637999999994</v>
      </c>
      <c r="S195" s="16">
        <f>VLOOKUP($B196,[1]AC!$B:$BJ,18,FALSE)</f>
        <v>7.9359966620043774E-3</v>
      </c>
      <c r="T195" s="16">
        <f>VLOOKUP($B196,[1]AC!$B:$BJ,19,FALSE)</f>
        <v>7.9205714050517208E-3</v>
      </c>
      <c r="U195" s="16" t="str">
        <f>VLOOKUP($B195,[1]AC!$B:$BJ,20,FALSE)</f>
        <v>NEGATIVE</v>
      </c>
      <c r="V195" s="16" t="str">
        <f>VLOOKUP($B195,[1]AC!$B:$BJ,21,FALSE)</f>
        <v/>
      </c>
      <c r="W195" s="16" t="str">
        <f>VLOOKUP($B195,[1]AC!$B:$BJ,22,FALSE)</f>
        <v>UP</v>
      </c>
      <c r="X195" s="16" t="str">
        <f>VLOOKUP($B195,[1]AC!$B:$BJ,23,FALSE)</f>
        <v>POSITIVE</v>
      </c>
      <c r="Y195" s="16">
        <f>VLOOKUP($B195,[1]AC!$B:$BJ,24,FALSE)</f>
        <v>38.405909891832316</v>
      </c>
      <c r="Z195" s="16">
        <f>VLOOKUP($B195,[1]AC!$B:$BJ,25,FALSE)</f>
        <v>6852.6203076923057</v>
      </c>
      <c r="AA195" s="16">
        <f>VLOOKUP($B195,[1]AC!$B:$BJ,26,FALSE)</f>
        <v>38.38393285598616</v>
      </c>
      <c r="AB195" s="16">
        <f>VLOOKUP($B195,[1]AC!$B:$BJ,27,FALSE)</f>
        <v>6850.3815384615364</v>
      </c>
      <c r="AC195" s="16">
        <f>VLOOKUP($B195,[1]AC!$B:$BJ,28,FALSE)</f>
        <v>5.6045582809717822E-3</v>
      </c>
      <c r="AD195" s="16">
        <f>VLOOKUP($B195,[1]AC!$B:$BJ,29,FALSE)</f>
        <v>5.6031817557137776E-3</v>
      </c>
      <c r="AE195" s="16" t="str">
        <f>VLOOKUP($B195,[1]AC!$B:$BJ,30,FALSE)</f>
        <v>UP</v>
      </c>
      <c r="AF195" s="16" t="str">
        <f>VLOOKUP($B195,[1]AC!$B:$BJ,31,FALSE)</f>
        <v>UP</v>
      </c>
      <c r="AG195" s="16" t="str">
        <f>VLOOKUP($B195,[1]AC!$B:$BJ,32,FALSE)</f>
        <v>POSITIVE</v>
      </c>
      <c r="AH195" s="16">
        <f>VLOOKUP($B195,[1]AC!$B:$BJ,33,FALSE)</f>
        <v>35.518527358030475</v>
      </c>
      <c r="AI195" s="16">
        <f>VLOOKUP($B195,[1]AC!$B:$BJ,34,FALSE)</f>
        <v>6560.7823076923087</v>
      </c>
      <c r="AJ195" s="16">
        <f>VLOOKUP($B195,[1]AC!$B:$BJ,35,FALSE)</f>
        <v>35.51134787085099</v>
      </c>
      <c r="AK195" s="16">
        <f>VLOOKUP($B195,[1]AC!$B:$BJ,36,FALSE)</f>
        <v>6561.3723076923088</v>
      </c>
      <c r="AL195" s="16">
        <f>VLOOKUP($B195,[1]AC!$B:$BJ,37,FALSE)</f>
        <v>5.4137640440205023E-3</v>
      </c>
      <c r="AM195" s="16">
        <f>VLOOKUP($B195,[1]AC!$B:$BJ,38,FALSE)</f>
        <v>5.4121830320798606E-3</v>
      </c>
      <c r="AN195" s="16" t="str">
        <f>VLOOKUP($B196,[1]AC!$B:$BJ,39,FALSE)</f>
        <v>UP</v>
      </c>
      <c r="AO195" s="16" t="str">
        <f>VLOOKUP($B195,[1]AC!$B:$BJ,40,FALSE)</f>
        <v>UP</v>
      </c>
      <c r="AP195" s="16" t="str">
        <f>VLOOKUP($B195,[1]AC!$B:$BJ,41,FALSE)</f>
        <v>POSITIVE</v>
      </c>
      <c r="AQ195" s="16">
        <f>VLOOKUP($B195,[1]AC!$B:$BJ,42,FALSE)</f>
        <v>37.607932342437408</v>
      </c>
      <c r="AR195" s="16">
        <f>VLOOKUP($B195,[1]AC!$B:$BJ,43,FALSE)</f>
        <v>6769.6039787132295</v>
      </c>
      <c r="AS195" s="16">
        <f>VLOOKUP($B195,[1]AC!$B:$BJ,44,FALSE)</f>
        <v>37.569741098442535</v>
      </c>
      <c r="AT195" s="16">
        <f>VLOOKUP($B195,[1]AC!$B:$BJ,45,FALSE)</f>
        <v>6766.1256231941452</v>
      </c>
      <c r="AU195" s="16">
        <f>VLOOKUP($B195,[1]AC!$B:$BJ,46,FALSE)</f>
        <v>5.5554109901693165E-3</v>
      </c>
      <c r="AV195" s="16">
        <f>VLOOKUP($B195,[1]AC!$B:$BJ,47,FALSE)</f>
        <v>5.5526224593959953E-3</v>
      </c>
      <c r="AW195" s="16" t="str">
        <f>VLOOKUP($B195,[1]AC!$B:$BJ,48,FALSE)</f>
        <v>UP</v>
      </c>
      <c r="AX195" s="16" t="str">
        <f>VLOOKUP($B195,[1]AC!$B:$BJ,49,FALSE)</f>
        <v>UP</v>
      </c>
      <c r="AY195" s="16" t="str">
        <f>VLOOKUP($B195,[1]AC!$B:$BJ,50,FALSE)</f>
        <v>POSITIVE</v>
      </c>
      <c r="AZ195" s="16">
        <f>VLOOKUP($B195,[1]AC!$B:$BJ,51,FALSE)</f>
        <v>59.464882770870524</v>
      </c>
      <c r="BA195" s="16">
        <f>VLOOKUP($B195,[1]AC!$B:$BJ,52,FALSE)</f>
        <v>39.100093548387107</v>
      </c>
      <c r="BB195" s="16">
        <f>VLOOKUP($B195,[1]AC!$B:$BJ,53,FALSE)</f>
        <v>34.961595757237539</v>
      </c>
      <c r="BC195" s="16">
        <f>VLOOKUP($B195,[1]AC!$B:$BJ,54,FALSE)</f>
        <v>1.0227762015914355E-2</v>
      </c>
      <c r="BD195" s="16">
        <f>VLOOKUP($B195,[1]AC!$B:$BJ,55,FALSE)</f>
        <v>2.0750625363279429E-2</v>
      </c>
      <c r="BE195" s="16">
        <f>VLOOKUP($B195,[1]AC!$B:$BJ,56,FALSE)</f>
        <v>0.12981112974006481</v>
      </c>
      <c r="BF195" s="14">
        <f>VLOOKUP($B195,[2]indicators!$A:$G,2,FALSE)</f>
        <v>2</v>
      </c>
      <c r="BG195" s="14">
        <f>VLOOKUP($B195,[2]indicators!$A:$G,3,FALSE)</f>
        <v>0</v>
      </c>
      <c r="BH195" s="14">
        <f>VLOOKUP($B195,[2]indicators!$A:$G,4,FALSE)</f>
        <v>0</v>
      </c>
      <c r="BI195" s="17">
        <f>VLOOKUP($B195,[2]indicators!$A:$G,5,FALSE)</f>
        <v>0</v>
      </c>
      <c r="BJ195" s="17">
        <f>VLOOKUP($B195,[2]indicators!$A:$G,6,FALSE)</f>
        <v>45959</v>
      </c>
      <c r="BK195" s="17">
        <f>VLOOKUP($B195,[2]indicators!$A:$G,7,FALSE)</f>
        <v>45974</v>
      </c>
    </row>
    <row r="196" spans="1:63" x14ac:dyDescent="0.25">
      <c r="A196" s="14">
        <v>195</v>
      </c>
      <c r="B196" s="14" t="s">
        <v>205</v>
      </c>
      <c r="C196" s="6" t="s">
        <v>626</v>
      </c>
      <c r="D196" s="6" t="s">
        <v>100</v>
      </c>
      <c r="E196" s="15">
        <f t="shared" ca="1" si="3"/>
        <v>3</v>
      </c>
      <c r="F196" s="16">
        <f>VLOOKUP($B196,[1]AC!$B:$BJ,5,FALSE)</f>
        <v>74.904456835933416</v>
      </c>
      <c r="G196" s="16">
        <f>VLOOKUP($B197,[1]AC!$B:$BJ,6,FALSE)</f>
        <v>52.558294930935155</v>
      </c>
      <c r="H196" s="16">
        <f>VLOOKUP($B197,[1]AC!$B:$BJ,7,FALSE)</f>
        <v>0</v>
      </c>
      <c r="I196" s="16">
        <f>VLOOKUP($B197,[1]AC!$B:$BJ,8,FALSE)</f>
        <v>85.41</v>
      </c>
      <c r="J196" s="16">
        <f>VLOOKUP($B197,[1]AC!$B:$BJ,9,FALSE)</f>
        <v>6941.81</v>
      </c>
      <c r="K196" s="16">
        <f>VLOOKUP($B197,[1]AC!$B:$BJ,10,FALSE)</f>
        <v>85.06</v>
      </c>
      <c r="L196" s="16">
        <f>VLOOKUP($B197,[1]AC!$B:$BJ,11,FALSE)</f>
        <v>6964.82</v>
      </c>
      <c r="M196" s="16">
        <f>VLOOKUP($B197,[1]AC!$B:$BJ,12,FALSE)</f>
        <v>1.2303707534490282E-2</v>
      </c>
      <c r="N196" s="16">
        <f>VLOOKUP($B197,[1]AC!$B:$BJ,13,FALSE)</f>
        <v>1.2212806648269446E-2</v>
      </c>
      <c r="O196" s="16">
        <f>VLOOKUP($B197,[1]AC!$B:$BJ,14,FALSE)</f>
        <v>101.13320007324216</v>
      </c>
      <c r="P196" s="16">
        <f>VLOOKUP($B197,[1]AC!$B:$BJ,15,FALSE)</f>
        <v>6892.2477999999992</v>
      </c>
      <c r="Q196" s="16">
        <f>VLOOKUP($B197,[1]AC!$B:$BJ,16,FALSE)</f>
        <v>101.48439999999999</v>
      </c>
      <c r="R196" s="16">
        <f>VLOOKUP($B197,[1]AC!$B:$BJ,17,FALSE)</f>
        <v>6889.6637999999994</v>
      </c>
      <c r="S196" s="16">
        <f>VLOOKUP($B197,[1]AC!$B:$BJ,18,FALSE)</f>
        <v>1.4673471269161589E-2</v>
      </c>
      <c r="T196" s="16">
        <f>VLOOKUP($B197,[1]AC!$B:$BJ,19,FALSE)</f>
        <v>1.4729949522355503E-2</v>
      </c>
      <c r="U196" s="16" t="str">
        <f>VLOOKUP($B196,[1]AC!$B:$BJ,20,FALSE)</f>
        <v>POSITIVE</v>
      </c>
      <c r="V196" s="16" t="str">
        <f>VLOOKUP($B196,[1]AC!$B:$BJ,21,FALSE)</f>
        <v/>
      </c>
      <c r="W196" s="16" t="str">
        <f>VLOOKUP($B196,[1]AC!$B:$BJ,22,FALSE)</f>
        <v>UP</v>
      </c>
      <c r="X196" s="16" t="str">
        <f>VLOOKUP($B196,[1]AC!$B:$BJ,23,FALSE)</f>
        <v>POSITIVE</v>
      </c>
      <c r="Y196" s="16">
        <f>VLOOKUP($B196,[1]AC!$B:$BJ,24,FALSE)</f>
        <v>54.02552364835924</v>
      </c>
      <c r="Z196" s="16">
        <f>VLOOKUP($B196,[1]AC!$B:$BJ,25,FALSE)</f>
        <v>6852.6203076923057</v>
      </c>
      <c r="AA196" s="16">
        <f>VLOOKUP($B196,[1]AC!$B:$BJ,26,FALSE)</f>
        <v>53.914995881584602</v>
      </c>
      <c r="AB196" s="16">
        <f>VLOOKUP($B196,[1]AC!$B:$BJ,27,FALSE)</f>
        <v>6850.3815384615364</v>
      </c>
      <c r="AC196" s="16">
        <f>VLOOKUP($B196,[1]AC!$B:$BJ,28,FALSE)</f>
        <v>7.8839219484718431E-3</v>
      </c>
      <c r="AD196" s="16">
        <f>VLOOKUP($B196,[1]AC!$B:$BJ,29,FALSE)</f>
        <v>7.870363946720093E-3</v>
      </c>
      <c r="AE196" s="16" t="str">
        <f>VLOOKUP($B196,[1]AC!$B:$BJ,30,FALSE)</f>
        <v>UP</v>
      </c>
      <c r="AF196" s="16" t="str">
        <f>VLOOKUP($B196,[1]AC!$B:$BJ,31,FALSE)</f>
        <v>UP</v>
      </c>
      <c r="AG196" s="16" t="str">
        <f>VLOOKUP($B196,[1]AC!$B:$BJ,32,FALSE)</f>
        <v>POSITIVE</v>
      </c>
      <c r="AH196" s="16">
        <f>VLOOKUP($B196,[1]AC!$B:$BJ,33,FALSE)</f>
        <v>51.960602309718176</v>
      </c>
      <c r="AI196" s="16">
        <f>VLOOKUP($B196,[1]AC!$B:$BJ,34,FALSE)</f>
        <v>6560.7823076923087</v>
      </c>
      <c r="AJ196" s="16">
        <f>VLOOKUP($B196,[1]AC!$B:$BJ,35,FALSE)</f>
        <v>51.947525370991215</v>
      </c>
      <c r="AK196" s="16">
        <f>VLOOKUP($B196,[1]AC!$B:$BJ,36,FALSE)</f>
        <v>6561.3723076923088</v>
      </c>
      <c r="AL196" s="16">
        <f>VLOOKUP($B196,[1]AC!$B:$BJ,37,FALSE)</f>
        <v>7.9198790438140317E-3</v>
      </c>
      <c r="AM196" s="16">
        <f>VLOOKUP($B196,[1]AC!$B:$BJ,38,FALSE)</f>
        <v>7.9171738677425562E-3</v>
      </c>
      <c r="AN196" s="16" t="str">
        <f>VLOOKUP($B197,[1]AC!$B:$BJ,39,FALSE)</f>
        <v>UP</v>
      </c>
      <c r="AO196" s="16" t="str">
        <f>VLOOKUP($B196,[1]AC!$B:$BJ,40,FALSE)</f>
        <v>UP</v>
      </c>
      <c r="AP196" s="16" t="str">
        <f>VLOOKUP($B196,[1]AC!$B:$BJ,41,FALSE)</f>
        <v>POSITIVE</v>
      </c>
      <c r="AQ196" s="16">
        <f>VLOOKUP($B196,[1]AC!$B:$BJ,42,FALSE)</f>
        <v>53.751465380932068</v>
      </c>
      <c r="AR196" s="16">
        <f>VLOOKUP($B196,[1]AC!$B:$BJ,43,FALSE)</f>
        <v>6769.6039787132295</v>
      </c>
      <c r="AS196" s="16">
        <f>VLOOKUP($B196,[1]AC!$B:$BJ,44,FALSE)</f>
        <v>53.638174795660952</v>
      </c>
      <c r="AT196" s="16">
        <f>VLOOKUP($B196,[1]AC!$B:$BJ,45,FALSE)</f>
        <v>6766.1256231941452</v>
      </c>
      <c r="AU196" s="16">
        <f>VLOOKUP($B196,[1]AC!$B:$BJ,46,FALSE)</f>
        <v>7.9401196214655342E-3</v>
      </c>
      <c r="AV196" s="16">
        <f>VLOOKUP($B196,[1]AC!$B:$BJ,47,FALSE)</f>
        <v>7.9274577184600802E-3</v>
      </c>
      <c r="AW196" s="16" t="str">
        <f>VLOOKUP($B196,[1]AC!$B:$BJ,48,FALSE)</f>
        <v>UP</v>
      </c>
      <c r="AX196" s="16" t="str">
        <f>VLOOKUP($B196,[1]AC!$B:$BJ,49,FALSE)</f>
        <v>UP</v>
      </c>
      <c r="AY196" s="16" t="str">
        <f>VLOOKUP($B196,[1]AC!$B:$BJ,50,FALSE)</f>
        <v>POSITIVE</v>
      </c>
      <c r="AZ196" s="16">
        <f>VLOOKUP($B196,[1]AC!$B:$BJ,51,FALSE)</f>
        <v>86.934199684557413</v>
      </c>
      <c r="BA196" s="16">
        <f>VLOOKUP($B196,[1]AC!$B:$BJ,52,FALSE)</f>
        <v>55.793064535817791</v>
      </c>
      <c r="BB196" s="16">
        <f>VLOOKUP($B196,[1]AC!$B:$BJ,53,FALSE)</f>
        <v>51.268314439357219</v>
      </c>
      <c r="BC196" s="16">
        <f>VLOOKUP($B196,[1]AC!$B:$BJ,54,FALSE)</f>
        <v>6.3931520769796135E-2</v>
      </c>
      <c r="BD196" s="16">
        <f>VLOOKUP($B196,[1]AC!$B:$BJ,55,FALSE)</f>
        <v>8.525434268430887E-2</v>
      </c>
      <c r="BE196" s="16">
        <f>VLOOKUP($B196,[1]AC!$B:$BJ,56,FALSE)</f>
        <v>0.15783014614638913</v>
      </c>
      <c r="BF196" s="14">
        <f>VLOOKUP($B196,[2]indicators!$A:$G,2,FALSE)</f>
        <v>52</v>
      </c>
      <c r="BG196" s="14">
        <f>VLOOKUP($B196,[2]indicators!$A:$G,3,FALSE)</f>
        <v>1</v>
      </c>
      <c r="BH196" s="14">
        <f>VLOOKUP($B196,[2]indicators!$A:$G,4,FALSE)</f>
        <v>0</v>
      </c>
      <c r="BI196" s="17">
        <f>VLOOKUP($B196,[2]indicators!$A:$G,5,FALSE)</f>
        <v>0</v>
      </c>
      <c r="BJ196" s="17">
        <f>VLOOKUP($B196,[2]indicators!$A:$G,6,FALSE)</f>
        <v>46028</v>
      </c>
      <c r="BK196" s="17">
        <f>VLOOKUP($B196,[2]indicators!$A:$G,7,FALSE)</f>
        <v>46059</v>
      </c>
    </row>
    <row r="197" spans="1:63" x14ac:dyDescent="0.25">
      <c r="A197" s="14">
        <v>196</v>
      </c>
      <c r="B197" s="14" t="s">
        <v>206</v>
      </c>
      <c r="C197" s="6" t="s">
        <v>627</v>
      </c>
      <c r="D197" s="6" t="s">
        <v>100</v>
      </c>
      <c r="E197" s="15">
        <f t="shared" ca="1" si="3"/>
        <v>-1</v>
      </c>
      <c r="F197" s="16">
        <f>VLOOKUP($B197,[1]AC!$B:$BJ,5,FALSE)</f>
        <v>32.147897635988798</v>
      </c>
      <c r="G197" s="16">
        <f>VLOOKUP($B198,[1]AC!$B:$BJ,6,FALSE)</f>
        <v>52.558294930935155</v>
      </c>
      <c r="H197" s="16">
        <f>VLOOKUP($B198,[1]AC!$B:$BJ,7,FALSE)</f>
        <v>1</v>
      </c>
      <c r="I197" s="16">
        <f>VLOOKUP($B198,[1]AC!$B:$BJ,8,FALSE)</f>
        <v>132.07</v>
      </c>
      <c r="J197" s="16">
        <f>VLOOKUP($B198,[1]AC!$B:$BJ,9,FALSE)</f>
        <v>6941.81</v>
      </c>
      <c r="K197" s="16">
        <f>VLOOKUP($B198,[1]AC!$B:$BJ,10,FALSE)</f>
        <v>131.99</v>
      </c>
      <c r="L197" s="16">
        <f>VLOOKUP($B198,[1]AC!$B:$BJ,11,FALSE)</f>
        <v>6964.82</v>
      </c>
      <c r="M197" s="16">
        <f>VLOOKUP($B198,[1]AC!$B:$BJ,12,FALSE)</f>
        <v>1.9025297436835637E-2</v>
      </c>
      <c r="N197" s="16">
        <f>VLOOKUP($B198,[1]AC!$B:$BJ,13,FALSE)</f>
        <v>1.8950956377910701E-2</v>
      </c>
      <c r="O197" s="16">
        <f>VLOOKUP($B198,[1]AC!$B:$BJ,14,FALSE)</f>
        <v>125.03422185488436</v>
      </c>
      <c r="P197" s="16">
        <f>VLOOKUP($B198,[1]AC!$B:$BJ,15,FALSE)</f>
        <v>6892.2477999999992</v>
      </c>
      <c r="Q197" s="16">
        <f>VLOOKUP($B198,[1]AC!$B:$BJ,16,FALSE)</f>
        <v>124.79725922079997</v>
      </c>
      <c r="R197" s="16">
        <f>VLOOKUP($B198,[1]AC!$B:$BJ,17,FALSE)</f>
        <v>6889.6637999999994</v>
      </c>
      <c r="S197" s="16">
        <f>VLOOKUP($B198,[1]AC!$B:$BJ,18,FALSE)</f>
        <v>1.8141283581661758E-2</v>
      </c>
      <c r="T197" s="16">
        <f>VLOOKUP($B198,[1]AC!$B:$BJ,19,FALSE)</f>
        <v>1.8113693620405685E-2</v>
      </c>
      <c r="U197" s="16" t="str">
        <f>VLOOKUP($B197,[1]AC!$B:$BJ,20,FALSE)</f>
        <v>NEGATIVE</v>
      </c>
      <c r="V197" s="16" t="str">
        <f>VLOOKUP($B197,[1]AC!$B:$BJ,21,FALSE)</f>
        <v/>
      </c>
      <c r="W197" s="16" t="str">
        <f>VLOOKUP($B197,[1]AC!$B:$BJ,22,FALSE)</f>
        <v>DOWN</v>
      </c>
      <c r="X197" s="16" t="str">
        <f>VLOOKUP($B197,[1]AC!$B:$BJ,23,FALSE)</f>
        <v>NEGATIVE</v>
      </c>
      <c r="Y197" s="16">
        <f>VLOOKUP($B197,[1]AC!$B:$BJ,24,FALSE)</f>
        <v>102.25061544095551</v>
      </c>
      <c r="Z197" s="16">
        <f>VLOOKUP($B197,[1]AC!$B:$BJ,25,FALSE)</f>
        <v>6852.6203076923057</v>
      </c>
      <c r="AA197" s="16">
        <f>VLOOKUP($B197,[1]AC!$B:$BJ,26,FALSE)</f>
        <v>102.65584615384613</v>
      </c>
      <c r="AB197" s="16">
        <f>VLOOKUP($B197,[1]AC!$B:$BJ,27,FALSE)</f>
        <v>6850.3815384615364</v>
      </c>
      <c r="AC197" s="16">
        <f>VLOOKUP($B197,[1]AC!$B:$BJ,28,FALSE)</f>
        <v>1.4921389315292374E-2</v>
      </c>
      <c r="AD197" s="16">
        <f>VLOOKUP($B197,[1]AC!$B:$BJ,29,FALSE)</f>
        <v>1.4985420239366791E-2</v>
      </c>
      <c r="AE197" s="16" t="str">
        <f>VLOOKUP($B197,[1]AC!$B:$BJ,30,FALSE)</f>
        <v>DOWN</v>
      </c>
      <c r="AF197" s="16" t="str">
        <f>VLOOKUP($B197,[1]AC!$B:$BJ,31,FALSE)</f>
        <v>DOWN</v>
      </c>
      <c r="AG197" s="16" t="str">
        <f>VLOOKUP($B197,[1]AC!$B:$BJ,32,FALSE)</f>
        <v>NEGATIVE</v>
      </c>
      <c r="AH197" s="16">
        <f>VLOOKUP($B197,[1]AC!$B:$BJ,33,FALSE)</f>
        <v>106.57089752979769</v>
      </c>
      <c r="AI197" s="16">
        <f>VLOOKUP($B197,[1]AC!$B:$BJ,34,FALSE)</f>
        <v>6560.7823076923087</v>
      </c>
      <c r="AJ197" s="16">
        <f>VLOOKUP($B197,[1]AC!$B:$BJ,35,FALSE)</f>
        <v>106.56192307692309</v>
      </c>
      <c r="AK197" s="16">
        <f>VLOOKUP($B197,[1]AC!$B:$BJ,36,FALSE)</f>
        <v>6561.3723076923088</v>
      </c>
      <c r="AL197" s="16">
        <f>VLOOKUP($B197,[1]AC!$B:$BJ,37,FALSE)</f>
        <v>1.6243626526801034E-2</v>
      </c>
      <c r="AM197" s="16">
        <f>VLOOKUP($B197,[1]AC!$B:$BJ,38,FALSE)</f>
        <v>1.6240798125720417E-2</v>
      </c>
      <c r="AN197" s="16" t="str">
        <f>VLOOKUP($B198,[1]AC!$B:$BJ,39,FALSE)</f>
        <v>UP</v>
      </c>
      <c r="AO197" s="16" t="str">
        <f>VLOOKUP($B197,[1]AC!$B:$BJ,40,FALSE)</f>
        <v>UP</v>
      </c>
      <c r="AP197" s="16" t="str">
        <f>VLOOKUP($B197,[1]AC!$B:$BJ,41,FALSE)</f>
        <v>NEGATIVE</v>
      </c>
      <c r="AQ197" s="16">
        <f>VLOOKUP($B197,[1]AC!$B:$BJ,42,FALSE)</f>
        <v>102.83032282995593</v>
      </c>
      <c r="AR197" s="16">
        <f>VLOOKUP($B197,[1]AC!$B:$BJ,43,FALSE)</f>
        <v>6769.6039787132295</v>
      </c>
      <c r="AS197" s="16">
        <f>VLOOKUP($B197,[1]AC!$B:$BJ,44,FALSE)</f>
        <v>103.18224921458686</v>
      </c>
      <c r="AT197" s="16">
        <f>VLOOKUP($B197,[1]AC!$B:$BJ,45,FALSE)</f>
        <v>6766.1256231941452</v>
      </c>
      <c r="AU197" s="16">
        <f>VLOOKUP($B197,[1]AC!$B:$BJ,46,FALSE)</f>
        <v>1.5190005671425108E-2</v>
      </c>
      <c r="AV197" s="16">
        <f>VLOOKUP($B197,[1]AC!$B:$BJ,47,FALSE)</f>
        <v>1.5249827591270275E-2</v>
      </c>
      <c r="AW197" s="16" t="str">
        <f>VLOOKUP($B197,[1]AC!$B:$BJ,48,FALSE)</f>
        <v>DOWN</v>
      </c>
      <c r="AX197" s="16" t="str">
        <f>VLOOKUP($B197,[1]AC!$B:$BJ,49,FALSE)</f>
        <v>DOWN</v>
      </c>
      <c r="AY197" s="16" t="str">
        <f>VLOOKUP($B197,[1]AC!$B:$BJ,50,FALSE)</f>
        <v>NEGATIVE</v>
      </c>
      <c r="AZ197" s="16">
        <f>VLOOKUP($B197,[1]AC!$B:$BJ,51,FALSE)</f>
        <v>22.547837911263287</v>
      </c>
      <c r="BA197" s="16">
        <f>VLOOKUP($B197,[1]AC!$B:$BJ,52,FALSE)</f>
        <v>97.303871085874476</v>
      </c>
      <c r="BB197" s="16">
        <f>VLOOKUP($B197,[1]AC!$B:$BJ,53,FALSE)</f>
        <v>106.81097501831047</v>
      </c>
      <c r="BC197" s="16">
        <f>VLOOKUP($B197,[1]AC!$B:$BJ,54,FALSE)</f>
        <v>-0.12223430530711021</v>
      </c>
      <c r="BD197" s="16">
        <f>VLOOKUP($B197,[1]AC!$B:$BJ,55,FALSE)</f>
        <v>-0.15547021217419399</v>
      </c>
      <c r="BE197" s="16">
        <f>VLOOKUP($B197,[1]AC!$B:$BJ,56,FALSE)</f>
        <v>-0.20036307144131704</v>
      </c>
      <c r="BF197" s="14">
        <f>VLOOKUP($B197,[2]indicators!$A:$G,2,FALSE)</f>
        <v>0</v>
      </c>
      <c r="BG197" s="14">
        <f>VLOOKUP($B197,[2]indicators!$A:$G,3,FALSE)</f>
        <v>0</v>
      </c>
      <c r="BH197" s="14">
        <f>VLOOKUP($B197,[2]indicators!$A:$G,4,FALSE)</f>
        <v>0</v>
      </c>
      <c r="BI197" s="17">
        <f>VLOOKUP($B197,[2]indicators!$A:$G,5,FALSE)</f>
        <v>0</v>
      </c>
      <c r="BJ197" s="17">
        <f>VLOOKUP($B197,[2]indicators!$A:$G,6,FALSE)</f>
        <v>0</v>
      </c>
      <c r="BK197" s="17">
        <f>VLOOKUP($B197,[2]indicators!$A:$G,7,FALSE)</f>
        <v>0</v>
      </c>
    </row>
    <row r="198" spans="1:63" x14ac:dyDescent="0.25">
      <c r="A198" s="14">
        <v>197</v>
      </c>
      <c r="B198" s="14" t="s">
        <v>207</v>
      </c>
      <c r="C198" s="6" t="s">
        <v>628</v>
      </c>
      <c r="D198" s="6" t="s">
        <v>100</v>
      </c>
      <c r="E198" s="15">
        <f t="shared" ca="1" si="3"/>
        <v>6</v>
      </c>
      <c r="F198" s="16">
        <f>VLOOKUP($B198,[1]AC!$B:$BJ,5,FALSE)</f>
        <v>67.009632216899888</v>
      </c>
      <c r="G198" s="16">
        <f>VLOOKUP($B199,[1]AC!$B:$BJ,6,FALSE)</f>
        <v>52.558294930935155</v>
      </c>
      <c r="H198" s="16">
        <f>VLOOKUP($B199,[1]AC!$B:$BJ,7,FALSE)</f>
        <v>0</v>
      </c>
      <c r="I198" s="16">
        <f>VLOOKUP($B199,[1]AC!$B:$BJ,8,FALSE)</f>
        <v>53.74</v>
      </c>
      <c r="J198" s="16">
        <f>VLOOKUP($B199,[1]AC!$B:$BJ,9,FALSE)</f>
        <v>6941.81</v>
      </c>
      <c r="K198" s="16">
        <f>VLOOKUP($B199,[1]AC!$B:$BJ,10,FALSE)</f>
        <v>53.44</v>
      </c>
      <c r="L198" s="16">
        <f>VLOOKUP($B199,[1]AC!$B:$BJ,11,FALSE)</f>
        <v>6964.82</v>
      </c>
      <c r="M198" s="16">
        <f>VLOOKUP($B199,[1]AC!$B:$BJ,12,FALSE)</f>
        <v>7.7414968142314466E-3</v>
      </c>
      <c r="N198" s="16">
        <f>VLOOKUP($B199,[1]AC!$B:$BJ,13,FALSE)</f>
        <v>7.6728472523338725E-3</v>
      </c>
      <c r="O198" s="16">
        <f>VLOOKUP($B199,[1]AC!$B:$BJ,14,FALSE)</f>
        <v>53.23900003356934</v>
      </c>
      <c r="P198" s="16">
        <f>VLOOKUP($B199,[1]AC!$B:$BJ,15,FALSE)</f>
        <v>6892.2477999999992</v>
      </c>
      <c r="Q198" s="16">
        <f>VLOOKUP($B199,[1]AC!$B:$BJ,16,FALSE)</f>
        <v>53.257600000000004</v>
      </c>
      <c r="R198" s="16">
        <f>VLOOKUP($B199,[1]AC!$B:$BJ,17,FALSE)</f>
        <v>6889.6637999999994</v>
      </c>
      <c r="S198" s="16">
        <f>VLOOKUP($B199,[1]AC!$B:$BJ,18,FALSE)</f>
        <v>7.7244756106374102E-3</v>
      </c>
      <c r="T198" s="16">
        <f>VLOOKUP($B199,[1]AC!$B:$BJ,19,FALSE)</f>
        <v>7.730072402081508E-3</v>
      </c>
      <c r="U198" s="16" t="str">
        <f>VLOOKUP($B198,[1]AC!$B:$BJ,20,FALSE)</f>
        <v>POSITIVE</v>
      </c>
      <c r="V198" s="16" t="str">
        <f>VLOOKUP($B198,[1]AC!$B:$BJ,21,FALSE)</f>
        <v/>
      </c>
      <c r="W198" s="16" t="str">
        <f>VLOOKUP($B198,[1]AC!$B:$BJ,22,FALSE)</f>
        <v>UP</v>
      </c>
      <c r="X198" s="16" t="str">
        <f>VLOOKUP($B198,[1]AC!$B:$BJ,23,FALSE)</f>
        <v>POSITIVE</v>
      </c>
      <c r="Y198" s="16">
        <f>VLOOKUP($B198,[1]AC!$B:$BJ,24,FALSE)</f>
        <v>123.05678187468028</v>
      </c>
      <c r="Z198" s="16">
        <f>VLOOKUP($B198,[1]AC!$B:$BJ,25,FALSE)</f>
        <v>6852.6203076923057</v>
      </c>
      <c r="AA198" s="16">
        <f>VLOOKUP($B198,[1]AC!$B:$BJ,26,FALSE)</f>
        <v>122.84035376892307</v>
      </c>
      <c r="AB198" s="16">
        <f>VLOOKUP($B198,[1]AC!$B:$BJ,27,FALSE)</f>
        <v>6850.3815384615364</v>
      </c>
      <c r="AC198" s="16">
        <f>VLOOKUP($B198,[1]AC!$B:$BJ,28,FALSE)</f>
        <v>1.7957624434049666E-2</v>
      </c>
      <c r="AD198" s="16">
        <f>VLOOKUP($B198,[1]AC!$B:$BJ,29,FALSE)</f>
        <v>1.7931899570736997E-2</v>
      </c>
      <c r="AE198" s="16" t="str">
        <f>VLOOKUP($B198,[1]AC!$B:$BJ,30,FALSE)</f>
        <v>UP</v>
      </c>
      <c r="AF198" s="16" t="str">
        <f>VLOOKUP($B198,[1]AC!$B:$BJ,31,FALSE)</f>
        <v>UP</v>
      </c>
      <c r="AG198" s="16" t="str">
        <f>VLOOKUP($B198,[1]AC!$B:$BJ,32,FALSE)</f>
        <v>POSITIVE</v>
      </c>
      <c r="AH198" s="16">
        <f>VLOOKUP($B198,[1]AC!$B:$BJ,33,FALSE)</f>
        <v>116.91614805492134</v>
      </c>
      <c r="AI198" s="16">
        <f>VLOOKUP($B198,[1]AC!$B:$BJ,34,FALSE)</f>
        <v>6560.7823076923087</v>
      </c>
      <c r="AJ198" s="16">
        <f>VLOOKUP($B198,[1]AC!$B:$BJ,35,FALSE)</f>
        <v>116.91409658506957</v>
      </c>
      <c r="AK198" s="16">
        <f>VLOOKUP($B198,[1]AC!$B:$BJ,36,FALSE)</f>
        <v>6561.3723076923088</v>
      </c>
      <c r="AL198" s="16">
        <f>VLOOKUP($B198,[1]AC!$B:$BJ,37,FALSE)</f>
        <v>1.782045838006862E-2</v>
      </c>
      <c r="AM198" s="16">
        <f>VLOOKUP($B198,[1]AC!$B:$BJ,38,FALSE)</f>
        <v>1.7818543301986359E-2</v>
      </c>
      <c r="AN198" s="16" t="str">
        <f>VLOOKUP($B199,[1]AC!$B:$BJ,39,FALSE)</f>
        <v>UP</v>
      </c>
      <c r="AO198" s="16" t="str">
        <f>VLOOKUP($B198,[1]AC!$B:$BJ,40,FALSE)</f>
        <v>UP</v>
      </c>
      <c r="AP198" s="16" t="str">
        <f>VLOOKUP($B198,[1]AC!$B:$BJ,41,FALSE)</f>
        <v>POSITIVE</v>
      </c>
      <c r="AQ198" s="16">
        <f>VLOOKUP($B198,[1]AC!$B:$BJ,42,FALSE)</f>
        <v>122.01081885582424</v>
      </c>
      <c r="AR198" s="16">
        <f>VLOOKUP($B198,[1]AC!$B:$BJ,43,FALSE)</f>
        <v>6769.6039787132295</v>
      </c>
      <c r="AS198" s="16">
        <f>VLOOKUP($B198,[1]AC!$B:$BJ,44,FALSE)</f>
        <v>121.80763378213152</v>
      </c>
      <c r="AT198" s="16">
        <f>VLOOKUP($B198,[1]AC!$B:$BJ,45,FALSE)</f>
        <v>6766.1256231941452</v>
      </c>
      <c r="AU198" s="16">
        <f>VLOOKUP($B198,[1]AC!$B:$BJ,46,FALSE)</f>
        <v>1.8023331828491411E-2</v>
      </c>
      <c r="AV198" s="16">
        <f>VLOOKUP($B198,[1]AC!$B:$BJ,47,FALSE)</f>
        <v>1.8002567579380634E-2</v>
      </c>
      <c r="AW198" s="16" t="str">
        <f>VLOOKUP($B198,[1]AC!$B:$BJ,48,FALSE)</f>
        <v>UP</v>
      </c>
      <c r="AX198" s="16" t="str">
        <f>VLOOKUP($B198,[1]AC!$B:$BJ,49,FALSE)</f>
        <v>UP</v>
      </c>
      <c r="AY198" s="16" t="str">
        <f>VLOOKUP($B198,[1]AC!$B:$BJ,50,FALSE)</f>
        <v>POSITIVE</v>
      </c>
      <c r="AZ198" s="16">
        <f>VLOOKUP($B198,[1]AC!$B:$BJ,51,FALSE)</f>
        <v>79.758844449308668</v>
      </c>
      <c r="BA198" s="16">
        <f>VLOOKUP($B198,[1]AC!$B:$BJ,52,FALSE)</f>
        <v>126.89354862336187</v>
      </c>
      <c r="BB198" s="16">
        <f>VLOOKUP($B198,[1]AC!$B:$BJ,53,FALSE)</f>
        <v>115.40485252746771</v>
      </c>
      <c r="BC198" s="16">
        <f>VLOOKUP($B198,[1]AC!$B:$BJ,54,FALSE)</f>
        <v>4.0793652890916965E-2</v>
      </c>
      <c r="BD198" s="16">
        <f>VLOOKUP($B198,[1]AC!$B:$BJ,55,FALSE)</f>
        <v>5.6270819626337287E-2</v>
      </c>
      <c r="BE198" s="16">
        <f>VLOOKUP($B198,[1]AC!$B:$BJ,56,FALSE)</f>
        <v>0.14440595094184427</v>
      </c>
      <c r="BF198" s="14">
        <f>VLOOKUP($B198,[2]indicators!$A:$G,2,FALSE)</f>
        <v>27</v>
      </c>
      <c r="BG198" s="14">
        <f>VLOOKUP($B198,[2]indicators!$A:$G,3,FALSE)</f>
        <v>0</v>
      </c>
      <c r="BH198" s="14">
        <f>VLOOKUP($B198,[2]indicators!$A:$G,4,FALSE)</f>
        <v>0</v>
      </c>
      <c r="BI198" s="17">
        <f>VLOOKUP($B198,[2]indicators!$A:$G,5,FALSE)</f>
        <v>0</v>
      </c>
      <c r="BJ198" s="17">
        <f>VLOOKUP($B198,[2]indicators!$A:$G,6,FALSE)</f>
        <v>46031</v>
      </c>
      <c r="BK198" s="17">
        <f>VLOOKUP($B198,[2]indicators!$A:$G,7,FALSE)</f>
        <v>0</v>
      </c>
    </row>
    <row r="199" spans="1:63" x14ac:dyDescent="0.25">
      <c r="A199" s="14">
        <v>198</v>
      </c>
      <c r="B199" s="14" t="s">
        <v>208</v>
      </c>
      <c r="C199" s="6" t="s">
        <v>629</v>
      </c>
      <c r="D199" s="6" t="s">
        <v>100</v>
      </c>
      <c r="E199" s="15">
        <f t="shared" ca="1" si="3"/>
        <v>4</v>
      </c>
      <c r="F199" s="16">
        <f>VLOOKUP($B199,[1]AC!$B:$BJ,5,FALSE)</f>
        <v>58.992940237705454</v>
      </c>
      <c r="G199" s="16">
        <f>VLOOKUP($B200,[1]AC!$B:$BJ,6,FALSE)</f>
        <v>52.558294930935155</v>
      </c>
      <c r="H199" s="16">
        <f>VLOOKUP($B200,[1]AC!$B:$BJ,7,FALSE)</f>
        <v>0</v>
      </c>
      <c r="I199" s="16">
        <f>VLOOKUP($B200,[1]AC!$B:$BJ,8,FALSE)</f>
        <v>233.21</v>
      </c>
      <c r="J199" s="16">
        <f>VLOOKUP($B200,[1]AC!$B:$BJ,9,FALSE)</f>
        <v>6941.81</v>
      </c>
      <c r="K199" s="16">
        <f>VLOOKUP($B200,[1]AC!$B:$BJ,10,FALSE)</f>
        <v>234.84</v>
      </c>
      <c r="L199" s="16">
        <f>VLOOKUP($B200,[1]AC!$B:$BJ,11,FALSE)</f>
        <v>6964.82</v>
      </c>
      <c r="M199" s="16">
        <f>VLOOKUP($B200,[1]AC!$B:$BJ,12,FALSE)</f>
        <v>3.3594984593355331E-2</v>
      </c>
      <c r="N199" s="16">
        <f>VLOOKUP($B200,[1]AC!$B:$BJ,13,FALSE)</f>
        <v>3.3718028606625872E-2</v>
      </c>
      <c r="O199" s="16">
        <f>VLOOKUP($B200,[1]AC!$B:$BJ,14,FALSE)</f>
        <v>222.34420013427734</v>
      </c>
      <c r="P199" s="16">
        <f>VLOOKUP($B200,[1]AC!$B:$BJ,15,FALSE)</f>
        <v>6892.2477999999992</v>
      </c>
      <c r="Q199" s="16">
        <f>VLOOKUP($B200,[1]AC!$B:$BJ,16,FALSE)</f>
        <v>221.75400000000002</v>
      </c>
      <c r="R199" s="16">
        <f>VLOOKUP($B200,[1]AC!$B:$BJ,17,FALSE)</f>
        <v>6889.6637999999994</v>
      </c>
      <c r="S199" s="16">
        <f>VLOOKUP($B200,[1]AC!$B:$BJ,18,FALSE)</f>
        <v>3.2260041511316145E-2</v>
      </c>
      <c r="T199" s="16">
        <f>VLOOKUP($B200,[1]AC!$B:$BJ,19,FALSE)</f>
        <v>3.2186476210929196E-2</v>
      </c>
      <c r="U199" s="16" t="str">
        <f>VLOOKUP($B199,[1]AC!$B:$BJ,20,FALSE)</f>
        <v>NEGATIVE</v>
      </c>
      <c r="V199" s="16" t="str">
        <f>VLOOKUP($B199,[1]AC!$B:$BJ,21,FALSE)</f>
        <v/>
      </c>
      <c r="W199" s="16" t="str">
        <f>VLOOKUP($B199,[1]AC!$B:$BJ,22,FALSE)</f>
        <v>DOWN</v>
      </c>
      <c r="X199" s="16" t="str">
        <f>VLOOKUP($B199,[1]AC!$B:$BJ,23,FALSE)</f>
        <v>BUY</v>
      </c>
      <c r="Y199" s="16">
        <f>VLOOKUP($B199,[1]AC!$B:$BJ,24,FALSE)</f>
        <v>53.504307718130256</v>
      </c>
      <c r="Z199" s="16">
        <f>VLOOKUP($B199,[1]AC!$B:$BJ,25,FALSE)</f>
        <v>6852.6203076923057</v>
      </c>
      <c r="AA199" s="16">
        <f>VLOOKUP($B199,[1]AC!$B:$BJ,26,FALSE)</f>
        <v>53.512923076923073</v>
      </c>
      <c r="AB199" s="16">
        <f>VLOOKUP($B199,[1]AC!$B:$BJ,27,FALSE)</f>
        <v>6850.3815384615364</v>
      </c>
      <c r="AC199" s="16">
        <f>VLOOKUP($B199,[1]AC!$B:$BJ,28,FALSE)</f>
        <v>7.8078611269429016E-3</v>
      </c>
      <c r="AD199" s="16">
        <f>VLOOKUP($B199,[1]AC!$B:$BJ,29,FALSE)</f>
        <v>7.8116704560868945E-3</v>
      </c>
      <c r="AE199" s="16" t="str">
        <f>VLOOKUP($B199,[1]AC!$B:$BJ,30,FALSE)</f>
        <v>DOWN</v>
      </c>
      <c r="AF199" s="16" t="str">
        <f>VLOOKUP($B199,[1]AC!$B:$BJ,31,FALSE)</f>
        <v>DOWN</v>
      </c>
      <c r="AG199" s="16" t="str">
        <f>VLOOKUP($B199,[1]AC!$B:$BJ,32,FALSE)</f>
        <v>NEGATIVE</v>
      </c>
      <c r="AH199" s="16">
        <f>VLOOKUP($B199,[1]AC!$B:$BJ,33,FALSE)</f>
        <v>53.657051325088894</v>
      </c>
      <c r="AI199" s="16">
        <f>VLOOKUP($B199,[1]AC!$B:$BJ,34,FALSE)</f>
        <v>6560.7823076923087</v>
      </c>
      <c r="AJ199" s="16">
        <f>VLOOKUP($B199,[1]AC!$B:$BJ,35,FALSE)</f>
        <v>53.649358974358982</v>
      </c>
      <c r="AK199" s="16">
        <f>VLOOKUP($B199,[1]AC!$B:$BJ,36,FALSE)</f>
        <v>6561.3723076923088</v>
      </c>
      <c r="AL199" s="16">
        <f>VLOOKUP($B199,[1]AC!$B:$BJ,37,FALSE)</f>
        <v>8.1784532405804276E-3</v>
      </c>
      <c r="AM199" s="16">
        <f>VLOOKUP($B199,[1]AC!$B:$BJ,38,FALSE)</f>
        <v>8.1765454631285706E-3</v>
      </c>
      <c r="AN199" s="16" t="str">
        <f>VLOOKUP($B200,[1]AC!$B:$BJ,39,FALSE)</f>
        <v>DOWN</v>
      </c>
      <c r="AO199" s="16" t="str">
        <f>VLOOKUP($B199,[1]AC!$B:$BJ,40,FALSE)</f>
        <v>UP</v>
      </c>
      <c r="AP199" s="16" t="str">
        <f>VLOOKUP($B199,[1]AC!$B:$BJ,41,FALSE)</f>
        <v>NEGATIVE</v>
      </c>
      <c r="AQ199" s="16">
        <f>VLOOKUP($B199,[1]AC!$B:$BJ,42,FALSE)</f>
        <v>53.337412689460436</v>
      </c>
      <c r="AR199" s="16">
        <f>VLOOKUP($B199,[1]AC!$B:$BJ,43,FALSE)</f>
        <v>6769.6039787132295</v>
      </c>
      <c r="AS199" s="16">
        <f>VLOOKUP($B199,[1]AC!$B:$BJ,44,FALSE)</f>
        <v>53.329296834073922</v>
      </c>
      <c r="AT199" s="16">
        <f>VLOOKUP($B199,[1]AC!$B:$BJ,45,FALSE)</f>
        <v>6766.1256231941452</v>
      </c>
      <c r="AU199" s="16">
        <f>VLOOKUP($B199,[1]AC!$B:$BJ,46,FALSE)</f>
        <v>7.8789561187298345E-3</v>
      </c>
      <c r="AV199" s="16">
        <f>VLOOKUP($B199,[1]AC!$B:$BJ,47,FALSE)</f>
        <v>7.8818070789673407E-3</v>
      </c>
      <c r="AW199" s="16" t="str">
        <f>VLOOKUP($B199,[1]AC!$B:$BJ,48,FALSE)</f>
        <v>UP</v>
      </c>
      <c r="AX199" s="16" t="str">
        <f>VLOOKUP($B199,[1]AC!$B:$BJ,49,FALSE)</f>
        <v>DOWN</v>
      </c>
      <c r="AY199" s="16" t="str">
        <f>VLOOKUP($B199,[1]AC!$B:$BJ,50,FALSE)</f>
        <v>NEGATIVE</v>
      </c>
      <c r="AZ199" s="16">
        <f>VLOOKUP($B199,[1]AC!$B:$BJ,51,FALSE)</f>
        <v>59.018359151043335</v>
      </c>
      <c r="BA199" s="16">
        <f>VLOOKUP($B199,[1]AC!$B:$BJ,52,FALSE)</f>
        <v>52.979032312208602</v>
      </c>
      <c r="BB199" s="16">
        <f>VLOOKUP($B199,[1]AC!$B:$BJ,53,FALSE)</f>
        <v>53.69347500839234</v>
      </c>
      <c r="BC199" s="16">
        <f>VLOOKUP($B199,[1]AC!$B:$BJ,54,FALSE)</f>
        <v>1.4363563367993715E-2</v>
      </c>
      <c r="BD199" s="16">
        <f>VLOOKUP($B199,[1]AC!$B:$BJ,55,FALSE)</f>
        <v>9.4103939990375363E-3</v>
      </c>
      <c r="BE199" s="16">
        <f>VLOOKUP($B199,[1]AC!$B:$BJ,56,FALSE)</f>
        <v>8.6649246673631275E-4</v>
      </c>
      <c r="BF199" s="14">
        <f>VLOOKUP($B199,[2]indicators!$A:$G,2,FALSE)</f>
        <v>3</v>
      </c>
      <c r="BG199" s="14">
        <f>VLOOKUP($B199,[2]indicators!$A:$G,3,FALSE)</f>
        <v>0</v>
      </c>
      <c r="BH199" s="14">
        <f>VLOOKUP($B199,[2]indicators!$A:$G,4,FALSE)</f>
        <v>0</v>
      </c>
      <c r="BI199" s="17">
        <f>VLOOKUP($B199,[2]indicators!$A:$G,5,FALSE)</f>
        <v>0</v>
      </c>
      <c r="BJ199" s="17">
        <f>VLOOKUP($B199,[2]indicators!$A:$G,6,FALSE)</f>
        <v>0</v>
      </c>
      <c r="BK199" s="17">
        <f>VLOOKUP($B199,[2]indicators!$A:$G,7,FALSE)</f>
        <v>0</v>
      </c>
    </row>
    <row r="200" spans="1:63" x14ac:dyDescent="0.25">
      <c r="A200" s="14">
        <v>199</v>
      </c>
      <c r="B200" s="14" t="s">
        <v>209</v>
      </c>
      <c r="C200" s="6" t="s">
        <v>630</v>
      </c>
      <c r="D200" s="6" t="s">
        <v>100</v>
      </c>
      <c r="E200" s="15">
        <f t="shared" ca="1" si="3"/>
        <v>7</v>
      </c>
      <c r="F200" s="16">
        <f>VLOOKUP($B200,[1]AC!$B:$BJ,5,FALSE)</f>
        <v>53.84722714681368</v>
      </c>
      <c r="G200" s="16">
        <f>VLOOKUP($B201,[1]AC!$B:$BJ,6,FALSE)</f>
        <v>52.558294930935155</v>
      </c>
      <c r="H200" s="16">
        <f>VLOOKUP($B201,[1]AC!$B:$BJ,7,FALSE)</f>
        <v>1</v>
      </c>
      <c r="I200" s="16">
        <f>VLOOKUP($B201,[1]AC!$B:$BJ,8,FALSE)</f>
        <v>112.47</v>
      </c>
      <c r="J200" s="16">
        <f>VLOOKUP($B201,[1]AC!$B:$BJ,9,FALSE)</f>
        <v>6941.81</v>
      </c>
      <c r="K200" s="16">
        <f>VLOOKUP($B201,[1]AC!$B:$BJ,10,FALSE)</f>
        <v>108.42</v>
      </c>
      <c r="L200" s="16">
        <f>VLOOKUP($B201,[1]AC!$B:$BJ,11,FALSE)</f>
        <v>6964.82</v>
      </c>
      <c r="M200" s="16">
        <f>VLOOKUP($B201,[1]AC!$B:$BJ,12,FALSE)</f>
        <v>1.6201826324834589E-2</v>
      </c>
      <c r="N200" s="16">
        <f>VLOOKUP($B201,[1]AC!$B:$BJ,13,FALSE)</f>
        <v>1.5566805746595032E-2</v>
      </c>
      <c r="O200" s="16">
        <f>VLOOKUP($B201,[1]AC!$B:$BJ,14,FALSE)</f>
        <v>102.99192027361407</v>
      </c>
      <c r="P200" s="16">
        <f>VLOOKUP($B201,[1]AC!$B:$BJ,15,FALSE)</f>
        <v>6892.2477999999992</v>
      </c>
      <c r="Q200" s="16">
        <f>VLOOKUP($B201,[1]AC!$B:$BJ,16,FALSE)</f>
        <v>102.81687317900001</v>
      </c>
      <c r="R200" s="16">
        <f>VLOOKUP($B201,[1]AC!$B:$BJ,17,FALSE)</f>
        <v>6889.6637999999994</v>
      </c>
      <c r="S200" s="16">
        <f>VLOOKUP($B201,[1]AC!$B:$BJ,18,FALSE)</f>
        <v>1.4943153998846949E-2</v>
      </c>
      <c r="T200" s="16">
        <f>VLOOKUP($B201,[1]AC!$B:$BJ,19,FALSE)</f>
        <v>1.4923351293135672E-2</v>
      </c>
      <c r="U200" s="16" t="str">
        <f>VLOOKUP($B200,[1]AC!$B:$BJ,20,FALSE)</f>
        <v>NEGATIVE</v>
      </c>
      <c r="V200" s="16" t="str">
        <f>VLOOKUP($B200,[1]AC!$B:$BJ,21,FALSE)</f>
        <v/>
      </c>
      <c r="W200" s="16" t="str">
        <f>VLOOKUP($B200,[1]AC!$B:$BJ,22,FALSE)</f>
        <v>UP</v>
      </c>
      <c r="X200" s="16" t="str">
        <f>VLOOKUP($B200,[1]AC!$B:$BJ,23,FALSE)</f>
        <v>POSITIVE</v>
      </c>
      <c r="Y200" s="16">
        <f>VLOOKUP($B200,[1]AC!$B:$BJ,24,FALSE)</f>
        <v>218.29861548790566</v>
      </c>
      <c r="Z200" s="16">
        <f>VLOOKUP($B200,[1]AC!$B:$BJ,25,FALSE)</f>
        <v>6852.6203076923057</v>
      </c>
      <c r="AA200" s="16">
        <f>VLOOKUP($B200,[1]AC!$B:$BJ,26,FALSE)</f>
        <v>217.93338461538463</v>
      </c>
      <c r="AB200" s="16">
        <f>VLOOKUP($B200,[1]AC!$B:$BJ,27,FALSE)</f>
        <v>6850.3815384615364</v>
      </c>
      <c r="AC200" s="16">
        <f>VLOOKUP($B200,[1]AC!$B:$BJ,28,FALSE)</f>
        <v>3.1856225164388262E-2</v>
      </c>
      <c r="AD200" s="16">
        <f>VLOOKUP($B200,[1]AC!$B:$BJ,29,FALSE)</f>
        <v>3.1813320672986672E-2</v>
      </c>
      <c r="AE200" s="16" t="str">
        <f>VLOOKUP($B200,[1]AC!$B:$BJ,30,FALSE)</f>
        <v>UP</v>
      </c>
      <c r="AF200" s="16" t="str">
        <f>VLOOKUP($B200,[1]AC!$B:$BJ,31,FALSE)</f>
        <v>UP</v>
      </c>
      <c r="AG200" s="16" t="str">
        <f>VLOOKUP($B200,[1]AC!$B:$BJ,32,FALSE)</f>
        <v>POSITIVE</v>
      </c>
      <c r="AH200" s="16">
        <f>VLOOKUP($B200,[1]AC!$B:$BJ,33,FALSE)</f>
        <v>204.47736848398682</v>
      </c>
      <c r="AI200" s="16">
        <f>VLOOKUP($B200,[1]AC!$B:$BJ,34,FALSE)</f>
        <v>6560.7823076923087</v>
      </c>
      <c r="AJ200" s="16">
        <f>VLOOKUP($B200,[1]AC!$B:$BJ,35,FALSE)</f>
        <v>204.51916318363126</v>
      </c>
      <c r="AK200" s="16">
        <f>VLOOKUP($B200,[1]AC!$B:$BJ,36,FALSE)</f>
        <v>6561.3723076923088</v>
      </c>
      <c r="AL200" s="16">
        <f>VLOOKUP($B200,[1]AC!$B:$BJ,37,FALSE)</f>
        <v>3.1166613811319972E-2</v>
      </c>
      <c r="AM200" s="16">
        <f>VLOOKUP($B200,[1]AC!$B:$BJ,38,FALSE)</f>
        <v>3.1170181113463202E-2</v>
      </c>
      <c r="AN200" s="16" t="str">
        <f>VLOOKUP($B201,[1]AC!$B:$BJ,39,FALSE)</f>
        <v>UP</v>
      </c>
      <c r="AO200" s="16" t="str">
        <f>VLOOKUP($B200,[1]AC!$B:$BJ,40,FALSE)</f>
        <v>DOWN</v>
      </c>
      <c r="AP200" s="16" t="str">
        <f>VLOOKUP($B200,[1]AC!$B:$BJ,41,FALSE)</f>
        <v>POSITIVE</v>
      </c>
      <c r="AQ200" s="16">
        <f>VLOOKUP($B200,[1]AC!$B:$BJ,42,FALSE)</f>
        <v>216.09877175081161</v>
      </c>
      <c r="AR200" s="16">
        <f>VLOOKUP($B200,[1]AC!$B:$BJ,43,FALSE)</f>
        <v>6769.6039787132295</v>
      </c>
      <c r="AS200" s="16">
        <f>VLOOKUP($B200,[1]AC!$B:$BJ,44,FALSE)</f>
        <v>215.75318317996008</v>
      </c>
      <c r="AT200" s="16">
        <f>VLOOKUP($B200,[1]AC!$B:$BJ,45,FALSE)</f>
        <v>6766.1256231941452</v>
      </c>
      <c r="AU200" s="16">
        <f>VLOOKUP($B200,[1]AC!$B:$BJ,46,FALSE)</f>
        <v>3.1921922232131486E-2</v>
      </c>
      <c r="AV200" s="16">
        <f>VLOOKUP($B200,[1]AC!$B:$BJ,47,FALSE)</f>
        <v>3.1887256488464008E-2</v>
      </c>
      <c r="AW200" s="16" t="str">
        <f>VLOOKUP($B200,[1]AC!$B:$BJ,48,FALSE)</f>
        <v>UP</v>
      </c>
      <c r="AX200" s="16" t="str">
        <f>VLOOKUP($B200,[1]AC!$B:$BJ,49,FALSE)</f>
        <v>UP</v>
      </c>
      <c r="AY200" s="16" t="str">
        <f>VLOOKUP($B200,[1]AC!$B:$BJ,50,FALSE)</f>
        <v>POSITIVE</v>
      </c>
      <c r="AZ200" s="16">
        <f>VLOOKUP($B200,[1]AC!$B:$BJ,51,FALSE)</f>
        <v>62.667581305756194</v>
      </c>
      <c r="BA200" s="16">
        <f>VLOOKUP($B200,[1]AC!$B:$BJ,52,FALSE)</f>
        <v>231.28903247464086</v>
      </c>
      <c r="BB200" s="16">
        <f>VLOOKUP($B200,[1]AC!$B:$BJ,53,FALSE)</f>
        <v>200.10379636441806</v>
      </c>
      <c r="BC200" s="16">
        <f>VLOOKUP($B200,[1]AC!$B:$BJ,54,FALSE)</f>
        <v>8.3054847210266569E-3</v>
      </c>
      <c r="BD200" s="16">
        <f>VLOOKUP($B200,[1]AC!$B:$BJ,55,FALSE)</f>
        <v>4.8869275021163672E-2</v>
      </c>
      <c r="BE200" s="16">
        <f>VLOOKUP($B200,[1]AC!$B:$BJ,56,FALSE)</f>
        <v>0.16544515514983416</v>
      </c>
      <c r="BF200" s="14">
        <f>VLOOKUP($B200,[2]indicators!$A:$G,2,FALSE)</f>
        <v>3</v>
      </c>
      <c r="BG200" s="14">
        <f>VLOOKUP($B200,[2]indicators!$A:$G,3,FALSE)</f>
        <v>0</v>
      </c>
      <c r="BH200" s="14">
        <f>VLOOKUP($B200,[2]indicators!$A:$G,4,FALSE)</f>
        <v>0</v>
      </c>
      <c r="BI200" s="17">
        <f>VLOOKUP($B200,[2]indicators!$A:$G,5,FALSE)</f>
        <v>46048</v>
      </c>
      <c r="BJ200" s="17">
        <f>VLOOKUP($B200,[2]indicators!$A:$G,6,FALSE)</f>
        <v>45958</v>
      </c>
      <c r="BK200" s="17">
        <f>VLOOKUP($B200,[2]indicators!$A:$G,7,FALSE)</f>
        <v>46027</v>
      </c>
    </row>
    <row r="201" spans="1:63" x14ac:dyDescent="0.25">
      <c r="A201" s="14">
        <v>200</v>
      </c>
      <c r="B201" s="14" t="s">
        <v>210</v>
      </c>
      <c r="C201" s="6" t="s">
        <v>631</v>
      </c>
      <c r="D201" s="6" t="s">
        <v>100</v>
      </c>
      <c r="E201" s="15">
        <f t="shared" ca="1" si="3"/>
        <v>6</v>
      </c>
      <c r="F201" s="16">
        <f>VLOOKUP($B201,[1]AC!$B:$BJ,5,FALSE)</f>
        <v>67.340010854677146</v>
      </c>
      <c r="G201" s="16">
        <f>VLOOKUP($B202,[1]AC!$B:$BJ,6,FALSE)</f>
        <v>52.558294930935155</v>
      </c>
      <c r="H201" s="16">
        <f>VLOOKUP($B202,[1]AC!$B:$BJ,7,FALSE)</f>
        <v>0</v>
      </c>
      <c r="I201" s="16">
        <f>VLOOKUP($B202,[1]AC!$B:$BJ,8,FALSE)</f>
        <v>121.89</v>
      </c>
      <c r="J201" s="16">
        <f>VLOOKUP($B202,[1]AC!$B:$BJ,9,FALSE)</f>
        <v>6941.81</v>
      </c>
      <c r="K201" s="16">
        <f>VLOOKUP($B202,[1]AC!$B:$BJ,10,FALSE)</f>
        <v>122.55</v>
      </c>
      <c r="L201" s="16">
        <f>VLOOKUP($B202,[1]AC!$B:$BJ,11,FALSE)</f>
        <v>6964.82</v>
      </c>
      <c r="M201" s="16">
        <f>VLOOKUP($B202,[1]AC!$B:$BJ,12,FALSE)</f>
        <v>1.755882111437795E-2</v>
      </c>
      <c r="N201" s="16">
        <f>VLOOKUP($B202,[1]AC!$B:$BJ,13,FALSE)</f>
        <v>1.7595573180642143E-2</v>
      </c>
      <c r="O201" s="16">
        <f>VLOOKUP($B202,[1]AC!$B:$BJ,14,FALSE)</f>
        <v>123.363079336993</v>
      </c>
      <c r="P201" s="16">
        <f>VLOOKUP($B202,[1]AC!$B:$BJ,15,FALSE)</f>
        <v>6892.2477999999992</v>
      </c>
      <c r="Q201" s="16">
        <f>VLOOKUP($B202,[1]AC!$B:$BJ,16,FALSE)</f>
        <v>123.38464747120003</v>
      </c>
      <c r="R201" s="16">
        <f>VLOOKUP($B202,[1]AC!$B:$BJ,17,FALSE)</f>
        <v>6889.6637999999994</v>
      </c>
      <c r="S201" s="16">
        <f>VLOOKUP($B202,[1]AC!$B:$BJ,18,FALSE)</f>
        <v>1.7898816600441007E-2</v>
      </c>
      <c r="T201" s="16">
        <f>VLOOKUP($B202,[1]AC!$B:$BJ,19,FALSE)</f>
        <v>1.7908660139729901E-2</v>
      </c>
      <c r="U201" s="16" t="str">
        <f>VLOOKUP($B201,[1]AC!$B:$BJ,20,FALSE)</f>
        <v>POSITIVE</v>
      </c>
      <c r="V201" s="16" t="str">
        <f>VLOOKUP($B201,[1]AC!$B:$BJ,21,FALSE)</f>
        <v/>
      </c>
      <c r="W201" s="16" t="str">
        <f>VLOOKUP($B201,[1]AC!$B:$BJ,22,FALSE)</f>
        <v>UP</v>
      </c>
      <c r="X201" s="16" t="str">
        <f>VLOOKUP($B201,[1]AC!$B:$BJ,23,FALSE)</f>
        <v>POSITIVE</v>
      </c>
      <c r="Y201" s="16">
        <f>VLOOKUP($B201,[1]AC!$B:$BJ,24,FALSE)</f>
        <v>101.76801538216469</v>
      </c>
      <c r="Z201" s="16">
        <f>VLOOKUP($B201,[1]AC!$B:$BJ,25,FALSE)</f>
        <v>6852.6203076923057</v>
      </c>
      <c r="AA201" s="16">
        <f>VLOOKUP($B201,[1]AC!$B:$BJ,26,FALSE)</f>
        <v>101.54727605853849</v>
      </c>
      <c r="AB201" s="16">
        <f>VLOOKUP($B201,[1]AC!$B:$BJ,27,FALSE)</f>
        <v>6850.3815384615364</v>
      </c>
      <c r="AC201" s="16">
        <f>VLOOKUP($B201,[1]AC!$B:$BJ,28,FALSE)</f>
        <v>1.4850963691644573E-2</v>
      </c>
      <c r="AD201" s="16">
        <f>VLOOKUP($B201,[1]AC!$B:$BJ,29,FALSE)</f>
        <v>1.4823594202512703E-2</v>
      </c>
      <c r="AE201" s="16" t="str">
        <f>VLOOKUP($B201,[1]AC!$B:$BJ,30,FALSE)</f>
        <v>UP</v>
      </c>
      <c r="AF201" s="16" t="str">
        <f>VLOOKUP($B201,[1]AC!$B:$BJ,31,FALSE)</f>
        <v>UP</v>
      </c>
      <c r="AG201" s="16" t="str">
        <f>VLOOKUP($B201,[1]AC!$B:$BJ,32,FALSE)</f>
        <v>POSITIVE</v>
      </c>
      <c r="AH201" s="16">
        <f>VLOOKUP($B201,[1]AC!$B:$BJ,33,FALSE)</f>
        <v>101.67120755213583</v>
      </c>
      <c r="AI201" s="16">
        <f>VLOOKUP($B201,[1]AC!$B:$BJ,34,FALSE)</f>
        <v>6560.7823076923087</v>
      </c>
      <c r="AJ201" s="16">
        <f>VLOOKUP($B201,[1]AC!$B:$BJ,35,FALSE)</f>
        <v>101.56736136698959</v>
      </c>
      <c r="AK201" s="16">
        <f>VLOOKUP($B201,[1]AC!$B:$BJ,36,FALSE)</f>
        <v>6561.3723076923088</v>
      </c>
      <c r="AL201" s="16">
        <f>VLOOKUP($B201,[1]AC!$B:$BJ,37,FALSE)</f>
        <v>1.5496811627620927E-2</v>
      </c>
      <c r="AM201" s="16">
        <f>VLOOKUP($B201,[1]AC!$B:$BJ,38,FALSE)</f>
        <v>1.5479591250738171E-2</v>
      </c>
      <c r="AN201" s="16" t="str">
        <f>VLOOKUP($B202,[1]AC!$B:$BJ,39,FALSE)</f>
        <v>DOWN</v>
      </c>
      <c r="AO201" s="16" t="str">
        <f>VLOOKUP($B201,[1]AC!$B:$BJ,40,FALSE)</f>
        <v>UP</v>
      </c>
      <c r="AP201" s="16" t="str">
        <f>VLOOKUP($B201,[1]AC!$B:$BJ,41,FALSE)</f>
        <v>POSITIVE</v>
      </c>
      <c r="AQ201" s="16">
        <f>VLOOKUP($B201,[1]AC!$B:$BJ,42,FALSE)</f>
        <v>102.92990936606583</v>
      </c>
      <c r="AR201" s="16">
        <f>VLOOKUP($B201,[1]AC!$B:$BJ,43,FALSE)</f>
        <v>6769.6039787132295</v>
      </c>
      <c r="AS201" s="16">
        <f>VLOOKUP($B201,[1]AC!$B:$BJ,44,FALSE)</f>
        <v>102.73719877377702</v>
      </c>
      <c r="AT201" s="16">
        <f>VLOOKUP($B201,[1]AC!$B:$BJ,45,FALSE)</f>
        <v>6766.1256231941452</v>
      </c>
      <c r="AU201" s="16">
        <f>VLOOKUP($B201,[1]AC!$B:$BJ,46,FALSE)</f>
        <v>1.5204716507749218E-2</v>
      </c>
      <c r="AV201" s="16">
        <f>VLOOKUP($B201,[1]AC!$B:$BJ,47,FALSE)</f>
        <v>1.5184051330882171E-2</v>
      </c>
      <c r="AW201" s="16" t="str">
        <f>VLOOKUP($B201,[1]AC!$B:$BJ,48,FALSE)</f>
        <v>UP</v>
      </c>
      <c r="AX201" s="16" t="str">
        <f>VLOOKUP($B201,[1]AC!$B:$BJ,49,FALSE)</f>
        <v>UP</v>
      </c>
      <c r="AY201" s="16" t="str">
        <f>VLOOKUP($B201,[1]AC!$B:$BJ,50,FALSE)</f>
        <v>POSITIVE</v>
      </c>
      <c r="AZ201" s="16">
        <f>VLOOKUP($B201,[1]AC!$B:$BJ,51,FALSE)</f>
        <v>72.595751484266657</v>
      </c>
      <c r="BA201" s="16">
        <f>VLOOKUP($B201,[1]AC!$B:$BJ,52,FALSE)</f>
        <v>104.11806455550656</v>
      </c>
      <c r="BB201" s="16">
        <f>VLOOKUP($B201,[1]AC!$B:$BJ,53,FALSE)</f>
        <v>100.54766444751644</v>
      </c>
      <c r="BC201" s="16">
        <f>VLOOKUP($B201,[1]AC!$B:$BJ,54,FALSE)</f>
        <v>8.0216007473332462E-2</v>
      </c>
      <c r="BD201" s="16">
        <f>VLOOKUP($B201,[1]AC!$B:$BJ,55,FALSE)</f>
        <v>9.202741051148422E-2</v>
      </c>
      <c r="BE201" s="16">
        <f>VLOOKUP($B201,[1]AC!$B:$BJ,56,FALSE)</f>
        <v>0.11857396805777376</v>
      </c>
      <c r="BF201" s="14">
        <f>VLOOKUP($B201,[2]indicators!$A:$G,2,FALSE)</f>
        <v>7</v>
      </c>
      <c r="BG201" s="14">
        <f>VLOOKUP($B201,[2]indicators!$A:$G,3,FALSE)</f>
        <v>0</v>
      </c>
      <c r="BH201" s="14">
        <f>VLOOKUP($B201,[2]indicators!$A:$G,4,FALSE)</f>
        <v>0</v>
      </c>
      <c r="BI201" s="17">
        <f>VLOOKUP($B201,[2]indicators!$A:$G,5,FALSE)</f>
        <v>0</v>
      </c>
      <c r="BJ201" s="17">
        <f>VLOOKUP($B201,[2]indicators!$A:$G,6,FALSE)</f>
        <v>0</v>
      </c>
      <c r="BK201" s="17">
        <f>VLOOKUP($B201,[2]indicators!$A:$G,7,FALSE)</f>
        <v>0</v>
      </c>
    </row>
    <row r="202" spans="1:63" x14ac:dyDescent="0.25">
      <c r="A202" s="14">
        <v>201</v>
      </c>
      <c r="B202" s="14" t="s">
        <v>211</v>
      </c>
      <c r="C202" s="6" t="s">
        <v>632</v>
      </c>
      <c r="D202" s="6" t="s">
        <v>100</v>
      </c>
      <c r="E202" s="15">
        <f t="shared" ca="1" si="3"/>
        <v>-1</v>
      </c>
      <c r="F202" s="16">
        <f>VLOOKUP($B202,[1]AC!$B:$BJ,5,FALSE)</f>
        <v>46.692091407235161</v>
      </c>
      <c r="G202" s="16">
        <f>VLOOKUP($B203,[1]AC!$B:$BJ,6,FALSE)</f>
        <v>52.558294930935155</v>
      </c>
      <c r="H202" s="16">
        <f>VLOOKUP($B203,[1]AC!$B:$BJ,7,FALSE)</f>
        <v>0</v>
      </c>
      <c r="I202" s="16">
        <f>VLOOKUP($B203,[1]AC!$B:$BJ,8,FALSE)</f>
        <v>169.95</v>
      </c>
      <c r="J202" s="16">
        <f>VLOOKUP($B203,[1]AC!$B:$BJ,9,FALSE)</f>
        <v>6941.81</v>
      </c>
      <c r="K202" s="16">
        <f>VLOOKUP($B203,[1]AC!$B:$BJ,10,FALSE)</f>
        <v>171.12</v>
      </c>
      <c r="L202" s="16">
        <f>VLOOKUP($B203,[1]AC!$B:$BJ,11,FALSE)</f>
        <v>6964.82</v>
      </c>
      <c r="M202" s="16">
        <f>VLOOKUP($B203,[1]AC!$B:$BJ,12,FALSE)</f>
        <v>2.4482087524723375E-2</v>
      </c>
      <c r="N202" s="16">
        <f>VLOOKUP($B203,[1]AC!$B:$BJ,13,FALSE)</f>
        <v>2.4569192025063104E-2</v>
      </c>
      <c r="O202" s="16">
        <f>VLOOKUP($B203,[1]AC!$B:$BJ,14,FALSE)</f>
        <v>164.54178505336489</v>
      </c>
      <c r="P202" s="16">
        <f>VLOOKUP($B203,[1]AC!$B:$BJ,15,FALSE)</f>
        <v>6892.2477999999992</v>
      </c>
      <c r="Q202" s="16">
        <f>VLOOKUP($B203,[1]AC!$B:$BJ,16,FALSE)</f>
        <v>164.25456806640003</v>
      </c>
      <c r="R202" s="16">
        <f>VLOOKUP($B203,[1]AC!$B:$BJ,17,FALSE)</f>
        <v>6889.6637999999994</v>
      </c>
      <c r="S202" s="16">
        <f>VLOOKUP($B203,[1]AC!$B:$BJ,18,FALSE)</f>
        <v>2.38734575174974E-2</v>
      </c>
      <c r="T202" s="16">
        <f>VLOOKUP($B203,[1]AC!$B:$BJ,19,FALSE)</f>
        <v>2.384072326815135E-2</v>
      </c>
      <c r="U202" s="16" t="str">
        <f>VLOOKUP($B202,[1]AC!$B:$BJ,20,FALSE)</f>
        <v>NEGATIVE</v>
      </c>
      <c r="V202" s="16" t="str">
        <f>VLOOKUP($B202,[1]AC!$B:$BJ,21,FALSE)</f>
        <v/>
      </c>
      <c r="W202" s="16" t="str">
        <f>VLOOKUP($B202,[1]AC!$B:$BJ,22,FALSE)</f>
        <v>DOWN</v>
      </c>
      <c r="X202" s="16" t="str">
        <f>VLOOKUP($B202,[1]AC!$B:$BJ,23,FALSE)</f>
        <v>NEGATIVE</v>
      </c>
      <c r="Y202" s="16">
        <f>VLOOKUP($B202,[1]AC!$B:$BJ,24,FALSE)</f>
        <v>122.84246056768694</v>
      </c>
      <c r="Z202" s="16">
        <f>VLOOKUP($B202,[1]AC!$B:$BJ,25,FALSE)</f>
        <v>6852.6203076923057</v>
      </c>
      <c r="AA202" s="16">
        <f>VLOOKUP($B202,[1]AC!$B:$BJ,26,FALSE)</f>
        <v>122.86627447969235</v>
      </c>
      <c r="AB202" s="16">
        <f>VLOOKUP($B202,[1]AC!$B:$BJ,27,FALSE)</f>
        <v>6850.3815384615364</v>
      </c>
      <c r="AC202" s="16">
        <f>VLOOKUP($B202,[1]AC!$B:$BJ,28,FALSE)</f>
        <v>1.7926348615841445E-2</v>
      </c>
      <c r="AD202" s="16">
        <f>VLOOKUP($B202,[1]AC!$B:$BJ,29,FALSE)</f>
        <v>1.7935683405348797E-2</v>
      </c>
      <c r="AE202" s="16" t="str">
        <f>VLOOKUP($B202,[1]AC!$B:$BJ,30,FALSE)</f>
        <v>DOWN</v>
      </c>
      <c r="AF202" s="16" t="str">
        <f>VLOOKUP($B202,[1]AC!$B:$BJ,31,FALSE)</f>
        <v>DOWN</v>
      </c>
      <c r="AG202" s="16" t="str">
        <f>VLOOKUP($B202,[1]AC!$B:$BJ,32,FALSE)</f>
        <v>NEGATIVE</v>
      </c>
      <c r="AH202" s="16">
        <f>VLOOKUP($B202,[1]AC!$B:$BJ,33,FALSE)</f>
        <v>117.11084001693243</v>
      </c>
      <c r="AI202" s="16">
        <f>VLOOKUP($B202,[1]AC!$B:$BJ,34,FALSE)</f>
        <v>6560.7823076923087</v>
      </c>
      <c r="AJ202" s="16">
        <f>VLOOKUP($B202,[1]AC!$B:$BJ,35,FALSE)</f>
        <v>117.12776310950555</v>
      </c>
      <c r="AK202" s="16">
        <f>VLOOKUP($B202,[1]AC!$B:$BJ,36,FALSE)</f>
        <v>6561.3723076923088</v>
      </c>
      <c r="AL202" s="16">
        <f>VLOOKUP($B202,[1]AC!$B:$BJ,37,FALSE)</f>
        <v>1.7850133493931615E-2</v>
      </c>
      <c r="AM202" s="16">
        <f>VLOOKUP($B202,[1]AC!$B:$BJ,38,FALSE)</f>
        <v>1.7851107606283723E-2</v>
      </c>
      <c r="AN202" s="16" t="str">
        <f>VLOOKUP($B203,[1]AC!$B:$BJ,39,FALSE)</f>
        <v>DOWN</v>
      </c>
      <c r="AO202" s="16" t="str">
        <f>VLOOKUP($B202,[1]AC!$B:$BJ,40,FALSE)</f>
        <v>DOWN</v>
      </c>
      <c r="AP202" s="16" t="str">
        <f>VLOOKUP($B202,[1]AC!$B:$BJ,41,FALSE)</f>
        <v>NEGATIVE</v>
      </c>
      <c r="AQ202" s="16">
        <f>VLOOKUP($B202,[1]AC!$B:$BJ,42,FALSE)</f>
        <v>121.04683539639048</v>
      </c>
      <c r="AR202" s="16">
        <f>VLOOKUP($B202,[1]AC!$B:$BJ,43,FALSE)</f>
        <v>6769.6039787132295</v>
      </c>
      <c r="AS202" s="16">
        <f>VLOOKUP($B202,[1]AC!$B:$BJ,44,FALSE)</f>
        <v>121.02980362571795</v>
      </c>
      <c r="AT202" s="16">
        <f>VLOOKUP($B202,[1]AC!$B:$BJ,45,FALSE)</f>
        <v>6766.1256231941452</v>
      </c>
      <c r="AU202" s="16">
        <f>VLOOKUP($B202,[1]AC!$B:$BJ,46,FALSE)</f>
        <v>1.7880933031979095E-2</v>
      </c>
      <c r="AV202" s="16">
        <f>VLOOKUP($B202,[1]AC!$B:$BJ,47,FALSE)</f>
        <v>1.7887608118127479E-2</v>
      </c>
      <c r="AW202" s="16" t="str">
        <f>VLOOKUP($B202,[1]AC!$B:$BJ,48,FALSE)</f>
        <v>UP</v>
      </c>
      <c r="AX202" s="16" t="str">
        <f>VLOOKUP($B202,[1]AC!$B:$BJ,49,FALSE)</f>
        <v>DOWN</v>
      </c>
      <c r="AY202" s="16" t="str">
        <f>VLOOKUP($B202,[1]AC!$B:$BJ,50,FALSE)</f>
        <v>NEGATIVE</v>
      </c>
      <c r="AZ202" s="16">
        <f>VLOOKUP($B202,[1]AC!$B:$BJ,51,FALSE)</f>
        <v>41.680245113329164</v>
      </c>
      <c r="BA202" s="16">
        <f>VLOOKUP($B202,[1]AC!$B:$BJ,52,FALSE)</f>
        <v>123.44967739966607</v>
      </c>
      <c r="BB202" s="16">
        <f>VLOOKUP($B202,[1]AC!$B:$BJ,53,FALSE)</f>
        <v>115.54706829254539</v>
      </c>
      <c r="BC202" s="16">
        <f>VLOOKUP($B202,[1]AC!$B:$BJ,54,FALSE)</f>
        <v>-1.2634114827345E-2</v>
      </c>
      <c r="BD202" s="16">
        <f>VLOOKUP($B202,[1]AC!$B:$BJ,55,FALSE)</f>
        <v>-1.1941006538665921E-2</v>
      </c>
      <c r="BE202" s="16">
        <f>VLOOKUP($B202,[1]AC!$B:$BJ,56,FALSE)</f>
        <v>5.4894787043799242E-2</v>
      </c>
      <c r="BF202" s="14">
        <f>VLOOKUP($B202,[2]indicators!$A:$G,2,FALSE)</f>
        <v>0</v>
      </c>
      <c r="BG202" s="14">
        <f>VLOOKUP($B202,[2]indicators!$A:$G,3,FALSE)</f>
        <v>0</v>
      </c>
      <c r="BH202" s="14">
        <f>VLOOKUP($B202,[2]indicators!$A:$G,4,FALSE)</f>
        <v>0</v>
      </c>
      <c r="BI202" s="17">
        <f>VLOOKUP($B202,[2]indicators!$A:$G,5,FALSE)</f>
        <v>0</v>
      </c>
      <c r="BJ202" s="17">
        <f>VLOOKUP($B202,[2]indicators!$A:$G,6,FALSE)</f>
        <v>45958</v>
      </c>
      <c r="BK202" s="17">
        <f>VLOOKUP($B202,[2]indicators!$A:$G,7,FALSE)</f>
        <v>45959</v>
      </c>
    </row>
    <row r="203" spans="1:63" x14ac:dyDescent="0.25">
      <c r="A203" s="14">
        <v>202</v>
      </c>
      <c r="B203" s="14" t="s">
        <v>212</v>
      </c>
      <c r="C203" s="6" t="s">
        <v>633</v>
      </c>
      <c r="D203" s="6" t="s">
        <v>100</v>
      </c>
      <c r="E203" s="15">
        <f t="shared" ca="1" si="3"/>
        <v>7</v>
      </c>
      <c r="F203" s="16">
        <f>VLOOKUP($B203,[1]AC!$B:$BJ,5,FALSE)</f>
        <v>53.601170861136779</v>
      </c>
      <c r="G203" s="16">
        <f>VLOOKUP($B204,[1]AC!$B:$BJ,6,FALSE)</f>
        <v>52.558294930935155</v>
      </c>
      <c r="H203" s="16">
        <f>VLOOKUP($B204,[1]AC!$B:$BJ,7,FALSE)</f>
        <v>1</v>
      </c>
      <c r="I203" s="16">
        <f>VLOOKUP($B204,[1]AC!$B:$BJ,8,FALSE)</f>
        <v>224.34</v>
      </c>
      <c r="J203" s="16">
        <f>VLOOKUP($B204,[1]AC!$B:$BJ,9,FALSE)</f>
        <v>6941.81</v>
      </c>
      <c r="K203" s="16">
        <f>VLOOKUP($B204,[1]AC!$B:$BJ,10,FALSE)</f>
        <v>224.62</v>
      </c>
      <c r="L203" s="16">
        <f>VLOOKUP($B204,[1]AC!$B:$BJ,11,FALSE)</f>
        <v>6964.82</v>
      </c>
      <c r="M203" s="16">
        <f>VLOOKUP($B204,[1]AC!$B:$BJ,12,FALSE)</f>
        <v>3.231721986052629E-2</v>
      </c>
      <c r="N203" s="16">
        <f>VLOOKUP($B204,[1]AC!$B:$BJ,13,FALSE)</f>
        <v>3.2250654001108429E-2</v>
      </c>
      <c r="O203" s="16">
        <f>VLOOKUP($B204,[1]AC!$B:$BJ,14,FALSE)</f>
        <v>214.91769400675781</v>
      </c>
      <c r="P203" s="16">
        <f>VLOOKUP($B204,[1]AC!$B:$BJ,15,FALSE)</f>
        <v>6892.2477999999992</v>
      </c>
      <c r="Q203" s="16">
        <f>VLOOKUP($B204,[1]AC!$B:$BJ,16,FALSE)</f>
        <v>214.58046332160001</v>
      </c>
      <c r="R203" s="16">
        <f>VLOOKUP($B204,[1]AC!$B:$BJ,17,FALSE)</f>
        <v>6889.6637999999994</v>
      </c>
      <c r="S203" s="16">
        <f>VLOOKUP($B204,[1]AC!$B:$BJ,18,FALSE)</f>
        <v>3.1182525678597604E-2</v>
      </c>
      <c r="T203" s="16">
        <f>VLOOKUP($B204,[1]AC!$B:$BJ,19,FALSE)</f>
        <v>3.1145273492387254E-2</v>
      </c>
      <c r="U203" s="16" t="str">
        <f>VLOOKUP($B203,[1]AC!$B:$BJ,20,FALSE)</f>
        <v>NEGATIVE</v>
      </c>
      <c r="V203" s="16" t="str">
        <f>VLOOKUP($B203,[1]AC!$B:$BJ,21,FALSE)</f>
        <v/>
      </c>
      <c r="W203" s="16" t="str">
        <f>VLOOKUP($B203,[1]AC!$B:$BJ,22,FALSE)</f>
        <v>UP</v>
      </c>
      <c r="X203" s="16" t="str">
        <f>VLOOKUP($B203,[1]AC!$B:$BJ,23,FALSE)</f>
        <v>POSITIVE</v>
      </c>
      <c r="Y203" s="16">
        <f>VLOOKUP($B203,[1]AC!$B:$BJ,24,FALSE)</f>
        <v>160.93605727058841</v>
      </c>
      <c r="Z203" s="16">
        <f>VLOOKUP($B203,[1]AC!$B:$BJ,25,FALSE)</f>
        <v>6852.6203076923057</v>
      </c>
      <c r="AA203" s="16">
        <f>VLOOKUP($B203,[1]AC!$B:$BJ,26,FALSE)</f>
        <v>160.66841145600009</v>
      </c>
      <c r="AB203" s="16">
        <f>VLOOKUP($B203,[1]AC!$B:$BJ,27,FALSE)</f>
        <v>6850.3815384615364</v>
      </c>
      <c r="AC203" s="16">
        <f>VLOOKUP($B203,[1]AC!$B:$BJ,28,FALSE)</f>
        <v>2.3485331164479092E-2</v>
      </c>
      <c r="AD203" s="16">
        <f>VLOOKUP($B203,[1]AC!$B:$BJ,29,FALSE)</f>
        <v>2.345393618646285E-2</v>
      </c>
      <c r="AE203" s="16" t="str">
        <f>VLOOKUP($B203,[1]AC!$B:$BJ,30,FALSE)</f>
        <v>UP</v>
      </c>
      <c r="AF203" s="16" t="str">
        <f>VLOOKUP($B203,[1]AC!$B:$BJ,31,FALSE)</f>
        <v>UP</v>
      </c>
      <c r="AG203" s="16" t="str">
        <f>VLOOKUP($B203,[1]AC!$B:$BJ,32,FALSE)</f>
        <v>POSITIVE</v>
      </c>
      <c r="AH203" s="16">
        <f>VLOOKUP($B203,[1]AC!$B:$BJ,33,FALSE)</f>
        <v>146.28586061412369</v>
      </c>
      <c r="AI203" s="16">
        <f>VLOOKUP($B203,[1]AC!$B:$BJ,34,FALSE)</f>
        <v>6560.7823076923087</v>
      </c>
      <c r="AJ203" s="16">
        <f>VLOOKUP($B203,[1]AC!$B:$BJ,35,FALSE)</f>
        <v>146.31586069237392</v>
      </c>
      <c r="AK203" s="16">
        <f>VLOOKUP($B203,[1]AC!$B:$BJ,36,FALSE)</f>
        <v>6561.3723076923088</v>
      </c>
      <c r="AL203" s="16">
        <f>VLOOKUP($B203,[1]AC!$B:$BJ,37,FALSE)</f>
        <v>2.2297014860957691E-2</v>
      </c>
      <c r="AM203" s="16">
        <f>VLOOKUP($B203,[1]AC!$B:$BJ,38,FALSE)</f>
        <v>2.2299582134798029E-2</v>
      </c>
      <c r="AN203" s="16" t="str">
        <f>VLOOKUP($B204,[1]AC!$B:$BJ,39,FALSE)</f>
        <v>DOWN</v>
      </c>
      <c r="AO203" s="16" t="str">
        <f>VLOOKUP($B203,[1]AC!$B:$BJ,40,FALSE)</f>
        <v>DOWN</v>
      </c>
      <c r="AP203" s="16" t="str">
        <f>VLOOKUP($B203,[1]AC!$B:$BJ,41,FALSE)</f>
        <v>POSITIVE</v>
      </c>
      <c r="AQ203" s="16">
        <f>VLOOKUP($B203,[1]AC!$B:$BJ,42,FALSE)</f>
        <v>157.73859048515158</v>
      </c>
      <c r="AR203" s="16">
        <f>VLOOKUP($B203,[1]AC!$B:$BJ,43,FALSE)</f>
        <v>6769.6039787132295</v>
      </c>
      <c r="AS203" s="16">
        <f>VLOOKUP($B203,[1]AC!$B:$BJ,44,FALSE)</f>
        <v>157.49194391275637</v>
      </c>
      <c r="AT203" s="16">
        <f>VLOOKUP($B203,[1]AC!$B:$BJ,45,FALSE)</f>
        <v>6766.1256231941452</v>
      </c>
      <c r="AU203" s="16">
        <f>VLOOKUP($B203,[1]AC!$B:$BJ,46,FALSE)</f>
        <v>2.3301007116687294E-2</v>
      </c>
      <c r="AV203" s="16">
        <f>VLOOKUP($B203,[1]AC!$B:$BJ,47,FALSE)</f>
        <v>2.3276532639724734E-2</v>
      </c>
      <c r="AW203" s="16" t="str">
        <f>VLOOKUP($B203,[1]AC!$B:$BJ,48,FALSE)</f>
        <v>UP</v>
      </c>
      <c r="AX203" s="16" t="str">
        <f>VLOOKUP($B203,[1]AC!$B:$BJ,49,FALSE)</f>
        <v>UP</v>
      </c>
      <c r="AY203" s="16" t="str">
        <f>VLOOKUP($B203,[1]AC!$B:$BJ,50,FALSE)</f>
        <v>POSITIVE</v>
      </c>
      <c r="AZ203" s="16">
        <f>VLOOKUP($B203,[1]AC!$B:$BJ,51,FALSE)</f>
        <v>66.374122125693447</v>
      </c>
      <c r="BA203" s="16">
        <f>VLOOKUP($B203,[1]AC!$B:$BJ,52,FALSE)</f>
        <v>167.15155796607232</v>
      </c>
      <c r="BB203" s="16">
        <f>VLOOKUP($B203,[1]AC!$B:$BJ,53,FALSE)</f>
        <v>143.1270839962134</v>
      </c>
      <c r="BC203" s="16">
        <f>VLOOKUP($B203,[1]AC!$B:$BJ,54,FALSE)</f>
        <v>1.674194406549101E-2</v>
      </c>
      <c r="BD203" s="16">
        <f>VLOOKUP($B203,[1]AC!$B:$BJ,55,FALSE)</f>
        <v>3.2868337637646849E-2</v>
      </c>
      <c r="BE203" s="16">
        <f>VLOOKUP($B203,[1]AC!$B:$BJ,56,FALSE)</f>
        <v>0.18740629135220988</v>
      </c>
      <c r="BF203" s="14">
        <f>VLOOKUP($B203,[2]indicators!$A:$G,2,FALSE)</f>
        <v>3</v>
      </c>
      <c r="BG203" s="14">
        <f>VLOOKUP($B203,[2]indicators!$A:$G,3,FALSE)</f>
        <v>0</v>
      </c>
      <c r="BH203" s="14">
        <f>VLOOKUP($B203,[2]indicators!$A:$G,4,FALSE)</f>
        <v>0</v>
      </c>
      <c r="BI203" s="17">
        <f>VLOOKUP($B203,[2]indicators!$A:$G,5,FALSE)</f>
        <v>46051</v>
      </c>
      <c r="BJ203" s="17">
        <f>VLOOKUP($B203,[2]indicators!$A:$G,6,FALSE)</f>
        <v>45999</v>
      </c>
      <c r="BK203" s="17">
        <f>VLOOKUP($B203,[2]indicators!$A:$G,7,FALSE)</f>
        <v>46003</v>
      </c>
    </row>
    <row r="204" spans="1:63" x14ac:dyDescent="0.25">
      <c r="A204" s="14">
        <v>203</v>
      </c>
      <c r="B204" s="14" t="s">
        <v>213</v>
      </c>
      <c r="C204" s="6" t="s">
        <v>634</v>
      </c>
      <c r="D204" s="6" t="s">
        <v>100</v>
      </c>
      <c r="E204" s="15">
        <f t="shared" ca="1" si="3"/>
        <v>2</v>
      </c>
      <c r="F204" s="16">
        <f>VLOOKUP($B204,[1]AC!$B:$BJ,5,FALSE)</f>
        <v>68.598804362077573</v>
      </c>
      <c r="G204" s="16">
        <f>VLOOKUP($B205,[1]AC!$B:$BJ,6,FALSE)</f>
        <v>52.558294930935155</v>
      </c>
      <c r="H204" s="16">
        <f>VLOOKUP($B205,[1]AC!$B:$BJ,7,FALSE)</f>
        <v>0</v>
      </c>
      <c r="I204" s="16">
        <f>VLOOKUP($B205,[1]AC!$B:$BJ,8,FALSE)</f>
        <v>266.16000000000003</v>
      </c>
      <c r="J204" s="16">
        <f>VLOOKUP($B205,[1]AC!$B:$BJ,9,FALSE)</f>
        <v>6941.81</v>
      </c>
      <c r="K204" s="16">
        <f>VLOOKUP($B205,[1]AC!$B:$BJ,10,FALSE)</f>
        <v>266.88</v>
      </c>
      <c r="L204" s="16">
        <f>VLOOKUP($B205,[1]AC!$B:$BJ,11,FALSE)</f>
        <v>6964.82</v>
      </c>
      <c r="M204" s="16">
        <f>VLOOKUP($B205,[1]AC!$B:$BJ,12,FALSE)</f>
        <v>3.8341585263785671E-2</v>
      </c>
      <c r="N204" s="16">
        <f>VLOOKUP($B205,[1]AC!$B:$BJ,13,FALSE)</f>
        <v>3.8318291068541614E-2</v>
      </c>
      <c r="O204" s="16">
        <f>VLOOKUP($B205,[1]AC!$B:$BJ,14,FALSE)</f>
        <v>256.42173009244215</v>
      </c>
      <c r="P204" s="16">
        <f>VLOOKUP($B205,[1]AC!$B:$BJ,15,FALSE)</f>
        <v>6892.2477999999992</v>
      </c>
      <c r="Q204" s="16">
        <f>VLOOKUP($B205,[1]AC!$B:$BJ,16,FALSE)</f>
        <v>256.02799059519998</v>
      </c>
      <c r="R204" s="16">
        <f>VLOOKUP($B205,[1]AC!$B:$BJ,17,FALSE)</f>
        <v>6889.6637999999994</v>
      </c>
      <c r="S204" s="16">
        <f>VLOOKUP($B205,[1]AC!$B:$BJ,18,FALSE)</f>
        <v>3.7204368956734575E-2</v>
      </c>
      <c r="T204" s="16">
        <f>VLOOKUP($B205,[1]AC!$B:$BJ,19,FALSE)</f>
        <v>3.7161173320997172E-2</v>
      </c>
      <c r="U204" s="16" t="str">
        <f>VLOOKUP($B204,[1]AC!$B:$BJ,20,FALSE)</f>
        <v>POSITIVE</v>
      </c>
      <c r="V204" s="16" t="str">
        <f>VLOOKUP($B204,[1]AC!$B:$BJ,21,FALSE)</f>
        <v/>
      </c>
      <c r="W204" s="16" t="str">
        <f>VLOOKUP($B204,[1]AC!$B:$BJ,22,FALSE)</f>
        <v>UP</v>
      </c>
      <c r="X204" s="16" t="str">
        <f>VLOOKUP($B204,[1]AC!$B:$BJ,23,FALSE)</f>
        <v>POSITIVE</v>
      </c>
      <c r="Y204" s="16">
        <f>VLOOKUP($B204,[1]AC!$B:$BJ,24,FALSE)</f>
        <v>212.3110898464291</v>
      </c>
      <c r="Z204" s="16">
        <f>VLOOKUP($B204,[1]AC!$B:$BJ,25,FALSE)</f>
        <v>6852.6203076923057</v>
      </c>
      <c r="AA204" s="16">
        <f>VLOOKUP($B204,[1]AC!$B:$BJ,26,FALSE)</f>
        <v>211.98599869107693</v>
      </c>
      <c r="AB204" s="16">
        <f>VLOOKUP($B204,[1]AC!$B:$BJ,27,FALSE)</f>
        <v>6850.3815384615364</v>
      </c>
      <c r="AC204" s="16">
        <f>VLOOKUP($B204,[1]AC!$B:$BJ,28,FALSE)</f>
        <v>3.0982468065260012E-2</v>
      </c>
      <c r="AD204" s="16">
        <f>VLOOKUP($B204,[1]AC!$B:$BJ,29,FALSE)</f>
        <v>3.0945137508163509E-2</v>
      </c>
      <c r="AE204" s="16" t="str">
        <f>VLOOKUP($B204,[1]AC!$B:$BJ,30,FALSE)</f>
        <v>UP</v>
      </c>
      <c r="AF204" s="16" t="str">
        <f>VLOOKUP($B204,[1]AC!$B:$BJ,31,FALSE)</f>
        <v>UP</v>
      </c>
      <c r="AG204" s="16" t="str">
        <f>VLOOKUP($B204,[1]AC!$B:$BJ,32,FALSE)</f>
        <v>POSITIVE</v>
      </c>
      <c r="AH204" s="16">
        <f>VLOOKUP($B204,[1]AC!$B:$BJ,33,FALSE)</f>
        <v>202.59464610342329</v>
      </c>
      <c r="AI204" s="16">
        <f>VLOOKUP($B204,[1]AC!$B:$BJ,34,FALSE)</f>
        <v>6560.7823076923087</v>
      </c>
      <c r="AJ204" s="16">
        <f>VLOOKUP($B204,[1]AC!$B:$BJ,35,FALSE)</f>
        <v>202.60182568450301</v>
      </c>
      <c r="AK204" s="16">
        <f>VLOOKUP($B204,[1]AC!$B:$BJ,36,FALSE)</f>
        <v>6561.3723076923088</v>
      </c>
      <c r="AL204" s="16">
        <f>VLOOKUP($B204,[1]AC!$B:$BJ,37,FALSE)</f>
        <v>3.0879647670352894E-2</v>
      </c>
      <c r="AM204" s="16">
        <f>VLOOKUP($B204,[1]AC!$B:$BJ,38,FALSE)</f>
        <v>3.0877965185267749E-2</v>
      </c>
      <c r="AN204" s="16" t="str">
        <f>VLOOKUP($B205,[1]AC!$B:$BJ,39,FALSE)</f>
        <v>DOWN</v>
      </c>
      <c r="AO204" s="16" t="str">
        <f>VLOOKUP($B204,[1]AC!$B:$BJ,40,FALSE)</f>
        <v>UP</v>
      </c>
      <c r="AP204" s="16" t="str">
        <f>VLOOKUP($B204,[1]AC!$B:$BJ,41,FALSE)</f>
        <v>POSITIVE</v>
      </c>
      <c r="AQ204" s="16">
        <f>VLOOKUP($B204,[1]AC!$B:$BJ,42,FALSE)</f>
        <v>210.15059264667778</v>
      </c>
      <c r="AR204" s="16">
        <f>VLOOKUP($B204,[1]AC!$B:$BJ,43,FALSE)</f>
        <v>6769.6039787132295</v>
      </c>
      <c r="AS204" s="16">
        <f>VLOOKUP($B204,[1]AC!$B:$BJ,44,FALSE)</f>
        <v>209.86397332470113</v>
      </c>
      <c r="AT204" s="16">
        <f>VLOOKUP($B204,[1]AC!$B:$BJ,45,FALSE)</f>
        <v>6766.1256231941452</v>
      </c>
      <c r="AU204" s="16">
        <f>VLOOKUP($B204,[1]AC!$B:$BJ,46,FALSE)</f>
        <v>3.1043262398729465E-2</v>
      </c>
      <c r="AV204" s="16">
        <f>VLOOKUP($B204,[1]AC!$B:$BJ,47,FALSE)</f>
        <v>3.1016860314459958E-2</v>
      </c>
      <c r="AW204" s="16" t="str">
        <f>VLOOKUP($B204,[1]AC!$B:$BJ,48,FALSE)</f>
        <v>UP</v>
      </c>
      <c r="AX204" s="16" t="str">
        <f>VLOOKUP($B204,[1]AC!$B:$BJ,49,FALSE)</f>
        <v>UP</v>
      </c>
      <c r="AY204" s="16" t="str">
        <f>VLOOKUP($B204,[1]AC!$B:$BJ,50,FALSE)</f>
        <v>POSITIVE</v>
      </c>
      <c r="AZ204" s="16">
        <f>VLOOKUP($B204,[1]AC!$B:$BJ,51,FALSE)</f>
        <v>89.537086803630132</v>
      </c>
      <c r="BA204" s="16">
        <f>VLOOKUP($B204,[1]AC!$B:$BJ,52,FALSE)</f>
        <v>218.11161278509323</v>
      </c>
      <c r="BB204" s="16">
        <f>VLOOKUP($B204,[1]AC!$B:$BJ,53,FALSE)</f>
        <v>200.35675631287924</v>
      </c>
      <c r="BC204" s="16">
        <f>VLOOKUP($B204,[1]AC!$B:$BJ,54,FALSE)</f>
        <v>2.8555963322519862E-2</v>
      </c>
      <c r="BD204" s="16">
        <f>VLOOKUP($B204,[1]AC!$B:$BJ,55,FALSE)</f>
        <v>4.3841462364405892E-2</v>
      </c>
      <c r="BE204" s="16">
        <f>VLOOKUP($B204,[1]AC!$B:$BJ,56,FALSE)</f>
        <v>0.11970269497509878</v>
      </c>
      <c r="BF204" s="14">
        <f>VLOOKUP($B204,[2]indicators!$A:$G,2,FALSE)</f>
        <v>53</v>
      </c>
      <c r="BG204" s="14">
        <f>VLOOKUP($B204,[2]indicators!$A:$G,3,FALSE)</f>
        <v>1</v>
      </c>
      <c r="BH204" s="14">
        <f>VLOOKUP($B204,[2]indicators!$A:$G,4,FALSE)</f>
        <v>0</v>
      </c>
      <c r="BI204" s="17">
        <f>VLOOKUP($B204,[2]indicators!$A:$G,5,FALSE)</f>
        <v>0</v>
      </c>
      <c r="BJ204" s="17">
        <f>VLOOKUP($B204,[2]indicators!$A:$G,6,FALSE)</f>
        <v>46029</v>
      </c>
      <c r="BK204" s="17">
        <f>VLOOKUP($B204,[2]indicators!$A:$G,7,FALSE)</f>
        <v>0</v>
      </c>
    </row>
    <row r="205" spans="1:63" x14ac:dyDescent="0.25">
      <c r="A205" s="14">
        <v>204</v>
      </c>
      <c r="B205" s="14" t="s">
        <v>214</v>
      </c>
      <c r="C205" s="6" t="s">
        <v>635</v>
      </c>
      <c r="D205" s="6" t="s">
        <v>100</v>
      </c>
      <c r="E205" s="15">
        <f t="shared" ca="1" si="3"/>
        <v>5</v>
      </c>
      <c r="F205" s="16">
        <f>VLOOKUP($B205,[1]AC!$B:$BJ,5,FALSE)</f>
        <v>58.065102949868695</v>
      </c>
      <c r="G205" s="16">
        <f>VLOOKUP($B206,[1]AC!$B:$BJ,6,FALSE)</f>
        <v>52.558294930935155</v>
      </c>
      <c r="H205" s="16">
        <f>VLOOKUP($B206,[1]AC!$B:$BJ,7,FALSE)</f>
        <v>1</v>
      </c>
      <c r="I205" s="16">
        <f>VLOOKUP($B206,[1]AC!$B:$BJ,8,FALSE)</f>
        <v>200.82</v>
      </c>
      <c r="J205" s="16">
        <f>VLOOKUP($B206,[1]AC!$B:$BJ,9,FALSE)</f>
        <v>6941.81</v>
      </c>
      <c r="K205" s="16">
        <f>VLOOKUP($B206,[1]AC!$B:$BJ,10,FALSE)</f>
        <v>200.95</v>
      </c>
      <c r="L205" s="16">
        <f>VLOOKUP($B206,[1]AC!$B:$BJ,11,FALSE)</f>
        <v>6964.82</v>
      </c>
      <c r="M205" s="16">
        <f>VLOOKUP($B206,[1]AC!$B:$BJ,12,FALSE)</f>
        <v>2.8929054526125028E-2</v>
      </c>
      <c r="N205" s="16">
        <f>VLOOKUP($B206,[1]AC!$B:$BJ,13,FALSE)</f>
        <v>2.8852145496940335E-2</v>
      </c>
      <c r="O205" s="16">
        <f>VLOOKUP($B206,[1]AC!$B:$BJ,14,FALSE)</f>
        <v>189.32247502168434</v>
      </c>
      <c r="P205" s="16">
        <f>VLOOKUP($B206,[1]AC!$B:$BJ,15,FALSE)</f>
        <v>6892.2477999999992</v>
      </c>
      <c r="Q205" s="16">
        <f>VLOOKUP($B206,[1]AC!$B:$BJ,16,FALSE)</f>
        <v>188.91595141039994</v>
      </c>
      <c r="R205" s="16">
        <f>VLOOKUP($B206,[1]AC!$B:$BJ,17,FALSE)</f>
        <v>6889.6637999999994</v>
      </c>
      <c r="S205" s="16">
        <f>VLOOKUP($B206,[1]AC!$B:$BJ,18,FALSE)</f>
        <v>2.746890136795203E-2</v>
      </c>
      <c r="T205" s="16">
        <f>VLOOKUP($B206,[1]AC!$B:$BJ,19,FALSE)</f>
        <v>2.7420198850689921E-2</v>
      </c>
      <c r="U205" s="16" t="str">
        <f>VLOOKUP($B205,[1]AC!$B:$BJ,20,FALSE)</f>
        <v>NEGATIVE</v>
      </c>
      <c r="V205" s="16" t="str">
        <f>VLOOKUP($B205,[1]AC!$B:$BJ,21,FALSE)</f>
        <v/>
      </c>
      <c r="W205" s="16" t="str">
        <f>VLOOKUP($B205,[1]AC!$B:$BJ,22,FALSE)</f>
        <v>UP</v>
      </c>
      <c r="X205" s="16" t="str">
        <f>VLOOKUP($B205,[1]AC!$B:$BJ,23,FALSE)</f>
        <v>POSITIVE</v>
      </c>
      <c r="Y205" s="16">
        <f>VLOOKUP($B205,[1]AC!$B:$BJ,24,FALSE)</f>
        <v>252.2144430717247</v>
      </c>
      <c r="Z205" s="16">
        <f>VLOOKUP($B205,[1]AC!$B:$BJ,25,FALSE)</f>
        <v>6852.6203076923057</v>
      </c>
      <c r="AA205" s="16">
        <f>VLOOKUP($B205,[1]AC!$B:$BJ,26,FALSE)</f>
        <v>251.87139363199995</v>
      </c>
      <c r="AB205" s="16">
        <f>VLOOKUP($B205,[1]AC!$B:$BJ,27,FALSE)</f>
        <v>6850.3815384615364</v>
      </c>
      <c r="AC205" s="16">
        <f>VLOOKUP($B205,[1]AC!$B:$BJ,28,FALSE)</f>
        <v>3.6805547622214697E-2</v>
      </c>
      <c r="AD205" s="16">
        <f>VLOOKUP($B205,[1]AC!$B:$BJ,29,FALSE)</f>
        <v>3.6767498601043676E-2</v>
      </c>
      <c r="AE205" s="16" t="str">
        <f>VLOOKUP($B205,[1]AC!$B:$BJ,30,FALSE)</f>
        <v>UP</v>
      </c>
      <c r="AF205" s="16" t="str">
        <f>VLOOKUP($B205,[1]AC!$B:$BJ,31,FALSE)</f>
        <v>UP</v>
      </c>
      <c r="AG205" s="16" t="str">
        <f>VLOOKUP($B205,[1]AC!$B:$BJ,32,FALSE)</f>
        <v>POSITIVE</v>
      </c>
      <c r="AH205" s="16">
        <f>VLOOKUP($B205,[1]AC!$B:$BJ,33,FALSE)</f>
        <v>236.53217939509554</v>
      </c>
      <c r="AI205" s="16">
        <f>VLOOKUP($B205,[1]AC!$B:$BJ,34,FALSE)</f>
        <v>6560.7823076923087</v>
      </c>
      <c r="AJ205" s="16">
        <f>VLOOKUP($B205,[1]AC!$B:$BJ,35,FALSE)</f>
        <v>236.55064083965684</v>
      </c>
      <c r="AK205" s="16">
        <f>VLOOKUP($B205,[1]AC!$B:$BJ,36,FALSE)</f>
        <v>6561.3723076923088</v>
      </c>
      <c r="AL205" s="16">
        <f>VLOOKUP($B205,[1]AC!$B:$BJ,37,FALSE)</f>
        <v>3.6052435258790566E-2</v>
      </c>
      <c r="AM205" s="16">
        <f>VLOOKUP($B205,[1]AC!$B:$BJ,38,FALSE)</f>
        <v>3.6052007072108018E-2</v>
      </c>
      <c r="AN205" s="16" t="str">
        <f>VLOOKUP($B206,[1]AC!$B:$BJ,39,FALSE)</f>
        <v>DOWN</v>
      </c>
      <c r="AO205" s="16" t="str">
        <f>VLOOKUP($B205,[1]AC!$B:$BJ,40,FALSE)</f>
        <v>UP</v>
      </c>
      <c r="AP205" s="16" t="str">
        <f>VLOOKUP($B205,[1]AC!$B:$BJ,41,FALSE)</f>
        <v>POSITIVE</v>
      </c>
      <c r="AQ205" s="16">
        <f>VLOOKUP($B205,[1]AC!$B:$BJ,42,FALSE)</f>
        <v>249.22027566533097</v>
      </c>
      <c r="AR205" s="16">
        <f>VLOOKUP($B205,[1]AC!$B:$BJ,43,FALSE)</f>
        <v>6769.6039787132295</v>
      </c>
      <c r="AS205" s="16">
        <f>VLOOKUP($B205,[1]AC!$B:$BJ,44,FALSE)</f>
        <v>248.87813143755287</v>
      </c>
      <c r="AT205" s="16">
        <f>VLOOKUP($B205,[1]AC!$B:$BJ,45,FALSE)</f>
        <v>6766.1256231941452</v>
      </c>
      <c r="AU205" s="16">
        <f>VLOOKUP($B205,[1]AC!$B:$BJ,46,FALSE)</f>
        <v>3.6814601924868122E-2</v>
      </c>
      <c r="AV205" s="16">
        <f>VLOOKUP($B205,[1]AC!$B:$BJ,47,FALSE)</f>
        <v>3.6782960485451752E-2</v>
      </c>
      <c r="AW205" s="16" t="str">
        <f>VLOOKUP($B205,[1]AC!$B:$BJ,48,FALSE)</f>
        <v>UP</v>
      </c>
      <c r="AX205" s="16" t="str">
        <f>VLOOKUP($B205,[1]AC!$B:$BJ,49,FALSE)</f>
        <v>UP</v>
      </c>
      <c r="AY205" s="16" t="str">
        <f>VLOOKUP($B205,[1]AC!$B:$BJ,50,FALSE)</f>
        <v>POSITIVE</v>
      </c>
      <c r="AZ205" s="16">
        <f>VLOOKUP($B205,[1]AC!$B:$BJ,51,FALSE)</f>
        <v>70.815362317498639</v>
      </c>
      <c r="BA205" s="16">
        <f>VLOOKUP($B205,[1]AC!$B:$BJ,52,FALSE)</f>
        <v>260.12064527942283</v>
      </c>
      <c r="BB205" s="16">
        <f>VLOOKUP($B205,[1]AC!$B:$BJ,53,FALSE)</f>
        <v>232.89295960989784</v>
      </c>
      <c r="BC205" s="16">
        <f>VLOOKUP($B205,[1]AC!$B:$BJ,54,FALSE)</f>
        <v>2.3217513988901928E-2</v>
      </c>
      <c r="BD205" s="16">
        <f>VLOOKUP($B205,[1]AC!$B:$BJ,55,FALSE)</f>
        <v>3.7977553244208817E-2</v>
      </c>
      <c r="BE205" s="16">
        <f>VLOOKUP($B205,[1]AC!$B:$BJ,56,FALSE)</f>
        <v>0.14284261939830811</v>
      </c>
      <c r="BF205" s="14">
        <f>VLOOKUP($B205,[2]indicators!$A:$G,2,FALSE)</f>
        <v>3</v>
      </c>
      <c r="BG205" s="14">
        <f>VLOOKUP($B205,[2]indicators!$A:$G,3,FALSE)</f>
        <v>0</v>
      </c>
      <c r="BH205" s="14">
        <f>VLOOKUP($B205,[2]indicators!$A:$G,4,FALSE)</f>
        <v>0</v>
      </c>
      <c r="BI205" s="17">
        <f>VLOOKUP($B205,[2]indicators!$A:$G,5,FALSE)</f>
        <v>0</v>
      </c>
      <c r="BJ205" s="17">
        <f>VLOOKUP($B205,[2]indicators!$A:$G,6,FALSE)</f>
        <v>46000</v>
      </c>
      <c r="BK205" s="17">
        <f>VLOOKUP($B205,[2]indicators!$A:$G,7,FALSE)</f>
        <v>0</v>
      </c>
    </row>
    <row r="206" spans="1:63" x14ac:dyDescent="0.25">
      <c r="A206" s="14">
        <v>205</v>
      </c>
      <c r="B206" s="14" t="s">
        <v>215</v>
      </c>
      <c r="C206" s="6" t="s">
        <v>636</v>
      </c>
      <c r="D206" s="6" t="s">
        <v>100</v>
      </c>
      <c r="E206" s="15">
        <f t="shared" ca="1" si="3"/>
        <v>2</v>
      </c>
      <c r="F206" s="16">
        <f>VLOOKUP($B206,[1]AC!$B:$BJ,5,FALSE)</f>
        <v>65.19113164565303</v>
      </c>
      <c r="G206" s="16">
        <f>VLOOKUP($B207,[1]AC!$B:$BJ,6,FALSE)</f>
        <v>52.558294930935155</v>
      </c>
      <c r="H206" s="16">
        <f>VLOOKUP($B207,[1]AC!$B:$BJ,7,FALSE)</f>
        <v>0</v>
      </c>
      <c r="I206" s="16">
        <f>VLOOKUP($B207,[1]AC!$B:$BJ,8,FALSE)</f>
        <v>341.28</v>
      </c>
      <c r="J206" s="16">
        <f>VLOOKUP($B207,[1]AC!$B:$BJ,9,FALSE)</f>
        <v>6941.81</v>
      </c>
      <c r="K206" s="16">
        <f>VLOOKUP($B207,[1]AC!$B:$BJ,10,FALSE)</f>
        <v>342.76</v>
      </c>
      <c r="L206" s="16">
        <f>VLOOKUP($B207,[1]AC!$B:$BJ,11,FALSE)</f>
        <v>6964.82</v>
      </c>
      <c r="M206" s="16">
        <f>VLOOKUP($B207,[1]AC!$B:$BJ,12,FALSE)</f>
        <v>4.9162970464475396E-2</v>
      </c>
      <c r="N206" s="16">
        <f>VLOOKUP($B207,[1]AC!$B:$BJ,13,FALSE)</f>
        <v>4.9213044988958794E-2</v>
      </c>
      <c r="O206" s="16">
        <f>VLOOKUP($B207,[1]AC!$B:$BJ,14,FALSE)</f>
        <v>335.72692500918595</v>
      </c>
      <c r="P206" s="16">
        <f>VLOOKUP($B207,[1]AC!$B:$BJ,15,FALSE)</f>
        <v>6892.2477999999992</v>
      </c>
      <c r="Q206" s="16">
        <f>VLOOKUP($B207,[1]AC!$B:$BJ,16,FALSE)</f>
        <v>335.40130866639998</v>
      </c>
      <c r="R206" s="16">
        <f>VLOOKUP($B207,[1]AC!$B:$BJ,17,FALSE)</f>
        <v>6889.6637999999994</v>
      </c>
      <c r="S206" s="16">
        <f>VLOOKUP($B207,[1]AC!$B:$BJ,18,FALSE)</f>
        <v>4.8710803028467142E-2</v>
      </c>
      <c r="T206" s="16">
        <f>VLOOKUP($B207,[1]AC!$B:$BJ,19,FALSE)</f>
        <v>4.8681810666349211E-2</v>
      </c>
      <c r="U206" s="16" t="str">
        <f>VLOOKUP($B206,[1]AC!$B:$BJ,20,FALSE)</f>
        <v>POSITIVE</v>
      </c>
      <c r="V206" s="16" t="str">
        <f>VLOOKUP($B206,[1]AC!$B:$BJ,21,FALSE)</f>
        <v/>
      </c>
      <c r="W206" s="16" t="str">
        <f>VLOOKUP($B206,[1]AC!$B:$BJ,22,FALSE)</f>
        <v>UP</v>
      </c>
      <c r="X206" s="16" t="str">
        <f>VLOOKUP($B206,[1]AC!$B:$BJ,23,FALSE)</f>
        <v>POSITIVE</v>
      </c>
      <c r="Y206" s="16">
        <f>VLOOKUP($B206,[1]AC!$B:$BJ,24,FALSE)</f>
        <v>185.80543518960332</v>
      </c>
      <c r="Z206" s="16">
        <f>VLOOKUP($B206,[1]AC!$B:$BJ,25,FALSE)</f>
        <v>6852.6203076923057</v>
      </c>
      <c r="AA206" s="16">
        <f>VLOOKUP($B206,[1]AC!$B:$BJ,26,FALSE)</f>
        <v>185.42266537538458</v>
      </c>
      <c r="AB206" s="16">
        <f>VLOOKUP($B206,[1]AC!$B:$BJ,27,FALSE)</f>
        <v>6850.3815384615364</v>
      </c>
      <c r="AC206" s="16">
        <f>VLOOKUP($B206,[1]AC!$B:$BJ,28,FALSE)</f>
        <v>2.7114509026719344E-2</v>
      </c>
      <c r="AD206" s="16">
        <f>VLOOKUP($B206,[1]AC!$B:$BJ,29,FALSE)</f>
        <v>2.7067494610968332E-2</v>
      </c>
      <c r="AE206" s="16" t="str">
        <f>VLOOKUP($B206,[1]AC!$B:$BJ,30,FALSE)</f>
        <v>UP</v>
      </c>
      <c r="AF206" s="16" t="str">
        <f>VLOOKUP($B206,[1]AC!$B:$BJ,31,FALSE)</f>
        <v>UP</v>
      </c>
      <c r="AG206" s="16" t="str">
        <f>VLOOKUP($B206,[1]AC!$B:$BJ,32,FALSE)</f>
        <v>POSITIVE</v>
      </c>
      <c r="AH206" s="16">
        <f>VLOOKUP($B206,[1]AC!$B:$BJ,33,FALSE)</f>
        <v>173.44129509297014</v>
      </c>
      <c r="AI206" s="16">
        <f>VLOOKUP($B206,[1]AC!$B:$BJ,34,FALSE)</f>
        <v>6560.7823076923087</v>
      </c>
      <c r="AJ206" s="16">
        <f>VLOOKUP($B206,[1]AC!$B:$BJ,35,FALSE)</f>
        <v>173.44462823850299</v>
      </c>
      <c r="AK206" s="16">
        <f>VLOOKUP($B206,[1]AC!$B:$BJ,36,FALSE)</f>
        <v>6561.3723076923088</v>
      </c>
      <c r="AL206" s="16">
        <f>VLOOKUP($B206,[1]AC!$B:$BJ,37,FALSE)</f>
        <v>2.6436069200103732E-2</v>
      </c>
      <c r="AM206" s="16">
        <f>VLOOKUP($B206,[1]AC!$B:$BJ,38,FALSE)</f>
        <v>2.6434200058296182E-2</v>
      </c>
      <c r="AN206" s="16" t="str">
        <f>VLOOKUP($B207,[1]AC!$B:$BJ,39,FALSE)</f>
        <v>DOWN</v>
      </c>
      <c r="AO206" s="16" t="str">
        <f>VLOOKUP($B206,[1]AC!$B:$BJ,40,FALSE)</f>
        <v>UP</v>
      </c>
      <c r="AP206" s="16" t="str">
        <f>VLOOKUP($B206,[1]AC!$B:$BJ,41,FALSE)</f>
        <v>POSITIVE</v>
      </c>
      <c r="AQ206" s="16">
        <f>VLOOKUP($B206,[1]AC!$B:$BJ,42,FALSE)</f>
        <v>183.52829798287399</v>
      </c>
      <c r="AR206" s="16">
        <f>VLOOKUP($B206,[1]AC!$B:$BJ,43,FALSE)</f>
        <v>6769.6039787132295</v>
      </c>
      <c r="AS206" s="16">
        <f>VLOOKUP($B206,[1]AC!$B:$BJ,44,FALSE)</f>
        <v>183.17904295310601</v>
      </c>
      <c r="AT206" s="16">
        <f>VLOOKUP($B206,[1]AC!$B:$BJ,45,FALSE)</f>
        <v>6766.1256231941452</v>
      </c>
      <c r="AU206" s="16">
        <f>VLOOKUP($B206,[1]AC!$B:$BJ,46,FALSE)</f>
        <v>2.7110640232423044E-2</v>
      </c>
      <c r="AV206" s="16">
        <f>VLOOKUP($B206,[1]AC!$B:$BJ,47,FALSE)</f>
        <v>2.7072959202112928E-2</v>
      </c>
      <c r="AW206" s="16" t="str">
        <f>VLOOKUP($B206,[1]AC!$B:$BJ,48,FALSE)</f>
        <v>UP</v>
      </c>
      <c r="AX206" s="16" t="str">
        <f>VLOOKUP($B206,[1]AC!$B:$BJ,49,FALSE)</f>
        <v>UP</v>
      </c>
      <c r="AY206" s="16" t="str">
        <f>VLOOKUP($B206,[1]AC!$B:$BJ,50,FALSE)</f>
        <v>POSITIVE</v>
      </c>
      <c r="AZ206" s="16">
        <f>VLOOKUP($B206,[1]AC!$B:$BJ,51,FALSE)</f>
        <v>83.606522557626505</v>
      </c>
      <c r="BA206" s="16">
        <f>VLOOKUP($B206,[1]AC!$B:$BJ,52,FALSE)</f>
        <v>192.66354862336186</v>
      </c>
      <c r="BB206" s="16">
        <f>VLOOKUP($B206,[1]AC!$B:$BJ,53,FALSE)</f>
        <v>170.66668990825914</v>
      </c>
      <c r="BC206" s="16">
        <f>VLOOKUP($B206,[1]AC!$B:$BJ,54,FALSE)</f>
        <v>4.2335207852852275E-2</v>
      </c>
      <c r="BD206" s="16">
        <f>VLOOKUP($B206,[1]AC!$B:$BJ,55,FALSE)</f>
        <v>6.0729847193254693E-2</v>
      </c>
      <c r="BE206" s="16">
        <f>VLOOKUP($B206,[1]AC!$B:$BJ,56,FALSE)</f>
        <v>0.176679527258363</v>
      </c>
      <c r="BF206" s="14">
        <f>VLOOKUP($B206,[2]indicators!$A:$G,2,FALSE)</f>
        <v>52</v>
      </c>
      <c r="BG206" s="14">
        <f>VLOOKUP($B206,[2]indicators!$A:$G,3,FALSE)</f>
        <v>1</v>
      </c>
      <c r="BH206" s="14">
        <f>VLOOKUP($B206,[2]indicators!$A:$G,4,FALSE)</f>
        <v>0</v>
      </c>
      <c r="BI206" s="17">
        <f>VLOOKUP($B206,[2]indicators!$A:$G,5,FALSE)</f>
        <v>0</v>
      </c>
      <c r="BJ206" s="17">
        <f>VLOOKUP($B206,[2]indicators!$A:$G,6,FALSE)</f>
        <v>45995</v>
      </c>
      <c r="BK206" s="17">
        <f>VLOOKUP($B206,[2]indicators!$A:$G,7,FALSE)</f>
        <v>0</v>
      </c>
    </row>
    <row r="207" spans="1:63" x14ac:dyDescent="0.25">
      <c r="A207" s="14">
        <v>206</v>
      </c>
      <c r="B207" s="14" t="s">
        <v>216</v>
      </c>
      <c r="C207" s="6" t="s">
        <v>637</v>
      </c>
      <c r="D207" s="6" t="s">
        <v>100</v>
      </c>
      <c r="E207" s="15">
        <f t="shared" ca="1" si="3"/>
        <v>5</v>
      </c>
      <c r="F207" s="16">
        <f>VLOOKUP($B207,[1]AC!$B:$BJ,5,FALSE)</f>
        <v>52.293715937594143</v>
      </c>
      <c r="G207" s="16">
        <f>VLOOKUP($B208,[1]AC!$B:$BJ,6,FALSE)</f>
        <v>52.558294930935155</v>
      </c>
      <c r="H207" s="16">
        <f>VLOOKUP($B208,[1]AC!$B:$BJ,7,FALSE)</f>
        <v>1</v>
      </c>
      <c r="I207" s="16">
        <f>VLOOKUP($B208,[1]AC!$B:$BJ,8,FALSE)</f>
        <v>152.57</v>
      </c>
      <c r="J207" s="16">
        <f>VLOOKUP($B208,[1]AC!$B:$BJ,9,FALSE)</f>
        <v>6941.81</v>
      </c>
      <c r="K207" s="16">
        <f>VLOOKUP($B208,[1]AC!$B:$BJ,10,FALSE)</f>
        <v>152.26</v>
      </c>
      <c r="L207" s="16">
        <f>VLOOKUP($B208,[1]AC!$B:$BJ,11,FALSE)</f>
        <v>6964.82</v>
      </c>
      <c r="M207" s="16">
        <f>VLOOKUP($B208,[1]AC!$B:$BJ,12,FALSE)</f>
        <v>2.197841773255102E-2</v>
      </c>
      <c r="N207" s="16">
        <f>VLOOKUP($B208,[1]AC!$B:$BJ,13,FALSE)</f>
        <v>2.1861297205096469E-2</v>
      </c>
      <c r="O207" s="16">
        <f>VLOOKUP($B208,[1]AC!$B:$BJ,14,FALSE)</f>
        <v>145.03579063848437</v>
      </c>
      <c r="P207" s="16">
        <f>VLOOKUP($B208,[1]AC!$B:$BJ,15,FALSE)</f>
        <v>6892.2477999999992</v>
      </c>
      <c r="Q207" s="16">
        <f>VLOOKUP($B208,[1]AC!$B:$BJ,16,FALSE)</f>
        <v>144.78946150799999</v>
      </c>
      <c r="R207" s="16">
        <f>VLOOKUP($B208,[1]AC!$B:$BJ,17,FALSE)</f>
        <v>6889.6637999999994</v>
      </c>
      <c r="S207" s="16">
        <f>VLOOKUP($B208,[1]AC!$B:$BJ,18,FALSE)</f>
        <v>2.104332212757707E-2</v>
      </c>
      <c r="T207" s="16">
        <f>VLOOKUP($B208,[1]AC!$B:$BJ,19,FALSE)</f>
        <v>2.1015461089407585E-2</v>
      </c>
      <c r="U207" s="16" t="str">
        <f>VLOOKUP($B207,[1]AC!$B:$BJ,20,FALSE)</f>
        <v>NEGATIVE</v>
      </c>
      <c r="V207" s="16" t="str">
        <f>VLOOKUP($B207,[1]AC!$B:$BJ,21,FALSE)</f>
        <v/>
      </c>
      <c r="W207" s="16" t="str">
        <f>VLOOKUP($B207,[1]AC!$B:$BJ,22,FALSE)</f>
        <v>UP</v>
      </c>
      <c r="X207" s="16" t="str">
        <f>VLOOKUP($B207,[1]AC!$B:$BJ,23,FALSE)</f>
        <v>POSITIVE</v>
      </c>
      <c r="Y207" s="16">
        <f>VLOOKUP($B207,[1]AC!$B:$BJ,24,FALSE)</f>
        <v>330.87072564768147</v>
      </c>
      <c r="Z207" s="16">
        <f>VLOOKUP($B207,[1]AC!$B:$BJ,25,FALSE)</f>
        <v>6852.6203076923057</v>
      </c>
      <c r="AA207" s="16">
        <f>VLOOKUP($B207,[1]AC!$B:$BJ,26,FALSE)</f>
        <v>330.63836520953845</v>
      </c>
      <c r="AB207" s="16">
        <f>VLOOKUP($B207,[1]AC!$B:$BJ,27,FALSE)</f>
        <v>6850.3815384615364</v>
      </c>
      <c r="AC207" s="16">
        <f>VLOOKUP($B207,[1]AC!$B:$BJ,28,FALSE)</f>
        <v>4.8283825863847663E-2</v>
      </c>
      <c r="AD207" s="16">
        <f>VLOOKUP($B207,[1]AC!$B:$BJ,29,FALSE)</f>
        <v>4.8265686130497407E-2</v>
      </c>
      <c r="AE207" s="16" t="str">
        <f>VLOOKUP($B207,[1]AC!$B:$BJ,30,FALSE)</f>
        <v>UP</v>
      </c>
      <c r="AF207" s="16" t="str">
        <f>VLOOKUP($B207,[1]AC!$B:$BJ,31,FALSE)</f>
        <v>UP</v>
      </c>
      <c r="AG207" s="16" t="str">
        <f>VLOOKUP($B207,[1]AC!$B:$BJ,32,FALSE)</f>
        <v>POSITIVE</v>
      </c>
      <c r="AH207" s="16">
        <f>VLOOKUP($B207,[1]AC!$B:$BJ,33,FALSE)</f>
        <v>311.67754434081149</v>
      </c>
      <c r="AI207" s="16">
        <f>VLOOKUP($B207,[1]AC!$B:$BJ,34,FALSE)</f>
        <v>6560.7823076923087</v>
      </c>
      <c r="AJ207" s="16">
        <f>VLOOKUP($B207,[1]AC!$B:$BJ,35,FALSE)</f>
        <v>311.71549309006031</v>
      </c>
      <c r="AK207" s="16">
        <f>VLOOKUP($B207,[1]AC!$B:$BJ,36,FALSE)</f>
        <v>6561.3723076923088</v>
      </c>
      <c r="AL207" s="16">
        <f>VLOOKUP($B207,[1]AC!$B:$BJ,37,FALSE)</f>
        <v>4.7506155474078063E-2</v>
      </c>
      <c r="AM207" s="16">
        <f>VLOOKUP($B207,[1]AC!$B:$BJ,38,FALSE)</f>
        <v>4.7507667370835921E-2</v>
      </c>
      <c r="AN207" s="16" t="str">
        <f>VLOOKUP($B208,[1]AC!$B:$BJ,39,FALSE)</f>
        <v>UP</v>
      </c>
      <c r="AO207" s="16" t="str">
        <f>VLOOKUP($B207,[1]AC!$B:$BJ,40,FALSE)</f>
        <v>DOWN</v>
      </c>
      <c r="AP207" s="16" t="str">
        <f>VLOOKUP($B207,[1]AC!$B:$BJ,41,FALSE)</f>
        <v>POSITIVE</v>
      </c>
      <c r="AQ207" s="16">
        <f>VLOOKUP($B207,[1]AC!$B:$BJ,42,FALSE)</f>
        <v>327.08380691707498</v>
      </c>
      <c r="AR207" s="16">
        <f>VLOOKUP($B207,[1]AC!$B:$BJ,43,FALSE)</f>
        <v>6769.6039787132295</v>
      </c>
      <c r="AS207" s="16">
        <f>VLOOKUP($B207,[1]AC!$B:$BJ,44,FALSE)</f>
        <v>326.79707453335482</v>
      </c>
      <c r="AT207" s="16">
        <f>VLOOKUP($B207,[1]AC!$B:$BJ,45,FALSE)</f>
        <v>6766.1256231941452</v>
      </c>
      <c r="AU207" s="16">
        <f>VLOOKUP($B207,[1]AC!$B:$BJ,46,FALSE)</f>
        <v>4.8316534903013228E-2</v>
      </c>
      <c r="AV207" s="16">
        <f>VLOOKUP($B207,[1]AC!$B:$BJ,47,FALSE)</f>
        <v>4.8298996018208841E-2</v>
      </c>
      <c r="AW207" s="16" t="str">
        <f>VLOOKUP($B207,[1]AC!$B:$BJ,48,FALSE)</f>
        <v>UP</v>
      </c>
      <c r="AX207" s="16" t="str">
        <f>VLOOKUP($B207,[1]AC!$B:$BJ,49,FALSE)</f>
        <v>UP</v>
      </c>
      <c r="AY207" s="16" t="str">
        <f>VLOOKUP($B207,[1]AC!$B:$BJ,50,FALSE)</f>
        <v>POSITIVE</v>
      </c>
      <c r="AZ207" s="16">
        <f>VLOOKUP($B207,[1]AC!$B:$BJ,51,FALSE)</f>
        <v>58.568205186330474</v>
      </c>
      <c r="BA207" s="16">
        <f>VLOOKUP($B207,[1]AC!$B:$BJ,52,FALSE)</f>
        <v>339.59451608965486</v>
      </c>
      <c r="BB207" s="16">
        <f>VLOOKUP($B207,[1]AC!$B:$BJ,53,FALSE)</f>
        <v>307.02077954397214</v>
      </c>
      <c r="BC207" s="16">
        <f>VLOOKUP($B207,[1]AC!$B:$BJ,54,FALSE)</f>
        <v>4.9632247592010792E-3</v>
      </c>
      <c r="BD207" s="16">
        <f>VLOOKUP($B207,[1]AC!$B:$BJ,55,FALSE)</f>
        <v>1.6540451709859294E-2</v>
      </c>
      <c r="BE207" s="16">
        <f>VLOOKUP($B207,[1]AC!$B:$BJ,56,FALSE)</f>
        <v>0.11158599918518264</v>
      </c>
      <c r="BF207" s="14">
        <f>VLOOKUP($B207,[2]indicators!$A:$G,2,FALSE)</f>
        <v>3</v>
      </c>
      <c r="BG207" s="14">
        <f>VLOOKUP($B207,[2]indicators!$A:$G,3,FALSE)</f>
        <v>0</v>
      </c>
      <c r="BH207" s="14">
        <f>VLOOKUP($B207,[2]indicators!$A:$G,4,FALSE)</f>
        <v>0</v>
      </c>
      <c r="BI207" s="17">
        <f>VLOOKUP($B207,[2]indicators!$A:$G,5,FALSE)</f>
        <v>0</v>
      </c>
      <c r="BJ207" s="17">
        <f>VLOOKUP($B207,[2]indicators!$A:$G,6,FALSE)</f>
        <v>46030</v>
      </c>
      <c r="BK207" s="17">
        <f>VLOOKUP($B207,[2]indicators!$A:$G,7,FALSE)</f>
        <v>0</v>
      </c>
    </row>
    <row r="208" spans="1:63" x14ac:dyDescent="0.25">
      <c r="A208" s="14">
        <v>207</v>
      </c>
      <c r="B208" s="14" t="s">
        <v>217</v>
      </c>
      <c r="C208" s="6" t="s">
        <v>638</v>
      </c>
      <c r="D208" s="6" t="s">
        <v>100</v>
      </c>
      <c r="E208" s="15">
        <f t="shared" ca="1" si="3"/>
        <v>2</v>
      </c>
      <c r="F208" s="16">
        <f>VLOOKUP($B208,[1]AC!$B:$BJ,5,FALSE)</f>
        <v>69.253910996393273</v>
      </c>
      <c r="G208" s="16">
        <f>VLOOKUP($B209,[1]AC!$B:$BJ,6,FALSE)</f>
        <v>52.558294930935155</v>
      </c>
      <c r="H208" s="16">
        <f>VLOOKUP($B209,[1]AC!$B:$BJ,7,FALSE)</f>
        <v>0</v>
      </c>
      <c r="I208" s="16">
        <f>VLOOKUP($B209,[1]AC!$B:$BJ,8,FALSE)</f>
        <v>99.57</v>
      </c>
      <c r="J208" s="16">
        <f>VLOOKUP($B209,[1]AC!$B:$BJ,9,FALSE)</f>
        <v>6941.81</v>
      </c>
      <c r="K208" s="16">
        <f>VLOOKUP($B209,[1]AC!$B:$BJ,10,FALSE)</f>
        <v>99.83</v>
      </c>
      <c r="L208" s="16">
        <f>VLOOKUP($B209,[1]AC!$B:$BJ,11,FALSE)</f>
        <v>6964.82</v>
      </c>
      <c r="M208" s="16">
        <f>VLOOKUP($B209,[1]AC!$B:$BJ,12,FALSE)</f>
        <v>1.4343521358262468E-2</v>
      </c>
      <c r="N208" s="16">
        <f>VLOOKUP($B209,[1]AC!$B:$BJ,13,FALSE)</f>
        <v>1.4333464468572053E-2</v>
      </c>
      <c r="O208" s="16">
        <f>VLOOKUP($B209,[1]AC!$B:$BJ,14,FALSE)</f>
        <v>98.144628817896447</v>
      </c>
      <c r="P208" s="16">
        <f>VLOOKUP($B209,[1]AC!$B:$BJ,15,FALSE)</f>
        <v>6892.2477999999992</v>
      </c>
      <c r="Q208" s="16">
        <f>VLOOKUP($B209,[1]AC!$B:$BJ,16,FALSE)</f>
        <v>98.124361051999983</v>
      </c>
      <c r="R208" s="16">
        <f>VLOOKUP($B209,[1]AC!$B:$BJ,17,FALSE)</f>
        <v>6889.6637999999994</v>
      </c>
      <c r="S208" s="16">
        <f>VLOOKUP($B209,[1]AC!$B:$BJ,18,FALSE)</f>
        <v>1.4239857832432614E-2</v>
      </c>
      <c r="T208" s="16">
        <f>VLOOKUP($B209,[1]AC!$B:$BJ,19,FALSE)</f>
        <v>1.4242256792269021E-2</v>
      </c>
      <c r="U208" s="16" t="str">
        <f>VLOOKUP($B208,[1]AC!$B:$BJ,20,FALSE)</f>
        <v>POSITIVE</v>
      </c>
      <c r="V208" s="16" t="str">
        <f>VLOOKUP($B208,[1]AC!$B:$BJ,21,FALSE)</f>
        <v/>
      </c>
      <c r="W208" s="16" t="str">
        <f>VLOOKUP($B208,[1]AC!$B:$BJ,22,FALSE)</f>
        <v>UP</v>
      </c>
      <c r="X208" s="16" t="str">
        <f>VLOOKUP($B208,[1]AC!$B:$BJ,23,FALSE)</f>
        <v>POSITIVE</v>
      </c>
      <c r="Y208" s="16">
        <f>VLOOKUP($B208,[1]AC!$B:$BJ,24,FALSE)</f>
        <v>143.22468860806492</v>
      </c>
      <c r="Z208" s="16">
        <f>VLOOKUP($B208,[1]AC!$B:$BJ,25,FALSE)</f>
        <v>6852.6203076923057</v>
      </c>
      <c r="AA208" s="16">
        <f>VLOOKUP($B208,[1]AC!$B:$BJ,26,FALSE)</f>
        <v>142.99018141107695</v>
      </c>
      <c r="AB208" s="16">
        <f>VLOOKUP($B208,[1]AC!$B:$BJ,27,FALSE)</f>
        <v>6850.3815384615364</v>
      </c>
      <c r="AC208" s="16">
        <f>VLOOKUP($B208,[1]AC!$B:$BJ,28,FALSE)</f>
        <v>2.0900718583122167E-2</v>
      </c>
      <c r="AD208" s="16">
        <f>VLOOKUP($B208,[1]AC!$B:$BJ,29,FALSE)</f>
        <v>2.0873316414313149E-2</v>
      </c>
      <c r="AE208" s="16" t="str">
        <f>VLOOKUP($B208,[1]AC!$B:$BJ,30,FALSE)</f>
        <v>UP</v>
      </c>
      <c r="AF208" s="16" t="str">
        <f>VLOOKUP($B208,[1]AC!$B:$BJ,31,FALSE)</f>
        <v>UP</v>
      </c>
      <c r="AG208" s="16" t="str">
        <f>VLOOKUP($B208,[1]AC!$B:$BJ,32,FALSE)</f>
        <v>POSITIVE</v>
      </c>
      <c r="AH208" s="16">
        <f>VLOOKUP($B208,[1]AC!$B:$BJ,33,FALSE)</f>
        <v>137.90010754597813</v>
      </c>
      <c r="AI208" s="16">
        <f>VLOOKUP($B208,[1]AC!$B:$BJ,34,FALSE)</f>
        <v>6560.7823076923087</v>
      </c>
      <c r="AJ208" s="16">
        <f>VLOOKUP($B208,[1]AC!$B:$BJ,35,FALSE)</f>
        <v>137.89215864022893</v>
      </c>
      <c r="AK208" s="16">
        <f>VLOOKUP($B208,[1]AC!$B:$BJ,36,FALSE)</f>
        <v>6561.3723076923088</v>
      </c>
      <c r="AL208" s="16">
        <f>VLOOKUP($B208,[1]AC!$B:$BJ,37,FALSE)</f>
        <v>2.1018851270875827E-2</v>
      </c>
      <c r="AM208" s="16">
        <f>VLOOKUP($B208,[1]AC!$B:$BJ,38,FALSE)</f>
        <v>2.101574978127202E-2</v>
      </c>
      <c r="AN208" s="16" t="str">
        <f>VLOOKUP($B209,[1]AC!$B:$BJ,39,FALSE)</f>
        <v>DOWN</v>
      </c>
      <c r="AO208" s="16" t="str">
        <f>VLOOKUP($B208,[1]AC!$B:$BJ,40,FALSE)</f>
        <v>UP</v>
      </c>
      <c r="AP208" s="16" t="str">
        <f>VLOOKUP($B208,[1]AC!$B:$BJ,41,FALSE)</f>
        <v>POSITIVE</v>
      </c>
      <c r="AQ208" s="16">
        <f>VLOOKUP($B208,[1]AC!$B:$BJ,42,FALSE)</f>
        <v>142.25818567242922</v>
      </c>
      <c r="AR208" s="16">
        <f>VLOOKUP($B208,[1]AC!$B:$BJ,43,FALSE)</f>
        <v>6769.6039787132295</v>
      </c>
      <c r="AS208" s="16">
        <f>VLOOKUP($B208,[1]AC!$B:$BJ,44,FALSE)</f>
        <v>142.04989251841081</v>
      </c>
      <c r="AT208" s="16">
        <f>VLOOKUP($B208,[1]AC!$B:$BJ,45,FALSE)</f>
        <v>6766.1256231941452</v>
      </c>
      <c r="AU208" s="16">
        <f>VLOOKUP($B208,[1]AC!$B:$BJ,46,FALSE)</f>
        <v>2.1014255208983399E-2</v>
      </c>
      <c r="AV208" s="16">
        <f>VLOOKUP($B208,[1]AC!$B:$BJ,47,FALSE)</f>
        <v>2.0994273596024671E-2</v>
      </c>
      <c r="AW208" s="16" t="str">
        <f>VLOOKUP($B208,[1]AC!$B:$BJ,48,FALSE)</f>
        <v>UP</v>
      </c>
      <c r="AX208" s="16" t="str">
        <f>VLOOKUP($B208,[1]AC!$B:$BJ,49,FALSE)</f>
        <v>UP</v>
      </c>
      <c r="AY208" s="16" t="str">
        <f>VLOOKUP($B208,[1]AC!$B:$BJ,50,FALSE)</f>
        <v>POSITIVE</v>
      </c>
      <c r="AZ208" s="16">
        <f>VLOOKUP($B208,[1]AC!$B:$BJ,51,FALSE)</f>
        <v>85.425319954332522</v>
      </c>
      <c r="BA208" s="16">
        <f>VLOOKUP($B208,[1]AC!$B:$BJ,52,FALSE)</f>
        <v>147.13354862336189</v>
      </c>
      <c r="BB208" s="16">
        <f>VLOOKUP($B208,[1]AC!$B:$BJ,53,FALSE)</f>
        <v>136.40290472617122</v>
      </c>
      <c r="BC208" s="16">
        <f>VLOOKUP($B208,[1]AC!$B:$BJ,54,FALSE)</f>
        <v>3.6949094394199244E-2</v>
      </c>
      <c r="BD208" s="16">
        <f>VLOOKUP($B208,[1]AC!$B:$BJ,55,FALSE)</f>
        <v>5.1947242321003007E-2</v>
      </c>
      <c r="BE208" s="16">
        <f>VLOOKUP($B208,[1]AC!$B:$BJ,56,FALSE)</f>
        <v>0.11852456739307882</v>
      </c>
      <c r="BF208" s="14">
        <f>VLOOKUP($B208,[2]indicators!$A:$G,2,FALSE)</f>
        <v>52</v>
      </c>
      <c r="BG208" s="14">
        <f>VLOOKUP($B208,[2]indicators!$A:$G,3,FALSE)</f>
        <v>1</v>
      </c>
      <c r="BH208" s="14">
        <f>VLOOKUP($B208,[2]indicators!$A:$G,4,FALSE)</f>
        <v>0</v>
      </c>
      <c r="BI208" s="17">
        <f>VLOOKUP($B208,[2]indicators!$A:$G,5,FALSE)</f>
        <v>0</v>
      </c>
      <c r="BJ208" s="17">
        <f>VLOOKUP($B208,[2]indicators!$A:$G,6,FALSE)</f>
        <v>45995</v>
      </c>
      <c r="BK208" s="17">
        <f>VLOOKUP($B208,[2]indicators!$A:$G,7,FALSE)</f>
        <v>0</v>
      </c>
    </row>
    <row r="209" spans="1:63" x14ac:dyDescent="0.25">
      <c r="A209" s="14">
        <v>208</v>
      </c>
      <c r="B209" s="14" t="s">
        <v>218</v>
      </c>
      <c r="C209" s="6" t="s">
        <v>639</v>
      </c>
      <c r="D209" s="6" t="s">
        <v>100</v>
      </c>
      <c r="E209" s="15">
        <f t="shared" ca="1" si="3"/>
        <v>5</v>
      </c>
      <c r="F209" s="16">
        <f>VLOOKUP($B209,[1]AC!$B:$BJ,5,FALSE)</f>
        <v>53.375064906796425</v>
      </c>
      <c r="G209" s="16">
        <f>VLOOKUP($B210,[1]AC!$B:$BJ,6,FALSE)</f>
        <v>52.558294930935155</v>
      </c>
      <c r="H209" s="16">
        <f>VLOOKUP($B210,[1]AC!$B:$BJ,7,FALSE)</f>
        <v>0</v>
      </c>
      <c r="I209" s="16">
        <f>VLOOKUP($B210,[1]AC!$B:$BJ,8,FALSE)</f>
        <v>103.18</v>
      </c>
      <c r="J209" s="16">
        <f>VLOOKUP($B210,[1]AC!$B:$BJ,9,FALSE)</f>
        <v>6941.81</v>
      </c>
      <c r="K209" s="16">
        <f>VLOOKUP($B210,[1]AC!$B:$BJ,10,FALSE)</f>
        <v>102.66</v>
      </c>
      <c r="L209" s="16">
        <f>VLOOKUP($B210,[1]AC!$B:$BJ,11,FALSE)</f>
        <v>6964.82</v>
      </c>
      <c r="M209" s="16">
        <f>VLOOKUP($B210,[1]AC!$B:$BJ,12,FALSE)</f>
        <v>1.486355863960552E-2</v>
      </c>
      <c r="N209" s="16">
        <f>VLOOKUP($B210,[1]AC!$B:$BJ,13,FALSE)</f>
        <v>1.473979227029557E-2</v>
      </c>
      <c r="O209" s="16">
        <f>VLOOKUP($B210,[1]AC!$B:$BJ,14,FALSE)</f>
        <v>104.26111883390351</v>
      </c>
      <c r="P209" s="16">
        <f>VLOOKUP($B210,[1]AC!$B:$BJ,15,FALSE)</f>
        <v>6892.2477999999992</v>
      </c>
      <c r="Q209" s="16">
        <f>VLOOKUP($B210,[1]AC!$B:$BJ,16,FALSE)</f>
        <v>104.23439622880002</v>
      </c>
      <c r="R209" s="16">
        <f>VLOOKUP($B210,[1]AC!$B:$BJ,17,FALSE)</f>
        <v>6889.6637999999994</v>
      </c>
      <c r="S209" s="16">
        <f>VLOOKUP($B210,[1]AC!$B:$BJ,18,FALSE)</f>
        <v>1.5127302711591932E-2</v>
      </c>
      <c r="T209" s="16">
        <f>VLOOKUP($B210,[1]AC!$B:$BJ,19,FALSE)</f>
        <v>1.5129097624299176E-2</v>
      </c>
      <c r="U209" s="16" t="str">
        <f>VLOOKUP($B209,[1]AC!$B:$BJ,20,FALSE)</f>
        <v>NEGATIVE</v>
      </c>
      <c r="V209" s="16" t="str">
        <f>VLOOKUP($B209,[1]AC!$B:$BJ,21,FALSE)</f>
        <v/>
      </c>
      <c r="W209" s="16" t="str">
        <f>VLOOKUP($B209,[1]AC!$B:$BJ,22,FALSE)</f>
        <v>DOWN</v>
      </c>
      <c r="X209" s="16" t="str">
        <f>VLOOKUP($B209,[1]AC!$B:$BJ,23,FALSE)</f>
        <v>POSITIVE</v>
      </c>
      <c r="Y209" s="16">
        <f>VLOOKUP($B209,[1]AC!$B:$BJ,24,FALSE)</f>
        <v>97.426373431458799</v>
      </c>
      <c r="Z209" s="16">
        <f>VLOOKUP($B209,[1]AC!$B:$BJ,25,FALSE)</f>
        <v>6852.6203076923057</v>
      </c>
      <c r="AA209" s="16">
        <f>VLOOKUP($B209,[1]AC!$B:$BJ,26,FALSE)</f>
        <v>97.295947432307671</v>
      </c>
      <c r="AB209" s="16">
        <f>VLOOKUP($B209,[1]AC!$B:$BJ,27,FALSE)</f>
        <v>6850.3815384615364</v>
      </c>
      <c r="AC209" s="16">
        <f>VLOOKUP($B209,[1]AC!$B:$BJ,28,FALSE)</f>
        <v>1.4217389707422472E-2</v>
      </c>
      <c r="AD209" s="16">
        <f>VLOOKUP($B209,[1]AC!$B:$BJ,29,FALSE)</f>
        <v>1.4202996852954626E-2</v>
      </c>
      <c r="AE209" s="16" t="str">
        <f>VLOOKUP($B209,[1]AC!$B:$BJ,30,FALSE)</f>
        <v>UP</v>
      </c>
      <c r="AF209" s="16" t="str">
        <f>VLOOKUP($B209,[1]AC!$B:$BJ,31,FALSE)</f>
        <v>UP</v>
      </c>
      <c r="AG209" s="16" t="str">
        <f>VLOOKUP($B209,[1]AC!$B:$BJ,32,FALSE)</f>
        <v>POSITIVE</v>
      </c>
      <c r="AH209" s="16">
        <f>VLOOKUP($B209,[1]AC!$B:$BJ,33,FALSE)</f>
        <v>90.916842929152338</v>
      </c>
      <c r="AI209" s="16">
        <f>VLOOKUP($B209,[1]AC!$B:$BJ,34,FALSE)</f>
        <v>6560.7823076923087</v>
      </c>
      <c r="AJ209" s="16">
        <f>VLOOKUP($B209,[1]AC!$B:$BJ,35,FALSE)</f>
        <v>90.923509603644021</v>
      </c>
      <c r="AK209" s="16">
        <f>VLOOKUP($B209,[1]AC!$B:$BJ,36,FALSE)</f>
        <v>6561.3723076923088</v>
      </c>
      <c r="AL209" s="16">
        <f>VLOOKUP($B209,[1]AC!$B:$BJ,37,FALSE)</f>
        <v>1.3857622256808495E-2</v>
      </c>
      <c r="AM209" s="16">
        <f>VLOOKUP($B209,[1]AC!$B:$BJ,38,FALSE)</f>
        <v>1.3857392225258836E-2</v>
      </c>
      <c r="AN209" s="16" t="str">
        <f>VLOOKUP($B210,[1]AC!$B:$BJ,39,FALSE)</f>
        <v>UP</v>
      </c>
      <c r="AO209" s="16" t="str">
        <f>VLOOKUP($B209,[1]AC!$B:$BJ,40,FALSE)</f>
        <v>UP</v>
      </c>
      <c r="AP209" s="16" t="str">
        <f>VLOOKUP($B209,[1]AC!$B:$BJ,41,FALSE)</f>
        <v>POSITIVE</v>
      </c>
      <c r="AQ209" s="16">
        <f>VLOOKUP($B209,[1]AC!$B:$BJ,42,FALSE)</f>
        <v>95.384543599357457</v>
      </c>
      <c r="AR209" s="16">
        <f>VLOOKUP($B209,[1]AC!$B:$BJ,43,FALSE)</f>
        <v>6769.6039787132295</v>
      </c>
      <c r="AS209" s="16">
        <f>VLOOKUP($B209,[1]AC!$B:$BJ,44,FALSE)</f>
        <v>95.300014557181328</v>
      </c>
      <c r="AT209" s="16">
        <f>VLOOKUP($B209,[1]AC!$B:$BJ,45,FALSE)</f>
        <v>6766.1256231941452</v>
      </c>
      <c r="AU209" s="16">
        <f>VLOOKUP($B209,[1]AC!$B:$BJ,46,FALSE)</f>
        <v>1.4090121652505914E-2</v>
      </c>
      <c r="AV209" s="16">
        <f>VLOOKUP($B209,[1]AC!$B:$BJ,47,FALSE)</f>
        <v>1.4084872180098868E-2</v>
      </c>
      <c r="AW209" s="16" t="str">
        <f>VLOOKUP($B209,[1]AC!$B:$BJ,48,FALSE)</f>
        <v>UP</v>
      </c>
      <c r="AX209" s="16" t="str">
        <f>VLOOKUP($B209,[1]AC!$B:$BJ,49,FALSE)</f>
        <v>UP</v>
      </c>
      <c r="AY209" s="16" t="str">
        <f>VLOOKUP($B209,[1]AC!$B:$BJ,50,FALSE)</f>
        <v>POSITIVE</v>
      </c>
      <c r="AZ209" s="16">
        <f>VLOOKUP($B209,[1]AC!$B:$BJ,51,FALSE)</f>
        <v>60.349608508583884</v>
      </c>
      <c r="BA209" s="16">
        <f>VLOOKUP($B209,[1]AC!$B:$BJ,52,FALSE)</f>
        <v>99.109354828865307</v>
      </c>
      <c r="BB209" s="16">
        <f>VLOOKUP($B209,[1]AC!$B:$BJ,53,FALSE)</f>
        <v>90.130421683014035</v>
      </c>
      <c r="BC209" s="16">
        <f>VLOOKUP($B209,[1]AC!$B:$BJ,54,FALSE)</f>
        <v>4.6478475410327569E-3</v>
      </c>
      <c r="BD209" s="16">
        <f>VLOOKUP($B209,[1]AC!$B:$BJ,55,FALSE)</f>
        <v>1.4523170541999475E-2</v>
      </c>
      <c r="BE209" s="16">
        <f>VLOOKUP($B209,[1]AC!$B:$BJ,56,FALSE)</f>
        <v>0.10473243263173315</v>
      </c>
      <c r="BF209" s="14">
        <f>VLOOKUP($B209,[2]indicators!$A:$G,2,FALSE)</f>
        <v>3</v>
      </c>
      <c r="BG209" s="14">
        <f>VLOOKUP($B209,[2]indicators!$A:$G,3,FALSE)</f>
        <v>0</v>
      </c>
      <c r="BH209" s="14">
        <f>VLOOKUP($B209,[2]indicators!$A:$G,4,FALSE)</f>
        <v>0</v>
      </c>
      <c r="BI209" s="17">
        <f>VLOOKUP($B209,[2]indicators!$A:$G,5,FALSE)</f>
        <v>45996</v>
      </c>
      <c r="BJ209" s="17">
        <f>VLOOKUP($B209,[2]indicators!$A:$G,6,FALSE)</f>
        <v>46029</v>
      </c>
      <c r="BK209" s="17">
        <f>VLOOKUP($B209,[2]indicators!$A:$G,7,FALSE)</f>
        <v>0</v>
      </c>
    </row>
    <row r="210" spans="1:63" x14ac:dyDescent="0.25">
      <c r="A210" s="14">
        <v>209</v>
      </c>
      <c r="B210" s="14" t="s">
        <v>219</v>
      </c>
      <c r="C210" s="6" t="s">
        <v>640</v>
      </c>
      <c r="D210" s="6" t="s">
        <v>100</v>
      </c>
      <c r="E210" s="15">
        <f t="shared" ca="1" si="3"/>
        <v>-1</v>
      </c>
      <c r="F210" s="16">
        <f>VLOOKUP($B210,[1]AC!$B:$BJ,5,FALSE)</f>
        <v>44.699116212180691</v>
      </c>
      <c r="G210" s="16">
        <f>VLOOKUP($B211,[1]AC!$B:$BJ,6,FALSE)</f>
        <v>52.558294930935155</v>
      </c>
      <c r="H210" s="16">
        <f>VLOOKUP($B211,[1]AC!$B:$BJ,7,FALSE)</f>
        <v>1</v>
      </c>
      <c r="I210" s="16">
        <f>VLOOKUP($B211,[1]AC!$B:$BJ,8,FALSE)</f>
        <v>56.64</v>
      </c>
      <c r="J210" s="16">
        <f>VLOOKUP($B211,[1]AC!$B:$BJ,9,FALSE)</f>
        <v>6941.81</v>
      </c>
      <c r="K210" s="16">
        <f>VLOOKUP($B211,[1]AC!$B:$BJ,10,FALSE)</f>
        <v>56.69</v>
      </c>
      <c r="L210" s="16">
        <f>VLOOKUP($B211,[1]AC!$B:$BJ,11,FALSE)</f>
        <v>6964.82</v>
      </c>
      <c r="M210" s="16">
        <f>VLOOKUP($B211,[1]AC!$B:$BJ,12,FALSE)</f>
        <v>8.159255295088744E-3</v>
      </c>
      <c r="N210" s="16">
        <f>VLOOKUP($B211,[1]AC!$B:$BJ,13,FALSE)</f>
        <v>8.1394781200375601E-3</v>
      </c>
      <c r="O210" s="16">
        <f>VLOOKUP($B211,[1]AC!$B:$BJ,14,FALSE)</f>
        <v>49.979241543792952</v>
      </c>
      <c r="P210" s="16">
        <f>VLOOKUP($B211,[1]AC!$B:$BJ,15,FALSE)</f>
        <v>6892.2477999999992</v>
      </c>
      <c r="Q210" s="16">
        <f>VLOOKUP($B211,[1]AC!$B:$BJ,16,FALSE)</f>
        <v>49.790086112799997</v>
      </c>
      <c r="R210" s="16">
        <f>VLOOKUP($B211,[1]AC!$B:$BJ,17,FALSE)</f>
        <v>6889.6637999999994</v>
      </c>
      <c r="S210" s="16">
        <f>VLOOKUP($B211,[1]AC!$B:$BJ,18,FALSE)</f>
        <v>7.2515154698577378E-3</v>
      </c>
      <c r="T210" s="16">
        <f>VLOOKUP($B211,[1]AC!$B:$BJ,19,FALSE)</f>
        <v>7.2267802258798178E-3</v>
      </c>
      <c r="U210" s="16" t="str">
        <f>VLOOKUP($B210,[1]AC!$B:$BJ,20,FALSE)</f>
        <v>NEGATIVE</v>
      </c>
      <c r="V210" s="16" t="str">
        <f>VLOOKUP($B210,[1]AC!$B:$BJ,21,FALSE)</f>
        <v/>
      </c>
      <c r="W210" s="16" t="str">
        <f>VLOOKUP($B210,[1]AC!$B:$BJ,22,FALSE)</f>
        <v>DOWN</v>
      </c>
      <c r="X210" s="16" t="str">
        <f>VLOOKUP($B210,[1]AC!$B:$BJ,23,FALSE)</f>
        <v>NEGATIVE</v>
      </c>
      <c r="Y210" s="16">
        <f>VLOOKUP($B210,[1]AC!$B:$BJ,24,FALSE)</f>
        <v>103.41712885946427</v>
      </c>
      <c r="Z210" s="16">
        <f>VLOOKUP($B210,[1]AC!$B:$BJ,25,FALSE)</f>
        <v>6852.6203076923057</v>
      </c>
      <c r="AA210" s="16">
        <f>VLOOKUP($B210,[1]AC!$B:$BJ,26,FALSE)</f>
        <v>103.41347846938466</v>
      </c>
      <c r="AB210" s="16">
        <f>VLOOKUP($B210,[1]AC!$B:$BJ,27,FALSE)</f>
        <v>6850.3815384615364</v>
      </c>
      <c r="AC210" s="16">
        <f>VLOOKUP($B210,[1]AC!$B:$BJ,28,FALSE)</f>
        <v>1.5091618127940772E-2</v>
      </c>
      <c r="AD210" s="16">
        <f>VLOOKUP($B210,[1]AC!$B:$BJ,29,FALSE)</f>
        <v>1.5096017336956874E-2</v>
      </c>
      <c r="AE210" s="16" t="str">
        <f>VLOOKUP($B210,[1]AC!$B:$BJ,30,FALSE)</f>
        <v>UP</v>
      </c>
      <c r="AF210" s="16" t="str">
        <f>VLOOKUP($B210,[1]AC!$B:$BJ,31,FALSE)</f>
        <v>DOWN</v>
      </c>
      <c r="AG210" s="16" t="str">
        <f>VLOOKUP($B210,[1]AC!$B:$BJ,32,FALSE)</f>
        <v>NEGATIVE</v>
      </c>
      <c r="AH210" s="16">
        <f>VLOOKUP($B210,[1]AC!$B:$BJ,33,FALSE)</f>
        <v>101.89073337076842</v>
      </c>
      <c r="AI210" s="16">
        <f>VLOOKUP($B210,[1]AC!$B:$BJ,34,FALSE)</f>
        <v>6560.7823076923087</v>
      </c>
      <c r="AJ210" s="16">
        <f>VLOOKUP($B210,[1]AC!$B:$BJ,35,FALSE)</f>
        <v>101.87740002961006</v>
      </c>
      <c r="AK210" s="16">
        <f>VLOOKUP($B210,[1]AC!$B:$BJ,36,FALSE)</f>
        <v>6561.3723076923088</v>
      </c>
      <c r="AL210" s="16">
        <f>VLOOKUP($B210,[1]AC!$B:$BJ,37,FALSE)</f>
        <v>1.5530271938958373E-2</v>
      </c>
      <c r="AM210" s="16">
        <f>VLOOKUP($B210,[1]AC!$B:$BJ,38,FALSE)</f>
        <v>1.5526843357169777E-2</v>
      </c>
      <c r="AN210" s="16" t="str">
        <f>VLOOKUP($B211,[1]AC!$B:$BJ,39,FALSE)</f>
        <v>DOWN</v>
      </c>
      <c r="AO210" s="16" t="str">
        <f>VLOOKUP($B210,[1]AC!$B:$BJ,40,FALSE)</f>
        <v>UP</v>
      </c>
      <c r="AP210" s="16" t="str">
        <f>VLOOKUP($B210,[1]AC!$B:$BJ,41,FALSE)</f>
        <v>NEGATIVE</v>
      </c>
      <c r="AQ210" s="16">
        <f>VLOOKUP($B210,[1]AC!$B:$BJ,42,FALSE)</f>
        <v>103.20025687324802</v>
      </c>
      <c r="AR210" s="16">
        <f>VLOOKUP($B210,[1]AC!$B:$BJ,43,FALSE)</f>
        <v>6769.6039787132295</v>
      </c>
      <c r="AS210" s="16">
        <f>VLOOKUP($B210,[1]AC!$B:$BJ,44,FALSE)</f>
        <v>103.20067023025842</v>
      </c>
      <c r="AT210" s="16">
        <f>VLOOKUP($B210,[1]AC!$B:$BJ,45,FALSE)</f>
        <v>6766.1256231941452</v>
      </c>
      <c r="AU210" s="16">
        <f>VLOOKUP($B210,[1]AC!$B:$BJ,46,FALSE)</f>
        <v>1.5244652005901296E-2</v>
      </c>
      <c r="AV210" s="16">
        <f>VLOOKUP($B210,[1]AC!$B:$BJ,47,FALSE)</f>
        <v>1.5252550126543404E-2</v>
      </c>
      <c r="AW210" s="16" t="str">
        <f>VLOOKUP($B210,[1]AC!$B:$BJ,48,FALSE)</f>
        <v>DOWN</v>
      </c>
      <c r="AX210" s="16" t="str">
        <f>VLOOKUP($B210,[1]AC!$B:$BJ,49,FALSE)</f>
        <v>DOWN</v>
      </c>
      <c r="AY210" s="16" t="str">
        <f>VLOOKUP($B210,[1]AC!$B:$BJ,50,FALSE)</f>
        <v>NEGATIVE</v>
      </c>
      <c r="AZ210" s="16">
        <f>VLOOKUP($B210,[1]AC!$B:$BJ,51,FALSE)</f>
        <v>40.635203624002344</v>
      </c>
      <c r="BA210" s="16">
        <f>VLOOKUP($B210,[1]AC!$B:$BJ,52,FALSE)</f>
        <v>104.64216130016693</v>
      </c>
      <c r="BB210" s="16">
        <f>VLOOKUP($B210,[1]AC!$B:$BJ,53,FALSE)</f>
        <v>101.18115782561172</v>
      </c>
      <c r="BC210" s="16">
        <f>VLOOKUP($B210,[1]AC!$B:$BJ,54,FALSE)</f>
        <v>-1.3972965408968419E-2</v>
      </c>
      <c r="BD210" s="16">
        <f>VLOOKUP($B210,[1]AC!$B:$BJ,55,FALSE)</f>
        <v>-1.0369338503127046E-2</v>
      </c>
      <c r="BE210" s="16">
        <f>VLOOKUP($B210,[1]AC!$B:$BJ,56,FALSE)</f>
        <v>1.975508303466289E-2</v>
      </c>
      <c r="BF210" s="14">
        <f>VLOOKUP($B210,[2]indicators!$A:$G,2,FALSE)</f>
        <v>0</v>
      </c>
      <c r="BG210" s="14">
        <f>VLOOKUP($B210,[2]indicators!$A:$G,3,FALSE)</f>
        <v>0</v>
      </c>
      <c r="BH210" s="14">
        <f>VLOOKUP($B210,[2]indicators!$A:$G,4,FALSE)</f>
        <v>0</v>
      </c>
      <c r="BI210" s="17">
        <f>VLOOKUP($B210,[2]indicators!$A:$G,5,FALSE)</f>
        <v>0</v>
      </c>
      <c r="BJ210" s="17">
        <f>VLOOKUP($B210,[2]indicators!$A:$G,6,FALSE)</f>
        <v>46031</v>
      </c>
      <c r="BK210" s="17">
        <f>VLOOKUP($B210,[2]indicators!$A:$G,7,FALSE)</f>
        <v>0</v>
      </c>
    </row>
    <row r="211" spans="1:63" x14ac:dyDescent="0.25">
      <c r="A211" s="14">
        <v>210</v>
      </c>
      <c r="B211" s="14" t="s">
        <v>220</v>
      </c>
      <c r="C211" s="6" t="s">
        <v>641</v>
      </c>
      <c r="D211" s="6" t="s">
        <v>100</v>
      </c>
      <c r="E211" s="15">
        <f t="shared" ca="1" si="3"/>
        <v>4</v>
      </c>
      <c r="F211" s="16">
        <f>VLOOKUP($B211,[1]AC!$B:$BJ,5,FALSE)</f>
        <v>75.273297066484929</v>
      </c>
      <c r="G211" s="16">
        <f>VLOOKUP($B212,[1]AC!$B:$BJ,6,FALSE)</f>
        <v>52.558294930935155</v>
      </c>
      <c r="H211" s="16">
        <f>VLOOKUP($B212,[1]AC!$B:$BJ,7,FALSE)</f>
        <v>0</v>
      </c>
      <c r="I211" s="16">
        <f>VLOOKUP($B212,[1]AC!$B:$BJ,8,FALSE)</f>
        <v>127.7</v>
      </c>
      <c r="J211" s="16">
        <f>VLOOKUP($B212,[1]AC!$B:$BJ,9,FALSE)</f>
        <v>6941.81</v>
      </c>
      <c r="K211" s="16">
        <f>VLOOKUP($B212,[1]AC!$B:$BJ,10,FALSE)</f>
        <v>129.16999999999999</v>
      </c>
      <c r="L211" s="16">
        <f>VLOOKUP($B212,[1]AC!$B:$BJ,11,FALSE)</f>
        <v>6964.82</v>
      </c>
      <c r="M211" s="16">
        <f>VLOOKUP($B212,[1]AC!$B:$BJ,12,FALSE)</f>
        <v>1.8395778622578261E-2</v>
      </c>
      <c r="N211" s="16">
        <f>VLOOKUP($B212,[1]AC!$B:$BJ,13,FALSE)</f>
        <v>1.8546064363472423E-2</v>
      </c>
      <c r="O211" s="16">
        <f>VLOOKUP($B212,[1]AC!$B:$BJ,14,FALSE)</f>
        <v>128.56032416916483</v>
      </c>
      <c r="P211" s="16">
        <f>VLOOKUP($B212,[1]AC!$B:$BJ,15,FALSE)</f>
        <v>6892.2477999999992</v>
      </c>
      <c r="Q211" s="16">
        <f>VLOOKUP($B212,[1]AC!$B:$BJ,16,FALSE)</f>
        <v>128.49688967259996</v>
      </c>
      <c r="R211" s="16">
        <f>VLOOKUP($B212,[1]AC!$B:$BJ,17,FALSE)</f>
        <v>6889.6637999999994</v>
      </c>
      <c r="S211" s="16">
        <f>VLOOKUP($B212,[1]AC!$B:$BJ,18,FALSE)</f>
        <v>1.8652887693498897E-2</v>
      </c>
      <c r="T211" s="16">
        <f>VLOOKUP($B212,[1]AC!$B:$BJ,19,FALSE)</f>
        <v>1.8650676346877764E-2</v>
      </c>
      <c r="U211" s="16" t="str">
        <f>VLOOKUP($B211,[1]AC!$B:$BJ,20,FALSE)</f>
        <v>POSITIVE</v>
      </c>
      <c r="V211" s="16" t="str">
        <f>VLOOKUP($B211,[1]AC!$B:$BJ,21,FALSE)</f>
        <v/>
      </c>
      <c r="W211" s="16" t="str">
        <f>VLOOKUP($B211,[1]AC!$B:$BJ,22,FALSE)</f>
        <v>UP</v>
      </c>
      <c r="X211" s="16" t="str">
        <f>VLOOKUP($B211,[1]AC!$B:$BJ,23,FALSE)</f>
        <v>POSITIVE</v>
      </c>
      <c r="Y211" s="16">
        <f>VLOOKUP($B211,[1]AC!$B:$BJ,24,FALSE)</f>
        <v>49.393808620763799</v>
      </c>
      <c r="Z211" s="16">
        <f>VLOOKUP($B211,[1]AC!$B:$BJ,25,FALSE)</f>
        <v>6852.6203076923057</v>
      </c>
      <c r="AA211" s="16">
        <f>VLOOKUP($B211,[1]AC!$B:$BJ,26,FALSE)</f>
        <v>49.232418171076908</v>
      </c>
      <c r="AB211" s="16">
        <f>VLOOKUP($B211,[1]AC!$B:$BJ,27,FALSE)</f>
        <v>6850.3815384615364</v>
      </c>
      <c r="AC211" s="16">
        <f>VLOOKUP($B211,[1]AC!$B:$BJ,28,FALSE)</f>
        <v>7.2080177221139075E-3</v>
      </c>
      <c r="AD211" s="16">
        <f>VLOOKUP($B211,[1]AC!$B:$BJ,29,FALSE)</f>
        <v>7.1868140328624035E-3</v>
      </c>
      <c r="AE211" s="16" t="str">
        <f>VLOOKUP($B211,[1]AC!$B:$BJ,30,FALSE)</f>
        <v>UP</v>
      </c>
      <c r="AF211" s="16" t="str">
        <f>VLOOKUP($B211,[1]AC!$B:$BJ,31,FALSE)</f>
        <v>UP</v>
      </c>
      <c r="AG211" s="16" t="str">
        <f>VLOOKUP($B211,[1]AC!$B:$BJ,32,FALSE)</f>
        <v>POSITIVE</v>
      </c>
      <c r="AH211" s="16">
        <f>VLOOKUP($B211,[1]AC!$B:$BJ,33,FALSE)</f>
        <v>47.223165293601284</v>
      </c>
      <c r="AI211" s="16">
        <f>VLOOKUP($B211,[1]AC!$B:$BJ,34,FALSE)</f>
        <v>6560.7823076923087</v>
      </c>
      <c r="AJ211" s="16">
        <f>VLOOKUP($B211,[1]AC!$B:$BJ,35,FALSE)</f>
        <v>47.224447360533368</v>
      </c>
      <c r="AK211" s="16">
        <f>VLOOKUP($B211,[1]AC!$B:$BJ,36,FALSE)</f>
        <v>6561.3723076923088</v>
      </c>
      <c r="AL211" s="16">
        <f>VLOOKUP($B211,[1]AC!$B:$BJ,37,FALSE)</f>
        <v>7.1977948785518497E-3</v>
      </c>
      <c r="AM211" s="16">
        <f>VLOOKUP($B211,[1]AC!$B:$BJ,38,FALSE)</f>
        <v>7.1973430474550548E-3</v>
      </c>
      <c r="AN211" s="16" t="str">
        <f>VLOOKUP($B212,[1]AC!$B:$BJ,39,FALSE)</f>
        <v>DOWN</v>
      </c>
      <c r="AO211" s="16" t="str">
        <f>VLOOKUP($B211,[1]AC!$B:$BJ,40,FALSE)</f>
        <v>UP</v>
      </c>
      <c r="AP211" s="16" t="str">
        <f>VLOOKUP($B211,[1]AC!$B:$BJ,41,FALSE)</f>
        <v>POSITIVE</v>
      </c>
      <c r="AQ211" s="16">
        <f>VLOOKUP($B211,[1]AC!$B:$BJ,42,FALSE)</f>
        <v>49.109850394665074</v>
      </c>
      <c r="AR211" s="16">
        <f>VLOOKUP($B211,[1]AC!$B:$BJ,43,FALSE)</f>
        <v>6769.6039787132295</v>
      </c>
      <c r="AS211" s="16">
        <f>VLOOKUP($B211,[1]AC!$B:$BJ,44,FALSE)</f>
        <v>48.957757601651387</v>
      </c>
      <c r="AT211" s="16">
        <f>VLOOKUP($B211,[1]AC!$B:$BJ,45,FALSE)</f>
        <v>6766.1256231941452</v>
      </c>
      <c r="AU211" s="16">
        <f>VLOOKUP($B211,[1]AC!$B:$BJ,46,FALSE)</f>
        <v>7.254464300879223E-3</v>
      </c>
      <c r="AV211" s="16">
        <f>VLOOKUP($B211,[1]AC!$B:$BJ,47,FALSE)</f>
        <v>7.2357151386349024E-3</v>
      </c>
      <c r="AW211" s="16" t="str">
        <f>VLOOKUP($B211,[1]AC!$B:$BJ,48,FALSE)</f>
        <v>UP</v>
      </c>
      <c r="AX211" s="16" t="str">
        <f>VLOOKUP($B211,[1]AC!$B:$BJ,49,FALSE)</f>
        <v>UP</v>
      </c>
      <c r="AY211" s="16" t="str">
        <f>VLOOKUP($B211,[1]AC!$B:$BJ,50,FALSE)</f>
        <v>POSITIVE</v>
      </c>
      <c r="AZ211" s="16">
        <f>VLOOKUP($B211,[1]AC!$B:$BJ,51,FALSE)</f>
        <v>92.528693745433316</v>
      </c>
      <c r="BA211" s="16">
        <f>VLOOKUP($B211,[1]AC!$B:$BJ,52,FALSE)</f>
        <v>51.383225786762843</v>
      </c>
      <c r="BB211" s="16">
        <f>VLOOKUP($B211,[1]AC!$B:$BJ,53,FALSE)</f>
        <v>46.583387366623036</v>
      </c>
      <c r="BC211" s="16">
        <f>VLOOKUP($B211,[1]AC!$B:$BJ,54,FALSE)</f>
        <v>0.10230525882225527</v>
      </c>
      <c r="BD211" s="16">
        <f>VLOOKUP($B211,[1]AC!$B:$BJ,55,FALSE)</f>
        <v>0.13327049892045162</v>
      </c>
      <c r="BE211" s="16">
        <f>VLOOKUP($B211,[1]AC!$B:$BJ,56,FALSE)</f>
        <v>0.21588409950158582</v>
      </c>
      <c r="BF211" s="14">
        <f>VLOOKUP($B211,[2]indicators!$A:$G,2,FALSE)</f>
        <v>27</v>
      </c>
      <c r="BG211" s="14">
        <f>VLOOKUP($B211,[2]indicators!$A:$G,3,FALSE)</f>
        <v>0</v>
      </c>
      <c r="BH211" s="14">
        <f>VLOOKUP($B211,[2]indicators!$A:$G,4,FALSE)</f>
        <v>0</v>
      </c>
      <c r="BI211" s="17">
        <f>VLOOKUP($B211,[2]indicators!$A:$G,5,FALSE)</f>
        <v>0</v>
      </c>
      <c r="BJ211" s="17">
        <f>VLOOKUP($B211,[2]indicators!$A:$G,6,FALSE)</f>
        <v>46036</v>
      </c>
      <c r="BK211" s="17">
        <f>VLOOKUP($B211,[2]indicators!$A:$G,7,FALSE)</f>
        <v>0</v>
      </c>
    </row>
    <row r="212" spans="1:63" x14ac:dyDescent="0.25">
      <c r="A212" s="14">
        <v>211</v>
      </c>
      <c r="B212" s="14" t="s">
        <v>221</v>
      </c>
      <c r="C212" s="6" t="s">
        <v>642</v>
      </c>
      <c r="D212" s="6" t="s">
        <v>100</v>
      </c>
      <c r="E212" s="15">
        <f t="shared" ca="1" si="3"/>
        <v>-1</v>
      </c>
      <c r="F212" s="16">
        <f>VLOOKUP($B212,[1]AC!$B:$BJ,5,FALSE)</f>
        <v>47.527090332988401</v>
      </c>
      <c r="G212" s="16">
        <f>VLOOKUP($B213,[1]AC!$B:$BJ,6,FALSE)</f>
        <v>52.558294930935155</v>
      </c>
      <c r="H212" s="16">
        <f>VLOOKUP($B213,[1]AC!$B:$BJ,7,FALSE)</f>
        <v>0</v>
      </c>
      <c r="I212" s="16">
        <f>VLOOKUP($B213,[1]AC!$B:$BJ,8,FALSE)</f>
        <v>64.91</v>
      </c>
      <c r="J212" s="16">
        <f>VLOOKUP($B213,[1]AC!$B:$BJ,9,FALSE)</f>
        <v>6941.81</v>
      </c>
      <c r="K212" s="16">
        <f>VLOOKUP($B213,[1]AC!$B:$BJ,10,FALSE)</f>
        <v>65.25</v>
      </c>
      <c r="L212" s="16">
        <f>VLOOKUP($B213,[1]AC!$B:$BJ,11,FALSE)</f>
        <v>6964.82</v>
      </c>
      <c r="M212" s="16">
        <f>VLOOKUP($B213,[1]AC!$B:$BJ,12,FALSE)</f>
        <v>9.3505872387749014E-3</v>
      </c>
      <c r="N212" s="16">
        <f>VLOOKUP($B213,[1]AC!$B:$BJ,13,FALSE)</f>
        <v>9.3685120362048124E-3</v>
      </c>
      <c r="O212" s="16">
        <f>VLOOKUP($B213,[1]AC!$B:$BJ,14,FALSE)</f>
        <v>65.353342861642176</v>
      </c>
      <c r="P212" s="16">
        <f>VLOOKUP($B213,[1]AC!$B:$BJ,15,FALSE)</f>
        <v>6892.2477999999992</v>
      </c>
      <c r="Q212" s="16">
        <f>VLOOKUP($B213,[1]AC!$B:$BJ,16,FALSE)</f>
        <v>65.384668639199987</v>
      </c>
      <c r="R212" s="16">
        <f>VLOOKUP($B213,[1]AC!$B:$BJ,17,FALSE)</f>
        <v>6889.6637999999994</v>
      </c>
      <c r="S212" s="16">
        <f>VLOOKUP($B213,[1]AC!$B:$BJ,18,FALSE)</f>
        <v>9.4821522321995137E-3</v>
      </c>
      <c r="T212" s="16">
        <f>VLOOKUP($B213,[1]AC!$B:$BJ,19,FALSE)</f>
        <v>9.4902553357102837E-3</v>
      </c>
      <c r="U212" s="16" t="str">
        <f>VLOOKUP($B212,[1]AC!$B:$BJ,20,FALSE)</f>
        <v>NEGATIVE</v>
      </c>
      <c r="V212" s="16" t="str">
        <f>VLOOKUP($B212,[1]AC!$B:$BJ,21,FALSE)</f>
        <v/>
      </c>
      <c r="W212" s="16" t="str">
        <f>VLOOKUP($B212,[1]AC!$B:$BJ,22,FALSE)</f>
        <v>UP</v>
      </c>
      <c r="X212" s="16" t="str">
        <f>VLOOKUP($B212,[1]AC!$B:$BJ,23,FALSE)</f>
        <v>NEGATIVE</v>
      </c>
      <c r="Y212" s="16">
        <f>VLOOKUP($B212,[1]AC!$B:$BJ,24,FALSE)</f>
        <v>127.21645143304987</v>
      </c>
      <c r="Z212" s="16">
        <f>VLOOKUP($B212,[1]AC!$B:$BJ,25,FALSE)</f>
        <v>6852.6203076923057</v>
      </c>
      <c r="AA212" s="16">
        <f>VLOOKUP($B212,[1]AC!$B:$BJ,26,FALSE)</f>
        <v>127.1390133367692</v>
      </c>
      <c r="AB212" s="16">
        <f>VLOOKUP($B212,[1]AC!$B:$BJ,27,FALSE)</f>
        <v>6850.3815384615364</v>
      </c>
      <c r="AC212" s="16">
        <f>VLOOKUP($B212,[1]AC!$B:$BJ,28,FALSE)</f>
        <v>1.8564643263576847E-2</v>
      </c>
      <c r="AD212" s="16">
        <f>VLOOKUP($B212,[1]AC!$B:$BJ,29,FALSE)</f>
        <v>1.8559406161970091E-2</v>
      </c>
      <c r="AE212" s="16" t="str">
        <f>VLOOKUP($B212,[1]AC!$B:$BJ,30,FALSE)</f>
        <v>UP</v>
      </c>
      <c r="AF212" s="16" t="str">
        <f>VLOOKUP($B212,[1]AC!$B:$BJ,31,FALSE)</f>
        <v>UP</v>
      </c>
      <c r="AG212" s="16" t="str">
        <f>VLOOKUP($B212,[1]AC!$B:$BJ,32,FALSE)</f>
        <v>NEGATIVE</v>
      </c>
      <c r="AH212" s="16">
        <f>VLOOKUP($B212,[1]AC!$B:$BJ,33,FALSE)</f>
        <v>123.41356467031721</v>
      </c>
      <c r="AI212" s="16">
        <f>VLOOKUP($B212,[1]AC!$B:$BJ,34,FALSE)</f>
        <v>6560.7823076923087</v>
      </c>
      <c r="AJ212" s="16">
        <f>VLOOKUP($B212,[1]AC!$B:$BJ,35,FALSE)</f>
        <v>123.45125705625971</v>
      </c>
      <c r="AK212" s="16">
        <f>VLOOKUP($B212,[1]AC!$B:$BJ,36,FALSE)</f>
        <v>6561.3723076923088</v>
      </c>
      <c r="AL212" s="16">
        <f>VLOOKUP($B212,[1]AC!$B:$BJ,37,FALSE)</f>
        <v>1.8810800127542524E-2</v>
      </c>
      <c r="AM212" s="16">
        <f>VLOOKUP($B212,[1]AC!$B:$BJ,38,FALSE)</f>
        <v>1.8814853245186232E-2</v>
      </c>
      <c r="AN212" s="16" t="str">
        <f>VLOOKUP($B213,[1]AC!$B:$BJ,39,FALSE)</f>
        <v>DOWN</v>
      </c>
      <c r="AO212" s="16" t="str">
        <f>VLOOKUP($B212,[1]AC!$B:$BJ,40,FALSE)</f>
        <v>DOWN</v>
      </c>
      <c r="AP212" s="16" t="str">
        <f>VLOOKUP($B212,[1]AC!$B:$BJ,41,FALSE)</f>
        <v>NEGATIVE</v>
      </c>
      <c r="AQ212" s="16">
        <f>VLOOKUP($B212,[1]AC!$B:$BJ,42,FALSE)</f>
        <v>126.07755694028231</v>
      </c>
      <c r="AR212" s="16">
        <f>VLOOKUP($B212,[1]AC!$B:$BJ,43,FALSE)</f>
        <v>6769.6039787132295</v>
      </c>
      <c r="AS212" s="16">
        <f>VLOOKUP($B212,[1]AC!$B:$BJ,44,FALSE)</f>
        <v>126.0447990843832</v>
      </c>
      <c r="AT212" s="16">
        <f>VLOOKUP($B212,[1]AC!$B:$BJ,45,FALSE)</f>
        <v>6766.1256231941452</v>
      </c>
      <c r="AU212" s="16">
        <f>VLOOKUP($B212,[1]AC!$B:$BJ,46,FALSE)</f>
        <v>1.8624066834149907E-2</v>
      </c>
      <c r="AV212" s="16">
        <f>VLOOKUP($B212,[1]AC!$B:$BJ,47,FALSE)</f>
        <v>1.8628799715498055E-2</v>
      </c>
      <c r="AW212" s="16" t="str">
        <f>VLOOKUP($B212,[1]AC!$B:$BJ,48,FALSE)</f>
        <v>UP</v>
      </c>
      <c r="AX212" s="16" t="str">
        <f>VLOOKUP($B212,[1]AC!$B:$BJ,49,FALSE)</f>
        <v>DOWN</v>
      </c>
      <c r="AY212" s="16" t="str">
        <f>VLOOKUP($B212,[1]AC!$B:$BJ,50,FALSE)</f>
        <v>NEGATIVE</v>
      </c>
      <c r="AZ212" s="16">
        <f>VLOOKUP($B212,[1]AC!$B:$BJ,51,FALSE)</f>
        <v>46.398326191316329</v>
      </c>
      <c r="BA212" s="16">
        <f>VLOOKUP($B212,[1]AC!$B:$BJ,52,FALSE)</f>
        <v>129.13193538542717</v>
      </c>
      <c r="BB212" s="16">
        <f>VLOOKUP($B212,[1]AC!$B:$BJ,53,FALSE)</f>
        <v>122.29365539234252</v>
      </c>
      <c r="BC212" s="16">
        <f>VLOOKUP($B212,[1]AC!$B:$BJ,54,FALSE)</f>
        <v>-1.1088933044743676E-2</v>
      </c>
      <c r="BD212" s="16">
        <f>VLOOKUP($B212,[1]AC!$B:$BJ,55,FALSE)</f>
        <v>-6.6919881753936261E-3</v>
      </c>
      <c r="BE212" s="16">
        <f>VLOOKUP($B212,[1]AC!$B:$BJ,56,FALSE)</f>
        <v>4.4207891164205204E-2</v>
      </c>
      <c r="BF212" s="14">
        <f>VLOOKUP($B212,[2]indicators!$A:$G,2,FALSE)</f>
        <v>0</v>
      </c>
      <c r="BG212" s="14">
        <f>VLOOKUP($B212,[2]indicators!$A:$G,3,FALSE)</f>
        <v>0</v>
      </c>
      <c r="BH212" s="14">
        <f>VLOOKUP($B212,[2]indicators!$A:$G,4,FALSE)</f>
        <v>0</v>
      </c>
      <c r="BI212" s="17">
        <f>VLOOKUP($B212,[2]indicators!$A:$G,5,FALSE)</f>
        <v>0</v>
      </c>
      <c r="BJ212" s="17">
        <f>VLOOKUP($B212,[2]indicators!$A:$G,6,FALSE)</f>
        <v>46002</v>
      </c>
      <c r="BK212" s="17">
        <f>VLOOKUP($B212,[2]indicators!$A:$G,7,FALSE)</f>
        <v>0</v>
      </c>
    </row>
    <row r="213" spans="1:63" x14ac:dyDescent="0.25">
      <c r="A213" s="14">
        <v>212</v>
      </c>
      <c r="B213" s="14" t="s">
        <v>222</v>
      </c>
      <c r="C213" s="6" t="s">
        <v>643</v>
      </c>
      <c r="D213" s="6" t="s">
        <v>100</v>
      </c>
      <c r="E213" s="15">
        <f t="shared" ca="1" si="3"/>
        <v>0</v>
      </c>
      <c r="F213" s="16">
        <f>VLOOKUP($B213,[1]AC!$B:$BJ,5,FALSE)</f>
        <v>46.66098819745725</v>
      </c>
      <c r="G213" s="16">
        <f>VLOOKUP($B214,[1]AC!$B:$BJ,6,FALSE)</f>
        <v>52.558294930935155</v>
      </c>
      <c r="H213" s="16">
        <f>VLOOKUP($B214,[1]AC!$B:$BJ,7,FALSE)</f>
        <v>1</v>
      </c>
      <c r="I213" s="16">
        <f>VLOOKUP($B214,[1]AC!$B:$BJ,8,FALSE)</f>
        <v>74.52</v>
      </c>
      <c r="J213" s="16">
        <f>VLOOKUP($B214,[1]AC!$B:$BJ,9,FALSE)</f>
        <v>6941.81</v>
      </c>
      <c r="K213" s="16">
        <f>VLOOKUP($B214,[1]AC!$B:$BJ,10,FALSE)</f>
        <v>74.59</v>
      </c>
      <c r="L213" s="16">
        <f>VLOOKUP($B214,[1]AC!$B:$BJ,11,FALSE)</f>
        <v>6964.82</v>
      </c>
      <c r="M213" s="16">
        <f>VLOOKUP($B214,[1]AC!$B:$BJ,12,FALSE)</f>
        <v>1.0734952411546842E-2</v>
      </c>
      <c r="N213" s="16">
        <f>VLOOKUP($B214,[1]AC!$B:$BJ,13,FALSE)</f>
        <v>1.070953736062095E-2</v>
      </c>
      <c r="O213" s="16">
        <f>VLOOKUP($B214,[1]AC!$B:$BJ,14,FALSE)</f>
        <v>68.735279942861354</v>
      </c>
      <c r="P213" s="16">
        <f>VLOOKUP($B214,[1]AC!$B:$BJ,15,FALSE)</f>
        <v>6892.2477999999992</v>
      </c>
      <c r="Q213" s="16">
        <f>VLOOKUP($B214,[1]AC!$B:$BJ,16,FALSE)</f>
        <v>68.615221428000027</v>
      </c>
      <c r="R213" s="16">
        <f>VLOOKUP($B214,[1]AC!$B:$BJ,17,FALSE)</f>
        <v>6889.6637999999994</v>
      </c>
      <c r="S213" s="16">
        <f>VLOOKUP($B214,[1]AC!$B:$BJ,18,FALSE)</f>
        <v>9.9728393315837195E-3</v>
      </c>
      <c r="T213" s="16">
        <f>VLOOKUP($B214,[1]AC!$B:$BJ,19,FALSE)</f>
        <v>9.9591538019605588E-3</v>
      </c>
      <c r="U213" s="16" t="str">
        <f>VLOOKUP($B213,[1]AC!$B:$BJ,20,FALSE)</f>
        <v>NEGATIVE</v>
      </c>
      <c r="V213" s="16" t="str">
        <f>VLOOKUP($B213,[1]AC!$B:$BJ,21,FALSE)</f>
        <v/>
      </c>
      <c r="W213" s="16" t="str">
        <f>VLOOKUP($B213,[1]AC!$B:$BJ,22,FALSE)</f>
        <v>DOWN</v>
      </c>
      <c r="X213" s="16" t="str">
        <f>VLOOKUP($B213,[1]AC!$B:$BJ,23,FALSE)</f>
        <v>NEGATIVE</v>
      </c>
      <c r="Y213" s="16">
        <f>VLOOKUP($B213,[1]AC!$B:$BJ,24,FALSE)</f>
        <v>64.993309722801683</v>
      </c>
      <c r="Z213" s="16">
        <f>VLOOKUP($B213,[1]AC!$B:$BJ,25,FALSE)</f>
        <v>6852.6203076923057</v>
      </c>
      <c r="AA213" s="16">
        <f>VLOOKUP($B213,[1]AC!$B:$BJ,26,FALSE)</f>
        <v>64.934645410153834</v>
      </c>
      <c r="AB213" s="16">
        <f>VLOOKUP($B213,[1]AC!$B:$BJ,27,FALSE)</f>
        <v>6850.3815384615364</v>
      </c>
      <c r="AC213" s="16">
        <f>VLOOKUP($B213,[1]AC!$B:$BJ,28,FALSE)</f>
        <v>9.4844463584016787E-3</v>
      </c>
      <c r="AD213" s="16">
        <f>VLOOKUP($B213,[1]AC!$B:$BJ,29,FALSE)</f>
        <v>9.4789823085878657E-3</v>
      </c>
      <c r="AE213" s="16" t="str">
        <f>VLOOKUP($B213,[1]AC!$B:$BJ,30,FALSE)</f>
        <v>UP</v>
      </c>
      <c r="AF213" s="16" t="str">
        <f>VLOOKUP($B213,[1]AC!$B:$BJ,31,FALSE)</f>
        <v>UP</v>
      </c>
      <c r="AG213" s="16" t="str">
        <f>VLOOKUP($B213,[1]AC!$B:$BJ,32,FALSE)</f>
        <v>NEGATIVE</v>
      </c>
      <c r="AH213" s="16">
        <f>VLOOKUP($B213,[1]AC!$B:$BJ,33,FALSE)</f>
        <v>60.138336899817823</v>
      </c>
      <c r="AI213" s="16">
        <f>VLOOKUP($B213,[1]AC!$B:$BJ,34,FALSE)</f>
        <v>6560.7823076923087</v>
      </c>
      <c r="AJ213" s="16">
        <f>VLOOKUP($B213,[1]AC!$B:$BJ,35,FALSE)</f>
        <v>60.147054754635526</v>
      </c>
      <c r="AK213" s="16">
        <f>VLOOKUP($B213,[1]AC!$B:$BJ,36,FALSE)</f>
        <v>6561.3723076923088</v>
      </c>
      <c r="AL213" s="16">
        <f>VLOOKUP($B213,[1]AC!$B:$BJ,37,FALSE)</f>
        <v>9.1663362811638376E-3</v>
      </c>
      <c r="AM213" s="16">
        <f>VLOOKUP($B213,[1]AC!$B:$BJ,38,FALSE)</f>
        <v>9.1668407055824821E-3</v>
      </c>
      <c r="AN213" s="16" t="str">
        <f>VLOOKUP($B214,[1]AC!$B:$BJ,39,FALSE)</f>
        <v>DOWN</v>
      </c>
      <c r="AO213" s="16" t="str">
        <f>VLOOKUP($B213,[1]AC!$B:$BJ,40,FALSE)</f>
        <v>DOWN</v>
      </c>
      <c r="AP213" s="16" t="str">
        <f>VLOOKUP($B213,[1]AC!$B:$BJ,41,FALSE)</f>
        <v>POSITIVE</v>
      </c>
      <c r="AQ213" s="16">
        <f>VLOOKUP($B213,[1]AC!$B:$BJ,42,FALSE)</f>
        <v>63.363551354609278</v>
      </c>
      <c r="AR213" s="16">
        <f>VLOOKUP($B213,[1]AC!$B:$BJ,43,FALSE)</f>
        <v>6769.6039787132295</v>
      </c>
      <c r="AS213" s="16">
        <f>VLOOKUP($B213,[1]AC!$B:$BJ,44,FALSE)</f>
        <v>63.332321583924063</v>
      </c>
      <c r="AT213" s="16">
        <f>VLOOKUP($B213,[1]AC!$B:$BJ,45,FALSE)</f>
        <v>6766.1256231941452</v>
      </c>
      <c r="AU213" s="16">
        <f>VLOOKUP($B213,[1]AC!$B:$BJ,46,FALSE)</f>
        <v>9.3600085845277851E-3</v>
      </c>
      <c r="AV213" s="16">
        <f>VLOOKUP($B213,[1]AC!$B:$BJ,47,FALSE)</f>
        <v>9.3602048071383878E-3</v>
      </c>
      <c r="AW213" s="16" t="str">
        <f>VLOOKUP($B213,[1]AC!$B:$BJ,48,FALSE)</f>
        <v>UP</v>
      </c>
      <c r="AX213" s="16" t="str">
        <f>VLOOKUP($B213,[1]AC!$B:$BJ,49,FALSE)</f>
        <v>DOWN</v>
      </c>
      <c r="AY213" s="16" t="str">
        <f>VLOOKUP($B213,[1]AC!$B:$BJ,50,FALSE)</f>
        <v>SELL</v>
      </c>
      <c r="AZ213" s="16">
        <f>VLOOKUP($B213,[1]AC!$B:$BJ,51,FALSE)</f>
        <v>46.462866528537681</v>
      </c>
      <c r="BA213" s="16">
        <f>VLOOKUP($B213,[1]AC!$B:$BJ,52,FALSE)</f>
        <v>65.687096892326082</v>
      </c>
      <c r="BB213" s="16">
        <f>VLOOKUP($B213,[1]AC!$B:$BJ,53,FALSE)</f>
        <v>59.614627871857209</v>
      </c>
      <c r="BC213" s="16">
        <f>VLOOKUP($B213,[1]AC!$B:$BJ,54,FALSE)</f>
        <v>-1.1830282187685892E-2</v>
      </c>
      <c r="BD213" s="16">
        <f>VLOOKUP($B213,[1]AC!$B:$BJ,55,FALSE)</f>
        <v>-6.7837824697164484E-3</v>
      </c>
      <c r="BE213" s="16">
        <f>VLOOKUP($B213,[1]AC!$B:$BJ,56,FALSE)</f>
        <v>8.8826724533537238E-2</v>
      </c>
      <c r="BF213" s="14">
        <f>VLOOKUP($B213,[2]indicators!$A:$G,2,FALSE)</f>
        <v>0</v>
      </c>
      <c r="BG213" s="14">
        <f>VLOOKUP($B213,[2]indicators!$A:$G,3,FALSE)</f>
        <v>0</v>
      </c>
      <c r="BH213" s="14">
        <f>VLOOKUP($B213,[2]indicators!$A:$G,4,FALSE)</f>
        <v>0</v>
      </c>
      <c r="BI213" s="17">
        <f>VLOOKUP($B213,[2]indicators!$A:$G,5,FALSE)</f>
        <v>45996</v>
      </c>
      <c r="BJ213" s="17">
        <f>VLOOKUP($B213,[2]indicators!$A:$G,6,FALSE)</f>
        <v>45986</v>
      </c>
      <c r="BK213" s="17">
        <f>VLOOKUP($B213,[2]indicators!$A:$G,7,FALSE)</f>
        <v>0</v>
      </c>
    </row>
    <row r="214" spans="1:63" x14ac:dyDescent="0.25">
      <c r="A214" s="14">
        <v>213</v>
      </c>
      <c r="B214" s="14" t="s">
        <v>223</v>
      </c>
      <c r="C214" s="6" t="s">
        <v>644</v>
      </c>
      <c r="D214" s="6" t="s">
        <v>100</v>
      </c>
      <c r="E214" s="15">
        <f t="shared" ca="1" si="3"/>
        <v>6</v>
      </c>
      <c r="F214" s="16">
        <f>VLOOKUP($B214,[1]AC!$B:$BJ,5,FALSE)</f>
        <v>78.127927111098941</v>
      </c>
      <c r="G214" s="16">
        <f>VLOOKUP($B215,[1]AC!$B:$BJ,6,FALSE)</f>
        <v>52.558294930935155</v>
      </c>
      <c r="H214" s="16">
        <f>VLOOKUP($B215,[1]AC!$B:$BJ,7,FALSE)</f>
        <v>1</v>
      </c>
      <c r="I214" s="16">
        <f>VLOOKUP($B215,[1]AC!$B:$BJ,8,FALSE)</f>
        <v>99.32</v>
      </c>
      <c r="J214" s="16">
        <f>VLOOKUP($B215,[1]AC!$B:$BJ,9,FALSE)</f>
        <v>6941.81</v>
      </c>
      <c r="K214" s="16">
        <f>VLOOKUP($B215,[1]AC!$B:$BJ,10,FALSE)</f>
        <v>98.06</v>
      </c>
      <c r="L214" s="16">
        <f>VLOOKUP($B215,[1]AC!$B:$BJ,11,FALSE)</f>
        <v>6964.82</v>
      </c>
      <c r="M214" s="16">
        <f>VLOOKUP($B215,[1]AC!$B:$BJ,12,FALSE)</f>
        <v>1.4307507696119598E-2</v>
      </c>
      <c r="N214" s="16">
        <f>VLOOKUP($B215,[1]AC!$B:$BJ,13,FALSE)</f>
        <v>1.4079330119084198E-2</v>
      </c>
      <c r="O214" s="16">
        <f>VLOOKUP($B215,[1]AC!$B:$BJ,14,FALSE)</f>
        <v>95.1045283738965</v>
      </c>
      <c r="P214" s="16">
        <f>VLOOKUP($B215,[1]AC!$B:$BJ,15,FALSE)</f>
        <v>6892.2477999999992</v>
      </c>
      <c r="Q214" s="16">
        <f>VLOOKUP($B215,[1]AC!$B:$BJ,16,FALSE)</f>
        <v>95.031025443200022</v>
      </c>
      <c r="R214" s="16">
        <f>VLOOKUP($B215,[1]AC!$B:$BJ,17,FALSE)</f>
        <v>6889.6637999999994</v>
      </c>
      <c r="S214" s="16">
        <f>VLOOKUP($B215,[1]AC!$B:$BJ,18,FALSE)</f>
        <v>1.3798767997560463E-2</v>
      </c>
      <c r="T214" s="16">
        <f>VLOOKUP($B215,[1]AC!$B:$BJ,19,FALSE)</f>
        <v>1.3793274708585931E-2</v>
      </c>
      <c r="U214" s="16" t="str">
        <f>VLOOKUP($B214,[1]AC!$B:$BJ,20,FALSE)</f>
        <v>POSITIVE</v>
      </c>
      <c r="V214" s="16" t="str">
        <f>VLOOKUP($B214,[1]AC!$B:$BJ,21,FALSE)</f>
        <v/>
      </c>
      <c r="W214" s="16" t="str">
        <f>VLOOKUP($B214,[1]AC!$B:$BJ,22,FALSE)</f>
        <v>UP</v>
      </c>
      <c r="X214" s="16" t="str">
        <f>VLOOKUP($B214,[1]AC!$B:$BJ,23,FALSE)</f>
        <v>POSITIVE</v>
      </c>
      <c r="Y214" s="16">
        <f>VLOOKUP($B214,[1]AC!$B:$BJ,24,FALSE)</f>
        <v>68.398325811431846</v>
      </c>
      <c r="Z214" s="16">
        <f>VLOOKUP($B214,[1]AC!$B:$BJ,25,FALSE)</f>
        <v>6852.6203076923057</v>
      </c>
      <c r="AA214" s="16">
        <f>VLOOKUP($B214,[1]AC!$B:$BJ,26,FALSE)</f>
        <v>68.265770172307739</v>
      </c>
      <c r="AB214" s="16">
        <f>VLOOKUP($B214,[1]AC!$B:$BJ,27,FALSE)</f>
        <v>6850.3815384615364</v>
      </c>
      <c r="AC214" s="16">
        <f>VLOOKUP($B214,[1]AC!$B:$BJ,28,FALSE)</f>
        <v>9.9813389244187856E-3</v>
      </c>
      <c r="AD214" s="16">
        <f>VLOOKUP($B214,[1]AC!$B:$BJ,29,FALSE)</f>
        <v>9.9652508096124102E-3</v>
      </c>
      <c r="AE214" s="16" t="str">
        <f>VLOOKUP($B214,[1]AC!$B:$BJ,30,FALSE)</f>
        <v>UP</v>
      </c>
      <c r="AF214" s="16" t="str">
        <f>VLOOKUP($B214,[1]AC!$B:$BJ,31,FALSE)</f>
        <v>UP</v>
      </c>
      <c r="AG214" s="16" t="str">
        <f>VLOOKUP($B214,[1]AC!$B:$BJ,32,FALSE)</f>
        <v>POSITIVE</v>
      </c>
      <c r="AH214" s="16">
        <f>VLOOKUP($B214,[1]AC!$B:$BJ,33,FALSE)</f>
        <v>68.749698941962123</v>
      </c>
      <c r="AI214" s="16">
        <f>VLOOKUP($B214,[1]AC!$B:$BJ,34,FALSE)</f>
        <v>6560.7823076923087</v>
      </c>
      <c r="AJ214" s="16">
        <f>VLOOKUP($B214,[1]AC!$B:$BJ,35,FALSE)</f>
        <v>68.751493899832212</v>
      </c>
      <c r="AK214" s="16">
        <f>VLOOKUP($B214,[1]AC!$B:$BJ,36,FALSE)</f>
        <v>6561.3723076923088</v>
      </c>
      <c r="AL214" s="16">
        <f>VLOOKUP($B214,[1]AC!$B:$BJ,37,FALSE)</f>
        <v>1.0478887382279898E-2</v>
      </c>
      <c r="AM214" s="16">
        <f>VLOOKUP($B214,[1]AC!$B:$BJ,38,FALSE)</f>
        <v>1.0478218682885974E-2</v>
      </c>
      <c r="AN214" s="16" t="str">
        <f>VLOOKUP($B215,[1]AC!$B:$BJ,39,FALSE)</f>
        <v>UP</v>
      </c>
      <c r="AO214" s="16" t="str">
        <f>VLOOKUP($B214,[1]AC!$B:$BJ,40,FALSE)</f>
        <v>UP</v>
      </c>
      <c r="AP214" s="16" t="str">
        <f>VLOOKUP($B214,[1]AC!$B:$BJ,41,FALSE)</f>
        <v>POSITIVE</v>
      </c>
      <c r="AQ214" s="16">
        <f>VLOOKUP($B214,[1]AC!$B:$BJ,42,FALSE)</f>
        <v>68.805233140166507</v>
      </c>
      <c r="AR214" s="16">
        <f>VLOOKUP($B214,[1]AC!$B:$BJ,43,FALSE)</f>
        <v>6769.6039787132295</v>
      </c>
      <c r="AS214" s="16">
        <f>VLOOKUP($B214,[1]AC!$B:$BJ,44,FALSE)</f>
        <v>68.689793390727019</v>
      </c>
      <c r="AT214" s="16">
        <f>VLOOKUP($B214,[1]AC!$B:$BJ,45,FALSE)</f>
        <v>6766.1256231941452</v>
      </c>
      <c r="AU214" s="16">
        <f>VLOOKUP($B214,[1]AC!$B:$BJ,46,FALSE)</f>
        <v>1.0163849075444004E-2</v>
      </c>
      <c r="AV214" s="16">
        <f>VLOOKUP($B214,[1]AC!$B:$BJ,47,FALSE)</f>
        <v>1.0152012719843652E-2</v>
      </c>
      <c r="AW214" s="16" t="str">
        <f>VLOOKUP($B214,[1]AC!$B:$BJ,48,FALSE)</f>
        <v>UP</v>
      </c>
      <c r="AX214" s="16" t="str">
        <f>VLOOKUP($B214,[1]AC!$B:$BJ,49,FALSE)</f>
        <v>UP</v>
      </c>
      <c r="AY214" s="16" t="str">
        <f>VLOOKUP($B214,[1]AC!$B:$BJ,50,FALSE)</f>
        <v>POSITIVE</v>
      </c>
      <c r="AZ214" s="16">
        <f>VLOOKUP($B214,[1]AC!$B:$BJ,51,FALSE)</f>
        <v>82.870666305464468</v>
      </c>
      <c r="BA214" s="16">
        <f>VLOOKUP($B214,[1]AC!$B:$BJ,52,FALSE)</f>
        <v>69.712870859453758</v>
      </c>
      <c r="BB214" s="16">
        <f>VLOOKUP($B214,[1]AC!$B:$BJ,53,FALSE)</f>
        <v>68.496435366457959</v>
      </c>
      <c r="BC214" s="16">
        <f>VLOOKUP($B214,[1]AC!$B:$BJ,54,FALSE)</f>
        <v>6.8956120746164196E-2</v>
      </c>
      <c r="BD214" s="16">
        <f>VLOOKUP($B214,[1]AC!$B:$BJ,55,FALSE)</f>
        <v>8.4159402012291107E-2</v>
      </c>
      <c r="BE214" s="16">
        <f>VLOOKUP($B214,[1]AC!$B:$BJ,56,FALSE)</f>
        <v>8.7939826376595809E-2</v>
      </c>
      <c r="BF214" s="14">
        <f>VLOOKUP($B214,[2]indicators!$A:$G,2,FALSE)</f>
        <v>22</v>
      </c>
      <c r="BG214" s="14">
        <f>VLOOKUP($B214,[2]indicators!$A:$G,3,FALSE)</f>
        <v>0</v>
      </c>
      <c r="BH214" s="14">
        <f>VLOOKUP($B214,[2]indicators!$A:$G,4,FALSE)</f>
        <v>0</v>
      </c>
      <c r="BI214" s="17">
        <f>VLOOKUP($B214,[2]indicators!$A:$G,5,FALSE)</f>
        <v>0</v>
      </c>
      <c r="BJ214" s="17">
        <f>VLOOKUP($B214,[2]indicators!$A:$G,6,FALSE)</f>
        <v>46055</v>
      </c>
      <c r="BK214" s="17">
        <f>VLOOKUP($B214,[2]indicators!$A:$G,7,FALSE)</f>
        <v>0</v>
      </c>
    </row>
    <row r="215" spans="1:63" x14ac:dyDescent="0.25">
      <c r="A215" s="14">
        <v>214</v>
      </c>
      <c r="B215" s="14" t="s">
        <v>224</v>
      </c>
      <c r="C215" s="6" t="s">
        <v>645</v>
      </c>
      <c r="D215" s="6" t="s">
        <v>100</v>
      </c>
      <c r="E215" s="15">
        <f t="shared" ca="1" si="3"/>
        <v>5</v>
      </c>
      <c r="F215" s="16">
        <f>VLOOKUP($B215,[1]AC!$B:$BJ,5,FALSE)</f>
        <v>67.865911246225323</v>
      </c>
      <c r="G215" s="16">
        <f>VLOOKUP($B216,[1]AC!$B:$BJ,6,FALSE)</f>
        <v>52.558294930935155</v>
      </c>
      <c r="H215" s="16">
        <f>VLOOKUP($B216,[1]AC!$B:$BJ,7,FALSE)</f>
        <v>1</v>
      </c>
      <c r="I215" s="16">
        <f>VLOOKUP($B216,[1]AC!$B:$BJ,8,FALSE)</f>
        <v>82.12</v>
      </c>
      <c r="J215" s="16">
        <f>VLOOKUP($B216,[1]AC!$B:$BJ,9,FALSE)</f>
        <v>6941.81</v>
      </c>
      <c r="K215" s="16">
        <f>VLOOKUP($B216,[1]AC!$B:$BJ,10,FALSE)</f>
        <v>81.93</v>
      </c>
      <c r="L215" s="16">
        <f>VLOOKUP($B216,[1]AC!$B:$BJ,11,FALSE)</f>
        <v>6964.82</v>
      </c>
      <c r="M215" s="16">
        <f>VLOOKUP($B216,[1]AC!$B:$BJ,12,FALSE)</f>
        <v>1.1829767740690108E-2</v>
      </c>
      <c r="N215" s="16">
        <f>VLOOKUP($B216,[1]AC!$B:$BJ,13,FALSE)</f>
        <v>1.1763405227988664E-2</v>
      </c>
      <c r="O215" s="16">
        <f>VLOOKUP($B216,[1]AC!$B:$BJ,14,FALSE)</f>
        <v>76.683690754931661</v>
      </c>
      <c r="P215" s="16">
        <f>VLOOKUP($B216,[1]AC!$B:$BJ,15,FALSE)</f>
        <v>6892.2477999999992</v>
      </c>
      <c r="Q215" s="16">
        <f>VLOOKUP($B216,[1]AC!$B:$BJ,16,FALSE)</f>
        <v>76.487243808000017</v>
      </c>
      <c r="R215" s="16">
        <f>VLOOKUP($B216,[1]AC!$B:$BJ,17,FALSE)</f>
        <v>6889.6637999999994</v>
      </c>
      <c r="S215" s="16">
        <f>VLOOKUP($B216,[1]AC!$B:$BJ,18,FALSE)</f>
        <v>1.1126078600211047E-2</v>
      </c>
      <c r="T215" s="16">
        <f>VLOOKUP($B216,[1]AC!$B:$BJ,19,FALSE)</f>
        <v>1.11017382020876E-2</v>
      </c>
      <c r="U215" s="16" t="str">
        <f>VLOOKUP($B215,[1]AC!$B:$BJ,20,FALSE)</f>
        <v>POSITIVE</v>
      </c>
      <c r="V215" s="16" t="str">
        <f>VLOOKUP($B215,[1]AC!$B:$BJ,21,FALSE)</f>
        <v/>
      </c>
      <c r="W215" s="16" t="str">
        <f>VLOOKUP($B215,[1]AC!$B:$BJ,22,FALSE)</f>
        <v>UP</v>
      </c>
      <c r="X215" s="16" t="str">
        <f>VLOOKUP($B215,[1]AC!$B:$BJ,23,FALSE)</f>
        <v>POSITIVE</v>
      </c>
      <c r="Y215" s="16">
        <f>VLOOKUP($B215,[1]AC!$B:$BJ,24,FALSE)</f>
        <v>94.90891867330501</v>
      </c>
      <c r="Z215" s="16">
        <f>VLOOKUP($B215,[1]AC!$B:$BJ,25,FALSE)</f>
        <v>6852.6203076923057</v>
      </c>
      <c r="AA215" s="16">
        <f>VLOOKUP($B215,[1]AC!$B:$BJ,26,FALSE)</f>
        <v>94.825546540769238</v>
      </c>
      <c r="AB215" s="16">
        <f>VLOOKUP($B215,[1]AC!$B:$BJ,27,FALSE)</f>
        <v>6850.3815384615364</v>
      </c>
      <c r="AC215" s="16">
        <f>VLOOKUP($B215,[1]AC!$B:$BJ,28,FALSE)</f>
        <v>1.3850018593145521E-2</v>
      </c>
      <c r="AD215" s="16">
        <f>VLOOKUP($B215,[1]AC!$B:$BJ,29,FALSE)</f>
        <v>1.3842374473358929E-2</v>
      </c>
      <c r="AE215" s="16" t="str">
        <f>VLOOKUP($B215,[1]AC!$B:$BJ,30,FALSE)</f>
        <v>UP</v>
      </c>
      <c r="AF215" s="16" t="str">
        <f>VLOOKUP($B215,[1]AC!$B:$BJ,31,FALSE)</f>
        <v>UP</v>
      </c>
      <c r="AG215" s="16" t="str">
        <f>VLOOKUP($B215,[1]AC!$B:$BJ,32,FALSE)</f>
        <v>POSITIVE</v>
      </c>
      <c r="AH215" s="16">
        <f>VLOOKUP($B215,[1]AC!$B:$BJ,33,FALSE)</f>
        <v>94.812475936778242</v>
      </c>
      <c r="AI215" s="16">
        <f>VLOOKUP($B215,[1]AC!$B:$BJ,34,FALSE)</f>
        <v>6560.7823076923087</v>
      </c>
      <c r="AJ215" s="16">
        <f>VLOOKUP($B215,[1]AC!$B:$BJ,35,FALSE)</f>
        <v>94.780168252295567</v>
      </c>
      <c r="AK215" s="16">
        <f>VLOOKUP($B215,[1]AC!$B:$BJ,36,FALSE)</f>
        <v>6561.3723076923088</v>
      </c>
      <c r="AL215" s="16">
        <f>VLOOKUP($B215,[1]AC!$B:$BJ,37,FALSE)</f>
        <v>1.4451397941616448E-2</v>
      </c>
      <c r="AM215" s="16">
        <f>VLOOKUP($B215,[1]AC!$B:$BJ,38,FALSE)</f>
        <v>1.4445174546973782E-2</v>
      </c>
      <c r="AN215" s="16" t="str">
        <f>VLOOKUP($B216,[1]AC!$B:$BJ,39,FALSE)</f>
        <v>UP</v>
      </c>
      <c r="AO215" s="16" t="str">
        <f>VLOOKUP($B215,[1]AC!$B:$BJ,40,FALSE)</f>
        <v>UP</v>
      </c>
      <c r="AP215" s="16" t="str">
        <f>VLOOKUP($B215,[1]AC!$B:$BJ,41,FALSE)</f>
        <v>NEGATIVE</v>
      </c>
      <c r="AQ215" s="16">
        <f>VLOOKUP($B215,[1]AC!$B:$BJ,42,FALSE)</f>
        <v>95.087551934427523</v>
      </c>
      <c r="AR215" s="16">
        <f>VLOOKUP($B215,[1]AC!$B:$BJ,43,FALSE)</f>
        <v>6769.6039787132295</v>
      </c>
      <c r="AS215" s="16">
        <f>VLOOKUP($B215,[1]AC!$B:$BJ,44,FALSE)</f>
        <v>95.002066545180824</v>
      </c>
      <c r="AT215" s="16">
        <f>VLOOKUP($B215,[1]AC!$B:$BJ,45,FALSE)</f>
        <v>6766.1256231941452</v>
      </c>
      <c r="AU215" s="16">
        <f>VLOOKUP($B215,[1]AC!$B:$BJ,46,FALSE)</f>
        <v>1.4046250302591825E-2</v>
      </c>
      <c r="AV215" s="16">
        <f>VLOOKUP($B215,[1]AC!$B:$BJ,47,FALSE)</f>
        <v>1.4040836933254034E-2</v>
      </c>
      <c r="AW215" s="16" t="str">
        <f>VLOOKUP($B215,[1]AC!$B:$BJ,48,FALSE)</f>
        <v>UP</v>
      </c>
      <c r="AX215" s="16" t="str">
        <f>VLOOKUP($B215,[1]AC!$B:$BJ,49,FALSE)</f>
        <v>UP</v>
      </c>
      <c r="AY215" s="16" t="str">
        <f>VLOOKUP($B215,[1]AC!$B:$BJ,50,FALSE)</f>
        <v>POSITIVE</v>
      </c>
      <c r="AZ215" s="16">
        <f>VLOOKUP($B215,[1]AC!$B:$BJ,51,FALSE)</f>
        <v>73.59242231579799</v>
      </c>
      <c r="BA215" s="16">
        <f>VLOOKUP($B215,[1]AC!$B:$BJ,52,FALSE)</f>
        <v>95.729032248220136</v>
      </c>
      <c r="BB215" s="16">
        <f>VLOOKUP($B215,[1]AC!$B:$BJ,53,FALSE)</f>
        <v>94.385778385036119</v>
      </c>
      <c r="BC215" s="16">
        <f>VLOOKUP($B215,[1]AC!$B:$BJ,54,FALSE)</f>
        <v>3.7511794149017064E-2</v>
      </c>
      <c r="BD215" s="16">
        <f>VLOOKUP($B215,[1]AC!$B:$BJ,55,FALSE)</f>
        <v>4.4324615222638863E-2</v>
      </c>
      <c r="BE215" s="16">
        <f>VLOOKUP($B215,[1]AC!$B:$BJ,56,FALSE)</f>
        <v>5.2277172465911903E-2</v>
      </c>
      <c r="BF215" s="14">
        <f>VLOOKUP($B215,[2]indicators!$A:$G,2,FALSE)</f>
        <v>5</v>
      </c>
      <c r="BG215" s="14">
        <f>VLOOKUP($B215,[2]indicators!$A:$G,3,FALSE)</f>
        <v>0</v>
      </c>
      <c r="BH215" s="14">
        <f>VLOOKUP($B215,[2]indicators!$A:$G,4,FALSE)</f>
        <v>0</v>
      </c>
      <c r="BI215" s="17">
        <f>VLOOKUP($B215,[2]indicators!$A:$G,5,FALSE)</f>
        <v>0</v>
      </c>
      <c r="BJ215" s="17">
        <f>VLOOKUP($B215,[2]indicators!$A:$G,6,FALSE)</f>
        <v>0</v>
      </c>
      <c r="BK215" s="17">
        <f>VLOOKUP($B215,[2]indicators!$A:$G,7,FALSE)</f>
        <v>0</v>
      </c>
    </row>
    <row r="216" spans="1:63" x14ac:dyDescent="0.25">
      <c r="A216" s="14">
        <v>215</v>
      </c>
      <c r="B216" s="14" t="s">
        <v>225</v>
      </c>
      <c r="C216" s="6" t="s">
        <v>646</v>
      </c>
      <c r="D216" s="6" t="s">
        <v>100</v>
      </c>
      <c r="E216" s="15">
        <f t="shared" ca="1" si="3"/>
        <v>6</v>
      </c>
      <c r="F216" s="16">
        <f>VLOOKUP($B216,[1]AC!$B:$BJ,5,FALSE)</f>
        <v>68.683739901481573</v>
      </c>
      <c r="G216" s="16">
        <f>VLOOKUP($B217,[1]AC!$B:$BJ,6,FALSE)</f>
        <v>52.558294930935155</v>
      </c>
      <c r="H216" s="16">
        <f>VLOOKUP($B217,[1]AC!$B:$BJ,7,FALSE)</f>
        <v>0</v>
      </c>
      <c r="I216" s="16">
        <f>VLOOKUP($B217,[1]AC!$B:$BJ,8,FALSE)</f>
        <v>195.31</v>
      </c>
      <c r="J216" s="16">
        <f>VLOOKUP($B217,[1]AC!$B:$BJ,9,FALSE)</f>
        <v>6941.81</v>
      </c>
      <c r="K216" s="16">
        <f>VLOOKUP($B217,[1]AC!$B:$BJ,10,FALSE)</f>
        <v>196.32</v>
      </c>
      <c r="L216" s="16">
        <f>VLOOKUP($B217,[1]AC!$B:$BJ,11,FALSE)</f>
        <v>6964.82</v>
      </c>
      <c r="M216" s="16">
        <f>VLOOKUP($B217,[1]AC!$B:$BJ,12,FALSE)</f>
        <v>2.8135313412496164E-2</v>
      </c>
      <c r="N216" s="16">
        <f>VLOOKUP($B217,[1]AC!$B:$BJ,13,FALSE)</f>
        <v>2.8187375983873237E-2</v>
      </c>
      <c r="O216" s="16">
        <f>VLOOKUP($B217,[1]AC!$B:$BJ,14,FALSE)</f>
        <v>199.61217337277188</v>
      </c>
      <c r="P216" s="16">
        <f>VLOOKUP($B217,[1]AC!$B:$BJ,15,FALSE)</f>
        <v>6892.2477999999992</v>
      </c>
      <c r="Q216" s="16">
        <f>VLOOKUP($B217,[1]AC!$B:$BJ,16,FALSE)</f>
        <v>199.65006087520001</v>
      </c>
      <c r="R216" s="16">
        <f>VLOOKUP($B217,[1]AC!$B:$BJ,17,FALSE)</f>
        <v>6889.6637999999994</v>
      </c>
      <c r="S216" s="16">
        <f>VLOOKUP($B217,[1]AC!$B:$BJ,18,FALSE)</f>
        <v>2.8961839325157737E-2</v>
      </c>
      <c r="T216" s="16">
        <f>VLOOKUP($B217,[1]AC!$B:$BJ,19,FALSE)</f>
        <v>2.8978200775950785E-2</v>
      </c>
      <c r="U216" s="16" t="str">
        <f>VLOOKUP($B216,[1]AC!$B:$BJ,20,FALSE)</f>
        <v>POSITIVE</v>
      </c>
      <c r="V216" s="16" t="str">
        <f>VLOOKUP($B216,[1]AC!$B:$BJ,21,FALSE)</f>
        <v/>
      </c>
      <c r="W216" s="16" t="str">
        <f>VLOOKUP($B216,[1]AC!$B:$BJ,22,FALSE)</f>
        <v>UP</v>
      </c>
      <c r="X216" s="16" t="str">
        <f>VLOOKUP($B216,[1]AC!$B:$BJ,23,FALSE)</f>
        <v>POSITIVE</v>
      </c>
      <c r="Y216" s="16">
        <f>VLOOKUP($B216,[1]AC!$B:$BJ,24,FALSE)</f>
        <v>75.361370180716648</v>
      </c>
      <c r="Z216" s="16">
        <f>VLOOKUP($B216,[1]AC!$B:$BJ,25,FALSE)</f>
        <v>6852.6203076923057</v>
      </c>
      <c r="AA216" s="16">
        <f>VLOOKUP($B216,[1]AC!$B:$BJ,26,FALSE)</f>
        <v>75.19613111076923</v>
      </c>
      <c r="AB216" s="16">
        <f>VLOOKUP($B216,[1]AC!$B:$BJ,27,FALSE)</f>
        <v>6850.3815384615364</v>
      </c>
      <c r="AC216" s="16">
        <f>VLOOKUP($B216,[1]AC!$B:$BJ,28,FALSE)</f>
        <v>1.0997453061294068E-2</v>
      </c>
      <c r="AD216" s="16">
        <f>VLOOKUP($B216,[1]AC!$B:$BJ,29,FALSE)</f>
        <v>1.0976925984133846E-2</v>
      </c>
      <c r="AE216" s="16" t="str">
        <f>VLOOKUP($B216,[1]AC!$B:$BJ,30,FALSE)</f>
        <v>UP</v>
      </c>
      <c r="AF216" s="16" t="str">
        <f>VLOOKUP($B216,[1]AC!$B:$BJ,31,FALSE)</f>
        <v>UP</v>
      </c>
      <c r="AG216" s="16" t="str">
        <f>VLOOKUP($B216,[1]AC!$B:$BJ,32,FALSE)</f>
        <v>POSITIVE</v>
      </c>
      <c r="AH216" s="16">
        <f>VLOOKUP($B216,[1]AC!$B:$BJ,33,FALSE)</f>
        <v>71.748462550874805</v>
      </c>
      <c r="AI216" s="16">
        <f>VLOOKUP($B216,[1]AC!$B:$BJ,34,FALSE)</f>
        <v>6560.7823076923087</v>
      </c>
      <c r="AJ216" s="16">
        <f>VLOOKUP($B216,[1]AC!$B:$BJ,35,FALSE)</f>
        <v>71.743590685577843</v>
      </c>
      <c r="AK216" s="16">
        <f>VLOOKUP($B216,[1]AC!$B:$BJ,36,FALSE)</f>
        <v>6561.3723076923088</v>
      </c>
      <c r="AL216" s="16">
        <f>VLOOKUP($B216,[1]AC!$B:$BJ,37,FALSE)</f>
        <v>1.0935961473184687E-2</v>
      </c>
      <c r="AM216" s="16">
        <f>VLOOKUP($B216,[1]AC!$B:$BJ,38,FALSE)</f>
        <v>1.0934235602126757E-2</v>
      </c>
      <c r="AN216" s="16" t="str">
        <f>VLOOKUP($B217,[1]AC!$B:$BJ,39,FALSE)</f>
        <v>DOWN</v>
      </c>
      <c r="AO216" s="16" t="str">
        <f>VLOOKUP($B216,[1]AC!$B:$BJ,40,FALSE)</f>
        <v>UP</v>
      </c>
      <c r="AP216" s="16" t="str">
        <f>VLOOKUP($B216,[1]AC!$B:$BJ,41,FALSE)</f>
        <v>POSITIVE</v>
      </c>
      <c r="AQ216" s="16">
        <f>VLOOKUP($B216,[1]AC!$B:$BJ,42,FALSE)</f>
        <v>74.61539529564692</v>
      </c>
      <c r="AR216" s="16">
        <f>VLOOKUP($B216,[1]AC!$B:$BJ,43,FALSE)</f>
        <v>6769.6039787132295</v>
      </c>
      <c r="AS216" s="16">
        <f>VLOOKUP($B216,[1]AC!$B:$BJ,44,FALSE)</f>
        <v>74.463803313784169</v>
      </c>
      <c r="AT216" s="16">
        <f>VLOOKUP($B216,[1]AC!$B:$BJ,45,FALSE)</f>
        <v>6766.1256231941452</v>
      </c>
      <c r="AU216" s="16">
        <f>VLOOKUP($B216,[1]AC!$B:$BJ,46,FALSE)</f>
        <v>1.1022121165473237E-2</v>
      </c>
      <c r="AV216" s="16">
        <f>VLOOKUP($B216,[1]AC!$B:$BJ,47,FALSE)</f>
        <v>1.1005382911976053E-2</v>
      </c>
      <c r="AW216" s="16" t="str">
        <f>VLOOKUP($B216,[1]AC!$B:$BJ,48,FALSE)</f>
        <v>UP</v>
      </c>
      <c r="AX216" s="16" t="str">
        <f>VLOOKUP($B216,[1]AC!$B:$BJ,49,FALSE)</f>
        <v>UP</v>
      </c>
      <c r="AY216" s="16" t="str">
        <f>VLOOKUP($B216,[1]AC!$B:$BJ,50,FALSE)</f>
        <v>POSITIVE</v>
      </c>
      <c r="AZ216" s="16">
        <f>VLOOKUP($B216,[1]AC!$B:$BJ,51,FALSE)</f>
        <v>82.306693741915694</v>
      </c>
      <c r="BA216" s="16">
        <f>VLOOKUP($B216,[1]AC!$B:$BJ,52,FALSE)</f>
        <v>77.686935572470389</v>
      </c>
      <c r="BB216" s="16">
        <f>VLOOKUP($B216,[1]AC!$B:$BJ,53,FALSE)</f>
        <v>70.836624638297153</v>
      </c>
      <c r="BC216" s="16">
        <f>VLOOKUP($B216,[1]AC!$B:$BJ,54,FALSE)</f>
        <v>5.7063190803738451E-2</v>
      </c>
      <c r="BD216" s="16">
        <f>VLOOKUP($B216,[1]AC!$B:$BJ,55,FALSE)</f>
        <v>7.0892639511077826E-2</v>
      </c>
      <c r="BE216" s="16">
        <f>VLOOKUP($B216,[1]AC!$B:$BJ,56,FALSE)</f>
        <v>0.15928730962715298</v>
      </c>
      <c r="BF216" s="14">
        <f>VLOOKUP($B216,[2]indicators!$A:$G,2,FALSE)</f>
        <v>9</v>
      </c>
      <c r="BG216" s="14">
        <f>VLOOKUP($B216,[2]indicators!$A:$G,3,FALSE)</f>
        <v>0</v>
      </c>
      <c r="BH216" s="14">
        <f>VLOOKUP($B216,[2]indicators!$A:$G,4,FALSE)</f>
        <v>0</v>
      </c>
      <c r="BI216" s="17">
        <f>VLOOKUP($B216,[2]indicators!$A:$G,5,FALSE)</f>
        <v>0</v>
      </c>
      <c r="BJ216" s="17">
        <f>VLOOKUP($B216,[2]indicators!$A:$G,6,FALSE)</f>
        <v>45995</v>
      </c>
      <c r="BK216" s="17">
        <f>VLOOKUP($B216,[2]indicators!$A:$G,7,FALSE)</f>
        <v>0</v>
      </c>
    </row>
    <row r="217" spans="1:63" x14ac:dyDescent="0.25">
      <c r="A217" s="14">
        <v>216</v>
      </c>
      <c r="B217" s="14" t="s">
        <v>226</v>
      </c>
      <c r="C217" s="6" t="s">
        <v>647</v>
      </c>
      <c r="D217" s="6" t="s">
        <v>100</v>
      </c>
      <c r="E217" s="15">
        <f t="shared" ca="1" si="3"/>
        <v>-1</v>
      </c>
      <c r="F217" s="16">
        <f>VLOOKUP($B217,[1]AC!$B:$BJ,5,FALSE)</f>
        <v>46.258361448698984</v>
      </c>
      <c r="G217" s="16">
        <f>VLOOKUP($B218,[1]AC!$B:$BJ,6,FALSE)</f>
        <v>52.558294930935155</v>
      </c>
      <c r="H217" s="16">
        <f>VLOOKUP($B218,[1]AC!$B:$BJ,7,FALSE)</f>
        <v>1</v>
      </c>
      <c r="I217" s="16">
        <f>VLOOKUP($B218,[1]AC!$B:$BJ,8,FALSE)</f>
        <v>38.880000000000003</v>
      </c>
      <c r="J217" s="16">
        <f>VLOOKUP($B218,[1]AC!$B:$BJ,9,FALSE)</f>
        <v>6941.81</v>
      </c>
      <c r="K217" s="16">
        <f>VLOOKUP($B218,[1]AC!$B:$BJ,10,FALSE)</f>
        <v>38.770000000000003</v>
      </c>
      <c r="L217" s="16">
        <f>VLOOKUP($B218,[1]AC!$B:$BJ,11,FALSE)</f>
        <v>6964.82</v>
      </c>
      <c r="M217" s="16">
        <f>VLOOKUP($B218,[1]AC!$B:$BJ,12,FALSE)</f>
        <v>5.6008447364592233E-3</v>
      </c>
      <c r="N217" s="16">
        <f>VLOOKUP($B218,[1]AC!$B:$BJ,13,FALSE)</f>
        <v>5.5665473048836876E-3</v>
      </c>
      <c r="O217" s="16">
        <f>VLOOKUP($B218,[1]AC!$B:$BJ,14,FALSE)</f>
        <v>34.220345719462294</v>
      </c>
      <c r="P217" s="16">
        <f>VLOOKUP($B218,[1]AC!$B:$BJ,15,FALSE)</f>
        <v>6892.2477999999992</v>
      </c>
      <c r="Q217" s="16">
        <f>VLOOKUP($B218,[1]AC!$B:$BJ,16,FALSE)</f>
        <v>34.087598735899988</v>
      </c>
      <c r="R217" s="16">
        <f>VLOOKUP($B218,[1]AC!$B:$BJ,17,FALSE)</f>
        <v>6889.6637999999994</v>
      </c>
      <c r="S217" s="16">
        <f>VLOOKUP($B218,[1]AC!$B:$BJ,18,FALSE)</f>
        <v>4.9650486622756507E-3</v>
      </c>
      <c r="T217" s="16">
        <f>VLOOKUP($B218,[1]AC!$B:$BJ,19,FALSE)</f>
        <v>4.9476432704742418E-3</v>
      </c>
      <c r="U217" s="16" t="str">
        <f>VLOOKUP($B217,[1]AC!$B:$BJ,20,FALSE)</f>
        <v>NEGATIVE</v>
      </c>
      <c r="V217" s="16" t="str">
        <f>VLOOKUP($B217,[1]AC!$B:$BJ,21,FALSE)</f>
        <v/>
      </c>
      <c r="W217" s="16" t="str">
        <f>VLOOKUP($B217,[1]AC!$B:$BJ,22,FALSE)</f>
        <v>DOWN</v>
      </c>
      <c r="X217" s="16" t="str">
        <f>VLOOKUP($B217,[1]AC!$B:$BJ,23,FALSE)</f>
        <v>NEGATIVE</v>
      </c>
      <c r="Y217" s="16">
        <f>VLOOKUP($B217,[1]AC!$B:$BJ,24,FALSE)</f>
        <v>199.06452480305526</v>
      </c>
      <c r="Z217" s="16">
        <f>VLOOKUP($B217,[1]AC!$B:$BJ,25,FALSE)</f>
        <v>6852.6203076923057</v>
      </c>
      <c r="AA217" s="16">
        <f>VLOOKUP($B217,[1]AC!$B:$BJ,26,FALSE)</f>
        <v>199.20040815753842</v>
      </c>
      <c r="AB217" s="16">
        <f>VLOOKUP($B217,[1]AC!$B:$BJ,27,FALSE)</f>
        <v>6850.3815384615364</v>
      </c>
      <c r="AC217" s="16">
        <f>VLOOKUP($B217,[1]AC!$B:$BJ,28,FALSE)</f>
        <v>2.9049402398612159E-2</v>
      </c>
      <c r="AD217" s="16">
        <f>VLOOKUP($B217,[1]AC!$B:$BJ,29,FALSE)</f>
        <v>2.9078731898234532E-2</v>
      </c>
      <c r="AE217" s="16" t="str">
        <f>VLOOKUP($B217,[1]AC!$B:$BJ,30,FALSE)</f>
        <v>DOWN</v>
      </c>
      <c r="AF217" s="16" t="str">
        <f>VLOOKUP($B217,[1]AC!$B:$BJ,31,FALSE)</f>
        <v>DOWN</v>
      </c>
      <c r="AG217" s="16" t="str">
        <f>VLOOKUP($B217,[1]AC!$B:$BJ,32,FALSE)</f>
        <v>NEGATIVE</v>
      </c>
      <c r="AH217" s="16">
        <f>VLOOKUP($B217,[1]AC!$B:$BJ,33,FALSE)</f>
        <v>187.92297632332756</v>
      </c>
      <c r="AI217" s="16">
        <f>VLOOKUP($B217,[1]AC!$B:$BJ,34,FALSE)</f>
        <v>6560.7823076923087</v>
      </c>
      <c r="AJ217" s="16">
        <f>VLOOKUP($B217,[1]AC!$B:$BJ,35,FALSE)</f>
        <v>187.94887382182517</v>
      </c>
      <c r="AK217" s="16">
        <f>VLOOKUP($B217,[1]AC!$B:$BJ,36,FALSE)</f>
        <v>6561.3723076923088</v>
      </c>
      <c r="AL217" s="16">
        <f>VLOOKUP($B217,[1]AC!$B:$BJ,37,FALSE)</f>
        <v>2.864337932733934E-2</v>
      </c>
      <c r="AM217" s="16">
        <f>VLOOKUP($B217,[1]AC!$B:$BJ,38,FALSE)</f>
        <v>2.8644750672276426E-2</v>
      </c>
      <c r="AN217" s="16" t="str">
        <f>VLOOKUP($B218,[1]AC!$B:$BJ,39,FALSE)</f>
        <v>UP</v>
      </c>
      <c r="AO217" s="16" t="str">
        <f>VLOOKUP($B217,[1]AC!$B:$BJ,40,FALSE)</f>
        <v>DOWN</v>
      </c>
      <c r="AP217" s="16" t="str">
        <f>VLOOKUP($B217,[1]AC!$B:$BJ,41,FALSE)</f>
        <v>NEGATIVE</v>
      </c>
      <c r="AQ217" s="16">
        <f>VLOOKUP($B217,[1]AC!$B:$BJ,42,FALSE)</f>
        <v>195.56522794160074</v>
      </c>
      <c r="AR217" s="16">
        <f>VLOOKUP($B217,[1]AC!$B:$BJ,43,FALSE)</f>
        <v>6769.6039787132295</v>
      </c>
      <c r="AS217" s="16">
        <f>VLOOKUP($B217,[1]AC!$B:$BJ,44,FALSE)</f>
        <v>195.57037730934138</v>
      </c>
      <c r="AT217" s="16">
        <f>VLOOKUP($B217,[1]AC!$B:$BJ,45,FALSE)</f>
        <v>6766.1256231941452</v>
      </c>
      <c r="AU217" s="16">
        <f>VLOOKUP($B217,[1]AC!$B:$BJ,46,FALSE)</f>
        <v>2.8888725035696092E-2</v>
      </c>
      <c r="AV217" s="16">
        <f>VLOOKUP($B217,[1]AC!$B:$BJ,47,FALSE)</f>
        <v>2.8904337312173158E-2</v>
      </c>
      <c r="AW217" s="16" t="str">
        <f>VLOOKUP($B217,[1]AC!$B:$BJ,48,FALSE)</f>
        <v>DOWN</v>
      </c>
      <c r="AX217" s="16" t="str">
        <f>VLOOKUP($B217,[1]AC!$B:$BJ,49,FALSE)</f>
        <v>DOWN</v>
      </c>
      <c r="AY217" s="16" t="str">
        <f>VLOOKUP($B217,[1]AC!$B:$BJ,50,FALSE)</f>
        <v>NEGATIVE</v>
      </c>
      <c r="AZ217" s="16">
        <f>VLOOKUP($B217,[1]AC!$B:$BJ,51,FALSE)</f>
        <v>38.740153175787171</v>
      </c>
      <c r="BA217" s="16">
        <f>VLOOKUP($B217,[1]AC!$B:$BJ,52,FALSE)</f>
        <v>199.14451605027719</v>
      </c>
      <c r="BB217" s="16">
        <f>VLOOKUP($B217,[1]AC!$B:$BJ,53,FALSE)</f>
        <v>184.94875947211008</v>
      </c>
      <c r="BC217" s="16">
        <f>VLOOKUP($B217,[1]AC!$B:$BJ,54,FALSE)</f>
        <v>-1.9254941719354712E-2</v>
      </c>
      <c r="BD217" s="16">
        <f>VLOOKUP($B217,[1]AC!$B:$BJ,55,FALSE)</f>
        <v>-2.1552660341700003E-2</v>
      </c>
      <c r="BE217" s="16">
        <f>VLOOKUP($B217,[1]AC!$B:$BJ,56,FALSE)</f>
        <v>5.6022222357497764E-2</v>
      </c>
      <c r="BF217" s="14">
        <f>VLOOKUP($B217,[2]indicators!$A:$G,2,FALSE)</f>
        <v>0</v>
      </c>
      <c r="BG217" s="14">
        <f>VLOOKUP($B217,[2]indicators!$A:$G,3,FALSE)</f>
        <v>0</v>
      </c>
      <c r="BH217" s="14">
        <f>VLOOKUP($B217,[2]indicators!$A:$G,4,FALSE)</f>
        <v>0</v>
      </c>
      <c r="BI217" s="17">
        <f>VLOOKUP($B217,[2]indicators!$A:$G,5,FALSE)</f>
        <v>0</v>
      </c>
      <c r="BJ217" s="17">
        <f>VLOOKUP($B217,[2]indicators!$A:$G,6,FALSE)</f>
        <v>45958</v>
      </c>
      <c r="BK217" s="17">
        <f>VLOOKUP($B217,[2]indicators!$A:$G,7,FALSE)</f>
        <v>45958</v>
      </c>
    </row>
    <row r="218" spans="1:63" x14ac:dyDescent="0.25">
      <c r="A218" s="14">
        <v>217</v>
      </c>
      <c r="B218" s="14" t="s">
        <v>227</v>
      </c>
      <c r="C218" s="6" t="s">
        <v>648</v>
      </c>
      <c r="D218" s="6" t="s">
        <v>100</v>
      </c>
      <c r="E218" s="15">
        <f t="shared" ca="1" si="3"/>
        <v>5</v>
      </c>
      <c r="F218" s="16">
        <f>VLOOKUP($B218,[1]AC!$B:$BJ,5,FALSE)</f>
        <v>88.039911789610741</v>
      </c>
      <c r="G218" s="16">
        <f>VLOOKUP($B219,[1]AC!$B:$BJ,6,FALSE)</f>
        <v>52.558294930935155</v>
      </c>
      <c r="H218" s="16">
        <f>VLOOKUP($B219,[1]AC!$B:$BJ,7,FALSE)</f>
        <v>1</v>
      </c>
      <c r="I218" s="16">
        <f>VLOOKUP($B219,[1]AC!$B:$BJ,8,FALSE)</f>
        <v>30.88</v>
      </c>
      <c r="J218" s="16">
        <f>VLOOKUP($B219,[1]AC!$B:$BJ,9,FALSE)</f>
        <v>6941.81</v>
      </c>
      <c r="K218" s="16">
        <f>VLOOKUP($B219,[1]AC!$B:$BJ,10,FALSE)</f>
        <v>30.99</v>
      </c>
      <c r="L218" s="16">
        <f>VLOOKUP($B219,[1]AC!$B:$BJ,11,FALSE)</f>
        <v>6964.82</v>
      </c>
      <c r="M218" s="16">
        <f>VLOOKUP($B219,[1]AC!$B:$BJ,12,FALSE)</f>
        <v>4.4484075478873663E-3</v>
      </c>
      <c r="N218" s="16">
        <f>VLOOKUP($B219,[1]AC!$B:$BJ,13,FALSE)</f>
        <v>4.4495047969653201E-3</v>
      </c>
      <c r="O218" s="16">
        <f>VLOOKUP($B219,[1]AC!$B:$BJ,14,FALSE)</f>
        <v>28.43686519121534</v>
      </c>
      <c r="P218" s="16">
        <f>VLOOKUP($B219,[1]AC!$B:$BJ,15,FALSE)</f>
        <v>6892.2477999999992</v>
      </c>
      <c r="Q218" s="16">
        <f>VLOOKUP($B219,[1]AC!$B:$BJ,16,FALSE)</f>
        <v>28.340200584000009</v>
      </c>
      <c r="R218" s="16">
        <f>VLOOKUP($B219,[1]AC!$B:$BJ,17,FALSE)</f>
        <v>6889.6637999999994</v>
      </c>
      <c r="S218" s="16">
        <f>VLOOKUP($B219,[1]AC!$B:$BJ,18,FALSE)</f>
        <v>4.1259203116892204E-3</v>
      </c>
      <c r="T218" s="16">
        <f>VLOOKUP($B219,[1]AC!$B:$BJ,19,FALSE)</f>
        <v>4.1134373761459904E-3</v>
      </c>
      <c r="U218" s="16" t="str">
        <f>VLOOKUP($B218,[1]AC!$B:$BJ,20,FALSE)</f>
        <v>POSITIVE</v>
      </c>
      <c r="V218" s="16" t="str">
        <f>VLOOKUP($B218,[1]AC!$B:$BJ,21,FALSE)</f>
        <v/>
      </c>
      <c r="W218" s="16" t="str">
        <f>VLOOKUP($B218,[1]AC!$B:$BJ,22,FALSE)</f>
        <v>UP</v>
      </c>
      <c r="X218" s="16" t="str">
        <f>VLOOKUP($B218,[1]AC!$B:$BJ,23,FALSE)</f>
        <v>POSITIVE</v>
      </c>
      <c r="Y218" s="16">
        <f>VLOOKUP($B218,[1]AC!$B:$BJ,24,FALSE)</f>
        <v>33.679292923355611</v>
      </c>
      <c r="Z218" s="16">
        <f>VLOOKUP($B218,[1]AC!$B:$BJ,25,FALSE)</f>
        <v>6852.6203076923057</v>
      </c>
      <c r="AA218" s="16">
        <f>VLOOKUP($B218,[1]AC!$B:$BJ,26,FALSE)</f>
        <v>33.576720986923078</v>
      </c>
      <c r="AB218" s="16">
        <f>VLOOKUP($B218,[1]AC!$B:$BJ,27,FALSE)</f>
        <v>6850.3815384615364</v>
      </c>
      <c r="AC218" s="16">
        <f>VLOOKUP($B218,[1]AC!$B:$BJ,28,FALSE)</f>
        <v>4.9148050542869607E-3</v>
      </c>
      <c r="AD218" s="16">
        <f>VLOOKUP($B218,[1]AC!$B:$BJ,29,FALSE)</f>
        <v>4.9014380875585161E-3</v>
      </c>
      <c r="AE218" s="16" t="str">
        <f>VLOOKUP($B218,[1]AC!$B:$BJ,30,FALSE)</f>
        <v>UP</v>
      </c>
      <c r="AF218" s="16" t="str">
        <f>VLOOKUP($B218,[1]AC!$B:$BJ,31,FALSE)</f>
        <v>UP</v>
      </c>
      <c r="AG218" s="16" t="str">
        <f>VLOOKUP($B218,[1]AC!$B:$BJ,32,FALSE)</f>
        <v>POSITIVE</v>
      </c>
      <c r="AH218" s="16">
        <f>VLOOKUP($B218,[1]AC!$B:$BJ,33,FALSE)</f>
        <v>31.679488886101645</v>
      </c>
      <c r="AI218" s="16">
        <f>VLOOKUP($B218,[1]AC!$B:$BJ,34,FALSE)</f>
        <v>6560.7823076923087</v>
      </c>
      <c r="AJ218" s="16">
        <f>VLOOKUP($B218,[1]AC!$B:$BJ,35,FALSE)</f>
        <v>31.67666834589356</v>
      </c>
      <c r="AK218" s="16">
        <f>VLOOKUP($B218,[1]AC!$B:$BJ,36,FALSE)</f>
        <v>6561.3723076923088</v>
      </c>
      <c r="AL218" s="16">
        <f>VLOOKUP($B218,[1]AC!$B:$BJ,37,FALSE)</f>
        <v>4.8286145463108041E-3</v>
      </c>
      <c r="AM218" s="16">
        <f>VLOOKUP($B218,[1]AC!$B:$BJ,38,FALSE)</f>
        <v>4.8277504857874038E-3</v>
      </c>
      <c r="AN218" s="16" t="str">
        <f>VLOOKUP($B219,[1]AC!$B:$BJ,39,FALSE)</f>
        <v>DOWN</v>
      </c>
      <c r="AO218" s="16" t="str">
        <f>VLOOKUP($B218,[1]AC!$B:$BJ,40,FALSE)</f>
        <v>UP</v>
      </c>
      <c r="AP218" s="16" t="str">
        <f>VLOOKUP($B218,[1]AC!$B:$BJ,41,FALSE)</f>
        <v>POSITIVE</v>
      </c>
      <c r="AQ218" s="16">
        <f>VLOOKUP($B218,[1]AC!$B:$BJ,42,FALSE)</f>
        <v>33.32314178733882</v>
      </c>
      <c r="AR218" s="16">
        <f>VLOOKUP($B218,[1]AC!$B:$BJ,43,FALSE)</f>
        <v>6769.6039787132295</v>
      </c>
      <c r="AS218" s="16">
        <f>VLOOKUP($B218,[1]AC!$B:$BJ,44,FALSE)</f>
        <v>33.21087963043702</v>
      </c>
      <c r="AT218" s="16">
        <f>VLOOKUP($B218,[1]AC!$B:$BJ,45,FALSE)</f>
        <v>6766.1256231941452</v>
      </c>
      <c r="AU218" s="16">
        <f>VLOOKUP($B218,[1]AC!$B:$BJ,46,FALSE)</f>
        <v>4.9224654635813573E-3</v>
      </c>
      <c r="AV218" s="16">
        <f>VLOOKUP($B218,[1]AC!$B:$BJ,47,FALSE)</f>
        <v>4.9084042301240725E-3</v>
      </c>
      <c r="AW218" s="16" t="str">
        <f>VLOOKUP($B218,[1]AC!$B:$BJ,48,FALSE)</f>
        <v>UP</v>
      </c>
      <c r="AX218" s="16" t="str">
        <f>VLOOKUP($B218,[1]AC!$B:$BJ,49,FALSE)</f>
        <v>UP</v>
      </c>
      <c r="AY218" s="16" t="str">
        <f>VLOOKUP($B218,[1]AC!$B:$BJ,50,FALSE)</f>
        <v>POSITIVE</v>
      </c>
      <c r="AZ218" s="16">
        <f>VLOOKUP($B218,[1]AC!$B:$BJ,51,FALSE)</f>
        <v>94.934636545016104</v>
      </c>
      <c r="BA218" s="16">
        <f>VLOOKUP($B218,[1]AC!$B:$BJ,52,FALSE)</f>
        <v>34.885161324777904</v>
      </c>
      <c r="BB218" s="16">
        <f>VLOOKUP($B218,[1]AC!$B:$BJ,53,FALSE)</f>
        <v>31.130824305934702</v>
      </c>
      <c r="BC218" s="16">
        <f>VLOOKUP($B218,[1]AC!$B:$BJ,54,FALSE)</f>
        <v>0.11451398025740755</v>
      </c>
      <c r="BD218" s="16">
        <f>VLOOKUP($B218,[1]AC!$B:$BJ,55,FALSE)</f>
        <v>0.13616619536042851</v>
      </c>
      <c r="BE218" s="16">
        <f>VLOOKUP($B218,[1]AC!$B:$BJ,56,FALSE)</f>
        <v>0.24892292018711548</v>
      </c>
      <c r="BF218" s="14">
        <f>VLOOKUP($B218,[2]indicators!$A:$G,2,FALSE)</f>
        <v>14</v>
      </c>
      <c r="BG218" s="14">
        <f>VLOOKUP($B218,[2]indicators!$A:$G,3,FALSE)</f>
        <v>0</v>
      </c>
      <c r="BH218" s="14">
        <f>VLOOKUP($B218,[2]indicators!$A:$G,4,FALSE)</f>
        <v>0</v>
      </c>
      <c r="BI218" s="17">
        <f>VLOOKUP($B218,[2]indicators!$A:$G,5,FALSE)</f>
        <v>0</v>
      </c>
      <c r="BJ218" s="17">
        <f>VLOOKUP($B218,[2]indicators!$A:$G,6,FALSE)</f>
        <v>46063</v>
      </c>
      <c r="BK218" s="17">
        <f>VLOOKUP($B218,[2]indicators!$A:$G,7,FALSE)</f>
        <v>46044</v>
      </c>
    </row>
    <row r="219" spans="1:63" x14ac:dyDescent="0.25">
      <c r="A219" s="14">
        <v>218</v>
      </c>
      <c r="B219" s="14" t="s">
        <v>228</v>
      </c>
      <c r="C219" s="6" t="s">
        <v>229</v>
      </c>
      <c r="D219" s="6" t="s">
        <v>100</v>
      </c>
      <c r="E219" s="15">
        <f t="shared" ca="1" si="3"/>
        <v>8</v>
      </c>
      <c r="F219" s="16">
        <f>VLOOKUP($B219,[1]AC!$B:$BJ,5,FALSE)</f>
        <v>65.737300275890703</v>
      </c>
      <c r="G219" s="16">
        <f>VLOOKUP($B220,[1]AC!$B:$BJ,6,FALSE)</f>
        <v>52.558294930935155</v>
      </c>
      <c r="H219" s="16">
        <f>VLOOKUP($B220,[1]AC!$B:$BJ,7,FALSE)</f>
        <v>1</v>
      </c>
      <c r="I219" s="16">
        <f>VLOOKUP($B220,[1]AC!$B:$BJ,8,FALSE)</f>
        <v>97.49</v>
      </c>
      <c r="J219" s="16">
        <f>VLOOKUP($B220,[1]AC!$B:$BJ,9,FALSE)</f>
        <v>6941.81</v>
      </c>
      <c r="K219" s="16">
        <f>VLOOKUP($B220,[1]AC!$B:$BJ,10,FALSE)</f>
        <v>97.54</v>
      </c>
      <c r="L219" s="16">
        <f>VLOOKUP($B220,[1]AC!$B:$BJ,11,FALSE)</f>
        <v>6964.82</v>
      </c>
      <c r="M219" s="16">
        <f>VLOOKUP($B220,[1]AC!$B:$BJ,12,FALSE)</f>
        <v>1.4043887689233786E-2</v>
      </c>
      <c r="N219" s="16">
        <f>VLOOKUP($B220,[1]AC!$B:$BJ,13,FALSE)</f>
        <v>1.400466918025161E-2</v>
      </c>
      <c r="O219" s="16">
        <f>VLOOKUP($B220,[1]AC!$B:$BJ,14,FALSE)</f>
        <v>96.76695372528863</v>
      </c>
      <c r="P219" s="16">
        <f>VLOOKUP($B220,[1]AC!$B:$BJ,15,FALSE)</f>
        <v>6892.2477999999992</v>
      </c>
      <c r="Q219" s="16">
        <f>VLOOKUP($B220,[1]AC!$B:$BJ,16,FALSE)</f>
        <v>96.737138295401863</v>
      </c>
      <c r="R219" s="16">
        <f>VLOOKUP($B220,[1]AC!$B:$BJ,17,FALSE)</f>
        <v>6889.6637999999994</v>
      </c>
      <c r="S219" s="16">
        <f>VLOOKUP($B220,[1]AC!$B:$BJ,18,FALSE)</f>
        <v>1.4039970200329802E-2</v>
      </c>
      <c r="T219" s="16">
        <f>VLOOKUP($B220,[1]AC!$B:$BJ,19,FALSE)</f>
        <v>1.4040908396052921E-2</v>
      </c>
      <c r="U219" s="16" t="str">
        <f>VLOOKUP($B219,[1]AC!$B:$BJ,20,FALSE)</f>
        <v>POSITIVE</v>
      </c>
      <c r="V219" s="16" t="str">
        <f>VLOOKUP($B219,[1]AC!$B:$BJ,21,FALSE)</f>
        <v/>
      </c>
      <c r="W219" s="16" t="str">
        <f>VLOOKUP($B219,[1]AC!$B:$BJ,22,FALSE)</f>
        <v>UP</v>
      </c>
      <c r="X219" s="16" t="str">
        <f>VLOOKUP($B219,[1]AC!$B:$BJ,23,FALSE)</f>
        <v>POSITIVE</v>
      </c>
      <c r="Y219" s="16">
        <f>VLOOKUP($B219,[1]AC!$B:$BJ,24,FALSE)</f>
        <v>27.568055482473337</v>
      </c>
      <c r="Z219" s="16">
        <f>VLOOKUP($B219,[1]AC!$B:$BJ,25,FALSE)</f>
        <v>6852.6203076923057</v>
      </c>
      <c r="AA219" s="16">
        <f>VLOOKUP($B219,[1]AC!$B:$BJ,26,FALSE)</f>
        <v>27.475539058461543</v>
      </c>
      <c r="AB219" s="16">
        <f>VLOOKUP($B219,[1]AC!$B:$BJ,27,FALSE)</f>
        <v>6850.3815384615364</v>
      </c>
      <c r="AC219" s="16">
        <f>VLOOKUP($B219,[1]AC!$B:$BJ,28,FALSE)</f>
        <v>4.0229947442917907E-3</v>
      </c>
      <c r="AD219" s="16">
        <f>VLOOKUP($B219,[1]AC!$B:$BJ,29,FALSE)</f>
        <v>4.0108042018097605E-3</v>
      </c>
      <c r="AE219" s="16" t="str">
        <f>VLOOKUP($B219,[1]AC!$B:$BJ,30,FALSE)</f>
        <v>UP</v>
      </c>
      <c r="AF219" s="16" t="str">
        <f>VLOOKUP($B219,[1]AC!$B:$BJ,31,FALSE)</f>
        <v>UP</v>
      </c>
      <c r="AG219" s="16" t="str">
        <f>VLOOKUP($B219,[1]AC!$B:$BJ,32,FALSE)</f>
        <v>POSITIVE</v>
      </c>
      <c r="AH219" s="16">
        <f>VLOOKUP($B219,[1]AC!$B:$BJ,33,FALSE)</f>
        <v>25.580163619506823</v>
      </c>
      <c r="AI219" s="16">
        <f>VLOOKUP($B219,[1]AC!$B:$BJ,34,FALSE)</f>
        <v>6560.7823076923087</v>
      </c>
      <c r="AJ219" s="16">
        <f>VLOOKUP($B219,[1]AC!$B:$BJ,35,FALSE)</f>
        <v>25.582984153846141</v>
      </c>
      <c r="AK219" s="16">
        <f>VLOOKUP($B219,[1]AC!$B:$BJ,36,FALSE)</f>
        <v>6561.3723076923088</v>
      </c>
      <c r="AL219" s="16">
        <f>VLOOKUP($B219,[1]AC!$B:$BJ,37,FALSE)</f>
        <v>3.8989502196277561E-3</v>
      </c>
      <c r="AM219" s="16">
        <f>VLOOKUP($B219,[1]AC!$B:$BJ,38,FALSE)</f>
        <v>3.8990294947679775E-3</v>
      </c>
      <c r="AN219" s="16" t="str">
        <f>VLOOKUP($B220,[1]AC!$B:$BJ,39,FALSE)</f>
        <v>DOWN</v>
      </c>
      <c r="AO219" s="16" t="str">
        <f>VLOOKUP($B219,[1]AC!$B:$BJ,40,FALSE)</f>
        <v>DOWN</v>
      </c>
      <c r="AP219" s="16" t="str">
        <f>VLOOKUP($B219,[1]AC!$B:$BJ,41,FALSE)</f>
        <v>POSITIVE</v>
      </c>
      <c r="AQ219" s="16">
        <f>VLOOKUP($B219,[1]AC!$B:$BJ,42,FALSE)</f>
        <v>27.125956612415557</v>
      </c>
      <c r="AR219" s="16">
        <f>VLOOKUP($B219,[1]AC!$B:$BJ,43,FALSE)</f>
        <v>6769.6039787132295</v>
      </c>
      <c r="AS219" s="16">
        <f>VLOOKUP($B219,[1]AC!$B:$BJ,44,FALSE)</f>
        <v>27.050125372985111</v>
      </c>
      <c r="AT219" s="16">
        <f>VLOOKUP($B219,[1]AC!$B:$BJ,45,FALSE)</f>
        <v>6766.1256231941452</v>
      </c>
      <c r="AU219" s="16">
        <f>VLOOKUP($B219,[1]AC!$B:$BJ,46,FALSE)</f>
        <v>4.0070226704120547E-3</v>
      </c>
      <c r="AV219" s="16">
        <f>VLOOKUP($B219,[1]AC!$B:$BJ,47,FALSE)</f>
        <v>3.9978751325955011E-3</v>
      </c>
      <c r="AW219" s="16" t="str">
        <f>VLOOKUP($B219,[1]AC!$B:$BJ,48,FALSE)</f>
        <v>UP</v>
      </c>
      <c r="AX219" s="16" t="str">
        <f>VLOOKUP($B219,[1]AC!$B:$BJ,49,FALSE)</f>
        <v>UP</v>
      </c>
      <c r="AY219" s="16" t="str">
        <f>VLOOKUP($B219,[1]AC!$B:$BJ,50,FALSE)</f>
        <v>POSITIVE</v>
      </c>
      <c r="AZ219" s="16">
        <f>VLOOKUP($B219,[1]AC!$B:$BJ,51,FALSE)</f>
        <v>73.644067590052614</v>
      </c>
      <c r="BA219" s="16">
        <f>VLOOKUP($B219,[1]AC!$B:$BJ,52,FALSE)</f>
        <v>28.920645134218272</v>
      </c>
      <c r="BB219" s="16">
        <f>VLOOKUP($B219,[1]AC!$B:$BJ,53,FALSE)</f>
        <v>25.056888145803832</v>
      </c>
      <c r="BC219" s="16">
        <f>VLOOKUP($B219,[1]AC!$B:$BJ,54,FALSE)</f>
        <v>6.7749348490966366E-2</v>
      </c>
      <c r="BD219" s="16">
        <f>VLOOKUP($B219,[1]AC!$B:$BJ,55,FALSE)</f>
        <v>8.5914350697818387E-2</v>
      </c>
      <c r="BE219" s="16">
        <f>VLOOKUP($B219,[1]AC!$B:$BJ,56,FALSE)</f>
        <v>0.23239565185876199</v>
      </c>
      <c r="BF219" s="14">
        <f>VLOOKUP($B219,[2]indicators!$A:$G,2,FALSE)</f>
        <v>7</v>
      </c>
      <c r="BG219" s="14">
        <f>VLOOKUP($B219,[2]indicators!$A:$G,3,FALSE)</f>
        <v>0</v>
      </c>
      <c r="BH219" s="14">
        <f>VLOOKUP($B219,[2]indicators!$A:$G,4,FALSE)</f>
        <v>0</v>
      </c>
      <c r="BI219" s="17">
        <f>VLOOKUP($B219,[2]indicators!$A:$G,5,FALSE)</f>
        <v>0</v>
      </c>
      <c r="BJ219" s="17">
        <f>VLOOKUP($B219,[2]indicators!$A:$G,6,FALSE)</f>
        <v>46062</v>
      </c>
      <c r="BK219" s="17">
        <f>VLOOKUP($B219,[2]indicators!$A:$G,7,FALSE)</f>
        <v>0</v>
      </c>
    </row>
    <row r="220" spans="1:63" x14ac:dyDescent="0.25">
      <c r="A220" s="14">
        <v>219</v>
      </c>
      <c r="B220" s="14" t="s">
        <v>230</v>
      </c>
      <c r="C220" s="6" t="s">
        <v>231</v>
      </c>
      <c r="D220" s="6" t="s">
        <v>100</v>
      </c>
      <c r="E220" s="15">
        <f t="shared" ca="1" si="3"/>
        <v>1</v>
      </c>
      <c r="F220" s="16">
        <f>VLOOKUP($B220,[1]AC!$B:$BJ,5,FALSE)</f>
        <v>63.306342841781046</v>
      </c>
      <c r="G220" s="16">
        <f>VLOOKUP($B221,[1]AC!$B:$BJ,6,FALSE)</f>
        <v>52.558294930935155</v>
      </c>
      <c r="H220" s="16">
        <f>VLOOKUP($B221,[1]AC!$B:$BJ,7,FALSE)</f>
        <v>1</v>
      </c>
      <c r="I220" s="16">
        <f>VLOOKUP($B221,[1]AC!$B:$BJ,8,FALSE)</f>
        <v>66.67</v>
      </c>
      <c r="J220" s="16">
        <f>VLOOKUP($B221,[1]AC!$B:$BJ,9,FALSE)</f>
        <v>6941.81</v>
      </c>
      <c r="K220" s="16">
        <f>VLOOKUP($B221,[1]AC!$B:$BJ,10,FALSE)</f>
        <v>67.25</v>
      </c>
      <c r="L220" s="16">
        <f>VLOOKUP($B221,[1]AC!$B:$BJ,11,FALSE)</f>
        <v>6964.82</v>
      </c>
      <c r="M220" s="16">
        <f>VLOOKUP($B221,[1]AC!$B:$BJ,12,FALSE)</f>
        <v>9.604123420260709E-3</v>
      </c>
      <c r="N220" s="16">
        <f>VLOOKUP($B221,[1]AC!$B:$BJ,13,FALSE)</f>
        <v>9.6556694932532355E-3</v>
      </c>
      <c r="O220" s="16">
        <f>VLOOKUP($B221,[1]AC!$B:$BJ,14,FALSE)</f>
        <v>62.626695608378895</v>
      </c>
      <c r="P220" s="16">
        <f>VLOOKUP($B221,[1]AC!$B:$BJ,15,FALSE)</f>
        <v>6892.2477999999992</v>
      </c>
      <c r="Q220" s="16">
        <f>VLOOKUP($B221,[1]AC!$B:$BJ,16,FALSE)</f>
        <v>62.468775264999998</v>
      </c>
      <c r="R220" s="16">
        <f>VLOOKUP($B221,[1]AC!$B:$BJ,17,FALSE)</f>
        <v>6889.6637999999994</v>
      </c>
      <c r="S220" s="16">
        <f>VLOOKUP($B221,[1]AC!$B:$BJ,18,FALSE)</f>
        <v>9.0865414920773598E-3</v>
      </c>
      <c r="T220" s="16">
        <f>VLOOKUP($B221,[1]AC!$B:$BJ,19,FALSE)</f>
        <v>9.0670280986715202E-3</v>
      </c>
      <c r="U220" s="16" t="str">
        <f>VLOOKUP($B220,[1]AC!$B:$BJ,20,FALSE)</f>
        <v>POSITIVE</v>
      </c>
      <c r="V220" s="16" t="str">
        <f>VLOOKUP($B220,[1]AC!$B:$BJ,21,FALSE)</f>
        <v/>
      </c>
      <c r="W220" s="16" t="str">
        <f>VLOOKUP($B220,[1]AC!$B:$BJ,22,FALSE)</f>
        <v>DOWN</v>
      </c>
      <c r="X220" s="16" t="str">
        <f>VLOOKUP($B220,[1]AC!$B:$BJ,23,FALSE)</f>
        <v>BUY</v>
      </c>
      <c r="Y220" s="16">
        <f>VLOOKUP($B220,[1]AC!$B:$BJ,24,FALSE)</f>
        <v>96.425398712313608</v>
      </c>
      <c r="Z220" s="16">
        <f>VLOOKUP($B220,[1]AC!$B:$BJ,25,FALSE)</f>
        <v>6852.6203076923057</v>
      </c>
      <c r="AA220" s="16">
        <f>VLOOKUP($B220,[1]AC!$B:$BJ,26,FALSE)</f>
        <v>96.388537782020961</v>
      </c>
      <c r="AB220" s="16">
        <f>VLOOKUP($B220,[1]AC!$B:$BJ,27,FALSE)</f>
        <v>6850.3815384615364</v>
      </c>
      <c r="AC220" s="16">
        <f>VLOOKUP($B220,[1]AC!$B:$BJ,28,FALSE)</f>
        <v>1.4071317887563788E-2</v>
      </c>
      <c r="AD220" s="16">
        <f>VLOOKUP($B220,[1]AC!$B:$BJ,29,FALSE)</f>
        <v>1.4070535668830493E-2</v>
      </c>
      <c r="AE220" s="16" t="str">
        <f>VLOOKUP($B220,[1]AC!$B:$BJ,30,FALSE)</f>
        <v>UP</v>
      </c>
      <c r="AF220" s="16" t="str">
        <f>VLOOKUP($B220,[1]AC!$B:$BJ,31,FALSE)</f>
        <v>UP</v>
      </c>
      <c r="AG220" s="16" t="str">
        <f>VLOOKUP($B220,[1]AC!$B:$BJ,32,FALSE)</f>
        <v>NEGATIVE</v>
      </c>
      <c r="AH220" s="16">
        <f>VLOOKUP($B220,[1]AC!$B:$BJ,33,FALSE)</f>
        <v>94.752210071965123</v>
      </c>
      <c r="AI220" s="16">
        <f>VLOOKUP($B220,[1]AC!$B:$BJ,34,FALSE)</f>
        <v>6560.7823076923087</v>
      </c>
      <c r="AJ220" s="16">
        <f>VLOOKUP($B220,[1]AC!$B:$BJ,35,FALSE)</f>
        <v>94.753492178022313</v>
      </c>
      <c r="AK220" s="16">
        <f>VLOOKUP($B220,[1]AC!$B:$BJ,36,FALSE)</f>
        <v>6561.3723076923088</v>
      </c>
      <c r="AL220" s="16">
        <f>VLOOKUP($B220,[1]AC!$B:$BJ,37,FALSE)</f>
        <v>1.4442212167422652E-2</v>
      </c>
      <c r="AM220" s="16">
        <f>VLOOKUP($B220,[1]AC!$B:$BJ,38,FALSE)</f>
        <v>1.4441108922738135E-2</v>
      </c>
      <c r="AN220" s="16" t="str">
        <f>VLOOKUP($B221,[1]AC!$B:$BJ,39,FALSE)</f>
        <v>DOWN</v>
      </c>
      <c r="AO220" s="16" t="str">
        <f>VLOOKUP($B220,[1]AC!$B:$BJ,40,FALSE)</f>
        <v>UP</v>
      </c>
      <c r="AP220" s="16" t="str">
        <f>VLOOKUP($B220,[1]AC!$B:$BJ,41,FALSE)</f>
        <v>NEGATIVE</v>
      </c>
      <c r="AQ220" s="16">
        <f>VLOOKUP($B220,[1]AC!$B:$BJ,42,FALSE)</f>
        <v>95.975439131437227</v>
      </c>
      <c r="AR220" s="16">
        <f>VLOOKUP($B220,[1]AC!$B:$BJ,43,FALSE)</f>
        <v>6769.6039787132295</v>
      </c>
      <c r="AS220" s="16">
        <f>VLOOKUP($B220,[1]AC!$B:$BJ,44,FALSE)</f>
        <v>95.944859287061647</v>
      </c>
      <c r="AT220" s="16">
        <f>VLOOKUP($B220,[1]AC!$B:$BJ,45,FALSE)</f>
        <v>6766.1256231941452</v>
      </c>
      <c r="AU220" s="16">
        <f>VLOOKUP($B220,[1]AC!$B:$BJ,46,FALSE)</f>
        <v>1.4177408225537043E-2</v>
      </c>
      <c r="AV220" s="16">
        <f>VLOOKUP($B220,[1]AC!$B:$BJ,47,FALSE)</f>
        <v>1.4180177051127245E-2</v>
      </c>
      <c r="AW220" s="16" t="str">
        <f>VLOOKUP($B220,[1]AC!$B:$BJ,48,FALSE)</f>
        <v>UP</v>
      </c>
      <c r="AX220" s="16" t="str">
        <f>VLOOKUP($B220,[1]AC!$B:$BJ,49,FALSE)</f>
        <v>DOWN</v>
      </c>
      <c r="AY220" s="16" t="str">
        <f>VLOOKUP($B220,[1]AC!$B:$BJ,50,FALSE)</f>
        <v>NEGATIVE</v>
      </c>
      <c r="AZ220" s="16">
        <f>VLOOKUP($B220,[1]AC!$B:$BJ,51,FALSE)</f>
        <v>86.821802790341863</v>
      </c>
      <c r="BA220" s="16">
        <f>VLOOKUP($B220,[1]AC!$B:$BJ,52,FALSE)</f>
        <v>97.124963398186111</v>
      </c>
      <c r="BB220" s="16">
        <f>VLOOKUP($B220,[1]AC!$B:$BJ,53,FALSE)</f>
        <v>94.316589013284982</v>
      </c>
      <c r="BC220" s="16">
        <f>VLOOKUP($B220,[1]AC!$B:$BJ,54,FALSE)</f>
        <v>3.7584220270676649E-3</v>
      </c>
      <c r="BD220" s="16">
        <f>VLOOKUP($B220,[1]AC!$B:$BJ,55,FALSE)</f>
        <v>7.472037166365908E-3</v>
      </c>
      <c r="BE220" s="16">
        <f>VLOOKUP($B220,[1]AC!$B:$BJ,56,FALSE)</f>
        <v>3.3646371438093681E-2</v>
      </c>
      <c r="BF220" s="14">
        <f>VLOOKUP($B220,[2]indicators!$A:$G,2,FALSE)</f>
        <v>54</v>
      </c>
      <c r="BG220" s="14">
        <f>VLOOKUP($B220,[2]indicators!$A:$G,3,FALSE)</f>
        <v>1</v>
      </c>
      <c r="BH220" s="14">
        <f>VLOOKUP($B220,[2]indicators!$A:$G,4,FALSE)</f>
        <v>0</v>
      </c>
      <c r="BI220" s="17">
        <f>VLOOKUP($B220,[2]indicators!$A:$G,5,FALSE)</f>
        <v>0</v>
      </c>
      <c r="BJ220" s="17">
        <f>VLOOKUP($B220,[2]indicators!$A:$G,6,FALSE)</f>
        <v>45987</v>
      </c>
      <c r="BK220" s="17">
        <f>VLOOKUP($B220,[2]indicators!$A:$G,7,FALSE)</f>
        <v>0</v>
      </c>
    </row>
    <row r="221" spans="1:63" x14ac:dyDescent="0.25">
      <c r="A221" s="14">
        <v>220</v>
      </c>
      <c r="B221" s="14" t="s">
        <v>232</v>
      </c>
      <c r="C221" s="6" t="s">
        <v>233</v>
      </c>
      <c r="D221" s="6" t="s">
        <v>100</v>
      </c>
      <c r="E221" s="15">
        <f t="shared" ca="1" si="3"/>
        <v>4</v>
      </c>
      <c r="F221" s="16">
        <f>VLOOKUP($B221,[1]AC!$B:$BJ,5,FALSE)</f>
        <v>64.258356853248131</v>
      </c>
      <c r="G221" s="16">
        <f>VLOOKUP($B222,[1]AC!$B:$BJ,6,FALSE)</f>
        <v>52.558294930935155</v>
      </c>
      <c r="H221" s="16">
        <f>VLOOKUP($B222,[1]AC!$B:$BJ,7,FALSE)</f>
        <v>0</v>
      </c>
      <c r="I221" s="16">
        <f>VLOOKUP($B222,[1]AC!$B:$BJ,8,FALSE)</f>
        <v>89.79</v>
      </c>
      <c r="J221" s="16">
        <f>VLOOKUP($B222,[1]AC!$B:$BJ,9,FALSE)</f>
        <v>6941.81</v>
      </c>
      <c r="K221" s="16">
        <f>VLOOKUP($B222,[1]AC!$B:$BJ,10,FALSE)</f>
        <v>90.7</v>
      </c>
      <c r="L221" s="16">
        <f>VLOOKUP($B222,[1]AC!$B:$BJ,11,FALSE)</f>
        <v>6964.82</v>
      </c>
      <c r="M221" s="16">
        <f>VLOOKUP($B222,[1]AC!$B:$BJ,12,FALSE)</f>
        <v>1.2934666895233376E-2</v>
      </c>
      <c r="N221" s="16">
        <f>VLOOKUP($B222,[1]AC!$B:$BJ,13,FALSE)</f>
        <v>1.3022590677146001E-2</v>
      </c>
      <c r="O221" s="16">
        <f>VLOOKUP($B222,[1]AC!$B:$BJ,14,FALSE)</f>
        <v>85.337090212310542</v>
      </c>
      <c r="P221" s="16">
        <f>VLOOKUP($B222,[1]AC!$B:$BJ,15,FALSE)</f>
        <v>6892.2477999999992</v>
      </c>
      <c r="Q221" s="16">
        <f>VLOOKUP($B222,[1]AC!$B:$BJ,16,FALSE)</f>
        <v>85.109079234000006</v>
      </c>
      <c r="R221" s="16">
        <f>VLOOKUP($B222,[1]AC!$B:$BJ,17,FALSE)</f>
        <v>6889.6637999999994</v>
      </c>
      <c r="S221" s="16">
        <f>VLOOKUP($B222,[1]AC!$B:$BJ,18,FALSE)</f>
        <v>1.2381605056671142E-2</v>
      </c>
      <c r="T221" s="16">
        <f>VLOOKUP($B222,[1]AC!$B:$BJ,19,FALSE)</f>
        <v>1.2353154189323435E-2</v>
      </c>
      <c r="U221" s="16" t="str">
        <f>VLOOKUP($B221,[1]AC!$B:$BJ,20,FALSE)</f>
        <v>POSITIVE</v>
      </c>
      <c r="V221" s="16" t="str">
        <f>VLOOKUP($B221,[1]AC!$B:$BJ,21,FALSE)</f>
        <v/>
      </c>
      <c r="W221" s="16" t="str">
        <f>VLOOKUP($B221,[1]AC!$B:$BJ,22,FALSE)</f>
        <v>UP</v>
      </c>
      <c r="X221" s="16" t="str">
        <f>VLOOKUP($B221,[1]AC!$B:$BJ,23,FALSE)</f>
        <v>POSITIVE</v>
      </c>
      <c r="Y221" s="16">
        <f>VLOOKUP($B221,[1]AC!$B:$BJ,24,FALSE)</f>
        <v>61.302924098752996</v>
      </c>
      <c r="Z221" s="16">
        <f>VLOOKUP($B221,[1]AC!$B:$BJ,25,FALSE)</f>
        <v>6852.6203076923057</v>
      </c>
      <c r="AA221" s="16">
        <f>VLOOKUP($B221,[1]AC!$B:$BJ,26,FALSE)</f>
        <v>61.150725607692301</v>
      </c>
      <c r="AB221" s="16">
        <f>VLOOKUP($B221,[1]AC!$B:$BJ,27,FALSE)</f>
        <v>6850.3815384615364</v>
      </c>
      <c r="AC221" s="16">
        <f>VLOOKUP($B221,[1]AC!$B:$BJ,28,FALSE)</f>
        <v>8.9459099360777831E-3</v>
      </c>
      <c r="AD221" s="16">
        <f>VLOOKUP($B221,[1]AC!$B:$BJ,29,FALSE)</f>
        <v>8.9266160234084679E-3</v>
      </c>
      <c r="AE221" s="16" t="str">
        <f>VLOOKUP($B221,[1]AC!$B:$BJ,30,FALSE)</f>
        <v>UP</v>
      </c>
      <c r="AF221" s="16" t="str">
        <f>VLOOKUP($B221,[1]AC!$B:$BJ,31,FALSE)</f>
        <v>UP</v>
      </c>
      <c r="AG221" s="16" t="str">
        <f>VLOOKUP($B221,[1]AC!$B:$BJ,32,FALSE)</f>
        <v>POSITIVE</v>
      </c>
      <c r="AH221" s="16">
        <f>VLOOKUP($B221,[1]AC!$B:$BJ,33,FALSE)</f>
        <v>58.550965921427576</v>
      </c>
      <c r="AI221" s="16">
        <f>VLOOKUP($B221,[1]AC!$B:$BJ,34,FALSE)</f>
        <v>6560.7823076923087</v>
      </c>
      <c r="AJ221" s="16">
        <f>VLOOKUP($B221,[1]AC!$B:$BJ,35,FALSE)</f>
        <v>58.56583776324949</v>
      </c>
      <c r="AK221" s="16">
        <f>VLOOKUP($B221,[1]AC!$B:$BJ,36,FALSE)</f>
        <v>6561.3723076923088</v>
      </c>
      <c r="AL221" s="16">
        <f>VLOOKUP($B221,[1]AC!$B:$BJ,37,FALSE)</f>
        <v>8.9243878512442684E-3</v>
      </c>
      <c r="AM221" s="16">
        <f>VLOOKUP($B221,[1]AC!$B:$BJ,38,FALSE)</f>
        <v>8.9258519432877E-3</v>
      </c>
      <c r="AN221" s="16" t="str">
        <f>VLOOKUP($B222,[1]AC!$B:$BJ,39,FALSE)</f>
        <v>DOWN</v>
      </c>
      <c r="AO221" s="16" t="str">
        <f>VLOOKUP($B221,[1]AC!$B:$BJ,40,FALSE)</f>
        <v>DOWN</v>
      </c>
      <c r="AP221" s="16" t="str">
        <f>VLOOKUP($B221,[1]AC!$B:$BJ,41,FALSE)</f>
        <v>POSITIVE</v>
      </c>
      <c r="AQ221" s="16">
        <f>VLOOKUP($B221,[1]AC!$B:$BJ,42,FALSE)</f>
        <v>60.8754865807173</v>
      </c>
      <c r="AR221" s="16">
        <f>VLOOKUP($B221,[1]AC!$B:$BJ,43,FALSE)</f>
        <v>6769.6039787132295</v>
      </c>
      <c r="AS221" s="16">
        <f>VLOOKUP($B221,[1]AC!$B:$BJ,44,FALSE)</f>
        <v>60.758445164406339</v>
      </c>
      <c r="AT221" s="16">
        <f>VLOOKUP($B221,[1]AC!$B:$BJ,45,FALSE)</f>
        <v>6766.1256231941452</v>
      </c>
      <c r="AU221" s="16">
        <f>VLOOKUP($B221,[1]AC!$B:$BJ,46,FALSE)</f>
        <v>8.9924738244863411E-3</v>
      </c>
      <c r="AV221" s="16">
        <f>VLOOKUP($B221,[1]AC!$B:$BJ,47,FALSE)</f>
        <v>8.9797985653898571E-3</v>
      </c>
      <c r="AW221" s="16" t="str">
        <f>VLOOKUP($B221,[1]AC!$B:$BJ,48,FALSE)</f>
        <v>UP</v>
      </c>
      <c r="AX221" s="16" t="str">
        <f>VLOOKUP($B221,[1]AC!$B:$BJ,49,FALSE)</f>
        <v>UP</v>
      </c>
      <c r="AY221" s="16" t="str">
        <f>VLOOKUP($B221,[1]AC!$B:$BJ,50,FALSE)</f>
        <v>POSITIVE</v>
      </c>
      <c r="AZ221" s="16">
        <f>VLOOKUP($B221,[1]AC!$B:$BJ,51,FALSE)</f>
        <v>78.049812342303809</v>
      </c>
      <c r="BA221" s="16">
        <f>VLOOKUP($B221,[1]AC!$B:$BJ,52,FALSE)</f>
        <v>63.562903166740178</v>
      </c>
      <c r="BB221" s="16">
        <f>VLOOKUP($B221,[1]AC!$B:$BJ,53,FALSE)</f>
        <v>57.801203660698214</v>
      </c>
      <c r="BC221" s="16">
        <f>VLOOKUP($B221,[1]AC!$B:$BJ,54,FALSE)</f>
        <v>4.8882235997137924E-2</v>
      </c>
      <c r="BD221" s="16">
        <f>VLOOKUP($B221,[1]AC!$B:$BJ,55,FALSE)</f>
        <v>6.4561994726736849E-2</v>
      </c>
      <c r="BE221" s="16">
        <f>VLOOKUP($B221,[1]AC!$B:$BJ,56,FALSE)</f>
        <v>0.15343618778880397</v>
      </c>
      <c r="BF221" s="14">
        <f>VLOOKUP($B221,[2]indicators!$A:$G,2,FALSE)</f>
        <v>54</v>
      </c>
      <c r="BG221" s="14">
        <f>VLOOKUP($B221,[2]indicators!$A:$G,3,FALSE)</f>
        <v>1</v>
      </c>
      <c r="BH221" s="14">
        <f>VLOOKUP($B221,[2]indicators!$A:$G,4,FALSE)</f>
        <v>0</v>
      </c>
      <c r="BI221" s="17">
        <f>VLOOKUP($B221,[2]indicators!$A:$G,5,FALSE)</f>
        <v>0</v>
      </c>
      <c r="BJ221" s="17">
        <f>VLOOKUP($B221,[2]indicators!$A:$G,6,FALSE)</f>
        <v>46062</v>
      </c>
      <c r="BK221" s="17">
        <f>VLOOKUP($B221,[2]indicators!$A:$G,7,FALSE)</f>
        <v>0</v>
      </c>
    </row>
    <row r="222" spans="1:63" x14ac:dyDescent="0.25">
      <c r="A222" s="14">
        <v>221</v>
      </c>
      <c r="B222" s="14" t="s">
        <v>234</v>
      </c>
      <c r="C222" s="6" t="s">
        <v>649</v>
      </c>
      <c r="D222" s="6" t="s">
        <v>100</v>
      </c>
      <c r="E222" s="15">
        <f t="shared" ca="1" si="3"/>
        <v>5</v>
      </c>
      <c r="F222" s="16">
        <f>VLOOKUP($B222,[1]AC!$B:$BJ,5,FALSE)</f>
        <v>62.541241256784332</v>
      </c>
      <c r="G222" s="16">
        <f>VLOOKUP($B223,[1]AC!$B:$BJ,6,FALSE)</f>
        <v>52.558294930935155</v>
      </c>
      <c r="H222" s="16">
        <f>VLOOKUP($B223,[1]AC!$B:$BJ,7,FALSE)</f>
        <v>0</v>
      </c>
      <c r="I222" s="16">
        <f>VLOOKUP($B223,[1]AC!$B:$BJ,8,FALSE)</f>
        <v>57.87</v>
      </c>
      <c r="J222" s="16">
        <f>VLOOKUP($B223,[1]AC!$B:$BJ,9,FALSE)</f>
        <v>6941.81</v>
      </c>
      <c r="K222" s="16">
        <f>VLOOKUP($B223,[1]AC!$B:$BJ,10,FALSE)</f>
        <v>57.55</v>
      </c>
      <c r="L222" s="16">
        <f>VLOOKUP($B223,[1]AC!$B:$BJ,11,FALSE)</f>
        <v>6964.82</v>
      </c>
      <c r="M222" s="16">
        <f>VLOOKUP($B223,[1]AC!$B:$BJ,12,FALSE)</f>
        <v>8.3364425128316672E-3</v>
      </c>
      <c r="N222" s="16">
        <f>VLOOKUP($B223,[1]AC!$B:$BJ,13,FALSE)</f>
        <v>8.2629558265683821E-3</v>
      </c>
      <c r="O222" s="16">
        <f>VLOOKUP($B223,[1]AC!$B:$BJ,14,FALSE)</f>
        <v>59.286971380837713</v>
      </c>
      <c r="P222" s="16">
        <f>VLOOKUP($B223,[1]AC!$B:$BJ,15,FALSE)</f>
        <v>6892.2477999999992</v>
      </c>
      <c r="Q222" s="16">
        <f>VLOOKUP($B223,[1]AC!$B:$BJ,16,FALSE)</f>
        <v>59.323752129799999</v>
      </c>
      <c r="R222" s="16">
        <f>VLOOKUP($B223,[1]AC!$B:$BJ,17,FALSE)</f>
        <v>6889.6637999999994</v>
      </c>
      <c r="S222" s="16">
        <f>VLOOKUP($B223,[1]AC!$B:$BJ,18,FALSE)</f>
        <v>8.6019790787031369E-3</v>
      </c>
      <c r="T222" s="16">
        <f>VLOOKUP($B223,[1]AC!$B:$BJ,19,FALSE)</f>
        <v>8.6105438308615306E-3</v>
      </c>
      <c r="U222" s="16" t="str">
        <f>VLOOKUP($B222,[1]AC!$B:$BJ,20,FALSE)</f>
        <v>NEGATIVE</v>
      </c>
      <c r="V222" s="16" t="str">
        <f>VLOOKUP($B222,[1]AC!$B:$BJ,21,FALSE)</f>
        <v/>
      </c>
      <c r="W222" s="16" t="str">
        <f>VLOOKUP($B222,[1]AC!$B:$BJ,22,FALSE)</f>
        <v>UP</v>
      </c>
      <c r="X222" s="16" t="str">
        <f>VLOOKUP($B222,[1]AC!$B:$BJ,23,FALSE)</f>
        <v>POSITIVE</v>
      </c>
      <c r="Y222" s="16">
        <f>VLOOKUP($B222,[1]AC!$B:$BJ,24,FALSE)</f>
        <v>83.337862666392752</v>
      </c>
      <c r="Z222" s="16">
        <f>VLOOKUP($B222,[1]AC!$B:$BJ,25,FALSE)</f>
        <v>6852.6203076923057</v>
      </c>
      <c r="AA222" s="16">
        <f>VLOOKUP($B222,[1]AC!$B:$BJ,26,FALSE)</f>
        <v>83.1372172446154</v>
      </c>
      <c r="AB222" s="16">
        <f>VLOOKUP($B222,[1]AC!$B:$BJ,27,FALSE)</f>
        <v>6850.3815384615364</v>
      </c>
      <c r="AC222" s="16">
        <f>VLOOKUP($B222,[1]AC!$B:$BJ,28,FALSE)</f>
        <v>1.2161459255643143E-2</v>
      </c>
      <c r="AD222" s="16">
        <f>VLOOKUP($B222,[1]AC!$B:$BJ,29,FALSE)</f>
        <v>1.2136144064070103E-2</v>
      </c>
      <c r="AE222" s="16" t="str">
        <f>VLOOKUP($B222,[1]AC!$B:$BJ,30,FALSE)</f>
        <v>UP</v>
      </c>
      <c r="AF222" s="16" t="str">
        <f>VLOOKUP($B222,[1]AC!$B:$BJ,31,FALSE)</f>
        <v>UP</v>
      </c>
      <c r="AG222" s="16" t="str">
        <f>VLOOKUP($B222,[1]AC!$B:$BJ,32,FALSE)</f>
        <v>POSITIVE</v>
      </c>
      <c r="AH222" s="16">
        <f>VLOOKUP($B222,[1]AC!$B:$BJ,33,FALSE)</f>
        <v>76.948008455455138</v>
      </c>
      <c r="AI222" s="16">
        <f>VLOOKUP($B222,[1]AC!$B:$BJ,34,FALSE)</f>
        <v>6560.7823076923087</v>
      </c>
      <c r="AJ222" s="16">
        <f>VLOOKUP($B222,[1]AC!$B:$BJ,35,FALSE)</f>
        <v>76.971341765313412</v>
      </c>
      <c r="AK222" s="16">
        <f>VLOOKUP($B222,[1]AC!$B:$BJ,36,FALSE)</f>
        <v>6561.3723076923088</v>
      </c>
      <c r="AL222" s="16">
        <f>VLOOKUP($B222,[1]AC!$B:$BJ,37,FALSE)</f>
        <v>1.1728480666891819E-2</v>
      </c>
      <c r="AM222" s="16">
        <f>VLOOKUP($B222,[1]AC!$B:$BJ,38,FALSE)</f>
        <v>1.1730982202469303E-2</v>
      </c>
      <c r="AN222" s="16" t="str">
        <f>VLOOKUP($B223,[1]AC!$B:$BJ,39,FALSE)</f>
        <v>UP</v>
      </c>
      <c r="AO222" s="16" t="str">
        <f>VLOOKUP($B222,[1]AC!$B:$BJ,40,FALSE)</f>
        <v>DOWN</v>
      </c>
      <c r="AP222" s="16" t="str">
        <f>VLOOKUP($B222,[1]AC!$B:$BJ,41,FALSE)</f>
        <v>POSITIVE</v>
      </c>
      <c r="AQ222" s="16">
        <f>VLOOKUP($B222,[1]AC!$B:$BJ,42,FALSE)</f>
        <v>81.706040800476089</v>
      </c>
      <c r="AR222" s="16">
        <f>VLOOKUP($B222,[1]AC!$B:$BJ,43,FALSE)</f>
        <v>6769.6039787132295</v>
      </c>
      <c r="AS222" s="16">
        <f>VLOOKUP($B222,[1]AC!$B:$BJ,44,FALSE)</f>
        <v>81.542747621648189</v>
      </c>
      <c r="AT222" s="16">
        <f>VLOOKUP($B222,[1]AC!$B:$BJ,45,FALSE)</f>
        <v>6766.1256231941452</v>
      </c>
      <c r="AU222" s="16">
        <f>VLOOKUP($B222,[1]AC!$B:$BJ,46,FALSE)</f>
        <v>1.2069545139922177E-2</v>
      </c>
      <c r="AV222" s="16">
        <f>VLOOKUP($B222,[1]AC!$B:$BJ,47,FALSE)</f>
        <v>1.2051615970906785E-2</v>
      </c>
      <c r="AW222" s="16" t="str">
        <f>VLOOKUP($B222,[1]AC!$B:$BJ,48,FALSE)</f>
        <v>UP</v>
      </c>
      <c r="AX222" s="16" t="str">
        <f>VLOOKUP($B222,[1]AC!$B:$BJ,49,FALSE)</f>
        <v>UP</v>
      </c>
      <c r="AY222" s="16" t="str">
        <f>VLOOKUP($B222,[1]AC!$B:$BJ,50,FALSE)</f>
        <v>POSITIVE</v>
      </c>
      <c r="AZ222" s="16">
        <f>VLOOKUP($B222,[1]AC!$B:$BJ,51,FALSE)</f>
        <v>71.868049113566428</v>
      </c>
      <c r="BA222" s="16">
        <f>VLOOKUP($B222,[1]AC!$B:$BJ,52,FALSE)</f>
        <v>86.783870997275073</v>
      </c>
      <c r="BB222" s="16">
        <f>VLOOKUP($B222,[1]AC!$B:$BJ,53,FALSE)</f>
        <v>75.371115035512489</v>
      </c>
      <c r="BC222" s="16">
        <f>VLOOKUP($B222,[1]AC!$B:$BJ,54,FALSE)</f>
        <v>3.4639259210035966E-2</v>
      </c>
      <c r="BD222" s="16">
        <f>VLOOKUP($B222,[1]AC!$B:$BJ,55,FALSE)</f>
        <v>5.2180239291157671E-2</v>
      </c>
      <c r="BE222" s="16">
        <f>VLOOKUP($B222,[1]AC!$B:$BJ,56,FALSE)</f>
        <v>0.19130518312875955</v>
      </c>
      <c r="BF222" s="14">
        <f>VLOOKUP($B222,[2]indicators!$A:$G,2,FALSE)</f>
        <v>9</v>
      </c>
      <c r="BG222" s="14">
        <f>VLOOKUP($B222,[2]indicators!$A:$G,3,FALSE)</f>
        <v>0</v>
      </c>
      <c r="BH222" s="14">
        <f>VLOOKUP($B222,[2]indicators!$A:$G,4,FALSE)</f>
        <v>0</v>
      </c>
      <c r="BI222" s="17">
        <f>VLOOKUP($B222,[2]indicators!$A:$G,5,FALSE)</f>
        <v>0</v>
      </c>
      <c r="BJ222" s="17">
        <f>VLOOKUP($B222,[2]indicators!$A:$G,6,FALSE)</f>
        <v>45994</v>
      </c>
      <c r="BK222" s="17">
        <f>VLOOKUP($B222,[2]indicators!$A:$G,7,FALSE)</f>
        <v>46000</v>
      </c>
    </row>
    <row r="223" spans="1:63" x14ac:dyDescent="0.25">
      <c r="A223" s="14">
        <v>222</v>
      </c>
      <c r="B223" s="14" t="s">
        <v>235</v>
      </c>
      <c r="C223" s="6" t="s">
        <v>236</v>
      </c>
      <c r="D223" s="6" t="s">
        <v>100</v>
      </c>
      <c r="E223" s="15">
        <f t="shared" ca="1" si="3"/>
        <v>-1</v>
      </c>
      <c r="F223" s="16">
        <f>VLOOKUP($B223,[1]AC!$B:$BJ,5,FALSE)</f>
        <v>42.839106438764084</v>
      </c>
      <c r="G223" s="16">
        <f>VLOOKUP($B224,[1]AC!$B:$BJ,6,FALSE)</f>
        <v>52.558294930935155</v>
      </c>
      <c r="H223" s="16">
        <f>VLOOKUP($B224,[1]AC!$B:$BJ,7,FALSE)</f>
        <v>1</v>
      </c>
      <c r="I223" s="16">
        <f>VLOOKUP($B224,[1]AC!$B:$BJ,8,FALSE)</f>
        <v>72.64</v>
      </c>
      <c r="J223" s="16">
        <f>VLOOKUP($B224,[1]AC!$B:$BJ,9,FALSE)</f>
        <v>6941.81</v>
      </c>
      <c r="K223" s="16">
        <f>VLOOKUP($B224,[1]AC!$B:$BJ,10,FALSE)</f>
        <v>73.42</v>
      </c>
      <c r="L223" s="16">
        <f>VLOOKUP($B224,[1]AC!$B:$BJ,11,FALSE)</f>
        <v>6964.82</v>
      </c>
      <c r="M223" s="16">
        <f>VLOOKUP($B224,[1]AC!$B:$BJ,12,FALSE)</f>
        <v>1.0464129672232458E-2</v>
      </c>
      <c r="N223" s="16">
        <f>VLOOKUP($B224,[1]AC!$B:$BJ,13,FALSE)</f>
        <v>1.0541550248247622E-2</v>
      </c>
      <c r="O223" s="16">
        <f>VLOOKUP($B224,[1]AC!$B:$BJ,14,FALSE)</f>
        <v>67.356957311792954</v>
      </c>
      <c r="P223" s="16">
        <f>VLOOKUP($B224,[1]AC!$B:$BJ,15,FALSE)</f>
        <v>6892.2477999999992</v>
      </c>
      <c r="Q223" s="16">
        <f>VLOOKUP($B224,[1]AC!$B:$BJ,16,FALSE)</f>
        <v>67.159698975999987</v>
      </c>
      <c r="R223" s="16">
        <f>VLOOKUP($B224,[1]AC!$B:$BJ,17,FALSE)</f>
        <v>6889.6637999999994</v>
      </c>
      <c r="S223" s="16">
        <f>VLOOKUP($B224,[1]AC!$B:$BJ,18,FALSE)</f>
        <v>9.7728577477717744E-3</v>
      </c>
      <c r="T223" s="16">
        <f>VLOOKUP($B224,[1]AC!$B:$BJ,19,FALSE)</f>
        <v>9.7478920489560018E-3</v>
      </c>
      <c r="U223" s="16" t="str">
        <f>VLOOKUP($B223,[1]AC!$B:$BJ,20,FALSE)</f>
        <v>NEGATIVE</v>
      </c>
      <c r="V223" s="16" t="str">
        <f>VLOOKUP($B223,[1]AC!$B:$BJ,21,FALSE)</f>
        <v/>
      </c>
      <c r="W223" s="16" t="str">
        <f>VLOOKUP($B223,[1]AC!$B:$BJ,22,FALSE)</f>
        <v>DOWN</v>
      </c>
      <c r="X223" s="16" t="str">
        <f>VLOOKUP($B223,[1]AC!$B:$BJ,23,FALSE)</f>
        <v>NEGATIVE</v>
      </c>
      <c r="Y223" s="16">
        <f>VLOOKUP($B223,[1]AC!$B:$BJ,24,FALSE)</f>
        <v>59.112861933567473</v>
      </c>
      <c r="Z223" s="16">
        <f>VLOOKUP($B223,[1]AC!$B:$BJ,25,FALSE)</f>
        <v>6852.6203076923057</v>
      </c>
      <c r="AA223" s="16">
        <f>VLOOKUP($B223,[1]AC!$B:$BJ,26,FALSE)</f>
        <v>59.101209008307691</v>
      </c>
      <c r="AB223" s="16">
        <f>VLOOKUP($B223,[1]AC!$B:$BJ,27,FALSE)</f>
        <v>6850.3815384615364</v>
      </c>
      <c r="AC223" s="16">
        <f>VLOOKUP($B223,[1]AC!$B:$BJ,28,FALSE)</f>
        <v>8.6263150852253136E-3</v>
      </c>
      <c r="AD223" s="16">
        <f>VLOOKUP($B223,[1]AC!$B:$BJ,29,FALSE)</f>
        <v>8.6274331840472465E-3</v>
      </c>
      <c r="AE223" s="16" t="str">
        <f>VLOOKUP($B223,[1]AC!$B:$BJ,30,FALSE)</f>
        <v>UP</v>
      </c>
      <c r="AF223" s="16" t="str">
        <f>VLOOKUP($B223,[1]AC!$B:$BJ,31,FALSE)</f>
        <v>DOWN</v>
      </c>
      <c r="AG223" s="16" t="str">
        <f>VLOOKUP($B223,[1]AC!$B:$BJ,32,FALSE)</f>
        <v>NEGATIVE</v>
      </c>
      <c r="AH223" s="16">
        <f>VLOOKUP($B223,[1]AC!$B:$BJ,33,FALSE)</f>
        <v>58.295382261233307</v>
      </c>
      <c r="AI223" s="16">
        <f>VLOOKUP($B223,[1]AC!$B:$BJ,34,FALSE)</f>
        <v>6560.7823076923087</v>
      </c>
      <c r="AJ223" s="16">
        <f>VLOOKUP($B223,[1]AC!$B:$BJ,35,FALSE)</f>
        <v>58.287177160415744</v>
      </c>
      <c r="AK223" s="16">
        <f>VLOOKUP($B223,[1]AC!$B:$BJ,36,FALSE)</f>
        <v>6561.3723076923088</v>
      </c>
      <c r="AL223" s="16">
        <f>VLOOKUP($B223,[1]AC!$B:$BJ,37,FALSE)</f>
        <v>8.8854315731347801E-3</v>
      </c>
      <c r="AM223" s="16">
        <f>VLOOKUP($B223,[1]AC!$B:$BJ,38,FALSE)</f>
        <v>8.8833820772648477E-3</v>
      </c>
      <c r="AN223" s="16" t="str">
        <f>VLOOKUP($B224,[1]AC!$B:$BJ,39,FALSE)</f>
        <v>DOWN</v>
      </c>
      <c r="AO223" s="16" t="str">
        <f>VLOOKUP($B223,[1]AC!$B:$BJ,40,FALSE)</f>
        <v>UP</v>
      </c>
      <c r="AP223" s="16" t="str">
        <f>VLOOKUP($B223,[1]AC!$B:$BJ,41,FALSE)</f>
        <v>NEGATIVE</v>
      </c>
      <c r="AQ223" s="16">
        <f>VLOOKUP($B223,[1]AC!$B:$BJ,42,FALSE)</f>
        <v>58.672503173674841</v>
      </c>
      <c r="AR223" s="16">
        <f>VLOOKUP($B223,[1]AC!$B:$BJ,43,FALSE)</f>
        <v>6769.6039787132295</v>
      </c>
      <c r="AS223" s="16">
        <f>VLOOKUP($B223,[1]AC!$B:$BJ,44,FALSE)</f>
        <v>58.688719591204368</v>
      </c>
      <c r="AT223" s="16">
        <f>VLOOKUP($B223,[1]AC!$B:$BJ,45,FALSE)</f>
        <v>6766.1256231941452</v>
      </c>
      <c r="AU223" s="16">
        <f>VLOOKUP($B223,[1]AC!$B:$BJ,46,FALSE)</f>
        <v>8.6670510355064141E-3</v>
      </c>
      <c r="AV223" s="16">
        <f>VLOOKUP($B223,[1]AC!$B:$BJ,47,FALSE)</f>
        <v>8.6739033325099069E-3</v>
      </c>
      <c r="AW223" s="16" t="str">
        <f>VLOOKUP($B223,[1]AC!$B:$BJ,48,FALSE)</f>
        <v>DOWN</v>
      </c>
      <c r="AX223" s="16" t="str">
        <f>VLOOKUP($B223,[1]AC!$B:$BJ,49,FALSE)</f>
        <v>DOWN</v>
      </c>
      <c r="AY223" s="16" t="str">
        <f>VLOOKUP($B223,[1]AC!$B:$BJ,50,FALSE)</f>
        <v>NEGATIVE</v>
      </c>
      <c r="AZ223" s="16">
        <f>VLOOKUP($B223,[1]AC!$B:$BJ,51,FALSE)</f>
        <v>38.568875814038549</v>
      </c>
      <c r="BA223" s="16">
        <f>VLOOKUP($B223,[1]AC!$B:$BJ,52,FALSE)</f>
        <v>59.057096739738228</v>
      </c>
      <c r="BB223" s="16">
        <f>VLOOKUP($B223,[1]AC!$B:$BJ,53,FALSE)</f>
        <v>58.166227889064388</v>
      </c>
      <c r="BC223" s="16">
        <f>VLOOKUP($B223,[1]AC!$B:$BJ,54,FALSE)</f>
        <v>-2.0100831318710211E-2</v>
      </c>
      <c r="BD223" s="16">
        <f>VLOOKUP($B223,[1]AC!$B:$BJ,55,FALSE)</f>
        <v>-2.3900215305916239E-2</v>
      </c>
      <c r="BE223" s="16">
        <f>VLOOKUP($B223,[1]AC!$B:$BJ,56,FALSE)</f>
        <v>-5.0927814956363004E-3</v>
      </c>
      <c r="BF223" s="14">
        <f>VLOOKUP($B223,[2]indicators!$A:$G,2,FALSE)</f>
        <v>0</v>
      </c>
      <c r="BG223" s="14">
        <f>VLOOKUP($B223,[2]indicators!$A:$G,3,FALSE)</f>
        <v>0</v>
      </c>
      <c r="BH223" s="14">
        <f>VLOOKUP($B223,[2]indicators!$A:$G,4,FALSE)</f>
        <v>0</v>
      </c>
      <c r="BI223" s="17">
        <f>VLOOKUP($B223,[2]indicators!$A:$G,5,FALSE)</f>
        <v>0</v>
      </c>
      <c r="BJ223" s="17">
        <f>VLOOKUP($B223,[2]indicators!$A:$G,6,FALSE)</f>
        <v>0</v>
      </c>
      <c r="BK223" s="17">
        <f>VLOOKUP($B223,[2]indicators!$A:$G,7,FALSE)</f>
        <v>0</v>
      </c>
    </row>
    <row r="224" spans="1:63" x14ac:dyDescent="0.25">
      <c r="A224" s="14">
        <v>223</v>
      </c>
      <c r="B224" s="14" t="s">
        <v>237</v>
      </c>
      <c r="C224" s="6" t="s">
        <v>238</v>
      </c>
      <c r="D224" s="6" t="s">
        <v>100</v>
      </c>
      <c r="E224" s="15">
        <f t="shared" ca="1" si="3"/>
        <v>2</v>
      </c>
      <c r="F224" s="16">
        <f>VLOOKUP($B224,[1]AC!$B:$BJ,5,FALSE)</f>
        <v>65.940562556094235</v>
      </c>
      <c r="G224" s="16">
        <f>VLOOKUP($B225,[1]AC!$B:$BJ,6,FALSE)</f>
        <v>52.558294930935155</v>
      </c>
      <c r="H224" s="16">
        <f>VLOOKUP($B225,[1]AC!$B:$BJ,7,FALSE)</f>
        <v>0</v>
      </c>
      <c r="I224" s="16">
        <f>VLOOKUP($B225,[1]AC!$B:$BJ,8,FALSE)</f>
        <v>39.229999999999997</v>
      </c>
      <c r="J224" s="16">
        <f>VLOOKUP($B225,[1]AC!$B:$BJ,9,FALSE)</f>
        <v>6941.81</v>
      </c>
      <c r="K224" s="16">
        <f>VLOOKUP($B225,[1]AC!$B:$BJ,10,FALSE)</f>
        <v>39.46</v>
      </c>
      <c r="L224" s="16">
        <f>VLOOKUP($B225,[1]AC!$B:$BJ,11,FALSE)</f>
        <v>6964.82</v>
      </c>
      <c r="M224" s="16">
        <f>VLOOKUP($B225,[1]AC!$B:$BJ,12,FALSE)</f>
        <v>5.6512638634592409E-3</v>
      </c>
      <c r="N224" s="16">
        <f>VLOOKUP($B225,[1]AC!$B:$BJ,13,FALSE)</f>
        <v>5.6656166275653929E-3</v>
      </c>
      <c r="O224" s="16">
        <f>VLOOKUP($B225,[1]AC!$B:$BJ,14,FALSE)</f>
        <v>37.637456390844726</v>
      </c>
      <c r="P224" s="16">
        <f>VLOOKUP($B225,[1]AC!$B:$BJ,15,FALSE)</f>
        <v>6892.2477999999992</v>
      </c>
      <c r="Q224" s="16">
        <f>VLOOKUP($B225,[1]AC!$B:$BJ,16,FALSE)</f>
        <v>37.591530055999996</v>
      </c>
      <c r="R224" s="16">
        <f>VLOOKUP($B225,[1]AC!$B:$BJ,17,FALSE)</f>
        <v>6889.6637999999994</v>
      </c>
      <c r="S224" s="16">
        <f>VLOOKUP($B225,[1]AC!$B:$BJ,18,FALSE)</f>
        <v>5.4608391170794428E-3</v>
      </c>
      <c r="T224" s="16">
        <f>VLOOKUP($B225,[1]AC!$B:$BJ,19,FALSE)</f>
        <v>5.4562212536408529E-3</v>
      </c>
      <c r="U224" s="16" t="str">
        <f>VLOOKUP($B224,[1]AC!$B:$BJ,20,FALSE)</f>
        <v>POSITIVE</v>
      </c>
      <c r="V224" s="16" t="str">
        <f>VLOOKUP($B224,[1]AC!$B:$BJ,21,FALSE)</f>
        <v/>
      </c>
      <c r="W224" s="16" t="str">
        <f>VLOOKUP($B224,[1]AC!$B:$BJ,22,FALSE)</f>
        <v>UP</v>
      </c>
      <c r="X224" s="16" t="str">
        <f>VLOOKUP($B224,[1]AC!$B:$BJ,23,FALSE)</f>
        <v>POSITIVE</v>
      </c>
      <c r="Y224" s="16">
        <f>VLOOKUP($B224,[1]AC!$B:$BJ,24,FALSE)</f>
        <v>65.790330452148439</v>
      </c>
      <c r="Z224" s="16">
        <f>VLOOKUP($B224,[1]AC!$B:$BJ,25,FALSE)</f>
        <v>6852.6203076923057</v>
      </c>
      <c r="AA224" s="16">
        <f>VLOOKUP($B224,[1]AC!$B:$BJ,26,FALSE)</f>
        <v>65.598689181538447</v>
      </c>
      <c r="AB224" s="16">
        <f>VLOOKUP($B224,[1]AC!$B:$BJ,27,FALSE)</f>
        <v>6850.3815384615364</v>
      </c>
      <c r="AC224" s="16">
        <f>VLOOKUP($B224,[1]AC!$B:$BJ,28,FALSE)</f>
        <v>9.6007552582909779E-3</v>
      </c>
      <c r="AD224" s="16">
        <f>VLOOKUP($B224,[1]AC!$B:$BJ,29,FALSE)</f>
        <v>9.5759176059368283E-3</v>
      </c>
      <c r="AE224" s="16" t="str">
        <f>VLOOKUP($B224,[1]AC!$B:$BJ,30,FALSE)</f>
        <v>UP</v>
      </c>
      <c r="AF224" s="16" t="str">
        <f>VLOOKUP($B224,[1]AC!$B:$BJ,31,FALSE)</f>
        <v>UP</v>
      </c>
      <c r="AG224" s="16" t="str">
        <f>VLOOKUP($B224,[1]AC!$B:$BJ,32,FALSE)</f>
        <v>POSITIVE</v>
      </c>
      <c r="AH224" s="16">
        <f>VLOOKUP($B224,[1]AC!$B:$BJ,33,FALSE)</f>
        <v>62.67402395436914</v>
      </c>
      <c r="AI224" s="16">
        <f>VLOOKUP($B224,[1]AC!$B:$BJ,34,FALSE)</f>
        <v>6560.7823076923087</v>
      </c>
      <c r="AJ224" s="16">
        <f>VLOOKUP($B224,[1]AC!$B:$BJ,35,FALSE)</f>
        <v>62.694023970019188</v>
      </c>
      <c r="AK224" s="16">
        <f>VLOOKUP($B224,[1]AC!$B:$BJ,36,FALSE)</f>
        <v>6561.3723076923088</v>
      </c>
      <c r="AL224" s="16">
        <f>VLOOKUP($B224,[1]AC!$B:$BJ,37,FALSE)</f>
        <v>9.5528278511673587E-3</v>
      </c>
      <c r="AM224" s="16">
        <f>VLOOKUP($B224,[1]AC!$B:$BJ,38,FALSE)</f>
        <v>9.5550170040677382E-3</v>
      </c>
      <c r="AN224" s="16" t="str">
        <f>VLOOKUP($B225,[1]AC!$B:$BJ,39,FALSE)</f>
        <v>DOWN</v>
      </c>
      <c r="AO224" s="16" t="str">
        <f>VLOOKUP($B224,[1]AC!$B:$BJ,40,FALSE)</f>
        <v>DOWN</v>
      </c>
      <c r="AP224" s="16" t="str">
        <f>VLOOKUP($B224,[1]AC!$B:$BJ,41,FALSE)</f>
        <v>POSITIVE</v>
      </c>
      <c r="AQ224" s="16">
        <f>VLOOKUP($B224,[1]AC!$B:$BJ,42,FALSE)</f>
        <v>65.345069713334524</v>
      </c>
      <c r="AR224" s="16">
        <f>VLOOKUP($B224,[1]AC!$B:$BJ,43,FALSE)</f>
        <v>6769.6039787132295</v>
      </c>
      <c r="AS224" s="16">
        <f>VLOOKUP($B224,[1]AC!$B:$BJ,44,FALSE)</f>
        <v>65.197722349698012</v>
      </c>
      <c r="AT224" s="16">
        <f>VLOOKUP($B224,[1]AC!$B:$BJ,45,FALSE)</f>
        <v>6766.1256231941452</v>
      </c>
      <c r="AU224" s="16">
        <f>VLOOKUP($B224,[1]AC!$B:$BJ,46,FALSE)</f>
        <v>9.652716749577921E-3</v>
      </c>
      <c r="AV224" s="16">
        <f>VLOOKUP($B224,[1]AC!$B:$BJ,47,FALSE)</f>
        <v>9.6359018411070439E-3</v>
      </c>
      <c r="AW224" s="16" t="str">
        <f>VLOOKUP($B224,[1]AC!$B:$BJ,48,FALSE)</f>
        <v>UP</v>
      </c>
      <c r="AX224" s="16" t="str">
        <f>VLOOKUP($B224,[1]AC!$B:$BJ,49,FALSE)</f>
        <v>UP</v>
      </c>
      <c r="AY224" s="16" t="str">
        <f>VLOOKUP($B224,[1]AC!$B:$BJ,50,FALSE)</f>
        <v>POSITIVE</v>
      </c>
      <c r="AZ224" s="16">
        <f>VLOOKUP($B224,[1]AC!$B:$BJ,51,FALSE)</f>
        <v>79.090500840313339</v>
      </c>
      <c r="BA224" s="16">
        <f>VLOOKUP($B224,[1]AC!$B:$BJ,52,FALSE)</f>
        <v>68.453225786762843</v>
      </c>
      <c r="BB224" s="16">
        <f>VLOOKUP($B224,[1]AC!$B:$BJ,53,FALSE)</f>
        <v>61.873439489457269</v>
      </c>
      <c r="BC224" s="16">
        <f>VLOOKUP($B224,[1]AC!$B:$BJ,54,FALSE)</f>
        <v>6.1162555381674588E-2</v>
      </c>
      <c r="BD224" s="16">
        <f>VLOOKUP($B224,[1]AC!$B:$BJ,55,FALSE)</f>
        <v>7.8433511533961164E-2</v>
      </c>
      <c r="BE224" s="16">
        <f>VLOOKUP($B224,[1]AC!$B:$BJ,56,FALSE)</f>
        <v>0.17400940693425104</v>
      </c>
      <c r="BF224" s="14">
        <f>VLOOKUP($B224,[2]indicators!$A:$G,2,FALSE)</f>
        <v>54</v>
      </c>
      <c r="BG224" s="14">
        <f>VLOOKUP($B224,[2]indicators!$A:$G,3,FALSE)</f>
        <v>1</v>
      </c>
      <c r="BH224" s="14">
        <f>VLOOKUP($B224,[2]indicators!$A:$G,4,FALSE)</f>
        <v>0</v>
      </c>
      <c r="BI224" s="17">
        <f>VLOOKUP($B224,[2]indicators!$A:$G,5,FALSE)</f>
        <v>0</v>
      </c>
      <c r="BJ224" s="17">
        <f>VLOOKUP($B224,[2]indicators!$A:$G,6,FALSE)</f>
        <v>46031</v>
      </c>
      <c r="BK224" s="17">
        <f>VLOOKUP($B224,[2]indicators!$A:$G,7,FALSE)</f>
        <v>0</v>
      </c>
    </row>
    <row r="225" spans="1:63" x14ac:dyDescent="0.25">
      <c r="A225" s="14">
        <v>224</v>
      </c>
      <c r="B225" s="14" t="s">
        <v>239</v>
      </c>
      <c r="C225" s="6" t="s">
        <v>650</v>
      </c>
      <c r="D225" s="6" t="s">
        <v>100</v>
      </c>
      <c r="E225" s="15">
        <f t="shared" ca="1" si="3"/>
        <v>4</v>
      </c>
      <c r="F225" s="16">
        <f>VLOOKUP($B225,[1]AC!$B:$BJ,5,FALSE)</f>
        <v>56.082304533265727</v>
      </c>
      <c r="G225" s="16">
        <f>VLOOKUP($B226,[1]AC!$B:$BJ,6,FALSE)</f>
        <v>52.558294930935155</v>
      </c>
      <c r="H225" s="16">
        <f>VLOOKUP($B226,[1]AC!$B:$BJ,7,FALSE)</f>
        <v>0</v>
      </c>
      <c r="I225" s="16">
        <f>VLOOKUP($B226,[1]AC!$B:$BJ,8,FALSE)</f>
        <v>18.440000000000001</v>
      </c>
      <c r="J225" s="16">
        <f>VLOOKUP($B226,[1]AC!$B:$BJ,9,FALSE)</f>
        <v>6941.81</v>
      </c>
      <c r="K225" s="16">
        <f>VLOOKUP($B226,[1]AC!$B:$BJ,10,FALSE)</f>
        <v>18.149999999999999</v>
      </c>
      <c r="L225" s="16">
        <f>VLOOKUP($B226,[1]AC!$B:$BJ,11,FALSE)</f>
        <v>6964.82</v>
      </c>
      <c r="M225" s="16">
        <f>VLOOKUP($B226,[1]AC!$B:$BJ,12,FALSE)</f>
        <v>2.6563677196581297E-3</v>
      </c>
      <c r="N225" s="16">
        <f>VLOOKUP($B226,[1]AC!$B:$BJ,13,FALSE)</f>
        <v>2.605953922714442E-3</v>
      </c>
      <c r="O225" s="16">
        <f>VLOOKUP($B226,[1]AC!$B:$BJ,14,FALSE)</f>
        <v>18.041596875801151</v>
      </c>
      <c r="P225" s="16">
        <f>VLOOKUP($B226,[1]AC!$B:$BJ,15,FALSE)</f>
        <v>6892.2477999999992</v>
      </c>
      <c r="Q225" s="16">
        <f>VLOOKUP($B226,[1]AC!$B:$BJ,16,FALSE)</f>
        <v>18.041242371640003</v>
      </c>
      <c r="R225" s="16">
        <f>VLOOKUP($B226,[1]AC!$B:$BJ,17,FALSE)</f>
        <v>6889.6637999999994</v>
      </c>
      <c r="S225" s="16">
        <f>VLOOKUP($B226,[1]AC!$B:$BJ,18,FALSE)</f>
        <v>2.6176651506640771E-3</v>
      </c>
      <c r="T225" s="16">
        <f>VLOOKUP($B226,[1]AC!$B:$BJ,19,FALSE)</f>
        <v>2.618595463488364E-3</v>
      </c>
      <c r="U225" s="16" t="str">
        <f>VLOOKUP($B225,[1]AC!$B:$BJ,20,FALSE)</f>
        <v>NEGATIVE</v>
      </c>
      <c r="V225" s="16" t="str">
        <f>VLOOKUP($B225,[1]AC!$B:$BJ,21,FALSE)</f>
        <v/>
      </c>
      <c r="W225" s="16" t="str">
        <f>VLOOKUP($B225,[1]AC!$B:$BJ,22,FALSE)</f>
        <v>UP</v>
      </c>
      <c r="X225" s="16" t="str">
        <f>VLOOKUP($B225,[1]AC!$B:$BJ,23,FALSE)</f>
        <v>POSITIVE</v>
      </c>
      <c r="Y225" s="16">
        <f>VLOOKUP($B225,[1]AC!$B:$BJ,24,FALSE)</f>
        <v>37.757632260649792</v>
      </c>
      <c r="Z225" s="16">
        <f>VLOOKUP($B225,[1]AC!$B:$BJ,25,FALSE)</f>
        <v>6852.6203076923057</v>
      </c>
      <c r="AA225" s="16">
        <f>VLOOKUP($B225,[1]AC!$B:$BJ,26,FALSE)</f>
        <v>37.752250129230767</v>
      </c>
      <c r="AB225" s="16">
        <f>VLOOKUP($B225,[1]AC!$B:$BJ,27,FALSE)</f>
        <v>6850.3815384615364</v>
      </c>
      <c r="AC225" s="16">
        <f>VLOOKUP($B225,[1]AC!$B:$BJ,28,FALSE)</f>
        <v>5.5099553988516674E-3</v>
      </c>
      <c r="AD225" s="16">
        <f>VLOOKUP($B225,[1]AC!$B:$BJ,29,FALSE)</f>
        <v>5.5109704353356638E-3</v>
      </c>
      <c r="AE225" s="16" t="str">
        <f>VLOOKUP($B225,[1]AC!$B:$BJ,30,FALSE)</f>
        <v>UP</v>
      </c>
      <c r="AF225" s="16" t="str">
        <f>VLOOKUP($B225,[1]AC!$B:$BJ,31,FALSE)</f>
        <v>DOWN</v>
      </c>
      <c r="AG225" s="16" t="str">
        <f>VLOOKUP($B225,[1]AC!$B:$BJ,32,FALSE)</f>
        <v>POSITIVE</v>
      </c>
      <c r="AH225" s="16">
        <f>VLOOKUP($B225,[1]AC!$B:$BJ,33,FALSE)</f>
        <v>37.895231995690999</v>
      </c>
      <c r="AI225" s="16">
        <f>VLOOKUP($B225,[1]AC!$B:$BJ,34,FALSE)</f>
        <v>6560.7823076923087</v>
      </c>
      <c r="AJ225" s="16">
        <f>VLOOKUP($B225,[1]AC!$B:$BJ,35,FALSE)</f>
        <v>37.901129443325971</v>
      </c>
      <c r="AK225" s="16">
        <f>VLOOKUP($B225,[1]AC!$B:$BJ,36,FALSE)</f>
        <v>6561.3723076923088</v>
      </c>
      <c r="AL225" s="16">
        <f>VLOOKUP($B225,[1]AC!$B:$BJ,37,FALSE)</f>
        <v>5.7760233792942713E-3</v>
      </c>
      <c r="AM225" s="16">
        <f>VLOOKUP($B225,[1]AC!$B:$BJ,38,FALSE)</f>
        <v>5.7764028111759631E-3</v>
      </c>
      <c r="AN225" s="16" t="str">
        <f>VLOOKUP($B226,[1]AC!$B:$BJ,39,FALSE)</f>
        <v>UP</v>
      </c>
      <c r="AO225" s="16" t="str">
        <f>VLOOKUP($B225,[1]AC!$B:$BJ,40,FALSE)</f>
        <v>DOWN</v>
      </c>
      <c r="AP225" s="16" t="str">
        <f>VLOOKUP($B225,[1]AC!$B:$BJ,41,FALSE)</f>
        <v>NEGATIVE</v>
      </c>
      <c r="AQ225" s="16">
        <f>VLOOKUP($B225,[1]AC!$B:$BJ,42,FALSE)</f>
        <v>38.188063609518551</v>
      </c>
      <c r="AR225" s="16">
        <f>VLOOKUP($B225,[1]AC!$B:$BJ,43,FALSE)</f>
        <v>6769.6039787132295</v>
      </c>
      <c r="AS225" s="16">
        <f>VLOOKUP($B225,[1]AC!$B:$BJ,44,FALSE)</f>
        <v>38.167024887685002</v>
      </c>
      <c r="AT225" s="16">
        <f>VLOOKUP($B225,[1]AC!$B:$BJ,45,FALSE)</f>
        <v>6766.1256231941452</v>
      </c>
      <c r="AU225" s="16">
        <f>VLOOKUP($B225,[1]AC!$B:$BJ,46,FALSE)</f>
        <v>5.6411074753559458E-3</v>
      </c>
      <c r="AV225" s="16">
        <f>VLOOKUP($B225,[1]AC!$B:$BJ,47,FALSE)</f>
        <v>5.6408980579445928E-3</v>
      </c>
      <c r="AW225" s="16" t="str">
        <f>VLOOKUP($B225,[1]AC!$B:$BJ,48,FALSE)</f>
        <v>UP</v>
      </c>
      <c r="AX225" s="16" t="str">
        <f>VLOOKUP($B225,[1]AC!$B:$BJ,49,FALSE)</f>
        <v>UP</v>
      </c>
      <c r="AY225" s="16" t="str">
        <f>VLOOKUP($B225,[1]AC!$B:$BJ,50,FALSE)</f>
        <v>POSITIVE</v>
      </c>
      <c r="AZ225" s="16">
        <f>VLOOKUP($B225,[1]AC!$B:$BJ,51,FALSE)</f>
        <v>64.994306319431956</v>
      </c>
      <c r="BA225" s="16">
        <f>VLOOKUP($B225,[1]AC!$B:$BJ,52,FALSE)</f>
        <v>38.249032243297961</v>
      </c>
      <c r="BB225" s="16">
        <f>VLOOKUP($B225,[1]AC!$B:$BJ,53,FALSE)</f>
        <v>38.019679198528891</v>
      </c>
      <c r="BC225" s="16">
        <f>VLOOKUP($B225,[1]AC!$B:$BJ,54,FALSE)</f>
        <v>2.5646864748425591E-2</v>
      </c>
      <c r="BD225" s="16">
        <f>VLOOKUP($B225,[1]AC!$B:$BJ,55,FALSE)</f>
        <v>4.2312732099044181E-2</v>
      </c>
      <c r="BE225" s="16">
        <f>VLOOKUP($B225,[1]AC!$B:$BJ,56,FALSE)</f>
        <v>3.1834061385713541E-2</v>
      </c>
      <c r="BF225" s="14">
        <f>VLOOKUP($B225,[2]indicators!$A:$G,2,FALSE)</f>
        <v>23</v>
      </c>
      <c r="BG225" s="14">
        <f>VLOOKUP($B225,[2]indicators!$A:$G,3,FALSE)</f>
        <v>0</v>
      </c>
      <c r="BH225" s="14">
        <f>VLOOKUP($B225,[2]indicators!$A:$G,4,FALSE)</f>
        <v>0</v>
      </c>
      <c r="BI225" s="17">
        <f>VLOOKUP($B225,[2]indicators!$A:$G,5,FALSE)</f>
        <v>0</v>
      </c>
      <c r="BJ225" s="17">
        <f>VLOOKUP($B225,[2]indicators!$A:$G,6,FALSE)</f>
        <v>0</v>
      </c>
      <c r="BK225" s="17">
        <f>VLOOKUP($B225,[2]indicators!$A:$G,7,FALSE)</f>
        <v>0</v>
      </c>
    </row>
    <row r="226" spans="1:63" x14ac:dyDescent="0.25">
      <c r="A226" s="14">
        <v>225</v>
      </c>
      <c r="B226" s="14" t="s">
        <v>240</v>
      </c>
      <c r="C226" s="6" t="s">
        <v>651</v>
      </c>
      <c r="D226" s="6" t="s">
        <v>100</v>
      </c>
      <c r="E226" s="15">
        <f t="shared" ca="1" si="3"/>
        <v>4</v>
      </c>
      <c r="F226" s="16">
        <f>VLOOKUP($B226,[1]AC!$B:$BJ,5,FALSE)</f>
        <v>56.844205260323349</v>
      </c>
      <c r="G226" s="16">
        <f>VLOOKUP($B227,[1]AC!$B:$BJ,6,FALSE)</f>
        <v>52.558294930935155</v>
      </c>
      <c r="H226" s="16">
        <f>VLOOKUP($B227,[1]AC!$B:$BJ,7,FALSE)</f>
        <v>0</v>
      </c>
      <c r="I226" s="16">
        <f>VLOOKUP($B227,[1]AC!$B:$BJ,8,FALSE)</f>
        <v>34.31</v>
      </c>
      <c r="J226" s="16">
        <f>VLOOKUP($B227,[1]AC!$B:$BJ,9,FALSE)</f>
        <v>6941.81</v>
      </c>
      <c r="K226" s="16">
        <f>VLOOKUP($B227,[1]AC!$B:$BJ,10,FALSE)</f>
        <v>34.340000000000003</v>
      </c>
      <c r="L226" s="16">
        <f>VLOOKUP($B227,[1]AC!$B:$BJ,11,FALSE)</f>
        <v>6964.82</v>
      </c>
      <c r="M226" s="16">
        <f>VLOOKUP($B227,[1]AC!$B:$BJ,12,FALSE)</f>
        <v>4.9425149924875499E-3</v>
      </c>
      <c r="N226" s="16">
        <f>VLOOKUP($B227,[1]AC!$B:$BJ,13,FALSE)</f>
        <v>4.9304935375214295E-3</v>
      </c>
      <c r="O226" s="16">
        <f>VLOOKUP($B227,[1]AC!$B:$BJ,14,FALSE)</f>
        <v>35.190019004465825</v>
      </c>
      <c r="P226" s="16">
        <f>VLOOKUP($B227,[1]AC!$B:$BJ,15,FALSE)</f>
        <v>6892.2477999999992</v>
      </c>
      <c r="Q226" s="16">
        <f>VLOOKUP($B227,[1]AC!$B:$BJ,16,FALSE)</f>
        <v>35.210745727000003</v>
      </c>
      <c r="R226" s="16">
        <f>VLOOKUP($B227,[1]AC!$B:$BJ,17,FALSE)</f>
        <v>6889.6637999999994</v>
      </c>
      <c r="S226" s="16">
        <f>VLOOKUP($B227,[1]AC!$B:$BJ,18,FALSE)</f>
        <v>5.1057390891351626E-3</v>
      </c>
      <c r="T226" s="16">
        <f>VLOOKUP($B227,[1]AC!$B:$BJ,19,FALSE)</f>
        <v>5.110662399375715E-3</v>
      </c>
      <c r="U226" s="16" t="str">
        <f>VLOOKUP($B226,[1]AC!$B:$BJ,20,FALSE)</f>
        <v>NEGATIVE</v>
      </c>
      <c r="V226" s="16" t="str">
        <f>VLOOKUP($B226,[1]AC!$B:$BJ,21,FALSE)</f>
        <v/>
      </c>
      <c r="W226" s="16" t="str">
        <f>VLOOKUP($B226,[1]AC!$B:$BJ,22,FALSE)</f>
        <v>DOWN</v>
      </c>
      <c r="X226" s="16" t="str">
        <f>VLOOKUP($B226,[1]AC!$B:$BJ,23,FALSE)</f>
        <v>BUY</v>
      </c>
      <c r="Y226" s="16">
        <f>VLOOKUP($B226,[1]AC!$B:$BJ,24,FALSE)</f>
        <v>18.129712037323962</v>
      </c>
      <c r="Z226" s="16">
        <f>VLOOKUP($B226,[1]AC!$B:$BJ,25,FALSE)</f>
        <v>6852.6203076923057</v>
      </c>
      <c r="AA226" s="16">
        <f>VLOOKUP($B226,[1]AC!$B:$BJ,26,FALSE)</f>
        <v>18.127101921415388</v>
      </c>
      <c r="AB226" s="16">
        <f>VLOOKUP($B226,[1]AC!$B:$BJ,27,FALSE)</f>
        <v>6850.3815384615364</v>
      </c>
      <c r="AC226" s="16">
        <f>VLOOKUP($B226,[1]AC!$B:$BJ,28,FALSE)</f>
        <v>2.6456612541297126E-3</v>
      </c>
      <c r="AD226" s="16">
        <f>VLOOKUP($B226,[1]AC!$B:$BJ,29,FALSE)</f>
        <v>2.6461448635584153E-3</v>
      </c>
      <c r="AE226" s="16" t="str">
        <f>VLOOKUP($B226,[1]AC!$B:$BJ,30,FALSE)</f>
        <v>UP</v>
      </c>
      <c r="AF226" s="16" t="str">
        <f>VLOOKUP($B226,[1]AC!$B:$BJ,31,FALSE)</f>
        <v>DOWN</v>
      </c>
      <c r="AG226" s="16" t="str">
        <f>VLOOKUP($B226,[1]AC!$B:$BJ,32,FALSE)</f>
        <v>BUY</v>
      </c>
      <c r="AH226" s="16">
        <f>VLOOKUP($B226,[1]AC!$B:$BJ,33,FALSE)</f>
        <v>18.212131944398916</v>
      </c>
      <c r="AI226" s="16">
        <f>VLOOKUP($B226,[1]AC!$B:$BJ,34,FALSE)</f>
        <v>6560.7823076923087</v>
      </c>
      <c r="AJ226" s="16">
        <f>VLOOKUP($B226,[1]AC!$B:$BJ,35,FALSE)</f>
        <v>18.204696033269236</v>
      </c>
      <c r="AK226" s="16">
        <f>VLOOKUP($B226,[1]AC!$B:$BJ,36,FALSE)</f>
        <v>6561.3723076923088</v>
      </c>
      <c r="AL226" s="16">
        <f>VLOOKUP($B226,[1]AC!$B:$BJ,37,FALSE)</f>
        <v>2.7759085868533954E-3</v>
      </c>
      <c r="AM226" s="16">
        <f>VLOOKUP($B226,[1]AC!$B:$BJ,38,FALSE)</f>
        <v>2.7745256905977928E-3</v>
      </c>
      <c r="AN226" s="16" t="str">
        <f>VLOOKUP($B227,[1]AC!$B:$BJ,39,FALSE)</f>
        <v>DOWN</v>
      </c>
      <c r="AO226" s="16" t="str">
        <f>VLOOKUP($B226,[1]AC!$B:$BJ,40,FALSE)</f>
        <v>UP</v>
      </c>
      <c r="AP226" s="16" t="str">
        <f>VLOOKUP($B226,[1]AC!$B:$BJ,41,FALSE)</f>
        <v>NEGATIVE</v>
      </c>
      <c r="AQ226" s="16">
        <f>VLOOKUP($B226,[1]AC!$B:$BJ,42,FALSE)</f>
        <v>18.21157261434066</v>
      </c>
      <c r="AR226" s="16">
        <f>VLOOKUP($B226,[1]AC!$B:$BJ,43,FALSE)</f>
        <v>6769.6039787132295</v>
      </c>
      <c r="AS226" s="16">
        <f>VLOOKUP($B226,[1]AC!$B:$BJ,44,FALSE)</f>
        <v>18.20696144537585</v>
      </c>
      <c r="AT226" s="16">
        <f>VLOOKUP($B226,[1]AC!$B:$BJ,45,FALSE)</f>
        <v>6766.1256231941452</v>
      </c>
      <c r="AU226" s="16">
        <f>VLOOKUP($B226,[1]AC!$B:$BJ,46,FALSE)</f>
        <v>2.6901976351358632E-3</v>
      </c>
      <c r="AV226" s="16">
        <f>VLOOKUP($B226,[1]AC!$B:$BJ,47,FALSE)</f>
        <v>2.6908991141049382E-3</v>
      </c>
      <c r="AW226" s="16" t="str">
        <f>VLOOKUP($B226,[1]AC!$B:$BJ,48,FALSE)</f>
        <v>UP</v>
      </c>
      <c r="AX226" s="16" t="str">
        <f>VLOOKUP($B226,[1]AC!$B:$BJ,49,FALSE)</f>
        <v>DOWN</v>
      </c>
      <c r="AY226" s="16" t="str">
        <f>VLOOKUP($B226,[1]AC!$B:$BJ,50,FALSE)</f>
        <v>NEGATIVE</v>
      </c>
      <c r="AZ226" s="16">
        <f>VLOOKUP($B226,[1]AC!$B:$BJ,51,FALSE)</f>
        <v>56.086766776851285</v>
      </c>
      <c r="BA226" s="16">
        <f>VLOOKUP($B226,[1]AC!$B:$BJ,52,FALSE)</f>
        <v>18.151938726905083</v>
      </c>
      <c r="BB226" s="16">
        <f>VLOOKUP($B226,[1]AC!$B:$BJ,53,FALSE)</f>
        <v>17.946778233599783</v>
      </c>
      <c r="BC226" s="16">
        <f>VLOOKUP($B226,[1]AC!$B:$BJ,54,FALSE)</f>
        <v>1.5869449397597934E-2</v>
      </c>
      <c r="BD226" s="16">
        <f>VLOOKUP($B226,[1]AC!$B:$BJ,55,FALSE)</f>
        <v>2.2082475677816626E-2</v>
      </c>
      <c r="BE226" s="16">
        <f>VLOOKUP($B226,[1]AC!$B:$BJ,56,FALSE)</f>
        <v>2.7482468439756769E-2</v>
      </c>
      <c r="BF226" s="14">
        <f>VLOOKUP($B226,[2]indicators!$A:$G,2,FALSE)</f>
        <v>2</v>
      </c>
      <c r="BG226" s="14">
        <f>VLOOKUP($B226,[2]indicators!$A:$G,3,FALSE)</f>
        <v>0</v>
      </c>
      <c r="BH226" s="14">
        <f>VLOOKUP($B226,[2]indicators!$A:$G,4,FALSE)</f>
        <v>0</v>
      </c>
      <c r="BI226" s="17">
        <f>VLOOKUP($B226,[2]indicators!$A:$G,5,FALSE)</f>
        <v>0</v>
      </c>
      <c r="BJ226" s="17">
        <f>VLOOKUP($B226,[2]indicators!$A:$G,6,FALSE)</f>
        <v>0</v>
      </c>
      <c r="BK226" s="17">
        <f>VLOOKUP($B226,[2]indicators!$A:$G,7,FALSE)</f>
        <v>0</v>
      </c>
    </row>
    <row r="227" spans="1:63" x14ac:dyDescent="0.25">
      <c r="A227" s="14">
        <v>226</v>
      </c>
      <c r="B227" s="14" t="s">
        <v>241</v>
      </c>
      <c r="C227" s="6" t="s">
        <v>652</v>
      </c>
      <c r="D227" s="6" t="s">
        <v>100</v>
      </c>
      <c r="E227" s="15">
        <f t="shared" ca="1" si="3"/>
        <v>-1</v>
      </c>
      <c r="F227" s="16">
        <f>VLOOKUP($B227,[1]AC!$B:$BJ,5,FALSE)</f>
        <v>42.655871543900453</v>
      </c>
      <c r="G227" s="16">
        <f>VLOOKUP($B228,[1]AC!$B:$BJ,6,FALSE)</f>
        <v>52.558294930935155</v>
      </c>
      <c r="H227" s="16">
        <f>VLOOKUP($B228,[1]AC!$B:$BJ,7,FALSE)</f>
        <v>0</v>
      </c>
      <c r="I227" s="16">
        <f>VLOOKUP($B228,[1]AC!$B:$BJ,8,FALSE)</f>
        <v>71.91</v>
      </c>
      <c r="J227" s="16">
        <f>VLOOKUP($B228,[1]AC!$B:$BJ,9,FALSE)</f>
        <v>6941.81</v>
      </c>
      <c r="K227" s="16">
        <f>VLOOKUP($B228,[1]AC!$B:$BJ,10,FALSE)</f>
        <v>72.290000000000006</v>
      </c>
      <c r="L227" s="16">
        <f>VLOOKUP($B228,[1]AC!$B:$BJ,11,FALSE)</f>
        <v>6964.82</v>
      </c>
      <c r="M227" s="16">
        <f>VLOOKUP($B228,[1]AC!$B:$BJ,12,FALSE)</f>
        <v>1.0358969778775274E-2</v>
      </c>
      <c r="N227" s="16">
        <f>VLOOKUP($B228,[1]AC!$B:$BJ,13,FALSE)</f>
        <v>1.0379306285015264E-2</v>
      </c>
      <c r="O227" s="16">
        <f>VLOOKUP($B228,[1]AC!$B:$BJ,14,FALSE)</f>
        <v>67.852942860442184</v>
      </c>
      <c r="P227" s="16">
        <f>VLOOKUP($B228,[1]AC!$B:$BJ,15,FALSE)</f>
        <v>6892.2477999999992</v>
      </c>
      <c r="Q227" s="16">
        <f>VLOOKUP($B228,[1]AC!$B:$BJ,16,FALSE)</f>
        <v>67.667546022399989</v>
      </c>
      <c r="R227" s="16">
        <f>VLOOKUP($B228,[1]AC!$B:$BJ,17,FALSE)</f>
        <v>6889.6637999999994</v>
      </c>
      <c r="S227" s="16">
        <f>VLOOKUP($B228,[1]AC!$B:$BJ,18,FALSE)</f>
        <v>9.8448205620874796E-3</v>
      </c>
      <c r="T227" s="16">
        <f>VLOOKUP($B228,[1]AC!$B:$BJ,19,FALSE)</f>
        <v>9.821603489911946E-3</v>
      </c>
      <c r="U227" s="16" t="str">
        <f>VLOOKUP($B227,[1]AC!$B:$BJ,20,FALSE)</f>
        <v>NEGATIVE</v>
      </c>
      <c r="V227" s="16" t="str">
        <f>VLOOKUP($B227,[1]AC!$B:$BJ,21,FALSE)</f>
        <v/>
      </c>
      <c r="W227" s="16" t="str">
        <f>VLOOKUP($B227,[1]AC!$B:$BJ,22,FALSE)</f>
        <v>DOWN</v>
      </c>
      <c r="X227" s="16" t="str">
        <f>VLOOKUP($B227,[1]AC!$B:$BJ,23,FALSE)</f>
        <v>NEGATIVE</v>
      </c>
      <c r="Y227" s="16">
        <f>VLOOKUP($B227,[1]AC!$B:$BJ,24,FALSE)</f>
        <v>35.375163416050626</v>
      </c>
      <c r="Z227" s="16">
        <f>VLOOKUP($B227,[1]AC!$B:$BJ,25,FALSE)</f>
        <v>6852.6203076923057</v>
      </c>
      <c r="AA227" s="16">
        <f>VLOOKUP($B227,[1]AC!$B:$BJ,26,FALSE)</f>
        <v>35.417934012615383</v>
      </c>
      <c r="AB227" s="16">
        <f>VLOOKUP($B227,[1]AC!$B:$BJ,27,FALSE)</f>
        <v>6850.3815384615364</v>
      </c>
      <c r="AC227" s="16">
        <f>VLOOKUP($B227,[1]AC!$B:$BJ,28,FALSE)</f>
        <v>5.162282722178663E-3</v>
      </c>
      <c r="AD227" s="16">
        <f>VLOOKUP($B227,[1]AC!$B:$BJ,29,FALSE)</f>
        <v>5.1702133397623232E-3</v>
      </c>
      <c r="AE227" s="16" t="str">
        <f>VLOOKUP($B227,[1]AC!$B:$BJ,30,FALSE)</f>
        <v>DOWN</v>
      </c>
      <c r="AF227" s="16" t="str">
        <f>VLOOKUP($B227,[1]AC!$B:$BJ,31,FALSE)</f>
        <v>DOWN</v>
      </c>
      <c r="AG227" s="16" t="str">
        <f>VLOOKUP($B227,[1]AC!$B:$BJ,32,FALSE)</f>
        <v>NEGATIVE</v>
      </c>
      <c r="AH227" s="16">
        <f>VLOOKUP($B227,[1]AC!$B:$BJ,33,FALSE)</f>
        <v>35.066134683161323</v>
      </c>
      <c r="AI227" s="16">
        <f>VLOOKUP($B227,[1]AC!$B:$BJ,34,FALSE)</f>
        <v>6560.7823076923087</v>
      </c>
      <c r="AJ227" s="16">
        <f>VLOOKUP($B227,[1]AC!$B:$BJ,35,FALSE)</f>
        <v>35.066903878717966</v>
      </c>
      <c r="AK227" s="16">
        <f>VLOOKUP($B227,[1]AC!$B:$BJ,36,FALSE)</f>
        <v>6561.3723076923088</v>
      </c>
      <c r="AL227" s="16">
        <f>VLOOKUP($B227,[1]AC!$B:$BJ,37,FALSE)</f>
        <v>5.3448099690866736E-3</v>
      </c>
      <c r="AM227" s="16">
        <f>VLOOKUP($B227,[1]AC!$B:$BJ,38,FALSE)</f>
        <v>5.3444465935284348E-3</v>
      </c>
      <c r="AN227" s="16" t="str">
        <f>VLOOKUP($B228,[1]AC!$B:$BJ,39,FALSE)</f>
        <v>DOWN</v>
      </c>
      <c r="AO227" s="16" t="str">
        <f>VLOOKUP($B227,[1]AC!$B:$BJ,40,FALSE)</f>
        <v>UP</v>
      </c>
      <c r="AP227" s="16" t="str">
        <f>VLOOKUP($B227,[1]AC!$B:$BJ,41,FALSE)</f>
        <v>NEGATIVE</v>
      </c>
      <c r="AQ227" s="16">
        <f>VLOOKUP($B227,[1]AC!$B:$BJ,42,FALSE)</f>
        <v>35.535627158907353</v>
      </c>
      <c r="AR227" s="16">
        <f>VLOOKUP($B227,[1]AC!$B:$BJ,43,FALSE)</f>
        <v>6769.6039787132295</v>
      </c>
      <c r="AS227" s="16">
        <f>VLOOKUP($B227,[1]AC!$B:$BJ,44,FALSE)</f>
        <v>35.560414993215673</v>
      </c>
      <c r="AT227" s="16">
        <f>VLOOKUP($B227,[1]AC!$B:$BJ,45,FALSE)</f>
        <v>6766.1256231941452</v>
      </c>
      <c r="AU227" s="16">
        <f>VLOOKUP($B227,[1]AC!$B:$BJ,46,FALSE)</f>
        <v>5.2492918744800766E-3</v>
      </c>
      <c r="AV227" s="16">
        <f>VLOOKUP($B227,[1]AC!$B:$BJ,47,FALSE)</f>
        <v>5.2556539700231502E-3</v>
      </c>
      <c r="AW227" s="16" t="str">
        <f>VLOOKUP($B227,[1]AC!$B:$BJ,48,FALSE)</f>
        <v>DOWN</v>
      </c>
      <c r="AX227" s="16" t="str">
        <f>VLOOKUP($B227,[1]AC!$B:$BJ,49,FALSE)</f>
        <v>DOWN</v>
      </c>
      <c r="AY227" s="16" t="str">
        <f>VLOOKUP($B227,[1]AC!$B:$BJ,50,FALSE)</f>
        <v>NEGATIVE</v>
      </c>
      <c r="AZ227" s="16">
        <f>VLOOKUP($B227,[1]AC!$B:$BJ,51,FALSE)</f>
        <v>28.386440900735636</v>
      </c>
      <c r="BA227" s="16">
        <f>VLOOKUP($B227,[1]AC!$B:$BJ,52,FALSE)</f>
        <v>35.418709721719068</v>
      </c>
      <c r="BB227" s="16">
        <f>VLOOKUP($B227,[1]AC!$B:$BJ,53,FALSE)</f>
        <v>34.956103795166428</v>
      </c>
      <c r="BC227" s="16">
        <f>VLOOKUP($B227,[1]AC!$B:$BJ,54,FALSE)</f>
        <v>-3.1302939334325708E-2</v>
      </c>
      <c r="BD227" s="16">
        <f>VLOOKUP($B227,[1]AC!$B:$BJ,55,FALSE)</f>
        <v>-2.5007630838566497E-2</v>
      </c>
      <c r="BE227" s="16">
        <f>VLOOKUP($B227,[1]AC!$B:$BJ,56,FALSE)</f>
        <v>-1.8483289755415022E-2</v>
      </c>
      <c r="BF227" s="14">
        <f>VLOOKUP($B227,[2]indicators!$A:$G,2,FALSE)</f>
        <v>0</v>
      </c>
      <c r="BG227" s="14">
        <f>VLOOKUP($B227,[2]indicators!$A:$G,3,FALSE)</f>
        <v>0</v>
      </c>
      <c r="BH227" s="14">
        <f>VLOOKUP($B227,[2]indicators!$A:$G,4,FALSE)</f>
        <v>0</v>
      </c>
      <c r="BI227" s="17">
        <f>VLOOKUP($B227,[2]indicators!$A:$G,5,FALSE)</f>
        <v>0</v>
      </c>
      <c r="BJ227" s="17">
        <f>VLOOKUP($B227,[2]indicators!$A:$G,6,FALSE)</f>
        <v>0</v>
      </c>
      <c r="BK227" s="17">
        <f>VLOOKUP($B227,[2]indicators!$A:$G,7,FALSE)</f>
        <v>0</v>
      </c>
    </row>
    <row r="228" spans="1:63" x14ac:dyDescent="0.25">
      <c r="A228" s="14">
        <v>227</v>
      </c>
      <c r="B228" s="14" t="s">
        <v>242</v>
      </c>
      <c r="C228" s="6" t="s">
        <v>653</v>
      </c>
      <c r="D228" s="6" t="s">
        <v>100</v>
      </c>
      <c r="E228" s="15">
        <f t="shared" ca="1" si="3"/>
        <v>7</v>
      </c>
      <c r="F228" s="16">
        <f>VLOOKUP($B228,[1]AC!$B:$BJ,5,FALSE)</f>
        <v>54.662251996147148</v>
      </c>
      <c r="G228" s="16">
        <f>VLOOKUP($B229,[1]AC!$B:$BJ,6,FALSE)</f>
        <v>52.558294930935155</v>
      </c>
      <c r="H228" s="16">
        <f>VLOOKUP($B229,[1]AC!$B:$BJ,7,FALSE)</f>
        <v>0</v>
      </c>
      <c r="I228" s="16">
        <f>VLOOKUP($B229,[1]AC!$B:$BJ,8,FALSE)</f>
        <v>110.82</v>
      </c>
      <c r="J228" s="16">
        <f>VLOOKUP($B229,[1]AC!$B:$BJ,9,FALSE)</f>
        <v>6941.81</v>
      </c>
      <c r="K228" s="16">
        <f>VLOOKUP($B229,[1]AC!$B:$BJ,10,FALSE)</f>
        <v>110.56</v>
      </c>
      <c r="L228" s="16">
        <f>VLOOKUP($B229,[1]AC!$B:$BJ,11,FALSE)</f>
        <v>6964.82</v>
      </c>
      <c r="M228" s="16">
        <f>VLOOKUP($B229,[1]AC!$B:$BJ,12,FALSE)</f>
        <v>1.5964136154691642E-2</v>
      </c>
      <c r="N228" s="16">
        <f>VLOOKUP($B229,[1]AC!$B:$BJ,13,FALSE)</f>
        <v>1.5874064225636843E-2</v>
      </c>
      <c r="O228" s="16">
        <f>VLOOKUP($B229,[1]AC!$B:$BJ,14,FALSE)</f>
        <v>110.1074283727239</v>
      </c>
      <c r="P228" s="16">
        <f>VLOOKUP($B229,[1]AC!$B:$BJ,15,FALSE)</f>
        <v>6892.2477999999992</v>
      </c>
      <c r="Q228" s="16">
        <f>VLOOKUP($B229,[1]AC!$B:$BJ,16,FALSE)</f>
        <v>110.10675136804898</v>
      </c>
      <c r="R228" s="16">
        <f>VLOOKUP($B229,[1]AC!$B:$BJ,17,FALSE)</f>
        <v>6889.6637999999994</v>
      </c>
      <c r="S228" s="16">
        <f>VLOOKUP($B229,[1]AC!$B:$BJ,18,FALSE)</f>
        <v>1.5975546957659289E-2</v>
      </c>
      <c r="T228" s="16">
        <f>VLOOKUP($B229,[1]AC!$B:$BJ,19,FALSE)</f>
        <v>1.598144039598115E-2</v>
      </c>
      <c r="U228" s="16" t="str">
        <f>VLOOKUP($B228,[1]AC!$B:$BJ,20,FALSE)</f>
        <v>NEGATIVE</v>
      </c>
      <c r="V228" s="16" t="str">
        <f>VLOOKUP($B228,[1]AC!$B:$BJ,21,FALSE)</f>
        <v/>
      </c>
      <c r="W228" s="16" t="str">
        <f>VLOOKUP($B228,[1]AC!$B:$BJ,22,FALSE)</f>
        <v>UP</v>
      </c>
      <c r="X228" s="16" t="str">
        <f>VLOOKUP($B228,[1]AC!$B:$BJ,23,FALSE)</f>
        <v>POSITIVE</v>
      </c>
      <c r="Y228" s="16">
        <f>VLOOKUP($B228,[1]AC!$B:$BJ,24,FALSE)</f>
        <v>66.471093816340144</v>
      </c>
      <c r="Z228" s="16">
        <f>VLOOKUP($B228,[1]AC!$B:$BJ,25,FALSE)</f>
        <v>6852.6203076923057</v>
      </c>
      <c r="AA228" s="16">
        <f>VLOOKUP($B228,[1]AC!$B:$BJ,26,FALSE)</f>
        <v>66.297334542769235</v>
      </c>
      <c r="AB228" s="16">
        <f>VLOOKUP($B228,[1]AC!$B:$BJ,27,FALSE)</f>
        <v>6850.3815384615364</v>
      </c>
      <c r="AC228" s="16">
        <f>VLOOKUP($B228,[1]AC!$B:$BJ,28,FALSE)</f>
        <v>9.7000987697689924E-3</v>
      </c>
      <c r="AD228" s="16">
        <f>VLOOKUP($B228,[1]AC!$B:$BJ,29,FALSE)</f>
        <v>9.6779039489322139E-3</v>
      </c>
      <c r="AE228" s="16" t="str">
        <f>VLOOKUP($B228,[1]AC!$B:$BJ,30,FALSE)</f>
        <v>UP</v>
      </c>
      <c r="AF228" s="16" t="str">
        <f>VLOOKUP($B228,[1]AC!$B:$BJ,31,FALSE)</f>
        <v>UP</v>
      </c>
      <c r="AG228" s="16" t="str">
        <f>VLOOKUP($B228,[1]AC!$B:$BJ,32,FALSE)</f>
        <v>POSITIVE</v>
      </c>
      <c r="AH228" s="16">
        <f>VLOOKUP($B228,[1]AC!$B:$BJ,33,FALSE)</f>
        <v>54.099801033614717</v>
      </c>
      <c r="AI228" s="16">
        <f>VLOOKUP($B228,[1]AC!$B:$BJ,34,FALSE)</f>
        <v>6560.7823076923087</v>
      </c>
      <c r="AJ228" s="16">
        <f>VLOOKUP($B228,[1]AC!$B:$BJ,35,FALSE)</f>
        <v>54.10954452945807</v>
      </c>
      <c r="AK228" s="16">
        <f>VLOOKUP($B228,[1]AC!$B:$BJ,36,FALSE)</f>
        <v>6561.3723076923088</v>
      </c>
      <c r="AL228" s="16">
        <f>VLOOKUP($B228,[1]AC!$B:$BJ,37,FALSE)</f>
        <v>8.2459375264112064E-3</v>
      </c>
      <c r="AM228" s="16">
        <f>VLOOKUP($B228,[1]AC!$B:$BJ,38,FALSE)</f>
        <v>8.2466810282998352E-3</v>
      </c>
      <c r="AN228" s="16" t="str">
        <f>VLOOKUP($B229,[1]AC!$B:$BJ,39,FALSE)</f>
        <v>UP</v>
      </c>
      <c r="AO228" s="16" t="str">
        <f>VLOOKUP($B228,[1]AC!$B:$BJ,40,FALSE)</f>
        <v>DOWN</v>
      </c>
      <c r="AP228" s="16" t="str">
        <f>VLOOKUP($B228,[1]AC!$B:$BJ,41,FALSE)</f>
        <v>POSITIVE</v>
      </c>
      <c r="AQ228" s="16">
        <f>VLOOKUP($B228,[1]AC!$B:$BJ,42,FALSE)</f>
        <v>63.201120318843039</v>
      </c>
      <c r="AR228" s="16">
        <f>VLOOKUP($B228,[1]AC!$B:$BJ,43,FALSE)</f>
        <v>6769.6039787132295</v>
      </c>
      <c r="AS228" s="16">
        <f>VLOOKUP($B228,[1]AC!$B:$BJ,44,FALSE)</f>
        <v>63.025208948960803</v>
      </c>
      <c r="AT228" s="16">
        <f>VLOOKUP($B228,[1]AC!$B:$BJ,45,FALSE)</f>
        <v>6766.1256231941452</v>
      </c>
      <c r="AU228" s="16">
        <f>VLOOKUP($B228,[1]AC!$B:$BJ,46,FALSE)</f>
        <v>9.3360144134836589E-3</v>
      </c>
      <c r="AV228" s="16">
        <f>VLOOKUP($B228,[1]AC!$B:$BJ,47,FALSE)</f>
        <v>9.3148150742149438E-3</v>
      </c>
      <c r="AW228" s="16" t="str">
        <f>VLOOKUP($B228,[1]AC!$B:$BJ,48,FALSE)</f>
        <v>UP</v>
      </c>
      <c r="AX228" s="16" t="str">
        <f>VLOOKUP($B228,[1]AC!$B:$BJ,49,FALSE)</f>
        <v>UP</v>
      </c>
      <c r="AY228" s="16" t="str">
        <f>VLOOKUP($B228,[1]AC!$B:$BJ,50,FALSE)</f>
        <v>POSITIVE</v>
      </c>
      <c r="AZ228" s="16">
        <f>VLOOKUP($B228,[1]AC!$B:$BJ,51,FALSE)</f>
        <v>65.226085491340783</v>
      </c>
      <c r="BA228" s="16">
        <f>VLOOKUP($B228,[1]AC!$B:$BJ,52,FALSE)</f>
        <v>70.278990167164821</v>
      </c>
      <c r="BB228" s="16">
        <f>VLOOKUP($B228,[1]AC!$B:$BJ,53,FALSE)</f>
        <v>52.295348158792798</v>
      </c>
      <c r="BC228" s="16">
        <f>VLOOKUP($B228,[1]AC!$B:$BJ,54,FALSE)</f>
        <v>2.3207644688059359E-2</v>
      </c>
      <c r="BD228" s="16">
        <f>VLOOKUP($B228,[1]AC!$B:$BJ,55,FALSE)</f>
        <v>5.9791911279400756E-2</v>
      </c>
      <c r="BE228" s="16">
        <f>VLOOKUP($B228,[1]AC!$B:$BJ,56,FALSE)</f>
        <v>0.37507450532020692</v>
      </c>
      <c r="BF228" s="14">
        <f>VLOOKUP($B228,[2]indicators!$A:$G,2,FALSE)</f>
        <v>3</v>
      </c>
      <c r="BG228" s="14">
        <f>VLOOKUP($B228,[2]indicators!$A:$G,3,FALSE)</f>
        <v>0</v>
      </c>
      <c r="BH228" s="14">
        <f>VLOOKUP($B228,[2]indicators!$A:$G,4,FALSE)</f>
        <v>0</v>
      </c>
      <c r="BI228" s="17">
        <f>VLOOKUP($B228,[2]indicators!$A:$G,5,FALSE)</f>
        <v>46052</v>
      </c>
      <c r="BJ228" s="17">
        <f>VLOOKUP($B228,[2]indicators!$A:$G,6,FALSE)</f>
        <v>45960</v>
      </c>
      <c r="BK228" s="17">
        <f>VLOOKUP($B228,[2]indicators!$A:$G,7,FALSE)</f>
        <v>45960</v>
      </c>
    </row>
    <row r="229" spans="1:63" x14ac:dyDescent="0.25">
      <c r="A229" s="14">
        <v>228</v>
      </c>
      <c r="B229" s="14" t="s">
        <v>243</v>
      </c>
      <c r="C229" s="6" t="s">
        <v>654</v>
      </c>
      <c r="D229" s="6" t="s">
        <v>100</v>
      </c>
      <c r="E229" s="15">
        <f t="shared" ca="1" si="3"/>
        <v>-1</v>
      </c>
      <c r="F229" s="16">
        <f>VLOOKUP($B229,[1]AC!$B:$BJ,5,FALSE)</f>
        <v>61.013372428564324</v>
      </c>
      <c r="G229" s="16">
        <f>VLOOKUP($B230,[1]AC!$B:$BJ,6,FALSE)</f>
        <v>52.558294930935155</v>
      </c>
      <c r="H229" s="16">
        <f>VLOOKUP($B230,[1]AC!$B:$BJ,7,FALSE)</f>
        <v>1</v>
      </c>
      <c r="I229" s="16">
        <f>VLOOKUP($B230,[1]AC!$B:$BJ,8,FALSE)</f>
        <v>655.36</v>
      </c>
      <c r="J229" s="16">
        <f>VLOOKUP($B230,[1]AC!$B:$BJ,9,FALSE)</f>
        <v>6941.81</v>
      </c>
      <c r="K229" s="16">
        <f>VLOOKUP($B230,[1]AC!$B:$BJ,10,FALSE)</f>
        <v>655.67</v>
      </c>
      <c r="L229" s="16">
        <f>VLOOKUP($B230,[1]AC!$B:$BJ,11,FALSE)</f>
        <v>6964.82</v>
      </c>
      <c r="M229" s="16">
        <f>VLOOKUP($B230,[1]AC!$B:$BJ,12,FALSE)</f>
        <v>9.4407654487806497E-2</v>
      </c>
      <c r="N229" s="16">
        <f>VLOOKUP($B230,[1]AC!$B:$BJ,13,FALSE)</f>
        <v>9.4140264931469875E-2</v>
      </c>
      <c r="O229" s="16">
        <f>VLOOKUP($B230,[1]AC!$B:$BJ,14,FALSE)</f>
        <v>622.58354925623132</v>
      </c>
      <c r="P229" s="16">
        <f>VLOOKUP($B230,[1]AC!$B:$BJ,15,FALSE)</f>
        <v>6892.2477999999992</v>
      </c>
      <c r="Q229" s="16">
        <f>VLOOKUP($B230,[1]AC!$B:$BJ,16,FALSE)</f>
        <v>621.48307799920008</v>
      </c>
      <c r="R229" s="16">
        <f>VLOOKUP($B230,[1]AC!$B:$BJ,17,FALSE)</f>
        <v>6889.6637999999994</v>
      </c>
      <c r="S229" s="16">
        <f>VLOOKUP($B230,[1]AC!$B:$BJ,18,FALSE)</f>
        <v>9.0330987411136238E-2</v>
      </c>
      <c r="T229" s="16">
        <f>VLOOKUP($B230,[1]AC!$B:$BJ,19,FALSE)</f>
        <v>9.0205138601857485E-2</v>
      </c>
      <c r="U229" s="16" t="str">
        <f>VLOOKUP($B229,[1]AC!$B:$BJ,20,FALSE)</f>
        <v>NEGATIVE</v>
      </c>
      <c r="V229" s="16" t="str">
        <f>VLOOKUP($B229,[1]AC!$B:$BJ,21,FALSE)</f>
        <v/>
      </c>
      <c r="W229" s="16" t="str">
        <f>VLOOKUP($B229,[1]AC!$B:$BJ,22,FALSE)</f>
        <v>DOWN</v>
      </c>
      <c r="X229" s="16" t="str">
        <f>VLOOKUP($B229,[1]AC!$B:$BJ,23,FALSE)</f>
        <v>NEGATIVE</v>
      </c>
      <c r="Y229" s="16">
        <f>VLOOKUP($B229,[1]AC!$B:$BJ,24,FALSE)</f>
        <v>109.99588485221484</v>
      </c>
      <c r="Z229" s="16">
        <f>VLOOKUP($B229,[1]AC!$B:$BJ,25,FALSE)</f>
        <v>6852.6203076923057</v>
      </c>
      <c r="AA229" s="16">
        <f>VLOOKUP($B229,[1]AC!$B:$BJ,26,FALSE)</f>
        <v>109.96950523147203</v>
      </c>
      <c r="AB229" s="16">
        <f>VLOOKUP($B229,[1]AC!$B:$BJ,27,FALSE)</f>
        <v>6850.3815384615364</v>
      </c>
      <c r="AC229" s="16">
        <f>VLOOKUP($B229,[1]AC!$B:$BJ,28,FALSE)</f>
        <v>1.6051653223620257E-2</v>
      </c>
      <c r="AD229" s="16">
        <f>VLOOKUP($B229,[1]AC!$B:$BJ,29,FALSE)</f>
        <v>1.6053048230094503E-2</v>
      </c>
      <c r="AE229" s="16" t="str">
        <f>VLOOKUP($B229,[1]AC!$B:$BJ,30,FALSE)</f>
        <v>UP</v>
      </c>
      <c r="AF229" s="16" t="str">
        <f>VLOOKUP($B229,[1]AC!$B:$BJ,31,FALSE)</f>
        <v>DOWN</v>
      </c>
      <c r="AG229" s="16" t="str">
        <f>VLOOKUP($B229,[1]AC!$B:$BJ,32,FALSE)</f>
        <v>NEGATIVE</v>
      </c>
      <c r="AH229" s="16">
        <f>VLOOKUP($B229,[1]AC!$B:$BJ,33,FALSE)</f>
        <v>108.33060060480194</v>
      </c>
      <c r="AI229" s="16">
        <f>VLOOKUP($B229,[1]AC!$B:$BJ,34,FALSE)</f>
        <v>6560.7823076923087</v>
      </c>
      <c r="AJ229" s="16">
        <f>VLOOKUP($B229,[1]AC!$B:$BJ,35,FALSE)</f>
        <v>108.32393394596031</v>
      </c>
      <c r="AK229" s="16">
        <f>VLOOKUP($B229,[1]AC!$B:$BJ,36,FALSE)</f>
        <v>6561.3723076923088</v>
      </c>
      <c r="AL229" s="16">
        <f>VLOOKUP($B229,[1]AC!$B:$BJ,37,FALSE)</f>
        <v>1.6511841960948431E-2</v>
      </c>
      <c r="AM229" s="16">
        <f>VLOOKUP($B229,[1]AC!$B:$BJ,38,FALSE)</f>
        <v>1.6509341166171192E-2</v>
      </c>
      <c r="AN229" s="16" t="str">
        <f>VLOOKUP($B230,[1]AC!$B:$BJ,39,FALSE)</f>
        <v>DOWN</v>
      </c>
      <c r="AO229" s="16" t="str">
        <f>VLOOKUP($B229,[1]AC!$B:$BJ,40,FALSE)</f>
        <v>UP</v>
      </c>
      <c r="AP229" s="16" t="str">
        <f>VLOOKUP($B229,[1]AC!$B:$BJ,41,FALSE)</f>
        <v>NEGATIVE</v>
      </c>
      <c r="AQ229" s="16">
        <f>VLOOKUP($B229,[1]AC!$B:$BJ,42,FALSE)</f>
        <v>109.57481441584744</v>
      </c>
      <c r="AR229" s="16">
        <f>VLOOKUP($B229,[1]AC!$B:$BJ,43,FALSE)</f>
        <v>6769.6039787132295</v>
      </c>
      <c r="AS229" s="16">
        <f>VLOOKUP($B229,[1]AC!$B:$BJ,44,FALSE)</f>
        <v>109.54969084701339</v>
      </c>
      <c r="AT229" s="16">
        <f>VLOOKUP($B229,[1]AC!$B:$BJ,45,FALSE)</f>
        <v>6766.1256231941452</v>
      </c>
      <c r="AU229" s="16">
        <f>VLOOKUP($B229,[1]AC!$B:$BJ,46,FALSE)</f>
        <v>1.6186296090643031E-2</v>
      </c>
      <c r="AV229" s="16">
        <f>VLOOKUP($B229,[1]AC!$B:$BJ,47,FALSE)</f>
        <v>1.6190904063542542E-2</v>
      </c>
      <c r="AW229" s="16" t="str">
        <f>VLOOKUP($B229,[1]AC!$B:$BJ,48,FALSE)</f>
        <v>UP</v>
      </c>
      <c r="AX229" s="16" t="str">
        <f>VLOOKUP($B229,[1]AC!$B:$BJ,49,FALSE)</f>
        <v>DOWN</v>
      </c>
      <c r="AY229" s="16" t="str">
        <f>VLOOKUP($B229,[1]AC!$B:$BJ,50,FALSE)</f>
        <v>NEGATIVE</v>
      </c>
      <c r="AZ229" s="16">
        <f>VLOOKUP($B229,[1]AC!$B:$BJ,51,FALSE)</f>
        <v>68.177296218270413</v>
      </c>
      <c r="BA229" s="16">
        <f>VLOOKUP($B229,[1]AC!$B:$BJ,52,FALSE)</f>
        <v>110.22769024725238</v>
      </c>
      <c r="BB229" s="16">
        <f>VLOOKUP($B229,[1]AC!$B:$BJ,53,FALSE)</f>
        <v>107.89162495078482</v>
      </c>
      <c r="BC229" s="16">
        <f>VLOOKUP($B229,[1]AC!$B:$BJ,54,FALSE)</f>
        <v>5.3735114236630466E-3</v>
      </c>
      <c r="BD229" s="16">
        <f>VLOOKUP($B229,[1]AC!$B:$BJ,55,FALSE)</f>
        <v>6.4716035766811952E-3</v>
      </c>
      <c r="BE229" s="16">
        <f>VLOOKUP($B229,[1]AC!$B:$BJ,56,FALSE)</f>
        <v>2.7141819863691685E-2</v>
      </c>
      <c r="BF229" s="14">
        <f>VLOOKUP($B229,[2]indicators!$A:$G,2,FALSE)</f>
        <v>4</v>
      </c>
      <c r="BG229" s="14">
        <f>VLOOKUP($B229,[2]indicators!$A:$G,3,FALSE)</f>
        <v>0</v>
      </c>
      <c r="BH229" s="14">
        <f>VLOOKUP($B229,[2]indicators!$A:$G,4,FALSE)</f>
        <v>0</v>
      </c>
      <c r="BI229" s="17">
        <f>VLOOKUP($B229,[2]indicators!$A:$G,5,FALSE)</f>
        <v>0</v>
      </c>
      <c r="BJ229" s="17">
        <f>VLOOKUP($B229,[2]indicators!$A:$G,6,FALSE)</f>
        <v>0</v>
      </c>
      <c r="BK229" s="17">
        <f>VLOOKUP($B229,[2]indicators!$A:$G,7,FALSE)</f>
        <v>0</v>
      </c>
    </row>
    <row r="230" spans="1:63" x14ac:dyDescent="0.25">
      <c r="A230" s="14">
        <v>229</v>
      </c>
      <c r="B230" s="14" t="s">
        <v>244</v>
      </c>
      <c r="C230" s="6" t="s">
        <v>245</v>
      </c>
      <c r="D230" s="6" t="s">
        <v>100</v>
      </c>
      <c r="E230" s="15">
        <f t="shared" ca="1" si="3"/>
        <v>2</v>
      </c>
      <c r="F230" s="16">
        <f>VLOOKUP($B230,[1]AC!$B:$BJ,5,FALSE)</f>
        <v>68.901540325777702</v>
      </c>
      <c r="G230" s="16">
        <f>VLOOKUP($B231,[1]AC!$B:$BJ,6,FALSE)</f>
        <v>52.558294930935155</v>
      </c>
      <c r="H230" s="16">
        <f>VLOOKUP($B231,[1]AC!$B:$BJ,7,FALSE)</f>
        <v>0</v>
      </c>
      <c r="I230" s="16">
        <f>VLOOKUP($B231,[1]AC!$B:$BJ,8,FALSE)</f>
        <v>17.12</v>
      </c>
      <c r="J230" s="16">
        <f>VLOOKUP($B231,[1]AC!$B:$BJ,9,FALSE)</f>
        <v>6941.81</v>
      </c>
      <c r="K230" s="16">
        <f>VLOOKUP($B231,[1]AC!$B:$BJ,10,FALSE)</f>
        <v>17.21</v>
      </c>
      <c r="L230" s="16">
        <f>VLOOKUP($B231,[1]AC!$B:$BJ,11,FALSE)</f>
        <v>6964.82</v>
      </c>
      <c r="M230" s="16">
        <f>VLOOKUP($B231,[1]AC!$B:$BJ,12,FALSE)</f>
        <v>2.4662155835437731E-3</v>
      </c>
      <c r="N230" s="16">
        <f>VLOOKUP($B231,[1]AC!$B:$BJ,13,FALSE)</f>
        <v>2.4709899179016833E-3</v>
      </c>
      <c r="O230" s="16">
        <f>VLOOKUP($B231,[1]AC!$B:$BJ,14,FALSE)</f>
        <v>18.804647176896665</v>
      </c>
      <c r="P230" s="16">
        <f>VLOOKUP($B231,[1]AC!$B:$BJ,15,FALSE)</f>
        <v>6892.2477999999992</v>
      </c>
      <c r="Q230" s="16">
        <f>VLOOKUP($B231,[1]AC!$B:$BJ,16,FALSE)</f>
        <v>18.844963174511999</v>
      </c>
      <c r="R230" s="16">
        <f>VLOOKUP($B231,[1]AC!$B:$BJ,17,FALSE)</f>
        <v>6889.6637999999994</v>
      </c>
      <c r="S230" s="16">
        <f>VLOOKUP($B231,[1]AC!$B:$BJ,18,FALSE)</f>
        <v>2.7283765358663784E-3</v>
      </c>
      <c r="T230" s="16">
        <f>VLOOKUP($B231,[1]AC!$B:$BJ,19,FALSE)</f>
        <v>2.735251489994621E-3</v>
      </c>
      <c r="U230" s="16" t="str">
        <f>VLOOKUP($B230,[1]AC!$B:$BJ,20,FALSE)</f>
        <v>POSITIVE</v>
      </c>
      <c r="V230" s="16" t="str">
        <f>VLOOKUP($B230,[1]AC!$B:$BJ,21,FALSE)</f>
        <v/>
      </c>
      <c r="W230" s="16" t="str">
        <f>VLOOKUP($B230,[1]AC!$B:$BJ,22,FALSE)</f>
        <v>UP</v>
      </c>
      <c r="X230" s="16" t="str">
        <f>VLOOKUP($B230,[1]AC!$B:$BJ,23,FALSE)</f>
        <v>POSITIVE</v>
      </c>
      <c r="Y230" s="16">
        <f>VLOOKUP($B230,[1]AC!$B:$BJ,24,FALSE)</f>
        <v>614.03237393894722</v>
      </c>
      <c r="Z230" s="16">
        <f>VLOOKUP($B230,[1]AC!$B:$BJ,25,FALSE)</f>
        <v>6852.6203076923057</v>
      </c>
      <c r="AA230" s="16">
        <f>VLOOKUP($B230,[1]AC!$B:$BJ,26,FALSE)</f>
        <v>613.01616146999993</v>
      </c>
      <c r="AB230" s="16">
        <f>VLOOKUP($B230,[1]AC!$B:$BJ,27,FALSE)</f>
        <v>6850.3815384615364</v>
      </c>
      <c r="AC230" s="16">
        <f>VLOOKUP($B230,[1]AC!$B:$BJ,28,FALSE)</f>
        <v>8.960548613056446E-2</v>
      </c>
      <c r="AD230" s="16">
        <f>VLOOKUP($B230,[1]AC!$B:$BJ,29,FALSE)</f>
        <v>8.9486426125058069E-2</v>
      </c>
      <c r="AE230" s="16" t="str">
        <f>VLOOKUP($B230,[1]AC!$B:$BJ,30,FALSE)</f>
        <v>UP</v>
      </c>
      <c r="AF230" s="16" t="str">
        <f>VLOOKUP($B230,[1]AC!$B:$BJ,31,FALSE)</f>
        <v>UP</v>
      </c>
      <c r="AG230" s="16" t="str">
        <f>VLOOKUP($B230,[1]AC!$B:$BJ,32,FALSE)</f>
        <v>POSITIVE</v>
      </c>
      <c r="AH230" s="16">
        <f>VLOOKUP($B230,[1]AC!$B:$BJ,33,FALSE)</f>
        <v>592.21038786366194</v>
      </c>
      <c r="AI230" s="16">
        <f>VLOOKUP($B230,[1]AC!$B:$BJ,34,FALSE)</f>
        <v>6560.7823076923087</v>
      </c>
      <c r="AJ230" s="16">
        <f>VLOOKUP($B230,[1]AC!$B:$BJ,35,FALSE)</f>
        <v>592.21833695721159</v>
      </c>
      <c r="AK230" s="16">
        <f>VLOOKUP($B230,[1]AC!$B:$BJ,36,FALSE)</f>
        <v>6561.3723076923088</v>
      </c>
      <c r="AL230" s="16">
        <f>VLOOKUP($B230,[1]AC!$B:$BJ,37,FALSE)</f>
        <v>9.0265209252456693E-2</v>
      </c>
      <c r="AM230" s="16">
        <f>VLOOKUP($B230,[1]AC!$B:$BJ,38,FALSE)</f>
        <v>9.0258304084180202E-2</v>
      </c>
      <c r="AN230" s="16" t="str">
        <f>VLOOKUP($B231,[1]AC!$B:$BJ,39,FALSE)</f>
        <v>DOWN</v>
      </c>
      <c r="AO230" s="16" t="str">
        <f>VLOOKUP($B230,[1]AC!$B:$BJ,40,FALSE)</f>
        <v>UP</v>
      </c>
      <c r="AP230" s="16" t="str">
        <f>VLOOKUP($B230,[1]AC!$B:$BJ,41,FALSE)</f>
        <v>POSITIVE</v>
      </c>
      <c r="AQ230" s="16">
        <f>VLOOKUP($B230,[1]AC!$B:$BJ,42,FALSE)</f>
        <v>610.59038616943667</v>
      </c>
      <c r="AR230" s="16">
        <f>VLOOKUP($B230,[1]AC!$B:$BJ,43,FALSE)</f>
        <v>6769.6039787132295</v>
      </c>
      <c r="AS230" s="16">
        <f>VLOOKUP($B230,[1]AC!$B:$BJ,44,FALSE)</f>
        <v>609.68604828529965</v>
      </c>
      <c r="AT230" s="16">
        <f>VLOOKUP($B230,[1]AC!$B:$BJ,45,FALSE)</f>
        <v>6766.1256231941452</v>
      </c>
      <c r="AU230" s="16">
        <f>VLOOKUP($B230,[1]AC!$B:$BJ,46,FALSE)</f>
        <v>9.0195879713114047E-2</v>
      </c>
      <c r="AV230" s="16">
        <f>VLOOKUP($B230,[1]AC!$B:$BJ,47,FALSE)</f>
        <v>9.0108591273462005E-2</v>
      </c>
      <c r="AW230" s="16" t="str">
        <f>VLOOKUP($B230,[1]AC!$B:$BJ,48,FALSE)</f>
        <v>UP</v>
      </c>
      <c r="AX230" s="16" t="str">
        <f>VLOOKUP($B230,[1]AC!$B:$BJ,49,FALSE)</f>
        <v>UP</v>
      </c>
      <c r="AY230" s="16" t="str">
        <f>VLOOKUP($B230,[1]AC!$B:$BJ,50,FALSE)</f>
        <v>POSITIVE</v>
      </c>
      <c r="AZ230" s="16">
        <f>VLOOKUP($B230,[1]AC!$B:$BJ,51,FALSE)</f>
        <v>78.864172127431729</v>
      </c>
      <c r="BA230" s="16">
        <f>VLOOKUP($B230,[1]AC!$B:$BJ,52,FALSE)</f>
        <v>631.83354791456657</v>
      </c>
      <c r="BB230" s="16">
        <f>VLOOKUP($B230,[1]AC!$B:$BJ,53,FALSE)</f>
        <v>585.84280030958439</v>
      </c>
      <c r="BC230" s="16">
        <f>VLOOKUP($B230,[1]AC!$B:$BJ,54,FALSE)</f>
        <v>3.7235205637758506E-2</v>
      </c>
      <c r="BD230" s="16">
        <f>VLOOKUP($B230,[1]AC!$B:$BJ,55,FALSE)</f>
        <v>5.2645867021261727E-2</v>
      </c>
      <c r="BE230" s="16">
        <f>VLOOKUP($B230,[1]AC!$B:$BJ,56,FALSE)</f>
        <v>0.11866186569789661</v>
      </c>
      <c r="BF230" s="14">
        <f>VLOOKUP($B230,[2]indicators!$A:$G,2,FALSE)</f>
        <v>52</v>
      </c>
      <c r="BG230" s="14">
        <f>VLOOKUP($B230,[2]indicators!$A:$G,3,FALSE)</f>
        <v>1</v>
      </c>
      <c r="BH230" s="14">
        <f>VLOOKUP($B230,[2]indicators!$A:$G,4,FALSE)</f>
        <v>0</v>
      </c>
      <c r="BI230" s="17">
        <f>VLOOKUP($B230,[2]indicators!$A:$G,5,FALSE)</f>
        <v>0</v>
      </c>
      <c r="BJ230" s="17">
        <f>VLOOKUP($B230,[2]indicators!$A:$G,6,FALSE)</f>
        <v>46002</v>
      </c>
      <c r="BK230" s="17">
        <f>VLOOKUP($B230,[2]indicators!$A:$G,7,FALSE)</f>
        <v>0</v>
      </c>
    </row>
    <row r="231" spans="1:63" x14ac:dyDescent="0.25">
      <c r="A231" s="14">
        <v>230</v>
      </c>
      <c r="B231" s="14" t="s">
        <v>246</v>
      </c>
      <c r="C231" s="6" t="s">
        <v>247</v>
      </c>
      <c r="D231" s="6" t="s">
        <v>100</v>
      </c>
      <c r="E231" s="15">
        <f t="shared" ca="1" si="3"/>
        <v>-1</v>
      </c>
      <c r="F231" s="16">
        <f>VLOOKUP($B231,[1]AC!$B:$BJ,5,FALSE)</f>
        <v>35.077342904261073</v>
      </c>
      <c r="G231" s="16">
        <f>VLOOKUP($B232,[1]AC!$B:$BJ,6,FALSE)</f>
        <v>52.558294930935155</v>
      </c>
      <c r="H231" s="16">
        <f>VLOOKUP($B232,[1]AC!$B:$BJ,7,FALSE)</f>
        <v>0</v>
      </c>
      <c r="I231" s="16">
        <f>VLOOKUP($B232,[1]AC!$B:$BJ,8,FALSE)</f>
        <v>252.31</v>
      </c>
      <c r="J231" s="16">
        <f>VLOOKUP($B232,[1]AC!$B:$BJ,9,FALSE)</f>
        <v>6941.81</v>
      </c>
      <c r="K231" s="16">
        <f>VLOOKUP($B232,[1]AC!$B:$BJ,10,FALSE)</f>
        <v>253.37</v>
      </c>
      <c r="L231" s="16">
        <f>VLOOKUP($B232,[1]AC!$B:$BJ,11,FALSE)</f>
        <v>6964.82</v>
      </c>
      <c r="M231" s="16">
        <f>VLOOKUP($B232,[1]AC!$B:$BJ,12,FALSE)</f>
        <v>3.634642838107064E-2</v>
      </c>
      <c r="N231" s="16">
        <f>VLOOKUP($B232,[1]AC!$B:$BJ,13,FALSE)</f>
        <v>3.6378542446179517E-2</v>
      </c>
      <c r="O231" s="16">
        <f>VLOOKUP($B232,[1]AC!$B:$BJ,14,FALSE)</f>
        <v>251.9780200165718</v>
      </c>
      <c r="P231" s="16">
        <f>VLOOKUP($B232,[1]AC!$B:$BJ,15,FALSE)</f>
        <v>6892.2477999999992</v>
      </c>
      <c r="Q231" s="16">
        <f>VLOOKUP($B232,[1]AC!$B:$BJ,16,FALSE)</f>
        <v>251.92511269459993</v>
      </c>
      <c r="R231" s="16">
        <f>VLOOKUP($B232,[1]AC!$B:$BJ,17,FALSE)</f>
        <v>6889.6637999999994</v>
      </c>
      <c r="S231" s="16">
        <f>VLOOKUP($B232,[1]AC!$B:$BJ,18,FALSE)</f>
        <v>3.6559628633284463E-2</v>
      </c>
      <c r="T231" s="16">
        <f>VLOOKUP($B232,[1]AC!$B:$BJ,19,FALSE)</f>
        <v>3.656566125833309E-2</v>
      </c>
      <c r="U231" s="16" t="str">
        <f>VLOOKUP($B231,[1]AC!$B:$BJ,20,FALSE)</f>
        <v>NEGATIVE</v>
      </c>
      <c r="V231" s="16" t="str">
        <f>VLOOKUP($B231,[1]AC!$B:$BJ,21,FALSE)</f>
        <v/>
      </c>
      <c r="W231" s="16" t="str">
        <f>VLOOKUP($B231,[1]AC!$B:$BJ,22,FALSE)</f>
        <v>DOWN</v>
      </c>
      <c r="X231" s="16" t="str">
        <f>VLOOKUP($B231,[1]AC!$B:$BJ,23,FALSE)</f>
        <v>NEGATIVE</v>
      </c>
      <c r="Y231" s="16">
        <f>VLOOKUP($B231,[1]AC!$B:$BJ,24,FALSE)</f>
        <v>18.903642264074357</v>
      </c>
      <c r="Z231" s="16">
        <f>VLOOKUP($B231,[1]AC!$B:$BJ,25,FALSE)</f>
        <v>6852.6203076923057</v>
      </c>
      <c r="AA231" s="16">
        <f>VLOOKUP($B231,[1]AC!$B:$BJ,26,FALSE)</f>
        <v>18.949397452393843</v>
      </c>
      <c r="AB231" s="16">
        <f>VLOOKUP($B231,[1]AC!$B:$BJ,27,FALSE)</f>
        <v>6850.3815384615364</v>
      </c>
      <c r="AC231" s="16">
        <f>VLOOKUP($B231,[1]AC!$B:$BJ,28,FALSE)</f>
        <v>2.7586005666845946E-3</v>
      </c>
      <c r="AD231" s="16">
        <f>VLOOKUP($B231,[1]AC!$B:$BJ,29,FALSE)</f>
        <v>2.7661813208508545E-3</v>
      </c>
      <c r="AE231" s="16" t="str">
        <f>VLOOKUP($B231,[1]AC!$B:$BJ,30,FALSE)</f>
        <v>DOWN</v>
      </c>
      <c r="AF231" s="16" t="str">
        <f>VLOOKUP($B231,[1]AC!$B:$BJ,31,FALSE)</f>
        <v>DOWN</v>
      </c>
      <c r="AG231" s="16" t="str">
        <f>VLOOKUP($B231,[1]AC!$B:$BJ,32,FALSE)</f>
        <v>NEGATIVE</v>
      </c>
      <c r="AH231" s="16">
        <f>VLOOKUP($B231,[1]AC!$B:$BJ,33,FALSE)</f>
        <v>18.597199963877774</v>
      </c>
      <c r="AI231" s="16">
        <f>VLOOKUP($B231,[1]AC!$B:$BJ,34,FALSE)</f>
        <v>6560.7823076923087</v>
      </c>
      <c r="AJ231" s="16">
        <f>VLOOKUP($B231,[1]AC!$B:$BJ,35,FALSE)</f>
        <v>18.599507634666661</v>
      </c>
      <c r="AK231" s="16">
        <f>VLOOKUP($B231,[1]AC!$B:$BJ,36,FALSE)</f>
        <v>6561.3723076923088</v>
      </c>
      <c r="AL231" s="16">
        <f>VLOOKUP($B231,[1]AC!$B:$BJ,37,FALSE)</f>
        <v>2.8346009807509003E-3</v>
      </c>
      <c r="AM231" s="16">
        <f>VLOOKUP($B231,[1]AC!$B:$BJ,38,FALSE)</f>
        <v>2.8346977983342435E-3</v>
      </c>
      <c r="AN231" s="16" t="str">
        <f>VLOOKUP($B232,[1]AC!$B:$BJ,39,FALSE)</f>
        <v>DOWN</v>
      </c>
      <c r="AO231" s="16" t="str">
        <f>VLOOKUP($B231,[1]AC!$B:$BJ,40,FALSE)</f>
        <v>DOWN</v>
      </c>
      <c r="AP231" s="16" t="str">
        <f>VLOOKUP($B231,[1]AC!$B:$BJ,41,FALSE)</f>
        <v>NEGATIVE</v>
      </c>
      <c r="AQ231" s="16">
        <f>VLOOKUP($B231,[1]AC!$B:$BJ,42,FALSE)</f>
        <v>18.823749793772748</v>
      </c>
      <c r="AR231" s="16">
        <f>VLOOKUP($B231,[1]AC!$B:$BJ,43,FALSE)</f>
        <v>6769.6039787132295</v>
      </c>
      <c r="AS231" s="16">
        <f>VLOOKUP($B231,[1]AC!$B:$BJ,44,FALSE)</f>
        <v>18.858172682309476</v>
      </c>
      <c r="AT231" s="16">
        <f>VLOOKUP($B231,[1]AC!$B:$BJ,45,FALSE)</f>
        <v>6766.1256231941452</v>
      </c>
      <c r="AU231" s="16">
        <f>VLOOKUP($B231,[1]AC!$B:$BJ,46,FALSE)</f>
        <v>2.7806279145668397E-3</v>
      </c>
      <c r="AV231" s="16">
        <f>VLOOKUP($B231,[1]AC!$B:$BJ,47,FALSE)</f>
        <v>2.7871449234794033E-3</v>
      </c>
      <c r="AW231" s="16" t="str">
        <f>VLOOKUP($B231,[1]AC!$B:$BJ,48,FALSE)</f>
        <v>DOWN</v>
      </c>
      <c r="AX231" s="16" t="str">
        <f>VLOOKUP($B231,[1]AC!$B:$BJ,49,FALSE)</f>
        <v>DOWN</v>
      </c>
      <c r="AY231" s="16" t="str">
        <f>VLOOKUP($B231,[1]AC!$B:$BJ,50,FALSE)</f>
        <v>NEGATIVE</v>
      </c>
      <c r="AZ231" s="16">
        <f>VLOOKUP($B231,[1]AC!$B:$BJ,51,FALSE)</f>
        <v>22.490101825158575</v>
      </c>
      <c r="BA231" s="16">
        <f>VLOOKUP($B231,[1]AC!$B:$BJ,52,FALSE)</f>
        <v>18.613625273523652</v>
      </c>
      <c r="BB231" s="16">
        <f>VLOOKUP($B231,[1]AC!$B:$BJ,53,FALSE)</f>
        <v>18.354919956784176</v>
      </c>
      <c r="BC231" s="16">
        <f>VLOOKUP($B231,[1]AC!$B:$BJ,54,FALSE)</f>
        <v>-8.0243652248023434E-2</v>
      </c>
      <c r="BD231" s="16">
        <f>VLOOKUP($B231,[1]AC!$B:$BJ,55,FALSE)</f>
        <v>-8.9586747416692702E-2</v>
      </c>
      <c r="BE231" s="16">
        <f>VLOOKUP($B231,[1]AC!$B:$BJ,56,FALSE)</f>
        <v>-6.7280051326387591E-2</v>
      </c>
      <c r="BF231" s="14">
        <f>VLOOKUP($B231,[2]indicators!$A:$G,2,FALSE)</f>
        <v>0</v>
      </c>
      <c r="BG231" s="14">
        <f>VLOOKUP($B231,[2]indicators!$A:$G,3,FALSE)</f>
        <v>0</v>
      </c>
      <c r="BH231" s="14">
        <f>VLOOKUP($B231,[2]indicators!$A:$G,4,FALSE)</f>
        <v>0</v>
      </c>
      <c r="BI231" s="17">
        <f>VLOOKUP($B231,[2]indicators!$A:$G,5,FALSE)</f>
        <v>0</v>
      </c>
      <c r="BJ231" s="17">
        <f>VLOOKUP($B231,[2]indicators!$A:$G,6,FALSE)</f>
        <v>0</v>
      </c>
      <c r="BK231" s="17">
        <f>VLOOKUP($B231,[2]indicators!$A:$G,7,FALSE)</f>
        <v>0</v>
      </c>
    </row>
    <row r="232" spans="1:63" x14ac:dyDescent="0.25">
      <c r="A232" s="14">
        <v>231</v>
      </c>
      <c r="B232" s="14" t="s">
        <v>248</v>
      </c>
      <c r="C232" s="6" t="s">
        <v>655</v>
      </c>
      <c r="D232" s="6" t="s">
        <v>100</v>
      </c>
      <c r="E232" s="15">
        <f t="shared" ca="1" si="3"/>
        <v>-1</v>
      </c>
      <c r="F232" s="16">
        <f>VLOOKUP($B232,[1]AC!$B:$BJ,5,FALSE)</f>
        <v>50.13563130563012</v>
      </c>
      <c r="G232" s="16">
        <f>VLOOKUP($B233,[1]AC!$B:$BJ,6,FALSE)</f>
        <v>52.558294930935155</v>
      </c>
      <c r="H232" s="16">
        <f>VLOOKUP($B233,[1]AC!$B:$BJ,7,FALSE)</f>
        <v>0</v>
      </c>
      <c r="I232" s="16">
        <f>VLOOKUP($B233,[1]AC!$B:$BJ,8,FALSE)</f>
        <v>395.76</v>
      </c>
      <c r="J232" s="16">
        <f>VLOOKUP($B233,[1]AC!$B:$BJ,9,FALSE)</f>
        <v>6941.81</v>
      </c>
      <c r="K232" s="16">
        <f>VLOOKUP($B233,[1]AC!$B:$BJ,10,FALSE)</f>
        <v>397.48</v>
      </c>
      <c r="L232" s="16">
        <f>VLOOKUP($B233,[1]AC!$B:$BJ,11,FALSE)</f>
        <v>6964.82</v>
      </c>
      <c r="M232" s="16">
        <f>VLOOKUP($B233,[1]AC!$B:$BJ,12,FALSE)</f>
        <v>5.7011067718649742E-2</v>
      </c>
      <c r="N232" s="16">
        <f>VLOOKUP($B233,[1]AC!$B:$BJ,13,FALSE)</f>
        <v>5.7069673013803661E-2</v>
      </c>
      <c r="O232" s="16">
        <f>VLOOKUP($B233,[1]AC!$B:$BJ,14,FALSE)</f>
        <v>409.65159510891243</v>
      </c>
      <c r="P232" s="16">
        <f>VLOOKUP($B233,[1]AC!$B:$BJ,15,FALSE)</f>
        <v>6892.2477999999992</v>
      </c>
      <c r="Q232" s="16">
        <f>VLOOKUP($B233,[1]AC!$B:$BJ,16,FALSE)</f>
        <v>409.98293672479986</v>
      </c>
      <c r="R232" s="16">
        <f>VLOOKUP($B233,[1]AC!$B:$BJ,17,FALSE)</f>
        <v>6889.6637999999994</v>
      </c>
      <c r="S232" s="16">
        <f>VLOOKUP($B233,[1]AC!$B:$BJ,18,FALSE)</f>
        <v>5.9436573813975824E-2</v>
      </c>
      <c r="T232" s="16">
        <f>VLOOKUP($B233,[1]AC!$B:$BJ,19,FALSE)</f>
        <v>5.9506958340231335E-2</v>
      </c>
      <c r="U232" s="16" t="str">
        <f>VLOOKUP($B232,[1]AC!$B:$BJ,20,FALSE)</f>
        <v>NEGATIVE</v>
      </c>
      <c r="V232" s="16" t="str">
        <f>VLOOKUP($B232,[1]AC!$B:$BJ,21,FALSE)</f>
        <v/>
      </c>
      <c r="W232" s="16" t="str">
        <f>VLOOKUP($B232,[1]AC!$B:$BJ,22,FALSE)</f>
        <v>DOWN</v>
      </c>
      <c r="X232" s="16" t="str">
        <f>VLOOKUP($B232,[1]AC!$B:$BJ,23,FALSE)</f>
        <v>NEGATIVE</v>
      </c>
      <c r="Y232" s="16">
        <f>VLOOKUP($B232,[1]AC!$B:$BJ,24,FALSE)</f>
        <v>250.67829515120908</v>
      </c>
      <c r="Z232" s="16">
        <f>VLOOKUP($B232,[1]AC!$B:$BJ,25,FALSE)</f>
        <v>6852.6203076923057</v>
      </c>
      <c r="AA232" s="16">
        <f>VLOOKUP($B232,[1]AC!$B:$BJ,26,FALSE)</f>
        <v>250.63145800507687</v>
      </c>
      <c r="AB232" s="16">
        <f>VLOOKUP($B232,[1]AC!$B:$BJ,27,FALSE)</f>
        <v>6850.3815384615364</v>
      </c>
      <c r="AC232" s="16">
        <f>VLOOKUP($B232,[1]AC!$B:$BJ,28,FALSE)</f>
        <v>3.6581378202118382E-2</v>
      </c>
      <c r="AD232" s="16">
        <f>VLOOKUP($B232,[1]AC!$B:$BJ,29,FALSE)</f>
        <v>3.6586496182424877E-2</v>
      </c>
      <c r="AE232" s="16" t="str">
        <f>VLOOKUP($B232,[1]AC!$B:$BJ,30,FALSE)</f>
        <v>UP</v>
      </c>
      <c r="AF232" s="16" t="str">
        <f>VLOOKUP($B232,[1]AC!$B:$BJ,31,FALSE)</f>
        <v>DOWN</v>
      </c>
      <c r="AG232" s="16" t="str">
        <f>VLOOKUP($B232,[1]AC!$B:$BJ,32,FALSE)</f>
        <v>NEGATIVE</v>
      </c>
      <c r="AH232" s="16">
        <f>VLOOKUP($B232,[1]AC!$B:$BJ,33,FALSE)</f>
        <v>238.54303426395842</v>
      </c>
      <c r="AI232" s="16">
        <f>VLOOKUP($B232,[1]AC!$B:$BJ,34,FALSE)</f>
        <v>6560.7823076923087</v>
      </c>
      <c r="AJ232" s="16">
        <f>VLOOKUP($B232,[1]AC!$B:$BJ,35,FALSE)</f>
        <v>238.57021381373804</v>
      </c>
      <c r="AK232" s="16">
        <f>VLOOKUP($B232,[1]AC!$B:$BJ,36,FALSE)</f>
        <v>6561.3723076923088</v>
      </c>
      <c r="AL232" s="16">
        <f>VLOOKUP($B232,[1]AC!$B:$BJ,37,FALSE)</f>
        <v>3.6358931462224298E-2</v>
      </c>
      <c r="AM232" s="16">
        <f>VLOOKUP($B232,[1]AC!$B:$BJ,38,FALSE)</f>
        <v>3.6359804416836276E-2</v>
      </c>
      <c r="AN232" s="16" t="str">
        <f>VLOOKUP($B233,[1]AC!$B:$BJ,39,FALSE)</f>
        <v>DOWN</v>
      </c>
      <c r="AO232" s="16" t="str">
        <f>VLOOKUP($B232,[1]AC!$B:$BJ,40,FALSE)</f>
        <v>DOWN</v>
      </c>
      <c r="AP232" s="16" t="str">
        <f>VLOOKUP($B232,[1]AC!$B:$BJ,41,FALSE)</f>
        <v>SELL</v>
      </c>
      <c r="AQ232" s="16">
        <f>VLOOKUP($B232,[1]AC!$B:$BJ,42,FALSE)</f>
        <v>247.03150383488071</v>
      </c>
      <c r="AR232" s="16">
        <f>VLOOKUP($B232,[1]AC!$B:$BJ,43,FALSE)</f>
        <v>6769.6039787132295</v>
      </c>
      <c r="AS232" s="16">
        <f>VLOOKUP($B232,[1]AC!$B:$BJ,44,FALSE)</f>
        <v>246.92488580945187</v>
      </c>
      <c r="AT232" s="16">
        <f>VLOOKUP($B232,[1]AC!$B:$BJ,45,FALSE)</f>
        <v>6766.1256231941452</v>
      </c>
      <c r="AU232" s="16">
        <f>VLOOKUP($B232,[1]AC!$B:$BJ,46,FALSE)</f>
        <v>3.6491278457596955E-2</v>
      </c>
      <c r="AV232" s="16">
        <f>VLOOKUP($B232,[1]AC!$B:$BJ,47,FALSE)</f>
        <v>3.6494280414037572E-2</v>
      </c>
      <c r="AW232" s="16" t="str">
        <f>VLOOKUP($B232,[1]AC!$B:$BJ,48,FALSE)</f>
        <v>UP</v>
      </c>
      <c r="AX232" s="16" t="str">
        <f>VLOOKUP($B232,[1]AC!$B:$BJ,49,FALSE)</f>
        <v>DOWN</v>
      </c>
      <c r="AY232" s="16" t="str">
        <f>VLOOKUP($B232,[1]AC!$B:$BJ,50,FALSE)</f>
        <v>NEGATIVE</v>
      </c>
      <c r="AZ232" s="16">
        <f>VLOOKUP($B232,[1]AC!$B:$BJ,51,FALSE)</f>
        <v>52.958514409684035</v>
      </c>
      <c r="BA232" s="16">
        <f>VLOOKUP($B232,[1]AC!$B:$BJ,52,FALSE)</f>
        <v>252.75580637285782</v>
      </c>
      <c r="BB232" s="16">
        <f>VLOOKUP($B232,[1]AC!$B:$BJ,53,FALSE)</f>
        <v>235.53559200315092</v>
      </c>
      <c r="BC232" s="16">
        <f>VLOOKUP($B232,[1]AC!$B:$BJ,54,FALSE)</f>
        <v>-1.7637829146451844E-3</v>
      </c>
      <c r="BD232" s="16">
        <f>VLOOKUP($B232,[1]AC!$B:$BJ,55,FALSE)</f>
        <v>1.3174958014448013E-3</v>
      </c>
      <c r="BE232" s="16">
        <f>VLOOKUP($B232,[1]AC!$B:$BJ,56,FALSE)</f>
        <v>7.121814522462766E-2</v>
      </c>
      <c r="BF232" s="14">
        <f>VLOOKUP($B232,[2]indicators!$A:$G,2,FALSE)</f>
        <v>0</v>
      </c>
      <c r="BG232" s="14">
        <f>VLOOKUP($B232,[2]indicators!$A:$G,3,FALSE)</f>
        <v>0</v>
      </c>
      <c r="BH232" s="14">
        <f>VLOOKUP($B232,[2]indicators!$A:$G,4,FALSE)</f>
        <v>0</v>
      </c>
      <c r="BI232" s="17">
        <f>VLOOKUP($B232,[2]indicators!$A:$G,5,FALSE)</f>
        <v>0</v>
      </c>
      <c r="BJ232" s="17">
        <f>VLOOKUP($B232,[2]indicators!$A:$G,6,FALSE)</f>
        <v>45958</v>
      </c>
      <c r="BK232" s="17">
        <f>VLOOKUP($B232,[2]indicators!$A:$G,7,FALSE)</f>
        <v>45958</v>
      </c>
    </row>
    <row r="233" spans="1:63" x14ac:dyDescent="0.25">
      <c r="A233" s="14">
        <v>232</v>
      </c>
      <c r="B233" s="14" t="s">
        <v>249</v>
      </c>
      <c r="C233" s="6" t="s">
        <v>656</v>
      </c>
      <c r="D233" s="6" t="s">
        <v>100</v>
      </c>
      <c r="E233" s="15">
        <f t="shared" ca="1" si="3"/>
        <v>-1</v>
      </c>
      <c r="F233" s="16">
        <f>VLOOKUP($B233,[1]AC!$B:$BJ,5,FALSE)</f>
        <v>41.537790251473844</v>
      </c>
      <c r="G233" s="16">
        <f>VLOOKUP($B234,[1]AC!$B:$BJ,6,FALSE)</f>
        <v>52.558294930935155</v>
      </c>
      <c r="H233" s="16">
        <f>VLOOKUP($B234,[1]AC!$B:$BJ,7,FALSE)</f>
        <v>1</v>
      </c>
      <c r="I233" s="16">
        <f>VLOOKUP($B234,[1]AC!$B:$BJ,8,FALSE)</f>
        <v>152.44999999999999</v>
      </c>
      <c r="J233" s="16">
        <f>VLOOKUP($B234,[1]AC!$B:$BJ,9,FALSE)</f>
        <v>6941.81</v>
      </c>
      <c r="K233" s="16">
        <f>VLOOKUP($B234,[1]AC!$B:$BJ,10,FALSE)</f>
        <v>152.78</v>
      </c>
      <c r="L233" s="16">
        <f>VLOOKUP($B234,[1]AC!$B:$BJ,11,FALSE)</f>
        <v>6964.82</v>
      </c>
      <c r="M233" s="16">
        <f>VLOOKUP($B234,[1]AC!$B:$BJ,12,FALSE)</f>
        <v>2.196113117472244E-2</v>
      </c>
      <c r="N233" s="16">
        <f>VLOOKUP($B234,[1]AC!$B:$BJ,13,FALSE)</f>
        <v>2.1935958143929062E-2</v>
      </c>
      <c r="O233" s="16">
        <f>VLOOKUP($B234,[1]AC!$B:$BJ,14,FALSE)</f>
        <v>144.23832534376487</v>
      </c>
      <c r="P233" s="16">
        <f>VLOOKUP($B234,[1]AC!$B:$BJ,15,FALSE)</f>
        <v>6892.2477999999992</v>
      </c>
      <c r="Q233" s="16">
        <f>VLOOKUP($B234,[1]AC!$B:$BJ,16,FALSE)</f>
        <v>143.96935218400003</v>
      </c>
      <c r="R233" s="16">
        <f>VLOOKUP($B234,[1]AC!$B:$BJ,17,FALSE)</f>
        <v>6889.6637999999994</v>
      </c>
      <c r="S233" s="16">
        <f>VLOOKUP($B234,[1]AC!$B:$BJ,18,FALSE)</f>
        <v>2.092761745214165E-2</v>
      </c>
      <c r="T233" s="16">
        <f>VLOOKUP($B234,[1]AC!$B:$BJ,19,FALSE)</f>
        <v>2.0896426351602243E-2</v>
      </c>
      <c r="U233" s="16" t="str">
        <f>VLOOKUP($B233,[1]AC!$B:$BJ,20,FALSE)</f>
        <v>NEGATIVE</v>
      </c>
      <c r="V233" s="16" t="str">
        <f>VLOOKUP($B233,[1]AC!$B:$BJ,21,FALSE)</f>
        <v/>
      </c>
      <c r="W233" s="16" t="str">
        <f>VLOOKUP($B233,[1]AC!$B:$BJ,22,FALSE)</f>
        <v>DOWN</v>
      </c>
      <c r="X233" s="16" t="str">
        <f>VLOOKUP($B233,[1]AC!$B:$BJ,23,FALSE)</f>
        <v>NEGATIVE</v>
      </c>
      <c r="Y233" s="16">
        <f>VLOOKUP($B233,[1]AC!$B:$BJ,24,FALSE)</f>
        <v>409.10981405670191</v>
      </c>
      <c r="Z233" s="16">
        <f>VLOOKUP($B233,[1]AC!$B:$BJ,25,FALSE)</f>
        <v>6852.6203076923057</v>
      </c>
      <c r="AA233" s="16">
        <f>VLOOKUP($B233,[1]AC!$B:$BJ,26,FALSE)</f>
        <v>409.42248330707685</v>
      </c>
      <c r="AB233" s="16">
        <f>VLOOKUP($B233,[1]AC!$B:$BJ,27,FALSE)</f>
        <v>6850.3815384615364</v>
      </c>
      <c r="AC233" s="16">
        <f>VLOOKUP($B233,[1]AC!$B:$BJ,28,FALSE)</f>
        <v>5.9701223136128211E-2</v>
      </c>
      <c r="AD233" s="16">
        <f>VLOOKUP($B233,[1]AC!$B:$BJ,29,FALSE)</f>
        <v>5.9766376662142129E-2</v>
      </c>
      <c r="AE233" s="16" t="str">
        <f>VLOOKUP($B233,[1]AC!$B:$BJ,30,FALSE)</f>
        <v>DOWN</v>
      </c>
      <c r="AF233" s="16" t="str">
        <f>VLOOKUP($B233,[1]AC!$B:$BJ,31,FALSE)</f>
        <v>DOWN</v>
      </c>
      <c r="AG233" s="16" t="str">
        <f>VLOOKUP($B233,[1]AC!$B:$BJ,32,FALSE)</f>
        <v>NEGATIVE</v>
      </c>
      <c r="AH233" s="16">
        <f>VLOOKUP($B233,[1]AC!$B:$BJ,33,FALSE)</f>
        <v>390.33537798533354</v>
      </c>
      <c r="AI233" s="16">
        <f>VLOOKUP($B233,[1]AC!$B:$BJ,34,FALSE)</f>
        <v>6560.7823076923087</v>
      </c>
      <c r="AJ233" s="16">
        <f>VLOOKUP($B233,[1]AC!$B:$BJ,35,FALSE)</f>
        <v>390.37948029903544</v>
      </c>
      <c r="AK233" s="16">
        <f>VLOOKUP($B233,[1]AC!$B:$BJ,36,FALSE)</f>
        <v>6561.3723076923088</v>
      </c>
      <c r="AL233" s="16">
        <f>VLOOKUP($B233,[1]AC!$B:$BJ,37,FALSE)</f>
        <v>5.9495249145468172E-2</v>
      </c>
      <c r="AM233" s="16">
        <f>VLOOKUP($B233,[1]AC!$B:$BJ,38,FALSE)</f>
        <v>5.949662082753162E-2</v>
      </c>
      <c r="AN233" s="16" t="str">
        <f>VLOOKUP($B234,[1]AC!$B:$BJ,39,FALSE)</f>
        <v>DOWN</v>
      </c>
      <c r="AO233" s="16" t="str">
        <f>VLOOKUP($B233,[1]AC!$B:$BJ,40,FALSE)</f>
        <v>DOWN</v>
      </c>
      <c r="AP233" s="16" t="str">
        <f>VLOOKUP($B233,[1]AC!$B:$BJ,41,FALSE)</f>
        <v>NEGATIVE</v>
      </c>
      <c r="AQ233" s="16">
        <f>VLOOKUP($B233,[1]AC!$B:$BJ,42,FALSE)</f>
        <v>402.41807827839938</v>
      </c>
      <c r="AR233" s="16">
        <f>VLOOKUP($B233,[1]AC!$B:$BJ,43,FALSE)</f>
        <v>6769.6039787132295</v>
      </c>
      <c r="AS233" s="16">
        <f>VLOOKUP($B233,[1]AC!$B:$BJ,44,FALSE)</f>
        <v>402.55259025230299</v>
      </c>
      <c r="AT233" s="16">
        <f>VLOOKUP($B233,[1]AC!$B:$BJ,45,FALSE)</f>
        <v>6766.1256231941452</v>
      </c>
      <c r="AU233" s="16">
        <f>VLOOKUP($B233,[1]AC!$B:$BJ,46,FALSE)</f>
        <v>5.9444847814405129E-2</v>
      </c>
      <c r="AV233" s="16">
        <f>VLOOKUP($B233,[1]AC!$B:$BJ,47,FALSE)</f>
        <v>5.9495287653596123E-2</v>
      </c>
      <c r="AW233" s="16" t="str">
        <f>VLOOKUP($B233,[1]AC!$B:$BJ,48,FALSE)</f>
        <v>DOWN</v>
      </c>
      <c r="AX233" s="16" t="str">
        <f>VLOOKUP($B233,[1]AC!$B:$BJ,49,FALSE)</f>
        <v>DOWN</v>
      </c>
      <c r="AY233" s="16" t="str">
        <f>VLOOKUP($B233,[1]AC!$B:$BJ,50,FALSE)</f>
        <v>NEGATIVE</v>
      </c>
      <c r="AZ233" s="16">
        <f>VLOOKUP($B233,[1]AC!$B:$BJ,51,FALSE)</f>
        <v>30.805929652154063</v>
      </c>
      <c r="BA233" s="16">
        <f>VLOOKUP($B233,[1]AC!$B:$BJ,52,FALSE)</f>
        <v>407.40483902469759</v>
      </c>
      <c r="BB233" s="16">
        <f>VLOOKUP($B233,[1]AC!$B:$BJ,53,FALSE)</f>
        <v>385.52812793400147</v>
      </c>
      <c r="BC233" s="16">
        <f>VLOOKUP($B233,[1]AC!$B:$BJ,54,FALSE)</f>
        <v>-2.8582966890070893E-2</v>
      </c>
      <c r="BD233" s="16">
        <f>VLOOKUP($B233,[1]AC!$B:$BJ,55,FALSE)</f>
        <v>-3.3910755565883077E-2</v>
      </c>
      <c r="BE233" s="16">
        <f>VLOOKUP($B233,[1]AC!$B:$BJ,56,FALSE)</f>
        <v>2.653988470524804E-2</v>
      </c>
      <c r="BF233" s="14">
        <f>VLOOKUP($B233,[2]indicators!$A:$G,2,FALSE)</f>
        <v>0</v>
      </c>
      <c r="BG233" s="14">
        <f>VLOOKUP($B233,[2]indicators!$A:$G,3,FALSE)</f>
        <v>0</v>
      </c>
      <c r="BH233" s="14">
        <f>VLOOKUP($B233,[2]indicators!$A:$G,4,FALSE)</f>
        <v>0</v>
      </c>
      <c r="BI233" s="17">
        <f>VLOOKUP($B233,[2]indicators!$A:$G,5,FALSE)</f>
        <v>0</v>
      </c>
      <c r="BJ233" s="17">
        <f>VLOOKUP($B233,[2]indicators!$A:$G,6,FALSE)</f>
        <v>45958</v>
      </c>
      <c r="BK233" s="17">
        <f>VLOOKUP($B233,[2]indicators!$A:$G,7,FALSE)</f>
        <v>45958</v>
      </c>
    </row>
    <row r="234" spans="1:63" x14ac:dyDescent="0.25">
      <c r="A234" s="14">
        <v>233</v>
      </c>
      <c r="B234" s="14" t="s">
        <v>250</v>
      </c>
      <c r="C234" s="6" t="s">
        <v>657</v>
      </c>
      <c r="D234" s="6" t="s">
        <v>100</v>
      </c>
      <c r="E234" s="15">
        <f t="shared" ca="1" si="3"/>
        <v>2</v>
      </c>
      <c r="F234" s="16">
        <f>VLOOKUP($B234,[1]AC!$B:$BJ,5,FALSE)</f>
        <v>72.893868163923059</v>
      </c>
      <c r="G234" s="16">
        <f>VLOOKUP($B235,[1]AC!$B:$BJ,6,FALSE)</f>
        <v>52.558294930935155</v>
      </c>
      <c r="H234" s="16">
        <f>VLOOKUP($B235,[1]AC!$B:$BJ,7,FALSE)</f>
        <v>0</v>
      </c>
      <c r="I234" s="16">
        <f>VLOOKUP($B235,[1]AC!$B:$BJ,8,FALSE)</f>
        <v>4.0599999999999996</v>
      </c>
      <c r="J234" s="16">
        <f>VLOOKUP($B235,[1]AC!$B:$BJ,9,FALSE)</f>
        <v>6941.81</v>
      </c>
      <c r="K234" s="16">
        <f>VLOOKUP($B235,[1]AC!$B:$BJ,10,FALSE)</f>
        <v>4.21</v>
      </c>
      <c r="L234" s="16">
        <f>VLOOKUP($B235,[1]AC!$B:$BJ,11,FALSE)</f>
        <v>6964.82</v>
      </c>
      <c r="M234" s="16">
        <f>VLOOKUP($B235,[1]AC!$B:$BJ,12,FALSE)</f>
        <v>5.848618732002171E-4</v>
      </c>
      <c r="N234" s="16">
        <f>VLOOKUP($B235,[1]AC!$B:$BJ,13,FALSE)</f>
        <v>6.0446644708693118E-4</v>
      </c>
      <c r="O234" s="16">
        <f>VLOOKUP($B235,[1]AC!$B:$BJ,14,FALSE)</f>
        <v>4.5043999988555887</v>
      </c>
      <c r="P234" s="16">
        <f>VLOOKUP($B235,[1]AC!$B:$BJ,15,FALSE)</f>
        <v>6892.2477999999992</v>
      </c>
      <c r="Q234" s="16">
        <f>VLOOKUP($B235,[1]AC!$B:$BJ,16,FALSE)</f>
        <v>4.4917999999999987</v>
      </c>
      <c r="R234" s="16">
        <f>VLOOKUP($B235,[1]AC!$B:$BJ,17,FALSE)</f>
        <v>6889.6637999999994</v>
      </c>
      <c r="S234" s="16">
        <f>VLOOKUP($B235,[1]AC!$B:$BJ,18,FALSE)</f>
        <v>6.5354585754383201E-4</v>
      </c>
      <c r="T234" s="16">
        <f>VLOOKUP($B235,[1]AC!$B:$BJ,19,FALSE)</f>
        <v>6.5196214654189642E-4</v>
      </c>
      <c r="U234" s="16" t="str">
        <f>VLOOKUP($B234,[1]AC!$B:$BJ,20,FALSE)</f>
        <v>POSITIVE</v>
      </c>
      <c r="V234" s="16" t="str">
        <f>VLOOKUP($B234,[1]AC!$B:$BJ,21,FALSE)</f>
        <v/>
      </c>
      <c r="W234" s="16" t="str">
        <f>VLOOKUP($B234,[1]AC!$B:$BJ,22,FALSE)</f>
        <v>UP</v>
      </c>
      <c r="X234" s="16" t="str">
        <f>VLOOKUP($B234,[1]AC!$B:$BJ,23,FALSE)</f>
        <v>POSITIVE</v>
      </c>
      <c r="Y234" s="16">
        <f>VLOOKUP($B234,[1]AC!$B:$BJ,24,FALSE)</f>
        <v>142.59585297951142</v>
      </c>
      <c r="Z234" s="16">
        <f>VLOOKUP($B234,[1]AC!$B:$BJ,25,FALSE)</f>
        <v>6852.6203076923057</v>
      </c>
      <c r="AA234" s="16">
        <f>VLOOKUP($B234,[1]AC!$B:$BJ,26,FALSE)</f>
        <v>142.34428730707694</v>
      </c>
      <c r="AB234" s="16">
        <f>VLOOKUP($B234,[1]AC!$B:$BJ,27,FALSE)</f>
        <v>6850.3815384615364</v>
      </c>
      <c r="AC234" s="16">
        <f>VLOOKUP($B234,[1]AC!$B:$BJ,28,FALSE)</f>
        <v>2.0808952864270414E-2</v>
      </c>
      <c r="AD234" s="16">
        <f>VLOOKUP($B234,[1]AC!$B:$BJ,29,FALSE)</f>
        <v>2.0779030555872473E-2</v>
      </c>
      <c r="AE234" s="16" t="str">
        <f>VLOOKUP($B234,[1]AC!$B:$BJ,30,FALSE)</f>
        <v>UP</v>
      </c>
      <c r="AF234" s="16" t="str">
        <f>VLOOKUP($B234,[1]AC!$B:$BJ,31,FALSE)</f>
        <v>UP</v>
      </c>
      <c r="AG234" s="16" t="str">
        <f>VLOOKUP($B234,[1]AC!$B:$BJ,32,FALSE)</f>
        <v>POSITIVE</v>
      </c>
      <c r="AH234" s="16">
        <f>VLOOKUP($B234,[1]AC!$B:$BJ,33,FALSE)</f>
        <v>136.18201454582348</v>
      </c>
      <c r="AI234" s="16">
        <f>VLOOKUP($B234,[1]AC!$B:$BJ,34,FALSE)</f>
        <v>6560.7823076923087</v>
      </c>
      <c r="AJ234" s="16">
        <f>VLOOKUP($B234,[1]AC!$B:$BJ,35,FALSE)</f>
        <v>136.19047616253522</v>
      </c>
      <c r="AK234" s="16">
        <f>VLOOKUP($B234,[1]AC!$B:$BJ,36,FALSE)</f>
        <v>6561.3723076923088</v>
      </c>
      <c r="AL234" s="16">
        <f>VLOOKUP($B234,[1]AC!$B:$BJ,37,FALSE)</f>
        <v>2.0756978079604072E-2</v>
      </c>
      <c r="AM234" s="16">
        <f>VLOOKUP($B234,[1]AC!$B:$BJ,38,FALSE)</f>
        <v>2.0756401218518048E-2</v>
      </c>
      <c r="AN234" s="16" t="str">
        <f>VLOOKUP($B235,[1]AC!$B:$BJ,39,FALSE)</f>
        <v>DOWN</v>
      </c>
      <c r="AO234" s="16" t="str">
        <f>VLOOKUP($B234,[1]AC!$B:$BJ,40,FALSE)</f>
        <v>UP</v>
      </c>
      <c r="AP234" s="16" t="str">
        <f>VLOOKUP($B234,[1]AC!$B:$BJ,41,FALSE)</f>
        <v>POSITIVE</v>
      </c>
      <c r="AQ234" s="16">
        <f>VLOOKUP($B234,[1]AC!$B:$BJ,42,FALSE)</f>
        <v>141.26295536510764</v>
      </c>
      <c r="AR234" s="16">
        <f>VLOOKUP($B234,[1]AC!$B:$BJ,43,FALSE)</f>
        <v>6769.6039787132295</v>
      </c>
      <c r="AS234" s="16">
        <f>VLOOKUP($B234,[1]AC!$B:$BJ,44,FALSE)</f>
        <v>141.03697410807328</v>
      </c>
      <c r="AT234" s="16">
        <f>VLOOKUP($B234,[1]AC!$B:$BJ,45,FALSE)</f>
        <v>6766.1256231941452</v>
      </c>
      <c r="AU234" s="16">
        <f>VLOOKUP($B234,[1]AC!$B:$BJ,46,FALSE)</f>
        <v>2.0867240655332839E-2</v>
      </c>
      <c r="AV234" s="16">
        <f>VLOOKUP($B234,[1]AC!$B:$BJ,47,FALSE)</f>
        <v>2.0844569250177875E-2</v>
      </c>
      <c r="AW234" s="16" t="str">
        <f>VLOOKUP($B234,[1]AC!$B:$BJ,48,FALSE)</f>
        <v>UP</v>
      </c>
      <c r="AX234" s="16" t="str">
        <f>VLOOKUP($B234,[1]AC!$B:$BJ,49,FALSE)</f>
        <v>UP</v>
      </c>
      <c r="AY234" s="16" t="str">
        <f>VLOOKUP($B234,[1]AC!$B:$BJ,50,FALSE)</f>
        <v>POSITIVE</v>
      </c>
      <c r="AZ234" s="16">
        <f>VLOOKUP($B234,[1]AC!$B:$BJ,51,FALSE)</f>
        <v>84.69449672949743</v>
      </c>
      <c r="BA234" s="16">
        <f>VLOOKUP($B234,[1]AC!$B:$BJ,52,FALSE)</f>
        <v>146.58580635316909</v>
      </c>
      <c r="BB234" s="16">
        <f>VLOOKUP($B234,[1]AC!$B:$BJ,53,FALSE)</f>
        <v>134.61281466718091</v>
      </c>
      <c r="BC234" s="16">
        <f>VLOOKUP($B234,[1]AC!$B:$BJ,54,FALSE)</f>
        <v>4.0005194177547443E-2</v>
      </c>
      <c r="BD234" s="16">
        <f>VLOOKUP($B234,[1]AC!$B:$BJ,55,FALSE)</f>
        <v>5.6931295040095087E-2</v>
      </c>
      <c r="BE234" s="16">
        <f>VLOOKUP($B234,[1]AC!$B:$BJ,56,FALSE)</f>
        <v>0.13250733503284984</v>
      </c>
      <c r="BF234" s="14">
        <f>VLOOKUP($B234,[2]indicators!$A:$G,2,FALSE)</f>
        <v>52</v>
      </c>
      <c r="BG234" s="14">
        <f>VLOOKUP($B234,[2]indicators!$A:$G,3,FALSE)</f>
        <v>1</v>
      </c>
      <c r="BH234" s="14">
        <f>VLOOKUP($B234,[2]indicators!$A:$G,4,FALSE)</f>
        <v>0</v>
      </c>
      <c r="BI234" s="17">
        <f>VLOOKUP($B234,[2]indicators!$A:$G,5,FALSE)</f>
        <v>0</v>
      </c>
      <c r="BJ234" s="17">
        <f>VLOOKUP($B234,[2]indicators!$A:$G,6,FALSE)</f>
        <v>46031</v>
      </c>
      <c r="BK234" s="17">
        <f>VLOOKUP($B234,[2]indicators!$A:$G,7,FALSE)</f>
        <v>0</v>
      </c>
    </row>
    <row r="235" spans="1:63" x14ac:dyDescent="0.25">
      <c r="A235" s="14">
        <v>234</v>
      </c>
      <c r="B235" s="14" t="s">
        <v>251</v>
      </c>
      <c r="C235" s="6" t="s">
        <v>252</v>
      </c>
      <c r="D235" s="6" t="s">
        <v>100</v>
      </c>
      <c r="E235" s="15">
        <f t="shared" ca="1" si="3"/>
        <v>-2</v>
      </c>
      <c r="F235" s="16">
        <f>VLOOKUP($B235,[1]AC!$B:$BJ,5,FALSE)</f>
        <v>42.890492269269082</v>
      </c>
      <c r="G235" s="16">
        <f>VLOOKUP($B236,[1]AC!$B:$BJ,6,FALSE)</f>
        <v>52.558294930935155</v>
      </c>
      <c r="H235" s="16">
        <f>VLOOKUP($B236,[1]AC!$B:$BJ,7,FALSE)</f>
        <v>0</v>
      </c>
      <c r="I235" s="16">
        <f>VLOOKUP($B236,[1]AC!$B:$BJ,8,FALSE)</f>
        <v>255.06</v>
      </c>
      <c r="J235" s="16">
        <f>VLOOKUP($B236,[1]AC!$B:$BJ,9,FALSE)</f>
        <v>6941.81</v>
      </c>
      <c r="K235" s="16">
        <f>VLOOKUP($B236,[1]AC!$B:$BJ,10,FALSE)</f>
        <v>257.43</v>
      </c>
      <c r="L235" s="16">
        <f>VLOOKUP($B236,[1]AC!$B:$BJ,11,FALSE)</f>
        <v>6964.82</v>
      </c>
      <c r="M235" s="16">
        <f>VLOOKUP($B236,[1]AC!$B:$BJ,12,FALSE)</f>
        <v>3.6742578664642214E-2</v>
      </c>
      <c r="N235" s="16">
        <f>VLOOKUP($B236,[1]AC!$B:$BJ,13,FALSE)</f>
        <v>3.6961472083987819E-2</v>
      </c>
      <c r="O235" s="16">
        <f>VLOOKUP($B236,[1]AC!$B:$BJ,14,FALSE)</f>
        <v>253.58159135997184</v>
      </c>
      <c r="P235" s="16">
        <f>VLOOKUP($B236,[1]AC!$B:$BJ,15,FALSE)</f>
        <v>6892.2477999999992</v>
      </c>
      <c r="Q235" s="16">
        <f>VLOOKUP($B236,[1]AC!$B:$BJ,16,FALSE)</f>
        <v>253.42061173519994</v>
      </c>
      <c r="R235" s="16">
        <f>VLOOKUP($B236,[1]AC!$B:$BJ,17,FALSE)</f>
        <v>6889.6637999999994</v>
      </c>
      <c r="S235" s="16">
        <f>VLOOKUP($B236,[1]AC!$B:$BJ,18,FALSE)</f>
        <v>3.6792291675869788E-2</v>
      </c>
      <c r="T235" s="16">
        <f>VLOOKUP($B236,[1]AC!$B:$BJ,19,FALSE)</f>
        <v>3.6782725411826332E-2</v>
      </c>
      <c r="U235" s="16" t="str">
        <f>VLOOKUP($B235,[1]AC!$B:$BJ,20,FALSE)</f>
        <v>NEGATIVE</v>
      </c>
      <c r="V235" s="16" t="str">
        <f>VLOOKUP($B235,[1]AC!$B:$BJ,21,FALSE)</f>
        <v/>
      </c>
      <c r="W235" s="16" t="str">
        <f>VLOOKUP($B235,[1]AC!$B:$BJ,22,FALSE)</f>
        <v>UP</v>
      </c>
      <c r="X235" s="16" t="str">
        <f>VLOOKUP($B235,[1]AC!$B:$BJ,23,FALSE)</f>
        <v>NEGATIVE</v>
      </c>
      <c r="Y235" s="16">
        <f>VLOOKUP($B235,[1]AC!$B:$BJ,24,FALSE)</f>
        <v>4.3093846145042995</v>
      </c>
      <c r="Z235" s="16">
        <f>VLOOKUP($B235,[1]AC!$B:$BJ,25,FALSE)</f>
        <v>6852.6203076923057</v>
      </c>
      <c r="AA235" s="16">
        <f>VLOOKUP($B235,[1]AC!$B:$BJ,26,FALSE)</f>
        <v>4.3127692307692289</v>
      </c>
      <c r="AB235" s="16">
        <f>VLOOKUP($B235,[1]AC!$B:$BJ,27,FALSE)</f>
        <v>6850.3815384615364</v>
      </c>
      <c r="AC235" s="16">
        <f>VLOOKUP($B235,[1]AC!$B:$BJ,28,FALSE)</f>
        <v>6.2886668471429314E-4</v>
      </c>
      <c r="AD235" s="16">
        <f>VLOOKUP($B235,[1]AC!$B:$BJ,29,FALSE)</f>
        <v>6.2956628131661608E-4</v>
      </c>
      <c r="AE235" s="16" t="str">
        <f>VLOOKUP($B235,[1]AC!$B:$BJ,30,FALSE)</f>
        <v>DOWN</v>
      </c>
      <c r="AF235" s="16" t="str">
        <f>VLOOKUP($B235,[1]AC!$B:$BJ,31,FALSE)</f>
        <v>DOWN</v>
      </c>
      <c r="AG235" s="16" t="str">
        <f>VLOOKUP($B235,[1]AC!$B:$BJ,32,FALSE)</f>
        <v>NEGATIVE</v>
      </c>
      <c r="AH235" s="16">
        <f>VLOOKUP($B235,[1]AC!$B:$BJ,33,FALSE)</f>
        <v>3.9397435882763991</v>
      </c>
      <c r="AI235" s="16">
        <f>VLOOKUP($B235,[1]AC!$B:$BJ,34,FALSE)</f>
        <v>6560.7823076923087</v>
      </c>
      <c r="AJ235" s="16">
        <f>VLOOKUP($B235,[1]AC!$B:$BJ,35,FALSE)</f>
        <v>3.9435897435897438</v>
      </c>
      <c r="AK235" s="16">
        <f>VLOOKUP($B235,[1]AC!$B:$BJ,36,FALSE)</f>
        <v>6561.3723076923088</v>
      </c>
      <c r="AL235" s="16">
        <f>VLOOKUP($B235,[1]AC!$B:$BJ,37,FALSE)</f>
        <v>6.0049905689709825E-4</v>
      </c>
      <c r="AM235" s="16">
        <f>VLOOKUP($B235,[1]AC!$B:$BJ,38,FALSE)</f>
        <v>6.0103124143198305E-4</v>
      </c>
      <c r="AN235" s="16" t="str">
        <f>VLOOKUP($B236,[1]AC!$B:$BJ,39,FALSE)</f>
        <v>DOWN</v>
      </c>
      <c r="AO235" s="16" t="str">
        <f>VLOOKUP($B235,[1]AC!$B:$BJ,40,FALSE)</f>
        <v>DOWN</v>
      </c>
      <c r="AP235" s="16" t="str">
        <f>VLOOKUP($B235,[1]AC!$B:$BJ,41,FALSE)</f>
        <v>SELL</v>
      </c>
      <c r="AQ235" s="16">
        <f>VLOOKUP($B235,[1]AC!$B:$BJ,42,FALSE)</f>
        <v>4.3369988459189353</v>
      </c>
      <c r="AR235" s="16">
        <f>VLOOKUP($B235,[1]AC!$B:$BJ,43,FALSE)</f>
        <v>6769.6039787132295</v>
      </c>
      <c r="AS235" s="16">
        <f>VLOOKUP($B235,[1]AC!$B:$BJ,44,FALSE)</f>
        <v>4.3425783340011259</v>
      </c>
      <c r="AT235" s="16">
        <f>VLOOKUP($B235,[1]AC!$B:$BJ,45,FALSE)</f>
        <v>6766.1256231941452</v>
      </c>
      <c r="AU235" s="16">
        <f>VLOOKUP($B235,[1]AC!$B:$BJ,46,FALSE)</f>
        <v>6.4065768980821748E-4</v>
      </c>
      <c r="AV235" s="16">
        <f>VLOOKUP($B235,[1]AC!$B:$BJ,47,FALSE)</f>
        <v>6.4181166236625185E-4</v>
      </c>
      <c r="AW235" s="16" t="str">
        <f>VLOOKUP($B235,[1]AC!$B:$BJ,48,FALSE)</f>
        <v>DOWN</v>
      </c>
      <c r="AX235" s="16" t="str">
        <f>VLOOKUP($B235,[1]AC!$B:$BJ,49,FALSE)</f>
        <v>DOWN</v>
      </c>
      <c r="AY235" s="16" t="str">
        <f>VLOOKUP($B235,[1]AC!$B:$BJ,50,FALSE)</f>
        <v>NEGATIVE</v>
      </c>
      <c r="AZ235" s="16">
        <f>VLOOKUP($B235,[1]AC!$B:$BJ,51,FALSE)</f>
        <v>35.232057579017848</v>
      </c>
      <c r="BA235" s="16">
        <f>VLOOKUP($B235,[1]AC!$B:$BJ,52,FALSE)</f>
        <v>4.5109677400896615</v>
      </c>
      <c r="BB235" s="16">
        <f>VLOOKUP($B235,[1]AC!$B:$BJ,53,FALSE)</f>
        <v>3.8561499997138964</v>
      </c>
      <c r="BC235" s="16">
        <f>VLOOKUP($B235,[1]AC!$B:$BJ,54,FALSE)</f>
        <v>-9.9971395512728378E-2</v>
      </c>
      <c r="BD235" s="16">
        <f>VLOOKUP($B235,[1]AC!$B:$BJ,55,FALSE)</f>
        <v>-9.8659088661863015E-2</v>
      </c>
      <c r="BE235" s="16">
        <f>VLOOKUP($B235,[1]AC!$B:$BJ,56,FALSE)</f>
        <v>5.2863607562264825E-2</v>
      </c>
      <c r="BF235" s="14">
        <f>VLOOKUP($B235,[2]indicators!$A:$G,2,FALSE)</f>
        <v>0</v>
      </c>
      <c r="BG235" s="14">
        <f>VLOOKUP($B235,[2]indicators!$A:$G,3,FALSE)</f>
        <v>0</v>
      </c>
      <c r="BH235" s="14">
        <f>VLOOKUP($B235,[2]indicators!$A:$G,4,FALSE)</f>
        <v>1</v>
      </c>
      <c r="BI235" s="17">
        <f>VLOOKUP($B235,[2]indicators!$A:$G,5,FALSE)</f>
        <v>46009</v>
      </c>
      <c r="BJ235" s="17">
        <f>VLOOKUP($B235,[2]indicators!$A:$G,6,FALSE)</f>
        <v>0</v>
      </c>
      <c r="BK235" s="17">
        <f>VLOOKUP($B235,[2]indicators!$A:$G,7,FALSE)</f>
        <v>0</v>
      </c>
    </row>
    <row r="236" spans="1:63" x14ac:dyDescent="0.25">
      <c r="A236" s="14">
        <v>235</v>
      </c>
      <c r="B236" s="14" t="s">
        <v>253</v>
      </c>
      <c r="C236" s="6" t="s">
        <v>658</v>
      </c>
      <c r="D236" s="6" t="s">
        <v>100</v>
      </c>
      <c r="E236" s="15">
        <f t="shared" ca="1" si="3"/>
        <v>-1</v>
      </c>
      <c r="F236" s="16">
        <f>VLOOKUP($B236,[1]AC!$B:$BJ,5,FALSE)</f>
        <v>50.474025381161795</v>
      </c>
      <c r="G236" s="16">
        <f>VLOOKUP($B237,[1]AC!$B:$BJ,6,FALSE)</f>
        <v>52.558294930935155</v>
      </c>
      <c r="H236" s="16">
        <f>VLOOKUP($B237,[1]AC!$B:$BJ,7,FALSE)</f>
        <v>1</v>
      </c>
      <c r="I236" s="16">
        <f>VLOOKUP($B237,[1]AC!$B:$BJ,8,FALSE)</f>
        <v>368.4</v>
      </c>
      <c r="J236" s="16">
        <f>VLOOKUP($B237,[1]AC!$B:$BJ,9,FALSE)</f>
        <v>6941.81</v>
      </c>
      <c r="K236" s="16">
        <f>VLOOKUP($B237,[1]AC!$B:$BJ,10,FALSE)</f>
        <v>374.04</v>
      </c>
      <c r="L236" s="16">
        <f>VLOOKUP($B237,[1]AC!$B:$BJ,11,FALSE)</f>
        <v>6964.82</v>
      </c>
      <c r="M236" s="16">
        <f>VLOOKUP($B237,[1]AC!$B:$BJ,12,FALSE)</f>
        <v>5.3069732533733989E-2</v>
      </c>
      <c r="N236" s="16">
        <f>VLOOKUP($B237,[1]AC!$B:$BJ,13,FALSE)</f>
        <v>5.3704187617196142E-2</v>
      </c>
      <c r="O236" s="16">
        <f>VLOOKUP($B237,[1]AC!$B:$BJ,14,FALSE)</f>
        <v>314.82706233812974</v>
      </c>
      <c r="P236" s="16">
        <f>VLOOKUP($B237,[1]AC!$B:$BJ,15,FALSE)</f>
        <v>6892.2477999999992</v>
      </c>
      <c r="Q236" s="16">
        <f>VLOOKUP($B237,[1]AC!$B:$BJ,16,FALSE)</f>
        <v>313.07852472320002</v>
      </c>
      <c r="R236" s="16">
        <f>VLOOKUP($B237,[1]AC!$B:$BJ,17,FALSE)</f>
        <v>6889.6637999999994</v>
      </c>
      <c r="S236" s="16">
        <f>VLOOKUP($B237,[1]AC!$B:$BJ,18,FALSE)</f>
        <v>4.5678430531492176E-2</v>
      </c>
      <c r="T236" s="16">
        <f>VLOOKUP($B237,[1]AC!$B:$BJ,19,FALSE)</f>
        <v>4.544177100821669E-2</v>
      </c>
      <c r="U236" s="16" t="str">
        <f>VLOOKUP($B236,[1]AC!$B:$BJ,20,FALSE)</f>
        <v>NEGATIVE</v>
      </c>
      <c r="V236" s="16" t="str">
        <f>VLOOKUP($B236,[1]AC!$B:$BJ,21,FALSE)</f>
        <v/>
      </c>
      <c r="W236" s="16" t="str">
        <f>VLOOKUP($B236,[1]AC!$B:$BJ,22,FALSE)</f>
        <v>UP</v>
      </c>
      <c r="X236" s="16" t="str">
        <f>VLOOKUP($B236,[1]AC!$B:$BJ,23,FALSE)</f>
        <v>SELL</v>
      </c>
      <c r="Y236" s="16">
        <f>VLOOKUP($B236,[1]AC!$B:$BJ,24,FALSE)</f>
        <v>251.54578874859376</v>
      </c>
      <c r="Z236" s="16">
        <f>VLOOKUP($B236,[1]AC!$B:$BJ,25,FALSE)</f>
        <v>6852.6203076923057</v>
      </c>
      <c r="AA236" s="16">
        <f>VLOOKUP($B236,[1]AC!$B:$BJ,26,FALSE)</f>
        <v>251.45985562999999</v>
      </c>
      <c r="AB236" s="16">
        <f>VLOOKUP($B236,[1]AC!$B:$BJ,27,FALSE)</f>
        <v>6850.3815384615364</v>
      </c>
      <c r="AC236" s="16">
        <f>VLOOKUP($B236,[1]AC!$B:$BJ,28,FALSE)</f>
        <v>3.6707971178006879E-2</v>
      </c>
      <c r="AD236" s="16">
        <f>VLOOKUP($B236,[1]AC!$B:$BJ,29,FALSE)</f>
        <v>3.6707423406736703E-2</v>
      </c>
      <c r="AE236" s="16" t="str">
        <f>VLOOKUP($B236,[1]AC!$B:$BJ,30,FALSE)</f>
        <v>UP</v>
      </c>
      <c r="AF236" s="16" t="str">
        <f>VLOOKUP($B236,[1]AC!$B:$BJ,31,FALSE)</f>
        <v>UP</v>
      </c>
      <c r="AG236" s="16" t="str">
        <f>VLOOKUP($B236,[1]AC!$B:$BJ,32,FALSE)</f>
        <v>POSITIVE</v>
      </c>
      <c r="AH236" s="16">
        <f>VLOOKUP($B236,[1]AC!$B:$BJ,33,FALSE)</f>
        <v>245.76022271665107</v>
      </c>
      <c r="AI236" s="16">
        <f>VLOOKUP($B236,[1]AC!$B:$BJ,34,FALSE)</f>
        <v>6560.7823076923087</v>
      </c>
      <c r="AJ236" s="16">
        <f>VLOOKUP($B236,[1]AC!$B:$BJ,35,FALSE)</f>
        <v>245.82099201002043</v>
      </c>
      <c r="AK236" s="16">
        <f>VLOOKUP($B236,[1]AC!$B:$BJ,36,FALSE)</f>
        <v>6561.3723076923088</v>
      </c>
      <c r="AL236" s="16">
        <f>VLOOKUP($B236,[1]AC!$B:$BJ,37,FALSE)</f>
        <v>3.7458981443189335E-2</v>
      </c>
      <c r="AM236" s="16">
        <f>VLOOKUP($B236,[1]AC!$B:$BJ,38,FALSE)</f>
        <v>3.7464874797887793E-2</v>
      </c>
      <c r="AN236" s="16" t="str">
        <f>VLOOKUP($B237,[1]AC!$B:$BJ,39,FALSE)</f>
        <v>DOWN</v>
      </c>
      <c r="AO236" s="16" t="str">
        <f>VLOOKUP($B236,[1]AC!$B:$BJ,40,FALSE)</f>
        <v>DOWN</v>
      </c>
      <c r="AP236" s="16" t="str">
        <f>VLOOKUP($B236,[1]AC!$B:$BJ,41,FALSE)</f>
        <v>NEGATIVE</v>
      </c>
      <c r="AQ236" s="16">
        <f>VLOOKUP($B236,[1]AC!$B:$BJ,42,FALSE)</f>
        <v>250.54028996683476</v>
      </c>
      <c r="AR236" s="16">
        <f>VLOOKUP($B236,[1]AC!$B:$BJ,43,FALSE)</f>
        <v>6769.6039787132295</v>
      </c>
      <c r="AS236" s="16">
        <f>VLOOKUP($B236,[1]AC!$B:$BJ,44,FALSE)</f>
        <v>250.44897054045424</v>
      </c>
      <c r="AT236" s="16">
        <f>VLOOKUP($B236,[1]AC!$B:$BJ,45,FALSE)</f>
        <v>6766.1256231941452</v>
      </c>
      <c r="AU236" s="16">
        <f>VLOOKUP($B236,[1]AC!$B:$BJ,46,FALSE)</f>
        <v>3.7009593287088798E-2</v>
      </c>
      <c r="AV236" s="16">
        <f>VLOOKUP($B236,[1]AC!$B:$BJ,47,FALSE)</f>
        <v>3.7015122758276925E-2</v>
      </c>
      <c r="AW236" s="16" t="str">
        <f>VLOOKUP($B236,[1]AC!$B:$BJ,48,FALSE)</f>
        <v>UP</v>
      </c>
      <c r="AX236" s="16" t="str">
        <f>VLOOKUP($B236,[1]AC!$B:$BJ,49,FALSE)</f>
        <v>DOWN</v>
      </c>
      <c r="AY236" s="16" t="str">
        <f>VLOOKUP($B236,[1]AC!$B:$BJ,50,FALSE)</f>
        <v>NEGATIVE</v>
      </c>
      <c r="AZ236" s="16">
        <f>VLOOKUP($B236,[1]AC!$B:$BJ,51,FALSE)</f>
        <v>54.319068693019936</v>
      </c>
      <c r="BA236" s="16">
        <f>VLOOKUP($B236,[1]AC!$B:$BJ,52,FALSE)</f>
        <v>255.47048379221266</v>
      </c>
      <c r="BB236" s="16">
        <f>VLOOKUP($B236,[1]AC!$B:$BJ,53,FALSE)</f>
        <v>243.41692931719442</v>
      </c>
      <c r="BC236" s="16">
        <f>VLOOKUP($B236,[1]AC!$B:$BJ,54,FALSE)</f>
        <v>-1.6067758048579073E-3</v>
      </c>
      <c r="BD236" s="16">
        <f>VLOOKUP($B236,[1]AC!$B:$BJ,55,FALSE)</f>
        <v>5.8301102698321561E-3</v>
      </c>
      <c r="BE236" s="16">
        <f>VLOOKUP($B236,[1]AC!$B:$BJ,56,FALSE)</f>
        <v>4.7831803299242193E-2</v>
      </c>
      <c r="BF236" s="14">
        <f>VLOOKUP($B236,[2]indicators!$A:$G,2,FALSE)</f>
        <v>0</v>
      </c>
      <c r="BG236" s="14">
        <f>VLOOKUP($B236,[2]indicators!$A:$G,3,FALSE)</f>
        <v>0</v>
      </c>
      <c r="BH236" s="14">
        <f>VLOOKUP($B236,[2]indicators!$A:$G,4,FALSE)</f>
        <v>0</v>
      </c>
      <c r="BI236" s="17">
        <f>VLOOKUP($B236,[2]indicators!$A:$G,5,FALSE)</f>
        <v>0</v>
      </c>
      <c r="BJ236" s="17">
        <f>VLOOKUP($B236,[2]indicators!$A:$G,6,FALSE)</f>
        <v>45958</v>
      </c>
      <c r="BK236" s="17">
        <f>VLOOKUP($B236,[2]indicators!$A:$G,7,FALSE)</f>
        <v>0</v>
      </c>
    </row>
    <row r="237" spans="1:63" x14ac:dyDescent="0.25">
      <c r="A237" s="14">
        <v>236</v>
      </c>
      <c r="B237" s="14" t="s">
        <v>254</v>
      </c>
      <c r="C237" s="6" t="s">
        <v>659</v>
      </c>
      <c r="D237" s="6" t="s">
        <v>100</v>
      </c>
      <c r="E237" s="15">
        <f t="shared" ca="1" si="3"/>
        <v>5</v>
      </c>
      <c r="F237" s="16">
        <f>VLOOKUP($B237,[1]AC!$B:$BJ,5,FALSE)</f>
        <v>68.883869822159653</v>
      </c>
      <c r="G237" s="16">
        <f>VLOOKUP($B238,[1]AC!$B:$BJ,6,FALSE)</f>
        <v>52.558294930935155</v>
      </c>
      <c r="H237" s="16">
        <f>VLOOKUP($B238,[1]AC!$B:$BJ,7,FALSE)</f>
        <v>1</v>
      </c>
      <c r="I237" s="16">
        <f>VLOOKUP($B238,[1]AC!$B:$BJ,8,FALSE)</f>
        <v>55.26</v>
      </c>
      <c r="J237" s="16">
        <f>VLOOKUP($B238,[1]AC!$B:$BJ,9,FALSE)</f>
        <v>6941.81</v>
      </c>
      <c r="K237" s="16">
        <f>VLOOKUP($B238,[1]AC!$B:$BJ,10,FALSE)</f>
        <v>54.89</v>
      </c>
      <c r="L237" s="16">
        <f>VLOOKUP($B238,[1]AC!$B:$BJ,11,FALSE)</f>
        <v>6964.82</v>
      </c>
      <c r="M237" s="16">
        <f>VLOOKUP($B238,[1]AC!$B:$BJ,12,FALSE)</f>
        <v>7.960459880060099E-3</v>
      </c>
      <c r="N237" s="16">
        <f>VLOOKUP($B238,[1]AC!$B:$BJ,13,FALSE)</f>
        <v>7.881036408693979E-3</v>
      </c>
      <c r="O237" s="16">
        <f>VLOOKUP($B238,[1]AC!$B:$BJ,14,FALSE)</f>
        <v>49.963180661302665</v>
      </c>
      <c r="P237" s="16">
        <f>VLOOKUP($B238,[1]AC!$B:$BJ,15,FALSE)</f>
        <v>6892.2477999999992</v>
      </c>
      <c r="Q237" s="16">
        <f>VLOOKUP($B238,[1]AC!$B:$BJ,16,FALSE)</f>
        <v>49.817514058742198</v>
      </c>
      <c r="R237" s="16">
        <f>VLOOKUP($B238,[1]AC!$B:$BJ,17,FALSE)</f>
        <v>6889.6637999999994</v>
      </c>
      <c r="S237" s="16">
        <f>VLOOKUP($B238,[1]AC!$B:$BJ,18,FALSE)</f>
        <v>7.2491851876397527E-3</v>
      </c>
      <c r="T237" s="16">
        <f>VLOOKUP($B238,[1]AC!$B:$BJ,19,FALSE)</f>
        <v>7.2307612540893802E-3</v>
      </c>
      <c r="U237" s="16" t="str">
        <f>VLOOKUP($B237,[1]AC!$B:$BJ,20,FALSE)</f>
        <v>POSITIVE</v>
      </c>
      <c r="V237" s="16" t="str">
        <f>VLOOKUP($B237,[1]AC!$B:$BJ,21,FALSE)</f>
        <v/>
      </c>
      <c r="W237" s="16" t="str">
        <f>VLOOKUP($B237,[1]AC!$B:$BJ,22,FALSE)</f>
        <v>UP</v>
      </c>
      <c r="X237" s="16" t="str">
        <f>VLOOKUP($B237,[1]AC!$B:$BJ,23,FALSE)</f>
        <v>POSITIVE</v>
      </c>
      <c r="Y237" s="16">
        <f>VLOOKUP($B237,[1]AC!$B:$BJ,24,FALSE)</f>
        <v>306.64850555333055</v>
      </c>
      <c r="Z237" s="16">
        <f>VLOOKUP($B237,[1]AC!$B:$BJ,25,FALSE)</f>
        <v>6852.6203076923057</v>
      </c>
      <c r="AA237" s="16">
        <f>VLOOKUP($B237,[1]AC!$B:$BJ,26,FALSE)</f>
        <v>305.26778837200004</v>
      </c>
      <c r="AB237" s="16">
        <f>VLOOKUP($B237,[1]AC!$B:$BJ,27,FALSE)</f>
        <v>6850.3815384615364</v>
      </c>
      <c r="AC237" s="16">
        <f>VLOOKUP($B237,[1]AC!$B:$BJ,28,FALSE)</f>
        <v>4.474908747083315E-2</v>
      </c>
      <c r="AD237" s="16">
        <f>VLOOKUP($B237,[1]AC!$B:$BJ,29,FALSE)</f>
        <v>4.4562158568551398E-2</v>
      </c>
      <c r="AE237" s="16" t="str">
        <f>VLOOKUP($B237,[1]AC!$B:$BJ,30,FALSE)</f>
        <v>UP</v>
      </c>
      <c r="AF237" s="16" t="str">
        <f>VLOOKUP($B237,[1]AC!$B:$BJ,31,FALSE)</f>
        <v>UP</v>
      </c>
      <c r="AG237" s="16" t="str">
        <f>VLOOKUP($B237,[1]AC!$B:$BJ,32,FALSE)</f>
        <v>POSITIVE</v>
      </c>
      <c r="AH237" s="16">
        <f>VLOOKUP($B237,[1]AC!$B:$BJ,33,FALSE)</f>
        <v>268.67771062273044</v>
      </c>
      <c r="AI237" s="16">
        <f>VLOOKUP($B237,[1]AC!$B:$BJ,34,FALSE)</f>
        <v>6560.7823076923087</v>
      </c>
      <c r="AJ237" s="16">
        <f>VLOOKUP($B237,[1]AC!$B:$BJ,35,FALSE)</f>
        <v>268.82232616384618</v>
      </c>
      <c r="AK237" s="16">
        <f>VLOOKUP($B237,[1]AC!$B:$BJ,36,FALSE)</f>
        <v>6561.3723076923088</v>
      </c>
      <c r="AL237" s="16">
        <f>VLOOKUP($B237,[1]AC!$B:$BJ,37,FALSE)</f>
        <v>4.0952084373797062E-2</v>
      </c>
      <c r="AM237" s="16">
        <f>VLOOKUP($B237,[1]AC!$B:$BJ,38,FALSE)</f>
        <v>4.0970442394907068E-2</v>
      </c>
      <c r="AN237" s="16" t="str">
        <f>VLOOKUP($B238,[1]AC!$B:$BJ,39,FALSE)</f>
        <v>UP</v>
      </c>
      <c r="AO237" s="16" t="str">
        <f>VLOOKUP($B237,[1]AC!$B:$BJ,40,FALSE)</f>
        <v>DOWN</v>
      </c>
      <c r="AP237" s="16" t="str">
        <f>VLOOKUP($B237,[1]AC!$B:$BJ,41,FALSE)</f>
        <v>POSITIVE</v>
      </c>
      <c r="AQ237" s="16">
        <f>VLOOKUP($B237,[1]AC!$B:$BJ,42,FALSE)</f>
        <v>298.98266910919858</v>
      </c>
      <c r="AR237" s="16">
        <f>VLOOKUP($B237,[1]AC!$B:$BJ,43,FALSE)</f>
        <v>6769.6039787132295</v>
      </c>
      <c r="AS237" s="16">
        <f>VLOOKUP($B237,[1]AC!$B:$BJ,44,FALSE)</f>
        <v>297.58052928975957</v>
      </c>
      <c r="AT237" s="16">
        <f>VLOOKUP($B237,[1]AC!$B:$BJ,45,FALSE)</f>
        <v>6766.1256231941452</v>
      </c>
      <c r="AU237" s="16">
        <f>VLOOKUP($B237,[1]AC!$B:$BJ,46,FALSE)</f>
        <v>4.4165459316281803E-2</v>
      </c>
      <c r="AV237" s="16">
        <f>VLOOKUP($B237,[1]AC!$B:$BJ,47,FALSE)</f>
        <v>4.3980934712423814E-2</v>
      </c>
      <c r="AW237" s="16" t="str">
        <f>VLOOKUP($B237,[1]AC!$B:$BJ,48,FALSE)</f>
        <v>UP</v>
      </c>
      <c r="AX237" s="16" t="str">
        <f>VLOOKUP($B237,[1]AC!$B:$BJ,49,FALSE)</f>
        <v>UP</v>
      </c>
      <c r="AY237" s="16" t="str">
        <f>VLOOKUP($B237,[1]AC!$B:$BJ,50,FALSE)</f>
        <v>POSITIVE</v>
      </c>
      <c r="AZ237" s="16">
        <f>VLOOKUP($B237,[1]AC!$B:$BJ,51,FALSE)</f>
        <v>91.894415248844425</v>
      </c>
      <c r="BA237" s="16">
        <f>VLOOKUP($B237,[1]AC!$B:$BJ,52,FALSE)</f>
        <v>329.6706449644027</v>
      </c>
      <c r="BB237" s="16">
        <f>VLOOKUP($B237,[1]AC!$B:$BJ,53,FALSE)</f>
        <v>261.95264306803233</v>
      </c>
      <c r="BC237" s="16">
        <f>VLOOKUP($B237,[1]AC!$B:$BJ,54,FALSE)</f>
        <v>0.11747893125206588</v>
      </c>
      <c r="BD237" s="16">
        <f>VLOOKUP($B237,[1]AC!$B:$BJ,55,FALSE)</f>
        <v>0.17016624067829333</v>
      </c>
      <c r="BE237" s="16">
        <f>VLOOKUP($B237,[1]AC!$B:$BJ,56,FALSE)</f>
        <v>0.40636107231153984</v>
      </c>
      <c r="BF237" s="14">
        <f>VLOOKUP($B237,[2]indicators!$A:$G,2,FALSE)</f>
        <v>27</v>
      </c>
      <c r="BG237" s="14">
        <f>VLOOKUP($B237,[2]indicators!$A:$G,3,FALSE)</f>
        <v>0</v>
      </c>
      <c r="BH237" s="14">
        <f>VLOOKUP($B237,[2]indicators!$A:$G,4,FALSE)</f>
        <v>0</v>
      </c>
      <c r="BI237" s="17">
        <f>VLOOKUP($B237,[2]indicators!$A:$G,5,FALSE)</f>
        <v>0</v>
      </c>
      <c r="BJ237" s="17">
        <f>VLOOKUP($B237,[2]indicators!$A:$G,6,FALSE)</f>
        <v>46031</v>
      </c>
      <c r="BK237" s="17">
        <f>VLOOKUP($B237,[2]indicators!$A:$G,7,FALSE)</f>
        <v>46059</v>
      </c>
    </row>
    <row r="238" spans="1:63" x14ac:dyDescent="0.25">
      <c r="A238" s="14">
        <v>237</v>
      </c>
      <c r="B238" s="14" t="s">
        <v>255</v>
      </c>
      <c r="C238" s="6" t="s">
        <v>660</v>
      </c>
      <c r="D238" s="6" t="s">
        <v>100</v>
      </c>
      <c r="E238" s="15">
        <f t="shared" ca="1" si="3"/>
        <v>9</v>
      </c>
      <c r="F238" s="16">
        <f>VLOOKUP($B238,[1]AC!$B:$BJ,5,FALSE)</f>
        <v>76.756704298874908</v>
      </c>
      <c r="G238" s="16">
        <f>VLOOKUP($B239,[1]AC!$B:$BJ,6,FALSE)</f>
        <v>52.558294930935155</v>
      </c>
      <c r="H238" s="16">
        <f>VLOOKUP($B239,[1]AC!$B:$BJ,7,FALSE)</f>
        <v>0</v>
      </c>
      <c r="I238" s="16">
        <f>VLOOKUP($B239,[1]AC!$B:$BJ,8,FALSE)</f>
        <v>34.44</v>
      </c>
      <c r="J238" s="16">
        <f>VLOOKUP($B239,[1]AC!$B:$BJ,9,FALSE)</f>
        <v>6941.81</v>
      </c>
      <c r="K238" s="16">
        <f>VLOOKUP($B239,[1]AC!$B:$BJ,10,FALSE)</f>
        <v>34.82</v>
      </c>
      <c r="L238" s="16">
        <f>VLOOKUP($B239,[1]AC!$B:$BJ,11,FALSE)</f>
        <v>6964.82</v>
      </c>
      <c r="M238" s="16">
        <f>VLOOKUP($B239,[1]AC!$B:$BJ,12,FALSE)</f>
        <v>4.961242096801842E-3</v>
      </c>
      <c r="N238" s="16">
        <f>VLOOKUP($B239,[1]AC!$B:$BJ,13,FALSE)</f>
        <v>4.9994113272130514E-3</v>
      </c>
      <c r="O238" s="16">
        <f>VLOOKUP($B239,[1]AC!$B:$BJ,14,FALSE)</f>
        <v>33.078344819334177</v>
      </c>
      <c r="P238" s="16">
        <f>VLOOKUP($B239,[1]AC!$B:$BJ,15,FALSE)</f>
        <v>6892.2477999999992</v>
      </c>
      <c r="Q238" s="16">
        <f>VLOOKUP($B239,[1]AC!$B:$BJ,16,FALSE)</f>
        <v>33.006549626999998</v>
      </c>
      <c r="R238" s="16">
        <f>VLOOKUP($B239,[1]AC!$B:$BJ,17,FALSE)</f>
        <v>6889.6637999999994</v>
      </c>
      <c r="S238" s="16">
        <f>VLOOKUP($B239,[1]AC!$B:$BJ,18,FALSE)</f>
        <v>4.7993551275585565E-3</v>
      </c>
      <c r="T238" s="16">
        <f>VLOOKUP($B239,[1]AC!$B:$BJ,19,FALSE)</f>
        <v>4.7907344371433628E-3</v>
      </c>
      <c r="U238" s="16" t="str">
        <f>VLOOKUP($B238,[1]AC!$B:$BJ,20,FALSE)</f>
        <v>POSITIVE</v>
      </c>
      <c r="V238" s="16" t="str">
        <f>VLOOKUP($B238,[1]AC!$B:$BJ,21,FALSE)</f>
        <v/>
      </c>
      <c r="W238" s="16" t="str">
        <f>VLOOKUP($B238,[1]AC!$B:$BJ,22,FALSE)</f>
        <v>UP</v>
      </c>
      <c r="X238" s="16" t="str">
        <f>VLOOKUP($B238,[1]AC!$B:$BJ,23,FALSE)</f>
        <v>POSITIVE</v>
      </c>
      <c r="Y238" s="16">
        <f>VLOOKUP($B238,[1]AC!$B:$BJ,24,FALSE)</f>
        <v>49.248176188652614</v>
      </c>
      <c r="Z238" s="16">
        <f>VLOOKUP($B238,[1]AC!$B:$BJ,25,FALSE)</f>
        <v>6852.6203076923057</v>
      </c>
      <c r="AA238" s="16">
        <f>VLOOKUP($B238,[1]AC!$B:$BJ,26,FALSE)</f>
        <v>49.130012305084875</v>
      </c>
      <c r="AB238" s="16">
        <f>VLOOKUP($B238,[1]AC!$B:$BJ,27,FALSE)</f>
        <v>6850.3815384615364</v>
      </c>
      <c r="AC238" s="16">
        <f>VLOOKUP($B238,[1]AC!$B:$BJ,28,FALSE)</f>
        <v>7.1867656425338225E-3</v>
      </c>
      <c r="AD238" s="16">
        <f>VLOOKUP($B238,[1]AC!$B:$BJ,29,FALSE)</f>
        <v>7.1718651040447784E-3</v>
      </c>
      <c r="AE238" s="16" t="str">
        <f>VLOOKUP($B238,[1]AC!$B:$BJ,30,FALSE)</f>
        <v>UP</v>
      </c>
      <c r="AF238" s="16" t="str">
        <f>VLOOKUP($B238,[1]AC!$B:$BJ,31,FALSE)</f>
        <v>UP</v>
      </c>
      <c r="AG238" s="16" t="str">
        <f>VLOOKUP($B238,[1]AC!$B:$BJ,32,FALSE)</f>
        <v>POSITIVE</v>
      </c>
      <c r="AH238" s="16">
        <f>VLOOKUP($B238,[1]AC!$B:$BJ,33,FALSE)</f>
        <v>46.856260576662258</v>
      </c>
      <c r="AI238" s="16">
        <f>VLOOKUP($B238,[1]AC!$B:$BJ,34,FALSE)</f>
        <v>6560.7823076923087</v>
      </c>
      <c r="AJ238" s="16">
        <f>VLOOKUP($B238,[1]AC!$B:$BJ,35,FALSE)</f>
        <v>46.846773440212687</v>
      </c>
      <c r="AK238" s="16">
        <f>VLOOKUP($B238,[1]AC!$B:$BJ,36,FALSE)</f>
        <v>6561.3723076923088</v>
      </c>
      <c r="AL238" s="16">
        <f>VLOOKUP($B238,[1]AC!$B:$BJ,37,FALSE)</f>
        <v>7.1418709506219681E-3</v>
      </c>
      <c r="AM238" s="16">
        <f>VLOOKUP($B238,[1]AC!$B:$BJ,38,FALSE)</f>
        <v>7.1397828447093718E-3</v>
      </c>
      <c r="AN238" s="16" t="str">
        <f>VLOOKUP($B239,[1]AC!$B:$BJ,39,FALSE)</f>
        <v>DOWN</v>
      </c>
      <c r="AO238" s="16" t="str">
        <f>VLOOKUP($B238,[1]AC!$B:$BJ,40,FALSE)</f>
        <v>UP</v>
      </c>
      <c r="AP238" s="16" t="str">
        <f>VLOOKUP($B238,[1]AC!$B:$BJ,41,FALSE)</f>
        <v>POSITIVE</v>
      </c>
      <c r="AQ238" s="16">
        <f>VLOOKUP($B238,[1]AC!$B:$BJ,42,FALSE)</f>
        <v>48.819589737828338</v>
      </c>
      <c r="AR238" s="16">
        <f>VLOOKUP($B238,[1]AC!$B:$BJ,43,FALSE)</f>
        <v>6769.6039787132295</v>
      </c>
      <c r="AS238" s="16">
        <f>VLOOKUP($B238,[1]AC!$B:$BJ,44,FALSE)</f>
        <v>48.689487506715423</v>
      </c>
      <c r="AT238" s="16">
        <f>VLOOKUP($B238,[1]AC!$B:$BJ,45,FALSE)</f>
        <v>6766.1256231941452</v>
      </c>
      <c r="AU238" s="16">
        <f>VLOOKUP($B238,[1]AC!$B:$BJ,46,FALSE)</f>
        <v>7.2115872496145627E-3</v>
      </c>
      <c r="AV238" s="16">
        <f>VLOOKUP($B238,[1]AC!$B:$BJ,47,FALSE)</f>
        <v>7.1960661415757373E-3</v>
      </c>
      <c r="AW238" s="16" t="str">
        <f>VLOOKUP($B238,[1]AC!$B:$BJ,48,FALSE)</f>
        <v>UP</v>
      </c>
      <c r="AX238" s="16" t="str">
        <f>VLOOKUP($B238,[1]AC!$B:$BJ,49,FALSE)</f>
        <v>UP</v>
      </c>
      <c r="AY238" s="16" t="str">
        <f>VLOOKUP($B238,[1]AC!$B:$BJ,50,FALSE)</f>
        <v>POSITIVE</v>
      </c>
      <c r="AZ238" s="16">
        <f>VLOOKUP($B238,[1]AC!$B:$BJ,51,FALSE)</f>
        <v>87.934539005043149</v>
      </c>
      <c r="BA238" s="16">
        <f>VLOOKUP($B238,[1]AC!$B:$BJ,52,FALSE)</f>
        <v>50.964916874092388</v>
      </c>
      <c r="BB238" s="16">
        <f>VLOOKUP($B238,[1]AC!$B:$BJ,53,FALSE)</f>
        <v>46.04570265032509</v>
      </c>
      <c r="BC238" s="16">
        <f>VLOOKUP($B238,[1]AC!$B:$BJ,54,FALSE)</f>
        <v>8.4275289539243348E-2</v>
      </c>
      <c r="BD238" s="16">
        <f>VLOOKUP($B238,[1]AC!$B:$BJ,55,FALSE)</f>
        <v>0.10601445441602575</v>
      </c>
      <c r="BE238" s="16">
        <f>VLOOKUP($B238,[1]AC!$B:$BJ,56,FALSE)</f>
        <v>0.20011199350456321</v>
      </c>
      <c r="BF238" s="14">
        <f>VLOOKUP($B238,[2]indicators!$A:$G,2,FALSE)</f>
        <v>27</v>
      </c>
      <c r="BG238" s="14">
        <f>VLOOKUP($B238,[2]indicators!$A:$G,3,FALSE)</f>
        <v>0</v>
      </c>
      <c r="BH238" s="14">
        <f>VLOOKUP($B238,[2]indicators!$A:$G,4,FALSE)</f>
        <v>0</v>
      </c>
      <c r="BI238" s="17">
        <f>VLOOKUP($B238,[2]indicators!$A:$G,5,FALSE)</f>
        <v>0</v>
      </c>
      <c r="BJ238" s="17">
        <f>VLOOKUP($B238,[2]indicators!$A:$G,6,FALSE)</f>
        <v>46063</v>
      </c>
      <c r="BK238" s="17">
        <f>VLOOKUP($B238,[2]indicators!$A:$G,7,FALSE)</f>
        <v>46058</v>
      </c>
    </row>
    <row r="239" spans="1:63" x14ac:dyDescent="0.25">
      <c r="A239" s="14">
        <v>238</v>
      </c>
      <c r="B239" s="14" t="s">
        <v>256</v>
      </c>
      <c r="C239" s="6" t="s">
        <v>661</v>
      </c>
      <c r="D239" s="6" t="s">
        <v>100</v>
      </c>
      <c r="E239" s="15">
        <f t="shared" ca="1" si="3"/>
        <v>5</v>
      </c>
      <c r="F239" s="16">
        <f>VLOOKUP($B239,[1]AC!$B:$BJ,5,FALSE)</f>
        <v>51.902376482044332</v>
      </c>
      <c r="G239" s="16">
        <f>VLOOKUP($B240,[1]AC!$B:$BJ,6,FALSE)</f>
        <v>52.558294930935155</v>
      </c>
      <c r="H239" s="16">
        <f>VLOOKUP($B240,[1]AC!$B:$BJ,7,FALSE)</f>
        <v>0</v>
      </c>
      <c r="I239" s="16">
        <f>VLOOKUP($B240,[1]AC!$B:$BJ,8,FALSE)</f>
        <v>175.5</v>
      </c>
      <c r="J239" s="16">
        <f>VLOOKUP($B240,[1]AC!$B:$BJ,9,FALSE)</f>
        <v>6941.81</v>
      </c>
      <c r="K239" s="16">
        <f>VLOOKUP($B240,[1]AC!$B:$BJ,10,FALSE)</f>
        <v>176.87</v>
      </c>
      <c r="L239" s="16">
        <f>VLOOKUP($B240,[1]AC!$B:$BJ,11,FALSE)</f>
        <v>6964.82</v>
      </c>
      <c r="M239" s="16">
        <f>VLOOKUP($B240,[1]AC!$B:$BJ,12,FALSE)</f>
        <v>2.5281590824295104E-2</v>
      </c>
      <c r="N239" s="16">
        <f>VLOOKUP($B240,[1]AC!$B:$BJ,13,FALSE)</f>
        <v>2.5394769714077323E-2</v>
      </c>
      <c r="O239" s="16">
        <f>VLOOKUP($B240,[1]AC!$B:$BJ,14,FALSE)</f>
        <v>164.72820000000004</v>
      </c>
      <c r="P239" s="16">
        <f>VLOOKUP($B240,[1]AC!$B:$BJ,15,FALSE)</f>
        <v>6892.2477999999992</v>
      </c>
      <c r="Q239" s="16">
        <f>VLOOKUP($B240,[1]AC!$B:$BJ,16,FALSE)</f>
        <v>164.22120000000004</v>
      </c>
      <c r="R239" s="16">
        <f>VLOOKUP($B240,[1]AC!$B:$BJ,17,FALSE)</f>
        <v>6889.6637999999994</v>
      </c>
      <c r="S239" s="16">
        <f>VLOOKUP($B240,[1]AC!$B:$BJ,18,FALSE)</f>
        <v>2.3900504563982749E-2</v>
      </c>
      <c r="T239" s="16">
        <f>VLOOKUP($B240,[1]AC!$B:$BJ,19,FALSE)</f>
        <v>2.3835880061375426E-2</v>
      </c>
      <c r="U239" s="16" t="str">
        <f>VLOOKUP($B239,[1]AC!$B:$BJ,20,FALSE)</f>
        <v>NEGATIVE</v>
      </c>
      <c r="V239" s="16" t="str">
        <f>VLOOKUP($B239,[1]AC!$B:$BJ,21,FALSE)</f>
        <v/>
      </c>
      <c r="W239" s="16" t="str">
        <f>VLOOKUP($B239,[1]AC!$B:$BJ,22,FALSE)</f>
        <v>UP</v>
      </c>
      <c r="X239" s="16" t="str">
        <f>VLOOKUP($B239,[1]AC!$B:$BJ,23,FALSE)</f>
        <v>POSITIVE</v>
      </c>
      <c r="Y239" s="16">
        <f>VLOOKUP($B239,[1]AC!$B:$BJ,24,FALSE)</f>
        <v>32.478958871333987</v>
      </c>
      <c r="Z239" s="16">
        <f>VLOOKUP($B239,[1]AC!$B:$BJ,25,FALSE)</f>
        <v>6852.6203076923057</v>
      </c>
      <c r="AA239" s="16">
        <f>VLOOKUP($B239,[1]AC!$B:$BJ,26,FALSE)</f>
        <v>32.454075544000005</v>
      </c>
      <c r="AB239" s="16">
        <f>VLOOKUP($B239,[1]AC!$B:$BJ,27,FALSE)</f>
        <v>6850.3815384615364</v>
      </c>
      <c r="AC239" s="16">
        <f>VLOOKUP($B239,[1]AC!$B:$BJ,28,FALSE)</f>
        <v>4.739640810811482E-3</v>
      </c>
      <c r="AD239" s="16">
        <f>VLOOKUP($B239,[1]AC!$B:$BJ,29,FALSE)</f>
        <v>4.7375573698758633E-3</v>
      </c>
      <c r="AE239" s="16" t="str">
        <f>VLOOKUP($B239,[1]AC!$B:$BJ,30,FALSE)</f>
        <v>UP</v>
      </c>
      <c r="AF239" s="16" t="str">
        <f>VLOOKUP($B239,[1]AC!$B:$BJ,31,FALSE)</f>
        <v>UP</v>
      </c>
      <c r="AG239" s="16" t="str">
        <f>VLOOKUP($B239,[1]AC!$B:$BJ,32,FALSE)</f>
        <v>POSITIVE</v>
      </c>
      <c r="AH239" s="16">
        <f>VLOOKUP($B239,[1]AC!$B:$BJ,33,FALSE)</f>
        <v>27.770608753643664</v>
      </c>
      <c r="AI239" s="16">
        <f>VLOOKUP($B239,[1]AC!$B:$BJ,34,FALSE)</f>
        <v>6560.7823076923087</v>
      </c>
      <c r="AJ239" s="16">
        <f>VLOOKUP($B239,[1]AC!$B:$BJ,35,FALSE)</f>
        <v>27.78035237859984</v>
      </c>
      <c r="AK239" s="16">
        <f>VLOOKUP($B239,[1]AC!$B:$BJ,36,FALSE)</f>
        <v>6561.3723076923088</v>
      </c>
      <c r="AL239" s="16">
        <f>VLOOKUP($B239,[1]AC!$B:$BJ,37,FALSE)</f>
        <v>4.2328197235082026E-3</v>
      </c>
      <c r="AM239" s="16">
        <f>VLOOKUP($B239,[1]AC!$B:$BJ,38,FALSE)</f>
        <v>4.2339241054849437E-3</v>
      </c>
      <c r="AN239" s="16" t="str">
        <f>VLOOKUP($B240,[1]AC!$B:$BJ,39,FALSE)</f>
        <v>DOWN</v>
      </c>
      <c r="AO239" s="16" t="str">
        <f>VLOOKUP($B239,[1]AC!$B:$BJ,40,FALSE)</f>
        <v>DOWN</v>
      </c>
      <c r="AP239" s="16" t="str">
        <f>VLOOKUP($B239,[1]AC!$B:$BJ,41,FALSE)</f>
        <v>POSITIVE</v>
      </c>
      <c r="AQ239" s="16">
        <f>VLOOKUP($B239,[1]AC!$B:$BJ,42,FALSE)</f>
        <v>31.412671159292408</v>
      </c>
      <c r="AR239" s="16">
        <f>VLOOKUP($B239,[1]AC!$B:$BJ,43,FALSE)</f>
        <v>6769.6039787132295</v>
      </c>
      <c r="AS239" s="16">
        <f>VLOOKUP($B239,[1]AC!$B:$BJ,44,FALSE)</f>
        <v>31.35154624329023</v>
      </c>
      <c r="AT239" s="16">
        <f>VLOOKUP($B239,[1]AC!$B:$BJ,45,FALSE)</f>
        <v>6766.1256231941452</v>
      </c>
      <c r="AU239" s="16">
        <f>VLOOKUP($B239,[1]AC!$B:$BJ,46,FALSE)</f>
        <v>4.6402524073887331E-3</v>
      </c>
      <c r="AV239" s="16">
        <f>VLOOKUP($B239,[1]AC!$B:$BJ,47,FALSE)</f>
        <v>4.633603924795269E-3</v>
      </c>
      <c r="AW239" s="16" t="str">
        <f>VLOOKUP($B239,[1]AC!$B:$BJ,48,FALSE)</f>
        <v>UP</v>
      </c>
      <c r="AX239" s="16" t="str">
        <f>VLOOKUP($B239,[1]AC!$B:$BJ,49,FALSE)</f>
        <v>UP</v>
      </c>
      <c r="AY239" s="16" t="str">
        <f>VLOOKUP($B239,[1]AC!$B:$BJ,50,FALSE)</f>
        <v>POSITIVE</v>
      </c>
      <c r="AZ239" s="16">
        <f>VLOOKUP($B239,[1]AC!$B:$BJ,51,FALSE)</f>
        <v>60.556802060635611</v>
      </c>
      <c r="BA239" s="16">
        <f>VLOOKUP($B239,[1]AC!$B:$BJ,52,FALSE)</f>
        <v>34.002258020216416</v>
      </c>
      <c r="BB239" s="16">
        <f>VLOOKUP($B239,[1]AC!$B:$BJ,53,FALSE)</f>
        <v>26.692017957057857</v>
      </c>
      <c r="BC239" s="16">
        <f>VLOOKUP($B239,[1]AC!$B:$BJ,54,FALSE)</f>
        <v>1.2873909124603289E-2</v>
      </c>
      <c r="BD239" s="16">
        <f>VLOOKUP($B239,[1]AC!$B:$BJ,55,FALSE)</f>
        <v>4.1164550043324422E-2</v>
      </c>
      <c r="BE239" s="16">
        <f>VLOOKUP($B239,[1]AC!$B:$BJ,56,FALSE)</f>
        <v>0.29027337144037224</v>
      </c>
      <c r="BF239" s="14">
        <f>VLOOKUP($B239,[2]indicators!$A:$G,2,FALSE)</f>
        <v>3</v>
      </c>
      <c r="BG239" s="14">
        <f>VLOOKUP($B239,[2]indicators!$A:$G,3,FALSE)</f>
        <v>0</v>
      </c>
      <c r="BH239" s="14">
        <f>VLOOKUP($B239,[2]indicators!$A:$G,4,FALSE)</f>
        <v>0</v>
      </c>
      <c r="BI239" s="17">
        <f>VLOOKUP($B239,[2]indicators!$A:$G,5,FALSE)</f>
        <v>0</v>
      </c>
      <c r="BJ239" s="17">
        <f>VLOOKUP($B239,[2]indicators!$A:$G,6,FALSE)</f>
        <v>46045</v>
      </c>
      <c r="BK239" s="17">
        <f>VLOOKUP($B239,[2]indicators!$A:$G,7,FALSE)</f>
        <v>0</v>
      </c>
    </row>
    <row r="240" spans="1:63" x14ac:dyDescent="0.25">
      <c r="A240" s="14">
        <v>239</v>
      </c>
      <c r="B240" s="14" t="s">
        <v>257</v>
      </c>
      <c r="C240" s="6" t="s">
        <v>662</v>
      </c>
      <c r="D240" s="6" t="s">
        <v>100</v>
      </c>
      <c r="E240" s="15">
        <f t="shared" ca="1" si="3"/>
        <v>5</v>
      </c>
      <c r="F240" s="16">
        <f>VLOOKUP($B240,[1]AC!$B:$BJ,5,FALSE)</f>
        <v>56.315939806471967</v>
      </c>
      <c r="G240" s="16">
        <f>VLOOKUP($B241,[1]AC!$B:$BJ,6,FALSE)</f>
        <v>52.558294930935155</v>
      </c>
      <c r="H240" s="16">
        <f>VLOOKUP($B241,[1]AC!$B:$BJ,7,FALSE)</f>
        <v>0</v>
      </c>
      <c r="I240" s="16">
        <f>VLOOKUP($B241,[1]AC!$B:$BJ,8,FALSE)</f>
        <v>109.65</v>
      </c>
      <c r="J240" s="16">
        <f>VLOOKUP($B241,[1]AC!$B:$BJ,9,FALSE)</f>
        <v>6941.81</v>
      </c>
      <c r="K240" s="16">
        <f>VLOOKUP($B241,[1]AC!$B:$BJ,10,FALSE)</f>
        <v>109.86</v>
      </c>
      <c r="L240" s="16">
        <f>VLOOKUP($B241,[1]AC!$B:$BJ,11,FALSE)</f>
        <v>6964.82</v>
      </c>
      <c r="M240" s="16">
        <f>VLOOKUP($B241,[1]AC!$B:$BJ,12,FALSE)</f>
        <v>1.5795592215863009E-2</v>
      </c>
      <c r="N240" s="16">
        <f>VLOOKUP($B241,[1]AC!$B:$BJ,13,FALSE)</f>
        <v>1.5773559115669897E-2</v>
      </c>
      <c r="O240" s="16">
        <f>VLOOKUP($B241,[1]AC!$B:$BJ,14,FALSE)</f>
        <v>104.04106948722153</v>
      </c>
      <c r="P240" s="16">
        <f>VLOOKUP($B241,[1]AC!$B:$BJ,15,FALSE)</f>
        <v>6892.2477999999992</v>
      </c>
      <c r="Q240" s="16">
        <f>VLOOKUP($B241,[1]AC!$B:$BJ,16,FALSE)</f>
        <v>103.90513349990398</v>
      </c>
      <c r="R240" s="16">
        <f>VLOOKUP($B241,[1]AC!$B:$BJ,17,FALSE)</f>
        <v>6889.6637999999994</v>
      </c>
      <c r="S240" s="16">
        <f>VLOOKUP($B241,[1]AC!$B:$BJ,18,FALSE)</f>
        <v>1.5095375631622176E-2</v>
      </c>
      <c r="T240" s="16">
        <f>VLOOKUP($B241,[1]AC!$B:$BJ,19,FALSE)</f>
        <v>1.5081306797568843E-2</v>
      </c>
      <c r="U240" s="16" t="str">
        <f>VLOOKUP($B240,[1]AC!$B:$BJ,20,FALSE)</f>
        <v>NEGATIVE</v>
      </c>
      <c r="V240" s="16" t="str">
        <f>VLOOKUP($B240,[1]AC!$B:$BJ,21,FALSE)</f>
        <v/>
      </c>
      <c r="W240" s="16" t="str">
        <f>VLOOKUP($B240,[1]AC!$B:$BJ,22,FALSE)</f>
        <v>UP</v>
      </c>
      <c r="X240" s="16" t="str">
        <f>VLOOKUP($B240,[1]AC!$B:$BJ,23,FALSE)</f>
        <v>POSITIVE</v>
      </c>
      <c r="Y240" s="16">
        <f>VLOOKUP($B240,[1]AC!$B:$BJ,24,FALSE)</f>
        <v>161.45523076923087</v>
      </c>
      <c r="Z240" s="16">
        <f>VLOOKUP($B240,[1]AC!$B:$BJ,25,FALSE)</f>
        <v>6852.6203076923057</v>
      </c>
      <c r="AA240" s="16">
        <f>VLOOKUP($B240,[1]AC!$B:$BJ,26,FALSE)</f>
        <v>161.12430769230778</v>
      </c>
      <c r="AB240" s="16">
        <f>VLOOKUP($B240,[1]AC!$B:$BJ,27,FALSE)</f>
        <v>6850.3815384615364</v>
      </c>
      <c r="AC240" s="16">
        <f>VLOOKUP($B240,[1]AC!$B:$BJ,28,FALSE)</f>
        <v>2.3561093934825444E-2</v>
      </c>
      <c r="AD240" s="16">
        <f>VLOOKUP($B240,[1]AC!$B:$BJ,29,FALSE)</f>
        <v>2.3520486674745593E-2</v>
      </c>
      <c r="AE240" s="16" t="str">
        <f>VLOOKUP($B240,[1]AC!$B:$BJ,30,FALSE)</f>
        <v>UP</v>
      </c>
      <c r="AF240" s="16" t="str">
        <f>VLOOKUP($B240,[1]AC!$B:$BJ,31,FALSE)</f>
        <v>UP</v>
      </c>
      <c r="AG240" s="16" t="str">
        <f>VLOOKUP($B240,[1]AC!$B:$BJ,32,FALSE)</f>
        <v>POSITIVE</v>
      </c>
      <c r="AH240" s="16">
        <f>VLOOKUP($B240,[1]AC!$B:$BJ,33,FALSE)</f>
        <v>152.08416196955352</v>
      </c>
      <c r="AI240" s="16">
        <f>VLOOKUP($B240,[1]AC!$B:$BJ,34,FALSE)</f>
        <v>6560.7823076923087</v>
      </c>
      <c r="AJ240" s="16">
        <f>VLOOKUP($B240,[1]AC!$B:$BJ,35,FALSE)</f>
        <v>152.11929017468171</v>
      </c>
      <c r="AK240" s="16">
        <f>VLOOKUP($B240,[1]AC!$B:$BJ,36,FALSE)</f>
        <v>6561.3723076923088</v>
      </c>
      <c r="AL240" s="16">
        <f>VLOOKUP($B240,[1]AC!$B:$BJ,37,FALSE)</f>
        <v>2.3180796867964919E-2</v>
      </c>
      <c r="AM240" s="16">
        <f>VLOOKUP($B240,[1]AC!$B:$BJ,38,FALSE)</f>
        <v>2.3184066235098826E-2</v>
      </c>
      <c r="AN240" s="16" t="str">
        <f>VLOOKUP($B241,[1]AC!$B:$BJ,39,FALSE)</f>
        <v>DOWN</v>
      </c>
      <c r="AO240" s="16" t="str">
        <f>VLOOKUP($B240,[1]AC!$B:$BJ,40,FALSE)</f>
        <v>DOWN</v>
      </c>
      <c r="AP240" s="16" t="str">
        <f>VLOOKUP($B240,[1]AC!$B:$BJ,41,FALSE)</f>
        <v>POSITIVE</v>
      </c>
      <c r="AQ240" s="16">
        <f>VLOOKUP($B240,[1]AC!$B:$BJ,42,FALSE)</f>
        <v>160.40740010414942</v>
      </c>
      <c r="AR240" s="16">
        <f>VLOOKUP($B240,[1]AC!$B:$BJ,43,FALSE)</f>
        <v>6769.6039787132295</v>
      </c>
      <c r="AS240" s="16">
        <f>VLOOKUP($B240,[1]AC!$B:$BJ,44,FALSE)</f>
        <v>160.10254299578048</v>
      </c>
      <c r="AT240" s="16">
        <f>VLOOKUP($B240,[1]AC!$B:$BJ,45,FALSE)</f>
        <v>6766.1256231941452</v>
      </c>
      <c r="AU240" s="16">
        <f>VLOOKUP($B240,[1]AC!$B:$BJ,46,FALSE)</f>
        <v>2.369524134772796E-2</v>
      </c>
      <c r="AV240" s="16">
        <f>VLOOKUP($B240,[1]AC!$B:$BJ,47,FALSE)</f>
        <v>2.3662366310041913E-2</v>
      </c>
      <c r="AW240" s="16" t="str">
        <f>VLOOKUP($B240,[1]AC!$B:$BJ,48,FALSE)</f>
        <v>UP</v>
      </c>
      <c r="AX240" s="16" t="str">
        <f>VLOOKUP($B240,[1]AC!$B:$BJ,49,FALSE)</f>
        <v>UP</v>
      </c>
      <c r="AY240" s="16" t="str">
        <f>VLOOKUP($B240,[1]AC!$B:$BJ,50,FALSE)</f>
        <v>POSITIVE</v>
      </c>
      <c r="AZ240" s="16">
        <f>VLOOKUP($B240,[1]AC!$B:$BJ,51,FALSE)</f>
        <v>71.194072917117666</v>
      </c>
      <c r="BA240" s="16">
        <f>VLOOKUP($B240,[1]AC!$B:$BJ,52,FALSE)</f>
        <v>171.76483870967741</v>
      </c>
      <c r="BB240" s="16">
        <f>VLOOKUP($B240,[1]AC!$B:$BJ,53,FALSE)</f>
        <v>149.23650891450228</v>
      </c>
      <c r="BC240" s="16">
        <f>VLOOKUP($B240,[1]AC!$B:$BJ,54,FALSE)</f>
        <v>2.1745785216471969E-2</v>
      </c>
      <c r="BD240" s="16">
        <f>VLOOKUP($B240,[1]AC!$B:$BJ,55,FALSE)</f>
        <v>6.5391353757279891E-2</v>
      </c>
      <c r="BE240" s="16">
        <f>VLOOKUP($B240,[1]AC!$B:$BJ,56,FALSE)</f>
        <v>0.17598569731046232</v>
      </c>
      <c r="BF240" s="14">
        <f>VLOOKUP($B240,[2]indicators!$A:$G,2,FALSE)</f>
        <v>3</v>
      </c>
      <c r="BG240" s="14">
        <f>VLOOKUP($B240,[2]indicators!$A:$G,3,FALSE)</f>
        <v>0</v>
      </c>
      <c r="BH240" s="14">
        <f>VLOOKUP($B240,[2]indicators!$A:$G,4,FALSE)</f>
        <v>0</v>
      </c>
      <c r="BI240" s="17">
        <f>VLOOKUP($B240,[2]indicators!$A:$G,5,FALSE)</f>
        <v>0</v>
      </c>
      <c r="BJ240" s="17">
        <f>VLOOKUP($B240,[2]indicators!$A:$G,6,FALSE)</f>
        <v>46028</v>
      </c>
      <c r="BK240" s="17">
        <f>VLOOKUP($B240,[2]indicators!$A:$G,7,FALSE)</f>
        <v>46028</v>
      </c>
    </row>
    <row r="241" spans="1:63" x14ac:dyDescent="0.25">
      <c r="A241" s="14">
        <v>240</v>
      </c>
      <c r="B241" s="14" t="s">
        <v>258</v>
      </c>
      <c r="C241" s="6" t="s">
        <v>663</v>
      </c>
      <c r="D241" s="6" t="s">
        <v>100</v>
      </c>
      <c r="E241" s="15">
        <f t="shared" ca="1" si="3"/>
        <v>1</v>
      </c>
      <c r="F241" s="16">
        <f>VLOOKUP($B241,[1]AC!$B:$BJ,5,FALSE)</f>
        <v>62.377331438188051</v>
      </c>
      <c r="G241" s="16">
        <f>VLOOKUP($B242,[1]AC!$B:$BJ,6,FALSE)</f>
        <v>52.558294930935155</v>
      </c>
      <c r="H241" s="16">
        <f>VLOOKUP($B242,[1]AC!$B:$BJ,7,FALSE)</f>
        <v>0</v>
      </c>
      <c r="I241" s="16">
        <f>VLOOKUP($B242,[1]AC!$B:$BJ,8,FALSE)</f>
        <v>611.47</v>
      </c>
      <c r="J241" s="16">
        <f>VLOOKUP($B242,[1]AC!$B:$BJ,9,FALSE)</f>
        <v>6941.81</v>
      </c>
      <c r="K241" s="16">
        <f>VLOOKUP($B242,[1]AC!$B:$BJ,10,FALSE)</f>
        <v>614.32000000000005</v>
      </c>
      <c r="L241" s="16">
        <f>VLOOKUP($B242,[1]AC!$B:$BJ,11,FALSE)</f>
        <v>6964.82</v>
      </c>
      <c r="M241" s="16">
        <f>VLOOKUP($B242,[1]AC!$B:$BJ,12,FALSE)</f>
        <v>8.8085095962004145E-2</v>
      </c>
      <c r="N241" s="16">
        <f>VLOOKUP($B242,[1]AC!$B:$BJ,13,FALSE)</f>
        <v>8.8203284506993732E-2</v>
      </c>
      <c r="O241" s="16">
        <f>VLOOKUP($B242,[1]AC!$B:$BJ,14,FALSE)</f>
        <v>619.15709284766262</v>
      </c>
      <c r="P241" s="16">
        <f>VLOOKUP($B242,[1]AC!$B:$BJ,15,FALSE)</f>
        <v>6892.2477999999992</v>
      </c>
      <c r="Q241" s="16">
        <f>VLOOKUP($B242,[1]AC!$B:$BJ,16,FALSE)</f>
        <v>619.19728212380016</v>
      </c>
      <c r="R241" s="16">
        <f>VLOOKUP($B242,[1]AC!$B:$BJ,17,FALSE)</f>
        <v>6889.6637999999994</v>
      </c>
      <c r="S241" s="16">
        <f>VLOOKUP($B242,[1]AC!$B:$BJ,18,FALSE)</f>
        <v>8.983384097821652E-2</v>
      </c>
      <c r="T241" s="16">
        <f>VLOOKUP($B242,[1]AC!$B:$BJ,19,FALSE)</f>
        <v>8.9873366843212329E-2</v>
      </c>
      <c r="U241" s="16" t="str">
        <f>VLOOKUP($B241,[1]AC!$B:$BJ,20,FALSE)</f>
        <v>NEGATIVE</v>
      </c>
      <c r="V241" s="16" t="str">
        <f>VLOOKUP($B241,[1]AC!$B:$BJ,21,FALSE)</f>
        <v/>
      </c>
      <c r="W241" s="16" t="str">
        <f>VLOOKUP($B241,[1]AC!$B:$BJ,22,FALSE)</f>
        <v>UP</v>
      </c>
      <c r="X241" s="16" t="str">
        <f>VLOOKUP($B241,[1]AC!$B:$BJ,23,FALSE)</f>
        <v>POSITIVE</v>
      </c>
      <c r="Y241" s="16">
        <f>VLOOKUP($B241,[1]AC!$B:$BJ,24,FALSE)</f>
        <v>102.76746604001657</v>
      </c>
      <c r="Z241" s="16">
        <f>VLOOKUP($B241,[1]AC!$B:$BJ,25,FALSE)</f>
        <v>6852.6203076923057</v>
      </c>
      <c r="AA241" s="16">
        <f>VLOOKUP($B241,[1]AC!$B:$BJ,26,FALSE)</f>
        <v>102.51748748854152</v>
      </c>
      <c r="AB241" s="16">
        <f>VLOOKUP($B241,[1]AC!$B:$BJ,27,FALSE)</f>
        <v>6850.3815384615364</v>
      </c>
      <c r="AC241" s="16">
        <f>VLOOKUP($B241,[1]AC!$B:$BJ,28,FALSE)</f>
        <v>1.4996813105879586E-2</v>
      </c>
      <c r="AD241" s="16">
        <f>VLOOKUP($B241,[1]AC!$B:$BJ,29,FALSE)</f>
        <v>1.4965223019032742E-2</v>
      </c>
      <c r="AE241" s="16" t="str">
        <f>VLOOKUP($B241,[1]AC!$B:$BJ,30,FALSE)</f>
        <v>UP</v>
      </c>
      <c r="AF241" s="16" t="str">
        <f>VLOOKUP($B241,[1]AC!$B:$BJ,31,FALSE)</f>
        <v>UP</v>
      </c>
      <c r="AG241" s="16" t="str">
        <f>VLOOKUP($B241,[1]AC!$B:$BJ,32,FALSE)</f>
        <v>POSITIVE</v>
      </c>
      <c r="AH241" s="16">
        <f>VLOOKUP($B241,[1]AC!$B:$BJ,33,FALSE)</f>
        <v>93.879613544756921</v>
      </c>
      <c r="AI241" s="16">
        <f>VLOOKUP($B241,[1]AC!$B:$BJ,34,FALSE)</f>
        <v>6560.7823076923087</v>
      </c>
      <c r="AJ241" s="16">
        <f>VLOOKUP($B241,[1]AC!$B:$BJ,35,FALSE)</f>
        <v>93.884998121016437</v>
      </c>
      <c r="AK241" s="16">
        <f>VLOOKUP($B241,[1]AC!$B:$BJ,36,FALSE)</f>
        <v>6561.3723076923088</v>
      </c>
      <c r="AL241" s="16">
        <f>VLOOKUP($B241,[1]AC!$B:$BJ,37,FALSE)</f>
        <v>1.4309210265167014E-2</v>
      </c>
      <c r="AM241" s="16">
        <f>VLOOKUP($B241,[1]AC!$B:$BJ,38,FALSE)</f>
        <v>1.4308744225800014E-2</v>
      </c>
      <c r="AN241" s="16" t="str">
        <f>VLOOKUP($B242,[1]AC!$B:$BJ,39,FALSE)</f>
        <v>DOWN</v>
      </c>
      <c r="AO241" s="16" t="str">
        <f>VLOOKUP($B241,[1]AC!$B:$BJ,40,FALSE)</f>
        <v>UP</v>
      </c>
      <c r="AP241" s="16" t="str">
        <f>VLOOKUP($B241,[1]AC!$B:$BJ,41,FALSE)</f>
        <v>POSITIVE</v>
      </c>
      <c r="AQ241" s="16">
        <f>VLOOKUP($B241,[1]AC!$B:$BJ,42,FALSE)</f>
        <v>100.00549205324171</v>
      </c>
      <c r="AR241" s="16">
        <f>VLOOKUP($B241,[1]AC!$B:$BJ,43,FALSE)</f>
        <v>6769.6039787132295</v>
      </c>
      <c r="AS241" s="16">
        <f>VLOOKUP($B241,[1]AC!$B:$BJ,44,FALSE)</f>
        <v>99.810677958857454</v>
      </c>
      <c r="AT241" s="16">
        <f>VLOOKUP($B241,[1]AC!$B:$BJ,45,FALSE)</f>
        <v>6766.1256231941452</v>
      </c>
      <c r="AU241" s="16">
        <f>VLOOKUP($B241,[1]AC!$B:$BJ,46,FALSE)</f>
        <v>1.4772724130939609E-2</v>
      </c>
      <c r="AV241" s="16">
        <f>VLOOKUP($B241,[1]AC!$B:$BJ,47,FALSE)</f>
        <v>1.4751525986556976E-2</v>
      </c>
      <c r="AW241" s="16" t="str">
        <f>VLOOKUP($B241,[1]AC!$B:$BJ,48,FALSE)</f>
        <v>UP</v>
      </c>
      <c r="AX241" s="16" t="str">
        <f>VLOOKUP($B241,[1]AC!$B:$BJ,49,FALSE)</f>
        <v>UP</v>
      </c>
      <c r="AY241" s="16" t="str">
        <f>VLOOKUP($B241,[1]AC!$B:$BJ,50,FALSE)</f>
        <v>POSITIVE</v>
      </c>
      <c r="AZ241" s="16">
        <f>VLOOKUP($B241,[1]AC!$B:$BJ,51,FALSE)</f>
        <v>81.948445813765034</v>
      </c>
      <c r="BA241" s="16">
        <f>VLOOKUP($B241,[1]AC!$B:$BJ,52,FALSE)</f>
        <v>106.05301331380896</v>
      </c>
      <c r="BB241" s="16">
        <f>VLOOKUP($B241,[1]AC!$B:$BJ,53,FALSE)</f>
        <v>92.66809899618805</v>
      </c>
      <c r="BC241" s="16">
        <f>VLOOKUP($B241,[1]AC!$B:$BJ,54,FALSE)</f>
        <v>3.3916873965170957E-2</v>
      </c>
      <c r="BD241" s="16">
        <f>VLOOKUP($B241,[1]AC!$B:$BJ,55,FALSE)</f>
        <v>5.3910734870592281E-2</v>
      </c>
      <c r="BE241" s="16">
        <f>VLOOKUP($B241,[1]AC!$B:$BJ,56,FALSE)</f>
        <v>0.18325509196547252</v>
      </c>
      <c r="BF241" s="14">
        <f>VLOOKUP($B241,[2]indicators!$A:$G,2,FALSE)</f>
        <v>70</v>
      </c>
      <c r="BG241" s="14">
        <f>VLOOKUP($B241,[2]indicators!$A:$G,3,FALSE)</f>
        <v>1</v>
      </c>
      <c r="BH241" s="14">
        <f>VLOOKUP($B241,[2]indicators!$A:$G,4,FALSE)</f>
        <v>0</v>
      </c>
      <c r="BI241" s="17">
        <f>VLOOKUP($B241,[2]indicators!$A:$G,5,FALSE)</f>
        <v>0</v>
      </c>
      <c r="BJ241" s="17">
        <f>VLOOKUP($B241,[2]indicators!$A:$G,6,FALSE)</f>
        <v>45973</v>
      </c>
      <c r="BK241" s="17">
        <f>VLOOKUP($B241,[2]indicators!$A:$G,7,FALSE)</f>
        <v>0</v>
      </c>
    </row>
    <row r="242" spans="1:63" x14ac:dyDescent="0.25">
      <c r="A242" s="14">
        <v>241</v>
      </c>
      <c r="B242" s="14" t="s">
        <v>259</v>
      </c>
      <c r="C242" s="6" t="s">
        <v>664</v>
      </c>
      <c r="D242" s="6" t="s">
        <v>100</v>
      </c>
      <c r="E242" s="15">
        <f t="shared" ca="1" si="3"/>
        <v>-1</v>
      </c>
      <c r="F242" s="16">
        <f>VLOOKUP($B242,[1]AC!$B:$BJ,5,FALSE)</f>
        <v>45.866718251317828</v>
      </c>
      <c r="G242" s="16">
        <f>VLOOKUP($B243,[1]AC!$B:$BJ,6,FALSE)</f>
        <v>52.558294930935155</v>
      </c>
      <c r="H242" s="16">
        <f>VLOOKUP($B243,[1]AC!$B:$BJ,7,FALSE)</f>
        <v>0</v>
      </c>
      <c r="I242" s="16">
        <f>VLOOKUP($B243,[1]AC!$B:$BJ,8,FALSE)</f>
        <v>102.91</v>
      </c>
      <c r="J242" s="16">
        <f>VLOOKUP($B243,[1]AC!$B:$BJ,9,FALSE)</f>
        <v>6941.81</v>
      </c>
      <c r="K242" s="16">
        <f>VLOOKUP($B243,[1]AC!$B:$BJ,10,FALSE)</f>
        <v>103.04</v>
      </c>
      <c r="L242" s="16">
        <f>VLOOKUP($B243,[1]AC!$B:$BJ,11,FALSE)</f>
        <v>6964.82</v>
      </c>
      <c r="M242" s="16">
        <f>VLOOKUP($B243,[1]AC!$B:$BJ,12,FALSE)</f>
        <v>1.482466388449122E-2</v>
      </c>
      <c r="N242" s="16">
        <f>VLOOKUP($B243,[1]AC!$B:$BJ,13,FALSE)</f>
        <v>1.4794352187134773E-2</v>
      </c>
      <c r="O242" s="16">
        <f>VLOOKUP($B243,[1]AC!$B:$BJ,14,FALSE)</f>
        <v>103.64333607604222</v>
      </c>
      <c r="P242" s="16">
        <f>VLOOKUP($B243,[1]AC!$B:$BJ,15,FALSE)</f>
        <v>6892.2477999999992</v>
      </c>
      <c r="Q242" s="16">
        <f>VLOOKUP($B243,[1]AC!$B:$BJ,16,FALSE)</f>
        <v>103.60600140040002</v>
      </c>
      <c r="R242" s="16">
        <f>VLOOKUP($B243,[1]AC!$B:$BJ,17,FALSE)</f>
        <v>6889.6637999999994</v>
      </c>
      <c r="S242" s="16">
        <f>VLOOKUP($B243,[1]AC!$B:$BJ,18,FALSE)</f>
        <v>1.5037668273627978E-2</v>
      </c>
      <c r="T242" s="16">
        <f>VLOOKUP($B243,[1]AC!$B:$BJ,19,FALSE)</f>
        <v>1.5037889279938453E-2</v>
      </c>
      <c r="U242" s="16" t="str">
        <f>VLOOKUP($B242,[1]AC!$B:$BJ,20,FALSE)</f>
        <v>NEGATIVE</v>
      </c>
      <c r="V242" s="16" t="str">
        <f>VLOOKUP($B242,[1]AC!$B:$BJ,21,FALSE)</f>
        <v/>
      </c>
      <c r="W242" s="16" t="str">
        <f>VLOOKUP($B242,[1]AC!$B:$BJ,22,FALSE)</f>
        <v>DOWN</v>
      </c>
      <c r="X242" s="16" t="str">
        <f>VLOOKUP($B242,[1]AC!$B:$BJ,23,FALSE)</f>
        <v>NEGATIVE</v>
      </c>
      <c r="Y242" s="16">
        <f>VLOOKUP($B242,[1]AC!$B:$BJ,24,FALSE)</f>
        <v>616.22433949589447</v>
      </c>
      <c r="Z242" s="16">
        <f>VLOOKUP($B242,[1]AC!$B:$BJ,25,FALSE)</f>
        <v>6852.6203076923057</v>
      </c>
      <c r="AA242" s="16">
        <f>VLOOKUP($B242,[1]AC!$B:$BJ,26,FALSE)</f>
        <v>616.39369131030799</v>
      </c>
      <c r="AB242" s="16">
        <f>VLOOKUP($B242,[1]AC!$B:$BJ,27,FALSE)</f>
        <v>6850.3815384615364</v>
      </c>
      <c r="AC242" s="16">
        <f>VLOOKUP($B242,[1]AC!$B:$BJ,28,FALSE)</f>
        <v>8.9925358742576345E-2</v>
      </c>
      <c r="AD242" s="16">
        <f>VLOOKUP($B242,[1]AC!$B:$BJ,29,FALSE)</f>
        <v>8.9979468712736571E-2</v>
      </c>
      <c r="AE242" s="16" t="str">
        <f>VLOOKUP($B242,[1]AC!$B:$BJ,30,FALSE)</f>
        <v>DOWN</v>
      </c>
      <c r="AF242" s="16" t="str">
        <f>VLOOKUP($B242,[1]AC!$B:$BJ,31,FALSE)</f>
        <v>DOWN</v>
      </c>
      <c r="AG242" s="16" t="str">
        <f>VLOOKUP($B242,[1]AC!$B:$BJ,32,FALSE)</f>
        <v>NEGATIVE</v>
      </c>
      <c r="AH242" s="16">
        <f>VLOOKUP($B242,[1]AC!$B:$BJ,33,FALSE)</f>
        <v>585.75087397069774</v>
      </c>
      <c r="AI242" s="16">
        <f>VLOOKUP($B242,[1]AC!$B:$BJ,34,FALSE)</f>
        <v>6560.7823076923087</v>
      </c>
      <c r="AJ242" s="16">
        <f>VLOOKUP($B242,[1]AC!$B:$BJ,35,FALSE)</f>
        <v>585.82395164497655</v>
      </c>
      <c r="AK242" s="16">
        <f>VLOOKUP($B242,[1]AC!$B:$BJ,36,FALSE)</f>
        <v>6561.3723076923088</v>
      </c>
      <c r="AL242" s="16">
        <f>VLOOKUP($B242,[1]AC!$B:$BJ,37,FALSE)</f>
        <v>8.928064467006068E-2</v>
      </c>
      <c r="AM242" s="16">
        <f>VLOOKUP($B242,[1]AC!$B:$BJ,38,FALSE)</f>
        <v>8.9283754094883219E-2</v>
      </c>
      <c r="AN242" s="16" t="str">
        <f>VLOOKUP($B243,[1]AC!$B:$BJ,39,FALSE)</f>
        <v>DOWN</v>
      </c>
      <c r="AO242" s="16" t="str">
        <f>VLOOKUP($B242,[1]AC!$B:$BJ,40,FALSE)</f>
        <v>DOWN</v>
      </c>
      <c r="AP242" s="16" t="str">
        <f>VLOOKUP($B242,[1]AC!$B:$BJ,41,FALSE)</f>
        <v>NEGATIVE</v>
      </c>
      <c r="AQ242" s="16">
        <f>VLOOKUP($B242,[1]AC!$B:$BJ,42,FALSE)</f>
        <v>606.91073381780143</v>
      </c>
      <c r="AR242" s="16">
        <f>VLOOKUP($B242,[1]AC!$B:$BJ,43,FALSE)</f>
        <v>6769.6039787132295</v>
      </c>
      <c r="AS242" s="16">
        <f>VLOOKUP($B242,[1]AC!$B:$BJ,44,FALSE)</f>
        <v>606.81862925003918</v>
      </c>
      <c r="AT242" s="16">
        <f>VLOOKUP($B242,[1]AC!$B:$BJ,45,FALSE)</f>
        <v>6766.1256231941452</v>
      </c>
      <c r="AU242" s="16">
        <f>VLOOKUP($B242,[1]AC!$B:$BJ,46,FALSE)</f>
        <v>8.9652324674561454E-2</v>
      </c>
      <c r="AV242" s="16">
        <f>VLOOKUP($B242,[1]AC!$B:$BJ,47,FALSE)</f>
        <v>8.9684800880710361E-2</v>
      </c>
      <c r="AW242" s="16" t="str">
        <f>VLOOKUP($B242,[1]AC!$B:$BJ,48,FALSE)</f>
        <v>UP</v>
      </c>
      <c r="AX242" s="16" t="str">
        <f>VLOOKUP($B242,[1]AC!$B:$BJ,49,FALSE)</f>
        <v>DOWN</v>
      </c>
      <c r="AY242" s="16" t="str">
        <f>VLOOKUP($B242,[1]AC!$B:$BJ,50,FALSE)</f>
        <v>NEGATIVE</v>
      </c>
      <c r="AZ242" s="16">
        <f>VLOOKUP($B242,[1]AC!$B:$BJ,51,FALSE)</f>
        <v>41.672837512520665</v>
      </c>
      <c r="BA242" s="16">
        <f>VLOOKUP($B242,[1]AC!$B:$BJ,52,FALSE)</f>
        <v>619.67677324848785</v>
      </c>
      <c r="BB242" s="16">
        <f>VLOOKUP($B242,[1]AC!$B:$BJ,53,FALSE)</f>
        <v>578.2353722380484</v>
      </c>
      <c r="BC242" s="16">
        <f>VLOOKUP($B242,[1]AC!$B:$BJ,54,FALSE)</f>
        <v>-1.3243635396347098E-2</v>
      </c>
      <c r="BD242" s="16">
        <f>VLOOKUP($B242,[1]AC!$B:$BJ,55,FALSE)</f>
        <v>-1.2415415952529374E-2</v>
      </c>
      <c r="BE242" s="16">
        <f>VLOOKUP($B242,[1]AC!$B:$BJ,56,FALSE)</f>
        <v>5.747595072455991E-2</v>
      </c>
      <c r="BF242" s="14">
        <f>VLOOKUP($B242,[2]indicators!$A:$G,2,FALSE)</f>
        <v>0</v>
      </c>
      <c r="BG242" s="14">
        <f>VLOOKUP($B242,[2]indicators!$A:$G,3,FALSE)</f>
        <v>0</v>
      </c>
      <c r="BH242" s="14">
        <f>VLOOKUP($B242,[2]indicators!$A:$G,4,FALSE)</f>
        <v>0</v>
      </c>
      <c r="BI242" s="17">
        <f>VLOOKUP($B242,[2]indicators!$A:$G,5,FALSE)</f>
        <v>0</v>
      </c>
      <c r="BJ242" s="17">
        <f>VLOOKUP($B242,[2]indicators!$A:$G,6,FALSE)</f>
        <v>45958</v>
      </c>
      <c r="BK242" s="17">
        <f>VLOOKUP($B242,[2]indicators!$A:$G,7,FALSE)</f>
        <v>45958</v>
      </c>
    </row>
    <row r="243" spans="1:63" x14ac:dyDescent="0.25">
      <c r="A243" s="14">
        <v>242</v>
      </c>
      <c r="B243" s="14" t="s">
        <v>260</v>
      </c>
      <c r="C243" s="6" t="s">
        <v>665</v>
      </c>
      <c r="D243" s="6" t="s">
        <v>100</v>
      </c>
      <c r="E243" s="15">
        <f t="shared" ca="1" si="3"/>
        <v>-1</v>
      </c>
      <c r="F243" s="16">
        <f>VLOOKUP($B243,[1]AC!$B:$BJ,5,FALSE)</f>
        <v>46.727422980122363</v>
      </c>
      <c r="G243" s="16">
        <f>VLOOKUP($B244,[1]AC!$B:$BJ,6,FALSE)</f>
        <v>52.558294930935155</v>
      </c>
      <c r="H243" s="16">
        <f>VLOOKUP($B244,[1]AC!$B:$BJ,7,FALSE)</f>
        <v>0</v>
      </c>
      <c r="I243" s="16">
        <f>VLOOKUP($B244,[1]AC!$B:$BJ,8,FALSE)</f>
        <v>118.08</v>
      </c>
      <c r="J243" s="16">
        <f>VLOOKUP($B244,[1]AC!$B:$BJ,9,FALSE)</f>
        <v>6941.81</v>
      </c>
      <c r="K243" s="16">
        <f>VLOOKUP($B244,[1]AC!$B:$BJ,10,FALSE)</f>
        <v>118.05500000000001</v>
      </c>
      <c r="L243" s="16">
        <f>VLOOKUP($B244,[1]AC!$B:$BJ,11,FALSE)</f>
        <v>6964.82</v>
      </c>
      <c r="M243" s="16">
        <f>VLOOKUP($B244,[1]AC!$B:$BJ,12,FALSE)</f>
        <v>1.7009972903320604E-2</v>
      </c>
      <c r="N243" s="16">
        <f>VLOOKUP($B244,[1]AC!$B:$BJ,13,FALSE)</f>
        <v>1.695018679592581E-2</v>
      </c>
      <c r="O243" s="16">
        <f>VLOOKUP($B244,[1]AC!$B:$BJ,14,FALSE)</f>
        <v>114.08567961867928</v>
      </c>
      <c r="P243" s="16">
        <f>VLOOKUP($B244,[1]AC!$B:$BJ,15,FALSE)</f>
        <v>6892.2477999999992</v>
      </c>
      <c r="Q243" s="16">
        <f>VLOOKUP($B244,[1]AC!$B:$BJ,16,FALSE)</f>
        <v>113.85314775735542</v>
      </c>
      <c r="R243" s="16">
        <f>VLOOKUP($B244,[1]AC!$B:$BJ,17,FALSE)</f>
        <v>6889.6637999999994</v>
      </c>
      <c r="S243" s="16">
        <f>VLOOKUP($B244,[1]AC!$B:$BJ,18,FALSE)</f>
        <v>1.6552753605098076E-2</v>
      </c>
      <c r="T243" s="16">
        <f>VLOOKUP($B244,[1]AC!$B:$BJ,19,FALSE)</f>
        <v>1.6525210962740362E-2</v>
      </c>
      <c r="U243" s="16" t="str">
        <f>VLOOKUP($B243,[1]AC!$B:$BJ,20,FALSE)</f>
        <v>NEGATIVE</v>
      </c>
      <c r="V243" s="16" t="str">
        <f>VLOOKUP($B243,[1]AC!$B:$BJ,21,FALSE)</f>
        <v/>
      </c>
      <c r="W243" s="16" t="str">
        <f>VLOOKUP($B243,[1]AC!$B:$BJ,22,FALSE)</f>
        <v>DOWN</v>
      </c>
      <c r="X243" s="16" t="str">
        <f>VLOOKUP($B243,[1]AC!$B:$BJ,23,FALSE)</f>
        <v>NEGATIVE</v>
      </c>
      <c r="Y243" s="16">
        <f>VLOOKUP($B243,[1]AC!$B:$BJ,24,FALSE)</f>
        <v>102.83860194126324</v>
      </c>
      <c r="Z243" s="16">
        <f>VLOOKUP($B243,[1]AC!$B:$BJ,25,FALSE)</f>
        <v>6852.6203076923057</v>
      </c>
      <c r="AA243" s="16">
        <f>VLOOKUP($B243,[1]AC!$B:$BJ,26,FALSE)</f>
        <v>102.83184454800001</v>
      </c>
      <c r="AB243" s="16">
        <f>VLOOKUP($B243,[1]AC!$B:$BJ,27,FALSE)</f>
        <v>6850.3815384615364</v>
      </c>
      <c r="AC243" s="16">
        <f>VLOOKUP($B243,[1]AC!$B:$BJ,28,FALSE)</f>
        <v>1.5007193938036128E-2</v>
      </c>
      <c r="AD243" s="16">
        <f>VLOOKUP($B243,[1]AC!$B:$BJ,29,FALSE)</f>
        <v>1.5011112004586836E-2</v>
      </c>
      <c r="AE243" s="16" t="str">
        <f>VLOOKUP($B243,[1]AC!$B:$BJ,30,FALSE)</f>
        <v>UP</v>
      </c>
      <c r="AF243" s="16" t="str">
        <f>VLOOKUP($B243,[1]AC!$B:$BJ,31,FALSE)</f>
        <v>DOWN</v>
      </c>
      <c r="AG243" s="16" t="str">
        <f>VLOOKUP($B243,[1]AC!$B:$BJ,32,FALSE)</f>
        <v>NEGATIVE</v>
      </c>
      <c r="AH243" s="16">
        <f>VLOOKUP($B243,[1]AC!$B:$BJ,33,FALSE)</f>
        <v>100.03790192132415</v>
      </c>
      <c r="AI243" s="16">
        <f>VLOOKUP($B243,[1]AC!$B:$BJ,34,FALSE)</f>
        <v>6560.7823076923087</v>
      </c>
      <c r="AJ243" s="16">
        <f>VLOOKUP($B243,[1]AC!$B:$BJ,35,FALSE)</f>
        <v>100.04123516075724</v>
      </c>
      <c r="AK243" s="16">
        <f>VLOOKUP($B243,[1]AC!$B:$BJ,36,FALSE)</f>
        <v>6561.3723076923088</v>
      </c>
      <c r="AL243" s="16">
        <f>VLOOKUP($B243,[1]AC!$B:$BJ,37,FALSE)</f>
        <v>1.5247861799046874E-2</v>
      </c>
      <c r="AM243" s="16">
        <f>VLOOKUP($B243,[1]AC!$B:$BJ,38,FALSE)</f>
        <v>1.5246998717550688E-2</v>
      </c>
      <c r="AN243" s="16" t="str">
        <f>VLOOKUP($B244,[1]AC!$B:$BJ,39,FALSE)</f>
        <v>UP</v>
      </c>
      <c r="AO243" s="16" t="str">
        <f>VLOOKUP($B243,[1]AC!$B:$BJ,40,FALSE)</f>
        <v>UP</v>
      </c>
      <c r="AP243" s="16" t="str">
        <f>VLOOKUP($B243,[1]AC!$B:$BJ,41,FALSE)</f>
        <v>NEGATIVE</v>
      </c>
      <c r="AQ243" s="16">
        <f>VLOOKUP($B243,[1]AC!$B:$BJ,42,FALSE)</f>
        <v>102.14403073301389</v>
      </c>
      <c r="AR243" s="16">
        <f>VLOOKUP($B243,[1]AC!$B:$BJ,43,FALSE)</f>
        <v>6769.6039787132295</v>
      </c>
      <c r="AS243" s="16">
        <f>VLOOKUP($B243,[1]AC!$B:$BJ,44,FALSE)</f>
        <v>102.12856540795367</v>
      </c>
      <c r="AT243" s="16">
        <f>VLOOKUP($B243,[1]AC!$B:$BJ,45,FALSE)</f>
        <v>6766.1256231941452</v>
      </c>
      <c r="AU243" s="16">
        <f>VLOOKUP($B243,[1]AC!$B:$BJ,46,FALSE)</f>
        <v>1.5088627200970994E-2</v>
      </c>
      <c r="AV243" s="16">
        <f>VLOOKUP($B243,[1]AC!$B:$BJ,47,FALSE)</f>
        <v>1.5094098320885289E-2</v>
      </c>
      <c r="AW243" s="16" t="str">
        <f>VLOOKUP($B243,[1]AC!$B:$BJ,48,FALSE)</f>
        <v>UP</v>
      </c>
      <c r="AX243" s="16" t="str">
        <f>VLOOKUP($B243,[1]AC!$B:$BJ,49,FALSE)</f>
        <v>DOWN</v>
      </c>
      <c r="AY243" s="16" t="str">
        <f>VLOOKUP($B243,[1]AC!$B:$BJ,50,FALSE)</f>
        <v>NEGATIVE</v>
      </c>
      <c r="AZ243" s="16">
        <f>VLOOKUP($B243,[1]AC!$B:$BJ,51,FALSE)</f>
        <v>45.49757029797491</v>
      </c>
      <c r="BA243" s="16">
        <f>VLOOKUP($B243,[1]AC!$B:$BJ,52,FALSE)</f>
        <v>103.98677431168097</v>
      </c>
      <c r="BB243" s="16">
        <f>VLOOKUP($B243,[1]AC!$B:$BJ,53,FALSE)</f>
        <v>99.296033853644246</v>
      </c>
      <c r="BC243" s="16">
        <f>VLOOKUP($B243,[1]AC!$B:$BJ,54,FALSE)</f>
        <v>-1.0354915986272917E-2</v>
      </c>
      <c r="BD243" s="16">
        <f>VLOOKUP($B243,[1]AC!$B:$BJ,55,FALSE)</f>
        <v>-7.0755738266102819E-3</v>
      </c>
      <c r="BE243" s="16">
        <f>VLOOKUP($B243,[1]AC!$B:$BJ,56,FALSE)</f>
        <v>3.6395876110041803E-2</v>
      </c>
      <c r="BF243" s="14">
        <f>VLOOKUP($B243,[2]indicators!$A:$G,2,FALSE)</f>
        <v>0</v>
      </c>
      <c r="BG243" s="14">
        <f>VLOOKUP($B243,[2]indicators!$A:$G,3,FALSE)</f>
        <v>0</v>
      </c>
      <c r="BH243" s="14">
        <f>VLOOKUP($B243,[2]indicators!$A:$G,4,FALSE)</f>
        <v>0</v>
      </c>
      <c r="BI243" s="17">
        <f>VLOOKUP($B243,[2]indicators!$A:$G,5,FALSE)</f>
        <v>0</v>
      </c>
      <c r="BJ243" s="17">
        <f>VLOOKUP($B243,[2]indicators!$A:$G,6,FALSE)</f>
        <v>45958</v>
      </c>
      <c r="BK243" s="17">
        <f>VLOOKUP($B243,[2]indicators!$A:$G,7,FALSE)</f>
        <v>0</v>
      </c>
    </row>
    <row r="244" spans="1:63" x14ac:dyDescent="0.25">
      <c r="A244" s="14">
        <v>243</v>
      </c>
      <c r="B244" s="14" t="s">
        <v>261</v>
      </c>
      <c r="C244" s="6" t="s">
        <v>666</v>
      </c>
      <c r="D244" s="6" t="s">
        <v>100</v>
      </c>
      <c r="E244" s="15">
        <f t="shared" ca="1" si="3"/>
        <v>5</v>
      </c>
      <c r="F244" s="16">
        <f>VLOOKUP($B244,[1]AC!$B:$BJ,5,FALSE)</f>
        <v>55.172840711326501</v>
      </c>
      <c r="G244" s="16">
        <f>VLOOKUP($B245,[1]AC!$B:$BJ,6,FALSE)</f>
        <v>52.558294930935155</v>
      </c>
      <c r="H244" s="16">
        <f>VLOOKUP($B245,[1]AC!$B:$BJ,7,FALSE)</f>
        <v>0</v>
      </c>
      <c r="I244" s="16">
        <f>VLOOKUP($B245,[1]AC!$B:$BJ,8,FALSE)</f>
        <v>203.62</v>
      </c>
      <c r="J244" s="16">
        <f>VLOOKUP($B245,[1]AC!$B:$BJ,9,FALSE)</f>
        <v>6941.81</v>
      </c>
      <c r="K244" s="16">
        <f>VLOOKUP($B245,[1]AC!$B:$BJ,10,FALSE)</f>
        <v>204.03</v>
      </c>
      <c r="L244" s="16">
        <f>VLOOKUP($B245,[1]AC!$B:$BJ,11,FALSE)</f>
        <v>6964.82</v>
      </c>
      <c r="M244" s="16">
        <f>VLOOKUP($B245,[1]AC!$B:$BJ,12,FALSE)</f>
        <v>2.9332407542125179E-2</v>
      </c>
      <c r="N244" s="16">
        <f>VLOOKUP($B245,[1]AC!$B:$BJ,13,FALSE)</f>
        <v>2.9294367980794912E-2</v>
      </c>
      <c r="O244" s="16">
        <f>VLOOKUP($B245,[1]AC!$B:$BJ,14,FALSE)</f>
        <v>200.92360258834373</v>
      </c>
      <c r="P244" s="16">
        <f>VLOOKUP($B245,[1]AC!$B:$BJ,15,FALSE)</f>
        <v>6892.2477999999992</v>
      </c>
      <c r="Q244" s="16">
        <f>VLOOKUP($B245,[1]AC!$B:$BJ,16,FALSE)</f>
        <v>200.78592547799997</v>
      </c>
      <c r="R244" s="16">
        <f>VLOOKUP($B245,[1]AC!$B:$BJ,17,FALSE)</f>
        <v>6889.6637999999994</v>
      </c>
      <c r="S244" s="16">
        <f>VLOOKUP($B245,[1]AC!$B:$BJ,18,FALSE)</f>
        <v>2.9152115306757216E-2</v>
      </c>
      <c r="T244" s="16">
        <f>VLOOKUP($B245,[1]AC!$B:$BJ,19,FALSE)</f>
        <v>2.9143065802136818E-2</v>
      </c>
      <c r="U244" s="16" t="str">
        <f>VLOOKUP($B244,[1]AC!$B:$BJ,20,FALSE)</f>
        <v>NEGATIVE</v>
      </c>
      <c r="V244" s="16" t="str">
        <f>VLOOKUP($B244,[1]AC!$B:$BJ,21,FALSE)</f>
        <v/>
      </c>
      <c r="W244" s="16" t="str">
        <f>VLOOKUP($B244,[1]AC!$B:$BJ,22,FALSE)</f>
        <v>UP</v>
      </c>
      <c r="X244" s="16" t="str">
        <f>VLOOKUP($B244,[1]AC!$B:$BJ,23,FALSE)</f>
        <v>POSITIVE</v>
      </c>
      <c r="Y244" s="16">
        <f>VLOOKUP($B244,[1]AC!$B:$BJ,24,FALSE)</f>
        <v>112.29634486930121</v>
      </c>
      <c r="Z244" s="16">
        <f>VLOOKUP($B244,[1]AC!$B:$BJ,25,FALSE)</f>
        <v>6852.6203076923057</v>
      </c>
      <c r="AA244" s="16">
        <f>VLOOKUP($B244,[1]AC!$B:$BJ,26,FALSE)</f>
        <v>112.19286440295627</v>
      </c>
      <c r="AB244" s="16">
        <f>VLOOKUP($B244,[1]AC!$B:$BJ,27,FALSE)</f>
        <v>6850.3815384615364</v>
      </c>
      <c r="AC244" s="16">
        <f>VLOOKUP($B244,[1]AC!$B:$BJ,28,FALSE)</f>
        <v>1.6387358386578729E-2</v>
      </c>
      <c r="AD244" s="16">
        <f>VLOOKUP($B244,[1]AC!$B:$BJ,29,FALSE)</f>
        <v>1.6377608133656251E-2</v>
      </c>
      <c r="AE244" s="16" t="str">
        <f>VLOOKUP($B244,[1]AC!$B:$BJ,30,FALSE)</f>
        <v>UP</v>
      </c>
      <c r="AF244" s="16" t="str">
        <f>VLOOKUP($B244,[1]AC!$B:$BJ,31,FALSE)</f>
        <v>UP</v>
      </c>
      <c r="AG244" s="16" t="str">
        <f>VLOOKUP($B244,[1]AC!$B:$BJ,32,FALSE)</f>
        <v>POSITIVE</v>
      </c>
      <c r="AH244" s="16">
        <f>VLOOKUP($B244,[1]AC!$B:$BJ,33,FALSE)</f>
        <v>102.45138858356302</v>
      </c>
      <c r="AI244" s="16">
        <f>VLOOKUP($B244,[1]AC!$B:$BJ,34,FALSE)</f>
        <v>6560.7823076923087</v>
      </c>
      <c r="AJ244" s="16">
        <f>VLOOKUP($B244,[1]AC!$B:$BJ,35,FALSE)</f>
        <v>102.45074751097188</v>
      </c>
      <c r="AK244" s="16">
        <f>VLOOKUP($B244,[1]AC!$B:$BJ,36,FALSE)</f>
        <v>6561.3723076923088</v>
      </c>
      <c r="AL244" s="16">
        <f>VLOOKUP($B244,[1]AC!$B:$BJ,37,FALSE)</f>
        <v>1.5615727481681874E-2</v>
      </c>
      <c r="AM244" s="16">
        <f>VLOOKUP($B244,[1]AC!$B:$BJ,38,FALSE)</f>
        <v>1.5614225608088485E-2</v>
      </c>
      <c r="AN244" s="16" t="str">
        <f>VLOOKUP($B245,[1]AC!$B:$BJ,39,FALSE)</f>
        <v>DOWN</v>
      </c>
      <c r="AO244" s="16" t="str">
        <f>VLOOKUP($B244,[1]AC!$B:$BJ,40,FALSE)</f>
        <v>UP</v>
      </c>
      <c r="AP244" s="16" t="str">
        <f>VLOOKUP($B244,[1]AC!$B:$BJ,41,FALSE)</f>
        <v>POSITIVE</v>
      </c>
      <c r="AQ244" s="16">
        <f>VLOOKUP($B244,[1]AC!$B:$BJ,42,FALSE)</f>
        <v>109.85634072678917</v>
      </c>
      <c r="AR244" s="16">
        <f>VLOOKUP($B244,[1]AC!$B:$BJ,43,FALSE)</f>
        <v>6769.6039787132295</v>
      </c>
      <c r="AS244" s="16">
        <f>VLOOKUP($B244,[1]AC!$B:$BJ,44,FALSE)</f>
        <v>109.69021144636065</v>
      </c>
      <c r="AT244" s="16">
        <f>VLOOKUP($B244,[1]AC!$B:$BJ,45,FALSE)</f>
        <v>6766.1256231941452</v>
      </c>
      <c r="AU244" s="16">
        <f>VLOOKUP($B244,[1]AC!$B:$BJ,46,FALSE)</f>
        <v>1.6227882911944096E-2</v>
      </c>
      <c r="AV244" s="16">
        <f>VLOOKUP($B244,[1]AC!$B:$BJ,47,FALSE)</f>
        <v>1.621167231514957E-2</v>
      </c>
      <c r="AW244" s="16" t="str">
        <f>VLOOKUP($B244,[1]AC!$B:$BJ,48,FALSE)</f>
        <v>UP</v>
      </c>
      <c r="AX244" s="16" t="str">
        <f>VLOOKUP($B244,[1]AC!$B:$BJ,49,FALSE)</f>
        <v>UP</v>
      </c>
      <c r="AY244" s="16" t="str">
        <f>VLOOKUP($B244,[1]AC!$B:$BJ,50,FALSE)</f>
        <v>POSITIVE</v>
      </c>
      <c r="AZ244" s="16">
        <f>VLOOKUP($B244,[1]AC!$B:$BJ,51,FALSE)</f>
        <v>68.458805876678227</v>
      </c>
      <c r="BA244" s="16">
        <f>VLOOKUP($B244,[1]AC!$B:$BJ,52,FALSE)</f>
        <v>115.94032034934354</v>
      </c>
      <c r="BB244" s="16">
        <f>VLOOKUP($B244,[1]AC!$B:$BJ,53,FALSE)</f>
        <v>100.26352404759406</v>
      </c>
      <c r="BC244" s="16">
        <f>VLOOKUP($B244,[1]AC!$B:$BJ,54,FALSE)</f>
        <v>1.8455008958137453E-2</v>
      </c>
      <c r="BD244" s="16">
        <f>VLOOKUP($B244,[1]AC!$B:$BJ,55,FALSE)</f>
        <v>3.5011584229250881E-2</v>
      </c>
      <c r="BE244" s="16">
        <f>VLOOKUP($B244,[1]AC!$B:$BJ,56,FALSE)</f>
        <v>0.17769648655026971</v>
      </c>
      <c r="BF244" s="14">
        <f>VLOOKUP($B244,[2]indicators!$A:$G,2,FALSE)</f>
        <v>3</v>
      </c>
      <c r="BG244" s="14">
        <f>VLOOKUP($B244,[2]indicators!$A:$G,3,FALSE)</f>
        <v>0</v>
      </c>
      <c r="BH244" s="14">
        <f>VLOOKUP($B244,[2]indicators!$A:$G,4,FALSE)</f>
        <v>0</v>
      </c>
      <c r="BI244" s="17">
        <f>VLOOKUP($B244,[2]indicators!$A:$G,5,FALSE)</f>
        <v>0</v>
      </c>
      <c r="BJ244" s="17">
        <f>VLOOKUP($B244,[2]indicators!$A:$G,6,FALSE)</f>
        <v>45958</v>
      </c>
      <c r="BK244" s="17">
        <f>VLOOKUP($B244,[2]indicators!$A:$G,7,FALSE)</f>
        <v>46034</v>
      </c>
    </row>
    <row r="245" spans="1:63" x14ac:dyDescent="0.25">
      <c r="A245" s="14">
        <v>244</v>
      </c>
      <c r="B245" s="14" t="s">
        <v>262</v>
      </c>
      <c r="C245" s="6" t="s">
        <v>667</v>
      </c>
      <c r="D245" s="6" t="s">
        <v>100</v>
      </c>
      <c r="E245" s="15">
        <f t="shared" ca="1" si="3"/>
        <v>5</v>
      </c>
      <c r="F245" s="16">
        <f>VLOOKUP($B245,[1]AC!$B:$BJ,5,FALSE)</f>
        <v>54.425074085357885</v>
      </c>
      <c r="G245" s="16">
        <f>VLOOKUP($B246,[1]AC!$B:$BJ,6,FALSE)</f>
        <v>52.558294930935155</v>
      </c>
      <c r="H245" s="16">
        <f>VLOOKUP($B246,[1]AC!$B:$BJ,7,FALSE)</f>
        <v>0</v>
      </c>
      <c r="I245" s="16">
        <f>VLOOKUP($B246,[1]AC!$B:$BJ,8,FALSE)</f>
        <v>88.74</v>
      </c>
      <c r="J245" s="16">
        <f>VLOOKUP($B246,[1]AC!$B:$BJ,9,FALSE)</f>
        <v>6941.81</v>
      </c>
      <c r="K245" s="16">
        <f>VLOOKUP($B246,[1]AC!$B:$BJ,10,FALSE)</f>
        <v>88.74</v>
      </c>
      <c r="L245" s="16">
        <f>VLOOKUP($B246,[1]AC!$B:$BJ,11,FALSE)</f>
        <v>6964.82</v>
      </c>
      <c r="M245" s="16">
        <f>VLOOKUP($B246,[1]AC!$B:$BJ,12,FALSE)</f>
        <v>1.2783409514233318E-2</v>
      </c>
      <c r="N245" s="16">
        <f>VLOOKUP($B246,[1]AC!$B:$BJ,13,FALSE)</f>
        <v>1.2741176369238544E-2</v>
      </c>
      <c r="O245" s="16">
        <f>VLOOKUP($B246,[1]AC!$B:$BJ,14,FALSE)</f>
        <v>81.285054654075395</v>
      </c>
      <c r="P245" s="16">
        <f>VLOOKUP($B246,[1]AC!$B:$BJ,15,FALSE)</f>
        <v>6892.2477999999992</v>
      </c>
      <c r="Q245" s="16">
        <f>VLOOKUP($B246,[1]AC!$B:$BJ,16,FALSE)</f>
        <v>80.954498603600001</v>
      </c>
      <c r="R245" s="16">
        <f>VLOOKUP($B246,[1]AC!$B:$BJ,17,FALSE)</f>
        <v>6889.6637999999994</v>
      </c>
      <c r="S245" s="16">
        <f>VLOOKUP($B246,[1]AC!$B:$BJ,18,FALSE)</f>
        <v>1.1793693003039648E-2</v>
      </c>
      <c r="T245" s="16">
        <f>VLOOKUP($B246,[1]AC!$B:$BJ,19,FALSE)</f>
        <v>1.1750137735835529E-2</v>
      </c>
      <c r="U245" s="16" t="str">
        <f>VLOOKUP($B245,[1]AC!$B:$BJ,20,FALSE)</f>
        <v>NEGATIVE</v>
      </c>
      <c r="V245" s="16" t="str">
        <f>VLOOKUP($B245,[1]AC!$B:$BJ,21,FALSE)</f>
        <v/>
      </c>
      <c r="W245" s="16" t="str">
        <f>VLOOKUP($B245,[1]AC!$B:$BJ,22,FALSE)</f>
        <v>UP</v>
      </c>
      <c r="X245" s="16" t="str">
        <f>VLOOKUP($B245,[1]AC!$B:$BJ,23,FALSE)</f>
        <v>POSITIVE</v>
      </c>
      <c r="Y245" s="16">
        <f>VLOOKUP($B245,[1]AC!$B:$BJ,24,FALSE)</f>
        <v>199.16891549872597</v>
      </c>
      <c r="Z245" s="16">
        <f>VLOOKUP($B245,[1]AC!$B:$BJ,25,FALSE)</f>
        <v>6852.6203076923057</v>
      </c>
      <c r="AA245" s="16">
        <f>VLOOKUP($B245,[1]AC!$B:$BJ,26,FALSE)</f>
        <v>199.0315680753846</v>
      </c>
      <c r="AB245" s="16">
        <f>VLOOKUP($B245,[1]AC!$B:$BJ,27,FALSE)</f>
        <v>6850.3815384615364</v>
      </c>
      <c r="AC245" s="16">
        <f>VLOOKUP($B245,[1]AC!$B:$BJ,28,FALSE)</f>
        <v>2.9064636088935482E-2</v>
      </c>
      <c r="AD245" s="16">
        <f>VLOOKUP($B245,[1]AC!$B:$BJ,29,FALSE)</f>
        <v>2.9054085083862827E-2</v>
      </c>
      <c r="AE245" s="16" t="str">
        <f>VLOOKUP($B245,[1]AC!$B:$BJ,30,FALSE)</f>
        <v>UP</v>
      </c>
      <c r="AF245" s="16" t="str">
        <f>VLOOKUP($B245,[1]AC!$B:$BJ,31,FALSE)</f>
        <v>UP</v>
      </c>
      <c r="AG245" s="16" t="str">
        <f>VLOOKUP($B245,[1]AC!$B:$BJ,32,FALSE)</f>
        <v>POSITIVE</v>
      </c>
      <c r="AH245" s="16">
        <f>VLOOKUP($B245,[1]AC!$B:$BJ,33,FALSE)</f>
        <v>191.02097007970409</v>
      </c>
      <c r="AI245" s="16">
        <f>VLOOKUP($B245,[1]AC!$B:$BJ,34,FALSE)</f>
        <v>6560.7823076923087</v>
      </c>
      <c r="AJ245" s="16">
        <f>VLOOKUP($B245,[1]AC!$B:$BJ,35,FALSE)</f>
        <v>191.0314830254172</v>
      </c>
      <c r="AK245" s="16">
        <f>VLOOKUP($B245,[1]AC!$B:$BJ,36,FALSE)</f>
        <v>6561.3723076923088</v>
      </c>
      <c r="AL245" s="16">
        <f>VLOOKUP($B245,[1]AC!$B:$BJ,37,FALSE)</f>
        <v>2.9115578161424144E-2</v>
      </c>
      <c r="AM245" s="16">
        <f>VLOOKUP($B245,[1]AC!$B:$BJ,38,FALSE)</f>
        <v>2.9114562330422707E-2</v>
      </c>
      <c r="AN245" s="16" t="str">
        <f>VLOOKUP($B246,[1]AC!$B:$BJ,39,FALSE)</f>
        <v>DOWN</v>
      </c>
      <c r="AO245" s="16" t="str">
        <f>VLOOKUP($B245,[1]AC!$B:$BJ,40,FALSE)</f>
        <v>UP</v>
      </c>
      <c r="AP245" s="16" t="str">
        <f>VLOOKUP($B245,[1]AC!$B:$BJ,41,FALSE)</f>
        <v>POSITIVE</v>
      </c>
      <c r="AQ245" s="16">
        <f>VLOOKUP($B245,[1]AC!$B:$BJ,42,FALSE)</f>
        <v>197.14341040648003</v>
      </c>
      <c r="AR245" s="16">
        <f>VLOOKUP($B245,[1]AC!$B:$BJ,43,FALSE)</f>
        <v>6769.6039787132295</v>
      </c>
      <c r="AS245" s="16">
        <f>VLOOKUP($B245,[1]AC!$B:$BJ,44,FALSE)</f>
        <v>197.01258977557652</v>
      </c>
      <c r="AT245" s="16">
        <f>VLOOKUP($B245,[1]AC!$B:$BJ,45,FALSE)</f>
        <v>6766.1256231941452</v>
      </c>
      <c r="AU245" s="16">
        <f>VLOOKUP($B245,[1]AC!$B:$BJ,46,FALSE)</f>
        <v>2.9121852774016063E-2</v>
      </c>
      <c r="AV245" s="16">
        <f>VLOOKUP($B245,[1]AC!$B:$BJ,47,FALSE)</f>
        <v>2.9117489202420545E-2</v>
      </c>
      <c r="AW245" s="16" t="str">
        <f>VLOOKUP($B245,[1]AC!$B:$BJ,48,FALSE)</f>
        <v>UP</v>
      </c>
      <c r="AX245" s="16" t="str">
        <f>VLOOKUP($B245,[1]AC!$B:$BJ,49,FALSE)</f>
        <v>UP</v>
      </c>
      <c r="AY245" s="16" t="str">
        <f>VLOOKUP($B245,[1]AC!$B:$BJ,50,FALSE)</f>
        <v>POSITIVE</v>
      </c>
      <c r="AZ245" s="16">
        <f>VLOOKUP($B245,[1]AC!$B:$BJ,51,FALSE)</f>
        <v>69.599803773628011</v>
      </c>
      <c r="BA245" s="16">
        <f>VLOOKUP($B245,[1]AC!$B:$BJ,52,FALSE)</f>
        <v>202.33758048765119</v>
      </c>
      <c r="BB245" s="16">
        <f>VLOOKUP($B245,[1]AC!$B:$BJ,53,FALSE)</f>
        <v>189.21674960859403</v>
      </c>
      <c r="BC245" s="16">
        <f>VLOOKUP($B245,[1]AC!$B:$BJ,54,FALSE)</f>
        <v>6.3380194092370612E-3</v>
      </c>
      <c r="BD245" s="16">
        <f>VLOOKUP($B245,[1]AC!$B:$BJ,55,FALSE)</f>
        <v>1.3420013263353292E-2</v>
      </c>
      <c r="BE245" s="16">
        <f>VLOOKUP($B245,[1]AC!$B:$BJ,56,FALSE)</f>
        <v>7.6120377404220063E-2</v>
      </c>
      <c r="BF245" s="14">
        <f>VLOOKUP($B245,[2]indicators!$A:$G,2,FALSE)</f>
        <v>3</v>
      </c>
      <c r="BG245" s="14">
        <f>VLOOKUP($B245,[2]indicators!$A:$G,3,FALSE)</f>
        <v>0</v>
      </c>
      <c r="BH245" s="14">
        <f>VLOOKUP($B245,[2]indicators!$A:$G,4,FALSE)</f>
        <v>0</v>
      </c>
      <c r="BI245" s="17">
        <f>VLOOKUP($B245,[2]indicators!$A:$G,5,FALSE)</f>
        <v>0</v>
      </c>
      <c r="BJ245" s="17">
        <f>VLOOKUP($B245,[2]indicators!$A:$G,6,FALSE)</f>
        <v>45958</v>
      </c>
      <c r="BK245" s="17">
        <f>VLOOKUP($B245,[2]indicators!$A:$G,7,FALSE)</f>
        <v>0</v>
      </c>
    </row>
    <row r="246" spans="1:63" x14ac:dyDescent="0.25">
      <c r="A246" s="14">
        <v>245</v>
      </c>
      <c r="B246" s="14" t="s">
        <v>263</v>
      </c>
      <c r="C246" s="6" t="s">
        <v>668</v>
      </c>
      <c r="D246" s="6" t="s">
        <v>100</v>
      </c>
      <c r="E246" s="15">
        <f t="shared" ca="1" si="3"/>
        <v>7</v>
      </c>
      <c r="F246" s="16">
        <f>VLOOKUP($B246,[1]AC!$B:$BJ,5,FALSE)</f>
        <v>52.722519571265806</v>
      </c>
      <c r="G246" s="16">
        <f>VLOOKUP($B247,[1]AC!$B:$BJ,6,FALSE)</f>
        <v>52.558294930935155</v>
      </c>
      <c r="H246" s="16">
        <f>VLOOKUP($B247,[1]AC!$B:$BJ,7,FALSE)</f>
        <v>1</v>
      </c>
      <c r="I246" s="16">
        <f>VLOOKUP($B247,[1]AC!$B:$BJ,8,FALSE)</f>
        <v>76.16</v>
      </c>
      <c r="J246" s="16">
        <f>VLOOKUP($B247,[1]AC!$B:$BJ,9,FALSE)</f>
        <v>6941.81</v>
      </c>
      <c r="K246" s="16">
        <f>VLOOKUP($B247,[1]AC!$B:$BJ,10,FALSE)</f>
        <v>75.36</v>
      </c>
      <c r="L246" s="16">
        <f>VLOOKUP($B247,[1]AC!$B:$BJ,11,FALSE)</f>
        <v>6964.82</v>
      </c>
      <c r="M246" s="16">
        <f>VLOOKUP($B247,[1]AC!$B:$BJ,12,FALSE)</f>
        <v>1.0971202035204073E-2</v>
      </c>
      <c r="N246" s="16">
        <f>VLOOKUP($B247,[1]AC!$B:$BJ,13,FALSE)</f>
        <v>1.0820092981584593E-2</v>
      </c>
      <c r="O246" s="16">
        <f>VLOOKUP($B247,[1]AC!$B:$BJ,14,FALSE)</f>
        <v>71.565706784042192</v>
      </c>
      <c r="P246" s="16">
        <f>VLOOKUP($B247,[1]AC!$B:$BJ,15,FALSE)</f>
        <v>6892.2477999999992</v>
      </c>
      <c r="Q246" s="16">
        <f>VLOOKUP($B247,[1]AC!$B:$BJ,16,FALSE)</f>
        <v>71.383276066000008</v>
      </c>
      <c r="R246" s="16">
        <f>VLOOKUP($B247,[1]AC!$B:$BJ,17,FALSE)</f>
        <v>6889.6637999999994</v>
      </c>
      <c r="S246" s="16">
        <f>VLOOKUP($B247,[1]AC!$B:$BJ,18,FALSE)</f>
        <v>1.0383507508833649E-2</v>
      </c>
      <c r="T246" s="16">
        <f>VLOOKUP($B247,[1]AC!$B:$BJ,19,FALSE)</f>
        <v>1.0360922991046387E-2</v>
      </c>
      <c r="U246" s="16" t="str">
        <f>VLOOKUP($B246,[1]AC!$B:$BJ,20,FALSE)</f>
        <v>NEGATIVE</v>
      </c>
      <c r="V246" s="16" t="str">
        <f>VLOOKUP($B246,[1]AC!$B:$BJ,21,FALSE)</f>
        <v/>
      </c>
      <c r="W246" s="16" t="str">
        <f>VLOOKUP($B246,[1]AC!$B:$BJ,22,FALSE)</f>
        <v>UP</v>
      </c>
      <c r="X246" s="16" t="str">
        <f>VLOOKUP($B246,[1]AC!$B:$BJ,23,FALSE)</f>
        <v>POSITIVE</v>
      </c>
      <c r="Y246" s="16">
        <f>VLOOKUP($B246,[1]AC!$B:$BJ,24,FALSE)</f>
        <v>78.318628269596459</v>
      </c>
      <c r="Z246" s="16">
        <f>VLOOKUP($B246,[1]AC!$B:$BJ,25,FALSE)</f>
        <v>6852.6203076923057</v>
      </c>
      <c r="AA246" s="16">
        <f>VLOOKUP($B246,[1]AC!$B:$BJ,26,FALSE)</f>
        <v>77.917042684615382</v>
      </c>
      <c r="AB246" s="16">
        <f>VLOOKUP($B246,[1]AC!$B:$BJ,27,FALSE)</f>
        <v>6850.3815384615364</v>
      </c>
      <c r="AC246" s="16">
        <f>VLOOKUP($B246,[1]AC!$B:$BJ,28,FALSE)</f>
        <v>1.1429004490688191E-2</v>
      </c>
      <c r="AD246" s="16">
        <f>VLOOKUP($B246,[1]AC!$B:$BJ,29,FALSE)</f>
        <v>1.1374117229405305E-2</v>
      </c>
      <c r="AE246" s="16" t="str">
        <f>VLOOKUP($B246,[1]AC!$B:$BJ,30,FALSE)</f>
        <v>UP</v>
      </c>
      <c r="AF246" s="16" t="str">
        <f>VLOOKUP($B246,[1]AC!$B:$BJ,31,FALSE)</f>
        <v>UP</v>
      </c>
      <c r="AG246" s="16" t="str">
        <f>VLOOKUP($B246,[1]AC!$B:$BJ,32,FALSE)</f>
        <v>POSITIVE</v>
      </c>
      <c r="AH246" s="16">
        <f>VLOOKUP($B246,[1]AC!$B:$BJ,33,FALSE)</f>
        <v>63.282579525737681</v>
      </c>
      <c r="AI246" s="16">
        <f>VLOOKUP($B246,[1]AC!$B:$BJ,34,FALSE)</f>
        <v>6560.7823076923087</v>
      </c>
      <c r="AJ246" s="16">
        <f>VLOOKUP($B246,[1]AC!$B:$BJ,35,FALSE)</f>
        <v>63.282579580512831</v>
      </c>
      <c r="AK246" s="16">
        <f>VLOOKUP($B246,[1]AC!$B:$BJ,36,FALSE)</f>
        <v>6561.3723076923088</v>
      </c>
      <c r="AL246" s="16">
        <f>VLOOKUP($B246,[1]AC!$B:$BJ,37,FALSE)</f>
        <v>9.6455844071431651E-3</v>
      </c>
      <c r="AM246" s="16">
        <f>VLOOKUP($B246,[1]AC!$B:$BJ,38,FALSE)</f>
        <v>9.6447170824802437E-3</v>
      </c>
      <c r="AN246" s="16" t="str">
        <f>VLOOKUP($B247,[1]AC!$B:$BJ,39,FALSE)</f>
        <v>UP</v>
      </c>
      <c r="AO246" s="16" t="str">
        <f>VLOOKUP($B246,[1]AC!$B:$BJ,40,FALSE)</f>
        <v>UP</v>
      </c>
      <c r="AP246" s="16" t="str">
        <f>VLOOKUP($B246,[1]AC!$B:$BJ,41,FALSE)</f>
        <v>POSITIVE</v>
      </c>
      <c r="AQ246" s="16">
        <f>VLOOKUP($B246,[1]AC!$B:$BJ,42,FALSE)</f>
        <v>75.377935780263371</v>
      </c>
      <c r="AR246" s="16">
        <f>VLOOKUP($B246,[1]AC!$B:$BJ,43,FALSE)</f>
        <v>6769.6039787132295</v>
      </c>
      <c r="AS246" s="16">
        <f>VLOOKUP($B246,[1]AC!$B:$BJ,44,FALSE)</f>
        <v>75.108056965587778</v>
      </c>
      <c r="AT246" s="16">
        <f>VLOOKUP($B246,[1]AC!$B:$BJ,45,FALSE)</f>
        <v>6766.1256231941452</v>
      </c>
      <c r="AU246" s="16">
        <f>VLOOKUP($B246,[1]AC!$B:$BJ,46,FALSE)</f>
        <v>1.1134762981303857E-2</v>
      </c>
      <c r="AV246" s="16">
        <f>VLOOKUP($B246,[1]AC!$B:$BJ,47,FALSE)</f>
        <v>1.1100600424579591E-2</v>
      </c>
      <c r="AW246" s="16" t="str">
        <f>VLOOKUP($B246,[1]AC!$B:$BJ,48,FALSE)</f>
        <v>UP</v>
      </c>
      <c r="AX246" s="16" t="str">
        <f>VLOOKUP($B246,[1]AC!$B:$BJ,49,FALSE)</f>
        <v>UP</v>
      </c>
      <c r="AY246" s="16" t="str">
        <f>VLOOKUP($B246,[1]AC!$B:$BJ,50,FALSE)</f>
        <v>POSITIVE</v>
      </c>
      <c r="AZ246" s="16">
        <f>VLOOKUP($B246,[1]AC!$B:$BJ,51,FALSE)</f>
        <v>61.483739872164733</v>
      </c>
      <c r="BA246" s="16">
        <f>VLOOKUP($B246,[1]AC!$B:$BJ,52,FALSE)</f>
        <v>86.96774186657322</v>
      </c>
      <c r="BB246" s="16">
        <f>VLOOKUP($B246,[1]AC!$B:$BJ,53,FALSE)</f>
        <v>60.551642088028807</v>
      </c>
      <c r="BC246" s="16">
        <f>VLOOKUP($B246,[1]AC!$B:$BJ,54,FALSE)</f>
        <v>2.0378339087449016E-2</v>
      </c>
      <c r="BD246" s="16">
        <f>VLOOKUP($B246,[1]AC!$B:$BJ,55,FALSE)</f>
        <v>9.1713604396904014E-2</v>
      </c>
      <c r="BE246" s="16">
        <f>VLOOKUP($B246,[1]AC!$B:$BJ,56,FALSE)</f>
        <v>0.4655259038390982</v>
      </c>
      <c r="BF246" s="14">
        <f>VLOOKUP($B246,[2]indicators!$A:$G,2,FALSE)</f>
        <v>3</v>
      </c>
      <c r="BG246" s="14">
        <f>VLOOKUP($B246,[2]indicators!$A:$G,3,FALSE)</f>
        <v>0</v>
      </c>
      <c r="BH246" s="14">
        <f>VLOOKUP($B246,[2]indicators!$A:$G,4,FALSE)</f>
        <v>0</v>
      </c>
      <c r="BI246" s="17">
        <f>VLOOKUP($B246,[2]indicators!$A:$G,5,FALSE)</f>
        <v>46052</v>
      </c>
      <c r="BJ246" s="17">
        <f>VLOOKUP($B246,[2]indicators!$A:$G,6,FALSE)</f>
        <v>46029</v>
      </c>
      <c r="BK246" s="17">
        <f>VLOOKUP($B246,[2]indicators!$A:$G,7,FALSE)</f>
        <v>46029</v>
      </c>
    </row>
    <row r="247" spans="1:63" x14ac:dyDescent="0.25">
      <c r="A247" s="14">
        <v>246</v>
      </c>
      <c r="B247" s="14" t="s">
        <v>264</v>
      </c>
      <c r="C247" s="6" t="s">
        <v>669</v>
      </c>
      <c r="D247" s="6" t="s">
        <v>100</v>
      </c>
      <c r="E247" s="15">
        <f t="shared" ca="1" si="3"/>
        <v>6</v>
      </c>
      <c r="F247" s="16">
        <f>VLOOKUP($B247,[1]AC!$B:$BJ,5,FALSE)</f>
        <v>65.566979690621025</v>
      </c>
      <c r="G247" s="16">
        <f>VLOOKUP($B248,[1]AC!$B:$BJ,6,FALSE)</f>
        <v>52.558294930935155</v>
      </c>
      <c r="H247" s="16">
        <f>VLOOKUP($B248,[1]AC!$B:$BJ,7,FALSE)</f>
        <v>1</v>
      </c>
      <c r="I247" s="16">
        <f>VLOOKUP($B248,[1]AC!$B:$BJ,8,FALSE)</f>
        <v>203.1</v>
      </c>
      <c r="J247" s="16">
        <f>VLOOKUP($B248,[1]AC!$B:$BJ,9,FALSE)</f>
        <v>6941.81</v>
      </c>
      <c r="K247" s="16">
        <f>VLOOKUP($B248,[1]AC!$B:$BJ,10,FALSE)</f>
        <v>202.38</v>
      </c>
      <c r="L247" s="16">
        <f>VLOOKUP($B248,[1]AC!$B:$BJ,11,FALSE)</f>
        <v>6964.82</v>
      </c>
      <c r="M247" s="16">
        <f>VLOOKUP($B248,[1]AC!$B:$BJ,12,FALSE)</f>
        <v>2.9257499124868008E-2</v>
      </c>
      <c r="N247" s="16">
        <f>VLOOKUP($B248,[1]AC!$B:$BJ,13,FALSE)</f>
        <v>2.9057463078729962E-2</v>
      </c>
      <c r="O247" s="16">
        <f>VLOOKUP($B248,[1]AC!$B:$BJ,14,FALSE)</f>
        <v>195.40113936707036</v>
      </c>
      <c r="P247" s="16">
        <f>VLOOKUP($B248,[1]AC!$B:$BJ,15,FALSE)</f>
        <v>6892.2477999999992</v>
      </c>
      <c r="Q247" s="16">
        <f>VLOOKUP($B248,[1]AC!$B:$BJ,16,FALSE)</f>
        <v>195.13405545500007</v>
      </c>
      <c r="R247" s="16">
        <f>VLOOKUP($B248,[1]AC!$B:$BJ,17,FALSE)</f>
        <v>6889.6637999999994</v>
      </c>
      <c r="S247" s="16">
        <f>VLOOKUP($B248,[1]AC!$B:$BJ,18,FALSE)</f>
        <v>2.8350858099888746E-2</v>
      </c>
      <c r="T247" s="16">
        <f>VLOOKUP($B248,[1]AC!$B:$BJ,19,FALSE)</f>
        <v>2.83227253345802E-2</v>
      </c>
      <c r="U247" s="16" t="str">
        <f>VLOOKUP($B247,[1]AC!$B:$BJ,20,FALSE)</f>
        <v>POSITIVE</v>
      </c>
      <c r="V247" s="16" t="str">
        <f>VLOOKUP($B247,[1]AC!$B:$BJ,21,FALSE)</f>
        <v/>
      </c>
      <c r="W247" s="16" t="str">
        <f>VLOOKUP($B247,[1]AC!$B:$BJ,22,FALSE)</f>
        <v>UP</v>
      </c>
      <c r="X247" s="16" t="str">
        <f>VLOOKUP($B247,[1]AC!$B:$BJ,23,FALSE)</f>
        <v>POSITIVE</v>
      </c>
      <c r="Y247" s="16">
        <f>VLOOKUP($B247,[1]AC!$B:$BJ,24,FALSE)</f>
        <v>70.33129428864784</v>
      </c>
      <c r="Z247" s="16">
        <f>VLOOKUP($B247,[1]AC!$B:$BJ,25,FALSE)</f>
        <v>6852.6203076923057</v>
      </c>
      <c r="AA247" s="16">
        <f>VLOOKUP($B247,[1]AC!$B:$BJ,26,FALSE)</f>
        <v>70.21654782953847</v>
      </c>
      <c r="AB247" s="16">
        <f>VLOOKUP($B247,[1]AC!$B:$BJ,27,FALSE)</f>
        <v>6850.3815384615364</v>
      </c>
      <c r="AC247" s="16">
        <f>VLOOKUP($B247,[1]AC!$B:$BJ,28,FALSE)</f>
        <v>1.0263416201492808E-2</v>
      </c>
      <c r="AD247" s="16">
        <f>VLOOKUP($B247,[1]AC!$B:$BJ,29,FALSE)</f>
        <v>1.0250020007689637E-2</v>
      </c>
      <c r="AE247" s="16" t="str">
        <f>VLOOKUP($B247,[1]AC!$B:$BJ,30,FALSE)</f>
        <v>UP</v>
      </c>
      <c r="AF247" s="16" t="str">
        <f>VLOOKUP($B247,[1]AC!$B:$BJ,31,FALSE)</f>
        <v>UP</v>
      </c>
      <c r="AG247" s="16" t="str">
        <f>VLOOKUP($B247,[1]AC!$B:$BJ,32,FALSE)</f>
        <v>POSITIVE</v>
      </c>
      <c r="AH247" s="16">
        <f>VLOOKUP($B247,[1]AC!$B:$BJ,33,FALSE)</f>
        <v>65.572838212320747</v>
      </c>
      <c r="AI247" s="16">
        <f>VLOOKUP($B247,[1]AC!$B:$BJ,34,FALSE)</f>
        <v>6560.7823076923087</v>
      </c>
      <c r="AJ247" s="16">
        <f>VLOOKUP($B247,[1]AC!$B:$BJ,35,FALSE)</f>
        <v>65.552325297907672</v>
      </c>
      <c r="AK247" s="16">
        <f>VLOOKUP($B247,[1]AC!$B:$BJ,36,FALSE)</f>
        <v>6561.3723076923088</v>
      </c>
      <c r="AL247" s="16">
        <f>VLOOKUP($B247,[1]AC!$B:$BJ,37,FALSE)</f>
        <v>9.9946675772855133E-3</v>
      </c>
      <c r="AM247" s="16">
        <f>VLOOKUP($B247,[1]AC!$B:$BJ,38,FALSE)</f>
        <v>9.9906425399845945E-3</v>
      </c>
      <c r="AN247" s="16" t="str">
        <f>VLOOKUP($B248,[1]AC!$B:$BJ,39,FALSE)</f>
        <v>UP</v>
      </c>
      <c r="AO247" s="16" t="str">
        <f>VLOOKUP($B247,[1]AC!$B:$BJ,40,FALSE)</f>
        <v>UP</v>
      </c>
      <c r="AP247" s="16" t="str">
        <f>VLOOKUP($B247,[1]AC!$B:$BJ,41,FALSE)</f>
        <v>POSITIVE</v>
      </c>
      <c r="AQ247" s="16">
        <f>VLOOKUP($B247,[1]AC!$B:$BJ,42,FALSE)</f>
        <v>69.318768975543591</v>
      </c>
      <c r="AR247" s="16">
        <f>VLOOKUP($B247,[1]AC!$B:$BJ,43,FALSE)</f>
        <v>6769.6039787132295</v>
      </c>
      <c r="AS247" s="16">
        <f>VLOOKUP($B247,[1]AC!$B:$BJ,44,FALSE)</f>
        <v>69.180584039717928</v>
      </c>
      <c r="AT247" s="16">
        <f>VLOOKUP($B247,[1]AC!$B:$BJ,45,FALSE)</f>
        <v>6766.1256231941452</v>
      </c>
      <c r="AU247" s="16">
        <f>VLOOKUP($B247,[1]AC!$B:$BJ,46,FALSE)</f>
        <v>1.0239708141497481E-2</v>
      </c>
      <c r="AV247" s="16">
        <f>VLOOKUP($B247,[1]AC!$B:$BJ,47,FALSE)</f>
        <v>1.0224549157433354E-2</v>
      </c>
      <c r="AW247" s="16" t="str">
        <f>VLOOKUP($B247,[1]AC!$B:$BJ,48,FALSE)</f>
        <v>UP</v>
      </c>
      <c r="AX247" s="16" t="str">
        <f>VLOOKUP($B247,[1]AC!$B:$BJ,49,FALSE)</f>
        <v>UP</v>
      </c>
      <c r="AY247" s="16" t="str">
        <f>VLOOKUP($B247,[1]AC!$B:$BJ,50,FALSE)</f>
        <v>POSITIVE</v>
      </c>
      <c r="AZ247" s="16">
        <f>VLOOKUP($B247,[1]AC!$B:$BJ,51,FALSE)</f>
        <v>77.245993548553912</v>
      </c>
      <c r="BA247" s="16">
        <f>VLOOKUP($B247,[1]AC!$B:$BJ,52,FALSE)</f>
        <v>72.873080178132568</v>
      </c>
      <c r="BB247" s="16">
        <f>VLOOKUP($B247,[1]AC!$B:$BJ,53,FALSE)</f>
        <v>64.327608544793534</v>
      </c>
      <c r="BC247" s="16">
        <f>VLOOKUP($B247,[1]AC!$B:$BJ,54,FALSE)</f>
        <v>4.5104719243825198E-2</v>
      </c>
      <c r="BD247" s="16">
        <f>VLOOKUP($B247,[1]AC!$B:$BJ,55,FALSE)</f>
        <v>6.4196853806273602E-2</v>
      </c>
      <c r="BE247" s="16">
        <f>VLOOKUP($B247,[1]AC!$B:$BJ,56,FALSE)</f>
        <v>0.18393955135091278</v>
      </c>
      <c r="BF247" s="14">
        <f>VLOOKUP($B247,[2]indicators!$A:$G,2,FALSE)</f>
        <v>3</v>
      </c>
      <c r="BG247" s="14">
        <f>VLOOKUP($B247,[2]indicators!$A:$G,3,FALSE)</f>
        <v>0</v>
      </c>
      <c r="BH247" s="14">
        <f>VLOOKUP($B247,[2]indicators!$A:$G,4,FALSE)</f>
        <v>0</v>
      </c>
      <c r="BI247" s="17">
        <f>VLOOKUP($B247,[2]indicators!$A:$G,5,FALSE)</f>
        <v>0</v>
      </c>
      <c r="BJ247" s="17">
        <f>VLOOKUP($B247,[2]indicators!$A:$G,6,FALSE)</f>
        <v>45958</v>
      </c>
      <c r="BK247" s="17">
        <f>VLOOKUP($B247,[2]indicators!$A:$G,7,FALSE)</f>
        <v>46029</v>
      </c>
    </row>
    <row r="248" spans="1:63" x14ac:dyDescent="0.25">
      <c r="A248" s="14">
        <v>247</v>
      </c>
      <c r="B248" s="14" t="s">
        <v>265</v>
      </c>
      <c r="C248" s="6" t="s">
        <v>670</v>
      </c>
      <c r="D248" s="6" t="s">
        <v>100</v>
      </c>
      <c r="E248" s="15">
        <f t="shared" ca="1" si="3"/>
        <v>2</v>
      </c>
      <c r="F248" s="16">
        <f>VLOOKUP($B248,[1]AC!$B:$BJ,5,FALSE)</f>
        <v>66.492900347275622</v>
      </c>
      <c r="G248" s="16">
        <f>VLOOKUP($B249,[1]AC!$B:$BJ,6,FALSE)</f>
        <v>52.558294930935155</v>
      </c>
      <c r="H248" s="16">
        <f>VLOOKUP($B249,[1]AC!$B:$BJ,7,FALSE)</f>
        <v>1</v>
      </c>
      <c r="I248" s="16">
        <f>VLOOKUP($B249,[1]AC!$B:$BJ,8,FALSE)</f>
        <v>31.3</v>
      </c>
      <c r="J248" s="16">
        <f>VLOOKUP($B249,[1]AC!$B:$BJ,9,FALSE)</f>
        <v>6941.81</v>
      </c>
      <c r="K248" s="16">
        <f>VLOOKUP($B249,[1]AC!$B:$BJ,10,FALSE)</f>
        <v>31.35</v>
      </c>
      <c r="L248" s="16">
        <f>VLOOKUP($B249,[1]AC!$B:$BJ,11,FALSE)</f>
        <v>6964.82</v>
      </c>
      <c r="M248" s="16">
        <f>VLOOKUP($B249,[1]AC!$B:$BJ,12,FALSE)</f>
        <v>4.5089105002873893E-3</v>
      </c>
      <c r="N248" s="16">
        <f>VLOOKUP($B249,[1]AC!$B:$BJ,13,FALSE)</f>
        <v>4.5011931392340363E-3</v>
      </c>
      <c r="O248" s="16">
        <f>VLOOKUP($B249,[1]AC!$B:$BJ,14,FALSE)</f>
        <v>28.498257436341202</v>
      </c>
      <c r="P248" s="16">
        <f>VLOOKUP($B249,[1]AC!$B:$BJ,15,FALSE)</f>
        <v>6892.2477999999992</v>
      </c>
      <c r="Q248" s="16">
        <f>VLOOKUP($B249,[1]AC!$B:$BJ,16,FALSE)</f>
        <v>28.41569553259999</v>
      </c>
      <c r="R248" s="16">
        <f>VLOOKUP($B249,[1]AC!$B:$BJ,17,FALSE)</f>
        <v>6889.6637999999994</v>
      </c>
      <c r="S248" s="16">
        <f>VLOOKUP($B249,[1]AC!$B:$BJ,18,FALSE)</f>
        <v>4.1348277460861466E-3</v>
      </c>
      <c r="T248" s="16">
        <f>VLOOKUP($B249,[1]AC!$B:$BJ,19,FALSE)</f>
        <v>4.1243950876964407E-3</v>
      </c>
      <c r="U248" s="16" t="str">
        <f>VLOOKUP($B248,[1]AC!$B:$BJ,20,FALSE)</f>
        <v>POSITIVE</v>
      </c>
      <c r="V248" s="16" t="str">
        <f>VLOOKUP($B248,[1]AC!$B:$BJ,21,FALSE)</f>
        <v/>
      </c>
      <c r="W248" s="16" t="str">
        <f>VLOOKUP($B248,[1]AC!$B:$BJ,22,FALSE)</f>
        <v>UP</v>
      </c>
      <c r="X248" s="16" t="str">
        <f>VLOOKUP($B248,[1]AC!$B:$BJ,23,FALSE)</f>
        <v>POSITIVE</v>
      </c>
      <c r="Y248" s="16">
        <f>VLOOKUP($B248,[1]AC!$B:$BJ,24,FALSE)</f>
        <v>193.30581986897724</v>
      </c>
      <c r="Z248" s="16">
        <f>VLOOKUP($B248,[1]AC!$B:$BJ,25,FALSE)</f>
        <v>6852.6203076923057</v>
      </c>
      <c r="AA248" s="16">
        <f>VLOOKUP($B248,[1]AC!$B:$BJ,26,FALSE)</f>
        <v>193.0516413153847</v>
      </c>
      <c r="AB248" s="16">
        <f>VLOOKUP($B248,[1]AC!$B:$BJ,27,FALSE)</f>
        <v>6850.3815384615364</v>
      </c>
      <c r="AC248" s="16">
        <f>VLOOKUP($B248,[1]AC!$B:$BJ,28,FALSE)</f>
        <v>2.8209037009096317E-2</v>
      </c>
      <c r="AD248" s="16">
        <f>VLOOKUP($B248,[1]AC!$B:$BJ,29,FALSE)</f>
        <v>2.8181151696660151E-2</v>
      </c>
      <c r="AE248" s="16" t="str">
        <f>VLOOKUP($B248,[1]AC!$B:$BJ,30,FALSE)</f>
        <v>UP</v>
      </c>
      <c r="AF248" s="16" t="str">
        <f>VLOOKUP($B248,[1]AC!$B:$BJ,31,FALSE)</f>
        <v>UP</v>
      </c>
      <c r="AG248" s="16" t="str">
        <f>VLOOKUP($B248,[1]AC!$B:$BJ,32,FALSE)</f>
        <v>POSITIVE</v>
      </c>
      <c r="AH248" s="16">
        <f>VLOOKUP($B248,[1]AC!$B:$BJ,33,FALSE)</f>
        <v>187.42590208017901</v>
      </c>
      <c r="AI248" s="16">
        <f>VLOOKUP($B248,[1]AC!$B:$BJ,34,FALSE)</f>
        <v>6560.7823076923087</v>
      </c>
      <c r="AJ248" s="16">
        <f>VLOOKUP($B248,[1]AC!$B:$BJ,35,FALSE)</f>
        <v>187.40744038521709</v>
      </c>
      <c r="AK248" s="16">
        <f>VLOOKUP($B248,[1]AC!$B:$BJ,36,FALSE)</f>
        <v>6561.3723076923088</v>
      </c>
      <c r="AL248" s="16">
        <f>VLOOKUP($B248,[1]AC!$B:$BJ,37,FALSE)</f>
        <v>2.8567614849898022E-2</v>
      </c>
      <c r="AM248" s="16">
        <f>VLOOKUP($B248,[1]AC!$B:$BJ,38,FALSE)</f>
        <v>2.8562232349703367E-2</v>
      </c>
      <c r="AN248" s="16" t="str">
        <f>VLOOKUP($B249,[1]AC!$B:$BJ,39,FALSE)</f>
        <v>DOWN</v>
      </c>
      <c r="AO248" s="16" t="str">
        <f>VLOOKUP($B248,[1]AC!$B:$BJ,40,FALSE)</f>
        <v>UP</v>
      </c>
      <c r="AP248" s="16" t="str">
        <f>VLOOKUP($B248,[1]AC!$B:$BJ,41,FALSE)</f>
        <v>POSITIVE</v>
      </c>
      <c r="AQ248" s="16">
        <f>VLOOKUP($B248,[1]AC!$B:$BJ,42,FALSE)</f>
        <v>192.23613888167898</v>
      </c>
      <c r="AR248" s="16">
        <f>VLOOKUP($B248,[1]AC!$B:$BJ,43,FALSE)</f>
        <v>6769.6039787132295</v>
      </c>
      <c r="AS248" s="16">
        <f>VLOOKUP($B248,[1]AC!$B:$BJ,44,FALSE)</f>
        <v>192.01669655221318</v>
      </c>
      <c r="AT248" s="16">
        <f>VLOOKUP($B248,[1]AC!$B:$BJ,45,FALSE)</f>
        <v>6766.1256231941452</v>
      </c>
      <c r="AU248" s="16">
        <f>VLOOKUP($B248,[1]AC!$B:$BJ,46,FALSE)</f>
        <v>2.8396954901078179E-2</v>
      </c>
      <c r="AV248" s="16">
        <f>VLOOKUP($B248,[1]AC!$B:$BJ,47,FALSE)</f>
        <v>2.8379120821225033E-2</v>
      </c>
      <c r="AW248" s="16" t="str">
        <f>VLOOKUP($B248,[1]AC!$B:$BJ,48,FALSE)</f>
        <v>UP</v>
      </c>
      <c r="AX248" s="16" t="str">
        <f>VLOOKUP($B248,[1]AC!$B:$BJ,49,FALSE)</f>
        <v>UP</v>
      </c>
      <c r="AY248" s="16" t="str">
        <f>VLOOKUP($B248,[1]AC!$B:$BJ,50,FALSE)</f>
        <v>POSITIVE</v>
      </c>
      <c r="AZ248" s="16">
        <f>VLOOKUP($B248,[1]AC!$B:$BJ,51,FALSE)</f>
        <v>85.370568848576895</v>
      </c>
      <c r="BA248" s="16">
        <f>VLOOKUP($B248,[1]AC!$B:$BJ,52,FALSE)</f>
        <v>197.72741955172634</v>
      </c>
      <c r="BB248" s="16">
        <f>VLOOKUP($B248,[1]AC!$B:$BJ,53,FALSE)</f>
        <v>185.65057595829637</v>
      </c>
      <c r="BC248" s="16">
        <f>VLOOKUP($B248,[1]AC!$B:$BJ,54,FALSE)</f>
        <v>2.717165105605468E-2</v>
      </c>
      <c r="BD248" s="16">
        <f>VLOOKUP($B248,[1]AC!$B:$BJ,55,FALSE)</f>
        <v>3.940028526889483E-2</v>
      </c>
      <c r="BE248" s="16">
        <f>VLOOKUP($B248,[1]AC!$B:$BJ,56,FALSE)</f>
        <v>9.3990680888721645E-2</v>
      </c>
      <c r="BF248" s="14">
        <f>VLOOKUP($B248,[2]indicators!$A:$G,2,FALSE)</f>
        <v>52</v>
      </c>
      <c r="BG248" s="14">
        <f>VLOOKUP($B248,[2]indicators!$A:$G,3,FALSE)</f>
        <v>1</v>
      </c>
      <c r="BH248" s="14">
        <f>VLOOKUP($B248,[2]indicators!$A:$G,4,FALSE)</f>
        <v>0</v>
      </c>
      <c r="BI248" s="17">
        <f>VLOOKUP($B248,[2]indicators!$A:$G,5,FALSE)</f>
        <v>0</v>
      </c>
      <c r="BJ248" s="17">
        <f>VLOOKUP($B248,[2]indicators!$A:$G,6,FALSE)</f>
        <v>45996</v>
      </c>
      <c r="BK248" s="17">
        <f>VLOOKUP($B248,[2]indicators!$A:$G,7,FALSE)</f>
        <v>0</v>
      </c>
    </row>
    <row r="249" spans="1:63" x14ac:dyDescent="0.25">
      <c r="A249" s="14">
        <v>248</v>
      </c>
      <c r="B249" s="14" t="s">
        <v>266</v>
      </c>
      <c r="C249" s="6" t="s">
        <v>671</v>
      </c>
      <c r="D249" s="6" t="s">
        <v>100</v>
      </c>
      <c r="E249" s="15">
        <f t="shared" ca="1" si="3"/>
        <v>1</v>
      </c>
      <c r="F249" s="16">
        <f>VLOOKUP($B249,[1]AC!$B:$BJ,5,FALSE)</f>
        <v>82.155962396245812</v>
      </c>
      <c r="G249" s="16">
        <f>VLOOKUP($B250,[1]AC!$B:$BJ,6,FALSE)</f>
        <v>52.558294930935155</v>
      </c>
      <c r="H249" s="16">
        <f>VLOOKUP($B250,[1]AC!$B:$BJ,7,FALSE)</f>
        <v>0</v>
      </c>
      <c r="I249" s="16">
        <f>VLOOKUP($B250,[1]AC!$B:$BJ,8,FALSE)</f>
        <v>31.28</v>
      </c>
      <c r="J249" s="16">
        <f>VLOOKUP($B250,[1]AC!$B:$BJ,9,FALSE)</f>
        <v>6941.81</v>
      </c>
      <c r="K249" s="16">
        <f>VLOOKUP($B250,[1]AC!$B:$BJ,10,FALSE)</f>
        <v>31.42</v>
      </c>
      <c r="L249" s="16">
        <f>VLOOKUP($B250,[1]AC!$B:$BJ,11,FALSE)</f>
        <v>6964.82</v>
      </c>
      <c r="M249" s="16">
        <f>VLOOKUP($B250,[1]AC!$B:$BJ,12,FALSE)</f>
        <v>4.5060294073159595E-3</v>
      </c>
      <c r="N249" s="16">
        <f>VLOOKUP($B250,[1]AC!$B:$BJ,13,FALSE)</f>
        <v>4.5112436502307311E-3</v>
      </c>
      <c r="O249" s="16">
        <f>VLOOKUP($B250,[1]AC!$B:$BJ,14,FALSE)</f>
        <v>32.419522910932905</v>
      </c>
      <c r="P249" s="16">
        <f>VLOOKUP($B250,[1]AC!$B:$BJ,15,FALSE)</f>
        <v>6892.2477999999992</v>
      </c>
      <c r="Q249" s="16">
        <f>VLOOKUP($B250,[1]AC!$B:$BJ,16,FALSE)</f>
        <v>32.445892485599998</v>
      </c>
      <c r="R249" s="16">
        <f>VLOOKUP($B250,[1]AC!$B:$BJ,17,FALSE)</f>
        <v>6889.6637999999994</v>
      </c>
      <c r="S249" s="16">
        <f>VLOOKUP($B250,[1]AC!$B:$BJ,18,FALSE)</f>
        <v>4.7037662968143585E-3</v>
      </c>
      <c r="T249" s="16">
        <f>VLOOKUP($B250,[1]AC!$B:$BJ,19,FALSE)</f>
        <v>4.7093578768821788E-3</v>
      </c>
      <c r="U249" s="16" t="str">
        <f>VLOOKUP($B249,[1]AC!$B:$BJ,20,FALSE)</f>
        <v>POSITIVE</v>
      </c>
      <c r="V249" s="16" t="str">
        <f>VLOOKUP($B249,[1]AC!$B:$BJ,21,FALSE)</f>
        <v/>
      </c>
      <c r="W249" s="16" t="str">
        <f>VLOOKUP($B249,[1]AC!$B:$BJ,22,FALSE)</f>
        <v>UP</v>
      </c>
      <c r="X249" s="16" t="str">
        <f>VLOOKUP($B249,[1]AC!$B:$BJ,23,FALSE)</f>
        <v>POSITIVE</v>
      </c>
      <c r="Y249" s="16">
        <f>VLOOKUP($B249,[1]AC!$B:$BJ,24,FALSE)</f>
        <v>28.095016436108608</v>
      </c>
      <c r="Z249" s="16">
        <f>VLOOKUP($B249,[1]AC!$B:$BJ,25,FALSE)</f>
        <v>6852.6203076923057</v>
      </c>
      <c r="AA249" s="16">
        <f>VLOOKUP($B249,[1]AC!$B:$BJ,26,FALSE)</f>
        <v>28.018105975999987</v>
      </c>
      <c r="AB249" s="16">
        <f>VLOOKUP($B249,[1]AC!$B:$BJ,27,FALSE)</f>
        <v>6850.3815384615364</v>
      </c>
      <c r="AC249" s="16">
        <f>VLOOKUP($B249,[1]AC!$B:$BJ,28,FALSE)</f>
        <v>4.0998939346706502E-3</v>
      </c>
      <c r="AD249" s="16">
        <f>VLOOKUP($B249,[1]AC!$B:$BJ,29,FALSE)</f>
        <v>4.0900066395852626E-3</v>
      </c>
      <c r="AE249" s="16" t="str">
        <f>VLOOKUP($B249,[1]AC!$B:$BJ,30,FALSE)</f>
        <v>UP</v>
      </c>
      <c r="AF249" s="16" t="str">
        <f>VLOOKUP($B249,[1]AC!$B:$BJ,31,FALSE)</f>
        <v>UP</v>
      </c>
      <c r="AG249" s="16" t="str">
        <f>VLOOKUP($B249,[1]AC!$B:$BJ,32,FALSE)</f>
        <v>POSITIVE</v>
      </c>
      <c r="AH249" s="16">
        <f>VLOOKUP($B249,[1]AC!$B:$BJ,33,FALSE)</f>
        <v>27.192635153493878</v>
      </c>
      <c r="AI249" s="16">
        <f>VLOOKUP($B249,[1]AC!$B:$BJ,34,FALSE)</f>
        <v>6560.7823076923087</v>
      </c>
      <c r="AJ249" s="16">
        <f>VLOOKUP($B249,[1]AC!$B:$BJ,35,FALSE)</f>
        <v>27.193917224338477</v>
      </c>
      <c r="AK249" s="16">
        <f>VLOOKUP($B249,[1]AC!$B:$BJ,36,FALSE)</f>
        <v>6561.3723076923088</v>
      </c>
      <c r="AL249" s="16">
        <f>VLOOKUP($B249,[1]AC!$B:$BJ,37,FALSE)</f>
        <v>4.1447244975056372E-3</v>
      </c>
      <c r="AM249" s="16">
        <f>VLOOKUP($B249,[1]AC!$B:$BJ,38,FALSE)</f>
        <v>4.1445471997462085E-3</v>
      </c>
      <c r="AN249" s="16" t="str">
        <f>VLOOKUP($B250,[1]AC!$B:$BJ,39,FALSE)</f>
        <v>DOWN</v>
      </c>
      <c r="AO249" s="16" t="str">
        <f>VLOOKUP($B249,[1]AC!$B:$BJ,40,FALSE)</f>
        <v>UP</v>
      </c>
      <c r="AP249" s="16" t="str">
        <f>VLOOKUP($B249,[1]AC!$B:$BJ,41,FALSE)</f>
        <v>POSITIVE</v>
      </c>
      <c r="AQ249" s="16">
        <f>VLOOKUP($B249,[1]AC!$B:$BJ,42,FALSE)</f>
        <v>28.023163607897093</v>
      </c>
      <c r="AR249" s="16">
        <f>VLOOKUP($B249,[1]AC!$B:$BJ,43,FALSE)</f>
        <v>6769.6039787132295</v>
      </c>
      <c r="AS249" s="16">
        <f>VLOOKUP($B249,[1]AC!$B:$BJ,44,FALSE)</f>
        <v>27.956970283390511</v>
      </c>
      <c r="AT249" s="16">
        <f>VLOOKUP($B249,[1]AC!$B:$BJ,45,FALSE)</f>
        <v>6766.1256231941452</v>
      </c>
      <c r="AU249" s="16">
        <f>VLOOKUP($B249,[1]AC!$B:$BJ,46,FALSE)</f>
        <v>4.1395573058652909E-3</v>
      </c>
      <c r="AV249" s="16">
        <f>VLOOKUP($B249,[1]AC!$B:$BJ,47,FALSE)</f>
        <v>4.1319023382531605E-3</v>
      </c>
      <c r="AW249" s="16" t="str">
        <f>VLOOKUP($B249,[1]AC!$B:$BJ,48,FALSE)</f>
        <v>UP</v>
      </c>
      <c r="AX249" s="16" t="str">
        <f>VLOOKUP($B249,[1]AC!$B:$BJ,49,FALSE)</f>
        <v>UP</v>
      </c>
      <c r="AY249" s="16" t="str">
        <f>VLOOKUP($B249,[1]AC!$B:$BJ,50,FALSE)</f>
        <v>POSITIVE</v>
      </c>
      <c r="AZ249" s="16">
        <f>VLOOKUP($B249,[1]AC!$B:$BJ,51,FALSE)</f>
        <v>90.883118582851125</v>
      </c>
      <c r="BA249" s="16">
        <f>VLOOKUP($B249,[1]AC!$B:$BJ,52,FALSE)</f>
        <v>29.122903201195491</v>
      </c>
      <c r="BB249" s="16">
        <f>VLOOKUP($B249,[1]AC!$B:$BJ,53,FALSE)</f>
        <v>26.909227082399621</v>
      </c>
      <c r="BC249" s="16">
        <f>VLOOKUP($B249,[1]AC!$B:$BJ,54,FALSE)</f>
        <v>7.4755486558604423E-2</v>
      </c>
      <c r="BD249" s="16">
        <f>VLOOKUP($B249,[1]AC!$B:$BJ,55,FALSE)</f>
        <v>9.8312767716316474E-2</v>
      </c>
      <c r="BE249" s="16">
        <f>VLOOKUP($B249,[1]AC!$B:$BJ,56,FALSE)</f>
        <v>0.16316978946125982</v>
      </c>
      <c r="BF249" s="14">
        <f>VLOOKUP($B249,[2]indicators!$A:$G,2,FALSE)</f>
        <v>54</v>
      </c>
      <c r="BG249" s="14">
        <f>VLOOKUP($B249,[2]indicators!$A:$G,3,FALSE)</f>
        <v>1</v>
      </c>
      <c r="BH249" s="14">
        <f>VLOOKUP($B249,[2]indicators!$A:$G,4,FALSE)</f>
        <v>0</v>
      </c>
      <c r="BI249" s="17">
        <f>VLOOKUP($B249,[2]indicators!$A:$G,5,FALSE)</f>
        <v>0</v>
      </c>
      <c r="BJ249" s="17">
        <f>VLOOKUP($B249,[2]indicators!$A:$G,6,FALSE)</f>
        <v>46062</v>
      </c>
      <c r="BK249" s="17">
        <f>VLOOKUP($B249,[2]indicators!$A:$G,7,FALSE)</f>
        <v>0</v>
      </c>
    </row>
    <row r="250" spans="1:63" x14ac:dyDescent="0.25">
      <c r="A250" s="14">
        <v>249</v>
      </c>
      <c r="B250" s="14" t="s">
        <v>267</v>
      </c>
      <c r="C250" s="6" t="s">
        <v>672</v>
      </c>
      <c r="D250" s="6" t="s">
        <v>100</v>
      </c>
      <c r="E250" s="15">
        <f t="shared" ca="1" si="3"/>
        <v>-1</v>
      </c>
      <c r="F250" s="16">
        <f>VLOOKUP($B250,[1]AC!$B:$BJ,5,FALSE)</f>
        <v>40.684635004062365</v>
      </c>
      <c r="G250" s="16">
        <f>VLOOKUP($B251,[1]AC!$B:$BJ,6,FALSE)</f>
        <v>52.558294930935155</v>
      </c>
      <c r="H250" s="16">
        <f>VLOOKUP($B251,[1]AC!$B:$BJ,7,FALSE)</f>
        <v>1</v>
      </c>
      <c r="I250" s="16">
        <f>VLOOKUP($B251,[1]AC!$B:$BJ,8,FALSE)</f>
        <v>32.07</v>
      </c>
      <c r="J250" s="16">
        <f>VLOOKUP($B251,[1]AC!$B:$BJ,9,FALSE)</f>
        <v>6941.81</v>
      </c>
      <c r="K250" s="16">
        <f>VLOOKUP($B251,[1]AC!$B:$BJ,10,FALSE)</f>
        <v>32.08</v>
      </c>
      <c r="L250" s="16">
        <f>VLOOKUP($B251,[1]AC!$B:$BJ,11,FALSE)</f>
        <v>6964.82</v>
      </c>
      <c r="M250" s="16">
        <f>VLOOKUP($B251,[1]AC!$B:$BJ,12,FALSE)</f>
        <v>4.6198325796874299E-3</v>
      </c>
      <c r="N250" s="16">
        <f>VLOOKUP($B251,[1]AC!$B:$BJ,13,FALSE)</f>
        <v>4.6060056110567103E-3</v>
      </c>
      <c r="O250" s="16">
        <f>VLOOKUP($B251,[1]AC!$B:$BJ,14,FALSE)</f>
        <v>30.332682594896486</v>
      </c>
      <c r="P250" s="16">
        <f>VLOOKUP($B251,[1]AC!$B:$BJ,15,FALSE)</f>
        <v>6892.2477999999992</v>
      </c>
      <c r="Q250" s="16">
        <f>VLOOKUP($B251,[1]AC!$B:$BJ,16,FALSE)</f>
        <v>30.275583227000002</v>
      </c>
      <c r="R250" s="16">
        <f>VLOOKUP($B251,[1]AC!$B:$BJ,17,FALSE)</f>
        <v>6889.6637999999994</v>
      </c>
      <c r="S250" s="16">
        <f>VLOOKUP($B251,[1]AC!$B:$BJ,18,FALSE)</f>
        <v>4.4009854948767937E-3</v>
      </c>
      <c r="T250" s="16">
        <f>VLOOKUP($B251,[1]AC!$B:$BJ,19,FALSE)</f>
        <v>4.3943484190041328E-3</v>
      </c>
      <c r="U250" s="16" t="str">
        <f>VLOOKUP($B250,[1]AC!$B:$BJ,20,FALSE)</f>
        <v>NEGATIVE</v>
      </c>
      <c r="V250" s="16" t="str">
        <f>VLOOKUP($B250,[1]AC!$B:$BJ,21,FALSE)</f>
        <v/>
      </c>
      <c r="W250" s="16" t="str">
        <f>VLOOKUP($B250,[1]AC!$B:$BJ,22,FALSE)</f>
        <v>DOWN</v>
      </c>
      <c r="X250" s="16" t="str">
        <f>VLOOKUP($B250,[1]AC!$B:$BJ,23,FALSE)</f>
        <v>NEGATIVE</v>
      </c>
      <c r="Y250" s="16">
        <f>VLOOKUP($B250,[1]AC!$B:$BJ,24,FALSE)</f>
        <v>32.368755741333004</v>
      </c>
      <c r="Z250" s="16">
        <f>VLOOKUP($B250,[1]AC!$B:$BJ,25,FALSE)</f>
        <v>6852.6203076923057</v>
      </c>
      <c r="AA250" s="16">
        <f>VLOOKUP($B250,[1]AC!$B:$BJ,26,FALSE)</f>
        <v>32.394726838461537</v>
      </c>
      <c r="AB250" s="16">
        <f>VLOOKUP($B250,[1]AC!$B:$BJ,27,FALSE)</f>
        <v>6850.3815384615364</v>
      </c>
      <c r="AC250" s="16">
        <f>VLOOKUP($B250,[1]AC!$B:$BJ,28,FALSE)</f>
        <v>4.723558914390448E-3</v>
      </c>
      <c r="AD250" s="16">
        <f>VLOOKUP($B250,[1]AC!$B:$BJ,29,FALSE)</f>
        <v>4.7288938078238439E-3</v>
      </c>
      <c r="AE250" s="16" t="str">
        <f>VLOOKUP($B250,[1]AC!$B:$BJ,30,FALSE)</f>
        <v>DOWN</v>
      </c>
      <c r="AF250" s="16" t="str">
        <f>VLOOKUP($B250,[1]AC!$B:$BJ,31,FALSE)</f>
        <v>DOWN</v>
      </c>
      <c r="AG250" s="16" t="str">
        <f>VLOOKUP($B250,[1]AC!$B:$BJ,32,FALSE)</f>
        <v>NEGATIVE</v>
      </c>
      <c r="AH250" s="16">
        <f>VLOOKUP($B250,[1]AC!$B:$BJ,33,FALSE)</f>
        <v>30.973899370837039</v>
      </c>
      <c r="AI250" s="16">
        <f>VLOOKUP($B250,[1]AC!$B:$BJ,34,FALSE)</f>
        <v>6560.7823076923087</v>
      </c>
      <c r="AJ250" s="16">
        <f>VLOOKUP($B250,[1]AC!$B:$BJ,35,FALSE)</f>
        <v>30.977489096820484</v>
      </c>
      <c r="AK250" s="16">
        <f>VLOOKUP($B250,[1]AC!$B:$BJ,36,FALSE)</f>
        <v>6561.3723076923088</v>
      </c>
      <c r="AL250" s="16">
        <f>VLOOKUP($B250,[1]AC!$B:$BJ,37,FALSE)</f>
        <v>4.7210679943641976E-3</v>
      </c>
      <c r="AM250" s="16">
        <f>VLOOKUP($B250,[1]AC!$B:$BJ,38,FALSE)</f>
        <v>4.7211905747984503E-3</v>
      </c>
      <c r="AN250" s="16" t="str">
        <f>VLOOKUP($B251,[1]AC!$B:$BJ,39,FALSE)</f>
        <v>DOWN</v>
      </c>
      <c r="AO250" s="16" t="str">
        <f>VLOOKUP($B250,[1]AC!$B:$BJ,40,FALSE)</f>
        <v>DOWN</v>
      </c>
      <c r="AP250" s="16" t="str">
        <f>VLOOKUP($B250,[1]AC!$B:$BJ,41,FALSE)</f>
        <v>NEGATIVE</v>
      </c>
      <c r="AQ250" s="16">
        <f>VLOOKUP($B250,[1]AC!$B:$BJ,42,FALSE)</f>
        <v>31.882058671204824</v>
      </c>
      <c r="AR250" s="16">
        <f>VLOOKUP($B250,[1]AC!$B:$BJ,43,FALSE)</f>
        <v>6769.6039787132295</v>
      </c>
      <c r="AS250" s="16">
        <f>VLOOKUP($B250,[1]AC!$B:$BJ,44,FALSE)</f>
        <v>31.894222074436435</v>
      </c>
      <c r="AT250" s="16">
        <f>VLOOKUP($B250,[1]AC!$B:$BJ,45,FALSE)</f>
        <v>6766.1256231941452</v>
      </c>
      <c r="AU250" s="16">
        <f>VLOOKUP($B250,[1]AC!$B:$BJ,46,FALSE)</f>
        <v>4.7095899215754402E-3</v>
      </c>
      <c r="AV250" s="16">
        <f>VLOOKUP($B250,[1]AC!$B:$BJ,47,FALSE)</f>
        <v>4.7138087364360587E-3</v>
      </c>
      <c r="AW250" s="16" t="str">
        <f>VLOOKUP($B250,[1]AC!$B:$BJ,48,FALSE)</f>
        <v>DOWN</v>
      </c>
      <c r="AX250" s="16" t="str">
        <f>VLOOKUP($B250,[1]AC!$B:$BJ,49,FALSE)</f>
        <v>DOWN</v>
      </c>
      <c r="AY250" s="16" t="str">
        <f>VLOOKUP($B250,[1]AC!$B:$BJ,50,FALSE)</f>
        <v>NEGATIVE</v>
      </c>
      <c r="AZ250" s="16">
        <f>VLOOKUP($B250,[1]AC!$B:$BJ,51,FALSE)</f>
        <v>29.794187626059724</v>
      </c>
      <c r="BA250" s="16">
        <f>VLOOKUP($B250,[1]AC!$B:$BJ,52,FALSE)</f>
        <v>32.244838731827265</v>
      </c>
      <c r="BB250" s="16">
        <f>VLOOKUP($B250,[1]AC!$B:$BJ,53,FALSE)</f>
        <v>30.615783750925981</v>
      </c>
      <c r="BC250" s="16">
        <f>VLOOKUP($B250,[1]AC!$B:$BJ,54,FALSE)</f>
        <v>-2.9922268796305662E-2</v>
      </c>
      <c r="BD250" s="16">
        <f>VLOOKUP($B250,[1]AC!$B:$BJ,55,FALSE)</f>
        <v>-3.5149280699273366E-2</v>
      </c>
      <c r="BE250" s="16">
        <f>VLOOKUP($B250,[1]AC!$B:$BJ,56,FALSE)</f>
        <v>2.1695222780437007E-2</v>
      </c>
      <c r="BF250" s="14">
        <f>VLOOKUP($B250,[2]indicators!$A:$G,2,FALSE)</f>
        <v>0</v>
      </c>
      <c r="BG250" s="14">
        <f>VLOOKUP($B250,[2]indicators!$A:$G,3,FALSE)</f>
        <v>0</v>
      </c>
      <c r="BH250" s="14">
        <f>VLOOKUP($B250,[2]indicators!$A:$G,4,FALSE)</f>
        <v>0</v>
      </c>
      <c r="BI250" s="17">
        <f>VLOOKUP($B250,[2]indicators!$A:$G,5,FALSE)</f>
        <v>0</v>
      </c>
      <c r="BJ250" s="17">
        <f>VLOOKUP($B250,[2]indicators!$A:$G,6,FALSE)</f>
        <v>45958</v>
      </c>
      <c r="BK250" s="17">
        <f>VLOOKUP($B250,[2]indicators!$A:$G,7,FALSE)</f>
        <v>45958</v>
      </c>
    </row>
    <row r="251" spans="1:63" x14ac:dyDescent="0.25">
      <c r="A251" s="14">
        <v>250</v>
      </c>
      <c r="B251" s="14" t="s">
        <v>268</v>
      </c>
      <c r="C251" s="6" t="s">
        <v>673</v>
      </c>
      <c r="D251" s="6" t="s">
        <v>100</v>
      </c>
      <c r="E251" s="15">
        <f t="shared" ca="1" si="3"/>
        <v>2</v>
      </c>
      <c r="F251" s="16">
        <f>VLOOKUP($B251,[1]AC!$B:$BJ,5,FALSE)</f>
        <v>74.455091110546576</v>
      </c>
      <c r="G251" s="16">
        <f>VLOOKUP($B252,[1]AC!$B:$BJ,6,FALSE)</f>
        <v>52.558294930935155</v>
      </c>
      <c r="H251" s="16">
        <f>VLOOKUP($B252,[1]AC!$B:$BJ,7,FALSE)</f>
        <v>1</v>
      </c>
      <c r="I251" s="16">
        <f>VLOOKUP($B252,[1]AC!$B:$BJ,8,FALSE)</f>
        <v>100.46</v>
      </c>
      <c r="J251" s="16">
        <f>VLOOKUP($B252,[1]AC!$B:$BJ,9,FALSE)</f>
        <v>6941.81</v>
      </c>
      <c r="K251" s="16">
        <f>VLOOKUP($B252,[1]AC!$B:$BJ,10,FALSE)</f>
        <v>100.45</v>
      </c>
      <c r="L251" s="16">
        <f>VLOOKUP($B252,[1]AC!$B:$BJ,11,FALSE)</f>
        <v>6964.82</v>
      </c>
      <c r="M251" s="16">
        <f>VLOOKUP($B252,[1]AC!$B:$BJ,12,FALSE)</f>
        <v>1.4471729995491088E-2</v>
      </c>
      <c r="N251" s="16">
        <f>VLOOKUP($B252,[1]AC!$B:$BJ,13,FALSE)</f>
        <v>1.4422483280257064E-2</v>
      </c>
      <c r="O251" s="16">
        <f>VLOOKUP($B252,[1]AC!$B:$BJ,14,FALSE)</f>
        <v>100.1033836805799</v>
      </c>
      <c r="P251" s="16">
        <f>VLOOKUP($B252,[1]AC!$B:$BJ,15,FALSE)</f>
        <v>6892.2477999999992</v>
      </c>
      <c r="Q251" s="16">
        <f>VLOOKUP($B252,[1]AC!$B:$BJ,16,FALSE)</f>
        <v>100.08813859172857</v>
      </c>
      <c r="R251" s="16">
        <f>VLOOKUP($B252,[1]AC!$B:$BJ,17,FALSE)</f>
        <v>6889.6637999999994</v>
      </c>
      <c r="S251" s="16">
        <f>VLOOKUP($B252,[1]AC!$B:$BJ,18,FALSE)</f>
        <v>1.4524054645942926E-2</v>
      </c>
      <c r="T251" s="16">
        <f>VLOOKUP($B252,[1]AC!$B:$BJ,19,FALSE)</f>
        <v>1.4527289211373213E-2</v>
      </c>
      <c r="U251" s="16" t="str">
        <f>VLOOKUP($B251,[1]AC!$B:$BJ,20,FALSE)</f>
        <v>POSITIVE</v>
      </c>
      <c r="V251" s="16" t="str">
        <f>VLOOKUP($B251,[1]AC!$B:$BJ,21,FALSE)</f>
        <v/>
      </c>
      <c r="W251" s="16" t="str">
        <f>VLOOKUP($B251,[1]AC!$B:$BJ,22,FALSE)</f>
        <v>UP</v>
      </c>
      <c r="X251" s="16" t="str">
        <f>VLOOKUP($B251,[1]AC!$B:$BJ,23,FALSE)</f>
        <v>POSITIVE</v>
      </c>
      <c r="Y251" s="16">
        <f>VLOOKUP($B251,[1]AC!$B:$BJ,24,FALSE)</f>
        <v>29.969970184535761</v>
      </c>
      <c r="Z251" s="16">
        <f>VLOOKUP($B251,[1]AC!$B:$BJ,25,FALSE)</f>
        <v>6852.6203076923057</v>
      </c>
      <c r="AA251" s="16">
        <f>VLOOKUP($B251,[1]AC!$B:$BJ,26,FALSE)</f>
        <v>29.917939531538465</v>
      </c>
      <c r="AB251" s="16">
        <f>VLOOKUP($B251,[1]AC!$B:$BJ,27,FALSE)</f>
        <v>6850.3815384615364</v>
      </c>
      <c r="AC251" s="16">
        <f>VLOOKUP($B251,[1]AC!$B:$BJ,28,FALSE)</f>
        <v>4.3735051467674963E-3</v>
      </c>
      <c r="AD251" s="16">
        <f>VLOOKUP($B251,[1]AC!$B:$BJ,29,FALSE)</f>
        <v>4.3673391567409627E-3</v>
      </c>
      <c r="AE251" s="16" t="str">
        <f>VLOOKUP($B251,[1]AC!$B:$BJ,30,FALSE)</f>
        <v>UP</v>
      </c>
      <c r="AF251" s="16" t="str">
        <f>VLOOKUP($B251,[1]AC!$B:$BJ,31,FALSE)</f>
        <v>UP</v>
      </c>
      <c r="AG251" s="16" t="str">
        <f>VLOOKUP($B251,[1]AC!$B:$BJ,32,FALSE)</f>
        <v>POSITIVE</v>
      </c>
      <c r="AH251" s="16">
        <f>VLOOKUP($B251,[1]AC!$B:$BJ,33,FALSE)</f>
        <v>28.753497809218345</v>
      </c>
      <c r="AI251" s="16">
        <f>VLOOKUP($B251,[1]AC!$B:$BJ,34,FALSE)</f>
        <v>6560.7823076923087</v>
      </c>
      <c r="AJ251" s="16">
        <f>VLOOKUP($B251,[1]AC!$B:$BJ,35,FALSE)</f>
        <v>28.75375422729978</v>
      </c>
      <c r="AK251" s="16">
        <f>VLOOKUP($B251,[1]AC!$B:$BJ,36,FALSE)</f>
        <v>6561.3723076923088</v>
      </c>
      <c r="AL251" s="16">
        <f>VLOOKUP($B251,[1]AC!$B:$BJ,37,FALSE)</f>
        <v>4.382632506417075E-3</v>
      </c>
      <c r="AM251" s="16">
        <f>VLOOKUP($B251,[1]AC!$B:$BJ,38,FALSE)</f>
        <v>4.382277499112487E-3</v>
      </c>
      <c r="AN251" s="16" t="str">
        <f>VLOOKUP($B252,[1]AC!$B:$BJ,39,FALSE)</f>
        <v>UP</v>
      </c>
      <c r="AO251" s="16" t="str">
        <f>VLOOKUP($B251,[1]AC!$B:$BJ,40,FALSE)</f>
        <v>UP</v>
      </c>
      <c r="AP251" s="16" t="str">
        <f>VLOOKUP($B251,[1]AC!$B:$BJ,41,FALSE)</f>
        <v>POSITIVE</v>
      </c>
      <c r="AQ251" s="16">
        <f>VLOOKUP($B251,[1]AC!$B:$BJ,42,FALSE)</f>
        <v>29.734670074188635</v>
      </c>
      <c r="AR251" s="16">
        <f>VLOOKUP($B251,[1]AC!$B:$BJ,43,FALSE)</f>
        <v>6769.6039787132295</v>
      </c>
      <c r="AS251" s="16">
        <f>VLOOKUP($B251,[1]AC!$B:$BJ,44,FALSE)</f>
        <v>29.687496747289408</v>
      </c>
      <c r="AT251" s="16">
        <f>VLOOKUP($B251,[1]AC!$B:$BJ,45,FALSE)</f>
        <v>6766.1256231941452</v>
      </c>
      <c r="AU251" s="16">
        <f>VLOOKUP($B251,[1]AC!$B:$BJ,46,FALSE)</f>
        <v>4.3923795494815072E-3</v>
      </c>
      <c r="AV251" s="16">
        <f>VLOOKUP($B251,[1]AC!$B:$BJ,47,FALSE)</f>
        <v>4.3876656155364974E-3</v>
      </c>
      <c r="AW251" s="16" t="str">
        <f>VLOOKUP($B251,[1]AC!$B:$BJ,48,FALSE)</f>
        <v>UP</v>
      </c>
      <c r="AX251" s="16" t="str">
        <f>VLOOKUP($B251,[1]AC!$B:$BJ,49,FALSE)</f>
        <v>UP</v>
      </c>
      <c r="AY251" s="16" t="str">
        <f>VLOOKUP($B251,[1]AC!$B:$BJ,50,FALSE)</f>
        <v>POSITIVE</v>
      </c>
      <c r="AZ251" s="16">
        <f>VLOOKUP($B251,[1]AC!$B:$BJ,51,FALSE)</f>
        <v>89.45861440027889</v>
      </c>
      <c r="BA251" s="16">
        <f>VLOOKUP($B251,[1]AC!$B:$BJ,52,FALSE)</f>
        <v>30.81935482886529</v>
      </c>
      <c r="BB251" s="16">
        <f>VLOOKUP($B251,[1]AC!$B:$BJ,53,FALSE)</f>
        <v>28.420653441733474</v>
      </c>
      <c r="BC251" s="16">
        <f>VLOOKUP($B251,[1]AC!$B:$BJ,54,FALSE)</f>
        <v>4.0579862170357917E-2</v>
      </c>
      <c r="BD251" s="16">
        <f>VLOOKUP($B251,[1]AC!$B:$BJ,55,FALSE)</f>
        <v>5.7275428893184044E-2</v>
      </c>
      <c r="BE251" s="16">
        <f>VLOOKUP($B251,[1]AC!$B:$BJ,56,FALSE)</f>
        <v>0.12840473797508656</v>
      </c>
      <c r="BF251" s="14">
        <f>VLOOKUP($B251,[2]indicators!$A:$G,2,FALSE)</f>
        <v>52</v>
      </c>
      <c r="BG251" s="14">
        <f>VLOOKUP($B251,[2]indicators!$A:$G,3,FALSE)</f>
        <v>1</v>
      </c>
      <c r="BH251" s="14">
        <f>VLOOKUP($B251,[2]indicators!$A:$G,4,FALSE)</f>
        <v>0</v>
      </c>
      <c r="BI251" s="17">
        <f>VLOOKUP($B251,[2]indicators!$A:$G,5,FALSE)</f>
        <v>0</v>
      </c>
      <c r="BJ251" s="17">
        <f>VLOOKUP($B251,[2]indicators!$A:$G,6,FALSE)</f>
        <v>46031</v>
      </c>
      <c r="BK251" s="17">
        <f>VLOOKUP($B251,[2]indicators!$A:$G,7,FALSE)</f>
        <v>0</v>
      </c>
    </row>
    <row r="252" spans="1:63" x14ac:dyDescent="0.25">
      <c r="A252" s="14">
        <v>251</v>
      </c>
      <c r="B252" s="14" t="s">
        <v>269</v>
      </c>
      <c r="C252" s="6" t="s">
        <v>674</v>
      </c>
      <c r="D252" s="6" t="s">
        <v>100</v>
      </c>
      <c r="E252" s="15">
        <f t="shared" ca="1" si="3"/>
        <v>-5</v>
      </c>
      <c r="F252" s="16">
        <f>VLOOKUP($B252,[1]AC!$B:$BJ,5,FALSE)</f>
        <v>99.988779767376428</v>
      </c>
      <c r="G252" s="16">
        <f>VLOOKUP($B253,[1]AC!$B:$BJ,6,FALSE)</f>
        <v>52.558294930935155</v>
      </c>
      <c r="H252" s="16">
        <f>VLOOKUP($B253,[1]AC!$B:$BJ,7,FALSE)</f>
        <v>0</v>
      </c>
      <c r="I252" s="16">
        <f>VLOOKUP($B253,[1]AC!$B:$BJ,8,FALSE)</f>
        <v>72.92</v>
      </c>
      <c r="J252" s="16">
        <f>VLOOKUP($B253,[1]AC!$B:$BJ,9,FALSE)</f>
        <v>6941.81</v>
      </c>
      <c r="K252" s="16">
        <f>VLOOKUP($B253,[1]AC!$B:$BJ,10,FALSE)</f>
        <v>74.37</v>
      </c>
      <c r="L252" s="16">
        <f>VLOOKUP($B253,[1]AC!$B:$BJ,11,FALSE)</f>
        <v>6964.82</v>
      </c>
      <c r="M252" s="16">
        <f>VLOOKUP($B253,[1]AC!$B:$BJ,12,FALSE)</f>
        <v>1.0504464973832473E-2</v>
      </c>
      <c r="N252" s="16">
        <f>VLOOKUP($B253,[1]AC!$B:$BJ,13,FALSE)</f>
        <v>1.0677950040345623E-2</v>
      </c>
      <c r="O252" s="16">
        <f>VLOOKUP($B253,[1]AC!$B:$BJ,14,FALSE)</f>
        <v>69.744027246392903</v>
      </c>
      <c r="P252" s="16">
        <f>VLOOKUP($B253,[1]AC!$B:$BJ,15,FALSE)</f>
        <v>6892.2477999999992</v>
      </c>
      <c r="Q252" s="16">
        <f>VLOOKUP($B253,[1]AC!$B:$BJ,16,FALSE)</f>
        <v>69.525933947274609</v>
      </c>
      <c r="R252" s="16">
        <f>VLOOKUP($B253,[1]AC!$B:$BJ,17,FALSE)</f>
        <v>6889.6637999999994</v>
      </c>
      <c r="S252" s="16">
        <f>VLOOKUP($B253,[1]AC!$B:$BJ,18,FALSE)</f>
        <v>1.0119199029145893E-2</v>
      </c>
      <c r="T252" s="16">
        <f>VLOOKUP($B253,[1]AC!$B:$BJ,19,FALSE)</f>
        <v>1.0091339137226785E-2</v>
      </c>
      <c r="U252" s="16" t="str">
        <f>VLOOKUP($B252,[1]AC!$B:$BJ,20,FALSE)</f>
        <v>POSITIVE</v>
      </c>
      <c r="V252" s="16" t="str">
        <f>VLOOKUP($B252,[1]AC!$B:$BJ,21,FALSE)</f>
        <v/>
      </c>
      <c r="W252" s="16" t="str">
        <f>VLOOKUP($B252,[1]AC!$B:$BJ,22,FALSE)</f>
        <v>DOWN</v>
      </c>
      <c r="X252" s="16" t="str">
        <f>VLOOKUP($B252,[1]AC!$B:$BJ,23,FALSE)</f>
        <v>NEGATIVE</v>
      </c>
      <c r="Y252" s="16">
        <f>VLOOKUP($B252,[1]AC!$B:$BJ,24,FALSE)</f>
        <v>99.986304186338373</v>
      </c>
      <c r="Z252" s="16">
        <f>VLOOKUP($B252,[1]AC!$B:$BJ,25,FALSE)</f>
        <v>6852.6203076923057</v>
      </c>
      <c r="AA252" s="16">
        <f>VLOOKUP($B252,[1]AC!$B:$BJ,26,FALSE)</f>
        <v>99.971224268440452</v>
      </c>
      <c r="AB252" s="16">
        <f>VLOOKUP($B252,[1]AC!$B:$BJ,27,FALSE)</f>
        <v>6850.3815384615364</v>
      </c>
      <c r="AC252" s="16">
        <f>VLOOKUP($B252,[1]AC!$B:$BJ,28,FALSE)</f>
        <v>1.4590959326040617E-2</v>
      </c>
      <c r="AD252" s="16">
        <f>VLOOKUP($B252,[1]AC!$B:$BJ,29,FALSE)</f>
        <v>1.4593526463767164E-2</v>
      </c>
      <c r="AE252" s="16" t="str">
        <f>VLOOKUP($B252,[1]AC!$B:$BJ,30,FALSE)</f>
        <v>UP</v>
      </c>
      <c r="AF252" s="16" t="str">
        <f>VLOOKUP($B252,[1]AC!$B:$BJ,31,FALSE)</f>
        <v>DOWN</v>
      </c>
      <c r="AG252" s="16" t="str">
        <f>VLOOKUP($B252,[1]AC!$B:$BJ,32,FALSE)</f>
        <v>NEGATIVE</v>
      </c>
      <c r="AH252" s="16">
        <f>VLOOKUP($B252,[1]AC!$B:$BJ,33,FALSE)</f>
        <v>99.10523537904065</v>
      </c>
      <c r="AI252" s="16">
        <f>VLOOKUP($B252,[1]AC!$B:$BJ,34,FALSE)</f>
        <v>6560.7823076923087</v>
      </c>
      <c r="AJ252" s="16">
        <f>VLOOKUP($B252,[1]AC!$B:$BJ,35,FALSE)</f>
        <v>99.104978992259291</v>
      </c>
      <c r="AK252" s="16">
        <f>VLOOKUP($B252,[1]AC!$B:$BJ,36,FALSE)</f>
        <v>6561.3723076923088</v>
      </c>
      <c r="AL252" s="16">
        <f>VLOOKUP($B252,[1]AC!$B:$BJ,37,FALSE)</f>
        <v>1.5105703974180474E-2</v>
      </c>
      <c r="AM252" s="16">
        <f>VLOOKUP($B252,[1]AC!$B:$BJ,38,FALSE)</f>
        <v>1.5104306590874641E-2</v>
      </c>
      <c r="AN252" s="16" t="str">
        <f>VLOOKUP($B253,[1]AC!$B:$BJ,39,FALSE)</f>
        <v>DOWN</v>
      </c>
      <c r="AO252" s="16" t="str">
        <f>VLOOKUP($B252,[1]AC!$B:$BJ,40,FALSE)</f>
        <v>UP</v>
      </c>
      <c r="AP252" s="16" t="str">
        <f>VLOOKUP($B252,[1]AC!$B:$BJ,41,FALSE)</f>
        <v>NEGATIVE</v>
      </c>
      <c r="AQ252" s="16">
        <f>VLOOKUP($B252,[1]AC!$B:$BJ,42,FALSE)</f>
        <v>99.707084403866133</v>
      </c>
      <c r="AR252" s="16">
        <f>VLOOKUP($B252,[1]AC!$B:$BJ,43,FALSE)</f>
        <v>6769.6039787132295</v>
      </c>
      <c r="AS252" s="16">
        <f>VLOOKUP($B252,[1]AC!$B:$BJ,44,FALSE)</f>
        <v>99.691873724019516</v>
      </c>
      <c r="AT252" s="16">
        <f>VLOOKUP($B252,[1]AC!$B:$BJ,45,FALSE)</f>
        <v>6766.1256231941452</v>
      </c>
      <c r="AU252" s="16">
        <f>VLOOKUP($B252,[1]AC!$B:$BJ,46,FALSE)</f>
        <v>1.4728643613037246E-2</v>
      </c>
      <c r="AV252" s="16">
        <f>VLOOKUP($B252,[1]AC!$B:$BJ,47,FALSE)</f>
        <v>1.4733967306530303E-2</v>
      </c>
      <c r="AW252" s="16" t="str">
        <f>VLOOKUP($B252,[1]AC!$B:$BJ,48,FALSE)</f>
        <v>UP</v>
      </c>
      <c r="AX252" s="16" t="str">
        <f>VLOOKUP($B252,[1]AC!$B:$BJ,49,FALSE)</f>
        <v>DOWN</v>
      </c>
      <c r="AY252" s="16" t="str">
        <f>VLOOKUP($B252,[1]AC!$B:$BJ,50,FALSE)</f>
        <v>NEGATIVE</v>
      </c>
      <c r="AZ252" s="16">
        <f>VLOOKUP($B252,[1]AC!$B:$BJ,51,FALSE)</f>
        <v>0</v>
      </c>
      <c r="BA252" s="16">
        <f>VLOOKUP($B252,[1]AC!$B:$BJ,52,FALSE)</f>
        <v>100.24676914724105</v>
      </c>
      <c r="BB252" s="16">
        <f>VLOOKUP($B252,[1]AC!$B:$BJ,53,FALSE)</f>
        <v>98.914095183868781</v>
      </c>
      <c r="BC252" s="16">
        <f>VLOOKUP($B252,[1]AC!$B:$BJ,54,FALSE)</f>
        <v>2.1270596007512133E-3</v>
      </c>
      <c r="BD252" s="16">
        <f>VLOOKUP($B252,[1]AC!$B:$BJ,55,FALSE)</f>
        <v>3.5624801710802956E-3</v>
      </c>
      <c r="BE252" s="16">
        <f>VLOOKUP($B252,[1]AC!$B:$BJ,56,FALSE)</f>
        <v>1.5628761636625965E-2</v>
      </c>
      <c r="BF252" s="14">
        <f>VLOOKUP($B252,[2]indicators!$A:$G,2,FALSE)</f>
        <v>993</v>
      </c>
      <c r="BG252" s="14">
        <f>VLOOKUP($B252,[2]indicators!$A:$G,3,FALSE)</f>
        <v>1</v>
      </c>
      <c r="BH252" s="14">
        <f>VLOOKUP($B252,[2]indicators!$A:$G,4,FALSE)</f>
        <v>0</v>
      </c>
      <c r="BI252" s="17">
        <f>VLOOKUP($B252,[2]indicators!$A:$G,5,FALSE)</f>
        <v>0</v>
      </c>
      <c r="BJ252" s="17">
        <f>VLOOKUP($B252,[2]indicators!$A:$G,6,FALSE)</f>
        <v>45958</v>
      </c>
      <c r="BK252" s="17">
        <f>VLOOKUP($B252,[2]indicators!$A:$G,7,FALSE)</f>
        <v>0</v>
      </c>
    </row>
    <row r="253" spans="1:63" x14ac:dyDescent="0.25">
      <c r="A253" s="14">
        <v>252</v>
      </c>
      <c r="B253" s="14" t="s">
        <v>270</v>
      </c>
      <c r="C253" s="6" t="s">
        <v>675</v>
      </c>
      <c r="D253" s="6" t="s">
        <v>100</v>
      </c>
      <c r="E253" s="15">
        <f t="shared" ca="1" si="3"/>
        <v>5</v>
      </c>
      <c r="F253" s="16">
        <f>VLOOKUP($B253,[1]AC!$B:$BJ,5,FALSE)</f>
        <v>48.704247855229731</v>
      </c>
      <c r="G253" s="16">
        <f>VLOOKUP($B254,[1]AC!$B:$BJ,6,FALSE)</f>
        <v>52.558294930935155</v>
      </c>
      <c r="H253" s="16">
        <f>VLOOKUP($B254,[1]AC!$B:$BJ,7,FALSE)</f>
        <v>0</v>
      </c>
      <c r="I253" s="16">
        <f>VLOOKUP($B254,[1]AC!$B:$BJ,8,FALSE)</f>
        <v>102.52</v>
      </c>
      <c r="J253" s="16">
        <f>VLOOKUP($B254,[1]AC!$B:$BJ,9,FALSE)</f>
        <v>6941.81</v>
      </c>
      <c r="K253" s="16">
        <f>VLOOKUP($B254,[1]AC!$B:$BJ,10,FALSE)</f>
        <v>103.05</v>
      </c>
      <c r="L253" s="16">
        <f>VLOOKUP($B254,[1]AC!$B:$BJ,11,FALSE)</f>
        <v>6964.82</v>
      </c>
      <c r="M253" s="16">
        <f>VLOOKUP($B254,[1]AC!$B:$BJ,12,FALSE)</f>
        <v>1.4768482571548341E-2</v>
      </c>
      <c r="N253" s="16">
        <f>VLOOKUP($B254,[1]AC!$B:$BJ,13,FALSE)</f>
        <v>1.4795787974420015E-2</v>
      </c>
      <c r="O253" s="16">
        <f>VLOOKUP($B254,[1]AC!$B:$BJ,14,FALSE)</f>
        <v>90.454000455061347</v>
      </c>
      <c r="P253" s="16">
        <f>VLOOKUP($B254,[1]AC!$B:$BJ,15,FALSE)</f>
        <v>6892.2477999999992</v>
      </c>
      <c r="Q253" s="16">
        <f>VLOOKUP($B254,[1]AC!$B:$BJ,16,FALSE)</f>
        <v>89.855961918200023</v>
      </c>
      <c r="R253" s="16">
        <f>VLOOKUP($B254,[1]AC!$B:$BJ,17,FALSE)</f>
        <v>6889.6637999999994</v>
      </c>
      <c r="S253" s="16">
        <f>VLOOKUP($B254,[1]AC!$B:$BJ,18,FALSE)</f>
        <v>1.3124020360246095E-2</v>
      </c>
      <c r="T253" s="16">
        <f>VLOOKUP($B254,[1]AC!$B:$BJ,19,FALSE)</f>
        <v>1.3042140302724211E-2</v>
      </c>
      <c r="U253" s="16" t="str">
        <f>VLOOKUP($B253,[1]AC!$B:$BJ,20,FALSE)</f>
        <v>NEGATIVE</v>
      </c>
      <c r="V253" s="16" t="str">
        <f>VLOOKUP($B253,[1]AC!$B:$BJ,21,FALSE)</f>
        <v/>
      </c>
      <c r="W253" s="16" t="str">
        <f>VLOOKUP($B253,[1]AC!$B:$BJ,22,FALSE)</f>
        <v>UP</v>
      </c>
      <c r="X253" s="16" t="str">
        <f>VLOOKUP($B253,[1]AC!$B:$BJ,23,FALSE)</f>
        <v>POSITIVE</v>
      </c>
      <c r="Y253" s="16">
        <f>VLOOKUP($B253,[1]AC!$B:$BJ,24,FALSE)</f>
        <v>68.358425432240125</v>
      </c>
      <c r="Z253" s="16">
        <f>VLOOKUP($B253,[1]AC!$B:$BJ,25,FALSE)</f>
        <v>6852.6203076923057</v>
      </c>
      <c r="AA253" s="16">
        <f>VLOOKUP($B253,[1]AC!$B:$BJ,26,FALSE)</f>
        <v>68.252437555532694</v>
      </c>
      <c r="AB253" s="16">
        <f>VLOOKUP($B253,[1]AC!$B:$BJ,27,FALSE)</f>
        <v>6850.3815384615364</v>
      </c>
      <c r="AC253" s="16">
        <f>VLOOKUP($B253,[1]AC!$B:$BJ,28,FALSE)</f>
        <v>9.9755162788613006E-3</v>
      </c>
      <c r="AD253" s="16">
        <f>VLOOKUP($B253,[1]AC!$B:$BJ,29,FALSE)</f>
        <v>9.9633045506047641E-3</v>
      </c>
      <c r="AE253" s="16" t="str">
        <f>VLOOKUP($B253,[1]AC!$B:$BJ,30,FALSE)</f>
        <v>UP</v>
      </c>
      <c r="AF253" s="16" t="str">
        <f>VLOOKUP($B253,[1]AC!$B:$BJ,31,FALSE)</f>
        <v>UP</v>
      </c>
      <c r="AG253" s="16" t="str">
        <f>VLOOKUP($B253,[1]AC!$B:$BJ,32,FALSE)</f>
        <v>POSITIVE</v>
      </c>
      <c r="AH253" s="16">
        <f>VLOOKUP($B253,[1]AC!$B:$BJ,33,FALSE)</f>
        <v>64.733147000240493</v>
      </c>
      <c r="AI253" s="16">
        <f>VLOOKUP($B253,[1]AC!$B:$BJ,34,FALSE)</f>
        <v>6560.7823076923087</v>
      </c>
      <c r="AJ253" s="16">
        <f>VLOOKUP($B253,[1]AC!$B:$BJ,35,FALSE)</f>
        <v>64.770326534370099</v>
      </c>
      <c r="AK253" s="16">
        <f>VLOOKUP($B253,[1]AC!$B:$BJ,36,FALSE)</f>
        <v>6561.3723076923088</v>
      </c>
      <c r="AL253" s="16">
        <f>VLOOKUP($B253,[1]AC!$B:$BJ,37,FALSE)</f>
        <v>9.8666811310509327E-3</v>
      </c>
      <c r="AM253" s="16">
        <f>VLOOKUP($B253,[1]AC!$B:$BJ,38,FALSE)</f>
        <v>9.8714603435070703E-3</v>
      </c>
      <c r="AN253" s="16" t="str">
        <f>VLOOKUP($B254,[1]AC!$B:$BJ,39,FALSE)</f>
        <v>DOWN</v>
      </c>
      <c r="AO253" s="16" t="str">
        <f>VLOOKUP($B253,[1]AC!$B:$BJ,40,FALSE)</f>
        <v>DOWN</v>
      </c>
      <c r="AP253" s="16" t="str">
        <f>VLOOKUP($B253,[1]AC!$B:$BJ,41,FALSE)</f>
        <v>POSITIVE</v>
      </c>
      <c r="AQ253" s="16">
        <f>VLOOKUP($B253,[1]AC!$B:$BJ,42,FALSE)</f>
        <v>68.256908086034912</v>
      </c>
      <c r="AR253" s="16">
        <f>VLOOKUP($B253,[1]AC!$B:$BJ,43,FALSE)</f>
        <v>6769.6039787132295</v>
      </c>
      <c r="AS253" s="16">
        <f>VLOOKUP($B253,[1]AC!$B:$BJ,44,FALSE)</f>
        <v>68.162715946890117</v>
      </c>
      <c r="AT253" s="16">
        <f>VLOOKUP($B253,[1]AC!$B:$BJ,45,FALSE)</f>
        <v>6766.1256231941452</v>
      </c>
      <c r="AU253" s="16">
        <f>VLOOKUP($B253,[1]AC!$B:$BJ,46,FALSE)</f>
        <v>1.0082850976315047E-2</v>
      </c>
      <c r="AV253" s="16">
        <f>VLOOKUP($B253,[1]AC!$B:$BJ,47,FALSE)</f>
        <v>1.0074113272923823E-2</v>
      </c>
      <c r="AW253" s="16" t="str">
        <f>VLOOKUP($B253,[1]AC!$B:$BJ,48,FALSE)</f>
        <v>UP</v>
      </c>
      <c r="AX253" s="16" t="str">
        <f>VLOOKUP($B253,[1]AC!$B:$BJ,49,FALSE)</f>
        <v>UP</v>
      </c>
      <c r="AY253" s="16" t="str">
        <f>VLOOKUP($B253,[1]AC!$B:$BJ,50,FALSE)</f>
        <v>POSITIVE</v>
      </c>
      <c r="AZ253" s="16">
        <f>VLOOKUP($B253,[1]AC!$B:$BJ,51,FALSE)</f>
        <v>55.827250822303746</v>
      </c>
      <c r="BA253" s="16">
        <f>VLOOKUP($B253,[1]AC!$B:$BJ,52,FALSE)</f>
        <v>73.459829385829536</v>
      </c>
      <c r="BB253" s="16">
        <f>VLOOKUP($B253,[1]AC!$B:$BJ,53,FALSE)</f>
        <v>63.579801143532684</v>
      </c>
      <c r="BC253" s="16">
        <f>VLOOKUP($B253,[1]AC!$B:$BJ,54,FALSE)</f>
        <v>-7.3486338090198444E-3</v>
      </c>
      <c r="BD253" s="16">
        <f>VLOOKUP($B253,[1]AC!$B:$BJ,55,FALSE)</f>
        <v>4.5537558970992098E-2</v>
      </c>
      <c r="BE253" s="16">
        <f>VLOOKUP($B253,[1]AC!$B:$BJ,56,FALSE)</f>
        <v>0.14690512849169868</v>
      </c>
      <c r="BF253" s="14">
        <f>VLOOKUP($B253,[2]indicators!$A:$G,2,FALSE)</f>
        <v>0</v>
      </c>
      <c r="BG253" s="14">
        <f>VLOOKUP($B253,[2]indicators!$A:$G,3,FALSE)</f>
        <v>0</v>
      </c>
      <c r="BH253" s="14">
        <f>VLOOKUP($B253,[2]indicators!$A:$G,4,FALSE)</f>
        <v>0</v>
      </c>
      <c r="BI253" s="17">
        <f>VLOOKUP($B253,[2]indicators!$A:$G,5,FALSE)</f>
        <v>0</v>
      </c>
      <c r="BJ253" s="17">
        <f>VLOOKUP($B253,[2]indicators!$A:$G,6,FALSE)</f>
        <v>46030</v>
      </c>
      <c r="BK253" s="17">
        <f>VLOOKUP($B253,[2]indicators!$A:$G,7,FALSE)</f>
        <v>46031</v>
      </c>
    </row>
    <row r="254" spans="1:63" x14ac:dyDescent="0.25">
      <c r="A254" s="14">
        <v>253</v>
      </c>
      <c r="B254" s="14" t="s">
        <v>271</v>
      </c>
      <c r="C254" s="6" t="s">
        <v>676</v>
      </c>
      <c r="D254" s="6" t="s">
        <v>100</v>
      </c>
      <c r="E254" s="15">
        <f t="shared" ca="1" si="3"/>
        <v>7</v>
      </c>
      <c r="F254" s="16">
        <f>VLOOKUP($B254,[1]AC!$B:$BJ,5,FALSE)</f>
        <v>55.546740542715263</v>
      </c>
      <c r="G254" s="16">
        <f>VLOOKUP($B255,[1]AC!$B:$BJ,6,FALSE)</f>
        <v>52.558294930935155</v>
      </c>
      <c r="H254" s="16">
        <f>VLOOKUP($B255,[1]AC!$B:$BJ,7,FALSE)</f>
        <v>0</v>
      </c>
      <c r="I254" s="16">
        <f>VLOOKUP($B255,[1]AC!$B:$BJ,8,FALSE)</f>
        <v>34.380000000000003</v>
      </c>
      <c r="J254" s="16">
        <f>VLOOKUP($B255,[1]AC!$B:$BJ,9,FALSE)</f>
        <v>6941.81</v>
      </c>
      <c r="K254" s="16">
        <f>VLOOKUP($B255,[1]AC!$B:$BJ,10,FALSE)</f>
        <v>34.71</v>
      </c>
      <c r="L254" s="16">
        <f>VLOOKUP($B255,[1]AC!$B:$BJ,11,FALSE)</f>
        <v>6964.82</v>
      </c>
      <c r="M254" s="16">
        <f>VLOOKUP($B255,[1]AC!$B:$BJ,12,FALSE)</f>
        <v>4.9525988178875536E-3</v>
      </c>
      <c r="N254" s="16">
        <f>VLOOKUP($B255,[1]AC!$B:$BJ,13,FALSE)</f>
        <v>4.9836176670753881E-3</v>
      </c>
      <c r="O254" s="16">
        <f>VLOOKUP($B255,[1]AC!$B:$BJ,14,FALSE)</f>
        <v>30.436503927362313</v>
      </c>
      <c r="P254" s="16">
        <f>VLOOKUP($B255,[1]AC!$B:$BJ,15,FALSE)</f>
        <v>6892.2477999999992</v>
      </c>
      <c r="Q254" s="16">
        <f>VLOOKUP($B255,[1]AC!$B:$BJ,16,FALSE)</f>
        <v>30.23083513600001</v>
      </c>
      <c r="R254" s="16">
        <f>VLOOKUP($B255,[1]AC!$B:$BJ,17,FALSE)</f>
        <v>6889.6637999999994</v>
      </c>
      <c r="S254" s="16">
        <f>VLOOKUP($B255,[1]AC!$B:$BJ,18,FALSE)</f>
        <v>4.416048988743892E-3</v>
      </c>
      <c r="T254" s="16">
        <f>VLOOKUP($B255,[1]AC!$B:$BJ,19,FALSE)</f>
        <v>4.3878534589742993E-3</v>
      </c>
      <c r="U254" s="16" t="str">
        <f>VLOOKUP($B254,[1]AC!$B:$BJ,20,FALSE)</f>
        <v>NEGATIVE</v>
      </c>
      <c r="V254" s="16" t="str">
        <f>VLOOKUP($B254,[1]AC!$B:$BJ,21,FALSE)</f>
        <v/>
      </c>
      <c r="W254" s="16" t="str">
        <f>VLOOKUP($B254,[1]AC!$B:$BJ,22,FALSE)</f>
        <v>UP</v>
      </c>
      <c r="X254" s="16" t="str">
        <f>VLOOKUP($B254,[1]AC!$B:$BJ,23,FALSE)</f>
        <v>POSITIVE</v>
      </c>
      <c r="Y254" s="16">
        <f>VLOOKUP($B254,[1]AC!$B:$BJ,24,FALSE)</f>
        <v>85.029034273124125</v>
      </c>
      <c r="Z254" s="16">
        <f>VLOOKUP($B254,[1]AC!$B:$BJ,25,FALSE)</f>
        <v>6852.6203076923057</v>
      </c>
      <c r="AA254" s="16">
        <f>VLOOKUP($B254,[1]AC!$B:$BJ,26,FALSE)</f>
        <v>84.402794333384662</v>
      </c>
      <c r="AB254" s="16">
        <f>VLOOKUP($B254,[1]AC!$B:$BJ,27,FALSE)</f>
        <v>6850.3815384615364</v>
      </c>
      <c r="AC254" s="16">
        <f>VLOOKUP($B254,[1]AC!$B:$BJ,28,FALSE)</f>
        <v>1.2408251217082035E-2</v>
      </c>
      <c r="AD254" s="16">
        <f>VLOOKUP($B254,[1]AC!$B:$BJ,29,FALSE)</f>
        <v>1.232088955330507E-2</v>
      </c>
      <c r="AE254" s="16" t="str">
        <f>VLOOKUP($B254,[1]AC!$B:$BJ,30,FALSE)</f>
        <v>UP</v>
      </c>
      <c r="AF254" s="16" t="str">
        <f>VLOOKUP($B254,[1]AC!$B:$BJ,31,FALSE)</f>
        <v>UP</v>
      </c>
      <c r="AG254" s="16" t="str">
        <f>VLOOKUP($B254,[1]AC!$B:$BJ,32,FALSE)</f>
        <v>POSITIVE</v>
      </c>
      <c r="AH254" s="16">
        <f>VLOOKUP($B254,[1]AC!$B:$BJ,33,FALSE)</f>
        <v>67.262573075038702</v>
      </c>
      <c r="AI254" s="16">
        <f>VLOOKUP($B254,[1]AC!$B:$BJ,34,FALSE)</f>
        <v>6560.7823076923087</v>
      </c>
      <c r="AJ254" s="16">
        <f>VLOOKUP($B254,[1]AC!$B:$BJ,35,FALSE)</f>
        <v>67.276162904703668</v>
      </c>
      <c r="AK254" s="16">
        <f>VLOOKUP($B254,[1]AC!$B:$BJ,36,FALSE)</f>
        <v>6561.3723076923088</v>
      </c>
      <c r="AL254" s="16">
        <f>VLOOKUP($B254,[1]AC!$B:$BJ,37,FALSE)</f>
        <v>1.0252218397213922E-2</v>
      </c>
      <c r="AM254" s="16">
        <f>VLOOKUP($B254,[1]AC!$B:$BJ,38,FALSE)</f>
        <v>1.0253367702642265E-2</v>
      </c>
      <c r="AN254" s="16" t="str">
        <f>VLOOKUP($B255,[1]AC!$B:$BJ,39,FALSE)</f>
        <v>DOWN</v>
      </c>
      <c r="AO254" s="16" t="str">
        <f>VLOOKUP($B254,[1]AC!$B:$BJ,40,FALSE)</f>
        <v>DOWN</v>
      </c>
      <c r="AP254" s="16" t="str">
        <f>VLOOKUP($B254,[1]AC!$B:$BJ,41,FALSE)</f>
        <v>POSITIVE</v>
      </c>
      <c r="AQ254" s="16">
        <f>VLOOKUP($B254,[1]AC!$B:$BJ,42,FALSE)</f>
        <v>81.538842575218283</v>
      </c>
      <c r="AR254" s="16">
        <f>VLOOKUP($B254,[1]AC!$B:$BJ,43,FALSE)</f>
        <v>6769.6039787132295</v>
      </c>
      <c r="AS254" s="16">
        <f>VLOOKUP($B254,[1]AC!$B:$BJ,44,FALSE)</f>
        <v>81.115011425162024</v>
      </c>
      <c r="AT254" s="16">
        <f>VLOOKUP($B254,[1]AC!$B:$BJ,45,FALSE)</f>
        <v>6766.1256231941452</v>
      </c>
      <c r="AU254" s="16">
        <f>VLOOKUP($B254,[1]AC!$B:$BJ,46,FALSE)</f>
        <v>1.204484676380098E-2</v>
      </c>
      <c r="AV254" s="16">
        <f>VLOOKUP($B254,[1]AC!$B:$BJ,47,FALSE)</f>
        <v>1.1988398670444628E-2</v>
      </c>
      <c r="AW254" s="16" t="str">
        <f>VLOOKUP($B254,[1]AC!$B:$BJ,48,FALSE)</f>
        <v>UP</v>
      </c>
      <c r="AX254" s="16" t="str">
        <f>VLOOKUP($B254,[1]AC!$B:$BJ,49,FALSE)</f>
        <v>UP</v>
      </c>
      <c r="AY254" s="16" t="str">
        <f>VLOOKUP($B254,[1]AC!$B:$BJ,50,FALSE)</f>
        <v>POSITIVE</v>
      </c>
      <c r="AZ254" s="16">
        <f>VLOOKUP($B254,[1]AC!$B:$BJ,51,FALSE)</f>
        <v>64.213719547972715</v>
      </c>
      <c r="BA254" s="16">
        <f>VLOOKUP($B254,[1]AC!$B:$BJ,52,FALSE)</f>
        <v>96.813321027840857</v>
      </c>
      <c r="BB254" s="16">
        <f>VLOOKUP($B254,[1]AC!$B:$BJ,53,FALSE)</f>
        <v>64.18949107154242</v>
      </c>
      <c r="BC254" s="16">
        <f>VLOOKUP($B254,[1]AC!$B:$BJ,54,FALSE)</f>
        <v>5.894518348893385E-2</v>
      </c>
      <c r="BD254" s="16">
        <f>VLOOKUP($B254,[1]AC!$B:$BJ,55,FALSE)</f>
        <v>0.13339376350671395</v>
      </c>
      <c r="BE254" s="16">
        <f>VLOOKUP($B254,[1]AC!$B:$BJ,56,FALSE)</f>
        <v>0.59714617281723403</v>
      </c>
      <c r="BF254" s="14">
        <f>VLOOKUP($B254,[2]indicators!$A:$G,2,FALSE)</f>
        <v>3</v>
      </c>
      <c r="BG254" s="14">
        <f>VLOOKUP($B254,[2]indicators!$A:$G,3,FALSE)</f>
        <v>0</v>
      </c>
      <c r="BH254" s="14">
        <f>VLOOKUP($B254,[2]indicators!$A:$G,4,FALSE)</f>
        <v>0</v>
      </c>
      <c r="BI254" s="17">
        <f>VLOOKUP($B254,[2]indicators!$A:$G,5,FALSE)</f>
        <v>46052</v>
      </c>
      <c r="BJ254" s="17">
        <f>VLOOKUP($B254,[2]indicators!$A:$G,6,FALSE)</f>
        <v>46003</v>
      </c>
      <c r="BK254" s="17">
        <f>VLOOKUP($B254,[2]indicators!$A:$G,7,FALSE)</f>
        <v>46003</v>
      </c>
    </row>
    <row r="255" spans="1:63" x14ac:dyDescent="0.25">
      <c r="A255" s="14">
        <v>254</v>
      </c>
      <c r="B255" s="14" t="s">
        <v>272</v>
      </c>
      <c r="C255" s="6" t="s">
        <v>273</v>
      </c>
      <c r="D255" s="6" t="s">
        <v>100</v>
      </c>
      <c r="E255" s="15">
        <f t="shared" ca="1" si="3"/>
        <v>7</v>
      </c>
      <c r="F255" s="16">
        <f>VLOOKUP($B255,[1]AC!$B:$BJ,5,FALSE)</f>
        <v>54.184132438160454</v>
      </c>
      <c r="G255" s="16">
        <f>VLOOKUP($B256,[1]AC!$B:$BJ,6,FALSE)</f>
        <v>52.558294930935155</v>
      </c>
      <c r="H255" s="16">
        <f>VLOOKUP($B256,[1]AC!$B:$BJ,7,FALSE)</f>
        <v>0</v>
      </c>
      <c r="I255" s="16">
        <f>VLOOKUP($B256,[1]AC!$B:$BJ,8,FALSE)</f>
        <v>115.78</v>
      </c>
      <c r="J255" s="16">
        <f>VLOOKUP($B256,[1]AC!$B:$BJ,9,FALSE)</f>
        <v>6941.81</v>
      </c>
      <c r="K255" s="16">
        <f>VLOOKUP($B256,[1]AC!$B:$BJ,10,FALSE)</f>
        <v>114.72</v>
      </c>
      <c r="L255" s="16">
        <f>VLOOKUP($B256,[1]AC!$B:$BJ,11,FALSE)</f>
        <v>6964.82</v>
      </c>
      <c r="M255" s="16">
        <f>VLOOKUP($B256,[1]AC!$B:$BJ,12,FALSE)</f>
        <v>1.6678647211606196E-2</v>
      </c>
      <c r="N255" s="16">
        <f>VLOOKUP($B256,[1]AC!$B:$BJ,13,FALSE)</f>
        <v>1.6471351736297563E-2</v>
      </c>
      <c r="O255" s="16">
        <f>VLOOKUP($B256,[1]AC!$B:$BJ,14,FALSE)</f>
        <v>126.81919997558593</v>
      </c>
      <c r="P255" s="16">
        <f>VLOOKUP($B256,[1]AC!$B:$BJ,15,FALSE)</f>
        <v>6892.2477999999992</v>
      </c>
      <c r="Q255" s="16">
        <f>VLOOKUP($B256,[1]AC!$B:$BJ,16,FALSE)</f>
        <v>127.05999999999999</v>
      </c>
      <c r="R255" s="16">
        <f>VLOOKUP($B256,[1]AC!$B:$BJ,17,FALSE)</f>
        <v>6889.6637999999994</v>
      </c>
      <c r="S255" s="16">
        <f>VLOOKUP($B256,[1]AC!$B:$BJ,18,FALSE)</f>
        <v>1.8400267032706797E-2</v>
      </c>
      <c r="T255" s="16">
        <f>VLOOKUP($B256,[1]AC!$B:$BJ,19,FALSE)</f>
        <v>1.8442119047957027E-2</v>
      </c>
      <c r="U255" s="16" t="str">
        <f>VLOOKUP($B255,[1]AC!$B:$BJ,20,FALSE)</f>
        <v>NEGATIVE</v>
      </c>
      <c r="V255" s="16" t="str">
        <f>VLOOKUP($B255,[1]AC!$B:$BJ,21,FALSE)</f>
        <v/>
      </c>
      <c r="W255" s="16" t="str">
        <f>VLOOKUP($B255,[1]AC!$B:$BJ,22,FALSE)</f>
        <v>UP</v>
      </c>
      <c r="X255" s="16" t="str">
        <f>VLOOKUP($B255,[1]AC!$B:$BJ,23,FALSE)</f>
        <v>POSITIVE</v>
      </c>
      <c r="Y255" s="16">
        <f>VLOOKUP($B255,[1]AC!$B:$BJ,24,FALSE)</f>
        <v>28.543681154894092</v>
      </c>
      <c r="Z255" s="16">
        <f>VLOOKUP($B255,[1]AC!$B:$BJ,25,FALSE)</f>
        <v>6852.6203076923057</v>
      </c>
      <c r="AA255" s="16">
        <f>VLOOKUP($B255,[1]AC!$B:$BJ,26,FALSE)</f>
        <v>28.328243643076934</v>
      </c>
      <c r="AB255" s="16">
        <f>VLOOKUP($B255,[1]AC!$B:$BJ,27,FALSE)</f>
        <v>6850.3815384615364</v>
      </c>
      <c r="AC255" s="16">
        <f>VLOOKUP($B255,[1]AC!$B:$BJ,28,FALSE)</f>
        <v>4.1653673884211578E-3</v>
      </c>
      <c r="AD255" s="16">
        <f>VLOOKUP($B255,[1]AC!$B:$BJ,29,FALSE)</f>
        <v>4.1352796897556323E-3</v>
      </c>
      <c r="AE255" s="16" t="str">
        <f>VLOOKUP($B255,[1]AC!$B:$BJ,30,FALSE)</f>
        <v>UP</v>
      </c>
      <c r="AF255" s="16" t="str">
        <f>VLOOKUP($B255,[1]AC!$B:$BJ,31,FALSE)</f>
        <v>UP</v>
      </c>
      <c r="AG255" s="16" t="str">
        <f>VLOOKUP($B255,[1]AC!$B:$BJ,32,FALSE)</f>
        <v>POSITIVE</v>
      </c>
      <c r="AH255" s="16">
        <f>VLOOKUP($B255,[1]AC!$B:$BJ,33,FALSE)</f>
        <v>21.820242070977319</v>
      </c>
      <c r="AI255" s="16">
        <f>VLOOKUP($B255,[1]AC!$B:$BJ,34,FALSE)</f>
        <v>6560.7823076923087</v>
      </c>
      <c r="AJ255" s="16">
        <f>VLOOKUP($B255,[1]AC!$B:$BJ,35,FALSE)</f>
        <v>21.82870358205129</v>
      </c>
      <c r="AK255" s="16">
        <f>VLOOKUP($B255,[1]AC!$B:$BJ,36,FALSE)</f>
        <v>6561.3723076923088</v>
      </c>
      <c r="AL255" s="16">
        <f>VLOOKUP($B255,[1]AC!$B:$BJ,37,FALSE)</f>
        <v>3.3258597904389812E-3</v>
      </c>
      <c r="AM255" s="16">
        <f>VLOOKUP($B255,[1]AC!$B:$BJ,38,FALSE)</f>
        <v>3.3268503231344043E-3</v>
      </c>
      <c r="AN255" s="16" t="str">
        <f>VLOOKUP($B256,[1]AC!$B:$BJ,39,FALSE)</f>
        <v>UP</v>
      </c>
      <c r="AO255" s="16" t="str">
        <f>VLOOKUP($B255,[1]AC!$B:$BJ,40,FALSE)</f>
        <v>DOWN</v>
      </c>
      <c r="AP255" s="16" t="str">
        <f>VLOOKUP($B255,[1]AC!$B:$BJ,41,FALSE)</f>
        <v>POSITIVE</v>
      </c>
      <c r="AQ255" s="16">
        <f>VLOOKUP($B255,[1]AC!$B:$BJ,42,FALSE)</f>
        <v>27.183905197066782</v>
      </c>
      <c r="AR255" s="16">
        <f>VLOOKUP($B255,[1]AC!$B:$BJ,43,FALSE)</f>
        <v>6769.6039787132295</v>
      </c>
      <c r="AS255" s="16">
        <f>VLOOKUP($B255,[1]AC!$B:$BJ,44,FALSE)</f>
        <v>27.038541464541826</v>
      </c>
      <c r="AT255" s="16">
        <f>VLOOKUP($B255,[1]AC!$B:$BJ,45,FALSE)</f>
        <v>6766.1256231941452</v>
      </c>
      <c r="AU255" s="16">
        <f>VLOOKUP($B255,[1]AC!$B:$BJ,46,FALSE)</f>
        <v>4.0155827848343227E-3</v>
      </c>
      <c r="AV255" s="16">
        <f>VLOOKUP($B255,[1]AC!$B:$BJ,47,FALSE)</f>
        <v>3.9961630880535589E-3</v>
      </c>
      <c r="AW255" s="16" t="str">
        <f>VLOOKUP($B255,[1]AC!$B:$BJ,48,FALSE)</f>
        <v>UP</v>
      </c>
      <c r="AX255" s="16" t="str">
        <f>VLOOKUP($B255,[1]AC!$B:$BJ,49,FALSE)</f>
        <v>UP</v>
      </c>
      <c r="AY255" s="16" t="str">
        <f>VLOOKUP($B255,[1]AC!$B:$BJ,50,FALSE)</f>
        <v>POSITIVE</v>
      </c>
      <c r="AZ255" s="16">
        <f>VLOOKUP($B255,[1]AC!$B:$BJ,51,FALSE)</f>
        <v>62.158851694204536</v>
      </c>
      <c r="BA255" s="16">
        <f>VLOOKUP($B255,[1]AC!$B:$BJ,52,FALSE)</f>
        <v>32.753093582842425</v>
      </c>
      <c r="BB255" s="16">
        <f>VLOOKUP($B255,[1]AC!$B:$BJ,53,FALSE)</f>
        <v>20.724624300840585</v>
      </c>
      <c r="BC255" s="16">
        <f>VLOOKUP($B255,[1]AC!$B:$BJ,54,FALSE)</f>
        <v>4.9671839792557071E-2</v>
      </c>
      <c r="BD255" s="16">
        <f>VLOOKUP($B255,[1]AC!$B:$BJ,55,FALSE)</f>
        <v>0.12956468594582904</v>
      </c>
      <c r="BE255" s="16">
        <f>VLOOKUP($B255,[1]AC!$B:$BJ,56,FALSE)</f>
        <v>0.65889617591791816</v>
      </c>
      <c r="BF255" s="14">
        <f>VLOOKUP($B255,[2]indicators!$A:$G,2,FALSE)</f>
        <v>3</v>
      </c>
      <c r="BG255" s="14">
        <f>VLOOKUP($B255,[2]indicators!$A:$G,3,FALSE)</f>
        <v>0</v>
      </c>
      <c r="BH255" s="14">
        <f>VLOOKUP($B255,[2]indicators!$A:$G,4,FALSE)</f>
        <v>0</v>
      </c>
      <c r="BI255" s="17">
        <f>VLOOKUP($B255,[2]indicators!$A:$G,5,FALSE)</f>
        <v>46052</v>
      </c>
      <c r="BJ255" s="17">
        <f>VLOOKUP($B255,[2]indicators!$A:$G,6,FALSE)</f>
        <v>46003</v>
      </c>
      <c r="BK255" s="17">
        <f>VLOOKUP($B255,[2]indicators!$A:$G,7,FALSE)</f>
        <v>46003</v>
      </c>
    </row>
    <row r="256" spans="1:63" x14ac:dyDescent="0.25">
      <c r="A256" s="14">
        <v>255</v>
      </c>
      <c r="B256" s="14" t="s">
        <v>274</v>
      </c>
      <c r="C256" s="6" t="s">
        <v>275</v>
      </c>
      <c r="D256" s="6" t="s">
        <v>100</v>
      </c>
      <c r="E256" s="15">
        <f t="shared" ca="1" si="3"/>
        <v>-1</v>
      </c>
      <c r="F256" s="16">
        <f>VLOOKUP($B256,[1]AC!$B:$BJ,5,FALSE)</f>
        <v>40.037963082372151</v>
      </c>
      <c r="G256" s="16">
        <f>VLOOKUP($B257,[1]AC!$B:$BJ,6,FALSE)</f>
        <v>52.558294930935155</v>
      </c>
      <c r="H256" s="16">
        <f>VLOOKUP($B257,[1]AC!$B:$BJ,7,FALSE)</f>
        <v>0</v>
      </c>
      <c r="I256" s="16">
        <f>VLOOKUP($B257,[1]AC!$B:$BJ,8,FALSE)</f>
        <v>73.41</v>
      </c>
      <c r="J256" s="16">
        <f>VLOOKUP($B257,[1]AC!$B:$BJ,9,FALSE)</f>
        <v>6941.81</v>
      </c>
      <c r="K256" s="16">
        <f>VLOOKUP($B257,[1]AC!$B:$BJ,10,FALSE)</f>
        <v>76.040000000000006</v>
      </c>
      <c r="L256" s="16">
        <f>VLOOKUP($B257,[1]AC!$B:$BJ,11,FALSE)</f>
        <v>6964.82</v>
      </c>
      <c r="M256" s="16">
        <f>VLOOKUP($B257,[1]AC!$B:$BJ,12,FALSE)</f>
        <v>1.0575051751632498E-2</v>
      </c>
      <c r="N256" s="16">
        <f>VLOOKUP($B257,[1]AC!$B:$BJ,13,FALSE)</f>
        <v>1.0917726516981058E-2</v>
      </c>
      <c r="O256" s="16">
        <f>VLOOKUP($B257,[1]AC!$B:$BJ,14,FALSE)</f>
        <v>70.577600073242209</v>
      </c>
      <c r="P256" s="16">
        <f>VLOOKUP($B257,[1]AC!$B:$BJ,15,FALSE)</f>
        <v>6892.2477999999992</v>
      </c>
      <c r="Q256" s="16">
        <f>VLOOKUP($B257,[1]AC!$B:$BJ,16,FALSE)</f>
        <v>70.077400000000011</v>
      </c>
      <c r="R256" s="16">
        <f>VLOOKUP($B257,[1]AC!$B:$BJ,17,FALSE)</f>
        <v>6889.6637999999994</v>
      </c>
      <c r="S256" s="16">
        <f>VLOOKUP($B257,[1]AC!$B:$BJ,18,FALSE)</f>
        <v>1.0240142566151238E-2</v>
      </c>
      <c r="T256" s="16">
        <f>VLOOKUP($B257,[1]AC!$B:$BJ,19,FALSE)</f>
        <v>1.0171381657258808E-2</v>
      </c>
      <c r="U256" s="16" t="str">
        <f>VLOOKUP($B256,[1]AC!$B:$BJ,20,FALSE)</f>
        <v>NEGATIVE</v>
      </c>
      <c r="V256" s="16" t="str">
        <f>VLOOKUP($B256,[1]AC!$B:$BJ,21,FALSE)</f>
        <v/>
      </c>
      <c r="W256" s="16" t="str">
        <f>VLOOKUP($B256,[1]AC!$B:$BJ,22,FALSE)</f>
        <v>DOWN</v>
      </c>
      <c r="X256" s="16" t="str">
        <f>VLOOKUP($B256,[1]AC!$B:$BJ,23,FALSE)</f>
        <v>NEGATIVE</v>
      </c>
      <c r="Y256" s="16">
        <f>VLOOKUP($B256,[1]AC!$B:$BJ,24,FALSE)</f>
        <v>127.7922307504507</v>
      </c>
      <c r="Z256" s="16">
        <f>VLOOKUP($B256,[1]AC!$B:$BJ,25,FALSE)</f>
        <v>6852.6203076923057</v>
      </c>
      <c r="AA256" s="16">
        <f>VLOOKUP($B256,[1]AC!$B:$BJ,26,FALSE)</f>
        <v>128.14161538461536</v>
      </c>
      <c r="AB256" s="16">
        <f>VLOOKUP($B256,[1]AC!$B:$BJ,27,FALSE)</f>
        <v>6850.3815384615364</v>
      </c>
      <c r="AC256" s="16">
        <f>VLOOKUP($B256,[1]AC!$B:$BJ,28,FALSE)</f>
        <v>1.8648666497252074E-2</v>
      </c>
      <c r="AD256" s="16">
        <f>VLOOKUP($B256,[1]AC!$B:$BJ,29,FALSE)</f>
        <v>1.8705763272478033E-2</v>
      </c>
      <c r="AE256" s="16" t="str">
        <f>VLOOKUP($B256,[1]AC!$B:$BJ,30,FALSE)</f>
        <v>DOWN</v>
      </c>
      <c r="AF256" s="16" t="str">
        <f>VLOOKUP($B256,[1]AC!$B:$BJ,31,FALSE)</f>
        <v>DOWN</v>
      </c>
      <c r="AG256" s="16" t="str">
        <f>VLOOKUP($B256,[1]AC!$B:$BJ,32,FALSE)</f>
        <v>NEGATIVE</v>
      </c>
      <c r="AH256" s="16">
        <f>VLOOKUP($B256,[1]AC!$B:$BJ,33,FALSE)</f>
        <v>126.07102560972555</v>
      </c>
      <c r="AI256" s="16">
        <f>VLOOKUP($B256,[1]AC!$B:$BJ,34,FALSE)</f>
        <v>6560.7823076923087</v>
      </c>
      <c r="AJ256" s="16">
        <f>VLOOKUP($B256,[1]AC!$B:$BJ,35,FALSE)</f>
        <v>126.04384615384615</v>
      </c>
      <c r="AK256" s="16">
        <f>VLOOKUP($B256,[1]AC!$B:$BJ,36,FALSE)</f>
        <v>6561.3723076923088</v>
      </c>
      <c r="AL256" s="16">
        <f>VLOOKUP($B256,[1]AC!$B:$BJ,37,FALSE)</f>
        <v>1.9215852576286715E-2</v>
      </c>
      <c r="AM256" s="16">
        <f>VLOOKUP($B256,[1]AC!$B:$BJ,38,FALSE)</f>
        <v>1.9209982339529343E-2</v>
      </c>
      <c r="AN256" s="16" t="str">
        <f>VLOOKUP($B257,[1]AC!$B:$BJ,39,FALSE)</f>
        <v>DOWN</v>
      </c>
      <c r="AO256" s="16" t="str">
        <f>VLOOKUP($B256,[1]AC!$B:$BJ,40,FALSE)</f>
        <v>UP</v>
      </c>
      <c r="AP256" s="16" t="str">
        <f>VLOOKUP($B256,[1]AC!$B:$BJ,41,FALSE)</f>
        <v>NEGATIVE</v>
      </c>
      <c r="AQ256" s="16">
        <f>VLOOKUP($B256,[1]AC!$B:$BJ,42,FALSE)</f>
        <v>126.78933113017645</v>
      </c>
      <c r="AR256" s="16">
        <f>VLOOKUP($B256,[1]AC!$B:$BJ,43,FALSE)</f>
        <v>6769.6039787132295</v>
      </c>
      <c r="AS256" s="16">
        <f>VLOOKUP($B256,[1]AC!$B:$BJ,44,FALSE)</f>
        <v>127.01175026459981</v>
      </c>
      <c r="AT256" s="16">
        <f>VLOOKUP($B256,[1]AC!$B:$BJ,45,FALSE)</f>
        <v>6766.1256231941452</v>
      </c>
      <c r="AU256" s="16">
        <f>VLOOKUP($B256,[1]AC!$B:$BJ,46,FALSE)</f>
        <v>1.8729209497167165E-2</v>
      </c>
      <c r="AV256" s="16">
        <f>VLOOKUP($B256,[1]AC!$B:$BJ,47,FALSE)</f>
        <v>1.8771710331420104E-2</v>
      </c>
      <c r="AW256" s="16" t="str">
        <f>VLOOKUP($B256,[1]AC!$B:$BJ,48,FALSE)</f>
        <v>DOWN</v>
      </c>
      <c r="AX256" s="16" t="str">
        <f>VLOOKUP($B256,[1]AC!$B:$BJ,49,FALSE)</f>
        <v>DOWN</v>
      </c>
      <c r="AY256" s="16" t="str">
        <f>VLOOKUP($B256,[1]AC!$B:$BJ,50,FALSE)</f>
        <v>NEGATIVE</v>
      </c>
      <c r="AZ256" s="16">
        <f>VLOOKUP($B256,[1]AC!$B:$BJ,51,FALSE)</f>
        <v>27.506886997679544</v>
      </c>
      <c r="BA256" s="16">
        <f>VLOOKUP($B256,[1]AC!$B:$BJ,52,FALSE)</f>
        <v>123.89774189610634</v>
      </c>
      <c r="BB256" s="16">
        <f>VLOOKUP($B256,[1]AC!$B:$BJ,53,FALSE)</f>
        <v>125.28197499389657</v>
      </c>
      <c r="BC256" s="16">
        <f>VLOOKUP($B256,[1]AC!$B:$BJ,54,FALSE)</f>
        <v>-6.5519692061162926E-2</v>
      </c>
      <c r="BD256" s="16">
        <f>VLOOKUP($B256,[1]AC!$B:$BJ,55,FALSE)</f>
        <v>-8.7046756151364257E-2</v>
      </c>
      <c r="BE256" s="16">
        <f>VLOOKUP($B256,[1]AC!$B:$BJ,56,FALSE)</f>
        <v>-7.5844709459277571E-2</v>
      </c>
      <c r="BF256" s="14">
        <f>VLOOKUP($B256,[2]indicators!$A:$G,2,FALSE)</f>
        <v>0</v>
      </c>
      <c r="BG256" s="14">
        <f>VLOOKUP($B256,[2]indicators!$A:$G,3,FALSE)</f>
        <v>0</v>
      </c>
      <c r="BH256" s="14">
        <f>VLOOKUP($B256,[2]indicators!$A:$G,4,FALSE)</f>
        <v>0</v>
      </c>
      <c r="BI256" s="17">
        <f>VLOOKUP($B256,[2]indicators!$A:$G,5,FALSE)</f>
        <v>0</v>
      </c>
      <c r="BJ256" s="17">
        <f>VLOOKUP($B256,[2]indicators!$A:$G,6,FALSE)</f>
        <v>45958</v>
      </c>
      <c r="BK256" s="17">
        <f>VLOOKUP($B256,[2]indicators!$A:$G,7,FALSE)</f>
        <v>0</v>
      </c>
    </row>
    <row r="257" spans="1:63" x14ac:dyDescent="0.25">
      <c r="A257" s="14">
        <v>256</v>
      </c>
      <c r="B257" s="14" t="s">
        <v>276</v>
      </c>
      <c r="C257" s="6" t="s">
        <v>677</v>
      </c>
      <c r="D257" s="6" t="s">
        <v>100</v>
      </c>
      <c r="E257" s="15">
        <f t="shared" ca="1" si="3"/>
        <v>7</v>
      </c>
      <c r="F257" s="16">
        <f>VLOOKUP($B257,[1]AC!$B:$BJ,5,FALSE)</f>
        <v>46.607427625497841</v>
      </c>
      <c r="G257" s="16">
        <f>VLOOKUP($B258,[1]AC!$B:$BJ,6,FALSE)</f>
        <v>52.558294930935155</v>
      </c>
      <c r="H257" s="16">
        <f>VLOOKUP($B258,[1]AC!$B:$BJ,7,FALSE)</f>
        <v>0</v>
      </c>
      <c r="I257" s="16">
        <f>VLOOKUP($B258,[1]AC!$B:$BJ,8,FALSE)</f>
        <v>404.76</v>
      </c>
      <c r="J257" s="16">
        <f>VLOOKUP($B258,[1]AC!$B:$BJ,9,FALSE)</f>
        <v>6941.81</v>
      </c>
      <c r="K257" s="16">
        <f>VLOOKUP($B258,[1]AC!$B:$BJ,10,FALSE)</f>
        <v>406.65</v>
      </c>
      <c r="L257" s="16">
        <f>VLOOKUP($B258,[1]AC!$B:$BJ,11,FALSE)</f>
        <v>6964.82</v>
      </c>
      <c r="M257" s="16">
        <f>VLOOKUP($B258,[1]AC!$B:$BJ,12,FALSE)</f>
        <v>5.830755955579308E-2</v>
      </c>
      <c r="N257" s="16">
        <f>VLOOKUP($B258,[1]AC!$B:$BJ,13,FALSE)</f>
        <v>5.8386289954370681E-2</v>
      </c>
      <c r="O257" s="16">
        <f>VLOOKUP($B258,[1]AC!$B:$BJ,14,FALSE)</f>
        <v>378.83605004971253</v>
      </c>
      <c r="P257" s="16">
        <f>VLOOKUP($B258,[1]AC!$B:$BJ,15,FALSE)</f>
        <v>6892.2477999999992</v>
      </c>
      <c r="Q257" s="16">
        <f>VLOOKUP($B258,[1]AC!$B:$BJ,16,FALSE)</f>
        <v>377.67348488019991</v>
      </c>
      <c r="R257" s="16">
        <f>VLOOKUP($B258,[1]AC!$B:$BJ,17,FALSE)</f>
        <v>6889.6637999999994</v>
      </c>
      <c r="S257" s="16">
        <f>VLOOKUP($B258,[1]AC!$B:$BJ,18,FALSE)</f>
        <v>5.4965529540262986E-2</v>
      </c>
      <c r="T257" s="16">
        <f>VLOOKUP($B258,[1]AC!$B:$BJ,19,FALSE)</f>
        <v>5.4817404135191608E-2</v>
      </c>
      <c r="U257" s="16" t="str">
        <f>VLOOKUP($B257,[1]AC!$B:$BJ,20,FALSE)</f>
        <v>NEGATIVE</v>
      </c>
      <c r="V257" s="16" t="str">
        <f>VLOOKUP($B257,[1]AC!$B:$BJ,21,FALSE)</f>
        <v/>
      </c>
      <c r="W257" s="16" t="str">
        <f>VLOOKUP($B257,[1]AC!$B:$BJ,22,FALSE)</f>
        <v>UP</v>
      </c>
      <c r="X257" s="16" t="str">
        <f>VLOOKUP($B257,[1]AC!$B:$BJ,23,FALSE)</f>
        <v>POSITIVE</v>
      </c>
      <c r="Y257" s="16">
        <f>VLOOKUP($B257,[1]AC!$B:$BJ,24,FALSE)</f>
        <v>64.939846210186317</v>
      </c>
      <c r="Z257" s="16">
        <f>VLOOKUP($B257,[1]AC!$B:$BJ,25,FALSE)</f>
        <v>6852.6203076923057</v>
      </c>
      <c r="AA257" s="16">
        <f>VLOOKUP($B257,[1]AC!$B:$BJ,26,FALSE)</f>
        <v>64.482000000000014</v>
      </c>
      <c r="AB257" s="16">
        <f>VLOOKUP($B257,[1]AC!$B:$BJ,27,FALSE)</f>
        <v>6850.3815384615364</v>
      </c>
      <c r="AC257" s="16">
        <f>VLOOKUP($B257,[1]AC!$B:$BJ,28,FALSE)</f>
        <v>9.4766444504869284E-3</v>
      </c>
      <c r="AD257" s="16">
        <f>VLOOKUP($B257,[1]AC!$B:$BJ,29,FALSE)</f>
        <v>9.4129063670344744E-3</v>
      </c>
      <c r="AE257" s="16" t="str">
        <f>VLOOKUP($B257,[1]AC!$B:$BJ,30,FALSE)</f>
        <v>UP</v>
      </c>
      <c r="AF257" s="16" t="str">
        <f>VLOOKUP($B257,[1]AC!$B:$BJ,31,FALSE)</f>
        <v>UP</v>
      </c>
      <c r="AG257" s="16" t="str">
        <f>VLOOKUP($B257,[1]AC!$B:$BJ,32,FALSE)</f>
        <v>POSITIVE</v>
      </c>
      <c r="AH257" s="16">
        <f>VLOOKUP($B257,[1]AC!$B:$BJ,33,FALSE)</f>
        <v>47.249743683643821</v>
      </c>
      <c r="AI257" s="16">
        <f>VLOOKUP($B257,[1]AC!$B:$BJ,34,FALSE)</f>
        <v>6560.7823076923087</v>
      </c>
      <c r="AJ257" s="16">
        <f>VLOOKUP($B257,[1]AC!$B:$BJ,35,FALSE)</f>
        <v>47.31717948717948</v>
      </c>
      <c r="AK257" s="16">
        <f>VLOOKUP($B257,[1]AC!$B:$BJ,36,FALSE)</f>
        <v>6561.3723076923088</v>
      </c>
      <c r="AL257" s="16">
        <f>VLOOKUP($B257,[1]AC!$B:$BJ,37,FALSE)</f>
        <v>7.2018459792889331E-3</v>
      </c>
      <c r="AM257" s="16">
        <f>VLOOKUP($B257,[1]AC!$B:$BJ,38,FALSE)</f>
        <v>7.2114760858344494E-3</v>
      </c>
      <c r="AN257" s="16" t="str">
        <f>VLOOKUP($B258,[1]AC!$B:$BJ,39,FALSE)</f>
        <v>DOWN</v>
      </c>
      <c r="AO257" s="16" t="str">
        <f>VLOOKUP($B257,[1]AC!$B:$BJ,40,FALSE)</f>
        <v>DOWN</v>
      </c>
      <c r="AP257" s="16" t="str">
        <f>VLOOKUP($B257,[1]AC!$B:$BJ,41,FALSE)</f>
        <v>POSITIVE</v>
      </c>
      <c r="AQ257" s="16">
        <f>VLOOKUP($B257,[1]AC!$B:$BJ,42,FALSE)</f>
        <v>61.530056549179164</v>
      </c>
      <c r="AR257" s="16">
        <f>VLOOKUP($B257,[1]AC!$B:$BJ,43,FALSE)</f>
        <v>6769.6039787132295</v>
      </c>
      <c r="AS257" s="16">
        <f>VLOOKUP($B257,[1]AC!$B:$BJ,44,FALSE)</f>
        <v>61.290064756004142</v>
      </c>
      <c r="AT257" s="16">
        <f>VLOOKUP($B257,[1]AC!$B:$BJ,45,FALSE)</f>
        <v>6766.1256231941452</v>
      </c>
      <c r="AU257" s="16">
        <f>VLOOKUP($B257,[1]AC!$B:$BJ,46,FALSE)</f>
        <v>9.0891663297673186E-3</v>
      </c>
      <c r="AV257" s="16">
        <f>VLOOKUP($B257,[1]AC!$B:$BJ,47,FALSE)</f>
        <v>9.0583693193491722E-3</v>
      </c>
      <c r="AW257" s="16" t="str">
        <f>VLOOKUP($B257,[1]AC!$B:$BJ,48,FALSE)</f>
        <v>UP</v>
      </c>
      <c r="AX257" s="16" t="str">
        <f>VLOOKUP($B257,[1]AC!$B:$BJ,49,FALSE)</f>
        <v>UP</v>
      </c>
      <c r="AY257" s="16" t="str">
        <f>VLOOKUP($B257,[1]AC!$B:$BJ,50,FALSE)</f>
        <v>POSITIVE</v>
      </c>
      <c r="AZ257" s="16">
        <f>VLOOKUP($B257,[1]AC!$B:$BJ,51,FALSE)</f>
        <v>53.349781613443447</v>
      </c>
      <c r="BA257" s="16">
        <f>VLOOKUP($B257,[1]AC!$B:$BJ,52,FALSE)</f>
        <v>78.957742053616442</v>
      </c>
      <c r="BB257" s="16">
        <f>VLOOKUP($B257,[1]AC!$B:$BJ,53,FALSE)</f>
        <v>45.400000018310557</v>
      </c>
      <c r="BC257" s="16">
        <f>VLOOKUP($B257,[1]AC!$B:$BJ,54,FALSE)</f>
        <v>-7.0262166943036886E-2</v>
      </c>
      <c r="BD257" s="16">
        <f>VLOOKUP($B257,[1]AC!$B:$BJ,55,FALSE)</f>
        <v>4.0131712098717687E-2</v>
      </c>
      <c r="BE257" s="16">
        <f>VLOOKUP($B257,[1]AC!$B:$BJ,56,FALSE)</f>
        <v>0.61696035177076114</v>
      </c>
      <c r="BF257" s="14">
        <f>VLOOKUP($B257,[2]indicators!$A:$G,2,FALSE)</f>
        <v>0</v>
      </c>
      <c r="BG257" s="14">
        <f>VLOOKUP($B257,[2]indicators!$A:$G,3,FALSE)</f>
        <v>0</v>
      </c>
      <c r="BH257" s="14">
        <f>VLOOKUP($B257,[2]indicators!$A:$G,4,FALSE)</f>
        <v>0</v>
      </c>
      <c r="BI257" s="17">
        <f>VLOOKUP($B257,[2]indicators!$A:$G,5,FALSE)</f>
        <v>46052</v>
      </c>
      <c r="BJ257" s="17">
        <f>VLOOKUP($B257,[2]indicators!$A:$G,6,FALSE)</f>
        <v>46051</v>
      </c>
      <c r="BK257" s="17">
        <f>VLOOKUP($B257,[2]indicators!$A:$G,7,FALSE)</f>
        <v>46051</v>
      </c>
    </row>
    <row r="258" spans="1:63" x14ac:dyDescent="0.25">
      <c r="A258" s="14">
        <v>257</v>
      </c>
      <c r="B258" s="14" t="s">
        <v>277</v>
      </c>
      <c r="C258" s="6" t="s">
        <v>678</v>
      </c>
      <c r="D258" s="6" t="s">
        <v>100</v>
      </c>
      <c r="E258" s="15">
        <f t="shared" ca="1" si="3"/>
        <v>5</v>
      </c>
      <c r="F258" s="16">
        <f>VLOOKUP($B258,[1]AC!$B:$BJ,5,FALSE)</f>
        <v>56.740858179338673</v>
      </c>
      <c r="G258" s="16">
        <f>VLOOKUP($B259,[1]AC!$B:$BJ,6,FALSE)</f>
        <v>52.558294930935155</v>
      </c>
      <c r="H258" s="16">
        <f>VLOOKUP($B259,[1]AC!$B:$BJ,7,FALSE)</f>
        <v>0</v>
      </c>
      <c r="I258" s="16">
        <f>VLOOKUP($B259,[1]AC!$B:$BJ,8,FALSE)</f>
        <v>124.51</v>
      </c>
      <c r="J258" s="16">
        <f>VLOOKUP($B259,[1]AC!$B:$BJ,9,FALSE)</f>
        <v>6941.81</v>
      </c>
      <c r="K258" s="16">
        <f>VLOOKUP($B259,[1]AC!$B:$BJ,10,FALSE)</f>
        <v>124.24</v>
      </c>
      <c r="L258" s="16">
        <f>VLOOKUP($B259,[1]AC!$B:$BJ,11,FALSE)</f>
        <v>6964.82</v>
      </c>
      <c r="M258" s="16">
        <f>VLOOKUP($B259,[1]AC!$B:$BJ,12,FALSE)</f>
        <v>1.7936244293635235E-2</v>
      </c>
      <c r="N258" s="16">
        <f>VLOOKUP($B259,[1]AC!$B:$BJ,13,FALSE)</f>
        <v>1.7838221231848059E-2</v>
      </c>
      <c r="O258" s="16">
        <f>VLOOKUP($B259,[1]AC!$B:$BJ,14,FALSE)</f>
        <v>120.05313044252463</v>
      </c>
      <c r="P258" s="16">
        <f>VLOOKUP($B259,[1]AC!$B:$BJ,15,FALSE)</f>
        <v>6892.2477999999992</v>
      </c>
      <c r="Q258" s="16">
        <f>VLOOKUP($B259,[1]AC!$B:$BJ,16,FALSE)</f>
        <v>119.80032463080002</v>
      </c>
      <c r="R258" s="16">
        <f>VLOOKUP($B259,[1]AC!$B:$BJ,17,FALSE)</f>
        <v>6889.6637999999994</v>
      </c>
      <c r="S258" s="16">
        <f>VLOOKUP($B259,[1]AC!$B:$BJ,18,FALSE)</f>
        <v>1.7418574306414903E-2</v>
      </c>
      <c r="T258" s="16">
        <f>VLOOKUP($B259,[1]AC!$B:$BJ,19,FALSE)</f>
        <v>1.7388413732292718E-2</v>
      </c>
      <c r="U258" s="16" t="str">
        <f>VLOOKUP($B258,[1]AC!$B:$BJ,20,FALSE)</f>
        <v>NEGATIVE</v>
      </c>
      <c r="V258" s="16" t="str">
        <f>VLOOKUP($B258,[1]AC!$B:$BJ,21,FALSE)</f>
        <v/>
      </c>
      <c r="W258" s="16" t="str">
        <f>VLOOKUP($B258,[1]AC!$B:$BJ,22,FALSE)</f>
        <v>UP</v>
      </c>
      <c r="X258" s="16" t="str">
        <f>VLOOKUP($B258,[1]AC!$B:$BJ,23,FALSE)</f>
        <v>POSITIVE</v>
      </c>
      <c r="Y258" s="16">
        <f>VLOOKUP($B258,[1]AC!$B:$BJ,24,FALSE)</f>
        <v>370.32809798470203</v>
      </c>
      <c r="Z258" s="16">
        <f>VLOOKUP($B258,[1]AC!$B:$BJ,25,FALSE)</f>
        <v>6852.6203076923057</v>
      </c>
      <c r="AA258" s="16">
        <f>VLOOKUP($B258,[1]AC!$B:$BJ,26,FALSE)</f>
        <v>369.61463922676927</v>
      </c>
      <c r="AB258" s="16">
        <f>VLOOKUP($B258,[1]AC!$B:$BJ,27,FALSE)</f>
        <v>6850.3815384615364</v>
      </c>
      <c r="AC258" s="16">
        <f>VLOOKUP($B258,[1]AC!$B:$BJ,28,FALSE)</f>
        <v>5.4041823617309685E-2</v>
      </c>
      <c r="AD258" s="16">
        <f>VLOOKUP($B258,[1]AC!$B:$BJ,29,FALSE)</f>
        <v>5.3955336232232344E-2</v>
      </c>
      <c r="AE258" s="16" t="str">
        <f>VLOOKUP($B258,[1]AC!$B:$BJ,30,FALSE)</f>
        <v>UP</v>
      </c>
      <c r="AF258" s="16" t="str">
        <f>VLOOKUP($B258,[1]AC!$B:$BJ,31,FALSE)</f>
        <v>UP</v>
      </c>
      <c r="AG258" s="16" t="str">
        <f>VLOOKUP($B258,[1]AC!$B:$BJ,32,FALSE)</f>
        <v>POSITIVE</v>
      </c>
      <c r="AH258" s="16">
        <f>VLOOKUP($B258,[1]AC!$B:$BJ,33,FALSE)</f>
        <v>324.13234125065702</v>
      </c>
      <c r="AI258" s="16">
        <f>VLOOKUP($B258,[1]AC!$B:$BJ,34,FALSE)</f>
        <v>6560.7823076923087</v>
      </c>
      <c r="AJ258" s="16">
        <f>VLOOKUP($B258,[1]AC!$B:$BJ,35,FALSE)</f>
        <v>324.18080253871796</v>
      </c>
      <c r="AK258" s="16">
        <f>VLOOKUP($B258,[1]AC!$B:$BJ,36,FALSE)</f>
        <v>6561.3723076923088</v>
      </c>
      <c r="AL258" s="16">
        <f>VLOOKUP($B258,[1]AC!$B:$BJ,37,FALSE)</f>
        <v>4.9404526175273668E-2</v>
      </c>
      <c r="AM258" s="16">
        <f>VLOOKUP($B258,[1]AC!$B:$BJ,38,FALSE)</f>
        <v>4.9407469556126307E-2</v>
      </c>
      <c r="AN258" s="16" t="str">
        <f>VLOOKUP($B259,[1]AC!$B:$BJ,39,FALSE)</f>
        <v>UP</v>
      </c>
      <c r="AO258" s="16" t="str">
        <f>VLOOKUP($B258,[1]AC!$B:$BJ,40,FALSE)</f>
        <v>DOWN</v>
      </c>
      <c r="AP258" s="16" t="str">
        <f>VLOOKUP($B258,[1]AC!$B:$BJ,41,FALSE)</f>
        <v>POSITIVE</v>
      </c>
      <c r="AQ258" s="16">
        <f>VLOOKUP($B258,[1]AC!$B:$BJ,42,FALSE)</f>
        <v>359.39028683247074</v>
      </c>
      <c r="AR258" s="16">
        <f>VLOOKUP($B258,[1]AC!$B:$BJ,43,FALSE)</f>
        <v>6769.6039787132295</v>
      </c>
      <c r="AS258" s="16">
        <f>VLOOKUP($B258,[1]AC!$B:$BJ,44,FALSE)</f>
        <v>358.47364206302836</v>
      </c>
      <c r="AT258" s="16">
        <f>VLOOKUP($B258,[1]AC!$B:$BJ,45,FALSE)</f>
        <v>6766.1256231941452</v>
      </c>
      <c r="AU258" s="16">
        <f>VLOOKUP($B258,[1]AC!$B:$BJ,46,FALSE)</f>
        <v>5.3088819960895831E-2</v>
      </c>
      <c r="AV258" s="16">
        <f>VLOOKUP($B258,[1]AC!$B:$BJ,47,FALSE)</f>
        <v>5.2980636486291033E-2</v>
      </c>
      <c r="AW258" s="16" t="str">
        <f>VLOOKUP($B258,[1]AC!$B:$BJ,48,FALSE)</f>
        <v>UP</v>
      </c>
      <c r="AX258" s="16" t="str">
        <f>VLOOKUP($B258,[1]AC!$B:$BJ,49,FALSE)</f>
        <v>UP</v>
      </c>
      <c r="AY258" s="16" t="str">
        <f>VLOOKUP($B258,[1]AC!$B:$BJ,50,FALSE)</f>
        <v>POSITIVE</v>
      </c>
      <c r="AZ258" s="16">
        <f>VLOOKUP($B258,[1]AC!$B:$BJ,51,FALSE)</f>
        <v>82.254828672530721</v>
      </c>
      <c r="BA258" s="16">
        <f>VLOOKUP($B258,[1]AC!$B:$BJ,52,FALSE)</f>
        <v>391.39645192792335</v>
      </c>
      <c r="BB258" s="16">
        <f>VLOOKUP($B258,[1]AC!$B:$BJ,53,FALSE)</f>
        <v>314.74854738842822</v>
      </c>
      <c r="BC258" s="16">
        <f>VLOOKUP($B258,[1]AC!$B:$BJ,54,FALSE)</f>
        <v>3.4143252975981531E-2</v>
      </c>
      <c r="BD258" s="16">
        <f>VLOOKUP($B258,[1]AC!$B:$BJ,55,FALSE)</f>
        <v>6.8430525413000209E-2</v>
      </c>
      <c r="BE258" s="16">
        <f>VLOOKUP($B258,[1]AC!$B:$BJ,56,FALSE)</f>
        <v>0.28597892939753433</v>
      </c>
      <c r="BF258" s="14">
        <f>VLOOKUP($B258,[2]indicators!$A:$G,2,FALSE)</f>
        <v>3</v>
      </c>
      <c r="BG258" s="14">
        <f>VLOOKUP($B258,[2]indicators!$A:$G,3,FALSE)</f>
        <v>0</v>
      </c>
      <c r="BH258" s="14">
        <f>VLOOKUP($B258,[2]indicators!$A:$G,4,FALSE)</f>
        <v>0</v>
      </c>
      <c r="BI258" s="17">
        <f>VLOOKUP($B258,[2]indicators!$A:$G,5,FALSE)</f>
        <v>0</v>
      </c>
      <c r="BJ258" s="17">
        <f>VLOOKUP($B258,[2]indicators!$A:$G,6,FALSE)</f>
        <v>45958</v>
      </c>
      <c r="BK258" s="17">
        <f>VLOOKUP($B258,[2]indicators!$A:$G,7,FALSE)</f>
        <v>45958</v>
      </c>
    </row>
    <row r="259" spans="1:63" x14ac:dyDescent="0.25">
      <c r="A259" s="14">
        <v>258</v>
      </c>
      <c r="B259" s="14" t="s">
        <v>278</v>
      </c>
      <c r="C259" s="6" t="s">
        <v>679</v>
      </c>
      <c r="D259" s="6" t="s">
        <v>100</v>
      </c>
      <c r="E259" s="15">
        <f t="shared" ref="E259:E320" ca="1" si="4">IF(F259&gt;80,-1,0)+IF(U259="POSITIVE",1,0)+IF(V259="UP",1,0)+IF(X259="BUY",4,IF(X259="POSITIVE",3,-1))+IF(AP259="BUY",2,IF(AP259="POSITIVE",1,0))+IF(AY259="BUY",2,IF(AY259="POSITIVE",1,0))+IF(AZ259&gt;90,-2,0)+IF(BF259&gt;51,-4,IF(AND(BF259&lt;=51,BF259&gt;41),-2,IF(AND(BF259&lt;=41,BF259&gt;31),-1,0)))+IF(BH259=1,-1,0)+IF(BI259&gt;=(TODAY()-30),2,0)+IF(BJ259&gt;=(TODAY()-5),2,0)+IF(BK259&gt;=(TODAY()-5),1,0)</f>
        <v>5</v>
      </c>
      <c r="F259" s="16">
        <f>VLOOKUP($B259,[1]AC!$B:$BJ,5,FALSE)</f>
        <v>57.911582165234357</v>
      </c>
      <c r="G259" s="16">
        <f>VLOOKUP($B260,[1]AC!$B:$BJ,6,FALSE)</f>
        <v>52.558294930935155</v>
      </c>
      <c r="H259" s="16">
        <f>VLOOKUP($B260,[1]AC!$B:$BJ,7,FALSE)</f>
        <v>1</v>
      </c>
      <c r="I259" s="16">
        <f>VLOOKUP($B260,[1]AC!$B:$BJ,8,FALSE)</f>
        <v>79.53</v>
      </c>
      <c r="J259" s="16">
        <f>VLOOKUP($B260,[1]AC!$B:$BJ,9,FALSE)</f>
        <v>6941.81</v>
      </c>
      <c r="K259" s="16">
        <f>VLOOKUP($B260,[1]AC!$B:$BJ,10,FALSE)</f>
        <v>79.78</v>
      </c>
      <c r="L259" s="16">
        <f>VLOOKUP($B260,[1]AC!$B:$BJ,11,FALSE)</f>
        <v>6964.82</v>
      </c>
      <c r="M259" s="16">
        <f>VLOOKUP($B260,[1]AC!$B:$BJ,12,FALSE)</f>
        <v>1.1456666200889969E-2</v>
      </c>
      <c r="N259" s="16">
        <f>VLOOKUP($B260,[1]AC!$B:$BJ,13,FALSE)</f>
        <v>1.1454710961661608E-2</v>
      </c>
      <c r="O259" s="16">
        <f>VLOOKUP($B260,[1]AC!$B:$BJ,14,FALSE)</f>
        <v>76.489097604585936</v>
      </c>
      <c r="P259" s="16">
        <f>VLOOKUP($B260,[1]AC!$B:$BJ,15,FALSE)</f>
        <v>6892.2477999999992</v>
      </c>
      <c r="Q259" s="16">
        <f>VLOOKUP($B260,[1]AC!$B:$BJ,16,FALSE)</f>
        <v>76.381660118200003</v>
      </c>
      <c r="R259" s="16">
        <f>VLOOKUP($B260,[1]AC!$B:$BJ,17,FALSE)</f>
        <v>6889.6637999999994</v>
      </c>
      <c r="S259" s="16">
        <f>VLOOKUP($B260,[1]AC!$B:$BJ,18,FALSE)</f>
        <v>1.1097844973679841E-2</v>
      </c>
      <c r="T259" s="16">
        <f>VLOOKUP($B260,[1]AC!$B:$BJ,19,FALSE)</f>
        <v>1.1086413261297308E-2</v>
      </c>
      <c r="U259" s="16" t="str">
        <f>VLOOKUP($B259,[1]AC!$B:$BJ,20,FALSE)</f>
        <v>NEGATIVE</v>
      </c>
      <c r="V259" s="16" t="str">
        <f>VLOOKUP($B259,[1]AC!$B:$BJ,21,FALSE)</f>
        <v/>
      </c>
      <c r="W259" s="16" t="str">
        <f>VLOOKUP($B259,[1]AC!$B:$BJ,22,FALSE)</f>
        <v>UP</v>
      </c>
      <c r="X259" s="16" t="str">
        <f>VLOOKUP($B259,[1]AC!$B:$BJ,23,FALSE)</f>
        <v>POSITIVE</v>
      </c>
      <c r="Y259" s="16">
        <f>VLOOKUP($B259,[1]AC!$B:$BJ,24,FALSE)</f>
        <v>117.7336514448651</v>
      </c>
      <c r="Z259" s="16">
        <f>VLOOKUP($B259,[1]AC!$B:$BJ,25,FALSE)</f>
        <v>6852.6203076923057</v>
      </c>
      <c r="AA259" s="16">
        <f>VLOOKUP($B259,[1]AC!$B:$BJ,26,FALSE)</f>
        <v>117.5617644323077</v>
      </c>
      <c r="AB259" s="16">
        <f>VLOOKUP($B259,[1]AC!$B:$BJ,27,FALSE)</f>
        <v>6850.3815384615364</v>
      </c>
      <c r="AC259" s="16">
        <f>VLOOKUP($B259,[1]AC!$B:$BJ,28,FALSE)</f>
        <v>1.7180822248783426E-2</v>
      </c>
      <c r="AD259" s="16">
        <f>VLOOKUP($B259,[1]AC!$B:$BJ,29,FALSE)</f>
        <v>1.7161345506415369E-2</v>
      </c>
      <c r="AE259" s="16" t="str">
        <f>VLOOKUP($B259,[1]AC!$B:$BJ,30,FALSE)</f>
        <v>UP</v>
      </c>
      <c r="AF259" s="16" t="str">
        <f>VLOOKUP($B259,[1]AC!$B:$BJ,31,FALSE)</f>
        <v>UP</v>
      </c>
      <c r="AG259" s="16" t="str">
        <f>VLOOKUP($B259,[1]AC!$B:$BJ,32,FALSE)</f>
        <v>POSITIVE</v>
      </c>
      <c r="AH259" s="16">
        <f>VLOOKUP($B259,[1]AC!$B:$BJ,33,FALSE)</f>
        <v>108.34970020670852</v>
      </c>
      <c r="AI259" s="16">
        <f>VLOOKUP($B259,[1]AC!$B:$BJ,34,FALSE)</f>
        <v>6560.7823076923087</v>
      </c>
      <c r="AJ259" s="16">
        <f>VLOOKUP($B259,[1]AC!$B:$BJ,35,FALSE)</f>
        <v>108.34277707501032</v>
      </c>
      <c r="AK259" s="16">
        <f>VLOOKUP($B259,[1]AC!$B:$BJ,36,FALSE)</f>
        <v>6561.3723076923088</v>
      </c>
      <c r="AL259" s="16">
        <f>VLOOKUP($B259,[1]AC!$B:$BJ,37,FALSE)</f>
        <v>1.6514753138459105E-2</v>
      </c>
      <c r="AM259" s="16">
        <f>VLOOKUP($B259,[1]AC!$B:$BJ,38,FALSE)</f>
        <v>1.6512212993613131E-2</v>
      </c>
      <c r="AN259" s="16" t="str">
        <f>VLOOKUP($B260,[1]AC!$B:$BJ,39,FALSE)</f>
        <v>DOWN</v>
      </c>
      <c r="AO259" s="16" t="str">
        <f>VLOOKUP($B259,[1]AC!$B:$BJ,40,FALSE)</f>
        <v>UP</v>
      </c>
      <c r="AP259" s="16" t="str">
        <f>VLOOKUP($B259,[1]AC!$B:$BJ,41,FALSE)</f>
        <v>POSITIVE</v>
      </c>
      <c r="AQ259" s="16">
        <f>VLOOKUP($B259,[1]AC!$B:$BJ,42,FALSE)</f>
        <v>115.40965083516028</v>
      </c>
      <c r="AR259" s="16">
        <f>VLOOKUP($B259,[1]AC!$B:$BJ,43,FALSE)</f>
        <v>6769.6039787132295</v>
      </c>
      <c r="AS259" s="16">
        <f>VLOOKUP($B259,[1]AC!$B:$BJ,44,FALSE)</f>
        <v>115.22581788594567</v>
      </c>
      <c r="AT259" s="16">
        <f>VLOOKUP($B259,[1]AC!$B:$BJ,45,FALSE)</f>
        <v>6766.1256231941452</v>
      </c>
      <c r="AU259" s="16">
        <f>VLOOKUP($B259,[1]AC!$B:$BJ,46,FALSE)</f>
        <v>1.7048213041421872E-2</v>
      </c>
      <c r="AV259" s="16">
        <f>VLOOKUP($B259,[1]AC!$B:$BJ,47,FALSE)</f>
        <v>1.7029807648110146E-2</v>
      </c>
      <c r="AW259" s="16" t="str">
        <f>VLOOKUP($B259,[1]AC!$B:$BJ,48,FALSE)</f>
        <v>UP</v>
      </c>
      <c r="AX259" s="16" t="str">
        <f>VLOOKUP($B259,[1]AC!$B:$BJ,49,FALSE)</f>
        <v>UP</v>
      </c>
      <c r="AY259" s="16" t="str">
        <f>VLOOKUP($B259,[1]AC!$B:$BJ,50,FALSE)</f>
        <v>POSITIVE</v>
      </c>
      <c r="AZ259" s="16">
        <f>VLOOKUP($B259,[1]AC!$B:$BJ,51,FALSE)</f>
        <v>77.018828935786161</v>
      </c>
      <c r="BA259" s="16">
        <f>VLOOKUP($B259,[1]AC!$B:$BJ,52,FALSE)</f>
        <v>121.72193555278166</v>
      </c>
      <c r="BB259" s="16">
        <f>VLOOKUP($B259,[1]AC!$B:$BJ,53,FALSE)</f>
        <v>105.9921790593872</v>
      </c>
      <c r="BC259" s="16">
        <f>VLOOKUP($B259,[1]AC!$B:$BJ,54,FALSE)</f>
        <v>2.290519317292139E-2</v>
      </c>
      <c r="BD259" s="16">
        <f>VLOOKUP($B259,[1]AC!$B:$BJ,55,FALSE)</f>
        <v>3.7124142794503046E-2</v>
      </c>
      <c r="BE259" s="16">
        <f>VLOOKUP($B259,[1]AC!$B:$BJ,56,FALSE)</f>
        <v>0.17470931445080784</v>
      </c>
      <c r="BF259" s="14">
        <f>VLOOKUP($B259,[2]indicators!$A:$G,2,FALSE)</f>
        <v>3</v>
      </c>
      <c r="BG259" s="14">
        <f>VLOOKUP($B259,[2]indicators!$A:$G,3,FALSE)</f>
        <v>0</v>
      </c>
      <c r="BH259" s="14">
        <f>VLOOKUP($B259,[2]indicators!$A:$G,4,FALSE)</f>
        <v>0</v>
      </c>
      <c r="BI259" s="17">
        <f>VLOOKUP($B259,[2]indicators!$A:$G,5,FALSE)</f>
        <v>0</v>
      </c>
      <c r="BJ259" s="17">
        <f>VLOOKUP($B259,[2]indicators!$A:$G,6,FALSE)</f>
        <v>45959</v>
      </c>
      <c r="BK259" s="17">
        <f>VLOOKUP($B259,[2]indicators!$A:$G,7,FALSE)</f>
        <v>45996</v>
      </c>
    </row>
    <row r="260" spans="1:63" x14ac:dyDescent="0.25">
      <c r="A260" s="14">
        <v>259</v>
      </c>
      <c r="B260" s="14" t="s">
        <v>279</v>
      </c>
      <c r="C260" s="6" t="s">
        <v>813</v>
      </c>
      <c r="D260" s="6" t="s">
        <v>100</v>
      </c>
      <c r="E260" s="15">
        <f t="shared" ca="1" si="4"/>
        <v>2</v>
      </c>
      <c r="F260" s="16">
        <f>VLOOKUP($B260,[1]AC!$B:$BJ,5,FALSE)</f>
        <v>63.548219183576691</v>
      </c>
      <c r="G260" s="16">
        <f>VLOOKUP($B261,[1]AC!$B:$BJ,6,FALSE)</f>
        <v>52.558294930935155</v>
      </c>
      <c r="H260" s="16">
        <f>VLOOKUP($B261,[1]AC!$B:$BJ,7,FALSE)</f>
        <v>1</v>
      </c>
      <c r="I260" s="16">
        <f>VLOOKUP($B261,[1]AC!$B:$BJ,8,FALSE)</f>
        <v>75.13</v>
      </c>
      <c r="J260" s="16">
        <f>VLOOKUP($B261,[1]AC!$B:$BJ,9,FALSE)</f>
        <v>6941.81</v>
      </c>
      <c r="K260" s="16">
        <f>VLOOKUP($B261,[1]AC!$B:$BJ,10,FALSE)</f>
        <v>74.5</v>
      </c>
      <c r="L260" s="16">
        <f>VLOOKUP($B261,[1]AC!$B:$BJ,11,FALSE)</f>
        <v>6964.82</v>
      </c>
      <c r="M260" s="16">
        <f>VLOOKUP($B261,[1]AC!$B:$BJ,12,FALSE)</f>
        <v>1.0822825747175448E-2</v>
      </c>
      <c r="N260" s="16">
        <f>VLOOKUP($B261,[1]AC!$B:$BJ,13,FALSE)</f>
        <v>1.0696615275053771E-2</v>
      </c>
      <c r="O260" s="16">
        <f>VLOOKUP($B261,[1]AC!$B:$BJ,14,FALSE)</f>
        <v>72.204817883428362</v>
      </c>
      <c r="P260" s="16">
        <f>VLOOKUP($B261,[1]AC!$B:$BJ,15,FALSE)</f>
        <v>6892.2477999999992</v>
      </c>
      <c r="Q260" s="16">
        <f>VLOOKUP($B261,[1]AC!$B:$BJ,16,FALSE)</f>
        <v>72.155802786910002</v>
      </c>
      <c r="R260" s="16">
        <f>VLOOKUP($B261,[1]AC!$B:$BJ,17,FALSE)</f>
        <v>6889.6637999999994</v>
      </c>
      <c r="S260" s="16">
        <f>VLOOKUP($B261,[1]AC!$B:$BJ,18,FALSE)</f>
        <v>1.0476236487525648E-2</v>
      </c>
      <c r="T260" s="16">
        <f>VLOOKUP($B261,[1]AC!$B:$BJ,19,FALSE)</f>
        <v>1.0473051353668376E-2</v>
      </c>
      <c r="U260" s="16" t="str">
        <f>VLOOKUP($B260,[1]AC!$B:$BJ,20,FALSE)</f>
        <v>POSITIVE</v>
      </c>
      <c r="V260" s="16" t="str">
        <f>VLOOKUP($B260,[1]AC!$B:$BJ,21,FALSE)</f>
        <v/>
      </c>
      <c r="W260" s="16" t="str">
        <f>VLOOKUP($B260,[1]AC!$B:$BJ,22,FALSE)</f>
        <v>UP</v>
      </c>
      <c r="X260" s="16" t="str">
        <f>VLOOKUP($B260,[1]AC!$B:$BJ,23,FALSE)</f>
        <v>POSITIVE</v>
      </c>
      <c r="Y260" s="16">
        <f>VLOOKUP($B260,[1]AC!$B:$BJ,24,FALSE)</f>
        <v>75.703306960143024</v>
      </c>
      <c r="Z260" s="16">
        <f>VLOOKUP($B260,[1]AC!$B:$BJ,25,FALSE)</f>
        <v>6852.6203076923057</v>
      </c>
      <c r="AA260" s="16">
        <f>VLOOKUP($B260,[1]AC!$B:$BJ,26,FALSE)</f>
        <v>75.610539182615398</v>
      </c>
      <c r="AB260" s="16">
        <f>VLOOKUP($B260,[1]AC!$B:$BJ,27,FALSE)</f>
        <v>6850.3815384615364</v>
      </c>
      <c r="AC260" s="16">
        <f>VLOOKUP($B260,[1]AC!$B:$BJ,28,FALSE)</f>
        <v>1.1047351751732605E-2</v>
      </c>
      <c r="AD260" s="16">
        <f>VLOOKUP($B260,[1]AC!$B:$BJ,29,FALSE)</f>
        <v>1.1037420143403585E-2</v>
      </c>
      <c r="AE260" s="16" t="str">
        <f>VLOOKUP($B260,[1]AC!$B:$BJ,30,FALSE)</f>
        <v>UP</v>
      </c>
      <c r="AF260" s="16" t="str">
        <f>VLOOKUP($B260,[1]AC!$B:$BJ,31,FALSE)</f>
        <v>UP</v>
      </c>
      <c r="AG260" s="16" t="str">
        <f>VLOOKUP($B260,[1]AC!$B:$BJ,32,FALSE)</f>
        <v>POSITIVE</v>
      </c>
      <c r="AH260" s="16">
        <f>VLOOKUP($B260,[1]AC!$B:$BJ,33,FALSE)</f>
        <v>73.258021020527195</v>
      </c>
      <c r="AI260" s="16">
        <f>VLOOKUP($B260,[1]AC!$B:$BJ,34,FALSE)</f>
        <v>6560.7823076923087</v>
      </c>
      <c r="AJ260" s="16">
        <f>VLOOKUP($B260,[1]AC!$B:$BJ,35,FALSE)</f>
        <v>73.264431308237519</v>
      </c>
      <c r="AK260" s="16">
        <f>VLOOKUP($B260,[1]AC!$B:$BJ,36,FALSE)</f>
        <v>6561.3723076923088</v>
      </c>
      <c r="AL260" s="16">
        <f>VLOOKUP($B260,[1]AC!$B:$BJ,37,FALSE)</f>
        <v>1.1166049654571604E-2</v>
      </c>
      <c r="AM260" s="16">
        <f>VLOOKUP($B260,[1]AC!$B:$BJ,38,FALSE)</f>
        <v>1.1166022574628943E-2</v>
      </c>
      <c r="AN260" s="16" t="str">
        <f>VLOOKUP($B261,[1]AC!$B:$BJ,39,FALSE)</f>
        <v>UP</v>
      </c>
      <c r="AO260" s="16" t="str">
        <f>VLOOKUP($B260,[1]AC!$B:$BJ,40,FALSE)</f>
        <v>UP</v>
      </c>
      <c r="AP260" s="16" t="str">
        <f>VLOOKUP($B260,[1]AC!$B:$BJ,41,FALSE)</f>
        <v>POSITIVE</v>
      </c>
      <c r="AQ260" s="16">
        <f>VLOOKUP($B260,[1]AC!$B:$BJ,42,FALSE)</f>
        <v>75.177416097576611</v>
      </c>
      <c r="AR260" s="16">
        <f>VLOOKUP($B260,[1]AC!$B:$BJ,43,FALSE)</f>
        <v>6769.6039787132295</v>
      </c>
      <c r="AS260" s="16">
        <f>VLOOKUP($B260,[1]AC!$B:$BJ,44,FALSE)</f>
        <v>75.089489682002224</v>
      </c>
      <c r="AT260" s="16">
        <f>VLOOKUP($B260,[1]AC!$B:$BJ,45,FALSE)</f>
        <v>6766.1256231941452</v>
      </c>
      <c r="AU260" s="16">
        <f>VLOOKUP($B260,[1]AC!$B:$BJ,46,FALSE)</f>
        <v>1.1105142388531032E-2</v>
      </c>
      <c r="AV260" s="16">
        <f>VLOOKUP($B260,[1]AC!$B:$BJ,47,FALSE)</f>
        <v>1.1097856271630095E-2</v>
      </c>
      <c r="AW260" s="16" t="str">
        <f>VLOOKUP($B260,[1]AC!$B:$BJ,48,FALSE)</f>
        <v>UP</v>
      </c>
      <c r="AX260" s="16" t="str">
        <f>VLOOKUP($B260,[1]AC!$B:$BJ,49,FALSE)</f>
        <v>UP</v>
      </c>
      <c r="AY260" s="16" t="str">
        <f>VLOOKUP($B260,[1]AC!$B:$BJ,50,FALSE)</f>
        <v>POSITIVE</v>
      </c>
      <c r="AZ260" s="16">
        <f>VLOOKUP($B260,[1]AC!$B:$BJ,51,FALSE)</f>
        <v>76.9811461620789</v>
      </c>
      <c r="BA260" s="16">
        <f>VLOOKUP($B260,[1]AC!$B:$BJ,52,FALSE)</f>
        <v>77.353225767074093</v>
      </c>
      <c r="BB260" s="16">
        <f>VLOOKUP($B260,[1]AC!$B:$BJ,53,FALSE)</f>
        <v>72.616041406784717</v>
      </c>
      <c r="BC260" s="16">
        <f>VLOOKUP($B260,[1]AC!$B:$BJ,54,FALSE)</f>
        <v>2.8140704040974462E-2</v>
      </c>
      <c r="BD260" s="16">
        <f>VLOOKUP($B260,[1]AC!$B:$BJ,55,FALSE)</f>
        <v>3.9756023938655405E-2</v>
      </c>
      <c r="BE260" s="16">
        <f>VLOOKUP($B260,[1]AC!$B:$BJ,56,FALSE)</f>
        <v>9.5212551652110511E-2</v>
      </c>
      <c r="BF260" s="14">
        <f>VLOOKUP($B260,[2]indicators!$A:$G,2,FALSE)</f>
        <v>52</v>
      </c>
      <c r="BG260" s="14">
        <f>VLOOKUP($B260,[2]indicators!$A:$G,3,FALSE)</f>
        <v>1</v>
      </c>
      <c r="BH260" s="14">
        <f>VLOOKUP($B260,[2]indicators!$A:$G,4,FALSE)</f>
        <v>0</v>
      </c>
      <c r="BI260" s="17">
        <f>VLOOKUP($B260,[2]indicators!$A:$G,5,FALSE)</f>
        <v>0</v>
      </c>
      <c r="BJ260" s="17">
        <f>VLOOKUP($B260,[2]indicators!$A:$G,6,FALSE)</f>
        <v>45996</v>
      </c>
      <c r="BK260" s="17">
        <f>VLOOKUP($B260,[2]indicators!$A:$G,7,FALSE)</f>
        <v>0</v>
      </c>
    </row>
    <row r="261" spans="1:63" x14ac:dyDescent="0.25">
      <c r="A261" s="14">
        <v>260</v>
      </c>
      <c r="B261" s="14" t="s">
        <v>280</v>
      </c>
      <c r="C261" s="6" t="s">
        <v>680</v>
      </c>
      <c r="D261" s="6" t="s">
        <v>100</v>
      </c>
      <c r="E261" s="15">
        <f t="shared" ca="1" si="4"/>
        <v>7</v>
      </c>
      <c r="F261" s="16">
        <f>VLOOKUP($B261,[1]AC!$B:$BJ,5,FALSE)</f>
        <v>71.681772281981821</v>
      </c>
      <c r="G261" s="16">
        <f>VLOOKUP($B262,[1]AC!$B:$BJ,6,FALSE)</f>
        <v>52.558294930935155</v>
      </c>
      <c r="H261" s="16">
        <f>VLOOKUP($B262,[1]AC!$B:$BJ,7,FALSE)</f>
        <v>0</v>
      </c>
      <c r="I261" s="16">
        <f>VLOOKUP($B262,[1]AC!$B:$BJ,8,FALSE)</f>
        <v>120.78</v>
      </c>
      <c r="J261" s="16">
        <f>VLOOKUP($B262,[1]AC!$B:$BJ,9,FALSE)</f>
        <v>6941.81</v>
      </c>
      <c r="K261" s="16">
        <f>VLOOKUP($B262,[1]AC!$B:$BJ,10,FALSE)</f>
        <v>121.49</v>
      </c>
      <c r="L261" s="16">
        <f>VLOOKUP($B262,[1]AC!$B:$BJ,11,FALSE)</f>
        <v>6964.82</v>
      </c>
      <c r="M261" s="16">
        <f>VLOOKUP($B262,[1]AC!$B:$BJ,12,FALSE)</f>
        <v>1.7398920454463604E-2</v>
      </c>
      <c r="N261" s="16">
        <f>VLOOKUP($B262,[1]AC!$B:$BJ,13,FALSE)</f>
        <v>1.7443379728406476E-2</v>
      </c>
      <c r="O261" s="16">
        <f>VLOOKUP($B262,[1]AC!$B:$BJ,14,FALSE)</f>
        <v>119.54061233838593</v>
      </c>
      <c r="P261" s="16">
        <f>VLOOKUP($B262,[1]AC!$B:$BJ,15,FALSE)</f>
        <v>6892.2477999999992</v>
      </c>
      <c r="Q261" s="16">
        <f>VLOOKUP($B262,[1]AC!$B:$BJ,16,FALSE)</f>
        <v>119.50480581240001</v>
      </c>
      <c r="R261" s="16">
        <f>VLOOKUP($B262,[1]AC!$B:$BJ,17,FALSE)</f>
        <v>6889.6637999999994</v>
      </c>
      <c r="S261" s="16">
        <f>VLOOKUP($B262,[1]AC!$B:$BJ,18,FALSE)</f>
        <v>1.7344212774587985E-2</v>
      </c>
      <c r="T261" s="16">
        <f>VLOOKUP($B262,[1]AC!$B:$BJ,19,FALSE)</f>
        <v>1.7345520664215866E-2</v>
      </c>
      <c r="U261" s="16" t="str">
        <f>VLOOKUP($B261,[1]AC!$B:$BJ,20,FALSE)</f>
        <v>POSITIVE</v>
      </c>
      <c r="V261" s="16" t="str">
        <f>VLOOKUP($B261,[1]AC!$B:$BJ,21,FALSE)</f>
        <v/>
      </c>
      <c r="W261" s="16" t="str">
        <f>VLOOKUP($B261,[1]AC!$B:$BJ,22,FALSE)</f>
        <v>UP</v>
      </c>
      <c r="X261" s="16" t="str">
        <f>VLOOKUP($B261,[1]AC!$B:$BJ,23,FALSE)</f>
        <v>POSITIVE</v>
      </c>
      <c r="Y261" s="16">
        <f>VLOOKUP($B261,[1]AC!$B:$BJ,24,FALSE)</f>
        <v>72.053270362370569</v>
      </c>
      <c r="Z261" s="16">
        <f>VLOOKUP($B261,[1]AC!$B:$BJ,25,FALSE)</f>
        <v>6852.6203076923057</v>
      </c>
      <c r="AA261" s="16">
        <f>VLOOKUP($B261,[1]AC!$B:$BJ,26,FALSE)</f>
        <v>71.980748996541095</v>
      </c>
      <c r="AB261" s="16">
        <f>VLOOKUP($B261,[1]AC!$B:$BJ,27,FALSE)</f>
        <v>6850.3815384615364</v>
      </c>
      <c r="AC261" s="16">
        <f>VLOOKUP($B261,[1]AC!$B:$BJ,28,FALSE)</f>
        <v>1.0514703445846584E-2</v>
      </c>
      <c r="AD261" s="16">
        <f>VLOOKUP($B261,[1]AC!$B:$BJ,29,FALSE)</f>
        <v>1.050755327895307E-2</v>
      </c>
      <c r="AE261" s="16" t="str">
        <f>VLOOKUP($B261,[1]AC!$B:$BJ,30,FALSE)</f>
        <v>UP</v>
      </c>
      <c r="AF261" s="16" t="str">
        <f>VLOOKUP($B261,[1]AC!$B:$BJ,31,FALSE)</f>
        <v>UP</v>
      </c>
      <c r="AG261" s="16" t="str">
        <f>VLOOKUP($B261,[1]AC!$B:$BJ,32,FALSE)</f>
        <v>POSITIVE</v>
      </c>
      <c r="AH261" s="16">
        <f>VLOOKUP($B261,[1]AC!$B:$BJ,33,FALSE)</f>
        <v>72.167025324630558</v>
      </c>
      <c r="AI261" s="16">
        <f>VLOOKUP($B261,[1]AC!$B:$BJ,34,FALSE)</f>
        <v>6560.7823076923087</v>
      </c>
      <c r="AJ261" s="16">
        <f>VLOOKUP($B261,[1]AC!$B:$BJ,35,FALSE)</f>
        <v>72.15087154890189</v>
      </c>
      <c r="AK261" s="16">
        <f>VLOOKUP($B261,[1]AC!$B:$BJ,36,FALSE)</f>
        <v>6561.3723076923088</v>
      </c>
      <c r="AL261" s="16">
        <f>VLOOKUP($B261,[1]AC!$B:$BJ,37,FALSE)</f>
        <v>1.0999759165917914E-2</v>
      </c>
      <c r="AM261" s="16">
        <f>VLOOKUP($B261,[1]AC!$B:$BJ,38,FALSE)</f>
        <v>1.0996308114434368E-2</v>
      </c>
      <c r="AN261" s="16" t="str">
        <f>VLOOKUP($B262,[1]AC!$B:$BJ,39,FALSE)</f>
        <v>DOWN</v>
      </c>
      <c r="AO261" s="16" t="str">
        <f>VLOOKUP($B261,[1]AC!$B:$BJ,40,FALSE)</f>
        <v>UP</v>
      </c>
      <c r="AP261" s="16" t="str">
        <f>VLOOKUP($B261,[1]AC!$B:$BJ,41,FALSE)</f>
        <v>NEGATIVE</v>
      </c>
      <c r="AQ261" s="16">
        <f>VLOOKUP($B261,[1]AC!$B:$BJ,42,FALSE)</f>
        <v>72.242614995177817</v>
      </c>
      <c r="AR261" s="16">
        <f>VLOOKUP($B261,[1]AC!$B:$BJ,43,FALSE)</f>
        <v>6769.6039787132295</v>
      </c>
      <c r="AS261" s="16">
        <f>VLOOKUP($B261,[1]AC!$B:$BJ,44,FALSE)</f>
        <v>72.184292079068243</v>
      </c>
      <c r="AT261" s="16">
        <f>VLOOKUP($B261,[1]AC!$B:$BJ,45,FALSE)</f>
        <v>6766.1256231941452</v>
      </c>
      <c r="AU261" s="16">
        <f>VLOOKUP($B261,[1]AC!$B:$BJ,46,FALSE)</f>
        <v>1.0671616127374963E-2</v>
      </c>
      <c r="AV261" s="16">
        <f>VLOOKUP($B261,[1]AC!$B:$BJ,47,FALSE)</f>
        <v>1.0668482392881077E-2</v>
      </c>
      <c r="AW261" s="16" t="str">
        <f>VLOOKUP($B261,[1]AC!$B:$BJ,48,FALSE)</f>
        <v>UP</v>
      </c>
      <c r="AX261" s="16" t="str">
        <f>VLOOKUP($B261,[1]AC!$B:$BJ,49,FALSE)</f>
        <v>UP</v>
      </c>
      <c r="AY261" s="16" t="str">
        <f>VLOOKUP($B261,[1]AC!$B:$BJ,50,FALSE)</f>
        <v>POSITIVE</v>
      </c>
      <c r="AZ261" s="16">
        <f>VLOOKUP($B261,[1]AC!$B:$BJ,51,FALSE)</f>
        <v>80.907858487011865</v>
      </c>
      <c r="BA261" s="16">
        <f>VLOOKUP($B261,[1]AC!$B:$BJ,52,FALSE)</f>
        <v>72.754330672690884</v>
      </c>
      <c r="BB261" s="16">
        <f>VLOOKUP($B261,[1]AC!$B:$BJ,53,FALSE)</f>
        <v>71.993449896559767</v>
      </c>
      <c r="BC261" s="16">
        <f>VLOOKUP($B261,[1]AC!$B:$BJ,54,FALSE)</f>
        <v>3.2653304694628238E-2</v>
      </c>
      <c r="BD261" s="16">
        <f>VLOOKUP($B261,[1]AC!$B:$BJ,55,FALSE)</f>
        <v>4.0512284392077769E-2</v>
      </c>
      <c r="BE261" s="16">
        <f>VLOOKUP($B261,[1]AC!$B:$BJ,56,FALSE)</f>
        <v>4.3567159345007545E-2</v>
      </c>
      <c r="BF261" s="14">
        <f>VLOOKUP($B261,[2]indicators!$A:$G,2,FALSE)</f>
        <v>23</v>
      </c>
      <c r="BG261" s="14">
        <f>VLOOKUP($B261,[2]indicators!$A:$G,3,FALSE)</f>
        <v>0</v>
      </c>
      <c r="BH261" s="14">
        <f>VLOOKUP($B261,[2]indicators!$A:$G,4,FALSE)</f>
        <v>0</v>
      </c>
      <c r="BI261" s="17">
        <f>VLOOKUP($B261,[2]indicators!$A:$G,5,FALSE)</f>
        <v>0</v>
      </c>
      <c r="BJ261" s="17">
        <f>VLOOKUP($B261,[2]indicators!$A:$G,6,FALSE)</f>
        <v>46058</v>
      </c>
      <c r="BK261" s="17">
        <f>VLOOKUP($B261,[2]indicators!$A:$G,7,FALSE)</f>
        <v>0</v>
      </c>
    </row>
    <row r="262" spans="1:63" x14ac:dyDescent="0.25">
      <c r="A262" s="14">
        <v>261</v>
      </c>
      <c r="B262" s="14" t="s">
        <v>281</v>
      </c>
      <c r="C262" s="6" t="s">
        <v>681</v>
      </c>
      <c r="D262" s="6" t="s">
        <v>100</v>
      </c>
      <c r="E262" s="15">
        <f t="shared" ca="1" si="4"/>
        <v>3</v>
      </c>
      <c r="F262" s="16">
        <f>VLOOKUP($B262,[1]AC!$B:$BJ,5,FALSE)</f>
        <v>54.847821159729307</v>
      </c>
      <c r="G262" s="16">
        <f>VLOOKUP($B263,[1]AC!$B:$BJ,6,FALSE)</f>
        <v>52.558294930935155</v>
      </c>
      <c r="H262" s="16">
        <f>VLOOKUP($B263,[1]AC!$B:$BJ,7,FALSE)</f>
        <v>0</v>
      </c>
      <c r="I262" s="16">
        <f>VLOOKUP($B263,[1]AC!$B:$BJ,8,FALSE)</f>
        <v>692.12</v>
      </c>
      <c r="J262" s="16">
        <f>VLOOKUP($B263,[1]AC!$B:$BJ,9,FALSE)</f>
        <v>6941.81</v>
      </c>
      <c r="K262" s="16">
        <f>VLOOKUP($B263,[1]AC!$B:$BJ,10,FALSE)</f>
        <v>693.95</v>
      </c>
      <c r="L262" s="16">
        <f>VLOOKUP($B263,[1]AC!$B:$BJ,11,FALSE)</f>
        <v>6964.82</v>
      </c>
      <c r="M262" s="16">
        <f>VLOOKUP($B263,[1]AC!$B:$BJ,12,FALSE)</f>
        <v>9.9703103369294166E-2</v>
      </c>
      <c r="N262" s="16">
        <f>VLOOKUP($B263,[1]AC!$B:$BJ,13,FALSE)</f>
        <v>9.9636458659376703E-2</v>
      </c>
      <c r="O262" s="16">
        <f>VLOOKUP($B263,[1]AC!$B:$BJ,14,FALSE)</f>
        <v>686.55653761034364</v>
      </c>
      <c r="P262" s="16">
        <f>VLOOKUP($B263,[1]AC!$B:$BJ,15,FALSE)</f>
        <v>6892.2477999999992</v>
      </c>
      <c r="Q262" s="16">
        <f>VLOOKUP($B263,[1]AC!$B:$BJ,16,FALSE)</f>
        <v>686.26767736879981</v>
      </c>
      <c r="R262" s="16">
        <f>VLOOKUP($B263,[1]AC!$B:$BJ,17,FALSE)</f>
        <v>6889.6637999999994</v>
      </c>
      <c r="S262" s="16">
        <f>VLOOKUP($B263,[1]AC!$B:$BJ,18,FALSE)</f>
        <v>9.9612863253457556E-2</v>
      </c>
      <c r="T262" s="16">
        <f>VLOOKUP($B263,[1]AC!$B:$BJ,19,FALSE)</f>
        <v>9.9608296905401961E-2</v>
      </c>
      <c r="U262" s="16" t="str">
        <f>VLOOKUP($B262,[1]AC!$B:$BJ,20,FALSE)</f>
        <v>NEGATIVE</v>
      </c>
      <c r="V262" s="16" t="str">
        <f>VLOOKUP($B262,[1]AC!$B:$BJ,21,FALSE)</f>
        <v/>
      </c>
      <c r="W262" s="16" t="str">
        <f>VLOOKUP($B262,[1]AC!$B:$BJ,22,FALSE)</f>
        <v>DOWN</v>
      </c>
      <c r="X262" s="16" t="str">
        <f>VLOOKUP($B262,[1]AC!$B:$BJ,23,FALSE)</f>
        <v>POSITIVE</v>
      </c>
      <c r="Y262" s="16">
        <f>VLOOKUP($B262,[1]AC!$B:$BJ,24,FALSE)</f>
        <v>119.04943751691226</v>
      </c>
      <c r="Z262" s="16">
        <f>VLOOKUP($B262,[1]AC!$B:$BJ,25,FALSE)</f>
        <v>6852.6203076923057</v>
      </c>
      <c r="AA262" s="16">
        <f>VLOOKUP($B262,[1]AC!$B:$BJ,26,FALSE)</f>
        <v>119.02941414830771</v>
      </c>
      <c r="AB262" s="16">
        <f>VLOOKUP($B262,[1]AC!$B:$BJ,27,FALSE)</f>
        <v>6850.3815384615364</v>
      </c>
      <c r="AC262" s="16">
        <f>VLOOKUP($B262,[1]AC!$B:$BJ,28,FALSE)</f>
        <v>1.7372834356994084E-2</v>
      </c>
      <c r="AD262" s="16">
        <f>VLOOKUP($B262,[1]AC!$B:$BJ,29,FALSE)</f>
        <v>1.7375589006249633E-2</v>
      </c>
      <c r="AE262" s="16" t="str">
        <f>VLOOKUP($B262,[1]AC!$B:$BJ,30,FALSE)</f>
        <v>UP</v>
      </c>
      <c r="AF262" s="16" t="str">
        <f>VLOOKUP($B262,[1]AC!$B:$BJ,31,FALSE)</f>
        <v>DOWN</v>
      </c>
      <c r="AG262" s="16" t="str">
        <f>VLOOKUP($B262,[1]AC!$B:$BJ,32,FALSE)</f>
        <v>POSITIVE</v>
      </c>
      <c r="AH262" s="16">
        <f>VLOOKUP($B262,[1]AC!$B:$BJ,33,FALSE)</f>
        <v>116.24461258045096</v>
      </c>
      <c r="AI262" s="16">
        <f>VLOOKUP($B262,[1]AC!$B:$BJ,34,FALSE)</f>
        <v>6560.7823076923087</v>
      </c>
      <c r="AJ262" s="16">
        <f>VLOOKUP($B262,[1]AC!$B:$BJ,35,FALSE)</f>
        <v>116.26281773995616</v>
      </c>
      <c r="AK262" s="16">
        <f>VLOOKUP($B262,[1]AC!$B:$BJ,36,FALSE)</f>
        <v>6561.3723076923088</v>
      </c>
      <c r="AL262" s="16">
        <f>VLOOKUP($B262,[1]AC!$B:$BJ,37,FALSE)</f>
        <v>1.7718102373882737E-2</v>
      </c>
      <c r="AM262" s="16">
        <f>VLOOKUP($B262,[1]AC!$B:$BJ,38,FALSE)</f>
        <v>1.7719283754658147E-2</v>
      </c>
      <c r="AN262" s="16" t="str">
        <f>VLOOKUP($B263,[1]AC!$B:$BJ,39,FALSE)</f>
        <v>DOWN</v>
      </c>
      <c r="AO262" s="16" t="str">
        <f>VLOOKUP($B262,[1]AC!$B:$BJ,40,FALSE)</f>
        <v>DOWN</v>
      </c>
      <c r="AP262" s="16" t="str">
        <f>VLOOKUP($B262,[1]AC!$B:$BJ,41,FALSE)</f>
        <v>NEGATIVE</v>
      </c>
      <c r="AQ262" s="16">
        <f>VLOOKUP($B262,[1]AC!$B:$BJ,42,FALSE)</f>
        <v>118.26043071563082</v>
      </c>
      <c r="AR262" s="16">
        <f>VLOOKUP($B262,[1]AC!$B:$BJ,43,FALSE)</f>
        <v>6769.6039787132295</v>
      </c>
      <c r="AS262" s="16">
        <f>VLOOKUP($B262,[1]AC!$B:$BJ,44,FALSE)</f>
        <v>118.20953694908792</v>
      </c>
      <c r="AT262" s="16">
        <f>VLOOKUP($B262,[1]AC!$B:$BJ,45,FALSE)</f>
        <v>6766.1256231941452</v>
      </c>
      <c r="AU262" s="16">
        <f>VLOOKUP($B262,[1]AC!$B:$BJ,46,FALSE)</f>
        <v>1.7469327760899513E-2</v>
      </c>
      <c r="AV262" s="16">
        <f>VLOOKUP($B262,[1]AC!$B:$BJ,47,FALSE)</f>
        <v>1.747078661144983E-2</v>
      </c>
      <c r="AW262" s="16" t="str">
        <f>VLOOKUP($B262,[1]AC!$B:$BJ,48,FALSE)</f>
        <v>UP</v>
      </c>
      <c r="AX262" s="16" t="str">
        <f>VLOOKUP($B262,[1]AC!$B:$BJ,49,FALSE)</f>
        <v>DOWN</v>
      </c>
      <c r="AY262" s="16" t="str">
        <f>VLOOKUP($B262,[1]AC!$B:$BJ,50,FALSE)</f>
        <v>NEGATIVE</v>
      </c>
      <c r="AZ262" s="16">
        <f>VLOOKUP($B262,[1]AC!$B:$BJ,51,FALSE)</f>
        <v>61.06820097444033</v>
      </c>
      <c r="BA262" s="16">
        <f>VLOOKUP($B262,[1]AC!$B:$BJ,52,FALSE)</f>
        <v>119.50774189610637</v>
      </c>
      <c r="BB262" s="16">
        <f>VLOOKUP($B262,[1]AC!$B:$BJ,53,FALSE)</f>
        <v>114.78235246956299</v>
      </c>
      <c r="BC262" s="16">
        <f>VLOOKUP($B262,[1]AC!$B:$BJ,54,FALSE)</f>
        <v>1.0645821632205843E-2</v>
      </c>
      <c r="BD262" s="16">
        <f>VLOOKUP($B262,[1]AC!$B:$BJ,55,FALSE)</f>
        <v>1.0367921306155825E-2</v>
      </c>
      <c r="BE262" s="16">
        <f>VLOOKUP($B262,[1]AC!$B:$BJ,56,FALSE)</f>
        <v>5.225234891424102E-2</v>
      </c>
      <c r="BF262" s="14">
        <f>VLOOKUP($B262,[2]indicators!$A:$G,2,FALSE)</f>
        <v>3</v>
      </c>
      <c r="BG262" s="14">
        <f>VLOOKUP($B262,[2]indicators!$A:$G,3,FALSE)</f>
        <v>0</v>
      </c>
      <c r="BH262" s="14">
        <f>VLOOKUP($B262,[2]indicators!$A:$G,4,FALSE)</f>
        <v>0</v>
      </c>
      <c r="BI262" s="17">
        <f>VLOOKUP($B262,[2]indicators!$A:$G,5,FALSE)</f>
        <v>0</v>
      </c>
      <c r="BJ262" s="17">
        <f>VLOOKUP($B262,[2]indicators!$A:$G,6,FALSE)</f>
        <v>45958</v>
      </c>
      <c r="BK262" s="17">
        <f>VLOOKUP($B262,[2]indicators!$A:$G,7,FALSE)</f>
        <v>0</v>
      </c>
    </row>
    <row r="263" spans="1:63" x14ac:dyDescent="0.25">
      <c r="A263" s="14">
        <v>262</v>
      </c>
      <c r="B263" s="14" t="s">
        <v>282</v>
      </c>
      <c r="C263" s="6" t="s">
        <v>283</v>
      </c>
      <c r="D263" s="6" t="s">
        <v>100</v>
      </c>
      <c r="E263" s="15">
        <f t="shared" ca="1" si="4"/>
        <v>5</v>
      </c>
      <c r="F263" s="16">
        <f>VLOOKUP($B263,[1]AC!$B:$BJ,5,FALSE)</f>
        <v>52.97848148795358</v>
      </c>
      <c r="G263" s="16">
        <f>VLOOKUP($B264,[1]AC!$B:$BJ,6,FALSE)</f>
        <v>52.558294930935155</v>
      </c>
      <c r="H263" s="16">
        <f>VLOOKUP($B264,[1]AC!$B:$BJ,7,FALSE)</f>
        <v>1</v>
      </c>
      <c r="I263" s="16">
        <f>VLOOKUP($B264,[1]AC!$B:$BJ,8,FALSE)</f>
        <v>58.59</v>
      </c>
      <c r="J263" s="16">
        <f>VLOOKUP($B264,[1]AC!$B:$BJ,9,FALSE)</f>
        <v>6941.81</v>
      </c>
      <c r="K263" s="16">
        <f>VLOOKUP($B264,[1]AC!$B:$BJ,10,FALSE)</f>
        <v>58.72</v>
      </c>
      <c r="L263" s="16">
        <f>VLOOKUP($B264,[1]AC!$B:$BJ,11,FALSE)</f>
        <v>6964.82</v>
      </c>
      <c r="M263" s="16">
        <f>VLOOKUP($B264,[1]AC!$B:$BJ,12,FALSE)</f>
        <v>8.4401618598031348E-3</v>
      </c>
      <c r="N263" s="16">
        <f>VLOOKUP($B264,[1]AC!$B:$BJ,13,FALSE)</f>
        <v>8.4309429389417094E-3</v>
      </c>
      <c r="O263" s="16">
        <f>VLOOKUP($B264,[1]AC!$B:$BJ,14,FALSE)</f>
        <v>51.497200003051759</v>
      </c>
      <c r="P263" s="16">
        <f>VLOOKUP($B264,[1]AC!$B:$BJ,15,FALSE)</f>
        <v>6892.2477999999992</v>
      </c>
      <c r="Q263" s="16">
        <f>VLOOKUP($B264,[1]AC!$B:$BJ,16,FALSE)</f>
        <v>51.2834</v>
      </c>
      <c r="R263" s="16">
        <f>VLOOKUP($B264,[1]AC!$B:$BJ,17,FALSE)</f>
        <v>6889.6637999999994</v>
      </c>
      <c r="S263" s="16">
        <f>VLOOKUP($B264,[1]AC!$B:$BJ,18,FALSE)</f>
        <v>7.4717568922945234E-3</v>
      </c>
      <c r="T263" s="16">
        <f>VLOOKUP($B264,[1]AC!$B:$BJ,19,FALSE)</f>
        <v>7.4435272153628171E-3</v>
      </c>
      <c r="U263" s="16" t="str">
        <f>VLOOKUP($B263,[1]AC!$B:$BJ,20,FALSE)</f>
        <v>NEGATIVE</v>
      </c>
      <c r="V263" s="16" t="str">
        <f>VLOOKUP($B263,[1]AC!$B:$BJ,21,FALSE)</f>
        <v/>
      </c>
      <c r="W263" s="16" t="str">
        <f>VLOOKUP($B263,[1]AC!$B:$BJ,22,FALSE)</f>
        <v>UP</v>
      </c>
      <c r="X263" s="16" t="str">
        <f>VLOOKUP($B263,[1]AC!$B:$BJ,23,FALSE)</f>
        <v>POSITIVE</v>
      </c>
      <c r="Y263" s="16">
        <f>VLOOKUP($B263,[1]AC!$B:$BJ,24,FALSE)</f>
        <v>682.3789315667259</v>
      </c>
      <c r="Z263" s="16">
        <f>VLOOKUP($B263,[1]AC!$B:$BJ,25,FALSE)</f>
        <v>6852.6203076923057</v>
      </c>
      <c r="AA263" s="16">
        <f>VLOOKUP($B263,[1]AC!$B:$BJ,26,FALSE)</f>
        <v>682.12451889938438</v>
      </c>
      <c r="AB263" s="16">
        <f>VLOOKUP($B263,[1]AC!$B:$BJ,27,FALSE)</f>
        <v>6850.3815384615364</v>
      </c>
      <c r="AC263" s="16">
        <f>VLOOKUP($B263,[1]AC!$B:$BJ,28,FALSE)</f>
        <v>9.9579270545711057E-2</v>
      </c>
      <c r="AD263" s="16">
        <f>VLOOKUP($B263,[1]AC!$B:$BJ,29,FALSE)</f>
        <v>9.9574675522755826E-2</v>
      </c>
      <c r="AE263" s="16" t="str">
        <f>VLOOKUP($B263,[1]AC!$B:$BJ,30,FALSE)</f>
        <v>UP</v>
      </c>
      <c r="AF263" s="16" t="str">
        <f>VLOOKUP($B263,[1]AC!$B:$BJ,31,FALSE)</f>
        <v>UP</v>
      </c>
      <c r="AG263" s="16" t="str">
        <f>VLOOKUP($B263,[1]AC!$B:$BJ,32,FALSE)</f>
        <v>POSITIVE</v>
      </c>
      <c r="AH263" s="16">
        <f>VLOOKUP($B263,[1]AC!$B:$BJ,33,FALSE)</f>
        <v>651.78882767846937</v>
      </c>
      <c r="AI263" s="16">
        <f>VLOOKUP($B263,[1]AC!$B:$BJ,34,FALSE)</f>
        <v>6560.7823076923087</v>
      </c>
      <c r="AJ263" s="16">
        <f>VLOOKUP($B263,[1]AC!$B:$BJ,35,FALSE)</f>
        <v>651.83575088059263</v>
      </c>
      <c r="AK263" s="16">
        <f>VLOOKUP($B263,[1]AC!$B:$BJ,36,FALSE)</f>
        <v>6561.3723076923088</v>
      </c>
      <c r="AL263" s="16">
        <f>VLOOKUP($B263,[1]AC!$B:$BJ,37,FALSE)</f>
        <v>9.9346205545376459E-2</v>
      </c>
      <c r="AM263" s="16">
        <f>VLOOKUP($B263,[1]AC!$B:$BJ,38,FALSE)</f>
        <v>9.9344423744466476E-2</v>
      </c>
      <c r="AN263" s="16" t="str">
        <f>VLOOKUP($B264,[1]AC!$B:$BJ,39,FALSE)</f>
        <v>DOWN</v>
      </c>
      <c r="AO263" s="16" t="str">
        <f>VLOOKUP($B263,[1]AC!$B:$BJ,40,FALSE)</f>
        <v>UP</v>
      </c>
      <c r="AP263" s="16" t="str">
        <f>VLOOKUP($B263,[1]AC!$B:$BJ,41,FALSE)</f>
        <v>POSITIVE</v>
      </c>
      <c r="AQ263" s="16">
        <f>VLOOKUP($B263,[1]AC!$B:$BJ,42,FALSE)</f>
        <v>673.63327101047844</v>
      </c>
      <c r="AR263" s="16">
        <f>VLOOKUP($B263,[1]AC!$B:$BJ,43,FALSE)</f>
        <v>6769.6039787132295</v>
      </c>
      <c r="AS263" s="16">
        <f>VLOOKUP($B263,[1]AC!$B:$BJ,44,FALSE)</f>
        <v>673.25985484026592</v>
      </c>
      <c r="AT263" s="16">
        <f>VLOOKUP($B263,[1]AC!$B:$BJ,45,FALSE)</f>
        <v>6766.1256231941452</v>
      </c>
      <c r="AU263" s="16">
        <f>VLOOKUP($B263,[1]AC!$B:$BJ,46,FALSE)</f>
        <v>9.9508519719719718E-2</v>
      </c>
      <c r="AV263" s="16">
        <f>VLOOKUP($B263,[1]AC!$B:$BJ,47,FALSE)</f>
        <v>9.9504486368438741E-2</v>
      </c>
      <c r="AW263" s="16" t="str">
        <f>VLOOKUP($B263,[1]AC!$B:$BJ,48,FALSE)</f>
        <v>UP</v>
      </c>
      <c r="AX263" s="16" t="str">
        <f>VLOOKUP($B263,[1]AC!$B:$BJ,49,FALSE)</f>
        <v>UP</v>
      </c>
      <c r="AY263" s="16" t="str">
        <f>VLOOKUP($B263,[1]AC!$B:$BJ,50,FALSE)</f>
        <v>POSITIVE</v>
      </c>
      <c r="AZ263" s="16">
        <f>VLOOKUP($B263,[1]AC!$B:$BJ,51,FALSE)</f>
        <v>62.82845250426999</v>
      </c>
      <c r="BA263" s="16">
        <f>VLOOKUP($B263,[1]AC!$B:$BJ,52,FALSE)</f>
        <v>689.75548371345747</v>
      </c>
      <c r="BB263" s="16">
        <f>VLOOKUP($B263,[1]AC!$B:$BJ,53,FALSE)</f>
        <v>643.92731690925893</v>
      </c>
      <c r="BC263" s="16">
        <f>VLOOKUP($B263,[1]AC!$B:$BJ,54,FALSE)</f>
        <v>3.4280500008678771E-3</v>
      </c>
      <c r="BD263" s="16">
        <f>VLOOKUP($B263,[1]AC!$B:$BJ,55,FALSE)</f>
        <v>8.1034293388579925E-3</v>
      </c>
      <c r="BE263" s="16">
        <f>VLOOKUP($B263,[1]AC!$B:$BJ,56,FALSE)</f>
        <v>7.4841805628091285E-2</v>
      </c>
      <c r="BF263" s="14">
        <f>VLOOKUP($B263,[2]indicators!$A:$G,2,FALSE)</f>
        <v>3</v>
      </c>
      <c r="BG263" s="14">
        <f>VLOOKUP($B263,[2]indicators!$A:$G,3,FALSE)</f>
        <v>0</v>
      </c>
      <c r="BH263" s="14">
        <f>VLOOKUP($B263,[2]indicators!$A:$G,4,FALSE)</f>
        <v>0</v>
      </c>
      <c r="BI263" s="17">
        <f>VLOOKUP($B263,[2]indicators!$A:$G,5,FALSE)</f>
        <v>0</v>
      </c>
      <c r="BJ263" s="17">
        <f>VLOOKUP($B263,[2]indicators!$A:$G,6,FALSE)</f>
        <v>45958</v>
      </c>
      <c r="BK263" s="17">
        <f>VLOOKUP($B263,[2]indicators!$A:$G,7,FALSE)</f>
        <v>46042</v>
      </c>
    </row>
    <row r="264" spans="1:63" x14ac:dyDescent="0.25">
      <c r="A264" s="14">
        <v>263</v>
      </c>
      <c r="B264" s="14" t="s">
        <v>284</v>
      </c>
      <c r="C264" s="6" t="s">
        <v>682</v>
      </c>
      <c r="D264" s="6" t="s">
        <v>100</v>
      </c>
      <c r="E264" s="15">
        <f t="shared" ca="1" si="4"/>
        <v>5</v>
      </c>
      <c r="F264" s="16">
        <f>VLOOKUP($B264,[1]AC!$B:$BJ,5,FALSE)</f>
        <v>64.768812792680677</v>
      </c>
      <c r="G264" s="16">
        <f>VLOOKUP($B265,[1]AC!$B:$BJ,6,FALSE)</f>
        <v>52.558294930935155</v>
      </c>
      <c r="H264" s="16">
        <f>VLOOKUP($B265,[1]AC!$B:$BJ,7,FALSE)</f>
        <v>0</v>
      </c>
      <c r="I264" s="16">
        <f>VLOOKUP($B265,[1]AC!$B:$BJ,8,FALSE)</f>
        <v>33.82</v>
      </c>
      <c r="J264" s="16">
        <f>VLOOKUP($B265,[1]AC!$B:$BJ,9,FALSE)</f>
        <v>6941.81</v>
      </c>
      <c r="K264" s="16">
        <f>VLOOKUP($B265,[1]AC!$B:$BJ,10,FALSE)</f>
        <v>34.61</v>
      </c>
      <c r="L264" s="16">
        <f>VLOOKUP($B265,[1]AC!$B:$BJ,11,FALSE)</f>
        <v>6964.82</v>
      </c>
      <c r="M264" s="16">
        <f>VLOOKUP($B265,[1]AC!$B:$BJ,12,FALSE)</f>
        <v>4.871928214687524E-3</v>
      </c>
      <c r="N264" s="16">
        <f>VLOOKUP($B265,[1]AC!$B:$BJ,13,FALSE)</f>
        <v>4.9692597942229662E-3</v>
      </c>
      <c r="O264" s="16">
        <f>VLOOKUP($B265,[1]AC!$B:$BJ,14,FALSE)</f>
        <v>34.455718347496493</v>
      </c>
      <c r="P264" s="16">
        <f>VLOOKUP($B265,[1]AC!$B:$BJ,15,FALSE)</f>
        <v>6892.2477999999992</v>
      </c>
      <c r="Q264" s="16">
        <f>VLOOKUP($B265,[1]AC!$B:$BJ,16,FALSE)</f>
        <v>34.429114982400009</v>
      </c>
      <c r="R264" s="16">
        <f>VLOOKUP($B265,[1]AC!$B:$BJ,17,FALSE)</f>
        <v>6889.6637999999994</v>
      </c>
      <c r="S264" s="16">
        <f>VLOOKUP($B265,[1]AC!$B:$BJ,18,FALSE)</f>
        <v>4.999199005511162E-3</v>
      </c>
      <c r="T264" s="16">
        <f>VLOOKUP($B265,[1]AC!$B:$BJ,19,FALSE)</f>
        <v>4.9972126335685657E-3</v>
      </c>
      <c r="U264" s="16" t="str">
        <f>VLOOKUP($B264,[1]AC!$B:$BJ,20,FALSE)</f>
        <v>POSITIVE</v>
      </c>
      <c r="V264" s="16" t="str">
        <f>VLOOKUP($B264,[1]AC!$B:$BJ,21,FALSE)</f>
        <v/>
      </c>
      <c r="W264" s="16" t="str">
        <f>VLOOKUP($B264,[1]AC!$B:$BJ,22,FALSE)</f>
        <v>UP</v>
      </c>
      <c r="X264" s="16" t="str">
        <f>VLOOKUP($B264,[1]AC!$B:$BJ,23,FALSE)</f>
        <v>POSITIVE</v>
      </c>
      <c r="Y264" s="16">
        <f>VLOOKUP($B264,[1]AC!$B:$BJ,24,FALSE)</f>
        <v>50.867692310039814</v>
      </c>
      <c r="Z264" s="16">
        <f>VLOOKUP($B264,[1]AC!$B:$BJ,25,FALSE)</f>
        <v>6852.6203076923057</v>
      </c>
      <c r="AA264" s="16">
        <f>VLOOKUP($B264,[1]AC!$B:$BJ,26,FALSE)</f>
        <v>50.755230769230778</v>
      </c>
      <c r="AB264" s="16">
        <f>VLOOKUP($B264,[1]AC!$B:$BJ,27,FALSE)</f>
        <v>6850.3815384615364</v>
      </c>
      <c r="AC264" s="16">
        <f>VLOOKUP($B264,[1]AC!$B:$BJ,28,FALSE)</f>
        <v>7.4231009491273073E-3</v>
      </c>
      <c r="AD264" s="16">
        <f>VLOOKUP($B264,[1]AC!$B:$BJ,29,FALSE)</f>
        <v>7.4091100596755119E-3</v>
      </c>
      <c r="AE264" s="16" t="str">
        <f>VLOOKUP($B264,[1]AC!$B:$BJ,30,FALSE)</f>
        <v>UP</v>
      </c>
      <c r="AF264" s="16" t="str">
        <f>VLOOKUP($B264,[1]AC!$B:$BJ,31,FALSE)</f>
        <v>UP</v>
      </c>
      <c r="AG264" s="16" t="str">
        <f>VLOOKUP($B264,[1]AC!$B:$BJ,32,FALSE)</f>
        <v>POSITIVE</v>
      </c>
      <c r="AH264" s="16">
        <f>VLOOKUP($B264,[1]AC!$B:$BJ,33,FALSE)</f>
        <v>44.247692311604816</v>
      </c>
      <c r="AI264" s="16">
        <f>VLOOKUP($B264,[1]AC!$B:$BJ,34,FALSE)</f>
        <v>6560.7823076923087</v>
      </c>
      <c r="AJ264" s="16">
        <f>VLOOKUP($B264,[1]AC!$B:$BJ,35,FALSE)</f>
        <v>44.251025641025642</v>
      </c>
      <c r="AK264" s="16">
        <f>VLOOKUP($B264,[1]AC!$B:$BJ,36,FALSE)</f>
        <v>6561.3723076923088</v>
      </c>
      <c r="AL264" s="16">
        <f>VLOOKUP($B264,[1]AC!$B:$BJ,37,FALSE)</f>
        <v>6.7442707647418516E-3</v>
      </c>
      <c r="AM264" s="16">
        <f>VLOOKUP($B264,[1]AC!$B:$BJ,38,FALSE)</f>
        <v>6.7441723416833679E-3</v>
      </c>
      <c r="AN264" s="16" t="str">
        <f>VLOOKUP($B265,[1]AC!$B:$BJ,39,FALSE)</f>
        <v>DOWN</v>
      </c>
      <c r="AO264" s="16" t="str">
        <f>VLOOKUP($B264,[1]AC!$B:$BJ,40,FALSE)</f>
        <v>UP</v>
      </c>
      <c r="AP264" s="16" t="str">
        <f>VLOOKUP($B264,[1]AC!$B:$BJ,41,FALSE)</f>
        <v>POSITIVE</v>
      </c>
      <c r="AQ264" s="16">
        <f>VLOOKUP($B264,[1]AC!$B:$BJ,42,FALSE)</f>
        <v>49.249018010640107</v>
      </c>
      <c r="AR264" s="16">
        <f>VLOOKUP($B264,[1]AC!$B:$BJ,43,FALSE)</f>
        <v>6769.6039787132295</v>
      </c>
      <c r="AS264" s="16">
        <f>VLOOKUP($B264,[1]AC!$B:$BJ,44,FALSE)</f>
        <v>49.06037862749514</v>
      </c>
      <c r="AT264" s="16">
        <f>VLOOKUP($B264,[1]AC!$B:$BJ,45,FALSE)</f>
        <v>6766.1256231941452</v>
      </c>
      <c r="AU264" s="16">
        <f>VLOOKUP($B264,[1]AC!$B:$BJ,46,FALSE)</f>
        <v>7.2750220198259498E-3</v>
      </c>
      <c r="AV264" s="16">
        <f>VLOOKUP($B264,[1]AC!$B:$BJ,47,FALSE)</f>
        <v>7.2508820201796324E-3</v>
      </c>
      <c r="AW264" s="16" t="str">
        <f>VLOOKUP($B264,[1]AC!$B:$BJ,48,FALSE)</f>
        <v>UP</v>
      </c>
      <c r="AX264" s="16" t="str">
        <f>VLOOKUP($B264,[1]AC!$B:$BJ,49,FALSE)</f>
        <v>UP</v>
      </c>
      <c r="AY264" s="16" t="str">
        <f>VLOOKUP($B264,[1]AC!$B:$BJ,50,FALSE)</f>
        <v>POSITIVE</v>
      </c>
      <c r="AZ264" s="16">
        <f>VLOOKUP($B264,[1]AC!$B:$BJ,51,FALSE)</f>
        <v>81.12292754982974</v>
      </c>
      <c r="BA264" s="16">
        <f>VLOOKUP($B264,[1]AC!$B:$BJ,52,FALSE)</f>
        <v>53.356774198470575</v>
      </c>
      <c r="BB264" s="16">
        <f>VLOOKUP($B264,[1]AC!$B:$BJ,53,FALSE)</f>
        <v>42.79115000076294</v>
      </c>
      <c r="BC264" s="16">
        <f>VLOOKUP($B264,[1]AC!$B:$BJ,54,FALSE)</f>
        <v>9.8079876082153294E-2</v>
      </c>
      <c r="BD264" s="16">
        <f>VLOOKUP($B264,[1]AC!$B:$BJ,55,FALSE)</f>
        <v>0.13773176010594601</v>
      </c>
      <c r="BE264" s="16">
        <f>VLOOKUP($B264,[1]AC!$B:$BJ,56,FALSE)</f>
        <v>0.3692083526372949</v>
      </c>
      <c r="BF264" s="14">
        <f>VLOOKUP($B264,[2]indicators!$A:$G,2,FALSE)</f>
        <v>35</v>
      </c>
      <c r="BG264" s="14">
        <f>VLOOKUP($B264,[2]indicators!$A:$G,3,FALSE)</f>
        <v>0</v>
      </c>
      <c r="BH264" s="14">
        <f>VLOOKUP($B264,[2]indicators!$A:$G,4,FALSE)</f>
        <v>0</v>
      </c>
      <c r="BI264" s="17">
        <f>VLOOKUP($B264,[2]indicators!$A:$G,5,FALSE)</f>
        <v>0</v>
      </c>
      <c r="BJ264" s="17">
        <f>VLOOKUP($B264,[2]indicators!$A:$G,6,FALSE)</f>
        <v>45964</v>
      </c>
      <c r="BK264" s="17">
        <f>VLOOKUP($B264,[2]indicators!$A:$G,7,FALSE)</f>
        <v>46045</v>
      </c>
    </row>
    <row r="265" spans="1:63" x14ac:dyDescent="0.25">
      <c r="A265" s="14">
        <v>264</v>
      </c>
      <c r="B265" s="14" t="s">
        <v>285</v>
      </c>
      <c r="C265" s="6" t="s">
        <v>814</v>
      </c>
      <c r="D265" s="6" t="s">
        <v>100</v>
      </c>
      <c r="E265" s="15">
        <f t="shared" ca="1" si="4"/>
        <v>-1</v>
      </c>
      <c r="F265" s="16">
        <f>VLOOKUP($B265,[1]AC!$B:$BJ,5,FALSE)</f>
        <v>40.312004320609759</v>
      </c>
      <c r="G265" s="16">
        <f>VLOOKUP($B266,[1]AC!$B:$BJ,6,FALSE)</f>
        <v>52.558294930935155</v>
      </c>
      <c r="H265" s="16">
        <f>VLOOKUP($B266,[1]AC!$B:$BJ,7,FALSE)</f>
        <v>0</v>
      </c>
      <c r="I265" s="16">
        <f>VLOOKUP($B266,[1]AC!$B:$BJ,8,FALSE)</f>
        <v>8.42</v>
      </c>
      <c r="J265" s="16">
        <f>VLOOKUP($B266,[1]AC!$B:$BJ,9,FALSE)</f>
        <v>6941.81</v>
      </c>
      <c r="K265" s="16">
        <f>VLOOKUP($B266,[1]AC!$B:$BJ,10,FALSE)</f>
        <v>8.52</v>
      </c>
      <c r="L265" s="16">
        <f>VLOOKUP($B266,[1]AC!$B:$BJ,11,FALSE)</f>
        <v>6964.82</v>
      </c>
      <c r="M265" s="16">
        <f>VLOOKUP($B266,[1]AC!$B:$BJ,12,FALSE)</f>
        <v>1.2129401409718789E-3</v>
      </c>
      <c r="N265" s="16">
        <f>VLOOKUP($B266,[1]AC!$B:$BJ,13,FALSE)</f>
        <v>1.2232907670262836E-3</v>
      </c>
      <c r="O265" s="16">
        <f>VLOOKUP($B266,[1]AC!$B:$BJ,14,FALSE)</f>
        <v>9.0784000015258766</v>
      </c>
      <c r="P265" s="16">
        <f>VLOOKUP($B266,[1]AC!$B:$BJ,15,FALSE)</f>
        <v>6892.2477999999992</v>
      </c>
      <c r="Q265" s="16">
        <f>VLOOKUP($B266,[1]AC!$B:$BJ,16,FALSE)</f>
        <v>9.0813999999999986</v>
      </c>
      <c r="R265" s="16">
        <f>VLOOKUP($B266,[1]AC!$B:$BJ,17,FALSE)</f>
        <v>6889.6637999999994</v>
      </c>
      <c r="S265" s="16">
        <f>VLOOKUP($B266,[1]AC!$B:$BJ,18,FALSE)</f>
        <v>1.3171900176783948E-3</v>
      </c>
      <c r="T265" s="16">
        <f>VLOOKUP($B266,[1]AC!$B:$BJ,19,FALSE)</f>
        <v>1.3181194705030454E-3</v>
      </c>
      <c r="U265" s="16" t="str">
        <f>VLOOKUP($B265,[1]AC!$B:$BJ,20,FALSE)</f>
        <v>NEGATIVE</v>
      </c>
      <c r="V265" s="16" t="str">
        <f>VLOOKUP($B265,[1]AC!$B:$BJ,21,FALSE)</f>
        <v/>
      </c>
      <c r="W265" s="16" t="str">
        <f>VLOOKUP($B265,[1]AC!$B:$BJ,22,FALSE)</f>
        <v>UP</v>
      </c>
      <c r="X265" s="16" t="str">
        <f>VLOOKUP($B265,[1]AC!$B:$BJ,23,FALSE)</f>
        <v>NEGATIVE</v>
      </c>
      <c r="Y265" s="16">
        <f>VLOOKUP($B265,[1]AC!$B:$BJ,24,FALSE)</f>
        <v>34.166277737458842</v>
      </c>
      <c r="Z265" s="16">
        <f>VLOOKUP($B265,[1]AC!$B:$BJ,25,FALSE)</f>
        <v>6852.6203076923057</v>
      </c>
      <c r="AA265" s="16">
        <f>VLOOKUP($B265,[1]AC!$B:$BJ,26,FALSE)</f>
        <v>34.161824462769239</v>
      </c>
      <c r="AB265" s="16">
        <f>VLOOKUP($B265,[1]AC!$B:$BJ,27,FALSE)</f>
        <v>6850.3815384615364</v>
      </c>
      <c r="AC265" s="16">
        <f>VLOOKUP($B265,[1]AC!$B:$BJ,28,FALSE)</f>
        <v>4.9858705434337285E-3</v>
      </c>
      <c r="AD265" s="16">
        <f>VLOOKUP($B265,[1]AC!$B:$BJ,29,FALSE)</f>
        <v>4.9868498960192699E-3</v>
      </c>
      <c r="AE265" s="16" t="str">
        <f>VLOOKUP($B265,[1]AC!$B:$BJ,30,FALSE)</f>
        <v>UP</v>
      </c>
      <c r="AF265" s="16" t="str">
        <f>VLOOKUP($B265,[1]AC!$B:$BJ,31,FALSE)</f>
        <v>DOWN</v>
      </c>
      <c r="AG265" s="16" t="str">
        <f>VLOOKUP($B265,[1]AC!$B:$BJ,32,FALSE)</f>
        <v>NEGATIVE</v>
      </c>
      <c r="AH265" s="16">
        <f>VLOOKUP($B265,[1]AC!$B:$BJ,33,FALSE)</f>
        <v>34.564496239147623</v>
      </c>
      <c r="AI265" s="16">
        <f>VLOOKUP($B265,[1]AC!$B:$BJ,34,FALSE)</f>
        <v>6560.7823076923087</v>
      </c>
      <c r="AJ265" s="16">
        <f>VLOOKUP($B265,[1]AC!$B:$BJ,35,FALSE)</f>
        <v>34.584752657229053</v>
      </c>
      <c r="AK265" s="16">
        <f>VLOOKUP($B265,[1]AC!$B:$BJ,36,FALSE)</f>
        <v>6561.3723076923088</v>
      </c>
      <c r="AL265" s="16">
        <f>VLOOKUP($B265,[1]AC!$B:$BJ,37,FALSE)</f>
        <v>5.2683498122810517E-3</v>
      </c>
      <c r="AM265" s="16">
        <f>VLOOKUP($B265,[1]AC!$B:$BJ,38,FALSE)</f>
        <v>5.2709633039239633E-3</v>
      </c>
      <c r="AN265" s="16" t="str">
        <f>VLOOKUP($B266,[1]AC!$B:$BJ,39,FALSE)</f>
        <v>DOWN</v>
      </c>
      <c r="AO265" s="16" t="str">
        <f>VLOOKUP($B265,[1]AC!$B:$BJ,40,FALSE)</f>
        <v>DOWN</v>
      </c>
      <c r="AP265" s="16" t="str">
        <f>VLOOKUP($B265,[1]AC!$B:$BJ,41,FALSE)</f>
        <v>NEGATIVE</v>
      </c>
      <c r="AQ265" s="16">
        <f>VLOOKUP($B265,[1]AC!$B:$BJ,42,FALSE)</f>
        <v>34.209794261667334</v>
      </c>
      <c r="AR265" s="16">
        <f>VLOOKUP($B265,[1]AC!$B:$BJ,43,FALSE)</f>
        <v>6769.6039787132295</v>
      </c>
      <c r="AS265" s="16">
        <f>VLOOKUP($B265,[1]AC!$B:$BJ,44,FALSE)</f>
        <v>34.217634649107779</v>
      </c>
      <c r="AT265" s="16">
        <f>VLOOKUP($B265,[1]AC!$B:$BJ,45,FALSE)</f>
        <v>6766.1256231941452</v>
      </c>
      <c r="AU265" s="16">
        <f>VLOOKUP($B265,[1]AC!$B:$BJ,46,FALSE)</f>
        <v>5.0534409943681748E-3</v>
      </c>
      <c r="AV265" s="16">
        <f>VLOOKUP($B265,[1]AC!$B:$BJ,47,FALSE)</f>
        <v>5.0571976570772496E-3</v>
      </c>
      <c r="AW265" s="16" t="str">
        <f>VLOOKUP($B265,[1]AC!$B:$BJ,48,FALSE)</f>
        <v>DOWN</v>
      </c>
      <c r="AX265" s="16" t="str">
        <f>VLOOKUP($B265,[1]AC!$B:$BJ,49,FALSE)</f>
        <v>DOWN</v>
      </c>
      <c r="AY265" s="16" t="str">
        <f>VLOOKUP($B265,[1]AC!$B:$BJ,50,FALSE)</f>
        <v>NEGATIVE</v>
      </c>
      <c r="AZ265" s="16">
        <f>VLOOKUP($B265,[1]AC!$B:$BJ,51,FALSE)</f>
        <v>37.441613090026458</v>
      </c>
      <c r="BA265" s="16">
        <f>VLOOKUP($B265,[1]AC!$B:$BJ,52,FALSE)</f>
        <v>34.627741925639484</v>
      </c>
      <c r="BB265" s="16">
        <f>VLOOKUP($B265,[1]AC!$B:$BJ,53,FALSE)</f>
        <v>34.574765272248051</v>
      </c>
      <c r="BC265" s="16">
        <f>VLOOKUP($B265,[1]AC!$B:$BJ,54,FALSE)</f>
        <v>-2.3326439459265047E-2</v>
      </c>
      <c r="BD265" s="16">
        <f>VLOOKUP($B265,[1]AC!$B:$BJ,55,FALSE)</f>
        <v>-1.8450300210986148E-2</v>
      </c>
      <c r="BE265" s="16">
        <f>VLOOKUP($B265,[1]AC!$B:$BJ,56,FALSE)</f>
        <v>-2.182994638734026E-2</v>
      </c>
      <c r="BF265" s="14">
        <f>VLOOKUP($B265,[2]indicators!$A:$G,2,FALSE)</f>
        <v>0</v>
      </c>
      <c r="BG265" s="14">
        <f>VLOOKUP($B265,[2]indicators!$A:$G,3,FALSE)</f>
        <v>0</v>
      </c>
      <c r="BH265" s="14">
        <f>VLOOKUP($B265,[2]indicators!$A:$G,4,FALSE)</f>
        <v>0</v>
      </c>
      <c r="BI265" s="17">
        <f>VLOOKUP($B265,[2]indicators!$A:$G,5,FALSE)</f>
        <v>0</v>
      </c>
      <c r="BJ265" s="17">
        <f>VLOOKUP($B265,[2]indicators!$A:$G,6,FALSE)</f>
        <v>0</v>
      </c>
      <c r="BK265" s="17">
        <f>VLOOKUP($B265,[2]indicators!$A:$G,7,FALSE)</f>
        <v>0</v>
      </c>
    </row>
    <row r="266" spans="1:63" x14ac:dyDescent="0.25">
      <c r="A266" s="14">
        <v>265</v>
      </c>
      <c r="B266" s="14" t="s">
        <v>286</v>
      </c>
      <c r="C266" s="6" t="s">
        <v>815</v>
      </c>
      <c r="D266" s="6" t="s">
        <v>100</v>
      </c>
      <c r="E266" s="15">
        <f t="shared" ca="1" si="4"/>
        <v>-1</v>
      </c>
      <c r="F266" s="16">
        <f>VLOOKUP($B266,[1]AC!$B:$BJ,5,FALSE)</f>
        <v>44.057671179456683</v>
      </c>
      <c r="G266" s="16">
        <f>VLOOKUP($B267,[1]AC!$B:$BJ,6,FALSE)</f>
        <v>52.558294930935155</v>
      </c>
      <c r="H266" s="16">
        <f>VLOOKUP($B267,[1]AC!$B:$BJ,7,FALSE)</f>
        <v>1</v>
      </c>
      <c r="I266" s="16">
        <f>VLOOKUP($B267,[1]AC!$B:$BJ,8,FALSE)</f>
        <v>110.99</v>
      </c>
      <c r="J266" s="16">
        <f>VLOOKUP($B267,[1]AC!$B:$BJ,9,FALSE)</f>
        <v>6941.81</v>
      </c>
      <c r="K266" s="16">
        <f>VLOOKUP($B267,[1]AC!$B:$BJ,10,FALSE)</f>
        <v>110.76</v>
      </c>
      <c r="L266" s="16">
        <f>VLOOKUP($B267,[1]AC!$B:$BJ,11,FALSE)</f>
        <v>6964.82</v>
      </c>
      <c r="M266" s="16">
        <f>VLOOKUP($B267,[1]AC!$B:$BJ,12,FALSE)</f>
        <v>1.5988625444948792E-2</v>
      </c>
      <c r="N266" s="16">
        <f>VLOOKUP($B267,[1]AC!$B:$BJ,13,FALSE)</f>
        <v>1.5902779971341686E-2</v>
      </c>
      <c r="O266" s="16">
        <f>VLOOKUP($B267,[1]AC!$B:$BJ,14,FALSE)</f>
        <v>110.175624032184</v>
      </c>
      <c r="P266" s="16">
        <f>VLOOKUP($B267,[1]AC!$B:$BJ,15,FALSE)</f>
        <v>6892.2477999999992</v>
      </c>
      <c r="Q266" s="16">
        <f>VLOOKUP($B267,[1]AC!$B:$BJ,16,FALSE)</f>
        <v>110.17267848966378</v>
      </c>
      <c r="R266" s="16">
        <f>VLOOKUP($B267,[1]AC!$B:$BJ,17,FALSE)</f>
        <v>6889.6637999999994</v>
      </c>
      <c r="S266" s="16">
        <f>VLOOKUP($B267,[1]AC!$B:$BJ,18,FALSE)</f>
        <v>1.5985441503160117E-2</v>
      </c>
      <c r="T266" s="16">
        <f>VLOOKUP($B267,[1]AC!$B:$BJ,19,FALSE)</f>
        <v>1.5991009385634143E-2</v>
      </c>
      <c r="U266" s="16" t="str">
        <f>VLOOKUP($B266,[1]AC!$B:$BJ,20,FALSE)</f>
        <v>NEGATIVE</v>
      </c>
      <c r="V266" s="16" t="str">
        <f>VLOOKUP($B266,[1]AC!$B:$BJ,21,FALSE)</f>
        <v/>
      </c>
      <c r="W266" s="16" t="str">
        <f>VLOOKUP($B266,[1]AC!$B:$BJ,22,FALSE)</f>
        <v>DOWN</v>
      </c>
      <c r="X266" s="16" t="str">
        <f>VLOOKUP($B266,[1]AC!$B:$BJ,23,FALSE)</f>
        <v>NEGATIVE</v>
      </c>
      <c r="Y266" s="16">
        <f>VLOOKUP($B266,[1]AC!$B:$BJ,24,FALSE)</f>
        <v>9.1366153857891348</v>
      </c>
      <c r="Z266" s="16">
        <f>VLOOKUP($B266,[1]AC!$B:$BJ,25,FALSE)</f>
        <v>6852.6203076923057</v>
      </c>
      <c r="AA266" s="16">
        <f>VLOOKUP($B266,[1]AC!$B:$BJ,26,FALSE)</f>
        <v>9.1679999999999975</v>
      </c>
      <c r="AB266" s="16">
        <f>VLOOKUP($B266,[1]AC!$B:$BJ,27,FALSE)</f>
        <v>6850.3815384615364</v>
      </c>
      <c r="AC266" s="16">
        <f>VLOOKUP($B266,[1]AC!$B:$BJ,28,FALSE)</f>
        <v>1.3333024413351728E-3</v>
      </c>
      <c r="AD266" s="16">
        <f>VLOOKUP($B266,[1]AC!$B:$BJ,29,FALSE)</f>
        <v>1.3383196174587019E-3</v>
      </c>
      <c r="AE266" s="16" t="str">
        <f>VLOOKUP($B266,[1]AC!$B:$BJ,30,FALSE)</f>
        <v>DOWN</v>
      </c>
      <c r="AF266" s="16" t="str">
        <f>VLOOKUP($B266,[1]AC!$B:$BJ,31,FALSE)</f>
        <v>DOWN</v>
      </c>
      <c r="AG266" s="16" t="str">
        <f>VLOOKUP($B266,[1]AC!$B:$BJ,32,FALSE)</f>
        <v>NEGATIVE</v>
      </c>
      <c r="AH266" s="16">
        <f>VLOOKUP($B266,[1]AC!$B:$BJ,33,FALSE)</f>
        <v>9.7028205147767661</v>
      </c>
      <c r="AI266" s="16">
        <f>VLOOKUP($B266,[1]AC!$B:$BJ,34,FALSE)</f>
        <v>6560.7823076923087</v>
      </c>
      <c r="AJ266" s="16">
        <f>VLOOKUP($B266,[1]AC!$B:$BJ,35,FALSE)</f>
        <v>9.7053846153846148</v>
      </c>
      <c r="AK266" s="16">
        <f>VLOOKUP($B266,[1]AC!$B:$BJ,36,FALSE)</f>
        <v>6561.3723076923088</v>
      </c>
      <c r="AL266" s="16">
        <f>VLOOKUP($B266,[1]AC!$B:$BJ,37,FALSE)</f>
        <v>1.4789121265920556E-3</v>
      </c>
      <c r="AM266" s="16">
        <f>VLOOKUP($B266,[1]AC!$B:$BJ,38,FALSE)</f>
        <v>1.479169929742652E-3</v>
      </c>
      <c r="AN266" s="16" t="str">
        <f>VLOOKUP($B267,[1]AC!$B:$BJ,39,FALSE)</f>
        <v>UP</v>
      </c>
      <c r="AO266" s="16" t="str">
        <f>VLOOKUP($B266,[1]AC!$B:$BJ,40,FALSE)</f>
        <v>DOWN</v>
      </c>
      <c r="AP266" s="16" t="str">
        <f>VLOOKUP($B266,[1]AC!$B:$BJ,41,FALSE)</f>
        <v>NEGATIVE</v>
      </c>
      <c r="AQ266" s="16">
        <f>VLOOKUP($B266,[1]AC!$B:$BJ,42,FALSE)</f>
        <v>9.3406665026918159</v>
      </c>
      <c r="AR266" s="16">
        <f>VLOOKUP($B266,[1]AC!$B:$BJ,43,FALSE)</f>
        <v>6769.6039787132295</v>
      </c>
      <c r="AS266" s="16">
        <f>VLOOKUP($B266,[1]AC!$B:$BJ,44,FALSE)</f>
        <v>9.3592738939321123</v>
      </c>
      <c r="AT266" s="16">
        <f>VLOOKUP($B266,[1]AC!$B:$BJ,45,FALSE)</f>
        <v>6766.1256231941452</v>
      </c>
      <c r="AU266" s="16">
        <f>VLOOKUP($B266,[1]AC!$B:$BJ,46,FALSE)</f>
        <v>1.379795115351385E-3</v>
      </c>
      <c r="AV266" s="16">
        <f>VLOOKUP($B266,[1]AC!$B:$BJ,47,FALSE)</f>
        <v>1.383254526319864E-3</v>
      </c>
      <c r="AW266" s="16" t="str">
        <f>VLOOKUP($B266,[1]AC!$B:$BJ,48,FALSE)</f>
        <v>DOWN</v>
      </c>
      <c r="AX266" s="16" t="str">
        <f>VLOOKUP($B266,[1]AC!$B:$BJ,49,FALSE)</f>
        <v>DOWN</v>
      </c>
      <c r="AY266" s="16" t="str">
        <f>VLOOKUP($B266,[1]AC!$B:$BJ,50,FALSE)</f>
        <v>NEGATIVE</v>
      </c>
      <c r="AZ266" s="16">
        <f>VLOOKUP($B266,[1]AC!$B:$BJ,51,FALSE)</f>
        <v>37.481825994118381</v>
      </c>
      <c r="BA266" s="16">
        <f>VLOOKUP($B266,[1]AC!$B:$BJ,52,FALSE)</f>
        <v>9.1319354863320612</v>
      </c>
      <c r="BB266" s="16">
        <f>VLOOKUP($B266,[1]AC!$B:$BJ,53,FALSE)</f>
        <v>9.690025000381473</v>
      </c>
      <c r="BC266" s="16">
        <f>VLOOKUP($B266,[1]AC!$B:$BJ,54,FALSE)</f>
        <v>-7.7961072698950695E-2</v>
      </c>
      <c r="BD266" s="16">
        <f>VLOOKUP($B266,[1]AC!$B:$BJ,55,FALSE)</f>
        <v>-7.2523792894696681E-2</v>
      </c>
      <c r="BE266" s="16">
        <f>VLOOKUP($B266,[1]AC!$B:$BJ,56,FALSE)</f>
        <v>-0.13106519336446243</v>
      </c>
      <c r="BF266" s="14">
        <f>VLOOKUP($B266,[2]indicators!$A:$G,2,FALSE)</f>
        <v>0</v>
      </c>
      <c r="BG266" s="14">
        <f>VLOOKUP($B266,[2]indicators!$A:$G,3,FALSE)</f>
        <v>0</v>
      </c>
      <c r="BH266" s="14">
        <f>VLOOKUP($B266,[2]indicators!$A:$G,4,FALSE)</f>
        <v>0</v>
      </c>
      <c r="BI266" s="17">
        <f>VLOOKUP($B266,[2]indicators!$A:$G,5,FALSE)</f>
        <v>0</v>
      </c>
      <c r="BJ266" s="17">
        <f>VLOOKUP($B266,[2]indicators!$A:$G,6,FALSE)</f>
        <v>0</v>
      </c>
      <c r="BK266" s="17">
        <f>VLOOKUP($B266,[2]indicators!$A:$G,7,FALSE)</f>
        <v>0</v>
      </c>
    </row>
    <row r="267" spans="1:63" x14ac:dyDescent="0.25">
      <c r="A267" s="14">
        <v>266</v>
      </c>
      <c r="B267" s="14" t="s">
        <v>287</v>
      </c>
      <c r="C267" s="6" t="s">
        <v>683</v>
      </c>
      <c r="D267" s="6" t="s">
        <v>100</v>
      </c>
      <c r="E267" s="15">
        <f t="shared" ca="1" si="4"/>
        <v>5</v>
      </c>
      <c r="F267" s="16">
        <f>VLOOKUP($B267,[1]AC!$B:$BJ,5,FALSE)</f>
        <v>65.226560994787945</v>
      </c>
      <c r="G267" s="16">
        <f>VLOOKUP($B268,[1]AC!$B:$BJ,6,FALSE)</f>
        <v>52.558294930935155</v>
      </c>
      <c r="H267" s="16">
        <f>VLOOKUP($B268,[1]AC!$B:$BJ,7,FALSE)</f>
        <v>0</v>
      </c>
      <c r="I267" s="16">
        <f>VLOOKUP($B268,[1]AC!$B:$BJ,8,FALSE)</f>
        <v>88.53</v>
      </c>
      <c r="J267" s="16">
        <f>VLOOKUP($B268,[1]AC!$B:$BJ,9,FALSE)</f>
        <v>6941.81</v>
      </c>
      <c r="K267" s="16">
        <f>VLOOKUP($B268,[1]AC!$B:$BJ,10,FALSE)</f>
        <v>87.52</v>
      </c>
      <c r="L267" s="16">
        <f>VLOOKUP($B268,[1]AC!$B:$BJ,11,FALSE)</f>
        <v>6964.82</v>
      </c>
      <c r="M267" s="16">
        <f>VLOOKUP($B268,[1]AC!$B:$BJ,12,FALSE)</f>
        <v>1.2753158038033308E-2</v>
      </c>
      <c r="N267" s="16">
        <f>VLOOKUP($B268,[1]AC!$B:$BJ,13,FALSE)</f>
        <v>1.2566010320439006E-2</v>
      </c>
      <c r="O267" s="16">
        <f>VLOOKUP($B268,[1]AC!$B:$BJ,14,FALSE)</f>
        <v>87.395925496247372</v>
      </c>
      <c r="P267" s="16">
        <f>VLOOKUP($B268,[1]AC!$B:$BJ,15,FALSE)</f>
        <v>6892.2477999999992</v>
      </c>
      <c r="Q267" s="16">
        <f>VLOOKUP($B268,[1]AC!$B:$BJ,16,FALSE)</f>
        <v>87.417816845170435</v>
      </c>
      <c r="R267" s="16">
        <f>VLOOKUP($B268,[1]AC!$B:$BJ,17,FALSE)</f>
        <v>6889.6637999999994</v>
      </c>
      <c r="S267" s="16">
        <f>VLOOKUP($B268,[1]AC!$B:$BJ,18,FALSE)</f>
        <v>1.2680322593196285E-2</v>
      </c>
      <c r="T267" s="16">
        <f>VLOOKUP($B268,[1]AC!$B:$BJ,19,FALSE)</f>
        <v>1.2688255825367045E-2</v>
      </c>
      <c r="U267" s="16" t="str">
        <f>VLOOKUP($B267,[1]AC!$B:$BJ,20,FALSE)</f>
        <v>POSITIVE</v>
      </c>
      <c r="V267" s="16" t="str">
        <f>VLOOKUP($B267,[1]AC!$B:$BJ,21,FALSE)</f>
        <v/>
      </c>
      <c r="W267" s="16" t="str">
        <f>VLOOKUP($B267,[1]AC!$B:$BJ,22,FALSE)</f>
        <v>DOWN</v>
      </c>
      <c r="X267" s="16" t="str">
        <f>VLOOKUP($B267,[1]AC!$B:$BJ,23,FALSE)</f>
        <v>BUY</v>
      </c>
      <c r="Y267" s="16">
        <f>VLOOKUP($B267,[1]AC!$B:$BJ,24,FALSE)</f>
        <v>110.2093699562584</v>
      </c>
      <c r="Z267" s="16">
        <f>VLOOKUP($B267,[1]AC!$B:$BJ,25,FALSE)</f>
        <v>6852.6203076923057</v>
      </c>
      <c r="AA267" s="16">
        <f>VLOOKUP($B267,[1]AC!$B:$BJ,26,FALSE)</f>
        <v>110.19288207968195</v>
      </c>
      <c r="AB267" s="16">
        <f>VLOOKUP($B267,[1]AC!$B:$BJ,27,FALSE)</f>
        <v>6850.3815384615364</v>
      </c>
      <c r="AC267" s="16">
        <f>VLOOKUP($B267,[1]AC!$B:$BJ,28,FALSE)</f>
        <v>1.6082807015083637E-2</v>
      </c>
      <c r="AD267" s="16">
        <f>VLOOKUP($B267,[1]AC!$B:$BJ,29,FALSE)</f>
        <v>1.6085656172725987E-2</v>
      </c>
      <c r="AE267" s="16" t="str">
        <f>VLOOKUP($B267,[1]AC!$B:$BJ,30,FALSE)</f>
        <v>UP</v>
      </c>
      <c r="AF267" s="16" t="str">
        <f>VLOOKUP($B267,[1]AC!$B:$BJ,31,FALSE)</f>
        <v>DOWN</v>
      </c>
      <c r="AG267" s="16" t="str">
        <f>VLOOKUP($B267,[1]AC!$B:$BJ,32,FALSE)</f>
        <v>NEGATIVE</v>
      </c>
      <c r="AH267" s="16">
        <f>VLOOKUP($B267,[1]AC!$B:$BJ,33,FALSE)</f>
        <v>109.27918578656357</v>
      </c>
      <c r="AI267" s="16">
        <f>VLOOKUP($B267,[1]AC!$B:$BJ,34,FALSE)</f>
        <v>6560.7823076923087</v>
      </c>
      <c r="AJ267" s="16">
        <f>VLOOKUP($B267,[1]AC!$B:$BJ,35,FALSE)</f>
        <v>109.27328840544128</v>
      </c>
      <c r="AK267" s="16">
        <f>VLOOKUP($B267,[1]AC!$B:$BJ,36,FALSE)</f>
        <v>6561.3723076923088</v>
      </c>
      <c r="AL267" s="16">
        <f>VLOOKUP($B267,[1]AC!$B:$BJ,37,FALSE)</f>
        <v>1.6656426118336103E-2</v>
      </c>
      <c r="AM267" s="16">
        <f>VLOOKUP($B267,[1]AC!$B:$BJ,38,FALSE)</f>
        <v>1.6654029565939026E-2</v>
      </c>
      <c r="AN267" s="16" t="str">
        <f>VLOOKUP($B268,[1]AC!$B:$BJ,39,FALSE)</f>
        <v>UP</v>
      </c>
      <c r="AO267" s="16" t="str">
        <f>VLOOKUP($B267,[1]AC!$B:$BJ,40,FALSE)</f>
        <v>UP</v>
      </c>
      <c r="AP267" s="16" t="str">
        <f>VLOOKUP($B267,[1]AC!$B:$BJ,41,FALSE)</f>
        <v>NEGATIVE</v>
      </c>
      <c r="AQ267" s="16">
        <f>VLOOKUP($B267,[1]AC!$B:$BJ,42,FALSE)</f>
        <v>109.9631890650208</v>
      </c>
      <c r="AR267" s="16">
        <f>VLOOKUP($B267,[1]AC!$B:$BJ,43,FALSE)</f>
        <v>6769.6039787132295</v>
      </c>
      <c r="AS267" s="16">
        <f>VLOOKUP($B267,[1]AC!$B:$BJ,44,FALSE)</f>
        <v>109.94246153544418</v>
      </c>
      <c r="AT267" s="16">
        <f>VLOOKUP($B267,[1]AC!$B:$BJ,45,FALSE)</f>
        <v>6766.1256231941452</v>
      </c>
      <c r="AU267" s="16">
        <f>VLOOKUP($B267,[1]AC!$B:$BJ,46,FALSE)</f>
        <v>1.6243666455348939E-2</v>
      </c>
      <c r="AV267" s="16">
        <f>VLOOKUP($B267,[1]AC!$B:$BJ,47,FALSE)</f>
        <v>1.6248953634346308E-2</v>
      </c>
      <c r="AW267" s="16" t="str">
        <f>VLOOKUP($B267,[1]AC!$B:$BJ,48,FALSE)</f>
        <v>UP</v>
      </c>
      <c r="AX267" s="16" t="str">
        <f>VLOOKUP($B267,[1]AC!$B:$BJ,49,FALSE)</f>
        <v>DOWN</v>
      </c>
      <c r="AY267" s="16" t="str">
        <f>VLOOKUP($B267,[1]AC!$B:$BJ,50,FALSE)</f>
        <v>NEGATIVE</v>
      </c>
      <c r="AZ267" s="16">
        <f>VLOOKUP($B267,[1]AC!$B:$BJ,51,FALSE)</f>
        <v>79.953193289354587</v>
      </c>
      <c r="BA267" s="16">
        <f>VLOOKUP($B267,[1]AC!$B:$BJ,52,FALSE)</f>
        <v>110.25677412463774</v>
      </c>
      <c r="BB267" s="16">
        <f>VLOOKUP($B267,[1]AC!$B:$BJ,53,FALSE)</f>
        <v>109.01249909154934</v>
      </c>
      <c r="BC267" s="16">
        <f>VLOOKUP($B267,[1]AC!$B:$BJ,54,FALSE)</f>
        <v>6.6501662250102456E-3</v>
      </c>
      <c r="BD267" s="16">
        <f>VLOOKUP($B267,[1]AC!$B:$BJ,55,FALSE)</f>
        <v>7.3916165664567046E-3</v>
      </c>
      <c r="BE267" s="16">
        <f>VLOOKUP($B267,[1]AC!$B:$BJ,56,FALSE)</f>
        <v>1.8140130030318113E-2</v>
      </c>
      <c r="BF267" s="14">
        <f>VLOOKUP($B267,[2]indicators!$A:$G,2,FALSE)</f>
        <v>13</v>
      </c>
      <c r="BG267" s="14">
        <f>VLOOKUP($B267,[2]indicators!$A:$G,3,FALSE)</f>
        <v>0</v>
      </c>
      <c r="BH267" s="14">
        <f>VLOOKUP($B267,[2]indicators!$A:$G,4,FALSE)</f>
        <v>0</v>
      </c>
      <c r="BI267" s="17">
        <f>VLOOKUP($B267,[2]indicators!$A:$G,5,FALSE)</f>
        <v>0</v>
      </c>
      <c r="BJ267" s="17">
        <f>VLOOKUP($B267,[2]indicators!$A:$G,6,FALSE)</f>
        <v>0</v>
      </c>
      <c r="BK267" s="17">
        <f>VLOOKUP($B267,[2]indicators!$A:$G,7,FALSE)</f>
        <v>0</v>
      </c>
    </row>
    <row r="268" spans="1:63" x14ac:dyDescent="0.25">
      <c r="A268" s="14">
        <v>267</v>
      </c>
      <c r="B268" s="14" t="s">
        <v>288</v>
      </c>
      <c r="C268" s="6" t="s">
        <v>684</v>
      </c>
      <c r="D268" s="6" t="s">
        <v>100</v>
      </c>
      <c r="E268" s="15">
        <f t="shared" ca="1" si="4"/>
        <v>4</v>
      </c>
      <c r="F268" s="16">
        <f>VLOOKUP($B268,[1]AC!$B:$BJ,5,FALSE)</f>
        <v>61.316608531920956</v>
      </c>
      <c r="G268" s="16">
        <f>VLOOKUP($B269,[1]AC!$B:$BJ,6,FALSE)</f>
        <v>52.558294930935155</v>
      </c>
      <c r="H268" s="16">
        <f>VLOOKUP($B269,[1]AC!$B:$BJ,7,FALSE)</f>
        <v>1</v>
      </c>
      <c r="I268" s="16">
        <f>VLOOKUP($B269,[1]AC!$B:$BJ,8,FALSE)</f>
        <v>40.97</v>
      </c>
      <c r="J268" s="16">
        <f>VLOOKUP($B269,[1]AC!$B:$BJ,9,FALSE)</f>
        <v>6941.81</v>
      </c>
      <c r="K268" s="16">
        <f>VLOOKUP($B269,[1]AC!$B:$BJ,10,FALSE)</f>
        <v>41.54</v>
      </c>
      <c r="L268" s="16">
        <f>VLOOKUP($B269,[1]AC!$B:$BJ,11,FALSE)</f>
        <v>6964.82</v>
      </c>
      <c r="M268" s="16">
        <f>VLOOKUP($B269,[1]AC!$B:$BJ,12,FALSE)</f>
        <v>5.9019189519736205E-3</v>
      </c>
      <c r="N268" s="16">
        <f>VLOOKUP($B269,[1]AC!$B:$BJ,13,FALSE)</f>
        <v>5.9642603828957532E-3</v>
      </c>
      <c r="O268" s="16">
        <f>VLOOKUP($B269,[1]AC!$B:$BJ,14,FALSE)</f>
        <v>36.856383923814057</v>
      </c>
      <c r="P268" s="16">
        <f>VLOOKUP($B269,[1]AC!$B:$BJ,15,FALSE)</f>
        <v>6892.2477999999992</v>
      </c>
      <c r="Q268" s="16">
        <f>VLOOKUP($B269,[1]AC!$B:$BJ,16,FALSE)</f>
        <v>36.701944303599994</v>
      </c>
      <c r="R268" s="16">
        <f>VLOOKUP($B269,[1]AC!$B:$BJ,17,FALSE)</f>
        <v>6889.6637999999994</v>
      </c>
      <c r="S268" s="16">
        <f>VLOOKUP($B269,[1]AC!$B:$BJ,18,FALSE)</f>
        <v>5.3475128859722752E-3</v>
      </c>
      <c r="T268" s="16">
        <f>VLOOKUP($B269,[1]AC!$B:$BJ,19,FALSE)</f>
        <v>5.3271023621791237E-3</v>
      </c>
      <c r="U268" s="16" t="str">
        <f>VLOOKUP($B268,[1]AC!$B:$BJ,20,FALSE)</f>
        <v>NEGATIVE</v>
      </c>
      <c r="V268" s="16" t="str">
        <f>VLOOKUP($B268,[1]AC!$B:$BJ,21,FALSE)</f>
        <v/>
      </c>
      <c r="W268" s="16" t="str">
        <f>VLOOKUP($B268,[1]AC!$B:$BJ,22,FALSE)</f>
        <v>DOWN</v>
      </c>
      <c r="X268" s="16" t="str">
        <f>VLOOKUP($B268,[1]AC!$B:$BJ,23,FALSE)</f>
        <v>BUY</v>
      </c>
      <c r="Y268" s="16">
        <f>VLOOKUP($B268,[1]AC!$B:$BJ,24,FALSE)</f>
        <v>87.670786189952963</v>
      </c>
      <c r="Z268" s="16">
        <f>VLOOKUP($B268,[1]AC!$B:$BJ,25,FALSE)</f>
        <v>6852.6203076923057</v>
      </c>
      <c r="AA268" s="16">
        <f>VLOOKUP($B268,[1]AC!$B:$BJ,26,FALSE)</f>
        <v>87.662069087987561</v>
      </c>
      <c r="AB268" s="16">
        <f>VLOOKUP($B268,[1]AC!$B:$BJ,27,FALSE)</f>
        <v>6850.3815384615364</v>
      </c>
      <c r="AC268" s="16">
        <f>VLOOKUP($B268,[1]AC!$B:$BJ,28,FALSE)</f>
        <v>1.2793760963457941E-2</v>
      </c>
      <c r="AD268" s="16">
        <f>VLOOKUP($B268,[1]AC!$B:$BJ,29,FALSE)</f>
        <v>1.2796669586330044E-2</v>
      </c>
      <c r="AE268" s="16" t="str">
        <f>VLOOKUP($B268,[1]AC!$B:$BJ,30,FALSE)</f>
        <v>UP</v>
      </c>
      <c r="AF268" s="16" t="str">
        <f>VLOOKUP($B268,[1]AC!$B:$BJ,31,FALSE)</f>
        <v>DOWN</v>
      </c>
      <c r="AG268" s="16" t="str">
        <f>VLOOKUP($B268,[1]AC!$B:$BJ,32,FALSE)</f>
        <v>NEGATIVE</v>
      </c>
      <c r="AH268" s="16">
        <f>VLOOKUP($B268,[1]AC!$B:$BJ,33,FALSE)</f>
        <v>86.494008042286637</v>
      </c>
      <c r="AI268" s="16">
        <f>VLOOKUP($B268,[1]AC!$B:$BJ,34,FALSE)</f>
        <v>6560.7823076923087</v>
      </c>
      <c r="AJ268" s="16">
        <f>VLOOKUP($B268,[1]AC!$B:$BJ,35,FALSE)</f>
        <v>86.468110637689279</v>
      </c>
      <c r="AK268" s="16">
        <f>VLOOKUP($B268,[1]AC!$B:$BJ,36,FALSE)</f>
        <v>6561.3723076923088</v>
      </c>
      <c r="AL268" s="16">
        <f>VLOOKUP($B268,[1]AC!$B:$BJ,37,FALSE)</f>
        <v>1.3183490014731195E-2</v>
      </c>
      <c r="AM268" s="16">
        <f>VLOOKUP($B268,[1]AC!$B:$BJ,38,FALSE)</f>
        <v>1.3178357603076004E-2</v>
      </c>
      <c r="AN268" s="16" t="str">
        <f>VLOOKUP($B269,[1]AC!$B:$BJ,39,FALSE)</f>
        <v>DOWN</v>
      </c>
      <c r="AO268" s="16" t="str">
        <f>VLOOKUP($B268,[1]AC!$B:$BJ,40,FALSE)</f>
        <v>UP</v>
      </c>
      <c r="AP268" s="16" t="str">
        <f>VLOOKUP($B268,[1]AC!$B:$BJ,41,FALSE)</f>
        <v>NEGATIVE</v>
      </c>
      <c r="AQ268" s="16">
        <f>VLOOKUP($B268,[1]AC!$B:$BJ,42,FALSE)</f>
        <v>87.414867611831056</v>
      </c>
      <c r="AR268" s="16">
        <f>VLOOKUP($B268,[1]AC!$B:$BJ,43,FALSE)</f>
        <v>6769.6039787132295</v>
      </c>
      <c r="AS268" s="16">
        <f>VLOOKUP($B268,[1]AC!$B:$BJ,44,FALSE)</f>
        <v>87.392388045802733</v>
      </c>
      <c r="AT268" s="16">
        <f>VLOOKUP($B268,[1]AC!$B:$BJ,45,FALSE)</f>
        <v>6766.1256231941452</v>
      </c>
      <c r="AU268" s="16">
        <f>VLOOKUP($B268,[1]AC!$B:$BJ,46,FALSE)</f>
        <v>1.2912848061231335E-2</v>
      </c>
      <c r="AV268" s="16">
        <f>VLOOKUP($B268,[1]AC!$B:$BJ,47,FALSE)</f>
        <v>1.2916163978130018E-2</v>
      </c>
      <c r="AW268" s="16" t="str">
        <f>VLOOKUP($B268,[1]AC!$B:$BJ,48,FALSE)</f>
        <v>UP</v>
      </c>
      <c r="AX268" s="16" t="str">
        <f>VLOOKUP($B268,[1]AC!$B:$BJ,49,FALSE)</f>
        <v>DOWN</v>
      </c>
      <c r="AY268" s="16" t="str">
        <f>VLOOKUP($B268,[1]AC!$B:$BJ,50,FALSE)</f>
        <v>NEGATIVE</v>
      </c>
      <c r="AZ268" s="16">
        <f>VLOOKUP($B268,[1]AC!$B:$BJ,51,FALSE)</f>
        <v>66.178424897522149</v>
      </c>
      <c r="BA268" s="16">
        <f>VLOOKUP($B268,[1]AC!$B:$BJ,52,FALSE)</f>
        <v>87.309260698686984</v>
      </c>
      <c r="BB268" s="16">
        <f>VLOOKUP($B268,[1]AC!$B:$BJ,53,FALSE)</f>
        <v>86.339562745931303</v>
      </c>
      <c r="BC268" s="16">
        <f>VLOOKUP($B268,[1]AC!$B:$BJ,54,FALSE)</f>
        <v>1.3981784882200587E-2</v>
      </c>
      <c r="BD268" s="16">
        <f>VLOOKUP($B268,[1]AC!$B:$BJ,55,FALSE)</f>
        <v>1.2976285762902329E-2</v>
      </c>
      <c r="BE268" s="16">
        <f>VLOOKUP($B268,[1]AC!$B:$BJ,56,FALSE)</f>
        <v>2.5370029502169489E-2</v>
      </c>
      <c r="BF268" s="14">
        <f>VLOOKUP($B268,[2]indicators!$A:$G,2,FALSE)</f>
        <v>4</v>
      </c>
      <c r="BG268" s="14">
        <f>VLOOKUP($B268,[2]indicators!$A:$G,3,FALSE)</f>
        <v>0</v>
      </c>
      <c r="BH268" s="14">
        <f>VLOOKUP($B268,[2]indicators!$A:$G,4,FALSE)</f>
        <v>0</v>
      </c>
      <c r="BI268" s="17">
        <f>VLOOKUP($B268,[2]indicators!$A:$G,5,FALSE)</f>
        <v>0</v>
      </c>
      <c r="BJ268" s="17">
        <f>VLOOKUP($B268,[2]indicators!$A:$G,6,FALSE)</f>
        <v>0</v>
      </c>
      <c r="BK268" s="17">
        <f>VLOOKUP($B268,[2]indicators!$A:$G,7,FALSE)</f>
        <v>0</v>
      </c>
    </row>
    <row r="269" spans="1:63" x14ac:dyDescent="0.25">
      <c r="A269" s="14">
        <v>268</v>
      </c>
      <c r="B269" s="14" t="s">
        <v>289</v>
      </c>
      <c r="C269" s="6" t="s">
        <v>685</v>
      </c>
      <c r="D269" s="6" t="s">
        <v>100</v>
      </c>
      <c r="E269" s="15">
        <f t="shared" ca="1" si="4"/>
        <v>4</v>
      </c>
      <c r="F269" s="16">
        <f>VLOOKUP($B269,[1]AC!$B:$BJ,5,FALSE)</f>
        <v>66.191939944343147</v>
      </c>
      <c r="G269" s="16">
        <f>VLOOKUP($B270,[1]AC!$B:$BJ,6,FALSE)</f>
        <v>52.558294930935155</v>
      </c>
      <c r="H269" s="16">
        <f>VLOOKUP($B270,[1]AC!$B:$BJ,7,FALSE)</f>
        <v>1</v>
      </c>
      <c r="I269" s="16">
        <f>VLOOKUP($B270,[1]AC!$B:$BJ,8,FALSE)</f>
        <v>21.9</v>
      </c>
      <c r="J269" s="16">
        <f>VLOOKUP($B270,[1]AC!$B:$BJ,9,FALSE)</f>
        <v>6941.81</v>
      </c>
      <c r="K269" s="16">
        <f>VLOOKUP($B270,[1]AC!$B:$BJ,10,FALSE)</f>
        <v>21.89</v>
      </c>
      <c r="L269" s="16">
        <f>VLOOKUP($B270,[1]AC!$B:$BJ,11,FALSE)</f>
        <v>6964.82</v>
      </c>
      <c r="M269" s="16">
        <f>VLOOKUP($B270,[1]AC!$B:$BJ,12,FALSE)</f>
        <v>3.1547968037154571E-3</v>
      </c>
      <c r="N269" s="16">
        <f>VLOOKUP($B270,[1]AC!$B:$BJ,13,FALSE)</f>
        <v>3.1429383673949938E-3</v>
      </c>
      <c r="O269" s="16">
        <f>VLOOKUP($B270,[1]AC!$B:$BJ,14,FALSE)</f>
        <v>19.784461946458602</v>
      </c>
      <c r="P269" s="16">
        <f>VLOOKUP($B270,[1]AC!$B:$BJ,15,FALSE)</f>
        <v>6892.2477999999992</v>
      </c>
      <c r="Q269" s="16">
        <f>VLOOKUP($B270,[1]AC!$B:$BJ,16,FALSE)</f>
        <v>19.713460463287994</v>
      </c>
      <c r="R269" s="16">
        <f>VLOOKUP($B270,[1]AC!$B:$BJ,17,FALSE)</f>
        <v>6889.6637999999994</v>
      </c>
      <c r="S269" s="16">
        <f>VLOOKUP($B270,[1]AC!$B:$BJ,18,FALSE)</f>
        <v>2.870538396262915E-3</v>
      </c>
      <c r="T269" s="16">
        <f>VLOOKUP($B270,[1]AC!$B:$BJ,19,FALSE)</f>
        <v>2.8613094971757544E-3</v>
      </c>
      <c r="U269" s="16" t="str">
        <f>VLOOKUP($B269,[1]AC!$B:$BJ,20,FALSE)</f>
        <v>POSITIVE</v>
      </c>
      <c r="V269" s="16" t="str">
        <f>VLOOKUP($B269,[1]AC!$B:$BJ,21,FALSE)</f>
        <v/>
      </c>
      <c r="W269" s="16" t="str">
        <f>VLOOKUP($B269,[1]AC!$B:$BJ,22,FALSE)</f>
        <v>UP</v>
      </c>
      <c r="X269" s="16" t="str">
        <f>VLOOKUP($B269,[1]AC!$B:$BJ,23,FALSE)</f>
        <v>POSITIVE</v>
      </c>
      <c r="Y269" s="16">
        <f>VLOOKUP($B269,[1]AC!$B:$BJ,24,FALSE)</f>
        <v>35.9872897220108</v>
      </c>
      <c r="Z269" s="16">
        <f>VLOOKUP($B269,[1]AC!$B:$BJ,25,FALSE)</f>
        <v>6852.6203076923057</v>
      </c>
      <c r="AA269" s="16">
        <f>VLOOKUP($B269,[1]AC!$B:$BJ,26,FALSE)</f>
        <v>35.87671312584613</v>
      </c>
      <c r="AB269" s="16">
        <f>VLOOKUP($B269,[1]AC!$B:$BJ,27,FALSE)</f>
        <v>6850.3815384615364</v>
      </c>
      <c r="AC269" s="16">
        <f>VLOOKUP($B269,[1]AC!$B:$BJ,28,FALSE)</f>
        <v>5.2516100566105802E-3</v>
      </c>
      <c r="AD269" s="16">
        <f>VLOOKUP($B269,[1]AC!$B:$BJ,29,FALSE)</f>
        <v>5.2371846625499565E-3</v>
      </c>
      <c r="AE269" s="16" t="str">
        <f>VLOOKUP($B269,[1]AC!$B:$BJ,30,FALSE)</f>
        <v>UP</v>
      </c>
      <c r="AF269" s="16" t="str">
        <f>VLOOKUP($B269,[1]AC!$B:$BJ,31,FALSE)</f>
        <v>UP</v>
      </c>
      <c r="AG269" s="16" t="str">
        <f>VLOOKUP($B269,[1]AC!$B:$BJ,32,FALSE)</f>
        <v>POSITIVE</v>
      </c>
      <c r="AH269" s="16">
        <f>VLOOKUP($B269,[1]AC!$B:$BJ,33,FALSE)</f>
        <v>34.013610703435631</v>
      </c>
      <c r="AI269" s="16">
        <f>VLOOKUP($B269,[1]AC!$B:$BJ,34,FALSE)</f>
        <v>6560.7823076923087</v>
      </c>
      <c r="AJ269" s="16">
        <f>VLOOKUP($B269,[1]AC!$B:$BJ,35,FALSE)</f>
        <v>34.028226056750938</v>
      </c>
      <c r="AK269" s="16">
        <f>VLOOKUP($B269,[1]AC!$B:$BJ,36,FALSE)</f>
        <v>6561.3723076923088</v>
      </c>
      <c r="AL269" s="16">
        <f>VLOOKUP($B269,[1]AC!$B:$BJ,37,FALSE)</f>
        <v>5.1843833720188756E-3</v>
      </c>
      <c r="AM269" s="16">
        <f>VLOOKUP($B269,[1]AC!$B:$BJ,38,FALSE)</f>
        <v>5.1861446753840674E-3</v>
      </c>
      <c r="AN269" s="16" t="str">
        <f>VLOOKUP($B270,[1]AC!$B:$BJ,39,FALSE)</f>
        <v>UP</v>
      </c>
      <c r="AO269" s="16" t="str">
        <f>VLOOKUP($B269,[1]AC!$B:$BJ,40,FALSE)</f>
        <v>DOWN</v>
      </c>
      <c r="AP269" s="16" t="str">
        <f>VLOOKUP($B269,[1]AC!$B:$BJ,41,FALSE)</f>
        <v>POSITIVE</v>
      </c>
      <c r="AQ269" s="16">
        <f>VLOOKUP($B269,[1]AC!$B:$BJ,42,FALSE)</f>
        <v>35.995186025636883</v>
      </c>
      <c r="AR269" s="16">
        <f>VLOOKUP($B269,[1]AC!$B:$BJ,43,FALSE)</f>
        <v>6769.6039787132295</v>
      </c>
      <c r="AS269" s="16">
        <f>VLOOKUP($B269,[1]AC!$B:$BJ,44,FALSE)</f>
        <v>35.894679052951346</v>
      </c>
      <c r="AT269" s="16">
        <f>VLOOKUP($B269,[1]AC!$B:$BJ,45,FALSE)</f>
        <v>6766.1256231941452</v>
      </c>
      <c r="AU269" s="16">
        <f>VLOOKUP($B269,[1]AC!$B:$BJ,46,FALSE)</f>
        <v>5.317177509766069E-3</v>
      </c>
      <c r="AV269" s="16">
        <f>VLOOKUP($B269,[1]AC!$B:$BJ,47,FALSE)</f>
        <v>5.3050565496308693E-3</v>
      </c>
      <c r="AW269" s="16" t="str">
        <f>VLOOKUP($B269,[1]AC!$B:$BJ,48,FALSE)</f>
        <v>UP</v>
      </c>
      <c r="AX269" s="16" t="str">
        <f>VLOOKUP($B269,[1]AC!$B:$BJ,49,FALSE)</f>
        <v>UP</v>
      </c>
      <c r="AY269" s="16" t="str">
        <f>VLOOKUP($B269,[1]AC!$B:$BJ,50,FALSE)</f>
        <v>POSITIVE</v>
      </c>
      <c r="AZ269" s="16">
        <f>VLOOKUP($B269,[1]AC!$B:$BJ,51,FALSE)</f>
        <v>87.013427378335976</v>
      </c>
      <c r="BA269" s="16">
        <f>VLOOKUP($B269,[1]AC!$B:$BJ,52,FALSE)</f>
        <v>38.450322620022689</v>
      </c>
      <c r="BB269" s="16">
        <f>VLOOKUP($B269,[1]AC!$B:$BJ,53,FALSE)</f>
        <v>33.640490066645754</v>
      </c>
      <c r="BC269" s="16">
        <f>VLOOKUP($B269,[1]AC!$B:$BJ,54,FALSE)</f>
        <v>6.5530721416241278E-2</v>
      </c>
      <c r="BD269" s="16">
        <f>VLOOKUP($B269,[1]AC!$B:$BJ,55,FALSE)</f>
        <v>0.11161203672854092</v>
      </c>
      <c r="BE269" s="16">
        <f>VLOOKUP($B269,[1]AC!$B:$BJ,56,FALSE)</f>
        <v>0.21787762065396876</v>
      </c>
      <c r="BF269" s="14">
        <f>VLOOKUP($B269,[2]indicators!$A:$G,2,FALSE)</f>
        <v>45</v>
      </c>
      <c r="BG269" s="14">
        <f>VLOOKUP($B269,[2]indicators!$A:$G,3,FALSE)</f>
        <v>0</v>
      </c>
      <c r="BH269" s="14">
        <f>VLOOKUP($B269,[2]indicators!$A:$G,4,FALSE)</f>
        <v>0</v>
      </c>
      <c r="BI269" s="17">
        <f>VLOOKUP($B269,[2]indicators!$A:$G,5,FALSE)</f>
        <v>0</v>
      </c>
      <c r="BJ269" s="17">
        <f>VLOOKUP($B269,[2]indicators!$A:$G,6,FALSE)</f>
        <v>46038</v>
      </c>
      <c r="BK269" s="17">
        <f>VLOOKUP($B269,[2]indicators!$A:$G,7,FALSE)</f>
        <v>0</v>
      </c>
    </row>
    <row r="270" spans="1:63" x14ac:dyDescent="0.25">
      <c r="A270" s="14">
        <v>269</v>
      </c>
      <c r="B270" s="14" t="s">
        <v>290</v>
      </c>
      <c r="C270" s="6" t="s">
        <v>686</v>
      </c>
      <c r="D270" s="6" t="s">
        <v>100</v>
      </c>
      <c r="E270" s="15">
        <f t="shared" ca="1" si="4"/>
        <v>1</v>
      </c>
      <c r="F270" s="16">
        <f>VLOOKUP($B270,[1]AC!$B:$BJ,5,FALSE)</f>
        <v>80.261912478580641</v>
      </c>
      <c r="G270" s="16">
        <f>VLOOKUP($B271,[1]AC!$B:$BJ,6,FALSE)</f>
        <v>52.558294930935155</v>
      </c>
      <c r="H270" s="16">
        <f>VLOOKUP($B271,[1]AC!$B:$BJ,7,FALSE)</f>
        <v>0</v>
      </c>
      <c r="I270" s="16">
        <f>VLOOKUP($B271,[1]AC!$B:$BJ,8,FALSE)</f>
        <v>44.54</v>
      </c>
      <c r="J270" s="16">
        <f>VLOOKUP($B271,[1]AC!$B:$BJ,9,FALSE)</f>
        <v>6941.81</v>
      </c>
      <c r="K270" s="16">
        <f>VLOOKUP($B271,[1]AC!$B:$BJ,10,FALSE)</f>
        <v>45.53</v>
      </c>
      <c r="L270" s="16">
        <f>VLOOKUP($B271,[1]AC!$B:$BJ,11,FALSE)</f>
        <v>6964.82</v>
      </c>
      <c r="M270" s="16">
        <f>VLOOKUP($B271,[1]AC!$B:$BJ,12,FALSE)</f>
        <v>6.4161940473738115E-3</v>
      </c>
      <c r="N270" s="16">
        <f>VLOOKUP($B271,[1]AC!$B:$BJ,13,FALSE)</f>
        <v>6.5371395097073579E-3</v>
      </c>
      <c r="O270" s="16">
        <f>VLOOKUP($B271,[1]AC!$B:$BJ,14,FALSE)</f>
        <v>41.233059076062553</v>
      </c>
      <c r="P270" s="16">
        <f>VLOOKUP($B271,[1]AC!$B:$BJ,15,FALSE)</f>
        <v>6892.2477999999992</v>
      </c>
      <c r="Q270" s="16">
        <f>VLOOKUP($B271,[1]AC!$B:$BJ,16,FALSE)</f>
        <v>40.997049017347997</v>
      </c>
      <c r="R270" s="16">
        <f>VLOOKUP($B271,[1]AC!$B:$BJ,17,FALSE)</f>
        <v>6889.6637999999994</v>
      </c>
      <c r="S270" s="16">
        <f>VLOOKUP($B271,[1]AC!$B:$BJ,18,FALSE)</f>
        <v>5.9825270757186879E-3</v>
      </c>
      <c r="T270" s="16">
        <f>VLOOKUP($B271,[1]AC!$B:$BJ,19,FALSE)</f>
        <v>5.9505151785995717E-3</v>
      </c>
      <c r="U270" s="16" t="str">
        <f>VLOOKUP($B270,[1]AC!$B:$BJ,20,FALSE)</f>
        <v>POSITIVE</v>
      </c>
      <c r="V270" s="16" t="str">
        <f>VLOOKUP($B270,[1]AC!$B:$BJ,21,FALSE)</f>
        <v/>
      </c>
      <c r="W270" s="16" t="str">
        <f>VLOOKUP($B270,[1]AC!$B:$BJ,22,FALSE)</f>
        <v>UP</v>
      </c>
      <c r="X270" s="16" t="str">
        <f>VLOOKUP($B270,[1]AC!$B:$BJ,23,FALSE)</f>
        <v>POSITIVE</v>
      </c>
      <c r="Y270" s="16">
        <f>VLOOKUP($B270,[1]AC!$B:$BJ,24,FALSE)</f>
        <v>19.57420204577431</v>
      </c>
      <c r="Z270" s="16">
        <f>VLOOKUP($B270,[1]AC!$B:$BJ,25,FALSE)</f>
        <v>6852.6203076923057</v>
      </c>
      <c r="AA270" s="16">
        <f>VLOOKUP($B270,[1]AC!$B:$BJ,26,FALSE)</f>
        <v>19.532078308566152</v>
      </c>
      <c r="AB270" s="16">
        <f>VLOOKUP($B270,[1]AC!$B:$BJ,27,FALSE)</f>
        <v>6850.3815384615364</v>
      </c>
      <c r="AC270" s="16">
        <f>VLOOKUP($B270,[1]AC!$B:$BJ,28,FALSE)</f>
        <v>2.8564550736601565E-3</v>
      </c>
      <c r="AD270" s="16">
        <f>VLOOKUP($B270,[1]AC!$B:$BJ,29,FALSE)</f>
        <v>2.8512394819037597E-3</v>
      </c>
      <c r="AE270" s="16" t="str">
        <f>VLOOKUP($B270,[1]AC!$B:$BJ,30,FALSE)</f>
        <v>UP</v>
      </c>
      <c r="AF270" s="16" t="str">
        <f>VLOOKUP($B270,[1]AC!$B:$BJ,31,FALSE)</f>
        <v>UP</v>
      </c>
      <c r="AG270" s="16" t="str">
        <f>VLOOKUP($B270,[1]AC!$B:$BJ,32,FALSE)</f>
        <v>POSITIVE</v>
      </c>
      <c r="AH270" s="16">
        <f>VLOOKUP($B270,[1]AC!$B:$BJ,33,FALSE)</f>
        <v>19.220174350015196</v>
      </c>
      <c r="AI270" s="16">
        <f>VLOOKUP($B270,[1]AC!$B:$BJ,34,FALSE)</f>
        <v>6560.7823076923087</v>
      </c>
      <c r="AJ270" s="16">
        <f>VLOOKUP($B270,[1]AC!$B:$BJ,35,FALSE)</f>
        <v>19.219917949540061</v>
      </c>
      <c r="AK270" s="16">
        <f>VLOOKUP($B270,[1]AC!$B:$BJ,36,FALSE)</f>
        <v>6561.3723076923088</v>
      </c>
      <c r="AL270" s="16">
        <f>VLOOKUP($B270,[1]AC!$B:$BJ,37,FALSE)</f>
        <v>2.9295552646946008E-3</v>
      </c>
      <c r="AM270" s="16">
        <f>VLOOKUP($B270,[1]AC!$B:$BJ,38,FALSE)</f>
        <v>2.9292527611956029E-3</v>
      </c>
      <c r="AN270" s="16" t="str">
        <f>VLOOKUP($B271,[1]AC!$B:$BJ,39,FALSE)</f>
        <v>DOWN</v>
      </c>
      <c r="AO270" s="16" t="str">
        <f>VLOOKUP($B270,[1]AC!$B:$BJ,40,FALSE)</f>
        <v>UP</v>
      </c>
      <c r="AP270" s="16" t="str">
        <f>VLOOKUP($B270,[1]AC!$B:$BJ,41,FALSE)</f>
        <v>POSITIVE</v>
      </c>
      <c r="AQ270" s="16">
        <f>VLOOKUP($B270,[1]AC!$B:$BJ,42,FALSE)</f>
        <v>19.611901823107353</v>
      </c>
      <c r="AR270" s="16">
        <f>VLOOKUP($B270,[1]AC!$B:$BJ,43,FALSE)</f>
        <v>6769.6039787132295</v>
      </c>
      <c r="AS270" s="16">
        <f>VLOOKUP($B270,[1]AC!$B:$BJ,44,FALSE)</f>
        <v>19.565684478134873</v>
      </c>
      <c r="AT270" s="16">
        <f>VLOOKUP($B270,[1]AC!$B:$BJ,45,FALSE)</f>
        <v>6766.1256231941452</v>
      </c>
      <c r="AU270" s="16">
        <f>VLOOKUP($B270,[1]AC!$B:$BJ,46,FALSE)</f>
        <v>2.8970530454626676E-3</v>
      </c>
      <c r="AV270" s="16">
        <f>VLOOKUP($B270,[1]AC!$B:$BJ,47,FALSE)</f>
        <v>2.8917116778122021E-3</v>
      </c>
      <c r="AW270" s="16" t="str">
        <f>VLOOKUP($B270,[1]AC!$B:$BJ,48,FALSE)</f>
        <v>UP</v>
      </c>
      <c r="AX270" s="16" t="str">
        <f>VLOOKUP($B270,[1]AC!$B:$BJ,49,FALSE)</f>
        <v>UP</v>
      </c>
      <c r="AY270" s="16" t="str">
        <f>VLOOKUP($B270,[1]AC!$B:$BJ,50,FALSE)</f>
        <v>POSITIVE</v>
      </c>
      <c r="AZ270" s="16">
        <f>VLOOKUP($B270,[1]AC!$B:$BJ,51,FALSE)</f>
        <v>91.634588807154927</v>
      </c>
      <c r="BA270" s="16">
        <f>VLOOKUP($B270,[1]AC!$B:$BJ,52,FALSE)</f>
        <v>20.230325794146136</v>
      </c>
      <c r="BB270" s="16">
        <f>VLOOKUP($B270,[1]AC!$B:$BJ,53,FALSE)</f>
        <v>19.021545253670109</v>
      </c>
      <c r="BC270" s="16">
        <f>VLOOKUP($B270,[1]AC!$B:$BJ,54,FALSE)</f>
        <v>8.2533233663345085E-2</v>
      </c>
      <c r="BD270" s="16">
        <f>VLOOKUP($B270,[1]AC!$B:$BJ,55,FALSE)</f>
        <v>0.10692926900243926</v>
      </c>
      <c r="BE270" s="16">
        <f>VLOOKUP($B270,[1]AC!$B:$BJ,56,FALSE)</f>
        <v>0.15132602046484678</v>
      </c>
      <c r="BF270" s="14">
        <f>VLOOKUP($B270,[2]indicators!$A:$G,2,FALSE)</f>
        <v>43</v>
      </c>
      <c r="BG270" s="14">
        <f>VLOOKUP($B270,[2]indicators!$A:$G,3,FALSE)</f>
        <v>0</v>
      </c>
      <c r="BH270" s="14">
        <f>VLOOKUP($B270,[2]indicators!$A:$G,4,FALSE)</f>
        <v>0</v>
      </c>
      <c r="BI270" s="17">
        <f>VLOOKUP($B270,[2]indicators!$A:$G,5,FALSE)</f>
        <v>0</v>
      </c>
      <c r="BJ270" s="17">
        <f>VLOOKUP($B270,[2]indicators!$A:$G,6,FALSE)</f>
        <v>46044</v>
      </c>
      <c r="BK270" s="17">
        <f>VLOOKUP($B270,[2]indicators!$A:$G,7,FALSE)</f>
        <v>0</v>
      </c>
    </row>
    <row r="271" spans="1:63" x14ac:dyDescent="0.25">
      <c r="A271" s="14">
        <v>270</v>
      </c>
      <c r="B271" s="14" t="s">
        <v>291</v>
      </c>
      <c r="C271" s="6" t="s">
        <v>292</v>
      </c>
      <c r="D271" s="6" t="s">
        <v>100</v>
      </c>
      <c r="E271" s="15">
        <f t="shared" ca="1" si="4"/>
        <v>5</v>
      </c>
      <c r="F271" s="16">
        <f>VLOOKUP($B271,[1]AC!$B:$BJ,5,FALSE)</f>
        <v>51.796636611008232</v>
      </c>
      <c r="G271" s="16">
        <f>VLOOKUP($B272,[1]AC!$B:$BJ,6,FALSE)</f>
        <v>52.558294930935155</v>
      </c>
      <c r="H271" s="16">
        <f>VLOOKUP($B272,[1]AC!$B:$BJ,7,FALSE)</f>
        <v>0</v>
      </c>
      <c r="I271" s="16">
        <f>VLOOKUP($B272,[1]AC!$B:$BJ,8,FALSE)</f>
        <v>12.13</v>
      </c>
      <c r="J271" s="16">
        <f>VLOOKUP($B272,[1]AC!$B:$BJ,9,FALSE)</f>
        <v>6941.81</v>
      </c>
      <c r="K271" s="16">
        <f>VLOOKUP($B272,[1]AC!$B:$BJ,10,FALSE)</f>
        <v>12.17</v>
      </c>
      <c r="L271" s="16">
        <f>VLOOKUP($B272,[1]AC!$B:$BJ,11,FALSE)</f>
        <v>6964.82</v>
      </c>
      <c r="M271" s="16">
        <f>VLOOKUP($B272,[1]AC!$B:$BJ,12,FALSE)</f>
        <v>1.7473828871720776E-3</v>
      </c>
      <c r="N271" s="16">
        <f>VLOOKUP($B272,[1]AC!$B:$BJ,13,FALSE)</f>
        <v>1.7473531261396561E-3</v>
      </c>
      <c r="O271" s="16">
        <f>VLOOKUP($B272,[1]AC!$B:$BJ,14,FALSE)</f>
        <v>13.05780000228882</v>
      </c>
      <c r="P271" s="16">
        <f>VLOOKUP($B272,[1]AC!$B:$BJ,15,FALSE)</f>
        <v>6892.2477999999992</v>
      </c>
      <c r="Q271" s="16">
        <f>VLOOKUP($B272,[1]AC!$B:$BJ,16,FALSE)</f>
        <v>13.100200000000003</v>
      </c>
      <c r="R271" s="16">
        <f>VLOOKUP($B272,[1]AC!$B:$BJ,17,FALSE)</f>
        <v>6889.6637999999994</v>
      </c>
      <c r="S271" s="16">
        <f>VLOOKUP($B272,[1]AC!$B:$BJ,18,FALSE)</f>
        <v>1.8945633385800233E-3</v>
      </c>
      <c r="T271" s="16">
        <f>VLOOKUP($B272,[1]AC!$B:$BJ,19,FALSE)</f>
        <v>1.9014280493628737E-3</v>
      </c>
      <c r="U271" s="16" t="str">
        <f>VLOOKUP($B271,[1]AC!$B:$BJ,20,FALSE)</f>
        <v>NEGATIVE</v>
      </c>
      <c r="V271" s="16" t="str">
        <f>VLOOKUP($B271,[1]AC!$B:$BJ,21,FALSE)</f>
        <v/>
      </c>
      <c r="W271" s="16" t="str">
        <f>VLOOKUP($B271,[1]AC!$B:$BJ,22,FALSE)</f>
        <v>UP</v>
      </c>
      <c r="X271" s="16" t="str">
        <f>VLOOKUP($B271,[1]AC!$B:$BJ,23,FALSE)</f>
        <v>POSITIVE</v>
      </c>
      <c r="Y271" s="16">
        <f>VLOOKUP($B271,[1]AC!$B:$BJ,24,FALSE)</f>
        <v>39.366152108609661</v>
      </c>
      <c r="Z271" s="16">
        <f>VLOOKUP($B271,[1]AC!$B:$BJ,25,FALSE)</f>
        <v>6852.6203076923057</v>
      </c>
      <c r="AA271" s="16">
        <f>VLOOKUP($B271,[1]AC!$B:$BJ,26,FALSE)</f>
        <v>39.231790365086162</v>
      </c>
      <c r="AB271" s="16">
        <f>VLOOKUP($B271,[1]AC!$B:$BJ,27,FALSE)</f>
        <v>6850.3815384615364</v>
      </c>
      <c r="AC271" s="16">
        <f>VLOOKUP($B271,[1]AC!$B:$BJ,28,FALSE)</f>
        <v>5.7446860238877934E-3</v>
      </c>
      <c r="AD271" s="16">
        <f>VLOOKUP($B271,[1]AC!$B:$BJ,29,FALSE)</f>
        <v>5.726949680805205E-3</v>
      </c>
      <c r="AE271" s="16" t="str">
        <f>VLOOKUP($B271,[1]AC!$B:$BJ,30,FALSE)</f>
        <v>UP</v>
      </c>
      <c r="AF271" s="16" t="str">
        <f>VLOOKUP($B271,[1]AC!$B:$BJ,31,FALSE)</f>
        <v>UP</v>
      </c>
      <c r="AG271" s="16" t="str">
        <f>VLOOKUP($B271,[1]AC!$B:$BJ,32,FALSE)</f>
        <v>POSITIVE</v>
      </c>
      <c r="AH271" s="16">
        <f>VLOOKUP($B271,[1]AC!$B:$BJ,33,FALSE)</f>
        <v>34.740717558513779</v>
      </c>
      <c r="AI271" s="16">
        <f>VLOOKUP($B271,[1]AC!$B:$BJ,34,FALSE)</f>
        <v>6560.7823076923087</v>
      </c>
      <c r="AJ271" s="16">
        <f>VLOOKUP($B271,[1]AC!$B:$BJ,35,FALSE)</f>
        <v>34.766102150423336</v>
      </c>
      <c r="AK271" s="16">
        <f>VLOOKUP($B271,[1]AC!$B:$BJ,36,FALSE)</f>
        <v>6561.3723076923088</v>
      </c>
      <c r="AL271" s="16">
        <f>VLOOKUP($B271,[1]AC!$B:$BJ,37,FALSE)</f>
        <v>5.2952096151371144E-3</v>
      </c>
      <c r="AM271" s="16">
        <f>VLOOKUP($B271,[1]AC!$B:$BJ,38,FALSE)</f>
        <v>5.2986022618568456E-3</v>
      </c>
      <c r="AN271" s="16" t="str">
        <f>VLOOKUP($B272,[1]AC!$B:$BJ,39,FALSE)</f>
        <v>DOWN</v>
      </c>
      <c r="AO271" s="16" t="str">
        <f>VLOOKUP($B271,[1]AC!$B:$BJ,40,FALSE)</f>
        <v>DOWN</v>
      </c>
      <c r="AP271" s="16" t="str">
        <f>VLOOKUP($B271,[1]AC!$B:$BJ,41,FALSE)</f>
        <v>POSITIVE</v>
      </c>
      <c r="AQ271" s="16">
        <f>VLOOKUP($B271,[1]AC!$B:$BJ,42,FALSE)</f>
        <v>38.999577036519561</v>
      </c>
      <c r="AR271" s="16">
        <f>VLOOKUP($B271,[1]AC!$B:$BJ,43,FALSE)</f>
        <v>6769.6039787132295</v>
      </c>
      <c r="AS271" s="16">
        <f>VLOOKUP($B271,[1]AC!$B:$BJ,44,FALSE)</f>
        <v>38.887651998581582</v>
      </c>
      <c r="AT271" s="16">
        <f>VLOOKUP($B271,[1]AC!$B:$BJ,45,FALSE)</f>
        <v>6766.1256231941452</v>
      </c>
      <c r="AU271" s="16">
        <f>VLOOKUP($B271,[1]AC!$B:$BJ,46,FALSE)</f>
        <v>5.7609835315555087E-3</v>
      </c>
      <c r="AV271" s="16">
        <f>VLOOKUP($B271,[1]AC!$B:$BJ,47,FALSE)</f>
        <v>5.7474031911668149E-3</v>
      </c>
      <c r="AW271" s="16" t="str">
        <f>VLOOKUP($B271,[1]AC!$B:$BJ,48,FALSE)</f>
        <v>UP</v>
      </c>
      <c r="AX271" s="16" t="str">
        <f>VLOOKUP($B271,[1]AC!$B:$BJ,49,FALSE)</f>
        <v>UP</v>
      </c>
      <c r="AY271" s="16" t="str">
        <f>VLOOKUP($B271,[1]AC!$B:$BJ,50,FALSE)</f>
        <v>POSITIVE</v>
      </c>
      <c r="AZ271" s="16">
        <f>VLOOKUP($B271,[1]AC!$B:$BJ,51,FALSE)</f>
        <v>62.445138089422727</v>
      </c>
      <c r="BA271" s="16">
        <f>VLOOKUP($B271,[1]AC!$B:$BJ,52,FALSE)</f>
        <v>44.077419422113785</v>
      </c>
      <c r="BB271" s="16">
        <f>VLOOKUP($B271,[1]AC!$B:$BJ,53,FALSE)</f>
        <v>33.515977976271884</v>
      </c>
      <c r="BC271" s="16">
        <f>VLOOKUP($B271,[1]AC!$B:$BJ,54,FALSE)</f>
        <v>1.0494729136845349E-2</v>
      </c>
      <c r="BD271" s="16">
        <f>VLOOKUP($B271,[1]AC!$B:$BJ,55,FALSE)</f>
        <v>8.0201202579637254E-2</v>
      </c>
      <c r="BE271" s="16">
        <f>VLOOKUP($B271,[1]AC!$B:$BJ,56,FALSE)</f>
        <v>0.32891840517178794</v>
      </c>
      <c r="BF271" s="14">
        <f>VLOOKUP($B271,[2]indicators!$A:$G,2,FALSE)</f>
        <v>3</v>
      </c>
      <c r="BG271" s="14">
        <f>VLOOKUP($B271,[2]indicators!$A:$G,3,FALSE)</f>
        <v>0</v>
      </c>
      <c r="BH271" s="14">
        <f>VLOOKUP($B271,[2]indicators!$A:$G,4,FALSE)</f>
        <v>0</v>
      </c>
      <c r="BI271" s="17">
        <f>VLOOKUP($B271,[2]indicators!$A:$G,5,FALSE)</f>
        <v>0</v>
      </c>
      <c r="BJ271" s="17">
        <f>VLOOKUP($B271,[2]indicators!$A:$G,6,FALSE)</f>
        <v>46028</v>
      </c>
      <c r="BK271" s="17">
        <f>VLOOKUP($B271,[2]indicators!$A:$G,7,FALSE)</f>
        <v>46029</v>
      </c>
    </row>
    <row r="272" spans="1:63" x14ac:dyDescent="0.25">
      <c r="A272" s="14">
        <v>271</v>
      </c>
      <c r="B272" s="14" t="s">
        <v>293</v>
      </c>
      <c r="C272" s="6" t="s">
        <v>294</v>
      </c>
      <c r="D272" s="6" t="s">
        <v>100</v>
      </c>
      <c r="E272" s="15">
        <f t="shared" ca="1" si="4"/>
        <v>-1</v>
      </c>
      <c r="F272" s="16">
        <f>VLOOKUP($B272,[1]AC!$B:$BJ,5,FALSE)</f>
        <v>44.797025040237095</v>
      </c>
      <c r="G272" s="16">
        <f>VLOOKUP($B273,[1]AC!$B:$BJ,6,FALSE)</f>
        <v>52.558294930935155</v>
      </c>
      <c r="H272" s="16">
        <f>VLOOKUP($B273,[1]AC!$B:$BJ,7,FALSE)</f>
        <v>0</v>
      </c>
      <c r="I272" s="16">
        <f>VLOOKUP($B273,[1]AC!$B:$BJ,8,FALSE)</f>
        <v>53.5</v>
      </c>
      <c r="J272" s="16">
        <f>VLOOKUP($B273,[1]AC!$B:$BJ,9,FALSE)</f>
        <v>6941.81</v>
      </c>
      <c r="K272" s="16">
        <f>VLOOKUP($B273,[1]AC!$B:$BJ,10,FALSE)</f>
        <v>54.9</v>
      </c>
      <c r="L272" s="16">
        <f>VLOOKUP($B273,[1]AC!$B:$BJ,11,FALSE)</f>
        <v>6964.82</v>
      </c>
      <c r="M272" s="16">
        <f>VLOOKUP($B273,[1]AC!$B:$BJ,12,FALSE)</f>
        <v>7.7069236985742905E-3</v>
      </c>
      <c r="N272" s="16">
        <f>VLOOKUP($B273,[1]AC!$B:$BJ,13,FALSE)</f>
        <v>7.8824721959792222E-3</v>
      </c>
      <c r="O272" s="16">
        <f>VLOOKUP($B273,[1]AC!$B:$BJ,14,FALSE)</f>
        <v>49.025180634799995</v>
      </c>
      <c r="P272" s="16">
        <f>VLOOKUP($B273,[1]AC!$B:$BJ,15,FALSE)</f>
        <v>6892.2477999999992</v>
      </c>
      <c r="Q272" s="16">
        <f>VLOOKUP($B273,[1]AC!$B:$BJ,16,FALSE)</f>
        <v>48.810159924599994</v>
      </c>
      <c r="R272" s="16">
        <f>VLOOKUP($B273,[1]AC!$B:$BJ,17,FALSE)</f>
        <v>6889.6637999999994</v>
      </c>
      <c r="S272" s="16">
        <f>VLOOKUP($B273,[1]AC!$B:$BJ,18,FALSE)</f>
        <v>7.1130902511659551E-3</v>
      </c>
      <c r="T272" s="16">
        <f>VLOOKUP($B273,[1]AC!$B:$BJ,19,FALSE)</f>
        <v>7.0845488751715285E-3</v>
      </c>
      <c r="U272" s="16" t="str">
        <f>VLOOKUP($B272,[1]AC!$B:$BJ,20,FALSE)</f>
        <v>NEGATIVE</v>
      </c>
      <c r="V272" s="16" t="str">
        <f>VLOOKUP($B272,[1]AC!$B:$BJ,21,FALSE)</f>
        <v/>
      </c>
      <c r="W272" s="16" t="str">
        <f>VLOOKUP($B272,[1]AC!$B:$BJ,22,FALSE)</f>
        <v>DOWN</v>
      </c>
      <c r="X272" s="16" t="str">
        <f>VLOOKUP($B272,[1]AC!$B:$BJ,23,FALSE)</f>
        <v>NEGATIVE</v>
      </c>
      <c r="Y272" s="16">
        <f>VLOOKUP($B272,[1]AC!$B:$BJ,24,FALSE)</f>
        <v>13.358307694068323</v>
      </c>
      <c r="Z272" s="16">
        <f>VLOOKUP($B272,[1]AC!$B:$BJ,25,FALSE)</f>
        <v>6852.6203076923057</v>
      </c>
      <c r="AA272" s="16">
        <f>VLOOKUP($B272,[1]AC!$B:$BJ,26,FALSE)</f>
        <v>13.381384615384615</v>
      </c>
      <c r="AB272" s="16">
        <f>VLOOKUP($B272,[1]AC!$B:$BJ,27,FALSE)</f>
        <v>6850.3815384615364</v>
      </c>
      <c r="AC272" s="16">
        <f>VLOOKUP($B272,[1]AC!$B:$BJ,28,FALSE)</f>
        <v>1.9493722246763264E-3</v>
      </c>
      <c r="AD272" s="16">
        <f>VLOOKUP($B272,[1]AC!$B:$BJ,29,FALSE)</f>
        <v>1.9533780038753601E-3</v>
      </c>
      <c r="AE272" s="16" t="str">
        <f>VLOOKUP($B272,[1]AC!$B:$BJ,30,FALSE)</f>
        <v>DOWN</v>
      </c>
      <c r="AF272" s="16" t="str">
        <f>VLOOKUP($B272,[1]AC!$B:$BJ,31,FALSE)</f>
        <v>DOWN</v>
      </c>
      <c r="AG272" s="16" t="str">
        <f>VLOOKUP($B272,[1]AC!$B:$BJ,32,FALSE)</f>
        <v>NEGATIVE</v>
      </c>
      <c r="AH272" s="16">
        <f>VLOOKUP($B272,[1]AC!$B:$BJ,33,FALSE)</f>
        <v>13.834102567036949</v>
      </c>
      <c r="AI272" s="16">
        <f>VLOOKUP($B272,[1]AC!$B:$BJ,34,FALSE)</f>
        <v>6560.7823076923087</v>
      </c>
      <c r="AJ272" s="16">
        <f>VLOOKUP($B272,[1]AC!$B:$BJ,35,FALSE)</f>
        <v>13.835128205128209</v>
      </c>
      <c r="AK272" s="16">
        <f>VLOOKUP($B272,[1]AC!$B:$BJ,36,FALSE)</f>
        <v>6561.3723076923088</v>
      </c>
      <c r="AL272" s="16">
        <f>VLOOKUP($B272,[1]AC!$B:$BJ,37,FALSE)</f>
        <v>2.1086056385100451E-3</v>
      </c>
      <c r="AM272" s="16">
        <f>VLOOKUP($B272,[1]AC!$B:$BJ,38,FALSE)</f>
        <v>2.1085723468105017E-3</v>
      </c>
      <c r="AN272" s="16" t="str">
        <f>VLOOKUP($B273,[1]AC!$B:$BJ,39,FALSE)</f>
        <v>DOWN</v>
      </c>
      <c r="AO272" s="16" t="str">
        <f>VLOOKUP($B272,[1]AC!$B:$BJ,40,FALSE)</f>
        <v>UP</v>
      </c>
      <c r="AP272" s="16" t="str">
        <f>VLOOKUP($B272,[1]AC!$B:$BJ,41,FALSE)</f>
        <v>NEGATIVE</v>
      </c>
      <c r="AQ272" s="16">
        <f>VLOOKUP($B272,[1]AC!$B:$BJ,42,FALSE)</f>
        <v>13.326857009526051</v>
      </c>
      <c r="AR272" s="16">
        <f>VLOOKUP($B272,[1]AC!$B:$BJ,43,FALSE)</f>
        <v>6769.6039787132295</v>
      </c>
      <c r="AS272" s="16">
        <f>VLOOKUP($B272,[1]AC!$B:$BJ,44,FALSE)</f>
        <v>13.351165048617732</v>
      </c>
      <c r="AT272" s="16">
        <f>VLOOKUP($B272,[1]AC!$B:$BJ,45,FALSE)</f>
        <v>6766.1256231941452</v>
      </c>
      <c r="AU272" s="16">
        <f>VLOOKUP($B272,[1]AC!$B:$BJ,46,FALSE)</f>
        <v>1.9686317030408076E-3</v>
      </c>
      <c r="AV272" s="16">
        <f>VLOOKUP($B272,[1]AC!$B:$BJ,47,FALSE)</f>
        <v>1.973236352995014E-3</v>
      </c>
      <c r="AW272" s="16" t="str">
        <f>VLOOKUP($B272,[1]AC!$B:$BJ,48,FALSE)</f>
        <v>DOWN</v>
      </c>
      <c r="AX272" s="16" t="str">
        <f>VLOOKUP($B272,[1]AC!$B:$BJ,49,FALSE)</f>
        <v>DOWN</v>
      </c>
      <c r="AY272" s="16" t="str">
        <f>VLOOKUP($B272,[1]AC!$B:$BJ,50,FALSE)</f>
        <v>NEGATIVE</v>
      </c>
      <c r="AZ272" s="16">
        <f>VLOOKUP($B272,[1]AC!$B:$BJ,51,FALSE)</f>
        <v>43.483688013133111</v>
      </c>
      <c r="BA272" s="16">
        <f>VLOOKUP($B272,[1]AC!$B:$BJ,52,FALSE)</f>
        <v>12.667419358530353</v>
      </c>
      <c r="BB272" s="16">
        <f>VLOOKUP($B272,[1]AC!$B:$BJ,53,FALSE)</f>
        <v>14.1004500005722</v>
      </c>
      <c r="BC272" s="16">
        <f>VLOOKUP($B272,[1]AC!$B:$BJ,54,FALSE)</f>
        <v>-4.2425323052753372E-2</v>
      </c>
      <c r="BD272" s="16">
        <f>VLOOKUP($B272,[1]AC!$B:$BJ,55,FALSE)</f>
        <v>-7.1053316954325485E-2</v>
      </c>
      <c r="BE272" s="16">
        <f>VLOOKUP($B272,[1]AC!$B:$BJ,56,FALSE)</f>
        <v>-0.13974376707780523</v>
      </c>
      <c r="BF272" s="14">
        <f>VLOOKUP($B272,[2]indicators!$A:$G,2,FALSE)</f>
        <v>0</v>
      </c>
      <c r="BG272" s="14">
        <f>VLOOKUP($B272,[2]indicators!$A:$G,3,FALSE)</f>
        <v>0</v>
      </c>
      <c r="BH272" s="14">
        <f>VLOOKUP($B272,[2]indicators!$A:$G,4,FALSE)</f>
        <v>0</v>
      </c>
      <c r="BI272" s="17">
        <f>VLOOKUP($B272,[2]indicators!$A:$G,5,FALSE)</f>
        <v>0</v>
      </c>
      <c r="BJ272" s="17">
        <f>VLOOKUP($B272,[2]indicators!$A:$G,6,FALSE)</f>
        <v>0</v>
      </c>
      <c r="BK272" s="17">
        <f>VLOOKUP($B272,[2]indicators!$A:$G,7,FALSE)</f>
        <v>0</v>
      </c>
    </row>
    <row r="273" spans="1:63" x14ac:dyDescent="0.25">
      <c r="A273" s="14">
        <v>272</v>
      </c>
      <c r="B273" s="14" t="s">
        <v>295</v>
      </c>
      <c r="C273" s="6" t="s">
        <v>687</v>
      </c>
      <c r="D273" s="6" t="s">
        <v>100</v>
      </c>
      <c r="E273" s="15">
        <f t="shared" ca="1" si="4"/>
        <v>7</v>
      </c>
      <c r="F273" s="16">
        <f>VLOOKUP($B273,[1]AC!$B:$BJ,5,FALSE)</f>
        <v>51.528448871234538</v>
      </c>
      <c r="G273" s="16">
        <f>VLOOKUP($B274,[1]AC!$B:$BJ,6,FALSE)</f>
        <v>52.558294930935155</v>
      </c>
      <c r="H273" s="16">
        <f>VLOOKUP($B274,[1]AC!$B:$BJ,7,FALSE)</f>
        <v>0</v>
      </c>
      <c r="I273" s="16">
        <f>VLOOKUP($B274,[1]AC!$B:$BJ,8,FALSE)</f>
        <v>70.88</v>
      </c>
      <c r="J273" s="16">
        <f>VLOOKUP($B274,[1]AC!$B:$BJ,9,FALSE)</f>
        <v>6941.81</v>
      </c>
      <c r="K273" s="16">
        <f>VLOOKUP($B274,[1]AC!$B:$BJ,10,FALSE)</f>
        <v>72.569999999999993</v>
      </c>
      <c r="L273" s="16">
        <f>VLOOKUP($B274,[1]AC!$B:$BJ,11,FALSE)</f>
        <v>6964.82</v>
      </c>
      <c r="M273" s="16">
        <f>VLOOKUP($B274,[1]AC!$B:$BJ,12,FALSE)</f>
        <v>1.0210593490746649E-2</v>
      </c>
      <c r="N273" s="16">
        <f>VLOOKUP($B274,[1]AC!$B:$BJ,13,FALSE)</f>
        <v>1.0419508329002042E-2</v>
      </c>
      <c r="O273" s="16">
        <f>VLOOKUP($B274,[1]AC!$B:$BJ,14,FALSE)</f>
        <v>63.236634865068353</v>
      </c>
      <c r="P273" s="16">
        <f>VLOOKUP($B274,[1]AC!$B:$BJ,15,FALSE)</f>
        <v>6892.2477999999992</v>
      </c>
      <c r="Q273" s="16">
        <f>VLOOKUP($B274,[1]AC!$B:$BJ,16,FALSE)</f>
        <v>62.883385816000001</v>
      </c>
      <c r="R273" s="16">
        <f>VLOOKUP($B274,[1]AC!$B:$BJ,17,FALSE)</f>
        <v>6889.6637999999994</v>
      </c>
      <c r="S273" s="16">
        <f>VLOOKUP($B274,[1]AC!$B:$BJ,18,FALSE)</f>
        <v>9.1750379121697222E-3</v>
      </c>
      <c r="T273" s="16">
        <f>VLOOKUP($B274,[1]AC!$B:$BJ,19,FALSE)</f>
        <v>9.1272067319162955E-3</v>
      </c>
      <c r="U273" s="16" t="str">
        <f>VLOOKUP($B273,[1]AC!$B:$BJ,20,FALSE)</f>
        <v>NEGATIVE</v>
      </c>
      <c r="V273" s="16" t="str">
        <f>VLOOKUP($B273,[1]AC!$B:$BJ,21,FALSE)</f>
        <v/>
      </c>
      <c r="W273" s="16" t="str">
        <f>VLOOKUP($B273,[1]AC!$B:$BJ,22,FALSE)</f>
        <v>UP</v>
      </c>
      <c r="X273" s="16" t="str">
        <f>VLOOKUP($B273,[1]AC!$B:$BJ,23,FALSE)</f>
        <v>POSITIVE</v>
      </c>
      <c r="Y273" s="16">
        <f>VLOOKUP($B273,[1]AC!$B:$BJ,24,FALSE)</f>
        <v>47.65699526692309</v>
      </c>
      <c r="Z273" s="16">
        <f>VLOOKUP($B273,[1]AC!$B:$BJ,25,FALSE)</f>
        <v>6852.6203076923057</v>
      </c>
      <c r="AA273" s="16">
        <f>VLOOKUP($B273,[1]AC!$B:$BJ,26,FALSE)</f>
        <v>47.568683378307703</v>
      </c>
      <c r="AB273" s="16">
        <f>VLOOKUP($B273,[1]AC!$B:$BJ,27,FALSE)</f>
        <v>6850.3815384615364</v>
      </c>
      <c r="AC273" s="16">
        <f>VLOOKUP($B273,[1]AC!$B:$BJ,28,FALSE)</f>
        <v>6.9545652797115354E-3</v>
      </c>
      <c r="AD273" s="16">
        <f>VLOOKUP($B273,[1]AC!$B:$BJ,29,FALSE)</f>
        <v>6.943946568703196E-3</v>
      </c>
      <c r="AE273" s="16" t="str">
        <f>VLOOKUP($B273,[1]AC!$B:$BJ,30,FALSE)</f>
        <v>UP</v>
      </c>
      <c r="AF273" s="16" t="str">
        <f>VLOOKUP($B273,[1]AC!$B:$BJ,31,FALSE)</f>
        <v>UP</v>
      </c>
      <c r="AG273" s="16" t="str">
        <f>VLOOKUP($B273,[1]AC!$B:$BJ,32,FALSE)</f>
        <v>POSITIVE</v>
      </c>
      <c r="AH273" s="16">
        <f>VLOOKUP($B273,[1]AC!$B:$BJ,33,FALSE)</f>
        <v>43.001279189999998</v>
      </c>
      <c r="AI273" s="16">
        <f>VLOOKUP($B273,[1]AC!$B:$BJ,34,FALSE)</f>
        <v>6560.7823076923087</v>
      </c>
      <c r="AJ273" s="16">
        <f>VLOOKUP($B273,[1]AC!$B:$BJ,35,FALSE)</f>
        <v>43.037176625897438</v>
      </c>
      <c r="AK273" s="16">
        <f>VLOOKUP($B273,[1]AC!$B:$BJ,36,FALSE)</f>
        <v>6561.3723076923088</v>
      </c>
      <c r="AL273" s="16">
        <f>VLOOKUP($B273,[1]AC!$B:$BJ,37,FALSE)</f>
        <v>6.5542914203360119E-3</v>
      </c>
      <c r="AM273" s="16">
        <f>VLOOKUP($B273,[1]AC!$B:$BJ,38,FALSE)</f>
        <v>6.5591730826556286E-3</v>
      </c>
      <c r="AN273" s="16" t="str">
        <f>VLOOKUP($B274,[1]AC!$B:$BJ,39,FALSE)</f>
        <v>DOWN</v>
      </c>
      <c r="AO273" s="16" t="str">
        <f>VLOOKUP($B273,[1]AC!$B:$BJ,40,FALSE)</f>
        <v>DOWN</v>
      </c>
      <c r="AP273" s="16" t="str">
        <f>VLOOKUP($B273,[1]AC!$B:$BJ,41,FALSE)</f>
        <v>POSITIVE</v>
      </c>
      <c r="AQ273" s="16">
        <f>VLOOKUP($B273,[1]AC!$B:$BJ,42,FALSE)</f>
        <v>47.442156381404963</v>
      </c>
      <c r="AR273" s="16">
        <f>VLOOKUP($B273,[1]AC!$B:$BJ,43,FALSE)</f>
        <v>6769.6039787132295</v>
      </c>
      <c r="AS273" s="16">
        <f>VLOOKUP($B273,[1]AC!$B:$BJ,44,FALSE)</f>
        <v>47.319782906228113</v>
      </c>
      <c r="AT273" s="16">
        <f>VLOOKUP($B273,[1]AC!$B:$BJ,45,FALSE)</f>
        <v>6766.1256231941452</v>
      </c>
      <c r="AU273" s="16">
        <f>VLOOKUP($B273,[1]AC!$B:$BJ,46,FALSE)</f>
        <v>7.0081139946420908E-3</v>
      </c>
      <c r="AV273" s="16">
        <f>VLOOKUP($B273,[1]AC!$B:$BJ,47,FALSE)</f>
        <v>6.9936305563137683E-3</v>
      </c>
      <c r="AW273" s="16" t="str">
        <f>VLOOKUP($B273,[1]AC!$B:$BJ,48,FALSE)</f>
        <v>UP</v>
      </c>
      <c r="AX273" s="16" t="str">
        <f>VLOOKUP($B273,[1]AC!$B:$BJ,49,FALSE)</f>
        <v>UP</v>
      </c>
      <c r="AY273" s="16" t="str">
        <f>VLOOKUP($B273,[1]AC!$B:$BJ,50,FALSE)</f>
        <v>POSITIVE</v>
      </c>
      <c r="AZ273" s="16">
        <f>VLOOKUP($B273,[1]AC!$B:$BJ,51,FALSE)</f>
        <v>61.247105758437726</v>
      </c>
      <c r="BA273" s="16">
        <f>VLOOKUP($B273,[1]AC!$B:$BJ,52,FALSE)</f>
        <v>52.043386071612886</v>
      </c>
      <c r="BB273" s="16">
        <f>VLOOKUP($B273,[1]AC!$B:$BJ,53,FALSE)</f>
        <v>41.365056733750009</v>
      </c>
      <c r="BC273" s="16">
        <f>VLOOKUP($B273,[1]AC!$B:$BJ,54,FALSE)</f>
        <v>2.7988454217463543E-2</v>
      </c>
      <c r="BD273" s="16">
        <f>VLOOKUP($B273,[1]AC!$B:$BJ,55,FALSE)</f>
        <v>9.1275938349600017E-2</v>
      </c>
      <c r="BE273" s="16">
        <f>VLOOKUP($B273,[1]AC!$B:$BJ,56,FALSE)</f>
        <v>0.29336218113654877</v>
      </c>
      <c r="BF273" s="14">
        <f>VLOOKUP($B273,[2]indicators!$A:$G,2,FALSE)</f>
        <v>3</v>
      </c>
      <c r="BG273" s="14">
        <f>VLOOKUP($B273,[2]indicators!$A:$G,3,FALSE)</f>
        <v>0</v>
      </c>
      <c r="BH273" s="14">
        <f>VLOOKUP($B273,[2]indicators!$A:$G,4,FALSE)</f>
        <v>0</v>
      </c>
      <c r="BI273" s="17">
        <f>VLOOKUP($B273,[2]indicators!$A:$G,5,FALSE)</f>
        <v>46052</v>
      </c>
      <c r="BJ273" s="17">
        <f>VLOOKUP($B273,[2]indicators!$A:$G,6,FALSE)</f>
        <v>46050</v>
      </c>
      <c r="BK273" s="17">
        <f>VLOOKUP($B273,[2]indicators!$A:$G,7,FALSE)</f>
        <v>46051</v>
      </c>
    </row>
    <row r="274" spans="1:63" x14ac:dyDescent="0.25">
      <c r="A274" s="14">
        <v>273</v>
      </c>
      <c r="B274" s="14" t="s">
        <v>296</v>
      </c>
      <c r="C274" s="6" t="s">
        <v>297</v>
      </c>
      <c r="D274" s="6" t="s">
        <v>100</v>
      </c>
      <c r="E274" s="15">
        <f t="shared" ca="1" si="4"/>
        <v>7</v>
      </c>
      <c r="F274" s="16">
        <f>VLOOKUP($B274,[1]AC!$B:$BJ,5,FALSE)</f>
        <v>51.965923697059793</v>
      </c>
      <c r="G274" s="16">
        <f>VLOOKUP($B275,[1]AC!$B:$BJ,6,FALSE)</f>
        <v>52.558294930935155</v>
      </c>
      <c r="H274" s="16">
        <f>VLOOKUP($B275,[1]AC!$B:$BJ,7,FALSE)</f>
        <v>0</v>
      </c>
      <c r="I274" s="16">
        <f>VLOOKUP($B275,[1]AC!$B:$BJ,8,FALSE)</f>
        <v>95.93</v>
      </c>
      <c r="J274" s="16">
        <f>VLOOKUP($B275,[1]AC!$B:$BJ,9,FALSE)</f>
        <v>6941.81</v>
      </c>
      <c r="K274" s="16">
        <f>VLOOKUP($B275,[1]AC!$B:$BJ,10,FALSE)</f>
        <v>95.9</v>
      </c>
      <c r="L274" s="16">
        <f>VLOOKUP($B275,[1]AC!$B:$BJ,11,FALSE)</f>
        <v>6964.82</v>
      </c>
      <c r="M274" s="16">
        <f>VLOOKUP($B275,[1]AC!$B:$BJ,12,FALSE)</f>
        <v>1.3819162437462276E-2</v>
      </c>
      <c r="N274" s="16">
        <f>VLOOKUP($B275,[1]AC!$B:$BJ,13,FALSE)</f>
        <v>1.3769200065471901E-2</v>
      </c>
      <c r="O274" s="16">
        <f>VLOOKUP($B275,[1]AC!$B:$BJ,14,FALSE)</f>
        <v>94.553391771703488</v>
      </c>
      <c r="P274" s="16">
        <f>VLOOKUP($B275,[1]AC!$B:$BJ,15,FALSE)</f>
        <v>6892.2477999999992</v>
      </c>
      <c r="Q274" s="16">
        <f>VLOOKUP($B275,[1]AC!$B:$BJ,16,FALSE)</f>
        <v>94.525368459199981</v>
      </c>
      <c r="R274" s="16">
        <f>VLOOKUP($B275,[1]AC!$B:$BJ,17,FALSE)</f>
        <v>6889.6637999999994</v>
      </c>
      <c r="S274" s="16">
        <f>VLOOKUP($B275,[1]AC!$B:$BJ,18,FALSE)</f>
        <v>1.3718803286745363E-2</v>
      </c>
      <c r="T274" s="16">
        <f>VLOOKUP($B275,[1]AC!$B:$BJ,19,FALSE)</f>
        <v>1.3719881144156844E-2</v>
      </c>
      <c r="U274" s="16" t="str">
        <f>VLOOKUP($B274,[1]AC!$B:$BJ,20,FALSE)</f>
        <v>NEGATIVE</v>
      </c>
      <c r="V274" s="16" t="str">
        <f>VLOOKUP($B274,[1]AC!$B:$BJ,21,FALSE)</f>
        <v/>
      </c>
      <c r="W274" s="16" t="str">
        <f>VLOOKUP($B274,[1]AC!$B:$BJ,22,FALSE)</f>
        <v>UP</v>
      </c>
      <c r="X274" s="16" t="str">
        <f>VLOOKUP($B274,[1]AC!$B:$BJ,23,FALSE)</f>
        <v>POSITIVE</v>
      </c>
      <c r="Y274" s="16">
        <f>VLOOKUP($B274,[1]AC!$B:$BJ,24,FALSE)</f>
        <v>60.805492234667952</v>
      </c>
      <c r="Z274" s="16">
        <f>VLOOKUP($B274,[1]AC!$B:$BJ,25,FALSE)</f>
        <v>6852.6203076923057</v>
      </c>
      <c r="AA274" s="16">
        <f>VLOOKUP($B274,[1]AC!$B:$BJ,26,FALSE)</f>
        <v>60.568582836923071</v>
      </c>
      <c r="AB274" s="16">
        <f>VLOOKUP($B274,[1]AC!$B:$BJ,27,FALSE)</f>
        <v>6850.3815384615364</v>
      </c>
      <c r="AC274" s="16">
        <f>VLOOKUP($B274,[1]AC!$B:$BJ,28,FALSE)</f>
        <v>8.873319913320115E-3</v>
      </c>
      <c r="AD274" s="16">
        <f>VLOOKUP($B274,[1]AC!$B:$BJ,29,FALSE)</f>
        <v>8.8416364105940882E-3</v>
      </c>
      <c r="AE274" s="16" t="str">
        <f>VLOOKUP($B274,[1]AC!$B:$BJ,30,FALSE)</f>
        <v>UP</v>
      </c>
      <c r="AF274" s="16" t="str">
        <f>VLOOKUP($B274,[1]AC!$B:$BJ,31,FALSE)</f>
        <v>UP</v>
      </c>
      <c r="AG274" s="16" t="str">
        <f>VLOOKUP($B274,[1]AC!$B:$BJ,32,FALSE)</f>
        <v>POSITIVE</v>
      </c>
      <c r="AH274" s="16">
        <f>VLOOKUP($B274,[1]AC!$B:$BJ,33,FALSE)</f>
        <v>53.651264801369692</v>
      </c>
      <c r="AI274" s="16">
        <f>VLOOKUP($B274,[1]AC!$B:$BJ,34,FALSE)</f>
        <v>6560.7823076923087</v>
      </c>
      <c r="AJ274" s="16">
        <f>VLOOKUP($B274,[1]AC!$B:$BJ,35,FALSE)</f>
        <v>53.694598205128209</v>
      </c>
      <c r="AK274" s="16">
        <f>VLOOKUP($B274,[1]AC!$B:$BJ,36,FALSE)</f>
        <v>6561.3723076923088</v>
      </c>
      <c r="AL274" s="16">
        <f>VLOOKUP($B274,[1]AC!$B:$BJ,37,FALSE)</f>
        <v>8.1775712537307151E-3</v>
      </c>
      <c r="AM274" s="16">
        <f>VLOOKUP($B274,[1]AC!$B:$BJ,38,FALSE)</f>
        <v>8.1834402449893987E-3</v>
      </c>
      <c r="AN274" s="16" t="str">
        <f>VLOOKUP($B275,[1]AC!$B:$BJ,39,FALSE)</f>
        <v>UP</v>
      </c>
      <c r="AO274" s="16" t="str">
        <f>VLOOKUP($B274,[1]AC!$B:$BJ,40,FALSE)</f>
        <v>DOWN</v>
      </c>
      <c r="AP274" s="16" t="str">
        <f>VLOOKUP($B274,[1]AC!$B:$BJ,41,FALSE)</f>
        <v>POSITIVE</v>
      </c>
      <c r="AQ274" s="16">
        <f>VLOOKUP($B274,[1]AC!$B:$BJ,42,FALSE)</f>
        <v>60.45567357120575</v>
      </c>
      <c r="AR274" s="16">
        <f>VLOOKUP($B274,[1]AC!$B:$BJ,43,FALSE)</f>
        <v>6769.6039787132295</v>
      </c>
      <c r="AS274" s="16">
        <f>VLOOKUP($B274,[1]AC!$B:$BJ,44,FALSE)</f>
        <v>60.245083801051493</v>
      </c>
      <c r="AT274" s="16">
        <f>VLOOKUP($B274,[1]AC!$B:$BJ,45,FALSE)</f>
        <v>6766.1256231941452</v>
      </c>
      <c r="AU274" s="16">
        <f>VLOOKUP($B274,[1]AC!$B:$BJ,46,FALSE)</f>
        <v>8.9304594125899223E-3</v>
      </c>
      <c r="AV274" s="16">
        <f>VLOOKUP($B274,[1]AC!$B:$BJ,47,FALSE)</f>
        <v>8.9039262875245072E-3</v>
      </c>
      <c r="AW274" s="16" t="str">
        <f>VLOOKUP($B274,[1]AC!$B:$BJ,48,FALSE)</f>
        <v>UP</v>
      </c>
      <c r="AX274" s="16" t="str">
        <f>VLOOKUP($B274,[1]AC!$B:$BJ,49,FALSE)</f>
        <v>UP</v>
      </c>
      <c r="AY274" s="16" t="str">
        <f>VLOOKUP($B274,[1]AC!$B:$BJ,50,FALSE)</f>
        <v>POSITIVE</v>
      </c>
      <c r="AZ274" s="16">
        <f>VLOOKUP($B274,[1]AC!$B:$BJ,51,FALSE)</f>
        <v>63.355596076898422</v>
      </c>
      <c r="BA274" s="16">
        <f>VLOOKUP($B274,[1]AC!$B:$BJ,52,FALSE)</f>
        <v>68.184516040432825</v>
      </c>
      <c r="BB274" s="16">
        <f>VLOOKUP($B274,[1]AC!$B:$BJ,53,FALSE)</f>
        <v>51.831642778267089</v>
      </c>
      <c r="BC274" s="16">
        <f>VLOOKUP($B274,[1]AC!$B:$BJ,54,FALSE)</f>
        <v>3.9532200506765758E-2</v>
      </c>
      <c r="BD274" s="16">
        <f>VLOOKUP($B274,[1]AC!$B:$BJ,55,FALSE)</f>
        <v>0.12086925800591275</v>
      </c>
      <c r="BE274" s="16">
        <f>VLOOKUP($B274,[1]AC!$B:$BJ,56,FALSE)</f>
        <v>0.3675044085177992</v>
      </c>
      <c r="BF274" s="14">
        <f>VLOOKUP($B274,[2]indicators!$A:$G,2,FALSE)</f>
        <v>3</v>
      </c>
      <c r="BG274" s="14">
        <f>VLOOKUP($B274,[2]indicators!$A:$G,3,FALSE)</f>
        <v>0</v>
      </c>
      <c r="BH274" s="14">
        <f>VLOOKUP($B274,[2]indicators!$A:$G,4,FALSE)</f>
        <v>0</v>
      </c>
      <c r="BI274" s="17">
        <f>VLOOKUP($B274,[2]indicators!$A:$G,5,FALSE)</f>
        <v>46055</v>
      </c>
      <c r="BJ274" s="17">
        <f>VLOOKUP($B274,[2]indicators!$A:$G,6,FALSE)</f>
        <v>46037</v>
      </c>
      <c r="BK274" s="17">
        <f>VLOOKUP($B274,[2]indicators!$A:$G,7,FALSE)</f>
        <v>46038</v>
      </c>
    </row>
    <row r="275" spans="1:63" x14ac:dyDescent="0.25">
      <c r="A275" s="14">
        <v>274</v>
      </c>
      <c r="B275" s="14" t="s">
        <v>298</v>
      </c>
      <c r="C275" s="6" t="s">
        <v>688</v>
      </c>
      <c r="D275" s="6" t="s">
        <v>100</v>
      </c>
      <c r="E275" s="15">
        <f t="shared" ca="1" si="4"/>
        <v>5</v>
      </c>
      <c r="F275" s="16">
        <f>VLOOKUP($B275,[1]AC!$B:$BJ,5,FALSE)</f>
        <v>60.378848654228101</v>
      </c>
      <c r="G275" s="16">
        <f>VLOOKUP($B276,[1]AC!$B:$BJ,6,FALSE)</f>
        <v>52.558294930935155</v>
      </c>
      <c r="H275" s="16">
        <f>VLOOKUP($B276,[1]AC!$B:$BJ,7,FALSE)</f>
        <v>0</v>
      </c>
      <c r="I275" s="16">
        <f>VLOOKUP($B276,[1]AC!$B:$BJ,8,FALSE)</f>
        <v>78.03</v>
      </c>
      <c r="J275" s="16">
        <f>VLOOKUP($B276,[1]AC!$B:$BJ,9,FALSE)</f>
        <v>6941.81</v>
      </c>
      <c r="K275" s="16">
        <f>VLOOKUP($B276,[1]AC!$B:$BJ,10,FALSE)</f>
        <v>78.02</v>
      </c>
      <c r="L275" s="16">
        <f>VLOOKUP($B276,[1]AC!$B:$BJ,11,FALSE)</f>
        <v>6964.82</v>
      </c>
      <c r="M275" s="16">
        <f>VLOOKUP($B276,[1]AC!$B:$BJ,12,FALSE)</f>
        <v>1.1240584228032747E-2</v>
      </c>
      <c r="N275" s="16">
        <f>VLOOKUP($B276,[1]AC!$B:$BJ,13,FALSE)</f>
        <v>1.1202012399458994E-2</v>
      </c>
      <c r="O275" s="16">
        <f>VLOOKUP($B276,[1]AC!$B:$BJ,14,FALSE)</f>
        <v>71.856999975585921</v>
      </c>
      <c r="P275" s="16">
        <f>VLOOKUP($B276,[1]AC!$B:$BJ,15,FALSE)</f>
        <v>6892.2477999999992</v>
      </c>
      <c r="Q275" s="16">
        <f>VLOOKUP($B276,[1]AC!$B:$BJ,16,FALSE)</f>
        <v>71.697199999999995</v>
      </c>
      <c r="R275" s="16">
        <f>VLOOKUP($B276,[1]AC!$B:$BJ,17,FALSE)</f>
        <v>6889.6637999999994</v>
      </c>
      <c r="S275" s="16">
        <f>VLOOKUP($B276,[1]AC!$B:$BJ,18,FALSE)</f>
        <v>1.0425771397190033E-2</v>
      </c>
      <c r="T275" s="16">
        <f>VLOOKUP($B276,[1]AC!$B:$BJ,19,FALSE)</f>
        <v>1.0406487468953131E-2</v>
      </c>
      <c r="U275" s="16" t="str">
        <f>VLOOKUP($B275,[1]AC!$B:$BJ,20,FALSE)</f>
        <v>NEGATIVE</v>
      </c>
      <c r="V275" s="16" t="str">
        <f>VLOOKUP($B275,[1]AC!$B:$BJ,21,FALSE)</f>
        <v/>
      </c>
      <c r="W275" s="16" t="str">
        <f>VLOOKUP($B275,[1]AC!$B:$BJ,22,FALSE)</f>
        <v>DOWN</v>
      </c>
      <c r="X275" s="16" t="str">
        <f>VLOOKUP($B275,[1]AC!$B:$BJ,23,FALSE)</f>
        <v>POSITIVE</v>
      </c>
      <c r="Y275" s="16">
        <f>VLOOKUP($B275,[1]AC!$B:$BJ,24,FALSE)</f>
        <v>94.27439426807959</v>
      </c>
      <c r="Z275" s="16">
        <f>VLOOKUP($B275,[1]AC!$B:$BJ,25,FALSE)</f>
        <v>6852.6203076923057</v>
      </c>
      <c r="AA275" s="16">
        <f>VLOOKUP($B275,[1]AC!$B:$BJ,26,FALSE)</f>
        <v>94.222655079538427</v>
      </c>
      <c r="AB275" s="16">
        <f>VLOOKUP($B275,[1]AC!$B:$BJ,27,FALSE)</f>
        <v>6850.3815384615364</v>
      </c>
      <c r="AC275" s="16">
        <f>VLOOKUP($B275,[1]AC!$B:$BJ,28,FALSE)</f>
        <v>1.3757422713506145E-2</v>
      </c>
      <c r="AD275" s="16">
        <f>VLOOKUP($B275,[1]AC!$B:$BJ,29,FALSE)</f>
        <v>1.3754366023341092E-2</v>
      </c>
      <c r="AE275" s="16" t="str">
        <f>VLOOKUP($B275,[1]AC!$B:$BJ,30,FALSE)</f>
        <v>UP</v>
      </c>
      <c r="AF275" s="16" t="str">
        <f>VLOOKUP($B275,[1]AC!$B:$BJ,31,FALSE)</f>
        <v>UP</v>
      </c>
      <c r="AG275" s="16" t="str">
        <f>VLOOKUP($B275,[1]AC!$B:$BJ,32,FALSE)</f>
        <v>POSITIVE</v>
      </c>
      <c r="AH275" s="16">
        <f>VLOOKUP($B275,[1]AC!$B:$BJ,33,FALSE)</f>
        <v>93.505599700328233</v>
      </c>
      <c r="AI275" s="16">
        <f>VLOOKUP($B275,[1]AC!$B:$BJ,34,FALSE)</f>
        <v>6560.7823076923087</v>
      </c>
      <c r="AJ275" s="16">
        <f>VLOOKUP($B275,[1]AC!$B:$BJ,35,FALSE)</f>
        <v>93.504830461734002</v>
      </c>
      <c r="AK275" s="16">
        <f>VLOOKUP($B275,[1]AC!$B:$BJ,36,FALSE)</f>
        <v>6561.3723076923088</v>
      </c>
      <c r="AL275" s="16">
        <f>VLOOKUP($B275,[1]AC!$B:$BJ,37,FALSE)</f>
        <v>1.4252202757999741E-2</v>
      </c>
      <c r="AM275" s="16">
        <f>VLOOKUP($B275,[1]AC!$B:$BJ,38,FALSE)</f>
        <v>1.4250803959426661E-2</v>
      </c>
      <c r="AN275" s="16" t="str">
        <f>VLOOKUP($B276,[1]AC!$B:$BJ,39,FALSE)</f>
        <v>UP</v>
      </c>
      <c r="AO275" s="16" t="str">
        <f>VLOOKUP($B275,[1]AC!$B:$BJ,40,FALSE)</f>
        <v>UP</v>
      </c>
      <c r="AP275" s="16" t="str">
        <f>VLOOKUP($B275,[1]AC!$B:$BJ,41,FALSE)</f>
        <v>NEGATIVE</v>
      </c>
      <c r="AQ275" s="16">
        <f>VLOOKUP($B275,[1]AC!$B:$BJ,42,FALSE)</f>
        <v>94.111055989330453</v>
      </c>
      <c r="AR275" s="16">
        <f>VLOOKUP($B275,[1]AC!$B:$BJ,43,FALSE)</f>
        <v>6769.6039787132295</v>
      </c>
      <c r="AS275" s="16">
        <f>VLOOKUP($B275,[1]AC!$B:$BJ,44,FALSE)</f>
        <v>94.074316553077111</v>
      </c>
      <c r="AT275" s="16">
        <f>VLOOKUP($B275,[1]AC!$B:$BJ,45,FALSE)</f>
        <v>6766.1256231941452</v>
      </c>
      <c r="AU275" s="16">
        <f>VLOOKUP($B275,[1]AC!$B:$BJ,46,FALSE)</f>
        <v>1.3902003172602002E-2</v>
      </c>
      <c r="AV275" s="16">
        <f>VLOOKUP($B275,[1]AC!$B:$BJ,47,FALSE)</f>
        <v>1.390372005961465E-2</v>
      </c>
      <c r="AW275" s="16" t="str">
        <f>VLOOKUP($B275,[1]AC!$B:$BJ,48,FALSE)</f>
        <v>UP</v>
      </c>
      <c r="AX275" s="16" t="str">
        <f>VLOOKUP($B275,[1]AC!$B:$BJ,49,FALSE)</f>
        <v>DOWN</v>
      </c>
      <c r="AY275" s="16" t="str">
        <f>VLOOKUP($B275,[1]AC!$B:$BJ,50,FALSE)</f>
        <v>NEGATIVE</v>
      </c>
      <c r="AZ275" s="16">
        <f>VLOOKUP($B275,[1]AC!$B:$BJ,51,FALSE)</f>
        <v>70.864873948254271</v>
      </c>
      <c r="BA275" s="16">
        <f>VLOOKUP($B275,[1]AC!$B:$BJ,52,FALSE)</f>
        <v>94.807419364683071</v>
      </c>
      <c r="BB275" s="16">
        <f>VLOOKUP($B275,[1]AC!$B:$BJ,53,FALSE)</f>
        <v>93.25165479586515</v>
      </c>
      <c r="BC275" s="16">
        <f>VLOOKUP($B275,[1]AC!$B:$BJ,54,FALSE)</f>
        <v>1.1840641194956092E-2</v>
      </c>
      <c r="BD275" s="16">
        <f>VLOOKUP($B275,[1]AC!$B:$BJ,55,FALSE)</f>
        <v>1.455905708406835E-2</v>
      </c>
      <c r="BE275" s="16">
        <f>VLOOKUP($B275,[1]AC!$B:$BJ,56,FALSE)</f>
        <v>2.8721690891147844E-2</v>
      </c>
      <c r="BF275" s="14">
        <f>VLOOKUP($B275,[2]indicators!$A:$G,2,FALSE)</f>
        <v>15</v>
      </c>
      <c r="BG275" s="14">
        <f>VLOOKUP($B275,[2]indicators!$A:$G,3,FALSE)</f>
        <v>0</v>
      </c>
      <c r="BH275" s="14">
        <f>VLOOKUP($B275,[2]indicators!$A:$G,4,FALSE)</f>
        <v>0</v>
      </c>
      <c r="BI275" s="17">
        <f>VLOOKUP($B275,[2]indicators!$A:$G,5,FALSE)</f>
        <v>0</v>
      </c>
      <c r="BJ275" s="17">
        <f>VLOOKUP($B275,[2]indicators!$A:$G,6,FALSE)</f>
        <v>46058</v>
      </c>
      <c r="BK275" s="17">
        <f>VLOOKUP($B275,[2]indicators!$A:$G,7,FALSE)</f>
        <v>0</v>
      </c>
    </row>
    <row r="276" spans="1:63" x14ac:dyDescent="0.25">
      <c r="A276" s="14">
        <v>275</v>
      </c>
      <c r="B276" s="14" t="s">
        <v>299</v>
      </c>
      <c r="C276" s="6" t="s">
        <v>300</v>
      </c>
      <c r="D276" s="6" t="s">
        <v>100</v>
      </c>
      <c r="E276" s="15">
        <f t="shared" ca="1" si="4"/>
        <v>5</v>
      </c>
      <c r="F276" s="16">
        <f>VLOOKUP($B276,[1]AC!$B:$BJ,5,FALSE)</f>
        <v>61.037163627246684</v>
      </c>
      <c r="G276" s="16">
        <f>VLOOKUP($B277,[1]AC!$B:$BJ,6,FALSE)</f>
        <v>52.558294930935155</v>
      </c>
      <c r="H276" s="16">
        <f>VLOOKUP($B277,[1]AC!$B:$BJ,7,FALSE)</f>
        <v>0</v>
      </c>
      <c r="I276" s="16">
        <f>VLOOKUP($B277,[1]AC!$B:$BJ,8,FALSE)</f>
        <v>26.8</v>
      </c>
      <c r="J276" s="16">
        <f>VLOOKUP($B277,[1]AC!$B:$BJ,9,FALSE)</f>
        <v>6941.81</v>
      </c>
      <c r="K276" s="16">
        <f>VLOOKUP($B277,[1]AC!$B:$BJ,10,FALSE)</f>
        <v>26.79</v>
      </c>
      <c r="L276" s="16">
        <f>VLOOKUP($B277,[1]AC!$B:$BJ,11,FALSE)</f>
        <v>6964.82</v>
      </c>
      <c r="M276" s="16">
        <f>VLOOKUP($B277,[1]AC!$B:$BJ,12,FALSE)</f>
        <v>3.8606645817157196E-3</v>
      </c>
      <c r="N276" s="16">
        <f>VLOOKUP($B277,[1]AC!$B:$BJ,13,FALSE)</f>
        <v>3.846474137163631E-3</v>
      </c>
      <c r="O276" s="16">
        <f>VLOOKUP($B277,[1]AC!$B:$BJ,14,FALSE)</f>
        <v>27.067792652741211</v>
      </c>
      <c r="P276" s="16">
        <f>VLOOKUP($B277,[1]AC!$B:$BJ,15,FALSE)</f>
        <v>6892.2477999999992</v>
      </c>
      <c r="Q276" s="16">
        <f>VLOOKUP($B277,[1]AC!$B:$BJ,16,FALSE)</f>
        <v>27.077749575999999</v>
      </c>
      <c r="R276" s="16">
        <f>VLOOKUP($B277,[1]AC!$B:$BJ,17,FALSE)</f>
        <v>6889.6637999999994</v>
      </c>
      <c r="S276" s="16">
        <f>VLOOKUP($B277,[1]AC!$B:$BJ,18,FALSE)</f>
        <v>3.9272808288670661E-3</v>
      </c>
      <c r="T276" s="16">
        <f>VLOOKUP($B277,[1]AC!$B:$BJ,19,FALSE)</f>
        <v>3.9301989708118998E-3</v>
      </c>
      <c r="U276" s="16" t="str">
        <f>VLOOKUP($B276,[1]AC!$B:$BJ,20,FALSE)</f>
        <v>NEGATIVE</v>
      </c>
      <c r="V276" s="16" t="str">
        <f>VLOOKUP($B276,[1]AC!$B:$BJ,21,FALSE)</f>
        <v/>
      </c>
      <c r="W276" s="16" t="str">
        <f>VLOOKUP($B276,[1]AC!$B:$BJ,22,FALSE)</f>
        <v>UP</v>
      </c>
      <c r="X276" s="16" t="str">
        <f>VLOOKUP($B276,[1]AC!$B:$BJ,23,FALSE)</f>
        <v>POSITIVE</v>
      </c>
      <c r="Y276" s="16">
        <f>VLOOKUP($B276,[1]AC!$B:$BJ,24,FALSE)</f>
        <v>71.603846135066121</v>
      </c>
      <c r="Z276" s="16">
        <f>VLOOKUP($B276,[1]AC!$B:$BJ,25,FALSE)</f>
        <v>6852.6203076923057</v>
      </c>
      <c r="AA276" s="16">
        <f>VLOOKUP($B276,[1]AC!$B:$BJ,26,FALSE)</f>
        <v>71.496153846153859</v>
      </c>
      <c r="AB276" s="16">
        <f>VLOOKUP($B276,[1]AC!$B:$BJ,27,FALSE)</f>
        <v>6850.3815384615364</v>
      </c>
      <c r="AC276" s="16">
        <f>VLOOKUP($B276,[1]AC!$B:$BJ,28,FALSE)</f>
        <v>1.0449119157337275E-2</v>
      </c>
      <c r="AD276" s="16">
        <f>VLOOKUP($B276,[1]AC!$B:$BJ,29,FALSE)</f>
        <v>1.0436813401521942E-2</v>
      </c>
      <c r="AE276" s="16" t="str">
        <f>VLOOKUP($B276,[1]AC!$B:$BJ,30,FALSE)</f>
        <v>UP</v>
      </c>
      <c r="AF276" s="16" t="str">
        <f>VLOOKUP($B276,[1]AC!$B:$BJ,31,FALSE)</f>
        <v>UP</v>
      </c>
      <c r="AG276" s="16" t="str">
        <f>VLOOKUP($B276,[1]AC!$B:$BJ,32,FALSE)</f>
        <v>POSITIVE</v>
      </c>
      <c r="AH276" s="16">
        <f>VLOOKUP($B276,[1]AC!$B:$BJ,33,FALSE)</f>
        <v>73.099230737930682</v>
      </c>
      <c r="AI276" s="16">
        <f>VLOOKUP($B276,[1]AC!$B:$BJ,34,FALSE)</f>
        <v>6560.7823076923087</v>
      </c>
      <c r="AJ276" s="16">
        <f>VLOOKUP($B276,[1]AC!$B:$BJ,35,FALSE)</f>
        <v>73.098974358974345</v>
      </c>
      <c r="AK276" s="16">
        <f>VLOOKUP($B276,[1]AC!$B:$BJ,36,FALSE)</f>
        <v>6561.3723076923088</v>
      </c>
      <c r="AL276" s="16">
        <f>VLOOKUP($B276,[1]AC!$B:$BJ,37,FALSE)</f>
        <v>1.1141846705113834E-2</v>
      </c>
      <c r="AM276" s="16">
        <f>VLOOKUP($B276,[1]AC!$B:$BJ,38,FALSE)</f>
        <v>1.1140805753893255E-2</v>
      </c>
      <c r="AN276" s="16" t="str">
        <f>VLOOKUP($B277,[1]AC!$B:$BJ,39,FALSE)</f>
        <v>UP</v>
      </c>
      <c r="AO276" s="16" t="str">
        <f>VLOOKUP($B276,[1]AC!$B:$BJ,40,FALSE)</f>
        <v>UP</v>
      </c>
      <c r="AP276" s="16" t="str">
        <f>VLOOKUP($B276,[1]AC!$B:$BJ,41,FALSE)</f>
        <v>POSITIVE</v>
      </c>
      <c r="AQ276" s="16">
        <f>VLOOKUP($B276,[1]AC!$B:$BJ,42,FALSE)</f>
        <v>72.542723790949253</v>
      </c>
      <c r="AR276" s="16">
        <f>VLOOKUP($B276,[1]AC!$B:$BJ,43,FALSE)</f>
        <v>6769.6039787132295</v>
      </c>
      <c r="AS276" s="16">
        <f>VLOOKUP($B276,[1]AC!$B:$BJ,44,FALSE)</f>
        <v>72.431893648900086</v>
      </c>
      <c r="AT276" s="16">
        <f>VLOOKUP($B276,[1]AC!$B:$BJ,45,FALSE)</f>
        <v>6766.1256231941452</v>
      </c>
      <c r="AU276" s="16">
        <f>VLOOKUP($B276,[1]AC!$B:$BJ,46,FALSE)</f>
        <v>1.0715947937140367E-2</v>
      </c>
      <c r="AV276" s="16">
        <f>VLOOKUP($B276,[1]AC!$B:$BJ,47,FALSE)</f>
        <v>1.0705076683856561E-2</v>
      </c>
      <c r="AW276" s="16" t="str">
        <f>VLOOKUP($B276,[1]AC!$B:$BJ,48,FALSE)</f>
        <v>UP</v>
      </c>
      <c r="AX276" s="16" t="str">
        <f>VLOOKUP($B276,[1]AC!$B:$BJ,49,FALSE)</f>
        <v>UP</v>
      </c>
      <c r="AY276" s="16" t="str">
        <f>VLOOKUP($B276,[1]AC!$B:$BJ,50,FALSE)</f>
        <v>POSITIVE</v>
      </c>
      <c r="AZ276" s="16">
        <f>VLOOKUP($B276,[1]AC!$B:$BJ,51,FALSE)</f>
        <v>71.355333586523486</v>
      </c>
      <c r="BA276" s="16">
        <f>VLOOKUP($B276,[1]AC!$B:$BJ,52,FALSE)</f>
        <v>73.229354799332143</v>
      </c>
      <c r="BB276" s="16">
        <f>VLOOKUP($B276,[1]AC!$B:$BJ,53,FALSE)</f>
        <v>72.354699993896517</v>
      </c>
      <c r="BC276" s="16">
        <f>VLOOKUP($B276,[1]AC!$B:$BJ,54,FALSE)</f>
        <v>6.5556295201874892E-2</v>
      </c>
      <c r="BD276" s="16">
        <f>VLOOKUP($B276,[1]AC!$B:$BJ,55,FALSE)</f>
        <v>8.5906731793860214E-2</v>
      </c>
      <c r="BE276" s="16">
        <f>VLOOKUP($B276,[1]AC!$B:$BJ,56,FALSE)</f>
        <v>7.8437199056622831E-2</v>
      </c>
      <c r="BF276" s="14">
        <f>VLOOKUP($B276,[2]indicators!$A:$G,2,FALSE)</f>
        <v>23</v>
      </c>
      <c r="BG276" s="14">
        <f>VLOOKUP($B276,[2]indicators!$A:$G,3,FALSE)</f>
        <v>0</v>
      </c>
      <c r="BH276" s="14">
        <f>VLOOKUP($B276,[2]indicators!$A:$G,4,FALSE)</f>
        <v>0</v>
      </c>
      <c r="BI276" s="17">
        <f>VLOOKUP($B276,[2]indicators!$A:$G,5,FALSE)</f>
        <v>0</v>
      </c>
      <c r="BJ276" s="17">
        <f>VLOOKUP($B276,[2]indicators!$A:$G,6,FALSE)</f>
        <v>0</v>
      </c>
      <c r="BK276" s="17">
        <f>VLOOKUP($B276,[2]indicators!$A:$G,7,FALSE)</f>
        <v>0</v>
      </c>
    </row>
    <row r="277" spans="1:63" x14ac:dyDescent="0.25">
      <c r="A277" s="14">
        <v>276</v>
      </c>
      <c r="B277" s="14" t="s">
        <v>301</v>
      </c>
      <c r="C277" s="6" t="s">
        <v>689</v>
      </c>
      <c r="D277" s="6" t="s">
        <v>100</v>
      </c>
      <c r="E277" s="15">
        <f t="shared" ca="1" si="4"/>
        <v>-1</v>
      </c>
      <c r="F277" s="16">
        <f>VLOOKUP($B277,[1]AC!$B:$BJ,5,FALSE)</f>
        <v>43.204566242547735</v>
      </c>
      <c r="G277" s="16">
        <f>VLOOKUP($B278,[1]AC!$B:$BJ,6,FALSE)</f>
        <v>52.558294930935155</v>
      </c>
      <c r="H277" s="16">
        <f>VLOOKUP($B278,[1]AC!$B:$BJ,7,FALSE)</f>
        <v>1</v>
      </c>
      <c r="I277" s="16">
        <f>VLOOKUP($B278,[1]AC!$B:$BJ,8,FALSE)</f>
        <v>337.23</v>
      </c>
      <c r="J277" s="16">
        <f>VLOOKUP($B278,[1]AC!$B:$BJ,9,FALSE)</f>
        <v>6941.81</v>
      </c>
      <c r="K277" s="16">
        <f>VLOOKUP($B278,[1]AC!$B:$BJ,10,FALSE)</f>
        <v>337.12</v>
      </c>
      <c r="L277" s="16">
        <f>VLOOKUP($B278,[1]AC!$B:$BJ,11,FALSE)</f>
        <v>6964.82</v>
      </c>
      <c r="M277" s="16">
        <f>VLOOKUP($B278,[1]AC!$B:$BJ,12,FALSE)</f>
        <v>4.85795491377609E-2</v>
      </c>
      <c r="N277" s="16">
        <f>VLOOKUP($B278,[1]AC!$B:$BJ,13,FALSE)</f>
        <v>4.8403260960082246E-2</v>
      </c>
      <c r="O277" s="16">
        <f>VLOOKUP($B278,[1]AC!$B:$BJ,14,FALSE)</f>
        <v>310.96340880852654</v>
      </c>
      <c r="P277" s="16">
        <f>VLOOKUP($B278,[1]AC!$B:$BJ,15,FALSE)</f>
        <v>6892.2477999999992</v>
      </c>
      <c r="Q277" s="16">
        <f>VLOOKUP($B278,[1]AC!$B:$BJ,16,FALSE)</f>
        <v>310.10502543119998</v>
      </c>
      <c r="R277" s="16">
        <f>VLOOKUP($B278,[1]AC!$B:$BJ,17,FALSE)</f>
        <v>6889.6637999999994</v>
      </c>
      <c r="S277" s="16">
        <f>VLOOKUP($B278,[1]AC!$B:$BJ,18,FALSE)</f>
        <v>4.5117850929347982E-2</v>
      </c>
      <c r="T277" s="16">
        <f>VLOOKUP($B278,[1]AC!$B:$BJ,19,FALSE)</f>
        <v>4.5010182562347963E-2</v>
      </c>
      <c r="U277" s="16" t="str">
        <f>VLOOKUP($B277,[1]AC!$B:$BJ,20,FALSE)</f>
        <v>NEGATIVE</v>
      </c>
      <c r="V277" s="16" t="str">
        <f>VLOOKUP($B277,[1]AC!$B:$BJ,21,FALSE)</f>
        <v/>
      </c>
      <c r="W277" s="16" t="str">
        <f>VLOOKUP($B277,[1]AC!$B:$BJ,22,FALSE)</f>
        <v>DOWN</v>
      </c>
      <c r="X277" s="16" t="str">
        <f>VLOOKUP($B277,[1]AC!$B:$BJ,23,FALSE)</f>
        <v>NEGATIVE</v>
      </c>
      <c r="Y277" s="16">
        <f>VLOOKUP($B277,[1]AC!$B:$BJ,24,FALSE)</f>
        <v>27.121625579031704</v>
      </c>
      <c r="Z277" s="16">
        <f>VLOOKUP($B277,[1]AC!$B:$BJ,25,FALSE)</f>
        <v>6852.6203076923057</v>
      </c>
      <c r="AA277" s="16">
        <f>VLOOKUP($B277,[1]AC!$B:$BJ,26,FALSE)</f>
        <v>27.130772412307696</v>
      </c>
      <c r="AB277" s="16">
        <f>VLOOKUP($B277,[1]AC!$B:$BJ,27,FALSE)</f>
        <v>6850.3815384615364</v>
      </c>
      <c r="AC277" s="16">
        <f>VLOOKUP($B277,[1]AC!$B:$BJ,28,FALSE)</f>
        <v>3.9578474162046788E-3</v>
      </c>
      <c r="AD277" s="16">
        <f>VLOOKUP($B277,[1]AC!$B:$BJ,29,FALSE)</f>
        <v>3.9604761077878222E-3</v>
      </c>
      <c r="AE277" s="16" t="str">
        <f>VLOOKUP($B277,[1]AC!$B:$BJ,30,FALSE)</f>
        <v>DOWN</v>
      </c>
      <c r="AF277" s="16" t="str">
        <f>VLOOKUP($B277,[1]AC!$B:$BJ,31,FALSE)</f>
        <v>DOWN</v>
      </c>
      <c r="AG277" s="16" t="str">
        <f>VLOOKUP($B277,[1]AC!$B:$BJ,32,FALSE)</f>
        <v>NEGATIVE</v>
      </c>
      <c r="AH277" s="16">
        <f>VLOOKUP($B277,[1]AC!$B:$BJ,33,FALSE)</f>
        <v>26.766499088129759</v>
      </c>
      <c r="AI277" s="16">
        <f>VLOOKUP($B277,[1]AC!$B:$BJ,34,FALSE)</f>
        <v>6560.7823076923087</v>
      </c>
      <c r="AJ277" s="16">
        <f>VLOOKUP($B277,[1]AC!$B:$BJ,35,FALSE)</f>
        <v>26.766242697435899</v>
      </c>
      <c r="AK277" s="16">
        <f>VLOOKUP($B277,[1]AC!$B:$BJ,36,FALSE)</f>
        <v>6561.3723076923088</v>
      </c>
      <c r="AL277" s="16">
        <f>VLOOKUP($B277,[1]AC!$B:$BJ,37,FALSE)</f>
        <v>4.0797724772466369E-3</v>
      </c>
      <c r="AM277" s="16">
        <f>VLOOKUP($B277,[1]AC!$B:$BJ,38,FALSE)</f>
        <v>4.0793665474608337E-3</v>
      </c>
      <c r="AN277" s="16" t="str">
        <f>VLOOKUP($B278,[1]AC!$B:$BJ,39,FALSE)</f>
        <v>UP</v>
      </c>
      <c r="AO277" s="16" t="str">
        <f>VLOOKUP($B277,[1]AC!$B:$BJ,40,FALSE)</f>
        <v>UP</v>
      </c>
      <c r="AP277" s="16" t="str">
        <f>VLOOKUP($B277,[1]AC!$B:$BJ,41,FALSE)</f>
        <v>NEGATIVE</v>
      </c>
      <c r="AQ277" s="16">
        <f>VLOOKUP($B277,[1]AC!$B:$BJ,42,FALSE)</f>
        <v>26.994271083248101</v>
      </c>
      <c r="AR277" s="16">
        <f>VLOOKUP($B277,[1]AC!$B:$BJ,43,FALSE)</f>
        <v>6769.6039787132295</v>
      </c>
      <c r="AS277" s="16">
        <f>VLOOKUP($B277,[1]AC!$B:$BJ,44,FALSE)</f>
        <v>26.998188875241944</v>
      </c>
      <c r="AT277" s="16">
        <f>VLOOKUP($B277,[1]AC!$B:$BJ,45,FALSE)</f>
        <v>6766.1256231941452</v>
      </c>
      <c r="AU277" s="16">
        <f>VLOOKUP($B277,[1]AC!$B:$BJ,46,FALSE)</f>
        <v>3.9875701988078757E-3</v>
      </c>
      <c r="AV277" s="16">
        <f>VLOOKUP($B277,[1]AC!$B:$BJ,47,FALSE)</f>
        <v>3.9901991743535896E-3</v>
      </c>
      <c r="AW277" s="16" t="str">
        <f>VLOOKUP($B277,[1]AC!$B:$BJ,48,FALSE)</f>
        <v>DOWN</v>
      </c>
      <c r="AX277" s="16" t="str">
        <f>VLOOKUP($B277,[1]AC!$B:$BJ,49,FALSE)</f>
        <v>DOWN</v>
      </c>
      <c r="AY277" s="16" t="str">
        <f>VLOOKUP($B277,[1]AC!$B:$BJ,50,FALSE)</f>
        <v>NEGATIVE</v>
      </c>
      <c r="AZ277" s="16">
        <f>VLOOKUP($B277,[1]AC!$B:$BJ,51,FALSE)</f>
        <v>35.985541292740209</v>
      </c>
      <c r="BA277" s="16">
        <f>VLOOKUP($B277,[1]AC!$B:$BJ,52,FALSE)</f>
        <v>27.0470967495826</v>
      </c>
      <c r="BB277" s="16">
        <f>VLOOKUP($B277,[1]AC!$B:$BJ,53,FALSE)</f>
        <v>26.760081596185305</v>
      </c>
      <c r="BC277" s="16">
        <f>VLOOKUP($B277,[1]AC!$B:$BJ,54,FALSE)</f>
        <v>-9.1357956778267413E-3</v>
      </c>
      <c r="BD277" s="16">
        <f>VLOOKUP($B277,[1]AC!$B:$BJ,55,FALSE)</f>
        <v>-9.8934056491706279E-3</v>
      </c>
      <c r="BE277" s="16">
        <f>VLOOKUP($B277,[1]AC!$B:$BJ,56,FALSE)</f>
        <v>1.491714577596337E-3</v>
      </c>
      <c r="BF277" s="14">
        <f>VLOOKUP($B277,[2]indicators!$A:$G,2,FALSE)</f>
        <v>0</v>
      </c>
      <c r="BG277" s="14">
        <f>VLOOKUP($B277,[2]indicators!$A:$G,3,FALSE)</f>
        <v>0</v>
      </c>
      <c r="BH277" s="14">
        <f>VLOOKUP($B277,[2]indicators!$A:$G,4,FALSE)</f>
        <v>0</v>
      </c>
      <c r="BI277" s="17">
        <f>VLOOKUP($B277,[2]indicators!$A:$G,5,FALSE)</f>
        <v>0</v>
      </c>
      <c r="BJ277" s="17">
        <f>VLOOKUP($B277,[2]indicators!$A:$G,6,FALSE)</f>
        <v>0</v>
      </c>
      <c r="BK277" s="17">
        <f>VLOOKUP($B277,[2]indicators!$A:$G,7,FALSE)</f>
        <v>0</v>
      </c>
    </row>
    <row r="278" spans="1:63" x14ac:dyDescent="0.25">
      <c r="A278" s="14">
        <v>277</v>
      </c>
      <c r="B278" s="14" t="s">
        <v>302</v>
      </c>
      <c r="C278" s="6" t="s">
        <v>690</v>
      </c>
      <c r="D278" s="6" t="s">
        <v>100</v>
      </c>
      <c r="E278" s="15">
        <f t="shared" ca="1" si="4"/>
        <v>4</v>
      </c>
      <c r="F278" s="16">
        <f>VLOOKUP($B278,[1]AC!$B:$BJ,5,FALSE)</f>
        <v>72.923433022945758</v>
      </c>
      <c r="G278" s="16">
        <f>VLOOKUP($B279,[1]AC!$B:$BJ,6,FALSE)</f>
        <v>52.558294930935155</v>
      </c>
      <c r="H278" s="16">
        <f>VLOOKUP($B279,[1]AC!$B:$BJ,7,FALSE)</f>
        <v>1</v>
      </c>
      <c r="I278" s="16">
        <f>VLOOKUP($B279,[1]AC!$B:$BJ,8,FALSE)</f>
        <v>150.81</v>
      </c>
      <c r="J278" s="16">
        <f>VLOOKUP($B279,[1]AC!$B:$BJ,9,FALSE)</f>
        <v>6941.81</v>
      </c>
      <c r="K278" s="16">
        <f>VLOOKUP($B279,[1]AC!$B:$BJ,10,FALSE)</f>
        <v>151.33000000000001</v>
      </c>
      <c r="L278" s="16">
        <f>VLOOKUP($B279,[1]AC!$B:$BJ,11,FALSE)</f>
        <v>6964.82</v>
      </c>
      <c r="M278" s="16">
        <f>VLOOKUP($B279,[1]AC!$B:$BJ,12,FALSE)</f>
        <v>2.1724881551065212E-2</v>
      </c>
      <c r="N278" s="16">
        <f>VLOOKUP($B279,[1]AC!$B:$BJ,13,FALSE)</f>
        <v>2.1727768987568955E-2</v>
      </c>
      <c r="O278" s="16">
        <f>VLOOKUP($B279,[1]AC!$B:$BJ,14,FALSE)</f>
        <v>141.22339077417189</v>
      </c>
      <c r="P278" s="16">
        <f>VLOOKUP($B279,[1]AC!$B:$BJ,15,FALSE)</f>
        <v>6892.2477999999992</v>
      </c>
      <c r="Q278" s="16">
        <f>VLOOKUP($B279,[1]AC!$B:$BJ,16,FALSE)</f>
        <v>140.83251648799998</v>
      </c>
      <c r="R278" s="16">
        <f>VLOOKUP($B279,[1]AC!$B:$BJ,17,FALSE)</f>
        <v>6889.6637999999994</v>
      </c>
      <c r="S278" s="16">
        <f>VLOOKUP($B279,[1]AC!$B:$BJ,18,FALSE)</f>
        <v>2.0490178947740665E-2</v>
      </c>
      <c r="T278" s="16">
        <f>VLOOKUP($B279,[1]AC!$B:$BJ,19,FALSE)</f>
        <v>2.0441130449355163E-2</v>
      </c>
      <c r="U278" s="16" t="str">
        <f>VLOOKUP($B278,[1]AC!$B:$BJ,20,FALSE)</f>
        <v>POSITIVE</v>
      </c>
      <c r="V278" s="16" t="str">
        <f>VLOOKUP($B278,[1]AC!$B:$BJ,21,FALSE)</f>
        <v/>
      </c>
      <c r="W278" s="16" t="str">
        <f>VLOOKUP($B278,[1]AC!$B:$BJ,22,FALSE)</f>
        <v>UP</v>
      </c>
      <c r="X278" s="16" t="str">
        <f>VLOOKUP($B278,[1]AC!$B:$BJ,23,FALSE)</f>
        <v>POSITIVE</v>
      </c>
      <c r="Y278" s="16">
        <f>VLOOKUP($B278,[1]AC!$B:$BJ,24,FALSE)</f>
        <v>306.39524737517428</v>
      </c>
      <c r="Z278" s="16">
        <f>VLOOKUP($B278,[1]AC!$B:$BJ,25,FALSE)</f>
        <v>6852.6203076923057</v>
      </c>
      <c r="AA278" s="16">
        <f>VLOOKUP($B278,[1]AC!$B:$BJ,26,FALSE)</f>
        <v>305.76134235015383</v>
      </c>
      <c r="AB278" s="16">
        <f>VLOOKUP($B278,[1]AC!$B:$BJ,27,FALSE)</f>
        <v>6850.3815384615364</v>
      </c>
      <c r="AC278" s="16">
        <f>VLOOKUP($B278,[1]AC!$B:$BJ,28,FALSE)</f>
        <v>4.4712129611388936E-2</v>
      </c>
      <c r="AD278" s="16">
        <f>VLOOKUP($B278,[1]AC!$B:$BJ,29,FALSE)</f>
        <v>4.4634206231208243E-2</v>
      </c>
      <c r="AE278" s="16" t="str">
        <f>VLOOKUP($B278,[1]AC!$B:$BJ,30,FALSE)</f>
        <v>UP</v>
      </c>
      <c r="AF278" s="16" t="str">
        <f>VLOOKUP($B278,[1]AC!$B:$BJ,31,FALSE)</f>
        <v>UP</v>
      </c>
      <c r="AG278" s="16" t="str">
        <f>VLOOKUP($B278,[1]AC!$B:$BJ,32,FALSE)</f>
        <v>POSITIVE</v>
      </c>
      <c r="AH278" s="16">
        <f>VLOOKUP($B278,[1]AC!$B:$BJ,33,FALSE)</f>
        <v>294.14903814210027</v>
      </c>
      <c r="AI278" s="16">
        <f>VLOOKUP($B278,[1]AC!$B:$BJ,34,FALSE)</f>
        <v>6560.7823076923087</v>
      </c>
      <c r="AJ278" s="16">
        <f>VLOOKUP($B278,[1]AC!$B:$BJ,35,FALSE)</f>
        <v>294.14621734757907</v>
      </c>
      <c r="AK278" s="16">
        <f>VLOOKUP($B278,[1]AC!$B:$BJ,36,FALSE)</f>
        <v>6561.3723076923088</v>
      </c>
      <c r="AL278" s="16">
        <f>VLOOKUP($B278,[1]AC!$B:$BJ,37,FALSE)</f>
        <v>4.4834445702796731E-2</v>
      </c>
      <c r="AM278" s="16">
        <f>VLOOKUP($B278,[1]AC!$B:$BJ,38,FALSE)</f>
        <v>4.4829984270627808E-2</v>
      </c>
      <c r="AN278" s="16" t="str">
        <f>VLOOKUP($B279,[1]AC!$B:$BJ,39,FALSE)</f>
        <v>DOWN</v>
      </c>
      <c r="AO278" s="16" t="str">
        <f>VLOOKUP($B278,[1]AC!$B:$BJ,40,FALSE)</f>
        <v>UP</v>
      </c>
      <c r="AP278" s="16" t="str">
        <f>VLOOKUP($B278,[1]AC!$B:$BJ,41,FALSE)</f>
        <v>POSITIVE</v>
      </c>
      <c r="AQ278" s="16">
        <f>VLOOKUP($B278,[1]AC!$B:$BJ,42,FALSE)</f>
        <v>304.74557103714</v>
      </c>
      <c r="AR278" s="16">
        <f>VLOOKUP($B278,[1]AC!$B:$BJ,43,FALSE)</f>
        <v>6769.6039787132295</v>
      </c>
      <c r="AS278" s="16">
        <f>VLOOKUP($B278,[1]AC!$B:$BJ,44,FALSE)</f>
        <v>304.08938188772379</v>
      </c>
      <c r="AT278" s="16">
        <f>VLOOKUP($B278,[1]AC!$B:$BJ,45,FALSE)</f>
        <v>6766.1256231941452</v>
      </c>
      <c r="AU278" s="16">
        <f>VLOOKUP($B278,[1]AC!$B:$BJ,46,FALSE)</f>
        <v>4.5016750166686444E-2</v>
      </c>
      <c r="AV278" s="16">
        <f>VLOOKUP($B278,[1]AC!$B:$BJ,47,FALSE)</f>
        <v>4.4942911028035215E-2</v>
      </c>
      <c r="AW278" s="16" t="str">
        <f>VLOOKUP($B278,[1]AC!$B:$BJ,48,FALSE)</f>
        <v>UP</v>
      </c>
      <c r="AX278" s="16" t="str">
        <f>VLOOKUP($B278,[1]AC!$B:$BJ,49,FALSE)</f>
        <v>UP</v>
      </c>
      <c r="AY278" s="16" t="str">
        <f>VLOOKUP($B278,[1]AC!$B:$BJ,50,FALSE)</f>
        <v>POSITIVE</v>
      </c>
      <c r="AZ278" s="16">
        <f>VLOOKUP($B278,[1]AC!$B:$BJ,51,FALSE)</f>
        <v>87.303063343416568</v>
      </c>
      <c r="BA278" s="16">
        <f>VLOOKUP($B278,[1]AC!$B:$BJ,52,FALSE)</f>
        <v>318.32290358020407</v>
      </c>
      <c r="BB278" s="16">
        <f>VLOOKUP($B278,[1]AC!$B:$BJ,53,FALSE)</f>
        <v>289.90011221281952</v>
      </c>
      <c r="BC278" s="16">
        <f>VLOOKUP($B278,[1]AC!$B:$BJ,54,FALSE)</f>
        <v>5.9395966193906524E-2</v>
      </c>
      <c r="BD278" s="16">
        <f>VLOOKUP($B278,[1]AC!$B:$BJ,55,FALSE)</f>
        <v>8.4468430842443487E-2</v>
      </c>
      <c r="BE278" s="16">
        <f>VLOOKUP($B278,[1]AC!$B:$BJ,56,FALSE)</f>
        <v>0.16326274393586648</v>
      </c>
      <c r="BF278" s="14">
        <f>VLOOKUP($B278,[2]indicators!$A:$G,2,FALSE)</f>
        <v>47</v>
      </c>
      <c r="BG278" s="14">
        <f>VLOOKUP($B278,[2]indicators!$A:$G,3,FALSE)</f>
        <v>0</v>
      </c>
      <c r="BH278" s="14">
        <f>VLOOKUP($B278,[2]indicators!$A:$G,4,FALSE)</f>
        <v>0</v>
      </c>
      <c r="BI278" s="17">
        <f>VLOOKUP($B278,[2]indicators!$A:$G,5,FALSE)</f>
        <v>0</v>
      </c>
      <c r="BJ278" s="17">
        <f>VLOOKUP($B278,[2]indicators!$A:$G,6,FALSE)</f>
        <v>45959</v>
      </c>
      <c r="BK278" s="17">
        <f>VLOOKUP($B278,[2]indicators!$A:$G,7,FALSE)</f>
        <v>46038</v>
      </c>
    </row>
    <row r="279" spans="1:63" x14ac:dyDescent="0.25">
      <c r="A279" s="14">
        <v>278</v>
      </c>
      <c r="B279" s="14" t="s">
        <v>303</v>
      </c>
      <c r="C279" s="6" t="s">
        <v>691</v>
      </c>
      <c r="D279" s="6" t="s">
        <v>100</v>
      </c>
      <c r="E279" s="15">
        <f t="shared" ca="1" si="4"/>
        <v>2</v>
      </c>
      <c r="F279" s="16">
        <f>VLOOKUP($B279,[1]AC!$B:$BJ,5,FALSE)</f>
        <v>66.096900798479425</v>
      </c>
      <c r="G279" s="16">
        <f>VLOOKUP($B280,[1]AC!$B:$BJ,6,FALSE)</f>
        <v>52.558294930935155</v>
      </c>
      <c r="H279" s="16">
        <f>VLOOKUP($B280,[1]AC!$B:$BJ,7,FALSE)</f>
        <v>0</v>
      </c>
      <c r="I279" s="16">
        <f>VLOOKUP($B280,[1]AC!$B:$BJ,8,FALSE)</f>
        <v>18.079999999999998</v>
      </c>
      <c r="J279" s="16">
        <f>VLOOKUP($B280,[1]AC!$B:$BJ,9,FALSE)</f>
        <v>6941.81</v>
      </c>
      <c r="K279" s="16">
        <f>VLOOKUP($B280,[1]AC!$B:$BJ,10,FALSE)</f>
        <v>18.045000000000002</v>
      </c>
      <c r="L279" s="16">
        <f>VLOOKUP($B280,[1]AC!$B:$BJ,11,FALSE)</f>
        <v>6964.82</v>
      </c>
      <c r="M279" s="16">
        <f>VLOOKUP($B280,[1]AC!$B:$BJ,12,FALSE)</f>
        <v>2.6045080461723955E-3</v>
      </c>
      <c r="N279" s="16">
        <f>VLOOKUP($B280,[1]AC!$B:$BJ,13,FALSE)</f>
        <v>2.5908781562194003E-3</v>
      </c>
      <c r="O279" s="16">
        <f>VLOOKUP($B280,[1]AC!$B:$BJ,14,FALSE)</f>
        <v>18.748143235674121</v>
      </c>
      <c r="P279" s="16">
        <f>VLOOKUP($B280,[1]AC!$B:$BJ,15,FALSE)</f>
        <v>6892.2477999999992</v>
      </c>
      <c r="Q279" s="16">
        <f>VLOOKUP($B280,[1]AC!$B:$BJ,16,FALSE)</f>
        <v>18.750589560400002</v>
      </c>
      <c r="R279" s="16">
        <f>VLOOKUP($B280,[1]AC!$B:$BJ,17,FALSE)</f>
        <v>6889.6637999999994</v>
      </c>
      <c r="S279" s="16">
        <f>VLOOKUP($B280,[1]AC!$B:$BJ,18,FALSE)</f>
        <v>2.720178348154302E-3</v>
      </c>
      <c r="T279" s="16">
        <f>VLOOKUP($B280,[1]AC!$B:$BJ,19,FALSE)</f>
        <v>2.7215536352296326E-3</v>
      </c>
      <c r="U279" s="16" t="str">
        <f>VLOOKUP($B279,[1]AC!$B:$BJ,20,FALSE)</f>
        <v>POSITIVE</v>
      </c>
      <c r="V279" s="16" t="str">
        <f>VLOOKUP($B279,[1]AC!$B:$BJ,21,FALSE)</f>
        <v/>
      </c>
      <c r="W279" s="16" t="str">
        <f>VLOOKUP($B279,[1]AC!$B:$BJ,22,FALSE)</f>
        <v>UP</v>
      </c>
      <c r="X279" s="16" t="str">
        <f>VLOOKUP($B279,[1]AC!$B:$BJ,23,FALSE)</f>
        <v>POSITIVE</v>
      </c>
      <c r="Y279" s="16">
        <f>VLOOKUP($B279,[1]AC!$B:$BJ,24,FALSE)</f>
        <v>138.37671991705531</v>
      </c>
      <c r="Z279" s="16">
        <f>VLOOKUP($B279,[1]AC!$B:$BJ,25,FALSE)</f>
        <v>6852.6203076923057</v>
      </c>
      <c r="AA279" s="16">
        <f>VLOOKUP($B279,[1]AC!$B:$BJ,26,FALSE)</f>
        <v>138.04744890384615</v>
      </c>
      <c r="AB279" s="16">
        <f>VLOOKUP($B279,[1]AC!$B:$BJ,27,FALSE)</f>
        <v>6850.3815384615364</v>
      </c>
      <c r="AC279" s="16">
        <f>VLOOKUP($B279,[1]AC!$B:$BJ,28,FALSE)</f>
        <v>2.0193256550596072E-2</v>
      </c>
      <c r="AD279" s="16">
        <f>VLOOKUP($B279,[1]AC!$B:$BJ,29,FALSE)</f>
        <v>2.0151789813279357E-2</v>
      </c>
      <c r="AE279" s="16" t="str">
        <f>VLOOKUP($B279,[1]AC!$B:$BJ,30,FALSE)</f>
        <v>UP</v>
      </c>
      <c r="AF279" s="16" t="str">
        <f>VLOOKUP($B279,[1]AC!$B:$BJ,31,FALSE)</f>
        <v>UP</v>
      </c>
      <c r="AG279" s="16" t="str">
        <f>VLOOKUP($B279,[1]AC!$B:$BJ,32,FALSE)</f>
        <v>POSITIVE</v>
      </c>
      <c r="AH279" s="16">
        <f>VLOOKUP($B279,[1]AC!$B:$BJ,33,FALSE)</f>
        <v>125.1101299184228</v>
      </c>
      <c r="AI279" s="16">
        <f>VLOOKUP($B279,[1]AC!$B:$BJ,34,FALSE)</f>
        <v>6560.7823076923087</v>
      </c>
      <c r="AJ279" s="16">
        <f>VLOOKUP($B279,[1]AC!$B:$BJ,35,FALSE)</f>
        <v>125.1234633143563</v>
      </c>
      <c r="AK279" s="16">
        <f>VLOOKUP($B279,[1]AC!$B:$BJ,36,FALSE)</f>
        <v>6561.3723076923088</v>
      </c>
      <c r="AL279" s="16">
        <f>VLOOKUP($B279,[1]AC!$B:$BJ,37,FALSE)</f>
        <v>1.9069392040600881E-2</v>
      </c>
      <c r="AM279" s="16">
        <f>VLOOKUP($B279,[1]AC!$B:$BJ,38,FALSE)</f>
        <v>1.9069709421558993E-2</v>
      </c>
      <c r="AN279" s="16" t="str">
        <f>VLOOKUP($B280,[1]AC!$B:$BJ,39,FALSE)</f>
        <v>UP</v>
      </c>
      <c r="AO279" s="16" t="str">
        <f>VLOOKUP($B279,[1]AC!$B:$BJ,40,FALSE)</f>
        <v>DOWN</v>
      </c>
      <c r="AP279" s="16" t="str">
        <f>VLOOKUP($B279,[1]AC!$B:$BJ,41,FALSE)</f>
        <v>POSITIVE</v>
      </c>
      <c r="AQ279" s="16">
        <f>VLOOKUP($B279,[1]AC!$B:$BJ,42,FALSE)</f>
        <v>135.1357934907019</v>
      </c>
      <c r="AR279" s="16">
        <f>VLOOKUP($B279,[1]AC!$B:$BJ,43,FALSE)</f>
        <v>6769.6039787132295</v>
      </c>
      <c r="AS279" s="16">
        <f>VLOOKUP($B279,[1]AC!$B:$BJ,44,FALSE)</f>
        <v>134.81915852978079</v>
      </c>
      <c r="AT279" s="16">
        <f>VLOOKUP($B279,[1]AC!$B:$BJ,45,FALSE)</f>
        <v>6766.1256231941452</v>
      </c>
      <c r="AU279" s="16">
        <f>VLOOKUP($B279,[1]AC!$B:$BJ,46,FALSE)</f>
        <v>1.9962141643090413E-2</v>
      </c>
      <c r="AV279" s="16">
        <f>VLOOKUP($B279,[1]AC!$B:$BJ,47,FALSE)</f>
        <v>1.9925606770826627E-2</v>
      </c>
      <c r="AW279" s="16" t="str">
        <f>VLOOKUP($B279,[1]AC!$B:$BJ,48,FALSE)</f>
        <v>UP</v>
      </c>
      <c r="AX279" s="16" t="str">
        <f>VLOOKUP($B279,[1]AC!$B:$BJ,49,FALSE)</f>
        <v>UP</v>
      </c>
      <c r="AY279" s="16" t="str">
        <f>VLOOKUP($B279,[1]AC!$B:$BJ,50,FALSE)</f>
        <v>POSITIVE</v>
      </c>
      <c r="AZ279" s="16">
        <f>VLOOKUP($B279,[1]AC!$B:$BJ,51,FALSE)</f>
        <v>86.675371110611508</v>
      </c>
      <c r="BA279" s="16">
        <f>VLOOKUP($B279,[1]AC!$B:$BJ,52,FALSE)</f>
        <v>144.81096766318049</v>
      </c>
      <c r="BB279" s="16">
        <f>VLOOKUP($B279,[1]AC!$B:$BJ,53,FALSE)</f>
        <v>122.59878055216022</v>
      </c>
      <c r="BC279" s="16">
        <f>VLOOKUP($B279,[1]AC!$B:$BJ,54,FALSE)</f>
        <v>4.1426643531398799E-2</v>
      </c>
      <c r="BD279" s="16">
        <f>VLOOKUP($B279,[1]AC!$B:$BJ,55,FALSE)</f>
        <v>6.7882587815483841E-2</v>
      </c>
      <c r="BE279" s="16">
        <f>VLOOKUP($B279,[1]AC!$B:$BJ,56,FALSE)</f>
        <v>0.23011011464210429</v>
      </c>
      <c r="BF279" s="14">
        <f>VLOOKUP($B279,[2]indicators!$A:$G,2,FALSE)</f>
        <v>53</v>
      </c>
      <c r="BG279" s="14">
        <f>VLOOKUP($B279,[2]indicators!$A:$G,3,FALSE)</f>
        <v>1</v>
      </c>
      <c r="BH279" s="14">
        <f>VLOOKUP($B279,[2]indicators!$A:$G,4,FALSE)</f>
        <v>0</v>
      </c>
      <c r="BI279" s="17">
        <f>VLOOKUP($B279,[2]indicators!$A:$G,5,FALSE)</f>
        <v>0</v>
      </c>
      <c r="BJ279" s="17">
        <f>VLOOKUP($B279,[2]indicators!$A:$G,6,FALSE)</f>
        <v>46037</v>
      </c>
      <c r="BK279" s="17">
        <f>VLOOKUP($B279,[2]indicators!$A:$G,7,FALSE)</f>
        <v>46031</v>
      </c>
    </row>
    <row r="280" spans="1:63" x14ac:dyDescent="0.25">
      <c r="A280" s="14">
        <v>279</v>
      </c>
      <c r="B280" s="14" t="s">
        <v>304</v>
      </c>
      <c r="C280" s="6" t="s">
        <v>692</v>
      </c>
      <c r="D280" s="6" t="s">
        <v>100</v>
      </c>
      <c r="E280" s="15">
        <f t="shared" ca="1" si="4"/>
        <v>1</v>
      </c>
      <c r="F280" s="16">
        <f>VLOOKUP($B280,[1]AC!$B:$BJ,5,FALSE)</f>
        <v>38.512004299454368</v>
      </c>
      <c r="G280" s="16">
        <f>VLOOKUP($B281,[1]AC!$B:$BJ,6,FALSE)</f>
        <v>52.558294930935155</v>
      </c>
      <c r="H280" s="16">
        <f>VLOOKUP($B281,[1]AC!$B:$BJ,7,FALSE)</f>
        <v>0</v>
      </c>
      <c r="I280" s="16">
        <f>VLOOKUP($B281,[1]AC!$B:$BJ,8,FALSE)</f>
        <v>27.17</v>
      </c>
      <c r="J280" s="16">
        <f>VLOOKUP($B281,[1]AC!$B:$BJ,9,FALSE)</f>
        <v>6941.81</v>
      </c>
      <c r="K280" s="16">
        <f>VLOOKUP($B281,[1]AC!$B:$BJ,10,FALSE)</f>
        <v>26.6</v>
      </c>
      <c r="L280" s="16">
        <f>VLOOKUP($B281,[1]AC!$B:$BJ,11,FALSE)</f>
        <v>6964.82</v>
      </c>
      <c r="M280" s="16">
        <f>VLOOKUP($B281,[1]AC!$B:$BJ,12,FALSE)</f>
        <v>3.9139648016871679E-3</v>
      </c>
      <c r="N280" s="16">
        <f>VLOOKUP($B281,[1]AC!$B:$BJ,13,FALSE)</f>
        <v>3.819194178744031E-3</v>
      </c>
      <c r="O280" s="16">
        <f>VLOOKUP($B281,[1]AC!$B:$BJ,14,FALSE)</f>
        <v>27.972000001525878</v>
      </c>
      <c r="P280" s="16">
        <f>VLOOKUP($B281,[1]AC!$B:$BJ,15,FALSE)</f>
        <v>6892.2477999999992</v>
      </c>
      <c r="Q280" s="16">
        <f>VLOOKUP($B281,[1]AC!$B:$BJ,16,FALSE)</f>
        <v>28.083999999999996</v>
      </c>
      <c r="R280" s="16">
        <f>VLOOKUP($B281,[1]AC!$B:$BJ,17,FALSE)</f>
        <v>6889.6637999999994</v>
      </c>
      <c r="S280" s="16">
        <f>VLOOKUP($B281,[1]AC!$B:$BJ,18,FALSE)</f>
        <v>4.0584727672626454E-3</v>
      </c>
      <c r="T280" s="16">
        <f>VLOOKUP($B281,[1]AC!$B:$BJ,19,FALSE)</f>
        <v>4.0762511517615707E-3</v>
      </c>
      <c r="U280" s="16" t="str">
        <f>VLOOKUP($B280,[1]AC!$B:$BJ,20,FALSE)</f>
        <v>NEGATIVE</v>
      </c>
      <c r="V280" s="16" t="str">
        <f>VLOOKUP($B280,[1]AC!$B:$BJ,21,FALSE)</f>
        <v/>
      </c>
      <c r="W280" s="16" t="str">
        <f>VLOOKUP($B280,[1]AC!$B:$BJ,22,FALSE)</f>
        <v>DOWN</v>
      </c>
      <c r="X280" s="16" t="str">
        <f>VLOOKUP($B280,[1]AC!$B:$BJ,23,FALSE)</f>
        <v>NEGATIVE</v>
      </c>
      <c r="Y280" s="16">
        <f>VLOOKUP($B280,[1]AC!$B:$BJ,24,FALSE)</f>
        <v>18.450999078210863</v>
      </c>
      <c r="Z280" s="16">
        <f>VLOOKUP($B280,[1]AC!$B:$BJ,25,FALSE)</f>
        <v>6852.6203076923057</v>
      </c>
      <c r="AA280" s="16">
        <f>VLOOKUP($B280,[1]AC!$B:$BJ,26,FALSE)</f>
        <v>18.442594469846156</v>
      </c>
      <c r="AB280" s="16">
        <f>VLOOKUP($B280,[1]AC!$B:$BJ,27,FALSE)</f>
        <v>6850.3815384615364</v>
      </c>
      <c r="AC280" s="16">
        <f>VLOOKUP($B280,[1]AC!$B:$BJ,28,FALSE)</f>
        <v>2.6925465369063237E-3</v>
      </c>
      <c r="AD280" s="16">
        <f>VLOOKUP($B280,[1]AC!$B:$BJ,29,FALSE)</f>
        <v>2.6921996046935523E-3</v>
      </c>
      <c r="AE280" s="16" t="str">
        <f>VLOOKUP($B280,[1]AC!$B:$BJ,30,FALSE)</f>
        <v>UP</v>
      </c>
      <c r="AF280" s="16" t="str">
        <f>VLOOKUP($B280,[1]AC!$B:$BJ,31,FALSE)</f>
        <v>UP</v>
      </c>
      <c r="AG280" s="16" t="str">
        <f>VLOOKUP($B280,[1]AC!$B:$BJ,32,FALSE)</f>
        <v>NEGATIVE</v>
      </c>
      <c r="AH280" s="16">
        <f>VLOOKUP($B280,[1]AC!$B:$BJ,33,FALSE)</f>
        <v>17.072165122146309</v>
      </c>
      <c r="AI280" s="16">
        <f>VLOOKUP($B280,[1]AC!$B:$BJ,34,FALSE)</f>
        <v>6560.7823076923087</v>
      </c>
      <c r="AJ280" s="16">
        <f>VLOOKUP($B280,[1]AC!$B:$BJ,35,FALSE)</f>
        <v>17.071267688205129</v>
      </c>
      <c r="AK280" s="16">
        <f>VLOOKUP($B280,[1]AC!$B:$BJ,36,FALSE)</f>
        <v>6561.3723076923088</v>
      </c>
      <c r="AL280" s="16">
        <f>VLOOKUP($B280,[1]AC!$B:$BJ,37,FALSE)</f>
        <v>2.6021538776145243E-3</v>
      </c>
      <c r="AM280" s="16">
        <f>VLOOKUP($B280,[1]AC!$B:$BJ,38,FALSE)</f>
        <v>2.6017831160398274E-3</v>
      </c>
      <c r="AN280" s="16" t="str">
        <f>VLOOKUP($B281,[1]AC!$B:$BJ,39,FALSE)</f>
        <v>UP</v>
      </c>
      <c r="AO280" s="16" t="str">
        <f>VLOOKUP($B280,[1]AC!$B:$BJ,40,FALSE)</f>
        <v>UP</v>
      </c>
      <c r="AP280" s="16" t="str">
        <f>VLOOKUP($B280,[1]AC!$B:$BJ,41,FALSE)</f>
        <v>BUY</v>
      </c>
      <c r="AQ280" s="16">
        <f>VLOOKUP($B280,[1]AC!$B:$BJ,42,FALSE)</f>
        <v>18.132292374511906</v>
      </c>
      <c r="AR280" s="16">
        <f>VLOOKUP($B280,[1]AC!$B:$BJ,43,FALSE)</f>
        <v>6769.6039787132295</v>
      </c>
      <c r="AS280" s="16">
        <f>VLOOKUP($B280,[1]AC!$B:$BJ,44,FALSE)</f>
        <v>18.133348168211537</v>
      </c>
      <c r="AT280" s="16">
        <f>VLOOKUP($B280,[1]AC!$B:$BJ,45,FALSE)</f>
        <v>6766.1256231941452</v>
      </c>
      <c r="AU280" s="16">
        <f>VLOOKUP($B280,[1]AC!$B:$BJ,46,FALSE)</f>
        <v>2.6784864272013892E-3</v>
      </c>
      <c r="AV280" s="16">
        <f>VLOOKUP($B280,[1]AC!$B:$BJ,47,FALSE)</f>
        <v>2.6800194347634896E-3</v>
      </c>
      <c r="AW280" s="16" t="str">
        <f>VLOOKUP($B280,[1]AC!$B:$BJ,48,FALSE)</f>
        <v>DOWN</v>
      </c>
      <c r="AX280" s="16" t="str">
        <f>VLOOKUP($B280,[1]AC!$B:$BJ,49,FALSE)</f>
        <v>DOWN</v>
      </c>
      <c r="AY280" s="16" t="str">
        <f>VLOOKUP($B280,[1]AC!$B:$BJ,50,FALSE)</f>
        <v>NEGATIVE</v>
      </c>
      <c r="AZ280" s="16">
        <f>VLOOKUP($B280,[1]AC!$B:$BJ,51,FALSE)</f>
        <v>35.852788919480659</v>
      </c>
      <c r="BA280" s="16">
        <f>VLOOKUP($B280,[1]AC!$B:$BJ,52,FALSE)</f>
        <v>19.01677419108729</v>
      </c>
      <c r="BB280" s="16">
        <f>VLOOKUP($B280,[1]AC!$B:$BJ,53,FALSE)</f>
        <v>16.681828263668539</v>
      </c>
      <c r="BC280" s="16">
        <f>VLOOKUP($B280,[1]AC!$B:$BJ,54,FALSE)</f>
        <v>-4.926041513004531E-2</v>
      </c>
      <c r="BD280" s="16">
        <f>VLOOKUP($B280,[1]AC!$B:$BJ,55,FALSE)</f>
        <v>-3.5637835025858711E-2</v>
      </c>
      <c r="BE280" s="16">
        <f>VLOOKUP($B280,[1]AC!$B:$BJ,56,FALSE)</f>
        <v>8.3814058880856912E-2</v>
      </c>
      <c r="BF280" s="14">
        <f>VLOOKUP($B280,[2]indicators!$A:$G,2,FALSE)</f>
        <v>0</v>
      </c>
      <c r="BG280" s="14">
        <f>VLOOKUP($B280,[2]indicators!$A:$G,3,FALSE)</f>
        <v>0</v>
      </c>
      <c r="BH280" s="14">
        <f>VLOOKUP($B280,[2]indicators!$A:$G,4,FALSE)</f>
        <v>0</v>
      </c>
      <c r="BI280" s="17">
        <f>VLOOKUP($B280,[2]indicators!$A:$G,5,FALSE)</f>
        <v>0</v>
      </c>
      <c r="BJ280" s="17">
        <f>VLOOKUP($B280,[2]indicators!$A:$G,6,FALSE)</f>
        <v>0</v>
      </c>
      <c r="BK280" s="17">
        <f>VLOOKUP($B280,[2]indicators!$A:$G,7,FALSE)</f>
        <v>0</v>
      </c>
    </row>
    <row r="281" spans="1:63" x14ac:dyDescent="0.25">
      <c r="A281" s="14">
        <v>280</v>
      </c>
      <c r="B281" s="14" t="s">
        <v>305</v>
      </c>
      <c r="C281" s="6" t="s">
        <v>693</v>
      </c>
      <c r="D281" s="6" t="s">
        <v>100</v>
      </c>
      <c r="E281" s="15">
        <f t="shared" ca="1" si="4"/>
        <v>-1</v>
      </c>
      <c r="F281" s="16">
        <f>VLOOKUP($B281,[1]AC!$B:$BJ,5,FALSE)</f>
        <v>48.81601464015084</v>
      </c>
      <c r="G281" s="16">
        <f>VLOOKUP($B282,[1]AC!$B:$BJ,6,FALSE)</f>
        <v>52.558294930935155</v>
      </c>
      <c r="H281" s="16">
        <f>VLOOKUP($B282,[1]AC!$B:$BJ,7,FALSE)</f>
        <v>0</v>
      </c>
      <c r="I281" s="16">
        <f>VLOOKUP($B282,[1]AC!$B:$BJ,8,FALSE)</f>
        <v>28.6</v>
      </c>
      <c r="J281" s="16">
        <f>VLOOKUP($B282,[1]AC!$B:$BJ,9,FALSE)</f>
        <v>6941.81</v>
      </c>
      <c r="K281" s="16">
        <f>VLOOKUP($B282,[1]AC!$B:$BJ,10,FALSE)</f>
        <v>28.12</v>
      </c>
      <c r="L281" s="16">
        <f>VLOOKUP($B282,[1]AC!$B:$BJ,11,FALSE)</f>
        <v>6964.82</v>
      </c>
      <c r="M281" s="16">
        <f>VLOOKUP($B282,[1]AC!$B:$BJ,12,FALSE)</f>
        <v>4.1199629491443877E-3</v>
      </c>
      <c r="N281" s="16">
        <f>VLOOKUP($B282,[1]AC!$B:$BJ,13,FALSE)</f>
        <v>4.0374338461008326E-3</v>
      </c>
      <c r="O281" s="16">
        <f>VLOOKUP($B282,[1]AC!$B:$BJ,14,FALSE)</f>
        <v>33.379026007629399</v>
      </c>
      <c r="P281" s="16">
        <f>VLOOKUP($B282,[1]AC!$B:$BJ,15,FALSE)</f>
        <v>6892.2477999999992</v>
      </c>
      <c r="Q281" s="16">
        <f>VLOOKUP($B282,[1]AC!$B:$BJ,16,FALSE)</f>
        <v>33.479626000000003</v>
      </c>
      <c r="R281" s="16">
        <f>VLOOKUP($B282,[1]AC!$B:$BJ,17,FALSE)</f>
        <v>6889.6637999999994</v>
      </c>
      <c r="S281" s="16">
        <f>VLOOKUP($B282,[1]AC!$B:$BJ,18,FALSE)</f>
        <v>4.8429811254942692E-3</v>
      </c>
      <c r="T281" s="16">
        <f>VLOOKUP($B282,[1]AC!$B:$BJ,19,FALSE)</f>
        <v>4.8593990899817212E-3</v>
      </c>
      <c r="U281" s="16" t="str">
        <f>VLOOKUP($B281,[1]AC!$B:$BJ,20,FALSE)</f>
        <v>NEGATIVE</v>
      </c>
      <c r="V281" s="16" t="str">
        <f>VLOOKUP($B281,[1]AC!$B:$BJ,21,FALSE)</f>
        <v/>
      </c>
      <c r="W281" s="16" t="str">
        <f>VLOOKUP($B281,[1]AC!$B:$BJ,22,FALSE)</f>
        <v>DOWN</v>
      </c>
      <c r="X281" s="16" t="str">
        <f>VLOOKUP($B281,[1]AC!$B:$BJ,23,FALSE)</f>
        <v>NEGATIVE</v>
      </c>
      <c r="Y281" s="16">
        <f>VLOOKUP($B281,[1]AC!$B:$BJ,24,FALSE)</f>
        <v>29.622615385789132</v>
      </c>
      <c r="Z281" s="16">
        <f>VLOOKUP($B281,[1]AC!$B:$BJ,25,FALSE)</f>
        <v>6852.6203076923057</v>
      </c>
      <c r="AA281" s="16">
        <f>VLOOKUP($B281,[1]AC!$B:$BJ,26,FALSE)</f>
        <v>29.722461538461534</v>
      </c>
      <c r="AB281" s="16">
        <f>VLOOKUP($B281,[1]AC!$B:$BJ,27,FALSE)</f>
        <v>6850.3815384615364</v>
      </c>
      <c r="AC281" s="16">
        <f>VLOOKUP($B281,[1]AC!$B:$BJ,28,FALSE)</f>
        <v>4.3228158070478112E-3</v>
      </c>
      <c r="AD281" s="16">
        <f>VLOOKUP($B281,[1]AC!$B:$BJ,29,FALSE)</f>
        <v>4.3388038128364783E-3</v>
      </c>
      <c r="AE281" s="16" t="str">
        <f>VLOOKUP($B281,[1]AC!$B:$BJ,30,FALSE)</f>
        <v>DOWN</v>
      </c>
      <c r="AF281" s="16" t="str">
        <f>VLOOKUP($B281,[1]AC!$B:$BJ,31,FALSE)</f>
        <v>DOWN</v>
      </c>
      <c r="AG281" s="16" t="str">
        <f>VLOOKUP($B281,[1]AC!$B:$BJ,32,FALSE)</f>
        <v>NEGATIVE</v>
      </c>
      <c r="AH281" s="16">
        <f>VLOOKUP($B281,[1]AC!$B:$BJ,33,FALSE)</f>
        <v>37.162051284007532</v>
      </c>
      <c r="AI281" s="16">
        <f>VLOOKUP($B281,[1]AC!$B:$BJ,34,FALSE)</f>
        <v>6560.7823076923087</v>
      </c>
      <c r="AJ281" s="16">
        <f>VLOOKUP($B281,[1]AC!$B:$BJ,35,FALSE)</f>
        <v>37.147435897435898</v>
      </c>
      <c r="AK281" s="16">
        <f>VLOOKUP($B281,[1]AC!$B:$BJ,36,FALSE)</f>
        <v>6561.3723076923088</v>
      </c>
      <c r="AL281" s="16">
        <f>VLOOKUP($B281,[1]AC!$B:$BJ,37,FALSE)</f>
        <v>5.6642713538042873E-3</v>
      </c>
      <c r="AM281" s="16">
        <f>VLOOKUP($B281,[1]AC!$B:$BJ,38,FALSE)</f>
        <v>5.6615345320194105E-3</v>
      </c>
      <c r="AN281" s="16" t="str">
        <f>VLOOKUP($B282,[1]AC!$B:$BJ,39,FALSE)</f>
        <v>UP</v>
      </c>
      <c r="AO281" s="16" t="str">
        <f>VLOOKUP($B281,[1]AC!$B:$BJ,40,FALSE)</f>
        <v>UP</v>
      </c>
      <c r="AP281" s="16" t="str">
        <f>VLOOKUP($B281,[1]AC!$B:$BJ,41,FALSE)</f>
        <v>NEGATIVE</v>
      </c>
      <c r="AQ281" s="16">
        <f>VLOOKUP($B281,[1]AC!$B:$BJ,42,FALSE)</f>
        <v>31.466303285526408</v>
      </c>
      <c r="AR281" s="16">
        <f>VLOOKUP($B281,[1]AC!$B:$BJ,43,FALSE)</f>
        <v>6769.6039787132295</v>
      </c>
      <c r="AS281" s="16">
        <f>VLOOKUP($B281,[1]AC!$B:$BJ,44,FALSE)</f>
        <v>31.553032733794197</v>
      </c>
      <c r="AT281" s="16">
        <f>VLOOKUP($B281,[1]AC!$B:$BJ,45,FALSE)</f>
        <v>6766.1256231941452</v>
      </c>
      <c r="AU281" s="16">
        <f>VLOOKUP($B281,[1]AC!$B:$BJ,46,FALSE)</f>
        <v>4.6481748983354179E-3</v>
      </c>
      <c r="AV281" s="16">
        <f>VLOOKUP($B281,[1]AC!$B:$BJ,47,FALSE)</f>
        <v>4.6633826344623314E-3</v>
      </c>
      <c r="AW281" s="16" t="str">
        <f>VLOOKUP($B281,[1]AC!$B:$BJ,48,FALSE)</f>
        <v>DOWN</v>
      </c>
      <c r="AX281" s="16" t="str">
        <f>VLOOKUP($B281,[1]AC!$B:$BJ,49,FALSE)</f>
        <v>DOWN</v>
      </c>
      <c r="AY281" s="16" t="str">
        <f>VLOOKUP($B281,[1]AC!$B:$BJ,50,FALSE)</f>
        <v>NEGATIVE</v>
      </c>
      <c r="AZ281" s="16">
        <f>VLOOKUP($B281,[1]AC!$B:$BJ,51,FALSE)</f>
        <v>38.641804359602439</v>
      </c>
      <c r="BA281" s="16">
        <f>VLOOKUP($B281,[1]AC!$B:$BJ,52,FALSE)</f>
        <v>26.810645163751417</v>
      </c>
      <c r="BB281" s="16">
        <f>VLOOKUP($B281,[1]AC!$B:$BJ,53,FALSE)</f>
        <v>39.063400000381471</v>
      </c>
      <c r="BC281" s="16">
        <f>VLOOKUP($B281,[1]AC!$B:$BJ,54,FALSE)</f>
        <v>1.3403438598875717E-2</v>
      </c>
      <c r="BD281" s="16">
        <f>VLOOKUP($B281,[1]AC!$B:$BJ,55,FALSE)</f>
        <v>-2.8671528724514728E-2</v>
      </c>
      <c r="BE281" s="16">
        <f>VLOOKUP($B281,[1]AC!$B:$BJ,56,FALSE)</f>
        <v>-0.30446402515565274</v>
      </c>
      <c r="BF281" s="14">
        <f>VLOOKUP($B281,[2]indicators!$A:$G,2,FALSE)</f>
        <v>1</v>
      </c>
      <c r="BG281" s="14">
        <f>VLOOKUP($B281,[2]indicators!$A:$G,3,FALSE)</f>
        <v>0</v>
      </c>
      <c r="BH281" s="14">
        <f>VLOOKUP($B281,[2]indicators!$A:$G,4,FALSE)</f>
        <v>0</v>
      </c>
      <c r="BI281" s="17">
        <f>VLOOKUP($B281,[2]indicators!$A:$G,5,FALSE)</f>
        <v>0</v>
      </c>
      <c r="BJ281" s="17">
        <f>VLOOKUP($B281,[2]indicators!$A:$G,6,FALSE)</f>
        <v>0</v>
      </c>
      <c r="BK281" s="17">
        <f>VLOOKUP($B281,[2]indicators!$A:$G,7,FALSE)</f>
        <v>0</v>
      </c>
    </row>
    <row r="282" spans="1:63" x14ac:dyDescent="0.25">
      <c r="A282" s="14">
        <v>281</v>
      </c>
      <c r="B282" s="14" t="s">
        <v>306</v>
      </c>
      <c r="C282" s="6" t="s">
        <v>307</v>
      </c>
      <c r="D282" s="6" t="s">
        <v>100</v>
      </c>
      <c r="E282" s="15">
        <f t="shared" ca="1" si="4"/>
        <v>-1</v>
      </c>
      <c r="F282" s="16">
        <f>VLOOKUP($B282,[1]AC!$B:$BJ,5,FALSE)</f>
        <v>33.552764596392123</v>
      </c>
      <c r="G282" s="16">
        <f>VLOOKUP($B283,[1]AC!$B:$BJ,6,FALSE)</f>
        <v>52.558294930935155</v>
      </c>
      <c r="H282" s="16">
        <f>VLOOKUP($B283,[1]AC!$B:$BJ,7,FALSE)</f>
        <v>0</v>
      </c>
      <c r="I282" s="16">
        <f>VLOOKUP($B283,[1]AC!$B:$BJ,8,FALSE)</f>
        <v>271.85000000000002</v>
      </c>
      <c r="J282" s="16">
        <f>VLOOKUP($B283,[1]AC!$B:$BJ,9,FALSE)</f>
        <v>6941.81</v>
      </c>
      <c r="K282" s="16">
        <f>VLOOKUP($B283,[1]AC!$B:$BJ,10,FALSE)</f>
        <v>276.42</v>
      </c>
      <c r="L282" s="16">
        <f>VLOOKUP($B283,[1]AC!$B:$BJ,11,FALSE)</f>
        <v>6964.82</v>
      </c>
      <c r="M282" s="16">
        <f>VLOOKUP($B283,[1]AC!$B:$BJ,12,FALSE)</f>
        <v>3.9161256214157406E-2</v>
      </c>
      <c r="N282" s="16">
        <f>VLOOKUP($B283,[1]AC!$B:$BJ,13,FALSE)</f>
        <v>3.9688032138662593E-2</v>
      </c>
      <c r="O282" s="16">
        <f>VLOOKUP($B283,[1]AC!$B:$BJ,14,FALSE)</f>
        <v>257.71938790907024</v>
      </c>
      <c r="P282" s="16">
        <f>VLOOKUP($B283,[1]AC!$B:$BJ,15,FALSE)</f>
        <v>6892.2477999999992</v>
      </c>
      <c r="Q282" s="16">
        <f>VLOOKUP($B283,[1]AC!$B:$BJ,16,FALSE)</f>
        <v>256.86619109299994</v>
      </c>
      <c r="R282" s="16">
        <f>VLOOKUP($B283,[1]AC!$B:$BJ,17,FALSE)</f>
        <v>6889.6637999999994</v>
      </c>
      <c r="S282" s="16">
        <f>VLOOKUP($B283,[1]AC!$B:$BJ,18,FALSE)</f>
        <v>3.7392646838535069E-2</v>
      </c>
      <c r="T282" s="16">
        <f>VLOOKUP($B283,[1]AC!$B:$BJ,19,FALSE)</f>
        <v>3.7282833901561348E-2</v>
      </c>
      <c r="U282" s="16" t="str">
        <f>VLOOKUP($B282,[1]AC!$B:$BJ,20,FALSE)</f>
        <v>NEGATIVE</v>
      </c>
      <c r="V282" s="16" t="str">
        <f>VLOOKUP($B282,[1]AC!$B:$BJ,21,FALSE)</f>
        <v/>
      </c>
      <c r="W282" s="16" t="str">
        <f>VLOOKUP($B282,[1]AC!$B:$BJ,22,FALSE)</f>
        <v>DOWN</v>
      </c>
      <c r="X282" s="16" t="str">
        <f>VLOOKUP($B282,[1]AC!$B:$BJ,23,FALSE)</f>
        <v>NEGATIVE</v>
      </c>
      <c r="Y282" s="16">
        <f>VLOOKUP($B282,[1]AC!$B:$BJ,24,FALSE)</f>
        <v>33.608333852022618</v>
      </c>
      <c r="Z282" s="16">
        <f>VLOOKUP($B282,[1]AC!$B:$BJ,25,FALSE)</f>
        <v>6852.6203076923057</v>
      </c>
      <c r="AA282" s="16">
        <f>VLOOKUP($B282,[1]AC!$B:$BJ,26,FALSE)</f>
        <v>33.705147692307698</v>
      </c>
      <c r="AB282" s="16">
        <f>VLOOKUP($B282,[1]AC!$B:$BJ,27,FALSE)</f>
        <v>6850.3815384615364</v>
      </c>
      <c r="AC282" s="16">
        <f>VLOOKUP($B282,[1]AC!$B:$BJ,28,FALSE)</f>
        <v>4.9044500268453648E-3</v>
      </c>
      <c r="AD282" s="16">
        <f>VLOOKUP($B282,[1]AC!$B:$BJ,29,FALSE)</f>
        <v>4.9201854674910889E-3</v>
      </c>
      <c r="AE282" s="16" t="str">
        <f>VLOOKUP($B282,[1]AC!$B:$BJ,30,FALSE)</f>
        <v>DOWN</v>
      </c>
      <c r="AF282" s="16" t="str">
        <f>VLOOKUP($B282,[1]AC!$B:$BJ,31,FALSE)</f>
        <v>DOWN</v>
      </c>
      <c r="AG282" s="16" t="str">
        <f>VLOOKUP($B282,[1]AC!$B:$BJ,32,FALSE)</f>
        <v>NEGATIVE</v>
      </c>
      <c r="AH282" s="16">
        <f>VLOOKUP($B282,[1]AC!$B:$BJ,33,FALSE)</f>
        <v>34.517000009781285</v>
      </c>
      <c r="AI282" s="16">
        <f>VLOOKUP($B282,[1]AC!$B:$BJ,34,FALSE)</f>
        <v>6560.7823076923087</v>
      </c>
      <c r="AJ282" s="16">
        <f>VLOOKUP($B282,[1]AC!$B:$BJ,35,FALSE)</f>
        <v>34.504692307692309</v>
      </c>
      <c r="AK282" s="16">
        <f>VLOOKUP($B282,[1]AC!$B:$BJ,36,FALSE)</f>
        <v>6561.3723076923088</v>
      </c>
      <c r="AL282" s="16">
        <f>VLOOKUP($B282,[1]AC!$B:$BJ,37,FALSE)</f>
        <v>5.2611103967450954E-3</v>
      </c>
      <c r="AM282" s="16">
        <f>VLOOKUP($B282,[1]AC!$B:$BJ,38,FALSE)</f>
        <v>5.2587615348759116E-3</v>
      </c>
      <c r="AN282" s="16" t="str">
        <f>VLOOKUP($B283,[1]AC!$B:$BJ,39,FALSE)</f>
        <v>DOWN</v>
      </c>
      <c r="AO282" s="16" t="str">
        <f>VLOOKUP($B282,[1]AC!$B:$BJ,40,FALSE)</f>
        <v>UP</v>
      </c>
      <c r="AP282" s="16" t="str">
        <f>VLOOKUP($B282,[1]AC!$B:$BJ,41,FALSE)</f>
        <v>NEGATIVE</v>
      </c>
      <c r="AQ282" s="16">
        <f>VLOOKUP($B282,[1]AC!$B:$BJ,42,FALSE)</f>
        <v>33.575671262698485</v>
      </c>
      <c r="AR282" s="16">
        <f>VLOOKUP($B282,[1]AC!$B:$BJ,43,FALSE)</f>
        <v>6769.6039787132295</v>
      </c>
      <c r="AS282" s="16">
        <f>VLOOKUP($B282,[1]AC!$B:$BJ,44,FALSE)</f>
        <v>33.676194832202675</v>
      </c>
      <c r="AT282" s="16">
        <f>VLOOKUP($B282,[1]AC!$B:$BJ,45,FALSE)</f>
        <v>6766.1256231941452</v>
      </c>
      <c r="AU282" s="16">
        <f>VLOOKUP($B282,[1]AC!$B:$BJ,46,FALSE)</f>
        <v>4.9597688976010931E-3</v>
      </c>
      <c r="AV282" s="16">
        <f>VLOOKUP($B282,[1]AC!$B:$BJ,47,FALSE)</f>
        <v>4.9771755222458988E-3</v>
      </c>
      <c r="AW282" s="16" t="str">
        <f>VLOOKUP($B282,[1]AC!$B:$BJ,48,FALSE)</f>
        <v>DOWN</v>
      </c>
      <c r="AX282" s="16" t="str">
        <f>VLOOKUP($B282,[1]AC!$B:$BJ,49,FALSE)</f>
        <v>DOWN</v>
      </c>
      <c r="AY282" s="16" t="str">
        <f>VLOOKUP($B282,[1]AC!$B:$BJ,50,FALSE)</f>
        <v>NEGATIVE</v>
      </c>
      <c r="AZ282" s="16">
        <f>VLOOKUP($B282,[1]AC!$B:$BJ,51,FALSE)</f>
        <v>23.103284794646314</v>
      </c>
      <c r="BA282" s="16">
        <f>VLOOKUP($B282,[1]AC!$B:$BJ,52,FALSE)</f>
        <v>32.270712915531277</v>
      </c>
      <c r="BB282" s="16">
        <f>VLOOKUP($B282,[1]AC!$B:$BJ,53,FALSE)</f>
        <v>34.738878001907352</v>
      </c>
      <c r="BC282" s="16">
        <f>VLOOKUP($B282,[1]AC!$B:$BJ,54,FALSE)</f>
        <v>-0.11374749994335054</v>
      </c>
      <c r="BD282" s="16">
        <f>VLOOKUP($B282,[1]AC!$B:$BJ,55,FALSE)</f>
        <v>-0.1431745194283699</v>
      </c>
      <c r="BE282" s="16">
        <f>VLOOKUP($B282,[1]AC!$B:$BJ,56,FALSE)</f>
        <v>-0.17671491870204592</v>
      </c>
      <c r="BF282" s="14">
        <f>VLOOKUP($B282,[2]indicators!$A:$G,2,FALSE)</f>
        <v>0</v>
      </c>
      <c r="BG282" s="14">
        <f>VLOOKUP($B282,[2]indicators!$A:$G,3,FALSE)</f>
        <v>0</v>
      </c>
      <c r="BH282" s="14">
        <f>VLOOKUP($B282,[2]indicators!$A:$G,4,FALSE)</f>
        <v>0</v>
      </c>
      <c r="BI282" s="17">
        <f>VLOOKUP($B282,[2]indicators!$A:$G,5,FALSE)</f>
        <v>0</v>
      </c>
      <c r="BJ282" s="17">
        <f>VLOOKUP($B282,[2]indicators!$A:$G,6,FALSE)</f>
        <v>0</v>
      </c>
      <c r="BK282" s="17">
        <f>VLOOKUP($B282,[2]indicators!$A:$G,7,FALSE)</f>
        <v>0</v>
      </c>
    </row>
    <row r="283" spans="1:63" x14ac:dyDescent="0.25">
      <c r="A283" s="14">
        <v>282</v>
      </c>
      <c r="B283" s="14" t="s">
        <v>308</v>
      </c>
      <c r="C283" s="6" t="s">
        <v>309</v>
      </c>
      <c r="D283" s="6" t="s">
        <v>100</v>
      </c>
      <c r="E283" s="15">
        <f t="shared" ca="1" si="4"/>
        <v>7</v>
      </c>
      <c r="F283" s="16">
        <f>VLOOKUP($B283,[1]AC!$B:$BJ,5,FALSE)</f>
        <v>51.097400911157273</v>
      </c>
      <c r="G283" s="16">
        <f>VLOOKUP($B284,[1]AC!$B:$BJ,6,FALSE)</f>
        <v>52.558294930935155</v>
      </c>
      <c r="H283" s="16">
        <f>VLOOKUP($B284,[1]AC!$B:$BJ,7,FALSE)</f>
        <v>0</v>
      </c>
      <c r="I283" s="16">
        <f>VLOOKUP($B284,[1]AC!$B:$BJ,8,FALSE)</f>
        <v>125.34</v>
      </c>
      <c r="J283" s="16">
        <f>VLOOKUP($B284,[1]AC!$B:$BJ,9,FALSE)</f>
        <v>6941.81</v>
      </c>
      <c r="K283" s="16">
        <f>VLOOKUP($B284,[1]AC!$B:$BJ,10,FALSE)</f>
        <v>126.11</v>
      </c>
      <c r="L283" s="16">
        <f>VLOOKUP($B284,[1]AC!$B:$BJ,11,FALSE)</f>
        <v>6964.82</v>
      </c>
      <c r="M283" s="16">
        <f>VLOOKUP($B284,[1]AC!$B:$BJ,12,FALSE)</f>
        <v>1.8055809651949563E-2</v>
      </c>
      <c r="N283" s="16">
        <f>VLOOKUP($B284,[1]AC!$B:$BJ,13,FALSE)</f>
        <v>1.8106713454188336E-2</v>
      </c>
      <c r="O283" s="16">
        <f>VLOOKUP($B284,[1]AC!$B:$BJ,14,FALSE)</f>
        <v>124.02558635555781</v>
      </c>
      <c r="P283" s="16">
        <f>VLOOKUP($B284,[1]AC!$B:$BJ,15,FALSE)</f>
        <v>6892.2477999999992</v>
      </c>
      <c r="Q283" s="16">
        <f>VLOOKUP($B284,[1]AC!$B:$BJ,16,FALSE)</f>
        <v>123.96769307080004</v>
      </c>
      <c r="R283" s="16">
        <f>VLOOKUP($B284,[1]AC!$B:$BJ,17,FALSE)</f>
        <v>6889.6637999999994</v>
      </c>
      <c r="S283" s="16">
        <f>VLOOKUP($B284,[1]AC!$B:$BJ,18,FALSE)</f>
        <v>1.7994940105832791E-2</v>
      </c>
      <c r="T283" s="16">
        <f>VLOOKUP($B284,[1]AC!$B:$BJ,19,FALSE)</f>
        <v>1.7993286271936818E-2</v>
      </c>
      <c r="U283" s="16" t="str">
        <f>VLOOKUP($B283,[1]AC!$B:$BJ,20,FALSE)</f>
        <v>NEGATIVE</v>
      </c>
      <c r="V283" s="16" t="str">
        <f>VLOOKUP($B283,[1]AC!$B:$BJ,21,FALSE)</f>
        <v/>
      </c>
      <c r="W283" s="16" t="str">
        <f>VLOOKUP($B283,[1]AC!$B:$BJ,22,FALSE)</f>
        <v>UP</v>
      </c>
      <c r="X283" s="16" t="str">
        <f>VLOOKUP($B283,[1]AC!$B:$BJ,23,FALSE)</f>
        <v>POSITIVE</v>
      </c>
      <c r="Y283" s="16">
        <f>VLOOKUP($B283,[1]AC!$B:$BJ,24,FALSE)</f>
        <v>250.86677311790021</v>
      </c>
      <c r="Z283" s="16">
        <f>VLOOKUP($B283,[1]AC!$B:$BJ,25,FALSE)</f>
        <v>6852.6203076923057</v>
      </c>
      <c r="AA283" s="16">
        <f>VLOOKUP($B283,[1]AC!$B:$BJ,26,FALSE)</f>
        <v>250.35239985676918</v>
      </c>
      <c r="AB283" s="16">
        <f>VLOOKUP($B283,[1]AC!$B:$BJ,27,FALSE)</f>
        <v>6850.3815384615364</v>
      </c>
      <c r="AC283" s="16">
        <f>VLOOKUP($B283,[1]AC!$B:$BJ,28,FALSE)</f>
        <v>3.6608882712543332E-2</v>
      </c>
      <c r="AD283" s="16">
        <f>VLOOKUP($B283,[1]AC!$B:$BJ,29,FALSE)</f>
        <v>3.654576003557803E-2</v>
      </c>
      <c r="AE283" s="16" t="str">
        <f>VLOOKUP($B283,[1]AC!$B:$BJ,30,FALSE)</f>
        <v>UP</v>
      </c>
      <c r="AF283" s="16" t="str">
        <f>VLOOKUP($B283,[1]AC!$B:$BJ,31,FALSE)</f>
        <v>UP</v>
      </c>
      <c r="AG283" s="16" t="str">
        <f>VLOOKUP($B283,[1]AC!$B:$BJ,32,FALSE)</f>
        <v>POSITIVE</v>
      </c>
      <c r="AH283" s="16">
        <f>VLOOKUP($B283,[1]AC!$B:$BJ,33,FALSE)</f>
        <v>230.96759160244591</v>
      </c>
      <c r="AI283" s="16">
        <f>VLOOKUP($B283,[1]AC!$B:$BJ,34,FALSE)</f>
        <v>6560.7823076923087</v>
      </c>
      <c r="AJ283" s="16">
        <f>VLOOKUP($B283,[1]AC!$B:$BJ,35,FALSE)</f>
        <v>231.08477093312499</v>
      </c>
      <c r="AK283" s="16">
        <f>VLOOKUP($B283,[1]AC!$B:$BJ,36,FALSE)</f>
        <v>6561.3723076923088</v>
      </c>
      <c r="AL283" s="16">
        <f>VLOOKUP($B283,[1]AC!$B:$BJ,37,FALSE)</f>
        <v>3.5204276071108737E-2</v>
      </c>
      <c r="AM283" s="16">
        <f>VLOOKUP($B283,[1]AC!$B:$BJ,38,FALSE)</f>
        <v>3.5218969461953832E-2</v>
      </c>
      <c r="AN283" s="16" t="str">
        <f>VLOOKUP($B284,[1]AC!$B:$BJ,39,FALSE)</f>
        <v>DOWN</v>
      </c>
      <c r="AO283" s="16" t="str">
        <f>VLOOKUP($B283,[1]AC!$B:$BJ,40,FALSE)</f>
        <v>DOWN</v>
      </c>
      <c r="AP283" s="16" t="str">
        <f>VLOOKUP($B283,[1]AC!$B:$BJ,41,FALSE)</f>
        <v>POSITIVE</v>
      </c>
      <c r="AQ283" s="16">
        <f>VLOOKUP($B283,[1]AC!$B:$BJ,42,FALSE)</f>
        <v>248.55042127786734</v>
      </c>
      <c r="AR283" s="16">
        <f>VLOOKUP($B283,[1]AC!$B:$BJ,43,FALSE)</f>
        <v>6769.6039787132295</v>
      </c>
      <c r="AS283" s="16">
        <f>VLOOKUP($B283,[1]AC!$B:$BJ,44,FALSE)</f>
        <v>248.07981339913476</v>
      </c>
      <c r="AT283" s="16">
        <f>VLOOKUP($B283,[1]AC!$B:$BJ,45,FALSE)</f>
        <v>6766.1256231941452</v>
      </c>
      <c r="AU283" s="16">
        <f>VLOOKUP($B283,[1]AC!$B:$BJ,46,FALSE)</f>
        <v>3.6715651618532637E-2</v>
      </c>
      <c r="AV283" s="16">
        <f>VLOOKUP($B283,[1]AC!$B:$BJ,47,FALSE)</f>
        <v>3.6664973016274194E-2</v>
      </c>
      <c r="AW283" s="16" t="str">
        <f>VLOOKUP($B283,[1]AC!$B:$BJ,48,FALSE)</f>
        <v>UP</v>
      </c>
      <c r="AX283" s="16" t="str">
        <f>VLOOKUP($B283,[1]AC!$B:$BJ,49,FALSE)</f>
        <v>UP</v>
      </c>
      <c r="AY283" s="16" t="str">
        <f>VLOOKUP($B283,[1]AC!$B:$BJ,50,FALSE)</f>
        <v>POSITIVE</v>
      </c>
      <c r="AZ283" s="16">
        <f>VLOOKUP($B283,[1]AC!$B:$BJ,51,FALSE)</f>
        <v>59.320799054489818</v>
      </c>
      <c r="BA283" s="16">
        <f>VLOOKUP($B283,[1]AC!$B:$BJ,52,FALSE)</f>
        <v>271.61064535817786</v>
      </c>
      <c r="BB283" s="16">
        <f>VLOOKUP($B283,[1]AC!$B:$BJ,53,FALSE)</f>
        <v>225.40196909571506</v>
      </c>
      <c r="BC283" s="16">
        <f>VLOOKUP($B283,[1]AC!$B:$BJ,54,FALSE)</f>
        <v>8.8124175511050673E-4</v>
      </c>
      <c r="BD283" s="16">
        <f>VLOOKUP($B283,[1]AC!$B:$BJ,55,FALSE)</f>
        <v>5.4829449214412351E-2</v>
      </c>
      <c r="BE283" s="16">
        <f>VLOOKUP($B283,[1]AC!$B:$BJ,56,FALSE)</f>
        <v>0.2060675471941471</v>
      </c>
      <c r="BF283" s="14">
        <f>VLOOKUP($B283,[2]indicators!$A:$G,2,FALSE)</f>
        <v>3</v>
      </c>
      <c r="BG283" s="14">
        <f>VLOOKUP($B283,[2]indicators!$A:$G,3,FALSE)</f>
        <v>0</v>
      </c>
      <c r="BH283" s="14">
        <f>VLOOKUP($B283,[2]indicators!$A:$G,4,FALSE)</f>
        <v>0</v>
      </c>
      <c r="BI283" s="17">
        <f>VLOOKUP($B283,[2]indicators!$A:$G,5,FALSE)</f>
        <v>46052</v>
      </c>
      <c r="BJ283" s="17">
        <f>VLOOKUP($B283,[2]indicators!$A:$G,6,FALSE)</f>
        <v>45958</v>
      </c>
      <c r="BK283" s="17">
        <f>VLOOKUP($B283,[2]indicators!$A:$G,7,FALSE)</f>
        <v>46028</v>
      </c>
    </row>
    <row r="284" spans="1:63" x14ac:dyDescent="0.25">
      <c r="A284" s="14">
        <v>283</v>
      </c>
      <c r="B284" s="14" t="s">
        <v>310</v>
      </c>
      <c r="C284" s="6" t="s">
        <v>311</v>
      </c>
      <c r="D284" s="6" t="s">
        <v>100</v>
      </c>
      <c r="E284" s="15">
        <f t="shared" ca="1" si="4"/>
        <v>5</v>
      </c>
      <c r="F284" s="16">
        <f>VLOOKUP($B284,[1]AC!$B:$BJ,5,FALSE)</f>
        <v>50.531641497620207</v>
      </c>
      <c r="G284" s="16">
        <f>VLOOKUP($B285,[1]AC!$B:$BJ,6,FALSE)</f>
        <v>52.558294930935155</v>
      </c>
      <c r="H284" s="16">
        <f>VLOOKUP($B285,[1]AC!$B:$BJ,7,FALSE)</f>
        <v>1</v>
      </c>
      <c r="I284" s="16">
        <f>VLOOKUP($B285,[1]AC!$B:$BJ,8,FALSE)</f>
        <v>120.35</v>
      </c>
      <c r="J284" s="16">
        <f>VLOOKUP($B285,[1]AC!$B:$BJ,9,FALSE)</f>
        <v>6941.81</v>
      </c>
      <c r="K284" s="16">
        <f>VLOOKUP($B285,[1]AC!$B:$BJ,10,FALSE)</f>
        <v>117.05</v>
      </c>
      <c r="L284" s="16">
        <f>VLOOKUP($B285,[1]AC!$B:$BJ,11,FALSE)</f>
        <v>6964.82</v>
      </c>
      <c r="M284" s="16">
        <f>VLOOKUP($B285,[1]AC!$B:$BJ,12,FALSE)</f>
        <v>1.7336976955577867E-2</v>
      </c>
      <c r="N284" s="16">
        <f>VLOOKUP($B285,[1]AC!$B:$BJ,13,FALSE)</f>
        <v>1.6805890173758976E-2</v>
      </c>
      <c r="O284" s="16">
        <f>VLOOKUP($B285,[1]AC!$B:$BJ,14,FALSE)</f>
        <v>109.29137931808246</v>
      </c>
      <c r="P284" s="16">
        <f>VLOOKUP($B285,[1]AC!$B:$BJ,15,FALSE)</f>
        <v>6892.2477999999992</v>
      </c>
      <c r="Q284" s="16">
        <f>VLOOKUP($B285,[1]AC!$B:$BJ,16,FALSE)</f>
        <v>109.06423884180002</v>
      </c>
      <c r="R284" s="16">
        <f>VLOOKUP($B285,[1]AC!$B:$BJ,17,FALSE)</f>
        <v>6889.6637999999994</v>
      </c>
      <c r="S284" s="16">
        <f>VLOOKUP($B285,[1]AC!$B:$BJ,18,FALSE)</f>
        <v>1.5857145954340537E-2</v>
      </c>
      <c r="T284" s="16">
        <f>VLOOKUP($B285,[1]AC!$B:$BJ,19,FALSE)</f>
        <v>1.5830124953528216E-2</v>
      </c>
      <c r="U284" s="16" t="str">
        <f>VLOOKUP($B284,[1]AC!$B:$BJ,20,FALSE)</f>
        <v>NEGATIVE</v>
      </c>
      <c r="V284" s="16" t="str">
        <f>VLOOKUP($B284,[1]AC!$B:$BJ,21,FALSE)</f>
        <v/>
      </c>
      <c r="W284" s="16" t="str">
        <f>VLOOKUP($B284,[1]AC!$B:$BJ,22,FALSE)</f>
        <v>UP</v>
      </c>
      <c r="X284" s="16" t="str">
        <f>VLOOKUP($B284,[1]AC!$B:$BJ,23,FALSE)</f>
        <v>POSITIVE</v>
      </c>
      <c r="Y284" s="16">
        <f>VLOOKUP($B284,[1]AC!$B:$BJ,24,FALSE)</f>
        <v>121.79661205842909</v>
      </c>
      <c r="Z284" s="16">
        <f>VLOOKUP($B284,[1]AC!$B:$BJ,25,FALSE)</f>
        <v>6852.6203076923057</v>
      </c>
      <c r="AA284" s="16">
        <f>VLOOKUP($B284,[1]AC!$B:$BJ,26,FALSE)</f>
        <v>121.54292384184619</v>
      </c>
      <c r="AB284" s="16">
        <f>VLOOKUP($B284,[1]AC!$B:$BJ,27,FALSE)</f>
        <v>6850.3815384615364</v>
      </c>
      <c r="AC284" s="16">
        <f>VLOOKUP($B284,[1]AC!$B:$BJ,28,FALSE)</f>
        <v>1.7773728382660885E-2</v>
      </c>
      <c r="AD284" s="16">
        <f>VLOOKUP($B284,[1]AC!$B:$BJ,29,FALSE)</f>
        <v>1.7742504291102943E-2</v>
      </c>
      <c r="AE284" s="16" t="str">
        <f>VLOOKUP($B284,[1]AC!$B:$BJ,30,FALSE)</f>
        <v>UP</v>
      </c>
      <c r="AF284" s="16" t="str">
        <f>VLOOKUP($B284,[1]AC!$B:$BJ,31,FALSE)</f>
        <v>UP</v>
      </c>
      <c r="AG284" s="16" t="str">
        <f>VLOOKUP($B284,[1]AC!$B:$BJ,32,FALSE)</f>
        <v>POSITIVE</v>
      </c>
      <c r="AH284" s="16">
        <f>VLOOKUP($B284,[1]AC!$B:$BJ,33,FALSE)</f>
        <v>103.13243674595385</v>
      </c>
      <c r="AI284" s="16">
        <f>VLOOKUP($B284,[1]AC!$B:$BJ,34,FALSE)</f>
        <v>6560.7823076923087</v>
      </c>
      <c r="AJ284" s="16">
        <f>VLOOKUP($B284,[1]AC!$B:$BJ,35,FALSE)</f>
        <v>103.15218042959768</v>
      </c>
      <c r="AK284" s="16">
        <f>VLOOKUP($B284,[1]AC!$B:$BJ,36,FALSE)</f>
        <v>6561.3723076923088</v>
      </c>
      <c r="AL284" s="16">
        <f>VLOOKUP($B284,[1]AC!$B:$BJ,37,FALSE)</f>
        <v>1.5719533419823174E-2</v>
      </c>
      <c r="AM284" s="16">
        <f>VLOOKUP($B284,[1]AC!$B:$BJ,38,FALSE)</f>
        <v>1.5721128994412633E-2</v>
      </c>
      <c r="AN284" s="16" t="str">
        <f>VLOOKUP($B285,[1]AC!$B:$BJ,39,FALSE)</f>
        <v>UP</v>
      </c>
      <c r="AO284" s="16" t="str">
        <f>VLOOKUP($B284,[1]AC!$B:$BJ,40,FALSE)</f>
        <v>DOWN</v>
      </c>
      <c r="AP284" s="16" t="str">
        <f>VLOOKUP($B284,[1]AC!$B:$BJ,41,FALSE)</f>
        <v>POSITIVE</v>
      </c>
      <c r="AQ284" s="16">
        <f>VLOOKUP($B284,[1]AC!$B:$BJ,42,FALSE)</f>
        <v>115.95352239673201</v>
      </c>
      <c r="AR284" s="16">
        <f>VLOOKUP($B284,[1]AC!$B:$BJ,43,FALSE)</f>
        <v>6769.6039787132295</v>
      </c>
      <c r="AS284" s="16">
        <f>VLOOKUP($B284,[1]AC!$B:$BJ,44,FALSE)</f>
        <v>115.76393865342243</v>
      </c>
      <c r="AT284" s="16">
        <f>VLOOKUP($B284,[1]AC!$B:$BJ,45,FALSE)</f>
        <v>6766.1256231941452</v>
      </c>
      <c r="AU284" s="16">
        <f>VLOOKUP($B284,[1]AC!$B:$BJ,46,FALSE)</f>
        <v>1.7128553274511123E-2</v>
      </c>
      <c r="AV284" s="16">
        <f>VLOOKUP($B284,[1]AC!$B:$BJ,47,FALSE)</f>
        <v>1.710933924380386E-2</v>
      </c>
      <c r="AW284" s="16" t="str">
        <f>VLOOKUP($B284,[1]AC!$B:$BJ,48,FALSE)</f>
        <v>UP</v>
      </c>
      <c r="AX284" s="16" t="str">
        <f>VLOOKUP($B284,[1]AC!$B:$BJ,49,FALSE)</f>
        <v>UP</v>
      </c>
      <c r="AY284" s="16" t="str">
        <f>VLOOKUP($B284,[1]AC!$B:$BJ,50,FALSE)</f>
        <v>POSITIVE</v>
      </c>
      <c r="AZ284" s="16">
        <f>VLOOKUP($B284,[1]AC!$B:$BJ,51,FALSE)</f>
        <v>60.85111518432408</v>
      </c>
      <c r="BA284" s="16">
        <f>VLOOKUP($B284,[1]AC!$B:$BJ,52,FALSE)</f>
        <v>125.10870955928677</v>
      </c>
      <c r="BB284" s="16">
        <f>VLOOKUP($B284,[1]AC!$B:$BJ,53,FALSE)</f>
        <v>100.44357625626375</v>
      </c>
      <c r="BC284" s="16">
        <f>VLOOKUP($B284,[1]AC!$B:$BJ,54,FALSE)</f>
        <v>1.8487157411182231E-3</v>
      </c>
      <c r="BD284" s="16">
        <f>VLOOKUP($B284,[1]AC!$B:$BJ,55,FALSE)</f>
        <v>1.0597923243628404E-2</v>
      </c>
      <c r="BE284" s="16">
        <f>VLOOKUP($B284,[1]AC!$B:$BJ,56,FALSE)</f>
        <v>0.24786476817808123</v>
      </c>
      <c r="BF284" s="14">
        <f>VLOOKUP($B284,[2]indicators!$A:$G,2,FALSE)</f>
        <v>3</v>
      </c>
      <c r="BG284" s="14">
        <f>VLOOKUP($B284,[2]indicators!$A:$G,3,FALSE)</f>
        <v>0</v>
      </c>
      <c r="BH284" s="14">
        <f>VLOOKUP($B284,[2]indicators!$A:$G,4,FALSE)</f>
        <v>0</v>
      </c>
      <c r="BI284" s="17">
        <f>VLOOKUP($B284,[2]indicators!$A:$G,5,FALSE)</f>
        <v>46008</v>
      </c>
      <c r="BJ284" s="17">
        <f>VLOOKUP($B284,[2]indicators!$A:$G,6,FALSE)</f>
        <v>45958</v>
      </c>
      <c r="BK284" s="17">
        <f>VLOOKUP($B284,[2]indicators!$A:$G,7,FALSE)</f>
        <v>46043</v>
      </c>
    </row>
    <row r="285" spans="1:63" x14ac:dyDescent="0.25">
      <c r="A285" s="14">
        <v>284</v>
      </c>
      <c r="B285" s="14" t="s">
        <v>312</v>
      </c>
      <c r="C285" s="6" t="s">
        <v>313</v>
      </c>
      <c r="D285" s="6" t="s">
        <v>100</v>
      </c>
      <c r="E285" s="15">
        <f t="shared" ca="1" si="4"/>
        <v>6</v>
      </c>
      <c r="F285" s="16">
        <f>VLOOKUP($B285,[1]AC!$B:$BJ,5,FALSE)</f>
        <v>70.172172503834815</v>
      </c>
      <c r="G285" s="16">
        <f>VLOOKUP($B286,[1]AC!$B:$BJ,6,FALSE)</f>
        <v>52.558294930935155</v>
      </c>
      <c r="H285" s="16">
        <f>VLOOKUP($B286,[1]AC!$B:$BJ,7,FALSE)</f>
        <v>1</v>
      </c>
      <c r="I285" s="16">
        <f>VLOOKUP($B286,[1]AC!$B:$BJ,8,FALSE)</f>
        <v>52.91</v>
      </c>
      <c r="J285" s="16">
        <f>VLOOKUP($B286,[1]AC!$B:$BJ,9,FALSE)</f>
        <v>6941.81</v>
      </c>
      <c r="K285" s="16">
        <f>VLOOKUP($B286,[1]AC!$B:$BJ,10,FALSE)</f>
        <v>52.18</v>
      </c>
      <c r="L285" s="16">
        <f>VLOOKUP($B286,[1]AC!$B:$BJ,11,FALSE)</f>
        <v>6964.82</v>
      </c>
      <c r="M285" s="16">
        <f>VLOOKUP($B286,[1]AC!$B:$BJ,12,FALSE)</f>
        <v>7.6219314559171159E-3</v>
      </c>
      <c r="N285" s="16">
        <f>VLOOKUP($B286,[1]AC!$B:$BJ,13,FALSE)</f>
        <v>7.4919380543933657E-3</v>
      </c>
      <c r="O285" s="16">
        <f>VLOOKUP($B286,[1]AC!$B:$BJ,14,FALSE)</f>
        <v>47.236463790948235</v>
      </c>
      <c r="P285" s="16">
        <f>VLOOKUP($B286,[1]AC!$B:$BJ,15,FALSE)</f>
        <v>6892.2477999999992</v>
      </c>
      <c r="Q285" s="16">
        <f>VLOOKUP($B286,[1]AC!$B:$BJ,16,FALSE)</f>
        <v>47.062601959199995</v>
      </c>
      <c r="R285" s="16">
        <f>VLOOKUP($B286,[1]AC!$B:$BJ,17,FALSE)</f>
        <v>6889.6637999999994</v>
      </c>
      <c r="S285" s="16">
        <f>VLOOKUP($B286,[1]AC!$B:$BJ,18,FALSE)</f>
        <v>6.8535643467357984E-3</v>
      </c>
      <c r="T285" s="16">
        <f>VLOOKUP($B286,[1]AC!$B:$BJ,19,FALSE)</f>
        <v>6.8308996382668193E-3</v>
      </c>
      <c r="U285" s="16" t="str">
        <f>VLOOKUP($B285,[1]AC!$B:$BJ,20,FALSE)</f>
        <v>POSITIVE</v>
      </c>
      <c r="V285" s="16" t="str">
        <f>VLOOKUP($B285,[1]AC!$B:$BJ,21,FALSE)</f>
        <v/>
      </c>
      <c r="W285" s="16" t="str">
        <f>VLOOKUP($B285,[1]AC!$B:$BJ,22,FALSE)</f>
        <v>UP</v>
      </c>
      <c r="X285" s="16" t="str">
        <f>VLOOKUP($B285,[1]AC!$B:$BJ,23,FALSE)</f>
        <v>POSITIVE</v>
      </c>
      <c r="Y285" s="16">
        <f>VLOOKUP($B285,[1]AC!$B:$BJ,24,FALSE)</f>
        <v>108.02718320914035</v>
      </c>
      <c r="Z285" s="16">
        <f>VLOOKUP($B285,[1]AC!$B:$BJ,25,FALSE)</f>
        <v>6852.6203076923057</v>
      </c>
      <c r="AA285" s="16">
        <f>VLOOKUP($B285,[1]AC!$B:$BJ,26,FALSE)</f>
        <v>107.77551487553848</v>
      </c>
      <c r="AB285" s="16">
        <f>VLOOKUP($B285,[1]AC!$B:$BJ,27,FALSE)</f>
        <v>6850.3815384615364</v>
      </c>
      <c r="AC285" s="16">
        <f>VLOOKUP($B285,[1]AC!$B:$BJ,28,FALSE)</f>
        <v>1.576436142067817E-2</v>
      </c>
      <c r="AD285" s="16">
        <f>VLOOKUP($B285,[1]AC!$B:$BJ,29,FALSE)</f>
        <v>1.5732775506069517E-2</v>
      </c>
      <c r="AE285" s="16" t="str">
        <f>VLOOKUP($B285,[1]AC!$B:$BJ,30,FALSE)</f>
        <v>UP</v>
      </c>
      <c r="AF285" s="16" t="str">
        <f>VLOOKUP($B285,[1]AC!$B:$BJ,31,FALSE)</f>
        <v>UP</v>
      </c>
      <c r="AG285" s="16" t="str">
        <f>VLOOKUP($B285,[1]AC!$B:$BJ,32,FALSE)</f>
        <v>POSITIVE</v>
      </c>
      <c r="AH285" s="16">
        <f>VLOOKUP($B285,[1]AC!$B:$BJ,33,FALSE)</f>
        <v>106.8692998672236</v>
      </c>
      <c r="AI285" s="16">
        <f>VLOOKUP($B285,[1]AC!$B:$BJ,34,FALSE)</f>
        <v>6560.7823076923087</v>
      </c>
      <c r="AJ285" s="16">
        <f>VLOOKUP($B285,[1]AC!$B:$BJ,35,FALSE)</f>
        <v>106.78468452173333</v>
      </c>
      <c r="AK285" s="16">
        <f>VLOOKUP($B285,[1]AC!$B:$BJ,36,FALSE)</f>
        <v>6561.3723076923088</v>
      </c>
      <c r="AL285" s="16">
        <f>VLOOKUP($B285,[1]AC!$B:$BJ,37,FALSE)</f>
        <v>1.62891092639856E-2</v>
      </c>
      <c r="AM285" s="16">
        <f>VLOOKUP($B285,[1]AC!$B:$BJ,38,FALSE)</f>
        <v>1.627474856083733E-2</v>
      </c>
      <c r="AN285" s="16" t="str">
        <f>VLOOKUP($B286,[1]AC!$B:$BJ,39,FALSE)</f>
        <v>UP</v>
      </c>
      <c r="AO285" s="16" t="str">
        <f>VLOOKUP($B285,[1]AC!$B:$BJ,40,FALSE)</f>
        <v>UP</v>
      </c>
      <c r="AP285" s="16" t="str">
        <f>VLOOKUP($B285,[1]AC!$B:$BJ,41,FALSE)</f>
        <v>POSITIVE</v>
      </c>
      <c r="AQ285" s="16">
        <f>VLOOKUP($B285,[1]AC!$B:$BJ,42,FALSE)</f>
        <v>108.71830052328039</v>
      </c>
      <c r="AR285" s="16">
        <f>VLOOKUP($B285,[1]AC!$B:$BJ,43,FALSE)</f>
        <v>6769.6039787132295</v>
      </c>
      <c r="AS285" s="16">
        <f>VLOOKUP($B285,[1]AC!$B:$BJ,44,FALSE)</f>
        <v>108.48333846286339</v>
      </c>
      <c r="AT285" s="16">
        <f>VLOOKUP($B285,[1]AC!$B:$BJ,45,FALSE)</f>
        <v>6766.1256231941452</v>
      </c>
      <c r="AU285" s="16">
        <f>VLOOKUP($B285,[1]AC!$B:$BJ,46,FALSE)</f>
        <v>1.6059772604888126E-2</v>
      </c>
      <c r="AV285" s="16">
        <f>VLOOKUP($B285,[1]AC!$B:$BJ,47,FALSE)</f>
        <v>1.6033302439875583E-2</v>
      </c>
      <c r="AW285" s="16" t="str">
        <f>VLOOKUP($B285,[1]AC!$B:$BJ,48,FALSE)</f>
        <v>UP</v>
      </c>
      <c r="AX285" s="16" t="str">
        <f>VLOOKUP($B285,[1]AC!$B:$BJ,49,FALSE)</f>
        <v>UP</v>
      </c>
      <c r="AY285" s="16" t="str">
        <f>VLOOKUP($B285,[1]AC!$B:$BJ,50,FALSE)</f>
        <v>POSITIVE</v>
      </c>
      <c r="AZ285" s="16">
        <f>VLOOKUP($B285,[1]AC!$B:$BJ,51,FALSE)</f>
        <v>74.837366187778798</v>
      </c>
      <c r="BA285" s="16">
        <f>VLOOKUP($B285,[1]AC!$B:$BJ,52,FALSE)</f>
        <v>110.87612898303618</v>
      </c>
      <c r="BB285" s="16">
        <f>VLOOKUP($B285,[1]AC!$B:$BJ,53,FALSE)</f>
        <v>105.60652515934783</v>
      </c>
      <c r="BC285" s="16">
        <f>VLOOKUP($B285,[1]AC!$B:$BJ,54,FALSE)</f>
        <v>8.5445542731865221E-2</v>
      </c>
      <c r="BD285" s="16">
        <f>VLOOKUP($B285,[1]AC!$B:$BJ,55,FALSE)</f>
        <v>0.10118474806446032</v>
      </c>
      <c r="BE285" s="16">
        <f>VLOOKUP($B285,[1]AC!$B:$BJ,56,FALSE)</f>
        <v>0.13960761248801634</v>
      </c>
      <c r="BF285" s="14">
        <f>VLOOKUP($B285,[2]indicators!$A:$G,2,FALSE)</f>
        <v>7</v>
      </c>
      <c r="BG285" s="14">
        <f>VLOOKUP($B285,[2]indicators!$A:$G,3,FALSE)</f>
        <v>0</v>
      </c>
      <c r="BH285" s="14">
        <f>VLOOKUP($B285,[2]indicators!$A:$G,4,FALSE)</f>
        <v>0</v>
      </c>
      <c r="BI285" s="17">
        <f>VLOOKUP($B285,[2]indicators!$A:$G,5,FALSE)</f>
        <v>0</v>
      </c>
      <c r="BJ285" s="17">
        <f>VLOOKUP($B285,[2]indicators!$A:$G,6,FALSE)</f>
        <v>0</v>
      </c>
      <c r="BK285" s="17">
        <f>VLOOKUP($B285,[2]indicators!$A:$G,7,FALSE)</f>
        <v>0</v>
      </c>
    </row>
    <row r="286" spans="1:63" x14ac:dyDescent="0.25">
      <c r="A286" s="14">
        <v>285</v>
      </c>
      <c r="B286" s="14" t="s">
        <v>314</v>
      </c>
      <c r="C286" s="6" t="s">
        <v>315</v>
      </c>
      <c r="D286" s="6" t="s">
        <v>100</v>
      </c>
      <c r="E286" s="15">
        <f t="shared" ca="1" si="4"/>
        <v>4</v>
      </c>
      <c r="F286" s="16">
        <f>VLOOKUP($B286,[1]AC!$B:$BJ,5,FALSE)</f>
        <v>72.91821451453086</v>
      </c>
      <c r="G286" s="16">
        <f>VLOOKUP($B287,[1]AC!$B:$BJ,6,FALSE)</f>
        <v>52.558294930935155</v>
      </c>
      <c r="H286" s="16">
        <f>VLOOKUP($B287,[1]AC!$B:$BJ,7,FALSE)</f>
        <v>0</v>
      </c>
      <c r="I286" s="16">
        <f>VLOOKUP($B287,[1]AC!$B:$BJ,8,FALSE)</f>
        <v>117.58</v>
      </c>
      <c r="J286" s="16">
        <f>VLOOKUP($B287,[1]AC!$B:$BJ,9,FALSE)</f>
        <v>6941.81</v>
      </c>
      <c r="K286" s="16">
        <f>VLOOKUP($B287,[1]AC!$B:$BJ,10,FALSE)</f>
        <v>116.88</v>
      </c>
      <c r="L286" s="16">
        <f>VLOOKUP($B287,[1]AC!$B:$BJ,11,FALSE)</f>
        <v>6964.82</v>
      </c>
      <c r="M286" s="16">
        <f>VLOOKUP($B287,[1]AC!$B:$BJ,12,FALSE)</f>
        <v>1.6937945579034861E-2</v>
      </c>
      <c r="N286" s="16">
        <f>VLOOKUP($B287,[1]AC!$B:$BJ,13,FALSE)</f>
        <v>1.6781481789909861E-2</v>
      </c>
      <c r="O286" s="16">
        <f>VLOOKUP($B287,[1]AC!$B:$BJ,14,FALSE)</f>
        <v>116.73591904662109</v>
      </c>
      <c r="P286" s="16">
        <f>VLOOKUP($B287,[1]AC!$B:$BJ,15,FALSE)</f>
        <v>6892.2477999999992</v>
      </c>
      <c r="Q286" s="16">
        <f>VLOOKUP($B287,[1]AC!$B:$BJ,16,FALSE)</f>
        <v>116.66613633999999</v>
      </c>
      <c r="R286" s="16">
        <f>VLOOKUP($B287,[1]AC!$B:$BJ,17,FALSE)</f>
        <v>6889.6637999999994</v>
      </c>
      <c r="S286" s="16">
        <f>VLOOKUP($B287,[1]AC!$B:$BJ,18,FALSE)</f>
        <v>1.6937278292086525E-2</v>
      </c>
      <c r="T286" s="16">
        <f>VLOOKUP($B287,[1]AC!$B:$BJ,19,FALSE)</f>
        <v>1.6933502087576466E-2</v>
      </c>
      <c r="U286" s="16" t="str">
        <f>VLOOKUP($B286,[1]AC!$B:$BJ,20,FALSE)</f>
        <v>POSITIVE</v>
      </c>
      <c r="V286" s="16" t="str">
        <f>VLOOKUP($B286,[1]AC!$B:$BJ,21,FALSE)</f>
        <v/>
      </c>
      <c r="W286" s="16" t="str">
        <f>VLOOKUP($B286,[1]AC!$B:$BJ,22,FALSE)</f>
        <v>UP</v>
      </c>
      <c r="X286" s="16" t="str">
        <f>VLOOKUP($B286,[1]AC!$B:$BJ,23,FALSE)</f>
        <v>POSITIVE</v>
      </c>
      <c r="Y286" s="16">
        <f>VLOOKUP($B286,[1]AC!$B:$BJ,24,FALSE)</f>
        <v>46.269192244421724</v>
      </c>
      <c r="Z286" s="16">
        <f>VLOOKUP($B286,[1]AC!$B:$BJ,25,FALSE)</f>
        <v>6852.6203076923057</v>
      </c>
      <c r="AA286" s="16">
        <f>VLOOKUP($B286,[1]AC!$B:$BJ,26,FALSE)</f>
        <v>46.107366484923077</v>
      </c>
      <c r="AB286" s="16">
        <f>VLOOKUP($B286,[1]AC!$B:$BJ,27,FALSE)</f>
        <v>6850.3815384615364</v>
      </c>
      <c r="AC286" s="16">
        <f>VLOOKUP($B286,[1]AC!$B:$BJ,28,FALSE)</f>
        <v>6.752043768203958E-3</v>
      </c>
      <c r="AD286" s="16">
        <f>VLOOKUP($B286,[1]AC!$B:$BJ,29,FALSE)</f>
        <v>6.7306275170299348E-3</v>
      </c>
      <c r="AE286" s="16" t="str">
        <f>VLOOKUP($B286,[1]AC!$B:$BJ,30,FALSE)</f>
        <v>UP</v>
      </c>
      <c r="AF286" s="16" t="str">
        <f>VLOOKUP($B286,[1]AC!$B:$BJ,31,FALSE)</f>
        <v>UP</v>
      </c>
      <c r="AG286" s="16" t="str">
        <f>VLOOKUP($B286,[1]AC!$B:$BJ,32,FALSE)</f>
        <v>POSITIVE</v>
      </c>
      <c r="AH286" s="16">
        <f>VLOOKUP($B286,[1]AC!$B:$BJ,33,FALSE)</f>
        <v>45.108447634219203</v>
      </c>
      <c r="AI286" s="16">
        <f>VLOOKUP($B286,[1]AC!$B:$BJ,34,FALSE)</f>
        <v>6560.7823076923087</v>
      </c>
      <c r="AJ286" s="16">
        <f>VLOOKUP($B286,[1]AC!$B:$BJ,35,FALSE)</f>
        <v>45.089729689413758</v>
      </c>
      <c r="AK286" s="16">
        <f>VLOOKUP($B286,[1]AC!$B:$BJ,36,FALSE)</f>
        <v>6561.3723076923088</v>
      </c>
      <c r="AL286" s="16">
        <f>VLOOKUP($B286,[1]AC!$B:$BJ,37,FALSE)</f>
        <v>6.8754678205571584E-3</v>
      </c>
      <c r="AM286" s="16">
        <f>VLOOKUP($B286,[1]AC!$B:$BJ,38,FALSE)</f>
        <v>6.8719968285525018E-3</v>
      </c>
      <c r="AN286" s="16" t="str">
        <f>VLOOKUP($B287,[1]AC!$B:$BJ,39,FALSE)</f>
        <v>UP</v>
      </c>
      <c r="AO286" s="16" t="str">
        <f>VLOOKUP($B286,[1]AC!$B:$BJ,40,FALSE)</f>
        <v>UP</v>
      </c>
      <c r="AP286" s="16" t="str">
        <f>VLOOKUP($B286,[1]AC!$B:$BJ,41,FALSE)</f>
        <v>POSITIVE</v>
      </c>
      <c r="AQ286" s="16">
        <f>VLOOKUP($B286,[1]AC!$B:$BJ,42,FALSE)</f>
        <v>46.421169959275574</v>
      </c>
      <c r="AR286" s="16">
        <f>VLOOKUP($B286,[1]AC!$B:$BJ,43,FALSE)</f>
        <v>6769.6039787132295</v>
      </c>
      <c r="AS286" s="16">
        <f>VLOOKUP($B286,[1]AC!$B:$BJ,44,FALSE)</f>
        <v>46.290096832895344</v>
      </c>
      <c r="AT286" s="16">
        <f>VLOOKUP($B286,[1]AC!$B:$BJ,45,FALSE)</f>
        <v>6766.1256231941452</v>
      </c>
      <c r="AU286" s="16">
        <f>VLOOKUP($B286,[1]AC!$B:$BJ,46,FALSE)</f>
        <v>6.8572947701586728E-3</v>
      </c>
      <c r="AV286" s="16">
        <f>VLOOKUP($B286,[1]AC!$B:$BJ,47,FALSE)</f>
        <v>6.8414480325659048E-3</v>
      </c>
      <c r="AW286" s="16" t="str">
        <f>VLOOKUP($B286,[1]AC!$B:$BJ,48,FALSE)</f>
        <v>UP</v>
      </c>
      <c r="AX286" s="16" t="str">
        <f>VLOOKUP($B286,[1]AC!$B:$BJ,49,FALSE)</f>
        <v>UP</v>
      </c>
      <c r="AY286" s="16" t="str">
        <f>VLOOKUP($B286,[1]AC!$B:$BJ,50,FALSE)</f>
        <v>POSITIVE</v>
      </c>
      <c r="AZ286" s="16">
        <f>VLOOKUP($B286,[1]AC!$B:$BJ,51,FALSE)</f>
        <v>89.338707302085751</v>
      </c>
      <c r="BA286" s="16">
        <f>VLOOKUP($B286,[1]AC!$B:$BJ,52,FALSE)</f>
        <v>48.861290317658444</v>
      </c>
      <c r="BB286" s="16">
        <f>VLOOKUP($B286,[1]AC!$B:$BJ,53,FALSE)</f>
        <v>44.639295608896859</v>
      </c>
      <c r="BC286" s="16">
        <f>VLOOKUP($B286,[1]AC!$B:$BJ,54,FALSE)</f>
        <v>8.2861292774299766E-2</v>
      </c>
      <c r="BD286" s="16">
        <f>VLOOKUP($B286,[1]AC!$B:$BJ,55,FALSE)</f>
        <v>0.12010924937482215</v>
      </c>
      <c r="BE286" s="16">
        <f>VLOOKUP($B286,[1]AC!$B:$BJ,56,FALSE)</f>
        <v>0.18527855958046846</v>
      </c>
      <c r="BF286" s="14">
        <f>VLOOKUP($B286,[2]indicators!$A:$G,2,FALSE)</f>
        <v>42</v>
      </c>
      <c r="BG286" s="14">
        <f>VLOOKUP($B286,[2]indicators!$A:$G,3,FALSE)</f>
        <v>0</v>
      </c>
      <c r="BH286" s="14">
        <f>VLOOKUP($B286,[2]indicators!$A:$G,4,FALSE)</f>
        <v>0</v>
      </c>
      <c r="BI286" s="17">
        <f>VLOOKUP($B286,[2]indicators!$A:$G,5,FALSE)</f>
        <v>0</v>
      </c>
      <c r="BJ286" s="17">
        <f>VLOOKUP($B286,[2]indicators!$A:$G,6,FALSE)</f>
        <v>46034</v>
      </c>
      <c r="BK286" s="17">
        <f>VLOOKUP($B286,[2]indicators!$A:$G,7,FALSE)</f>
        <v>0</v>
      </c>
    </row>
    <row r="287" spans="1:63" x14ac:dyDescent="0.25">
      <c r="A287" s="14">
        <v>286</v>
      </c>
      <c r="B287" s="14" t="s">
        <v>316</v>
      </c>
      <c r="C287" s="6" t="s">
        <v>694</v>
      </c>
      <c r="D287" s="6" t="s">
        <v>100</v>
      </c>
      <c r="E287" s="15">
        <f t="shared" ca="1" si="4"/>
        <v>4</v>
      </c>
      <c r="F287" s="16">
        <f>VLOOKUP($B287,[1]AC!$B:$BJ,5,FALSE)</f>
        <v>52.623510767136345</v>
      </c>
      <c r="G287" s="16">
        <f>VLOOKUP($B288,[1]AC!$B:$BJ,6,FALSE)</f>
        <v>52.558294930935155</v>
      </c>
      <c r="H287" s="16">
        <f>VLOOKUP($B288,[1]AC!$B:$BJ,7,FALSE)</f>
        <v>1</v>
      </c>
      <c r="I287" s="16">
        <f>VLOOKUP($B288,[1]AC!$B:$BJ,8,FALSE)</f>
        <v>53.58</v>
      </c>
      <c r="J287" s="16">
        <f>VLOOKUP($B288,[1]AC!$B:$BJ,9,FALSE)</f>
        <v>6941.81</v>
      </c>
      <c r="K287" s="16">
        <f>VLOOKUP($B288,[1]AC!$B:$BJ,10,FALSE)</f>
        <v>53.64</v>
      </c>
      <c r="L287" s="16">
        <f>VLOOKUP($B288,[1]AC!$B:$BJ,11,FALSE)</f>
        <v>6964.82</v>
      </c>
      <c r="M287" s="16">
        <f>VLOOKUP($B288,[1]AC!$B:$BJ,12,FALSE)</f>
        <v>7.7184480704600086E-3</v>
      </c>
      <c r="N287" s="16">
        <f>VLOOKUP($B288,[1]AC!$B:$BJ,13,FALSE)</f>
        <v>7.7015629980387154E-3</v>
      </c>
      <c r="O287" s="16">
        <f>VLOOKUP($B288,[1]AC!$B:$BJ,14,FALSE)</f>
        <v>47.111280564021108</v>
      </c>
      <c r="P287" s="16">
        <f>VLOOKUP($B288,[1]AC!$B:$BJ,15,FALSE)</f>
        <v>6892.2477999999992</v>
      </c>
      <c r="Q287" s="16">
        <f>VLOOKUP($B288,[1]AC!$B:$BJ,16,FALSE)</f>
        <v>46.924933689000021</v>
      </c>
      <c r="R287" s="16">
        <f>VLOOKUP($B288,[1]AC!$B:$BJ,17,FALSE)</f>
        <v>6889.6637999999994</v>
      </c>
      <c r="S287" s="16">
        <f>VLOOKUP($B288,[1]AC!$B:$BJ,18,FALSE)</f>
        <v>6.8354014439267717E-3</v>
      </c>
      <c r="T287" s="16">
        <f>VLOOKUP($B288,[1]AC!$B:$BJ,19,FALSE)</f>
        <v>6.8109177822290876E-3</v>
      </c>
      <c r="U287" s="16" t="str">
        <f>VLOOKUP($B287,[1]AC!$B:$BJ,20,FALSE)</f>
        <v>NEGATIVE</v>
      </c>
      <c r="V287" s="16" t="str">
        <f>VLOOKUP($B287,[1]AC!$B:$BJ,21,FALSE)</f>
        <v/>
      </c>
      <c r="W287" s="16" t="str">
        <f>VLOOKUP($B287,[1]AC!$B:$BJ,22,FALSE)</f>
        <v>UP</v>
      </c>
      <c r="X287" s="16" t="str">
        <f>VLOOKUP($B287,[1]AC!$B:$BJ,23,FALSE)</f>
        <v>BUY</v>
      </c>
      <c r="Y287" s="16">
        <f>VLOOKUP($B287,[1]AC!$B:$BJ,24,FALSE)</f>
        <v>115.66102515509316</v>
      </c>
      <c r="Z287" s="16">
        <f>VLOOKUP($B287,[1]AC!$B:$BJ,25,FALSE)</f>
        <v>6852.6203076923057</v>
      </c>
      <c r="AA287" s="16">
        <f>VLOOKUP($B287,[1]AC!$B:$BJ,26,FALSE)</f>
        <v>115.59139775000001</v>
      </c>
      <c r="AB287" s="16">
        <f>VLOOKUP($B287,[1]AC!$B:$BJ,27,FALSE)</f>
        <v>6850.3815384615364</v>
      </c>
      <c r="AC287" s="16">
        <f>VLOOKUP($B287,[1]AC!$B:$BJ,28,FALSE)</f>
        <v>1.6878364765848711E-2</v>
      </c>
      <c r="AD287" s="16">
        <f>VLOOKUP($B287,[1]AC!$B:$BJ,29,FALSE)</f>
        <v>1.6873716755922419E-2</v>
      </c>
      <c r="AE287" s="16" t="str">
        <f>VLOOKUP($B287,[1]AC!$B:$BJ,30,FALSE)</f>
        <v>UP</v>
      </c>
      <c r="AF287" s="16" t="str">
        <f>VLOOKUP($B287,[1]AC!$B:$BJ,31,FALSE)</f>
        <v>UP</v>
      </c>
      <c r="AG287" s="16" t="str">
        <f>VLOOKUP($B287,[1]AC!$B:$BJ,32,FALSE)</f>
        <v>BUY</v>
      </c>
      <c r="AH287" s="16">
        <f>VLOOKUP($B287,[1]AC!$B:$BJ,33,FALSE)</f>
        <v>111.75656150666627</v>
      </c>
      <c r="AI287" s="16">
        <f>VLOOKUP($B287,[1]AC!$B:$BJ,34,FALSE)</f>
        <v>6560.7823076923087</v>
      </c>
      <c r="AJ287" s="16">
        <f>VLOOKUP($B287,[1]AC!$B:$BJ,35,FALSE)</f>
        <v>111.73861274176744</v>
      </c>
      <c r="AK287" s="16">
        <f>VLOOKUP($B287,[1]AC!$B:$BJ,36,FALSE)</f>
        <v>6561.3723076923088</v>
      </c>
      <c r="AL287" s="16">
        <f>VLOOKUP($B287,[1]AC!$B:$BJ,37,FALSE)</f>
        <v>1.7034029825320565E-2</v>
      </c>
      <c r="AM287" s="16">
        <f>VLOOKUP($B287,[1]AC!$B:$BJ,38,FALSE)</f>
        <v>1.7029762601760801E-2</v>
      </c>
      <c r="AN287" s="16" t="str">
        <f>VLOOKUP($B288,[1]AC!$B:$BJ,39,FALSE)</f>
        <v>DOWN</v>
      </c>
      <c r="AO287" s="16" t="str">
        <f>VLOOKUP($B287,[1]AC!$B:$BJ,40,FALSE)</f>
        <v>UP</v>
      </c>
      <c r="AP287" s="16" t="str">
        <f>VLOOKUP($B287,[1]AC!$B:$BJ,41,FALSE)</f>
        <v>NEGATIVE</v>
      </c>
      <c r="AQ287" s="16">
        <f>VLOOKUP($B287,[1]AC!$B:$BJ,42,FALSE)</f>
        <v>114.79859629377182</v>
      </c>
      <c r="AR287" s="16">
        <f>VLOOKUP($B287,[1]AC!$B:$BJ,43,FALSE)</f>
        <v>6769.6039787132295</v>
      </c>
      <c r="AS287" s="16">
        <f>VLOOKUP($B287,[1]AC!$B:$BJ,44,FALSE)</f>
        <v>114.74241902102789</v>
      </c>
      <c r="AT287" s="16">
        <f>VLOOKUP($B287,[1]AC!$B:$BJ,45,FALSE)</f>
        <v>6766.1256231941452</v>
      </c>
      <c r="AU287" s="16">
        <f>VLOOKUP($B287,[1]AC!$B:$BJ,46,FALSE)</f>
        <v>1.6957948597104318E-2</v>
      </c>
      <c r="AV287" s="16">
        <f>VLOOKUP($B287,[1]AC!$B:$BJ,47,FALSE)</f>
        <v>1.695836367975391E-2</v>
      </c>
      <c r="AW287" s="16" t="str">
        <f>VLOOKUP($B287,[1]AC!$B:$BJ,48,FALSE)</f>
        <v>UP</v>
      </c>
      <c r="AX287" s="16" t="str">
        <f>VLOOKUP($B287,[1]AC!$B:$BJ,49,FALSE)</f>
        <v>DOWN</v>
      </c>
      <c r="AY287" s="16" t="str">
        <f>VLOOKUP($B287,[1]AC!$B:$BJ,50,FALSE)</f>
        <v>NEGATIVE</v>
      </c>
      <c r="AZ287" s="16">
        <f>VLOOKUP($B287,[1]AC!$B:$BJ,51,FALSE)</f>
        <v>53.890931151609387</v>
      </c>
      <c r="BA287" s="16">
        <f>VLOOKUP($B287,[1]AC!$B:$BJ,52,FALSE)</f>
        <v>117.16225812358239</v>
      </c>
      <c r="BB287" s="16">
        <f>VLOOKUP($B287,[1]AC!$B:$BJ,53,FALSE)</f>
        <v>110.45617210250151</v>
      </c>
      <c r="BC287" s="16">
        <f>VLOOKUP($B287,[1]AC!$B:$BJ,54,FALSE)</f>
        <v>3.5654986777138298E-3</v>
      </c>
      <c r="BD287" s="16">
        <f>VLOOKUP($B287,[1]AC!$B:$BJ,55,FALSE)</f>
        <v>7.2306875233645318E-3</v>
      </c>
      <c r="BE287" s="16">
        <f>VLOOKUP($B287,[1]AC!$B:$BJ,56,FALSE)</f>
        <v>6.4494611409199321E-2</v>
      </c>
      <c r="BF287" s="14">
        <f>VLOOKUP($B287,[2]indicators!$A:$G,2,FALSE)</f>
        <v>1</v>
      </c>
      <c r="BG287" s="14">
        <f>VLOOKUP($B287,[2]indicators!$A:$G,3,FALSE)</f>
        <v>0</v>
      </c>
      <c r="BH287" s="14">
        <f>VLOOKUP($B287,[2]indicators!$A:$G,4,FALSE)</f>
        <v>0</v>
      </c>
      <c r="BI287" s="17">
        <f>VLOOKUP($B287,[2]indicators!$A:$G,5,FALSE)</f>
        <v>0</v>
      </c>
      <c r="BJ287" s="17">
        <f>VLOOKUP($B287,[2]indicators!$A:$G,6,FALSE)</f>
        <v>46052</v>
      </c>
      <c r="BK287" s="17">
        <f>VLOOKUP($B287,[2]indicators!$A:$G,7,FALSE)</f>
        <v>0</v>
      </c>
    </row>
    <row r="288" spans="1:63" x14ac:dyDescent="0.25">
      <c r="A288" s="14">
        <v>287</v>
      </c>
      <c r="B288" s="14" t="s">
        <v>317</v>
      </c>
      <c r="C288" s="6" t="s">
        <v>695</v>
      </c>
      <c r="D288" s="6" t="s">
        <v>100</v>
      </c>
      <c r="E288" s="15">
        <f t="shared" ca="1" si="4"/>
        <v>4</v>
      </c>
      <c r="F288" s="16">
        <f>VLOOKUP($B288,[1]AC!$B:$BJ,5,FALSE)</f>
        <v>75.011323399227635</v>
      </c>
      <c r="G288" s="16">
        <f>VLOOKUP($B289,[1]AC!$B:$BJ,6,FALSE)</f>
        <v>52.558294930935155</v>
      </c>
      <c r="H288" s="16">
        <f>VLOOKUP($B289,[1]AC!$B:$BJ,7,FALSE)</f>
        <v>0</v>
      </c>
      <c r="I288" s="16">
        <f>VLOOKUP($B289,[1]AC!$B:$BJ,8,FALSE)</f>
        <v>53.55</v>
      </c>
      <c r="J288" s="16">
        <f>VLOOKUP($B289,[1]AC!$B:$BJ,9,FALSE)</f>
        <v>6941.81</v>
      </c>
      <c r="K288" s="16">
        <f>VLOOKUP($B289,[1]AC!$B:$BJ,10,FALSE)</f>
        <v>53.94</v>
      </c>
      <c r="L288" s="16">
        <f>VLOOKUP($B289,[1]AC!$B:$BJ,11,FALSE)</f>
        <v>6964.82</v>
      </c>
      <c r="M288" s="16">
        <f>VLOOKUP($B289,[1]AC!$B:$BJ,12,FALSE)</f>
        <v>7.7141264310028644E-3</v>
      </c>
      <c r="N288" s="16">
        <f>VLOOKUP($B289,[1]AC!$B:$BJ,13,FALSE)</f>
        <v>7.7446366165959783E-3</v>
      </c>
      <c r="O288" s="16">
        <f>VLOOKUP($B289,[1]AC!$B:$BJ,14,FALSE)</f>
        <v>54.241878689941217</v>
      </c>
      <c r="P288" s="16">
        <f>VLOOKUP($B289,[1]AC!$B:$BJ,15,FALSE)</f>
        <v>6892.2477999999992</v>
      </c>
      <c r="Q288" s="16">
        <f>VLOOKUP($B289,[1]AC!$B:$BJ,16,FALSE)</f>
        <v>54.226194444200004</v>
      </c>
      <c r="R288" s="16">
        <f>VLOOKUP($B289,[1]AC!$B:$BJ,17,FALSE)</f>
        <v>6889.6637999999994</v>
      </c>
      <c r="S288" s="16">
        <f>VLOOKUP($B289,[1]AC!$B:$BJ,18,FALSE)</f>
        <v>7.869983822975898E-3</v>
      </c>
      <c r="T288" s="16">
        <f>VLOOKUP($B289,[1]AC!$B:$BJ,19,FALSE)</f>
        <v>7.8706590072218051E-3</v>
      </c>
      <c r="U288" s="16" t="str">
        <f>VLOOKUP($B288,[1]AC!$B:$BJ,20,FALSE)</f>
        <v>POSITIVE</v>
      </c>
      <c r="V288" s="16" t="str">
        <f>VLOOKUP($B288,[1]AC!$B:$BJ,21,FALSE)</f>
        <v/>
      </c>
      <c r="W288" s="16" t="str">
        <f>VLOOKUP($B288,[1]AC!$B:$BJ,22,FALSE)</f>
        <v>UP</v>
      </c>
      <c r="X288" s="16" t="str">
        <f>VLOOKUP($B288,[1]AC!$B:$BJ,23,FALSE)</f>
        <v>POSITIVE</v>
      </c>
      <c r="Y288" s="16">
        <f>VLOOKUP($B288,[1]AC!$B:$BJ,24,FALSE)</f>
        <v>46.529111170939302</v>
      </c>
      <c r="Z288" s="16">
        <f>VLOOKUP($B288,[1]AC!$B:$BJ,25,FALSE)</f>
        <v>6852.6203076923057</v>
      </c>
      <c r="AA288" s="16">
        <f>VLOOKUP($B288,[1]AC!$B:$BJ,26,FALSE)</f>
        <v>46.37158067153846</v>
      </c>
      <c r="AB288" s="16">
        <f>VLOOKUP($B288,[1]AC!$B:$BJ,27,FALSE)</f>
        <v>6850.3815384615364</v>
      </c>
      <c r="AC288" s="16">
        <f>VLOOKUP($B288,[1]AC!$B:$BJ,28,FALSE)</f>
        <v>6.7899736278557192E-3</v>
      </c>
      <c r="AD288" s="16">
        <f>VLOOKUP($B288,[1]AC!$B:$BJ,29,FALSE)</f>
        <v>6.7691967828630789E-3</v>
      </c>
      <c r="AE288" s="16" t="str">
        <f>VLOOKUP($B288,[1]AC!$B:$BJ,30,FALSE)</f>
        <v>UP</v>
      </c>
      <c r="AF288" s="16" t="str">
        <f>VLOOKUP($B288,[1]AC!$B:$BJ,31,FALSE)</f>
        <v>UP</v>
      </c>
      <c r="AG288" s="16" t="str">
        <f>VLOOKUP($B288,[1]AC!$B:$BJ,32,FALSE)</f>
        <v>POSITIVE</v>
      </c>
      <c r="AH288" s="16">
        <f>VLOOKUP($B288,[1]AC!$B:$BJ,33,FALSE)</f>
        <v>44.379779690863487</v>
      </c>
      <c r="AI288" s="16">
        <f>VLOOKUP($B288,[1]AC!$B:$BJ,34,FALSE)</f>
        <v>6560.7823076923087</v>
      </c>
      <c r="AJ288" s="16">
        <f>VLOOKUP($B288,[1]AC!$B:$BJ,35,FALSE)</f>
        <v>44.381318105451832</v>
      </c>
      <c r="AK288" s="16">
        <f>VLOOKUP($B288,[1]AC!$B:$BJ,36,FALSE)</f>
        <v>6561.3723076923088</v>
      </c>
      <c r="AL288" s="16">
        <f>VLOOKUP($B288,[1]AC!$B:$BJ,37,FALSE)</f>
        <v>6.7644036350405353E-3</v>
      </c>
      <c r="AM288" s="16">
        <f>VLOOKUP($B288,[1]AC!$B:$BJ,38,FALSE)</f>
        <v>6.7640298437905777E-3</v>
      </c>
      <c r="AN288" s="16" t="str">
        <f>VLOOKUP($B289,[1]AC!$B:$BJ,39,FALSE)</f>
        <v>DOWN</v>
      </c>
      <c r="AO288" s="16" t="str">
        <f>VLOOKUP($B288,[1]AC!$B:$BJ,40,FALSE)</f>
        <v>UP</v>
      </c>
      <c r="AP288" s="16" t="str">
        <f>VLOOKUP($B288,[1]AC!$B:$BJ,41,FALSE)</f>
        <v>POSITIVE</v>
      </c>
      <c r="AQ288" s="16">
        <f>VLOOKUP($B288,[1]AC!$B:$BJ,42,FALSE)</f>
        <v>46.251207503421902</v>
      </c>
      <c r="AR288" s="16">
        <f>VLOOKUP($B288,[1]AC!$B:$BJ,43,FALSE)</f>
        <v>6769.6039787132295</v>
      </c>
      <c r="AS288" s="16">
        <f>VLOOKUP($B288,[1]AC!$B:$BJ,44,FALSE)</f>
        <v>46.103179685429083</v>
      </c>
      <c r="AT288" s="16">
        <f>VLOOKUP($B288,[1]AC!$B:$BJ,45,FALSE)</f>
        <v>6766.1256231941452</v>
      </c>
      <c r="AU288" s="16">
        <f>VLOOKUP($B288,[1]AC!$B:$BJ,46,FALSE)</f>
        <v>6.8321880643028932E-3</v>
      </c>
      <c r="AV288" s="16">
        <f>VLOOKUP($B288,[1]AC!$B:$BJ,47,FALSE)</f>
        <v>6.8138225999511883E-3</v>
      </c>
      <c r="AW288" s="16" t="str">
        <f>VLOOKUP($B288,[1]AC!$B:$BJ,48,FALSE)</f>
        <v>UP</v>
      </c>
      <c r="AX288" s="16" t="str">
        <f>VLOOKUP($B288,[1]AC!$B:$BJ,49,FALSE)</f>
        <v>UP</v>
      </c>
      <c r="AY288" s="16" t="str">
        <f>VLOOKUP($B288,[1]AC!$B:$BJ,50,FALSE)</f>
        <v>POSITIVE</v>
      </c>
      <c r="AZ288" s="16">
        <f>VLOOKUP($B288,[1]AC!$B:$BJ,51,FALSE)</f>
        <v>92.640507703111069</v>
      </c>
      <c r="BA288" s="16">
        <f>VLOOKUP($B288,[1]AC!$B:$BJ,52,FALSE)</f>
        <v>48.512903284872742</v>
      </c>
      <c r="BB288" s="16">
        <f>VLOOKUP($B288,[1]AC!$B:$BJ,53,FALSE)</f>
        <v>43.76603668434322</v>
      </c>
      <c r="BC288" s="16">
        <f>VLOOKUP($B288,[1]AC!$B:$BJ,54,FALSE)</f>
        <v>0.10444843272670656</v>
      </c>
      <c r="BD288" s="16">
        <f>VLOOKUP($B288,[1]AC!$B:$BJ,55,FALSE)</f>
        <v>0.13730722999958211</v>
      </c>
      <c r="BE288" s="16">
        <f>VLOOKUP($B288,[1]AC!$B:$BJ,56,FALSE)</f>
        <v>0.22423696681604266</v>
      </c>
      <c r="BF288" s="14">
        <f>VLOOKUP($B288,[2]indicators!$A:$G,2,FALSE)</f>
        <v>29</v>
      </c>
      <c r="BG288" s="14">
        <f>VLOOKUP($B288,[2]indicators!$A:$G,3,FALSE)</f>
        <v>0</v>
      </c>
      <c r="BH288" s="14">
        <f>VLOOKUP($B288,[2]indicators!$A:$G,4,FALSE)</f>
        <v>0</v>
      </c>
      <c r="BI288" s="17">
        <f>VLOOKUP($B288,[2]indicators!$A:$G,5,FALSE)</f>
        <v>0</v>
      </c>
      <c r="BJ288" s="17">
        <f>VLOOKUP($B288,[2]indicators!$A:$G,6,FALSE)</f>
        <v>46035</v>
      </c>
      <c r="BK288" s="17">
        <f>VLOOKUP($B288,[2]indicators!$A:$G,7,FALSE)</f>
        <v>0</v>
      </c>
    </row>
    <row r="289" spans="1:63" x14ac:dyDescent="0.25">
      <c r="A289" s="14">
        <v>288</v>
      </c>
      <c r="B289" s="14" t="s">
        <v>318</v>
      </c>
      <c r="C289" s="6" t="s">
        <v>696</v>
      </c>
      <c r="D289" s="6" t="s">
        <v>100</v>
      </c>
      <c r="E289" s="15">
        <f t="shared" ca="1" si="4"/>
        <v>-1</v>
      </c>
      <c r="F289" s="16">
        <f>VLOOKUP($B289,[1]AC!$B:$BJ,5,FALSE)</f>
        <v>46.748142960249098</v>
      </c>
      <c r="G289" s="16">
        <f>VLOOKUP($B290,[1]AC!$B:$BJ,6,FALSE)</f>
        <v>52.558294930935155</v>
      </c>
      <c r="H289" s="16">
        <f>VLOOKUP($B290,[1]AC!$B:$BJ,7,FALSE)</f>
        <v>1</v>
      </c>
      <c r="I289" s="16">
        <f>VLOOKUP($B290,[1]AC!$B:$BJ,8,FALSE)</f>
        <v>173.91</v>
      </c>
      <c r="J289" s="16">
        <f>VLOOKUP($B290,[1]AC!$B:$BJ,9,FALSE)</f>
        <v>6941.81</v>
      </c>
      <c r="K289" s="16">
        <f>VLOOKUP($B290,[1]AC!$B:$BJ,10,FALSE)</f>
        <v>173.7</v>
      </c>
      <c r="L289" s="16">
        <f>VLOOKUP($B290,[1]AC!$B:$BJ,11,FALSE)</f>
        <v>6964.82</v>
      </c>
      <c r="M289" s="16">
        <f>VLOOKUP($B290,[1]AC!$B:$BJ,12,FALSE)</f>
        <v>2.5052543933066447E-2</v>
      </c>
      <c r="N289" s="16">
        <f>VLOOKUP($B290,[1]AC!$B:$BJ,13,FALSE)</f>
        <v>2.4939625144655569E-2</v>
      </c>
      <c r="O289" s="16">
        <f>VLOOKUP($B290,[1]AC!$B:$BJ,14,FALSE)</f>
        <v>160.60223004844218</v>
      </c>
      <c r="P289" s="16">
        <f>VLOOKUP($B290,[1]AC!$B:$BJ,15,FALSE)</f>
        <v>6892.2477999999992</v>
      </c>
      <c r="Q289" s="16">
        <f>VLOOKUP($B290,[1]AC!$B:$BJ,16,FALSE)</f>
        <v>160.16960595919997</v>
      </c>
      <c r="R289" s="16">
        <f>VLOOKUP($B290,[1]AC!$B:$BJ,17,FALSE)</f>
        <v>6889.6637999999994</v>
      </c>
      <c r="S289" s="16">
        <f>VLOOKUP($B290,[1]AC!$B:$BJ,18,FALSE)</f>
        <v>2.3301865328818009E-2</v>
      </c>
      <c r="T289" s="16">
        <f>VLOOKUP($B290,[1]AC!$B:$BJ,19,FALSE)</f>
        <v>2.3247811592664359E-2</v>
      </c>
      <c r="U289" s="16" t="str">
        <f>VLOOKUP($B289,[1]AC!$B:$BJ,20,FALSE)</f>
        <v>NEGATIVE</v>
      </c>
      <c r="V289" s="16" t="str">
        <f>VLOOKUP($B289,[1]AC!$B:$BJ,21,FALSE)</f>
        <v/>
      </c>
      <c r="W289" s="16" t="str">
        <f>VLOOKUP($B289,[1]AC!$B:$BJ,22,FALSE)</f>
        <v>DOWN</v>
      </c>
      <c r="X289" s="16" t="str">
        <f>VLOOKUP($B289,[1]AC!$B:$BJ,23,FALSE)</f>
        <v>NEGATIVE</v>
      </c>
      <c r="Y289" s="16">
        <f>VLOOKUP($B289,[1]AC!$B:$BJ,24,FALSE)</f>
        <v>53.759582841647074</v>
      </c>
      <c r="Z289" s="16">
        <f>VLOOKUP($B289,[1]AC!$B:$BJ,25,FALSE)</f>
        <v>6852.6203076923057</v>
      </c>
      <c r="AA289" s="16">
        <f>VLOOKUP($B289,[1]AC!$B:$BJ,26,FALSE)</f>
        <v>53.742152154923069</v>
      </c>
      <c r="AB289" s="16">
        <f>VLOOKUP($B289,[1]AC!$B:$BJ,27,FALSE)</f>
        <v>6850.3815384615364</v>
      </c>
      <c r="AC289" s="16">
        <f>VLOOKUP($B289,[1]AC!$B:$BJ,28,FALSE)</f>
        <v>7.8451133183754639E-3</v>
      </c>
      <c r="AD289" s="16">
        <f>VLOOKUP($B289,[1]AC!$B:$BJ,29,FALSE)</f>
        <v>7.8451326912504383E-3</v>
      </c>
      <c r="AE289" s="16" t="str">
        <f>VLOOKUP($B289,[1]AC!$B:$BJ,30,FALSE)</f>
        <v>UP</v>
      </c>
      <c r="AF289" s="16" t="str">
        <f>VLOOKUP($B289,[1]AC!$B:$BJ,31,FALSE)</f>
        <v>DOWN</v>
      </c>
      <c r="AG289" s="16" t="str">
        <f>VLOOKUP($B289,[1]AC!$B:$BJ,32,FALSE)</f>
        <v>NEGATIVE</v>
      </c>
      <c r="AH289" s="16">
        <f>VLOOKUP($B289,[1]AC!$B:$BJ,33,FALSE)</f>
        <v>52.738534018910848</v>
      </c>
      <c r="AI289" s="16">
        <f>VLOOKUP($B289,[1]AC!$B:$BJ,34,FALSE)</f>
        <v>6560.7823076923087</v>
      </c>
      <c r="AJ289" s="16">
        <f>VLOOKUP($B289,[1]AC!$B:$BJ,35,FALSE)</f>
        <v>52.748534038473395</v>
      </c>
      <c r="AK289" s="16">
        <f>VLOOKUP($B289,[1]AC!$B:$BJ,36,FALSE)</f>
        <v>6561.3723076923088</v>
      </c>
      <c r="AL289" s="16">
        <f>VLOOKUP($B289,[1]AC!$B:$BJ,37,FALSE)</f>
        <v>8.0384520542735576E-3</v>
      </c>
      <c r="AM289" s="16">
        <f>VLOOKUP($B289,[1]AC!$B:$BJ,38,FALSE)</f>
        <v>8.0392533093470355E-3</v>
      </c>
      <c r="AN289" s="16" t="str">
        <f>VLOOKUP($B290,[1]AC!$B:$BJ,39,FALSE)</f>
        <v>UP</v>
      </c>
      <c r="AO289" s="16" t="str">
        <f>VLOOKUP($B289,[1]AC!$B:$BJ,40,FALSE)</f>
        <v>DOWN</v>
      </c>
      <c r="AP289" s="16" t="str">
        <f>VLOOKUP($B289,[1]AC!$B:$BJ,41,FALSE)</f>
        <v>NEGATIVE</v>
      </c>
      <c r="AQ289" s="16">
        <f>VLOOKUP($B289,[1]AC!$B:$BJ,42,FALSE)</f>
        <v>53.446300621239445</v>
      </c>
      <c r="AR289" s="16">
        <f>VLOOKUP($B289,[1]AC!$B:$BJ,43,FALSE)</f>
        <v>6769.6039787132295</v>
      </c>
      <c r="AS289" s="16">
        <f>VLOOKUP($B289,[1]AC!$B:$BJ,44,FALSE)</f>
        <v>53.444213535450004</v>
      </c>
      <c r="AT289" s="16">
        <f>VLOOKUP($B289,[1]AC!$B:$BJ,45,FALSE)</f>
        <v>6766.1256231941452</v>
      </c>
      <c r="AU289" s="16">
        <f>VLOOKUP($B289,[1]AC!$B:$BJ,46,FALSE)</f>
        <v>7.8950409491159845E-3</v>
      </c>
      <c r="AV289" s="16">
        <f>VLOOKUP($B289,[1]AC!$B:$BJ,47,FALSE)</f>
        <v>7.8987912007196983E-3</v>
      </c>
      <c r="AW289" s="16" t="str">
        <f>VLOOKUP($B289,[1]AC!$B:$BJ,48,FALSE)</f>
        <v>UP</v>
      </c>
      <c r="AX289" s="16" t="str">
        <f>VLOOKUP($B289,[1]AC!$B:$BJ,49,FALSE)</f>
        <v>DOWN</v>
      </c>
      <c r="AY289" s="16" t="str">
        <f>VLOOKUP($B289,[1]AC!$B:$BJ,50,FALSE)</f>
        <v>NEGATIVE</v>
      </c>
      <c r="AZ289" s="16">
        <f>VLOOKUP($B289,[1]AC!$B:$BJ,51,FALSE)</f>
        <v>43.785297730155172</v>
      </c>
      <c r="BA289" s="16">
        <f>VLOOKUP($B289,[1]AC!$B:$BJ,52,FALSE)</f>
        <v>54.340645136679377</v>
      </c>
      <c r="BB289" s="16">
        <f>VLOOKUP($B289,[1]AC!$B:$BJ,53,FALSE)</f>
        <v>52.416812071515253</v>
      </c>
      <c r="BC289" s="16">
        <f>VLOOKUP($B289,[1]AC!$B:$BJ,54,FALSE)</f>
        <v>-1.4549792971554232E-2</v>
      </c>
      <c r="BD289" s="16">
        <f>VLOOKUP($B289,[1]AC!$B:$BJ,55,FALSE)</f>
        <v>-1.2755433746979072E-2</v>
      </c>
      <c r="BE289" s="16">
        <f>VLOOKUP($B289,[1]AC!$B:$BJ,56,FALSE)</f>
        <v>2.1618787631316971E-2</v>
      </c>
      <c r="BF289" s="14">
        <f>VLOOKUP($B289,[2]indicators!$A:$G,2,FALSE)</f>
        <v>0</v>
      </c>
      <c r="BG289" s="14">
        <f>VLOOKUP($B289,[2]indicators!$A:$G,3,FALSE)</f>
        <v>0</v>
      </c>
      <c r="BH289" s="14">
        <f>VLOOKUP($B289,[2]indicators!$A:$G,4,FALSE)</f>
        <v>0</v>
      </c>
      <c r="BI289" s="17">
        <f>VLOOKUP($B289,[2]indicators!$A:$G,5,FALSE)</f>
        <v>0</v>
      </c>
      <c r="BJ289" s="17">
        <f>VLOOKUP($B289,[2]indicators!$A:$G,6,FALSE)</f>
        <v>46003</v>
      </c>
      <c r="BK289" s="17">
        <f>VLOOKUP($B289,[2]indicators!$A:$G,7,FALSE)</f>
        <v>0</v>
      </c>
    </row>
    <row r="290" spans="1:63" x14ac:dyDescent="0.25">
      <c r="A290" s="14">
        <v>289</v>
      </c>
      <c r="B290" s="14" t="s">
        <v>319</v>
      </c>
      <c r="C290" s="6" t="s">
        <v>697</v>
      </c>
      <c r="D290" s="6" t="s">
        <v>100</v>
      </c>
      <c r="E290" s="15">
        <f t="shared" ca="1" si="4"/>
        <v>4</v>
      </c>
      <c r="F290" s="16">
        <f>VLOOKUP($B290,[1]AC!$B:$BJ,5,FALSE)</f>
        <v>73.529657522211977</v>
      </c>
      <c r="G290" s="16">
        <f>VLOOKUP($B291,[1]AC!$B:$BJ,6,FALSE)</f>
        <v>52.558294930935155</v>
      </c>
      <c r="H290" s="16">
        <f>VLOOKUP($B291,[1]AC!$B:$BJ,7,FALSE)</f>
        <v>0</v>
      </c>
      <c r="I290" s="16">
        <f>VLOOKUP($B291,[1]AC!$B:$BJ,8,FALSE)</f>
        <v>142.55000000000001</v>
      </c>
      <c r="J290" s="16">
        <f>VLOOKUP($B291,[1]AC!$B:$BJ,9,FALSE)</f>
        <v>6941.81</v>
      </c>
      <c r="K290" s="16">
        <f>VLOOKUP($B291,[1]AC!$B:$BJ,10,FALSE)</f>
        <v>143.35</v>
      </c>
      <c r="L290" s="16">
        <f>VLOOKUP($B291,[1]AC!$B:$BJ,11,FALSE)</f>
        <v>6964.82</v>
      </c>
      <c r="M290" s="16">
        <f>VLOOKUP($B291,[1]AC!$B:$BJ,12,FALSE)</f>
        <v>2.0534990153864771E-2</v>
      </c>
      <c r="N290" s="16">
        <f>VLOOKUP($B291,[1]AC!$B:$BJ,13,FALSE)</f>
        <v>2.0582010733945746E-2</v>
      </c>
      <c r="O290" s="16">
        <f>VLOOKUP($B291,[1]AC!$B:$BJ,14,FALSE)</f>
        <v>144.59146344233517</v>
      </c>
      <c r="P290" s="16">
        <f>VLOOKUP($B291,[1]AC!$B:$BJ,15,FALSE)</f>
        <v>6892.2477999999992</v>
      </c>
      <c r="Q290" s="16">
        <f>VLOOKUP($B291,[1]AC!$B:$BJ,16,FALSE)</f>
        <v>144.57396978990002</v>
      </c>
      <c r="R290" s="16">
        <f>VLOOKUP($B291,[1]AC!$B:$BJ,17,FALSE)</f>
        <v>6889.6637999999994</v>
      </c>
      <c r="S290" s="16">
        <f>VLOOKUP($B291,[1]AC!$B:$BJ,18,FALSE)</f>
        <v>2.0978854451857518E-2</v>
      </c>
      <c r="T290" s="16">
        <f>VLOOKUP($B291,[1]AC!$B:$BJ,19,FALSE)</f>
        <v>2.0984183551873755E-2</v>
      </c>
      <c r="U290" s="16" t="str">
        <f>VLOOKUP($B290,[1]AC!$B:$BJ,20,FALSE)</f>
        <v>POSITIVE</v>
      </c>
      <c r="V290" s="16" t="str">
        <f>VLOOKUP($B290,[1]AC!$B:$BJ,21,FALSE)</f>
        <v/>
      </c>
      <c r="W290" s="16" t="str">
        <f>VLOOKUP($B290,[1]AC!$B:$BJ,22,FALSE)</f>
        <v>UP</v>
      </c>
      <c r="X290" s="16" t="str">
        <f>VLOOKUP($B290,[1]AC!$B:$BJ,23,FALSE)</f>
        <v>POSITIVE</v>
      </c>
      <c r="Y290" s="16">
        <f>VLOOKUP($B290,[1]AC!$B:$BJ,24,FALSE)</f>
        <v>158.43091117172477</v>
      </c>
      <c r="Z290" s="16">
        <f>VLOOKUP($B290,[1]AC!$B:$BJ,25,FALSE)</f>
        <v>6852.6203076923057</v>
      </c>
      <c r="AA290" s="16">
        <f>VLOOKUP($B290,[1]AC!$B:$BJ,26,FALSE)</f>
        <v>158.10425626615387</v>
      </c>
      <c r="AB290" s="16">
        <f>VLOOKUP($B290,[1]AC!$B:$BJ,27,FALSE)</f>
        <v>6850.3815384615364</v>
      </c>
      <c r="AC290" s="16">
        <f>VLOOKUP($B290,[1]AC!$B:$BJ,28,FALSE)</f>
        <v>2.3119756247676607E-2</v>
      </c>
      <c r="AD290" s="16">
        <f>VLOOKUP($B290,[1]AC!$B:$BJ,29,FALSE)</f>
        <v>2.3079627810287051E-2</v>
      </c>
      <c r="AE290" s="16" t="str">
        <f>VLOOKUP($B290,[1]AC!$B:$BJ,30,FALSE)</f>
        <v>UP</v>
      </c>
      <c r="AF290" s="16" t="str">
        <f>VLOOKUP($B290,[1]AC!$B:$BJ,31,FALSE)</f>
        <v>UP</v>
      </c>
      <c r="AG290" s="16" t="str">
        <f>VLOOKUP($B290,[1]AC!$B:$BJ,32,FALSE)</f>
        <v>POSITIVE</v>
      </c>
      <c r="AH290" s="16">
        <f>VLOOKUP($B290,[1]AC!$B:$BJ,33,FALSE)</f>
        <v>152.93297533139673</v>
      </c>
      <c r="AI290" s="16">
        <f>VLOOKUP($B290,[1]AC!$B:$BJ,34,FALSE)</f>
        <v>6560.7823076923087</v>
      </c>
      <c r="AJ290" s="16">
        <f>VLOOKUP($B290,[1]AC!$B:$BJ,35,FALSE)</f>
        <v>152.92759062211186</v>
      </c>
      <c r="AK290" s="16">
        <f>VLOOKUP($B290,[1]AC!$B:$BJ,36,FALSE)</f>
        <v>6561.3723076923088</v>
      </c>
      <c r="AL290" s="16">
        <f>VLOOKUP($B290,[1]AC!$B:$BJ,37,FALSE)</f>
        <v>2.3310173719997947E-2</v>
      </c>
      <c r="AM290" s="16">
        <f>VLOOKUP($B290,[1]AC!$B:$BJ,38,FALSE)</f>
        <v>2.3307256996044141E-2</v>
      </c>
      <c r="AN290" s="16" t="str">
        <f>VLOOKUP($B291,[1]AC!$B:$BJ,39,FALSE)</f>
        <v>DOWN</v>
      </c>
      <c r="AO290" s="16" t="str">
        <f>VLOOKUP($B290,[1]AC!$B:$BJ,40,FALSE)</f>
        <v>UP</v>
      </c>
      <c r="AP290" s="16" t="str">
        <f>VLOOKUP($B290,[1]AC!$B:$BJ,41,FALSE)</f>
        <v>POSITIVE</v>
      </c>
      <c r="AQ290" s="16">
        <f>VLOOKUP($B290,[1]AC!$B:$BJ,42,FALSE)</f>
        <v>157.6833752877192</v>
      </c>
      <c r="AR290" s="16">
        <f>VLOOKUP($B290,[1]AC!$B:$BJ,43,FALSE)</f>
        <v>6769.6039787132295</v>
      </c>
      <c r="AS290" s="16">
        <f>VLOOKUP($B290,[1]AC!$B:$BJ,44,FALSE)</f>
        <v>157.35559870202334</v>
      </c>
      <c r="AT290" s="16">
        <f>VLOOKUP($B290,[1]AC!$B:$BJ,45,FALSE)</f>
        <v>6766.1256231941452</v>
      </c>
      <c r="AU290" s="16">
        <f>VLOOKUP($B290,[1]AC!$B:$BJ,46,FALSE)</f>
        <v>2.3292850775842838E-2</v>
      </c>
      <c r="AV290" s="16">
        <f>VLOOKUP($B290,[1]AC!$B:$BJ,47,FALSE)</f>
        <v>2.3256381489963982E-2</v>
      </c>
      <c r="AW290" s="16" t="str">
        <f>VLOOKUP($B290,[1]AC!$B:$BJ,48,FALSE)</f>
        <v>UP</v>
      </c>
      <c r="AX290" s="16" t="str">
        <f>VLOOKUP($B290,[1]AC!$B:$BJ,49,FALSE)</f>
        <v>UP</v>
      </c>
      <c r="AY290" s="16" t="str">
        <f>VLOOKUP($B290,[1]AC!$B:$BJ,50,FALSE)</f>
        <v>POSITIVE</v>
      </c>
      <c r="AZ290" s="16">
        <f>VLOOKUP($B290,[1]AC!$B:$BJ,51,FALSE)</f>
        <v>86.651651292085447</v>
      </c>
      <c r="BA290" s="16">
        <f>VLOOKUP($B290,[1]AC!$B:$BJ,52,FALSE)</f>
        <v>164.19935495684226</v>
      </c>
      <c r="BB290" s="16">
        <f>VLOOKUP($B290,[1]AC!$B:$BJ,53,FALSE)</f>
        <v>150.89545344400022</v>
      </c>
      <c r="BC290" s="16">
        <f>VLOOKUP($B290,[1]AC!$B:$BJ,54,FALSE)</f>
        <v>5.9139361696701309E-2</v>
      </c>
      <c r="BD290" s="16">
        <f>VLOOKUP($B290,[1]AC!$B:$BJ,55,FALSE)</f>
        <v>8.2861676002530027E-2</v>
      </c>
      <c r="BE290" s="16">
        <f>VLOOKUP($B290,[1]AC!$B:$BJ,56,FALSE)</f>
        <v>0.15251981441933138</v>
      </c>
      <c r="BF290" s="14">
        <f>VLOOKUP($B290,[2]indicators!$A:$G,2,FALSE)</f>
        <v>47</v>
      </c>
      <c r="BG290" s="14">
        <f>VLOOKUP($B290,[2]indicators!$A:$G,3,FALSE)</f>
        <v>0</v>
      </c>
      <c r="BH290" s="14">
        <f>VLOOKUP($B290,[2]indicators!$A:$G,4,FALSE)</f>
        <v>0</v>
      </c>
      <c r="BI290" s="17">
        <f>VLOOKUP($B290,[2]indicators!$A:$G,5,FALSE)</f>
        <v>0</v>
      </c>
      <c r="BJ290" s="17">
        <f>VLOOKUP($B290,[2]indicators!$A:$G,6,FALSE)</f>
        <v>45958</v>
      </c>
      <c r="BK290" s="17">
        <f>VLOOKUP($B290,[2]indicators!$A:$G,7,FALSE)</f>
        <v>46043</v>
      </c>
    </row>
    <row r="291" spans="1:63" x14ac:dyDescent="0.25">
      <c r="A291" s="14">
        <v>290</v>
      </c>
      <c r="B291" s="14" t="s">
        <v>320</v>
      </c>
      <c r="C291" s="6" t="s">
        <v>698</v>
      </c>
      <c r="D291" s="6" t="s">
        <v>100</v>
      </c>
      <c r="E291" s="15">
        <f t="shared" ca="1" si="4"/>
        <v>-1</v>
      </c>
      <c r="F291" s="16">
        <f>VLOOKUP($B291,[1]AC!$B:$BJ,5,FALSE)</f>
        <v>47.80468362582603</v>
      </c>
      <c r="G291" s="16">
        <f>VLOOKUP($B292,[1]AC!$B:$BJ,6,FALSE)</f>
        <v>52.558294930935155</v>
      </c>
      <c r="H291" s="16">
        <f>VLOOKUP($B292,[1]AC!$B:$BJ,7,FALSE)</f>
        <v>1</v>
      </c>
      <c r="I291" s="16">
        <f>VLOOKUP($B292,[1]AC!$B:$BJ,8,FALSE)</f>
        <v>87.15</v>
      </c>
      <c r="J291" s="16">
        <f>VLOOKUP($B292,[1]AC!$B:$BJ,9,FALSE)</f>
        <v>6941.81</v>
      </c>
      <c r="K291" s="16">
        <f>VLOOKUP($B292,[1]AC!$B:$BJ,10,FALSE)</f>
        <v>87.43</v>
      </c>
      <c r="L291" s="16">
        <f>VLOOKUP($B292,[1]AC!$B:$BJ,11,FALSE)</f>
        <v>6964.82</v>
      </c>
      <c r="M291" s="16">
        <f>VLOOKUP($B292,[1]AC!$B:$BJ,12,FALSE)</f>
        <v>1.2554362623004663E-2</v>
      </c>
      <c r="N291" s="16">
        <f>VLOOKUP($B292,[1]AC!$B:$BJ,13,FALSE)</f>
        <v>1.2553088234871829E-2</v>
      </c>
      <c r="O291" s="16">
        <f>VLOOKUP($B292,[1]AC!$B:$BJ,14,FALSE)</f>
        <v>80.465122829517554</v>
      </c>
      <c r="P291" s="16">
        <f>VLOOKUP($B292,[1]AC!$B:$BJ,15,FALSE)</f>
        <v>6892.2477999999992</v>
      </c>
      <c r="Q291" s="16">
        <f>VLOOKUP($B292,[1]AC!$B:$BJ,16,FALSE)</f>
        <v>80.2877619052</v>
      </c>
      <c r="R291" s="16">
        <f>VLOOKUP($B292,[1]AC!$B:$BJ,17,FALSE)</f>
        <v>6889.6637999999994</v>
      </c>
      <c r="S291" s="16">
        <f>VLOOKUP($B292,[1]AC!$B:$BJ,18,FALSE)</f>
        <v>1.1674728646511747E-2</v>
      </c>
      <c r="T291" s="16">
        <f>VLOOKUP($B292,[1]AC!$B:$BJ,19,FALSE)</f>
        <v>1.1653364262157467E-2</v>
      </c>
      <c r="U291" s="16" t="str">
        <f>VLOOKUP($B291,[1]AC!$B:$BJ,20,FALSE)</f>
        <v>NEGATIVE</v>
      </c>
      <c r="V291" s="16" t="str">
        <f>VLOOKUP($B291,[1]AC!$B:$BJ,21,FALSE)</f>
        <v/>
      </c>
      <c r="W291" s="16" t="str">
        <f>VLOOKUP($B291,[1]AC!$B:$BJ,22,FALSE)</f>
        <v>DOWN</v>
      </c>
      <c r="X291" s="16" t="str">
        <f>VLOOKUP($B291,[1]AC!$B:$BJ,23,FALSE)</f>
        <v>NEGATIVE</v>
      </c>
      <c r="Y291" s="16">
        <f>VLOOKUP($B291,[1]AC!$B:$BJ,24,FALSE)</f>
        <v>144.00115136348865</v>
      </c>
      <c r="Z291" s="16">
        <f>VLOOKUP($B291,[1]AC!$B:$BJ,25,FALSE)</f>
        <v>6852.6203076923057</v>
      </c>
      <c r="AA291" s="16">
        <f>VLOOKUP($B291,[1]AC!$B:$BJ,26,FALSE)</f>
        <v>144.07456307676927</v>
      </c>
      <c r="AB291" s="16">
        <f>VLOOKUP($B291,[1]AC!$B:$BJ,27,FALSE)</f>
        <v>6850.3815384615364</v>
      </c>
      <c r="AC291" s="16">
        <f>VLOOKUP($B291,[1]AC!$B:$BJ,28,FALSE)</f>
        <v>2.101402746652143E-2</v>
      </c>
      <c r="AD291" s="16">
        <f>VLOOKUP($B291,[1]AC!$B:$BJ,29,FALSE)</f>
        <v>2.1031611490230313E-2</v>
      </c>
      <c r="AE291" s="16" t="str">
        <f>VLOOKUP($B291,[1]AC!$B:$BJ,30,FALSE)</f>
        <v>DOWN</v>
      </c>
      <c r="AF291" s="16" t="str">
        <f>VLOOKUP($B291,[1]AC!$B:$BJ,31,FALSE)</f>
        <v>DOWN</v>
      </c>
      <c r="AG291" s="16" t="str">
        <f>VLOOKUP($B291,[1]AC!$B:$BJ,32,FALSE)</f>
        <v>NEGATIVE</v>
      </c>
      <c r="AH291" s="16">
        <f>VLOOKUP($B291,[1]AC!$B:$BJ,33,FALSE)</f>
        <v>135.96543629037396</v>
      </c>
      <c r="AI291" s="16">
        <f>VLOOKUP($B291,[1]AC!$B:$BJ,34,FALSE)</f>
        <v>6560.7823076923087</v>
      </c>
      <c r="AJ291" s="16">
        <f>VLOOKUP($B291,[1]AC!$B:$BJ,35,FALSE)</f>
        <v>135.9859490326366</v>
      </c>
      <c r="AK291" s="16">
        <f>VLOOKUP($B291,[1]AC!$B:$BJ,36,FALSE)</f>
        <v>6561.3723076923088</v>
      </c>
      <c r="AL291" s="16">
        <f>VLOOKUP($B291,[1]AC!$B:$BJ,37,FALSE)</f>
        <v>2.0723967038345229E-2</v>
      </c>
      <c r="AM291" s="16">
        <f>VLOOKUP($B291,[1]AC!$B:$BJ,38,FALSE)</f>
        <v>2.0725229823220323E-2</v>
      </c>
      <c r="AN291" s="16" t="str">
        <f>VLOOKUP($B292,[1]AC!$B:$BJ,39,FALSE)</f>
        <v>DOWN</v>
      </c>
      <c r="AO291" s="16" t="str">
        <f>VLOOKUP($B291,[1]AC!$B:$BJ,40,FALSE)</f>
        <v>DOWN</v>
      </c>
      <c r="AP291" s="16" t="str">
        <f>VLOOKUP($B291,[1]AC!$B:$BJ,41,FALSE)</f>
        <v>NEGATIVE</v>
      </c>
      <c r="AQ291" s="16">
        <f>VLOOKUP($B291,[1]AC!$B:$BJ,42,FALSE)</f>
        <v>141.55969457159009</v>
      </c>
      <c r="AR291" s="16">
        <f>VLOOKUP($B291,[1]AC!$B:$BJ,43,FALSE)</f>
        <v>6769.6039787132295</v>
      </c>
      <c r="AS291" s="16">
        <f>VLOOKUP($B291,[1]AC!$B:$BJ,44,FALSE)</f>
        <v>141.53968098739497</v>
      </c>
      <c r="AT291" s="16">
        <f>VLOOKUP($B291,[1]AC!$B:$BJ,45,FALSE)</f>
        <v>6766.1256231941452</v>
      </c>
      <c r="AU291" s="16">
        <f>VLOOKUP($B291,[1]AC!$B:$BJ,46,FALSE)</f>
        <v>2.0911074712305081E-2</v>
      </c>
      <c r="AV291" s="16">
        <f>VLOOKUP($B291,[1]AC!$B:$BJ,47,FALSE)</f>
        <v>2.0918866847845646E-2</v>
      </c>
      <c r="AW291" s="16" t="str">
        <f>VLOOKUP($B291,[1]AC!$B:$BJ,48,FALSE)</f>
        <v>UP</v>
      </c>
      <c r="AX291" s="16" t="str">
        <f>VLOOKUP($B291,[1]AC!$B:$BJ,49,FALSE)</f>
        <v>DOWN</v>
      </c>
      <c r="AY291" s="16" t="str">
        <f>VLOOKUP($B291,[1]AC!$B:$BJ,50,FALSE)</f>
        <v>NEGATIVE</v>
      </c>
      <c r="AZ291" s="16">
        <f>VLOOKUP($B291,[1]AC!$B:$BJ,51,FALSE)</f>
        <v>43.143658069569639</v>
      </c>
      <c r="BA291" s="16">
        <f>VLOOKUP($B291,[1]AC!$B:$BJ,52,FALSE)</f>
        <v>144.55387106618574</v>
      </c>
      <c r="BB291" s="16">
        <f>VLOOKUP($B291,[1]AC!$B:$BJ,53,FALSE)</f>
        <v>133.88826623112652</v>
      </c>
      <c r="BC291" s="16">
        <f>VLOOKUP($B291,[1]AC!$B:$BJ,54,FALSE)</f>
        <v>-1.3862451772517548E-2</v>
      </c>
      <c r="BD291" s="16">
        <f>VLOOKUP($B291,[1]AC!$B:$BJ,55,FALSE)</f>
        <v>-1.4118837957189045E-2</v>
      </c>
      <c r="BE291" s="16">
        <f>VLOOKUP($B291,[1]AC!$B:$BJ,56,FALSE)</f>
        <v>6.4693748098291426E-2</v>
      </c>
      <c r="BF291" s="14">
        <f>VLOOKUP($B291,[2]indicators!$A:$G,2,FALSE)</f>
        <v>0</v>
      </c>
      <c r="BG291" s="14">
        <f>VLOOKUP($B291,[2]indicators!$A:$G,3,FALSE)</f>
        <v>0</v>
      </c>
      <c r="BH291" s="14">
        <f>VLOOKUP($B291,[2]indicators!$A:$G,4,FALSE)</f>
        <v>0</v>
      </c>
      <c r="BI291" s="17">
        <f>VLOOKUP($B291,[2]indicators!$A:$G,5,FALSE)</f>
        <v>0</v>
      </c>
      <c r="BJ291" s="17">
        <f>VLOOKUP($B291,[2]indicators!$A:$G,6,FALSE)</f>
        <v>45958</v>
      </c>
      <c r="BK291" s="17">
        <f>VLOOKUP($B291,[2]indicators!$A:$G,7,FALSE)</f>
        <v>45958</v>
      </c>
    </row>
    <row r="292" spans="1:63" x14ac:dyDescent="0.25">
      <c r="A292" s="14">
        <v>291</v>
      </c>
      <c r="B292" s="14" t="s">
        <v>321</v>
      </c>
      <c r="C292" s="6" t="s">
        <v>699</v>
      </c>
      <c r="D292" s="6" t="s">
        <v>100</v>
      </c>
      <c r="E292" s="15">
        <f t="shared" ca="1" si="4"/>
        <v>6</v>
      </c>
      <c r="F292" s="16">
        <f>VLOOKUP($B292,[1]AC!$B:$BJ,5,FALSE)</f>
        <v>74.891347733701863</v>
      </c>
      <c r="G292" s="16">
        <f>VLOOKUP($B293,[1]AC!$B:$BJ,6,FALSE)</f>
        <v>52.558294930935155</v>
      </c>
      <c r="H292" s="16">
        <f>VLOOKUP($B293,[1]AC!$B:$BJ,7,FALSE)</f>
        <v>1</v>
      </c>
      <c r="I292" s="16">
        <f>VLOOKUP($B293,[1]AC!$B:$BJ,8,FALSE)</f>
        <v>42.84</v>
      </c>
      <c r="J292" s="16">
        <f>VLOOKUP($B293,[1]AC!$B:$BJ,9,FALSE)</f>
        <v>6941.81</v>
      </c>
      <c r="K292" s="16">
        <f>VLOOKUP($B293,[1]AC!$B:$BJ,10,FALSE)</f>
        <v>42.25</v>
      </c>
      <c r="L292" s="16">
        <f>VLOOKUP($B293,[1]AC!$B:$BJ,11,FALSE)</f>
        <v>6964.82</v>
      </c>
      <c r="M292" s="16">
        <f>VLOOKUP($B293,[1]AC!$B:$BJ,12,FALSE)</f>
        <v>6.1713011448022922E-3</v>
      </c>
      <c r="N292" s="16">
        <f>VLOOKUP($B293,[1]AC!$B:$BJ,13,FALSE)</f>
        <v>6.0662012801479441E-3</v>
      </c>
      <c r="O292" s="16">
        <f>VLOOKUP($B293,[1]AC!$B:$BJ,14,FALSE)</f>
        <v>40.831743296251766</v>
      </c>
      <c r="P292" s="16">
        <f>VLOOKUP($B293,[1]AC!$B:$BJ,15,FALSE)</f>
        <v>6892.2477999999992</v>
      </c>
      <c r="Q292" s="16">
        <f>VLOOKUP($B293,[1]AC!$B:$BJ,16,FALSE)</f>
        <v>40.79537499100001</v>
      </c>
      <c r="R292" s="16">
        <f>VLOOKUP($B293,[1]AC!$B:$BJ,17,FALSE)</f>
        <v>6889.6637999999994</v>
      </c>
      <c r="S292" s="16">
        <f>VLOOKUP($B293,[1]AC!$B:$BJ,18,FALSE)</f>
        <v>5.9242999499019419E-3</v>
      </c>
      <c r="T292" s="16">
        <f>VLOOKUP($B293,[1]AC!$B:$BJ,19,FALSE)</f>
        <v>5.9212432094291759E-3</v>
      </c>
      <c r="U292" s="16" t="str">
        <f>VLOOKUP($B292,[1]AC!$B:$BJ,20,FALSE)</f>
        <v>POSITIVE</v>
      </c>
      <c r="V292" s="16" t="str">
        <f>VLOOKUP($B292,[1]AC!$B:$BJ,21,FALSE)</f>
        <v/>
      </c>
      <c r="W292" s="16" t="str">
        <f>VLOOKUP($B292,[1]AC!$B:$BJ,22,FALSE)</f>
        <v>UP</v>
      </c>
      <c r="X292" s="16" t="str">
        <f>VLOOKUP($B292,[1]AC!$B:$BJ,23,FALSE)</f>
        <v>POSITIVE</v>
      </c>
      <c r="Y292" s="16">
        <f>VLOOKUP($B292,[1]AC!$B:$BJ,24,FALSE)</f>
        <v>79.560377754705826</v>
      </c>
      <c r="Z292" s="16">
        <f>VLOOKUP($B292,[1]AC!$B:$BJ,25,FALSE)</f>
        <v>6852.6203076923057</v>
      </c>
      <c r="AA292" s="16">
        <f>VLOOKUP($B292,[1]AC!$B:$BJ,26,FALSE)</f>
        <v>79.37861763184614</v>
      </c>
      <c r="AB292" s="16">
        <f>VLOOKUP($B292,[1]AC!$B:$BJ,27,FALSE)</f>
        <v>6850.3815384615364</v>
      </c>
      <c r="AC292" s="16">
        <f>VLOOKUP($B292,[1]AC!$B:$BJ,28,FALSE)</f>
        <v>1.1610212470899127E-2</v>
      </c>
      <c r="AD292" s="16">
        <f>VLOOKUP($B292,[1]AC!$B:$BJ,29,FALSE)</f>
        <v>1.1587473951074709E-2</v>
      </c>
      <c r="AE292" s="16" t="str">
        <f>VLOOKUP($B292,[1]AC!$B:$BJ,30,FALSE)</f>
        <v>UP</v>
      </c>
      <c r="AF292" s="16" t="str">
        <f>VLOOKUP($B292,[1]AC!$B:$BJ,31,FALSE)</f>
        <v>UP</v>
      </c>
      <c r="AG292" s="16" t="str">
        <f>VLOOKUP($B292,[1]AC!$B:$BJ,32,FALSE)</f>
        <v>POSITIVE</v>
      </c>
      <c r="AH292" s="16">
        <f>VLOOKUP($B292,[1]AC!$B:$BJ,33,FALSE)</f>
        <v>79.641583986539928</v>
      </c>
      <c r="AI292" s="16">
        <f>VLOOKUP($B292,[1]AC!$B:$BJ,34,FALSE)</f>
        <v>6560.7823076923087</v>
      </c>
      <c r="AJ292" s="16">
        <f>VLOOKUP($B292,[1]AC!$B:$BJ,35,FALSE)</f>
        <v>79.648763434594315</v>
      </c>
      <c r="AK292" s="16">
        <f>VLOOKUP($B292,[1]AC!$B:$BJ,36,FALSE)</f>
        <v>6561.3723076923088</v>
      </c>
      <c r="AL292" s="16">
        <f>VLOOKUP($B292,[1]AC!$B:$BJ,37,FALSE)</f>
        <v>1.2139037732308646E-2</v>
      </c>
      <c r="AM292" s="16">
        <f>VLOOKUP($B292,[1]AC!$B:$BJ,38,FALSE)</f>
        <v>1.2139040386599777E-2</v>
      </c>
      <c r="AN292" s="16" t="str">
        <f>VLOOKUP($B293,[1]AC!$B:$BJ,39,FALSE)</f>
        <v>UP</v>
      </c>
      <c r="AO292" s="16" t="str">
        <f>VLOOKUP($B292,[1]AC!$B:$BJ,40,FALSE)</f>
        <v>DOWN</v>
      </c>
      <c r="AP292" s="16" t="str">
        <f>VLOOKUP($B292,[1]AC!$B:$BJ,41,FALSE)</f>
        <v>POSITIVE</v>
      </c>
      <c r="AQ292" s="16">
        <f>VLOOKUP($B292,[1]AC!$B:$BJ,42,FALSE)</f>
        <v>80.087925441724622</v>
      </c>
      <c r="AR292" s="16">
        <f>VLOOKUP($B292,[1]AC!$B:$BJ,43,FALSE)</f>
        <v>6769.6039787132295</v>
      </c>
      <c r="AS292" s="16">
        <f>VLOOKUP($B292,[1]AC!$B:$BJ,44,FALSE)</f>
        <v>79.945268992017333</v>
      </c>
      <c r="AT292" s="16">
        <f>VLOOKUP($B292,[1]AC!$B:$BJ,45,FALSE)</f>
        <v>6766.1256231941452</v>
      </c>
      <c r="AU292" s="16">
        <f>VLOOKUP($B292,[1]AC!$B:$BJ,46,FALSE)</f>
        <v>1.1830518549321076E-2</v>
      </c>
      <c r="AV292" s="16">
        <f>VLOOKUP($B292,[1]AC!$B:$BJ,47,FALSE)</f>
        <v>1.1815516507403666E-2</v>
      </c>
      <c r="AW292" s="16" t="str">
        <f>VLOOKUP($B292,[1]AC!$B:$BJ,48,FALSE)</f>
        <v>UP</v>
      </c>
      <c r="AX292" s="16" t="str">
        <f>VLOOKUP($B292,[1]AC!$B:$BJ,49,FALSE)</f>
        <v>UP</v>
      </c>
      <c r="AY292" s="16" t="str">
        <f>VLOOKUP($B292,[1]AC!$B:$BJ,50,FALSE)</f>
        <v>POSITIVE</v>
      </c>
      <c r="AZ292" s="16">
        <f>VLOOKUP($B292,[1]AC!$B:$BJ,51,FALSE)</f>
        <v>83.317489343750395</v>
      </c>
      <c r="BA292" s="16">
        <f>VLOOKUP($B292,[1]AC!$B:$BJ,52,FALSE)</f>
        <v>81.865806500834793</v>
      </c>
      <c r="BB292" s="16">
        <f>VLOOKUP($B292,[1]AC!$B:$BJ,53,FALSE)</f>
        <v>79.354218337943919</v>
      </c>
      <c r="BC292" s="16">
        <f>VLOOKUP($B292,[1]AC!$B:$BJ,54,FALSE)</f>
        <v>6.4547015720309631E-2</v>
      </c>
      <c r="BD292" s="16">
        <f>VLOOKUP($B292,[1]AC!$B:$BJ,55,FALSE)</f>
        <v>8.3077946511630696E-2</v>
      </c>
      <c r="BE292" s="16">
        <f>VLOOKUP($B292,[1]AC!$B:$BJ,56,FALSE)</f>
        <v>9.8240293022059388E-2</v>
      </c>
      <c r="BF292" s="14">
        <f>VLOOKUP($B292,[2]indicators!$A:$G,2,FALSE)</f>
        <v>23</v>
      </c>
      <c r="BG292" s="14">
        <f>VLOOKUP($B292,[2]indicators!$A:$G,3,FALSE)</f>
        <v>0</v>
      </c>
      <c r="BH292" s="14">
        <f>VLOOKUP($B292,[2]indicators!$A:$G,4,FALSE)</f>
        <v>0</v>
      </c>
      <c r="BI292" s="17">
        <f>VLOOKUP($B292,[2]indicators!$A:$G,5,FALSE)</f>
        <v>0</v>
      </c>
      <c r="BJ292" s="17">
        <f>VLOOKUP($B292,[2]indicators!$A:$G,6,FALSE)</f>
        <v>46048</v>
      </c>
      <c r="BK292" s="17">
        <f>VLOOKUP($B292,[2]indicators!$A:$G,7,FALSE)</f>
        <v>0</v>
      </c>
    </row>
    <row r="293" spans="1:63" x14ac:dyDescent="0.25">
      <c r="A293" s="14">
        <v>292</v>
      </c>
      <c r="B293" s="14" t="s">
        <v>322</v>
      </c>
      <c r="C293" s="6" t="s">
        <v>700</v>
      </c>
      <c r="D293" s="6" t="s">
        <v>100</v>
      </c>
      <c r="E293" s="15">
        <f t="shared" ca="1" si="4"/>
        <v>5</v>
      </c>
      <c r="F293" s="16">
        <f>VLOOKUP($B293,[1]AC!$B:$BJ,5,FALSE)</f>
        <v>67.610626171056964</v>
      </c>
      <c r="G293" s="16">
        <f>VLOOKUP($B294,[1]AC!$B:$BJ,6,FALSE)</f>
        <v>52.558294930935155</v>
      </c>
      <c r="H293" s="16">
        <f>VLOOKUP($B294,[1]AC!$B:$BJ,7,FALSE)</f>
        <v>1</v>
      </c>
      <c r="I293" s="16">
        <f>VLOOKUP($B294,[1]AC!$B:$BJ,8,FALSE)</f>
        <v>44.2</v>
      </c>
      <c r="J293" s="16">
        <f>VLOOKUP($B294,[1]AC!$B:$BJ,9,FALSE)</f>
        <v>6941.81</v>
      </c>
      <c r="K293" s="16">
        <f>VLOOKUP($B294,[1]AC!$B:$BJ,10,FALSE)</f>
        <v>43.48</v>
      </c>
      <c r="L293" s="16">
        <f>VLOOKUP($B294,[1]AC!$B:$BJ,11,FALSE)</f>
        <v>6964.82</v>
      </c>
      <c r="M293" s="16">
        <f>VLOOKUP($B294,[1]AC!$B:$BJ,12,FALSE)</f>
        <v>6.3672154668595075E-3</v>
      </c>
      <c r="N293" s="16">
        <f>VLOOKUP($B294,[1]AC!$B:$BJ,13,FALSE)</f>
        <v>6.2428031162327239E-3</v>
      </c>
      <c r="O293" s="16">
        <f>VLOOKUP($B294,[1]AC!$B:$BJ,14,FALSE)</f>
        <v>42.970835014858793</v>
      </c>
      <c r="P293" s="16">
        <f>VLOOKUP($B294,[1]AC!$B:$BJ,15,FALSE)</f>
        <v>6892.2477999999992</v>
      </c>
      <c r="Q293" s="16">
        <f>VLOOKUP($B294,[1]AC!$B:$BJ,16,FALSE)</f>
        <v>42.980038843700008</v>
      </c>
      <c r="R293" s="16">
        <f>VLOOKUP($B294,[1]AC!$B:$BJ,17,FALSE)</f>
        <v>6889.6637999999994</v>
      </c>
      <c r="S293" s="16">
        <f>VLOOKUP($B294,[1]AC!$B:$BJ,18,FALSE)</f>
        <v>6.2346619363945095E-3</v>
      </c>
      <c r="T293" s="16">
        <f>VLOOKUP($B294,[1]AC!$B:$BJ,19,FALSE)</f>
        <v>6.2383361643423025E-3</v>
      </c>
      <c r="U293" s="16" t="str">
        <f>VLOOKUP($B293,[1]AC!$B:$BJ,20,FALSE)</f>
        <v>POSITIVE</v>
      </c>
      <c r="V293" s="16" t="str">
        <f>VLOOKUP($B293,[1]AC!$B:$BJ,21,FALSE)</f>
        <v/>
      </c>
      <c r="W293" s="16" t="str">
        <f>VLOOKUP($B293,[1]AC!$B:$BJ,22,FALSE)</f>
        <v>UP</v>
      </c>
      <c r="X293" s="16" t="str">
        <f>VLOOKUP($B293,[1]AC!$B:$BJ,23,FALSE)</f>
        <v>POSITIVE</v>
      </c>
      <c r="Y293" s="16">
        <f>VLOOKUP($B293,[1]AC!$B:$BJ,24,FALSE)</f>
        <v>40.769785977116747</v>
      </c>
      <c r="Z293" s="16">
        <f>VLOOKUP($B293,[1]AC!$B:$BJ,25,FALSE)</f>
        <v>6852.6203076923057</v>
      </c>
      <c r="AA293" s="16">
        <f>VLOOKUP($B293,[1]AC!$B:$BJ,26,FALSE)</f>
        <v>40.733592496461547</v>
      </c>
      <c r="AB293" s="16">
        <f>VLOOKUP($B293,[1]AC!$B:$BJ,27,FALSE)</f>
        <v>6850.3815384615364</v>
      </c>
      <c r="AC293" s="16">
        <f>VLOOKUP($B293,[1]AC!$B:$BJ,28,FALSE)</f>
        <v>5.9495177240961733E-3</v>
      </c>
      <c r="AD293" s="16">
        <f>VLOOKUP($B293,[1]AC!$B:$BJ,29,FALSE)</f>
        <v>5.9461786570225881E-3</v>
      </c>
      <c r="AE293" s="16" t="str">
        <f>VLOOKUP($B293,[1]AC!$B:$BJ,30,FALSE)</f>
        <v>UP</v>
      </c>
      <c r="AF293" s="16" t="str">
        <f>VLOOKUP($B293,[1]AC!$B:$BJ,31,FALSE)</f>
        <v>UP</v>
      </c>
      <c r="AG293" s="16" t="str">
        <f>VLOOKUP($B293,[1]AC!$B:$BJ,32,FALSE)</f>
        <v>POSITIVE</v>
      </c>
      <c r="AH293" s="16">
        <f>VLOOKUP($B293,[1]AC!$B:$BJ,33,FALSE)</f>
        <v>40.994877605462783</v>
      </c>
      <c r="AI293" s="16">
        <f>VLOOKUP($B293,[1]AC!$B:$BJ,34,FALSE)</f>
        <v>6560.7823076923087</v>
      </c>
      <c r="AJ293" s="16">
        <f>VLOOKUP($B293,[1]AC!$B:$BJ,35,FALSE)</f>
        <v>40.979749396422065</v>
      </c>
      <c r="AK293" s="16">
        <f>VLOOKUP($B293,[1]AC!$B:$BJ,36,FALSE)</f>
        <v>6561.3723076923088</v>
      </c>
      <c r="AL293" s="16">
        <f>VLOOKUP($B293,[1]AC!$B:$BJ,37,FALSE)</f>
        <v>6.2484739902736279E-3</v>
      </c>
      <c r="AM293" s="16">
        <f>VLOOKUP($B293,[1]AC!$B:$BJ,38,FALSE)</f>
        <v>6.2456064790560551E-3</v>
      </c>
      <c r="AN293" s="16" t="str">
        <f>VLOOKUP($B294,[1]AC!$B:$BJ,39,FALSE)</f>
        <v>UP</v>
      </c>
      <c r="AO293" s="16" t="str">
        <f>VLOOKUP($B293,[1]AC!$B:$BJ,40,FALSE)</f>
        <v>UP</v>
      </c>
      <c r="AP293" s="16" t="str">
        <f>VLOOKUP($B293,[1]AC!$B:$BJ,41,FALSE)</f>
        <v>NEGATIVE</v>
      </c>
      <c r="AQ293" s="16">
        <f>VLOOKUP($B293,[1]AC!$B:$BJ,42,FALSE)</f>
        <v>40.941581026363814</v>
      </c>
      <c r="AR293" s="16">
        <f>VLOOKUP($B293,[1]AC!$B:$BJ,43,FALSE)</f>
        <v>6769.6039787132295</v>
      </c>
      <c r="AS293" s="16">
        <f>VLOOKUP($B293,[1]AC!$B:$BJ,44,FALSE)</f>
        <v>40.903236080984044</v>
      </c>
      <c r="AT293" s="16">
        <f>VLOOKUP($B293,[1]AC!$B:$BJ,45,FALSE)</f>
        <v>6766.1256231941452</v>
      </c>
      <c r="AU293" s="16">
        <f>VLOOKUP($B293,[1]AC!$B:$BJ,46,FALSE)</f>
        <v>6.0478546684714658E-3</v>
      </c>
      <c r="AV293" s="16">
        <f>VLOOKUP($B293,[1]AC!$B:$BJ,47,FALSE)</f>
        <v>6.0452965787050356E-3</v>
      </c>
      <c r="AW293" s="16" t="str">
        <f>VLOOKUP($B293,[1]AC!$B:$BJ,48,FALSE)</f>
        <v>UP</v>
      </c>
      <c r="AX293" s="16" t="str">
        <f>VLOOKUP($B293,[1]AC!$B:$BJ,49,FALSE)</f>
        <v>UP</v>
      </c>
      <c r="AY293" s="16" t="str">
        <f>VLOOKUP($B293,[1]AC!$B:$BJ,50,FALSE)</f>
        <v>POSITIVE</v>
      </c>
      <c r="AZ293" s="16">
        <f>VLOOKUP($B293,[1]AC!$B:$BJ,51,FALSE)</f>
        <v>74.800984830264781</v>
      </c>
      <c r="BA293" s="16">
        <f>VLOOKUP($B293,[1]AC!$B:$BJ,52,FALSE)</f>
        <v>41.118064521051224</v>
      </c>
      <c r="BB293" s="16">
        <f>VLOOKUP($B293,[1]AC!$B:$BJ,53,FALSE)</f>
        <v>40.862130066166117</v>
      </c>
      <c r="BC293" s="16">
        <f>VLOOKUP($B293,[1]AC!$B:$BJ,54,FALSE)</f>
        <v>4.1877833964368616E-2</v>
      </c>
      <c r="BD293" s="16">
        <f>VLOOKUP($B293,[1]AC!$B:$BJ,55,FALSE)</f>
        <v>4.9183712024673421E-2</v>
      </c>
      <c r="BE293" s="16">
        <f>VLOOKUP($B293,[1]AC!$B:$BJ,56,FALSE)</f>
        <v>4.8403495623728254E-2</v>
      </c>
      <c r="BF293" s="14">
        <f>VLOOKUP($B293,[2]indicators!$A:$G,2,FALSE)</f>
        <v>5</v>
      </c>
      <c r="BG293" s="14">
        <f>VLOOKUP($B293,[2]indicators!$A:$G,3,FALSE)</f>
        <v>0</v>
      </c>
      <c r="BH293" s="14">
        <f>VLOOKUP($B293,[2]indicators!$A:$G,4,FALSE)</f>
        <v>0</v>
      </c>
      <c r="BI293" s="17">
        <f>VLOOKUP($B293,[2]indicators!$A:$G,5,FALSE)</f>
        <v>0</v>
      </c>
      <c r="BJ293" s="17">
        <f>VLOOKUP($B293,[2]indicators!$A:$G,6,FALSE)</f>
        <v>0</v>
      </c>
      <c r="BK293" s="17">
        <f>VLOOKUP($B293,[2]indicators!$A:$G,7,FALSE)</f>
        <v>0</v>
      </c>
    </row>
    <row r="294" spans="1:63" x14ac:dyDescent="0.25">
      <c r="A294" s="14">
        <v>293</v>
      </c>
      <c r="B294" s="14" t="s">
        <v>323</v>
      </c>
      <c r="C294" s="6" t="s">
        <v>701</v>
      </c>
      <c r="D294" s="6" t="s">
        <v>100</v>
      </c>
      <c r="E294" s="15">
        <f t="shared" ca="1" si="4"/>
        <v>6</v>
      </c>
      <c r="F294" s="16">
        <f>VLOOKUP($B294,[1]AC!$B:$BJ,5,FALSE)</f>
        <v>63.463925036231991</v>
      </c>
      <c r="G294" s="16">
        <f>VLOOKUP($B295,[1]AC!$B:$BJ,6,FALSE)</f>
        <v>52.558294930935155</v>
      </c>
      <c r="H294" s="16">
        <f>VLOOKUP($B295,[1]AC!$B:$BJ,7,FALSE)</f>
        <v>0</v>
      </c>
      <c r="I294" s="16">
        <f>VLOOKUP($B295,[1]AC!$B:$BJ,8,FALSE)</f>
        <v>155.33000000000001</v>
      </c>
      <c r="J294" s="16">
        <f>VLOOKUP($B295,[1]AC!$B:$BJ,9,FALSE)</f>
        <v>6941.81</v>
      </c>
      <c r="K294" s="16">
        <f>VLOOKUP($B295,[1]AC!$B:$BJ,10,FALSE)</f>
        <v>156.32</v>
      </c>
      <c r="L294" s="16">
        <f>VLOOKUP($B295,[1]AC!$B:$BJ,11,FALSE)</f>
        <v>6964.82</v>
      </c>
      <c r="M294" s="16">
        <f>VLOOKUP($B295,[1]AC!$B:$BJ,12,FALSE)</f>
        <v>2.237600856260831E-2</v>
      </c>
      <c r="N294" s="16">
        <f>VLOOKUP($B295,[1]AC!$B:$BJ,13,FALSE)</f>
        <v>2.2444226842904771E-2</v>
      </c>
      <c r="O294" s="16">
        <f>VLOOKUP($B295,[1]AC!$B:$BJ,14,FALSE)</f>
        <v>155.3157428110211</v>
      </c>
      <c r="P294" s="16">
        <f>VLOOKUP($B295,[1]AC!$B:$BJ,15,FALSE)</f>
        <v>6892.2477999999992</v>
      </c>
      <c r="Q294" s="16">
        <f>VLOOKUP($B295,[1]AC!$B:$BJ,16,FALSE)</f>
        <v>155.36411192680001</v>
      </c>
      <c r="R294" s="16">
        <f>VLOOKUP($B295,[1]AC!$B:$BJ,17,FALSE)</f>
        <v>6889.6637999999994</v>
      </c>
      <c r="S294" s="16">
        <f>VLOOKUP($B295,[1]AC!$B:$BJ,18,FALSE)</f>
        <v>2.2534846006410435E-2</v>
      </c>
      <c r="T294" s="16">
        <f>VLOOKUP($B295,[1]AC!$B:$BJ,19,FALSE)</f>
        <v>2.2550318337275038E-2</v>
      </c>
      <c r="U294" s="16" t="str">
        <f>VLOOKUP($B294,[1]AC!$B:$BJ,20,FALSE)</f>
        <v>POSITIVE</v>
      </c>
      <c r="V294" s="16" t="str">
        <f>VLOOKUP($B294,[1]AC!$B:$BJ,21,FALSE)</f>
        <v/>
      </c>
      <c r="W294" s="16" t="str">
        <f>VLOOKUP($B294,[1]AC!$B:$BJ,22,FALSE)</f>
        <v>DOWN</v>
      </c>
      <c r="X294" s="16" t="str">
        <f>VLOOKUP($B294,[1]AC!$B:$BJ,23,FALSE)</f>
        <v>POSITIVE</v>
      </c>
      <c r="Y294" s="16">
        <f>VLOOKUP($B294,[1]AC!$B:$BJ,24,FALSE)</f>
        <v>43.256849732583689</v>
      </c>
      <c r="Z294" s="16">
        <f>VLOOKUP($B294,[1]AC!$B:$BJ,25,FALSE)</f>
        <v>6852.6203076923057</v>
      </c>
      <c r="AA294" s="16">
        <f>VLOOKUP($B294,[1]AC!$B:$BJ,26,FALSE)</f>
        <v>43.255225622000005</v>
      </c>
      <c r="AB294" s="16">
        <f>VLOOKUP($B294,[1]AC!$B:$BJ,27,FALSE)</f>
        <v>6850.3815384615364</v>
      </c>
      <c r="AC294" s="16">
        <f>VLOOKUP($B294,[1]AC!$B:$BJ,28,FALSE)</f>
        <v>6.3124538921303375E-3</v>
      </c>
      <c r="AD294" s="16">
        <f>VLOOKUP($B294,[1]AC!$B:$BJ,29,FALSE)</f>
        <v>6.3142797783076908E-3</v>
      </c>
      <c r="AE294" s="16" t="str">
        <f>VLOOKUP($B294,[1]AC!$B:$BJ,30,FALSE)</f>
        <v>UP</v>
      </c>
      <c r="AF294" s="16" t="str">
        <f>VLOOKUP($B294,[1]AC!$B:$BJ,31,FALSE)</f>
        <v>DOWN</v>
      </c>
      <c r="AG294" s="16" t="str">
        <f>VLOOKUP($B294,[1]AC!$B:$BJ,32,FALSE)</f>
        <v>BUY</v>
      </c>
      <c r="AH294" s="16">
        <f>VLOOKUP($B294,[1]AC!$B:$BJ,33,FALSE)</f>
        <v>42.472115812511198</v>
      </c>
      <c r="AI294" s="16">
        <f>VLOOKUP($B294,[1]AC!$B:$BJ,34,FALSE)</f>
        <v>6560.7823076923087</v>
      </c>
      <c r="AJ294" s="16">
        <f>VLOOKUP($B294,[1]AC!$B:$BJ,35,FALSE)</f>
        <v>42.453654254487112</v>
      </c>
      <c r="AK294" s="16">
        <f>VLOOKUP($B294,[1]AC!$B:$BJ,36,FALSE)</f>
        <v>6561.3723076923088</v>
      </c>
      <c r="AL294" s="16">
        <f>VLOOKUP($B294,[1]AC!$B:$BJ,37,FALSE)</f>
        <v>6.4736358898410621E-3</v>
      </c>
      <c r="AM294" s="16">
        <f>VLOOKUP($B294,[1]AC!$B:$BJ,38,FALSE)</f>
        <v>6.4702401058260367E-3</v>
      </c>
      <c r="AN294" s="16" t="str">
        <f>VLOOKUP($B295,[1]AC!$B:$BJ,39,FALSE)</f>
        <v>DOWN</v>
      </c>
      <c r="AO294" s="16" t="str">
        <f>VLOOKUP($B294,[1]AC!$B:$BJ,40,FALSE)</f>
        <v>UP</v>
      </c>
      <c r="AP294" s="16" t="str">
        <f>VLOOKUP($B294,[1]AC!$B:$BJ,41,FALSE)</f>
        <v>NEGATIVE</v>
      </c>
      <c r="AQ294" s="16">
        <f>VLOOKUP($B294,[1]AC!$B:$BJ,42,FALSE)</f>
        <v>42.996109104175197</v>
      </c>
      <c r="AR294" s="16">
        <f>VLOOKUP($B294,[1]AC!$B:$BJ,43,FALSE)</f>
        <v>6769.6039787132295</v>
      </c>
      <c r="AS294" s="16">
        <f>VLOOKUP($B294,[1]AC!$B:$BJ,44,FALSE)</f>
        <v>42.971798150312701</v>
      </c>
      <c r="AT294" s="16">
        <f>VLOOKUP($B294,[1]AC!$B:$BJ,45,FALSE)</f>
        <v>6766.1256231941452</v>
      </c>
      <c r="AU294" s="16">
        <f>VLOOKUP($B294,[1]AC!$B:$BJ,46,FALSE)</f>
        <v>6.351347765596759E-3</v>
      </c>
      <c r="AV294" s="16">
        <f>VLOOKUP($B294,[1]AC!$B:$BJ,47,FALSE)</f>
        <v>6.3510198514503229E-3</v>
      </c>
      <c r="AW294" s="16" t="str">
        <f>VLOOKUP($B294,[1]AC!$B:$BJ,48,FALSE)</f>
        <v>UP</v>
      </c>
      <c r="AX294" s="16" t="str">
        <f>VLOOKUP($B294,[1]AC!$B:$BJ,49,FALSE)</f>
        <v>UP</v>
      </c>
      <c r="AY294" s="16" t="str">
        <f>VLOOKUP($B294,[1]AC!$B:$BJ,50,FALSE)</f>
        <v>BUY</v>
      </c>
      <c r="AZ294" s="16">
        <f>VLOOKUP($B294,[1]AC!$B:$BJ,51,FALSE)</f>
        <v>66.808906059794239</v>
      </c>
      <c r="BA294" s="16">
        <f>VLOOKUP($B294,[1]AC!$B:$BJ,52,FALSE)</f>
        <v>42.986451637514179</v>
      </c>
      <c r="BB294" s="16">
        <f>VLOOKUP($B294,[1]AC!$B:$BJ,53,FALSE)</f>
        <v>42.140072511260172</v>
      </c>
      <c r="BC294" s="16">
        <f>VLOOKUP($B294,[1]AC!$B:$BJ,54,FALSE)</f>
        <v>2.823094989833419E-2</v>
      </c>
      <c r="BD294" s="16">
        <f>VLOOKUP($B294,[1]AC!$B:$BJ,55,FALSE)</f>
        <v>2.8604633461653206E-2</v>
      </c>
      <c r="BE294" s="16">
        <f>VLOOKUP($B294,[1]AC!$B:$BJ,56,FALSE)</f>
        <v>4.8882865310433399E-2</v>
      </c>
      <c r="BF294" s="14">
        <f>VLOOKUP($B294,[2]indicators!$A:$G,2,FALSE)</f>
        <v>6</v>
      </c>
      <c r="BG294" s="14">
        <f>VLOOKUP($B294,[2]indicators!$A:$G,3,FALSE)</f>
        <v>0</v>
      </c>
      <c r="BH294" s="14">
        <f>VLOOKUP($B294,[2]indicators!$A:$G,4,FALSE)</f>
        <v>0</v>
      </c>
      <c r="BI294" s="17">
        <f>VLOOKUP($B294,[2]indicators!$A:$G,5,FALSE)</f>
        <v>0</v>
      </c>
      <c r="BJ294" s="17">
        <f>VLOOKUP($B294,[2]indicators!$A:$G,6,FALSE)</f>
        <v>0</v>
      </c>
      <c r="BK294" s="17">
        <f>VLOOKUP($B294,[2]indicators!$A:$G,7,FALSE)</f>
        <v>0</v>
      </c>
    </row>
    <row r="295" spans="1:63" x14ac:dyDescent="0.25">
      <c r="A295" s="14">
        <v>294</v>
      </c>
      <c r="B295" s="14" t="s">
        <v>324</v>
      </c>
      <c r="C295" s="6" t="s">
        <v>702</v>
      </c>
      <c r="D295" s="6" t="s">
        <v>100</v>
      </c>
      <c r="E295" s="15">
        <f t="shared" ca="1" si="4"/>
        <v>1</v>
      </c>
      <c r="F295" s="16">
        <f>VLOOKUP($B295,[1]AC!$B:$BJ,5,FALSE)</f>
        <v>48.715494655211302</v>
      </c>
      <c r="G295" s="16">
        <f>VLOOKUP($B296,[1]AC!$B:$BJ,6,FALSE)</f>
        <v>52.558294930935155</v>
      </c>
      <c r="H295" s="16">
        <f>VLOOKUP($B296,[1]AC!$B:$BJ,7,FALSE)</f>
        <v>0</v>
      </c>
      <c r="I295" s="16">
        <f>VLOOKUP($B296,[1]AC!$B:$BJ,8,FALSE)</f>
        <v>118.33</v>
      </c>
      <c r="J295" s="16">
        <f>VLOOKUP($B296,[1]AC!$B:$BJ,9,FALSE)</f>
        <v>6941.81</v>
      </c>
      <c r="K295" s="16">
        <f>VLOOKUP($B296,[1]AC!$B:$BJ,10,FALSE)</f>
        <v>117.55</v>
      </c>
      <c r="L295" s="16">
        <f>VLOOKUP($B296,[1]AC!$B:$BJ,11,FALSE)</f>
        <v>6964.82</v>
      </c>
      <c r="M295" s="16">
        <f>VLOOKUP($B296,[1]AC!$B:$BJ,12,FALSE)</f>
        <v>1.7045986565463474E-2</v>
      </c>
      <c r="N295" s="16">
        <f>VLOOKUP($B296,[1]AC!$B:$BJ,13,FALSE)</f>
        <v>1.6877679538021082E-2</v>
      </c>
      <c r="O295" s="16">
        <f>VLOOKUP($B296,[1]AC!$B:$BJ,14,FALSE)</f>
        <v>120.7546633051211</v>
      </c>
      <c r="P295" s="16">
        <f>VLOOKUP($B296,[1]AC!$B:$BJ,15,FALSE)</f>
        <v>6892.2477999999992</v>
      </c>
      <c r="Q295" s="16">
        <f>VLOOKUP($B296,[1]AC!$B:$BJ,16,FALSE)</f>
        <v>120.73341731850002</v>
      </c>
      <c r="R295" s="16">
        <f>VLOOKUP($B296,[1]AC!$B:$BJ,17,FALSE)</f>
        <v>6889.6637999999994</v>
      </c>
      <c r="S295" s="16">
        <f>VLOOKUP($B296,[1]AC!$B:$BJ,18,FALSE)</f>
        <v>1.7520360092845345E-2</v>
      </c>
      <c r="T295" s="16">
        <f>VLOOKUP($B296,[1]AC!$B:$BJ,19,FALSE)</f>
        <v>1.7523847436285649E-2</v>
      </c>
      <c r="U295" s="16" t="str">
        <f>VLOOKUP($B295,[1]AC!$B:$BJ,20,FALSE)</f>
        <v>NEGATIVE</v>
      </c>
      <c r="V295" s="16" t="str">
        <f>VLOOKUP($B295,[1]AC!$B:$BJ,21,FALSE)</f>
        <v/>
      </c>
      <c r="W295" s="16" t="str">
        <f>VLOOKUP($B295,[1]AC!$B:$BJ,22,FALSE)</f>
        <v>DOWN</v>
      </c>
      <c r="X295" s="16" t="str">
        <f>VLOOKUP($B295,[1]AC!$B:$BJ,23,FALSE)</f>
        <v>NEGATIVE</v>
      </c>
      <c r="Y295" s="16">
        <f>VLOOKUP($B295,[1]AC!$B:$BJ,24,FALSE)</f>
        <v>154.44063839817011</v>
      </c>
      <c r="Z295" s="16">
        <f>VLOOKUP($B295,[1]AC!$B:$BJ,25,FALSE)</f>
        <v>6852.6203076923057</v>
      </c>
      <c r="AA295" s="16">
        <f>VLOOKUP($B295,[1]AC!$B:$BJ,26,FALSE)</f>
        <v>154.2823698663077</v>
      </c>
      <c r="AB295" s="16">
        <f>VLOOKUP($B295,[1]AC!$B:$BJ,27,FALSE)</f>
        <v>6850.3815384615364</v>
      </c>
      <c r="AC295" s="16">
        <f>VLOOKUP($B295,[1]AC!$B:$BJ,28,FALSE)</f>
        <v>2.2537457419726743E-2</v>
      </c>
      <c r="AD295" s="16">
        <f>VLOOKUP($B295,[1]AC!$B:$BJ,29,FALSE)</f>
        <v>2.2521719264844999E-2</v>
      </c>
      <c r="AE295" s="16" t="str">
        <f>VLOOKUP($B295,[1]AC!$B:$BJ,30,FALSE)</f>
        <v>UP</v>
      </c>
      <c r="AF295" s="16" t="str">
        <f>VLOOKUP($B295,[1]AC!$B:$BJ,31,FALSE)</f>
        <v>UP</v>
      </c>
      <c r="AG295" s="16" t="str">
        <f>VLOOKUP($B295,[1]AC!$B:$BJ,32,FALSE)</f>
        <v>NEGATIVE</v>
      </c>
      <c r="AH295" s="16">
        <f>VLOOKUP($B295,[1]AC!$B:$BJ,33,FALSE)</f>
        <v>142.85086307271405</v>
      </c>
      <c r="AI295" s="16">
        <f>VLOOKUP($B295,[1]AC!$B:$BJ,34,FALSE)</f>
        <v>6560.7823076923087</v>
      </c>
      <c r="AJ295" s="16">
        <f>VLOOKUP($B295,[1]AC!$B:$BJ,35,FALSE)</f>
        <v>142.87624764114855</v>
      </c>
      <c r="AK295" s="16">
        <f>VLOOKUP($B295,[1]AC!$B:$BJ,36,FALSE)</f>
        <v>6561.3723076923088</v>
      </c>
      <c r="AL295" s="16">
        <f>VLOOKUP($B295,[1]AC!$B:$BJ,37,FALSE)</f>
        <v>2.1773449624326958E-2</v>
      </c>
      <c r="AM295" s="16">
        <f>VLOOKUP($B295,[1]AC!$B:$BJ,38,FALSE)</f>
        <v>2.1775360540606078E-2</v>
      </c>
      <c r="AN295" s="16" t="str">
        <f>VLOOKUP($B296,[1]AC!$B:$BJ,39,FALSE)</f>
        <v>UP</v>
      </c>
      <c r="AO295" s="16" t="str">
        <f>VLOOKUP($B295,[1]AC!$B:$BJ,40,FALSE)</f>
        <v>DOWN</v>
      </c>
      <c r="AP295" s="16" t="str">
        <f>VLOOKUP($B295,[1]AC!$B:$BJ,41,FALSE)</f>
        <v>POSITIVE</v>
      </c>
      <c r="AQ295" s="16">
        <f>VLOOKUP($B295,[1]AC!$B:$BJ,42,FALSE)</f>
        <v>150.57863914161558</v>
      </c>
      <c r="AR295" s="16">
        <f>VLOOKUP($B295,[1]AC!$B:$BJ,43,FALSE)</f>
        <v>6769.6039787132295</v>
      </c>
      <c r="AS295" s="16">
        <f>VLOOKUP($B295,[1]AC!$B:$BJ,44,FALSE)</f>
        <v>150.48267723631005</v>
      </c>
      <c r="AT295" s="16">
        <f>VLOOKUP($B295,[1]AC!$B:$BJ,45,FALSE)</f>
        <v>6766.1256231941452</v>
      </c>
      <c r="AU295" s="16">
        <f>VLOOKUP($B295,[1]AC!$B:$BJ,46,FALSE)</f>
        <v>2.224334534414488E-2</v>
      </c>
      <c r="AV295" s="16">
        <f>VLOOKUP($B295,[1]AC!$B:$BJ,47,FALSE)</f>
        <v>2.2240597591102713E-2</v>
      </c>
      <c r="AW295" s="16" t="str">
        <f>VLOOKUP($B295,[1]AC!$B:$BJ,48,FALSE)</f>
        <v>UP</v>
      </c>
      <c r="AX295" s="16" t="str">
        <f>VLOOKUP($B295,[1]AC!$B:$BJ,49,FALSE)</f>
        <v>UP</v>
      </c>
      <c r="AY295" s="16" t="str">
        <f>VLOOKUP($B295,[1]AC!$B:$BJ,50,FALSE)</f>
        <v>POSITIVE</v>
      </c>
      <c r="AZ295" s="16">
        <f>VLOOKUP($B295,[1]AC!$B:$BJ,51,FALSE)</f>
        <v>50.272928538724763</v>
      </c>
      <c r="BA295" s="16">
        <f>VLOOKUP($B295,[1]AC!$B:$BJ,52,FALSE)</f>
        <v>156.34258070422763</v>
      </c>
      <c r="BB295" s="16">
        <f>VLOOKUP($B295,[1]AC!$B:$BJ,53,FALSE)</f>
        <v>141.61922434777941</v>
      </c>
      <c r="BC295" s="16">
        <f>VLOOKUP($B295,[1]AC!$B:$BJ,54,FALSE)</f>
        <v>-6.4766789678574188E-3</v>
      </c>
      <c r="BD295" s="16">
        <f>VLOOKUP($B295,[1]AC!$B:$BJ,55,FALSE)</f>
        <v>9.1794873596784399E-5</v>
      </c>
      <c r="BE295" s="16">
        <f>VLOOKUP($B295,[1]AC!$B:$BJ,56,FALSE)</f>
        <v>9.6814367649342259E-2</v>
      </c>
      <c r="BF295" s="14">
        <f>VLOOKUP($B295,[2]indicators!$A:$G,2,FALSE)</f>
        <v>0</v>
      </c>
      <c r="BG295" s="14">
        <f>VLOOKUP($B295,[2]indicators!$A:$G,3,FALSE)</f>
        <v>0</v>
      </c>
      <c r="BH295" s="14">
        <f>VLOOKUP($B295,[2]indicators!$A:$G,4,FALSE)</f>
        <v>0</v>
      </c>
      <c r="BI295" s="17">
        <f>VLOOKUP($B295,[2]indicators!$A:$G,5,FALSE)</f>
        <v>45996</v>
      </c>
      <c r="BJ295" s="17">
        <f>VLOOKUP($B295,[2]indicators!$A:$G,6,FALSE)</f>
        <v>45987</v>
      </c>
      <c r="BK295" s="17">
        <f>VLOOKUP($B295,[2]indicators!$A:$G,7,FALSE)</f>
        <v>0</v>
      </c>
    </row>
    <row r="296" spans="1:63" x14ac:dyDescent="0.25">
      <c r="A296" s="14">
        <v>295</v>
      </c>
      <c r="B296" s="14" t="s">
        <v>325</v>
      </c>
      <c r="C296" s="6" t="s">
        <v>703</v>
      </c>
      <c r="D296" s="6" t="s">
        <v>100</v>
      </c>
      <c r="E296" s="15">
        <f t="shared" ca="1" si="4"/>
        <v>-1</v>
      </c>
      <c r="F296" s="16">
        <f>VLOOKUP($B296,[1]AC!$B:$BJ,5,FALSE)</f>
        <v>41.203581640158703</v>
      </c>
      <c r="G296" s="16">
        <f>VLOOKUP($B297,[1]AC!$B:$BJ,6,FALSE)</f>
        <v>52.558294930935155</v>
      </c>
      <c r="H296" s="16">
        <f>VLOOKUP($B297,[1]AC!$B:$BJ,7,FALSE)</f>
        <v>0</v>
      </c>
      <c r="I296" s="16">
        <f>VLOOKUP($B297,[1]AC!$B:$BJ,8,FALSE)</f>
        <v>123.1</v>
      </c>
      <c r="J296" s="16">
        <f>VLOOKUP($B297,[1]AC!$B:$BJ,9,FALSE)</f>
        <v>6941.81</v>
      </c>
      <c r="K296" s="16">
        <f>VLOOKUP($B297,[1]AC!$B:$BJ,10,FALSE)</f>
        <v>125.47</v>
      </c>
      <c r="L296" s="16">
        <f>VLOOKUP($B297,[1]AC!$B:$BJ,11,FALSE)</f>
        <v>6964.82</v>
      </c>
      <c r="M296" s="16">
        <f>VLOOKUP($B297,[1]AC!$B:$BJ,12,FALSE)</f>
        <v>1.7733127239149441E-2</v>
      </c>
      <c r="N296" s="16">
        <f>VLOOKUP($B297,[1]AC!$B:$BJ,13,FALSE)</f>
        <v>1.8014823067932839E-2</v>
      </c>
      <c r="O296" s="16">
        <f>VLOOKUP($B297,[1]AC!$B:$BJ,14,FALSE)</f>
        <v>112.66814558308248</v>
      </c>
      <c r="P296" s="16">
        <f>VLOOKUP($B297,[1]AC!$B:$BJ,15,FALSE)</f>
        <v>6892.2477999999992</v>
      </c>
      <c r="Q296" s="16">
        <f>VLOOKUP($B297,[1]AC!$B:$BJ,16,FALSE)</f>
        <v>112.11061359720004</v>
      </c>
      <c r="R296" s="16">
        <f>VLOOKUP($B297,[1]AC!$B:$BJ,17,FALSE)</f>
        <v>6889.6637999999994</v>
      </c>
      <c r="S296" s="16">
        <f>VLOOKUP($B297,[1]AC!$B:$BJ,18,FALSE)</f>
        <v>1.6347082817173592E-2</v>
      </c>
      <c r="T296" s="16">
        <f>VLOOKUP($B297,[1]AC!$B:$BJ,19,FALSE)</f>
        <v>1.6272290905863948E-2</v>
      </c>
      <c r="U296" s="16" t="str">
        <f>VLOOKUP($B296,[1]AC!$B:$BJ,20,FALSE)</f>
        <v>NEGATIVE</v>
      </c>
      <c r="V296" s="16" t="str">
        <f>VLOOKUP($B296,[1]AC!$B:$BJ,21,FALSE)</f>
        <v/>
      </c>
      <c r="W296" s="16" t="str">
        <f>VLOOKUP($B296,[1]AC!$B:$BJ,22,FALSE)</f>
        <v>DOWN</v>
      </c>
      <c r="X296" s="16" t="str">
        <f>VLOOKUP($B296,[1]AC!$B:$BJ,23,FALSE)</f>
        <v>NEGATIVE</v>
      </c>
      <c r="Y296" s="16">
        <f>VLOOKUP($B296,[1]AC!$B:$BJ,24,FALSE)</f>
        <v>119.54301697140087</v>
      </c>
      <c r="Z296" s="16">
        <f>VLOOKUP($B296,[1]AC!$B:$BJ,25,FALSE)</f>
        <v>6852.6203076923057</v>
      </c>
      <c r="AA296" s="16">
        <f>VLOOKUP($B296,[1]AC!$B:$BJ,26,FALSE)</f>
        <v>119.57319713076926</v>
      </c>
      <c r="AB296" s="16">
        <f>VLOOKUP($B296,[1]AC!$B:$BJ,27,FALSE)</f>
        <v>6850.3815384615364</v>
      </c>
      <c r="AC296" s="16">
        <f>VLOOKUP($B296,[1]AC!$B:$BJ,28,FALSE)</f>
        <v>1.7444862199239269E-2</v>
      </c>
      <c r="AD296" s="16">
        <f>VLOOKUP($B296,[1]AC!$B:$BJ,29,FALSE)</f>
        <v>1.7454968961863559E-2</v>
      </c>
      <c r="AE296" s="16" t="str">
        <f>VLOOKUP($B296,[1]AC!$B:$BJ,30,FALSE)</f>
        <v>DOWN</v>
      </c>
      <c r="AF296" s="16" t="str">
        <f>VLOOKUP($B296,[1]AC!$B:$BJ,31,FALSE)</f>
        <v>DOWN</v>
      </c>
      <c r="AG296" s="16" t="str">
        <f>VLOOKUP($B296,[1]AC!$B:$BJ,32,FALSE)</f>
        <v>NEGATIVE</v>
      </c>
      <c r="AH296" s="16">
        <f>VLOOKUP($B296,[1]AC!$B:$BJ,33,FALSE)</f>
        <v>115.38379510548573</v>
      </c>
      <c r="AI296" s="16">
        <f>VLOOKUP($B296,[1]AC!$B:$BJ,34,FALSE)</f>
        <v>6560.7823076923087</v>
      </c>
      <c r="AJ296" s="16">
        <f>VLOOKUP($B296,[1]AC!$B:$BJ,35,FALSE)</f>
        <v>115.36379505853559</v>
      </c>
      <c r="AK296" s="16">
        <f>VLOOKUP($B296,[1]AC!$B:$BJ,36,FALSE)</f>
        <v>6561.3723076923088</v>
      </c>
      <c r="AL296" s="16">
        <f>VLOOKUP($B296,[1]AC!$B:$BJ,37,FALSE)</f>
        <v>1.7586895844753439E-2</v>
      </c>
      <c r="AM296" s="16">
        <f>VLOOKUP($B296,[1]AC!$B:$BJ,38,FALSE)</f>
        <v>1.7582266277328503E-2</v>
      </c>
      <c r="AN296" s="16" t="str">
        <f>VLOOKUP($B297,[1]AC!$B:$BJ,39,FALSE)</f>
        <v>DOWN</v>
      </c>
      <c r="AO296" s="16" t="str">
        <f>VLOOKUP($B296,[1]AC!$B:$BJ,40,FALSE)</f>
        <v>UP</v>
      </c>
      <c r="AP296" s="16" t="str">
        <f>VLOOKUP($B296,[1]AC!$B:$BJ,41,FALSE)</f>
        <v>NEGATIVE</v>
      </c>
      <c r="AQ296" s="16">
        <f>VLOOKUP($B296,[1]AC!$B:$BJ,42,FALSE)</f>
        <v>118.64585395852372</v>
      </c>
      <c r="AR296" s="16">
        <f>VLOOKUP($B296,[1]AC!$B:$BJ,43,FALSE)</f>
        <v>6769.6039787132295</v>
      </c>
      <c r="AS296" s="16">
        <f>VLOOKUP($B296,[1]AC!$B:$BJ,44,FALSE)</f>
        <v>118.65223786124255</v>
      </c>
      <c r="AT296" s="16">
        <f>VLOOKUP($B296,[1]AC!$B:$BJ,45,FALSE)</f>
        <v>6766.1256231941452</v>
      </c>
      <c r="AU296" s="16">
        <f>VLOOKUP($B296,[1]AC!$B:$BJ,46,FALSE)</f>
        <v>1.7526262146441835E-2</v>
      </c>
      <c r="AV296" s="16">
        <f>VLOOKUP($B296,[1]AC!$B:$BJ,47,FALSE)</f>
        <v>1.7536215623089383E-2</v>
      </c>
      <c r="AW296" s="16" t="str">
        <f>VLOOKUP($B296,[1]AC!$B:$BJ,48,FALSE)</f>
        <v>DOWN</v>
      </c>
      <c r="AX296" s="16" t="str">
        <f>VLOOKUP($B296,[1]AC!$B:$BJ,49,FALSE)</f>
        <v>DOWN</v>
      </c>
      <c r="AY296" s="16" t="str">
        <f>VLOOKUP($B296,[1]AC!$B:$BJ,50,FALSE)</f>
        <v>NEGATIVE</v>
      </c>
      <c r="AZ296" s="16">
        <f>VLOOKUP($B296,[1]AC!$B:$BJ,51,FALSE)</f>
        <v>39.460173211049565</v>
      </c>
      <c r="BA296" s="16">
        <f>VLOOKUP($B296,[1]AC!$B:$BJ,52,FALSE)</f>
        <v>121.17580651067919</v>
      </c>
      <c r="BB296" s="16">
        <f>VLOOKUP($B296,[1]AC!$B:$BJ,53,FALSE)</f>
        <v>114.28458851674243</v>
      </c>
      <c r="BC296" s="16">
        <f>VLOOKUP($B296,[1]AC!$B:$BJ,54,FALSE)</f>
        <v>-2.3484939713839581E-2</v>
      </c>
      <c r="BD296" s="16">
        <f>VLOOKUP($B296,[1]AC!$B:$BJ,55,FALSE)</f>
        <v>-2.0079251920851249E-2</v>
      </c>
      <c r="BE296" s="16">
        <f>VLOOKUP($B296,[1]AC!$B:$BJ,56,FALSE)</f>
        <v>3.5397699162778462E-2</v>
      </c>
      <c r="BF296" s="14">
        <f>VLOOKUP($B296,[2]indicators!$A:$G,2,FALSE)</f>
        <v>0</v>
      </c>
      <c r="BG296" s="14">
        <f>VLOOKUP($B296,[2]indicators!$A:$G,3,FALSE)</f>
        <v>0</v>
      </c>
      <c r="BH296" s="14">
        <f>VLOOKUP($B296,[2]indicators!$A:$G,4,FALSE)</f>
        <v>0</v>
      </c>
      <c r="BI296" s="17">
        <f>VLOOKUP($B296,[2]indicators!$A:$G,5,FALSE)</f>
        <v>0</v>
      </c>
      <c r="BJ296" s="17">
        <f>VLOOKUP($B296,[2]indicators!$A:$G,6,FALSE)</f>
        <v>46006</v>
      </c>
      <c r="BK296" s="17">
        <f>VLOOKUP($B296,[2]indicators!$A:$G,7,FALSE)</f>
        <v>0</v>
      </c>
    </row>
    <row r="297" spans="1:63" x14ac:dyDescent="0.25">
      <c r="A297" s="14">
        <v>296</v>
      </c>
      <c r="B297" s="14" t="s">
        <v>326</v>
      </c>
      <c r="C297" s="6" t="s">
        <v>327</v>
      </c>
      <c r="D297" s="6" t="s">
        <v>100</v>
      </c>
      <c r="E297" s="15">
        <f t="shared" ca="1" si="4"/>
        <v>7</v>
      </c>
      <c r="F297" s="16">
        <f>VLOOKUP($B297,[1]AC!$B:$BJ,5,FALSE)</f>
        <v>54.050559813847634</v>
      </c>
      <c r="G297" s="16">
        <f>VLOOKUP($B298,[1]AC!$B:$BJ,6,FALSE)</f>
        <v>52.558294930935155</v>
      </c>
      <c r="H297" s="16">
        <f>VLOOKUP($B298,[1]AC!$B:$BJ,7,FALSE)</f>
        <v>1</v>
      </c>
      <c r="I297" s="16">
        <f>VLOOKUP($B298,[1]AC!$B:$BJ,8,FALSE)</f>
        <v>145.62</v>
      </c>
      <c r="J297" s="16">
        <f>VLOOKUP($B298,[1]AC!$B:$BJ,9,FALSE)</f>
        <v>6941.81</v>
      </c>
      <c r="K297" s="16">
        <f>VLOOKUP($B298,[1]AC!$B:$BJ,10,FALSE)</f>
        <v>146.49</v>
      </c>
      <c r="L297" s="16">
        <f>VLOOKUP($B298,[1]AC!$B:$BJ,11,FALSE)</f>
        <v>6964.82</v>
      </c>
      <c r="M297" s="16">
        <f>VLOOKUP($B298,[1]AC!$B:$BJ,12,FALSE)</f>
        <v>2.0977237924979221E-2</v>
      </c>
      <c r="N297" s="16">
        <f>VLOOKUP($B298,[1]AC!$B:$BJ,13,FALSE)</f>
        <v>2.1032847941511772E-2</v>
      </c>
      <c r="O297" s="16">
        <f>VLOOKUP($B298,[1]AC!$B:$BJ,14,FALSE)</f>
        <v>132.25729455234375</v>
      </c>
      <c r="P297" s="16">
        <f>VLOOKUP($B298,[1]AC!$B:$BJ,15,FALSE)</f>
        <v>6892.2477999999992</v>
      </c>
      <c r="Q297" s="16">
        <f>VLOOKUP($B298,[1]AC!$B:$BJ,16,FALSE)</f>
        <v>131.95940105000003</v>
      </c>
      <c r="R297" s="16">
        <f>VLOOKUP($B298,[1]AC!$B:$BJ,17,FALSE)</f>
        <v>6889.6637999999994</v>
      </c>
      <c r="S297" s="16">
        <f>VLOOKUP($B298,[1]AC!$B:$BJ,18,FALSE)</f>
        <v>1.9189283146834008E-2</v>
      </c>
      <c r="T297" s="16">
        <f>VLOOKUP($B298,[1]AC!$B:$BJ,19,FALSE)</f>
        <v>1.9153242433977698E-2</v>
      </c>
      <c r="U297" s="16" t="str">
        <f>VLOOKUP($B297,[1]AC!$B:$BJ,20,FALSE)</f>
        <v>NEGATIVE</v>
      </c>
      <c r="V297" s="16" t="str">
        <f>VLOOKUP($B297,[1]AC!$B:$BJ,21,FALSE)</f>
        <v/>
      </c>
      <c r="W297" s="16" t="str">
        <f>VLOOKUP($B297,[1]AC!$B:$BJ,22,FALSE)</f>
        <v>UP</v>
      </c>
      <c r="X297" s="16" t="str">
        <f>VLOOKUP($B297,[1]AC!$B:$BJ,23,FALSE)</f>
        <v>POSITIVE</v>
      </c>
      <c r="Y297" s="16">
        <f>VLOOKUP($B297,[1]AC!$B:$BJ,24,FALSE)</f>
        <v>107.90963987267881</v>
      </c>
      <c r="Z297" s="16">
        <f>VLOOKUP($B297,[1]AC!$B:$BJ,25,FALSE)</f>
        <v>6852.6203076923057</v>
      </c>
      <c r="AA297" s="16">
        <f>VLOOKUP($B297,[1]AC!$B:$BJ,26,FALSE)</f>
        <v>107.41162301430771</v>
      </c>
      <c r="AB297" s="16">
        <f>VLOOKUP($B297,[1]AC!$B:$BJ,27,FALSE)</f>
        <v>6850.3815384615364</v>
      </c>
      <c r="AC297" s="16">
        <f>VLOOKUP($B297,[1]AC!$B:$BJ,28,FALSE)</f>
        <v>1.5747208371014877E-2</v>
      </c>
      <c r="AD297" s="16">
        <f>VLOOKUP($B297,[1]AC!$B:$BJ,29,FALSE)</f>
        <v>1.5679655565349764E-2</v>
      </c>
      <c r="AE297" s="16" t="str">
        <f>VLOOKUP($B297,[1]AC!$B:$BJ,30,FALSE)</f>
        <v>UP</v>
      </c>
      <c r="AF297" s="16" t="str">
        <f>VLOOKUP($B297,[1]AC!$B:$BJ,31,FALSE)</f>
        <v>UP</v>
      </c>
      <c r="AG297" s="16" t="str">
        <f>VLOOKUP($B297,[1]AC!$B:$BJ,32,FALSE)</f>
        <v>POSITIVE</v>
      </c>
      <c r="AH297" s="16">
        <f>VLOOKUP($B297,[1]AC!$B:$BJ,33,FALSE)</f>
        <v>90.924478271370887</v>
      </c>
      <c r="AI297" s="16">
        <f>VLOOKUP($B297,[1]AC!$B:$BJ,34,FALSE)</f>
        <v>6560.7823076923087</v>
      </c>
      <c r="AJ297" s="16">
        <f>VLOOKUP($B297,[1]AC!$B:$BJ,35,FALSE)</f>
        <v>90.98524754126521</v>
      </c>
      <c r="AK297" s="16">
        <f>VLOOKUP($B297,[1]AC!$B:$BJ,36,FALSE)</f>
        <v>6561.3723076923088</v>
      </c>
      <c r="AL297" s="16">
        <f>VLOOKUP($B297,[1]AC!$B:$BJ,37,FALSE)</f>
        <v>1.3858786042140863E-2</v>
      </c>
      <c r="AM297" s="16">
        <f>VLOOKUP($B297,[1]AC!$B:$BJ,38,FALSE)</f>
        <v>1.386680152787512E-2</v>
      </c>
      <c r="AN297" s="16" t="str">
        <f>VLOOKUP($B298,[1]AC!$B:$BJ,39,FALSE)</f>
        <v>DOWN</v>
      </c>
      <c r="AO297" s="16" t="str">
        <f>VLOOKUP($B297,[1]AC!$B:$BJ,40,FALSE)</f>
        <v>DOWN</v>
      </c>
      <c r="AP297" s="16" t="str">
        <f>VLOOKUP($B297,[1]AC!$B:$BJ,41,FALSE)</f>
        <v>POSITIVE</v>
      </c>
      <c r="AQ297" s="16">
        <f>VLOOKUP($B297,[1]AC!$B:$BJ,42,FALSE)</f>
        <v>105.02999741685429</v>
      </c>
      <c r="AR297" s="16">
        <f>VLOOKUP($B297,[1]AC!$B:$BJ,43,FALSE)</f>
        <v>6769.6039787132295</v>
      </c>
      <c r="AS297" s="16">
        <f>VLOOKUP($B297,[1]AC!$B:$BJ,44,FALSE)</f>
        <v>104.66499292408521</v>
      </c>
      <c r="AT297" s="16">
        <f>VLOOKUP($B297,[1]AC!$B:$BJ,45,FALSE)</f>
        <v>6766.1256231941452</v>
      </c>
      <c r="AU297" s="16">
        <f>VLOOKUP($B297,[1]AC!$B:$BJ,46,FALSE)</f>
        <v>1.5514939684376996E-2</v>
      </c>
      <c r="AV297" s="16">
        <f>VLOOKUP($B297,[1]AC!$B:$BJ,47,FALSE)</f>
        <v>1.5468969799392385E-2</v>
      </c>
      <c r="AW297" s="16" t="str">
        <f>VLOOKUP($B297,[1]AC!$B:$BJ,48,FALSE)</f>
        <v>UP</v>
      </c>
      <c r="AX297" s="16" t="str">
        <f>VLOOKUP($B297,[1]AC!$B:$BJ,49,FALSE)</f>
        <v>UP</v>
      </c>
      <c r="AY297" s="16" t="str">
        <f>VLOOKUP($B297,[1]AC!$B:$BJ,50,FALSE)</f>
        <v>POSITIVE</v>
      </c>
      <c r="AZ297" s="16">
        <f>VLOOKUP($B297,[1]AC!$B:$BJ,51,FALSE)</f>
        <v>64.535201829416451</v>
      </c>
      <c r="BA297" s="16">
        <f>VLOOKUP($B297,[1]AC!$B:$BJ,52,FALSE)</f>
        <v>119.59645156368136</v>
      </c>
      <c r="BB297" s="16">
        <f>VLOOKUP($B297,[1]AC!$B:$BJ,53,FALSE)</f>
        <v>87.303932769177479</v>
      </c>
      <c r="BC297" s="16">
        <f>VLOOKUP($B297,[1]AC!$B:$BJ,54,FALSE)</f>
        <v>2.9294752398678847E-2</v>
      </c>
      <c r="BD297" s="16">
        <f>VLOOKUP($B297,[1]AC!$B:$BJ,55,FALSE)</f>
        <v>9.2589208448673466E-2</v>
      </c>
      <c r="BE297" s="16">
        <f>VLOOKUP($B297,[1]AC!$B:$BJ,56,FALSE)</f>
        <v>0.4100166635730329</v>
      </c>
      <c r="BF297" s="14">
        <f>VLOOKUP($B297,[2]indicators!$A:$G,2,FALSE)</f>
        <v>3</v>
      </c>
      <c r="BG297" s="14">
        <f>VLOOKUP($B297,[2]indicators!$A:$G,3,FALSE)</f>
        <v>0</v>
      </c>
      <c r="BH297" s="14">
        <f>VLOOKUP($B297,[2]indicators!$A:$G,4,FALSE)</f>
        <v>0</v>
      </c>
      <c r="BI297" s="17">
        <f>VLOOKUP($B297,[2]indicators!$A:$G,5,FALSE)</f>
        <v>46052</v>
      </c>
      <c r="BJ297" s="17">
        <f>VLOOKUP($B297,[2]indicators!$A:$G,6,FALSE)</f>
        <v>46028</v>
      </c>
      <c r="BK297" s="17">
        <f>VLOOKUP($B297,[2]indicators!$A:$G,7,FALSE)</f>
        <v>46031</v>
      </c>
    </row>
    <row r="298" spans="1:63" x14ac:dyDescent="0.25">
      <c r="A298" s="14">
        <v>297</v>
      </c>
      <c r="B298" s="14" t="s">
        <v>328</v>
      </c>
      <c r="C298" s="6" t="s">
        <v>329</v>
      </c>
      <c r="D298" s="6" t="s">
        <v>100</v>
      </c>
      <c r="E298" s="15">
        <f t="shared" ca="1" si="4"/>
        <v>8</v>
      </c>
      <c r="F298" s="16">
        <f>VLOOKUP($B298,[1]AC!$B:$BJ,5,FALSE)</f>
        <v>67.281221446874497</v>
      </c>
      <c r="G298" s="16">
        <f>VLOOKUP($B299,[1]AC!$B:$BJ,6,FALSE)</f>
        <v>52.558294930935155</v>
      </c>
      <c r="H298" s="16">
        <f>VLOOKUP($B299,[1]AC!$B:$BJ,7,FALSE)</f>
        <v>0</v>
      </c>
      <c r="I298" s="16">
        <f>VLOOKUP($B299,[1]AC!$B:$BJ,8,FALSE)</f>
        <v>87.47</v>
      </c>
      <c r="J298" s="16">
        <f>VLOOKUP($B299,[1]AC!$B:$BJ,9,FALSE)</f>
        <v>6941.81</v>
      </c>
      <c r="K298" s="16">
        <f>VLOOKUP($B299,[1]AC!$B:$BJ,10,FALSE)</f>
        <v>89.04</v>
      </c>
      <c r="L298" s="16">
        <f>VLOOKUP($B299,[1]AC!$B:$BJ,11,FALSE)</f>
        <v>6964.82</v>
      </c>
      <c r="M298" s="16">
        <f>VLOOKUP($B299,[1]AC!$B:$BJ,12,FALSE)</f>
        <v>1.2600460110547537E-2</v>
      </c>
      <c r="N298" s="16">
        <f>VLOOKUP($B299,[1]AC!$B:$BJ,13,FALSE)</f>
        <v>1.278424998779581E-2</v>
      </c>
      <c r="O298" s="16">
        <f>VLOOKUP($B299,[1]AC!$B:$BJ,14,FALSE)</f>
        <v>87.65651819941408</v>
      </c>
      <c r="P298" s="16">
        <f>VLOOKUP($B299,[1]AC!$B:$BJ,15,FALSE)</f>
        <v>6892.2477999999992</v>
      </c>
      <c r="Q298" s="16">
        <f>VLOOKUP($B299,[1]AC!$B:$BJ,16,FALSE)</f>
        <v>87.592183585000029</v>
      </c>
      <c r="R298" s="16">
        <f>VLOOKUP($B299,[1]AC!$B:$BJ,17,FALSE)</f>
        <v>6889.6637999999994</v>
      </c>
      <c r="S298" s="16">
        <f>VLOOKUP($B299,[1]AC!$B:$BJ,18,FALSE)</f>
        <v>1.2718132130915851E-2</v>
      </c>
      <c r="T298" s="16">
        <f>VLOOKUP($B299,[1]AC!$B:$BJ,19,FALSE)</f>
        <v>1.2713564279435527E-2</v>
      </c>
      <c r="U298" s="16" t="str">
        <f>VLOOKUP($B298,[1]AC!$B:$BJ,20,FALSE)</f>
        <v>POSITIVE</v>
      </c>
      <c r="V298" s="16" t="str">
        <f>VLOOKUP($B298,[1]AC!$B:$BJ,21,FALSE)</f>
        <v/>
      </c>
      <c r="W298" s="16" t="str">
        <f>VLOOKUP($B298,[1]AC!$B:$BJ,22,FALSE)</f>
        <v>UP</v>
      </c>
      <c r="X298" s="16" t="str">
        <f>VLOOKUP($B298,[1]AC!$B:$BJ,23,FALSE)</f>
        <v>POSITIVE</v>
      </c>
      <c r="Y298" s="16">
        <f>VLOOKUP($B298,[1]AC!$B:$BJ,24,FALSE)</f>
        <v>131.78890842487982</v>
      </c>
      <c r="Z298" s="16">
        <f>VLOOKUP($B298,[1]AC!$B:$BJ,25,FALSE)</f>
        <v>6852.6203076923057</v>
      </c>
      <c r="AA298" s="16">
        <f>VLOOKUP($B298,[1]AC!$B:$BJ,26,FALSE)</f>
        <v>131.45376442307693</v>
      </c>
      <c r="AB298" s="16">
        <f>VLOOKUP($B298,[1]AC!$B:$BJ,27,FALSE)</f>
        <v>6850.3815384615364</v>
      </c>
      <c r="AC298" s="16">
        <f>VLOOKUP($B298,[1]AC!$B:$BJ,28,FALSE)</f>
        <v>1.923189998969331E-2</v>
      </c>
      <c r="AD298" s="16">
        <f>VLOOKUP($B298,[1]AC!$B:$BJ,29,FALSE)</f>
        <v>1.9189261749149072E-2</v>
      </c>
      <c r="AE298" s="16" t="str">
        <f>VLOOKUP($B298,[1]AC!$B:$BJ,30,FALSE)</f>
        <v>UP</v>
      </c>
      <c r="AF298" s="16" t="str">
        <f>VLOOKUP($B298,[1]AC!$B:$BJ,31,FALSE)</f>
        <v>UP</v>
      </c>
      <c r="AG298" s="16" t="str">
        <f>VLOOKUP($B298,[1]AC!$B:$BJ,32,FALSE)</f>
        <v>POSITIVE</v>
      </c>
      <c r="AH298" s="16">
        <f>VLOOKUP($B298,[1]AC!$B:$BJ,33,FALSE)</f>
        <v>128.87677414977449</v>
      </c>
      <c r="AI298" s="16">
        <f>VLOOKUP($B298,[1]AC!$B:$BJ,34,FALSE)</f>
        <v>6560.7823076923087</v>
      </c>
      <c r="AJ298" s="16">
        <f>VLOOKUP($B298,[1]AC!$B:$BJ,35,FALSE)</f>
        <v>128.89908196728254</v>
      </c>
      <c r="AK298" s="16">
        <f>VLOOKUP($B298,[1]AC!$B:$BJ,36,FALSE)</f>
        <v>6561.3723076923088</v>
      </c>
      <c r="AL298" s="16">
        <f>VLOOKUP($B298,[1]AC!$B:$BJ,37,FALSE)</f>
        <v>1.9643507146803296E-2</v>
      </c>
      <c r="AM298" s="16">
        <f>VLOOKUP($B298,[1]AC!$B:$BJ,38,FALSE)</f>
        <v>1.9645140669150272E-2</v>
      </c>
      <c r="AN298" s="16" t="str">
        <f>VLOOKUP($B299,[1]AC!$B:$BJ,39,FALSE)</f>
        <v>DOWN</v>
      </c>
      <c r="AO298" s="16" t="str">
        <f>VLOOKUP($B298,[1]AC!$B:$BJ,40,FALSE)</f>
        <v>DOWN</v>
      </c>
      <c r="AP298" s="16" t="str">
        <f>VLOOKUP($B298,[1]AC!$B:$BJ,41,FALSE)</f>
        <v>POSITIVE</v>
      </c>
      <c r="AQ298" s="16">
        <f>VLOOKUP($B298,[1]AC!$B:$BJ,42,FALSE)</f>
        <v>131.21995779709462</v>
      </c>
      <c r="AR298" s="16">
        <f>VLOOKUP($B298,[1]AC!$B:$BJ,43,FALSE)</f>
        <v>6769.6039787132295</v>
      </c>
      <c r="AS298" s="16">
        <f>VLOOKUP($B298,[1]AC!$B:$BJ,44,FALSE)</f>
        <v>130.92916939535905</v>
      </c>
      <c r="AT298" s="16">
        <f>VLOOKUP($B298,[1]AC!$B:$BJ,45,FALSE)</f>
        <v>6766.1256231941452</v>
      </c>
      <c r="AU298" s="16">
        <f>VLOOKUP($B298,[1]AC!$B:$BJ,46,FALSE)</f>
        <v>1.9383697807096392E-2</v>
      </c>
      <c r="AV298" s="16">
        <f>VLOOKUP($B298,[1]AC!$B:$BJ,47,FALSE)</f>
        <v>1.9350685560217275E-2</v>
      </c>
      <c r="AW298" s="16" t="str">
        <f>VLOOKUP($B298,[1]AC!$B:$BJ,48,FALSE)</f>
        <v>UP</v>
      </c>
      <c r="AX298" s="16" t="str">
        <f>VLOOKUP($B298,[1]AC!$B:$BJ,49,FALSE)</f>
        <v>UP</v>
      </c>
      <c r="AY298" s="16" t="str">
        <f>VLOOKUP($B298,[1]AC!$B:$BJ,50,FALSE)</f>
        <v>POSITIVE</v>
      </c>
      <c r="AZ298" s="16">
        <f>VLOOKUP($B298,[1]AC!$B:$BJ,51,FALSE)</f>
        <v>79.804871502472139</v>
      </c>
      <c r="BA298" s="16">
        <f>VLOOKUP($B298,[1]AC!$B:$BJ,52,FALSE)</f>
        <v>133.44225790700605</v>
      </c>
      <c r="BB298" s="16">
        <f>VLOOKUP($B298,[1]AC!$B:$BJ,53,FALSE)</f>
        <v>127.2391320328225</v>
      </c>
      <c r="BC298" s="16">
        <f>VLOOKUP($B298,[1]AC!$B:$BJ,54,FALSE)</f>
        <v>9.125851348738756E-2</v>
      </c>
      <c r="BD298" s="16">
        <f>VLOOKUP($B298,[1]AC!$B:$BJ,55,FALSE)</f>
        <v>0.10103567816720815</v>
      </c>
      <c r="BE298" s="16">
        <f>VLOOKUP($B298,[1]AC!$B:$BJ,56,FALSE)</f>
        <v>0.14445923729215626</v>
      </c>
      <c r="BF298" s="14">
        <f>VLOOKUP($B298,[2]indicators!$A:$G,2,FALSE)</f>
        <v>20</v>
      </c>
      <c r="BG298" s="14">
        <f>VLOOKUP($B298,[2]indicators!$A:$G,3,FALSE)</f>
        <v>0</v>
      </c>
      <c r="BH298" s="14">
        <f>VLOOKUP($B298,[2]indicators!$A:$G,4,FALSE)</f>
        <v>0</v>
      </c>
      <c r="BI298" s="17">
        <f>VLOOKUP($B298,[2]indicators!$A:$G,5,FALSE)</f>
        <v>0</v>
      </c>
      <c r="BJ298" s="17">
        <f>VLOOKUP($B298,[2]indicators!$A:$G,6,FALSE)</f>
        <v>46062</v>
      </c>
      <c r="BK298" s="17">
        <f>VLOOKUP($B298,[2]indicators!$A:$G,7,FALSE)</f>
        <v>0</v>
      </c>
    </row>
    <row r="299" spans="1:63" x14ac:dyDescent="0.25">
      <c r="A299" s="14">
        <v>298</v>
      </c>
      <c r="B299" s="14" t="s">
        <v>330</v>
      </c>
      <c r="C299" s="6" t="s">
        <v>331</v>
      </c>
      <c r="D299" s="6" t="s">
        <v>100</v>
      </c>
      <c r="E299" s="15">
        <f t="shared" ca="1" si="4"/>
        <v>-1</v>
      </c>
      <c r="F299" s="16">
        <f>VLOOKUP($B299,[1]AC!$B:$BJ,5,FALSE)</f>
        <v>47.47783336563041</v>
      </c>
      <c r="G299" s="16">
        <f>VLOOKUP($B300,[1]AC!$B:$BJ,6,FALSE)</f>
        <v>52.558294930935155</v>
      </c>
      <c r="H299" s="16">
        <f>VLOOKUP($B300,[1]AC!$B:$BJ,7,FALSE)</f>
        <v>0</v>
      </c>
      <c r="I299" s="16">
        <f>VLOOKUP($B300,[1]AC!$B:$BJ,8,FALSE)</f>
        <v>8867.3590000000004</v>
      </c>
      <c r="J299" s="16">
        <f>VLOOKUP($B300,[1]AC!$B:$BJ,9,FALSE)</f>
        <v>6941.81</v>
      </c>
      <c r="K299" s="16">
        <f>VLOOKUP($B300,[1]AC!$B:$BJ,10,FALSE)</f>
        <v>8870.098</v>
      </c>
      <c r="L299" s="16">
        <f>VLOOKUP($B300,[1]AC!$B:$BJ,11,FALSE)</f>
        <v>6964.82</v>
      </c>
      <c r="M299" s="16">
        <f>VLOOKUP($B300,[1]AC!$B:$BJ,12,FALSE)</f>
        <v>1.2773842845021688</v>
      </c>
      <c r="N299" s="16">
        <f>VLOOKUP($B300,[1]AC!$B:$BJ,13,FALSE)</f>
        <v>1.2735573927251531</v>
      </c>
      <c r="O299" s="16">
        <f>VLOOKUP($B300,[1]AC!$B:$BJ,14,FALSE)</f>
        <v>8738.5653000000002</v>
      </c>
      <c r="P299" s="16">
        <f>VLOOKUP($B300,[1]AC!$B:$BJ,15,FALSE)</f>
        <v>6892.2477999999992</v>
      </c>
      <c r="Q299" s="16">
        <f>VLOOKUP($B300,[1]AC!$B:$BJ,16,FALSE)</f>
        <v>8733.3488600000019</v>
      </c>
      <c r="R299" s="16">
        <f>VLOOKUP($B300,[1]AC!$B:$BJ,17,FALSE)</f>
        <v>6889.6637999999994</v>
      </c>
      <c r="S299" s="16">
        <f>VLOOKUP($B300,[1]AC!$B:$BJ,18,FALSE)</f>
        <v>1.2678832151101707</v>
      </c>
      <c r="T299" s="16">
        <f>VLOOKUP($B300,[1]AC!$B:$BJ,19,FALSE)</f>
        <v>1.267601600530929</v>
      </c>
      <c r="U299" s="16" t="str">
        <f>VLOOKUP($B299,[1]AC!$B:$BJ,20,FALSE)</f>
        <v>NEGATIVE</v>
      </c>
      <c r="V299" s="16" t="str">
        <f>VLOOKUP($B299,[1]AC!$B:$BJ,21,FALSE)</f>
        <v/>
      </c>
      <c r="W299" s="16" t="str">
        <f>VLOOKUP($B299,[1]AC!$B:$BJ,22,FALSE)</f>
        <v>UP</v>
      </c>
      <c r="X299" s="16" t="str">
        <f>VLOOKUP($B299,[1]AC!$B:$BJ,23,FALSE)</f>
        <v>SELL</v>
      </c>
      <c r="Y299" s="16">
        <f>VLOOKUP($B299,[1]AC!$B:$BJ,24,FALSE)</f>
        <v>85.88479756108778</v>
      </c>
      <c r="Z299" s="16">
        <f>VLOOKUP($B299,[1]AC!$B:$BJ,25,FALSE)</f>
        <v>6852.6203076923057</v>
      </c>
      <c r="AA299" s="16">
        <f>VLOOKUP($B299,[1]AC!$B:$BJ,26,FALSE)</f>
        <v>85.78586877307697</v>
      </c>
      <c r="AB299" s="16">
        <f>VLOOKUP($B299,[1]AC!$B:$BJ,27,FALSE)</f>
        <v>6850.3815384615364</v>
      </c>
      <c r="AC299" s="16">
        <f>VLOOKUP($B299,[1]AC!$B:$BJ,28,FALSE)</f>
        <v>1.2533132393849268E-2</v>
      </c>
      <c r="AD299" s="16">
        <f>VLOOKUP($B299,[1]AC!$B:$BJ,29,FALSE)</f>
        <v>1.2522786985138177E-2</v>
      </c>
      <c r="AE299" s="16" t="str">
        <f>VLOOKUP($B299,[1]AC!$B:$BJ,30,FALSE)</f>
        <v>UP</v>
      </c>
      <c r="AF299" s="16" t="str">
        <f>VLOOKUP($B299,[1]AC!$B:$BJ,31,FALSE)</f>
        <v>UP</v>
      </c>
      <c r="AG299" s="16" t="str">
        <f>VLOOKUP($B299,[1]AC!$B:$BJ,32,FALSE)</f>
        <v>POSITIVE</v>
      </c>
      <c r="AH299" s="16">
        <f>VLOOKUP($B299,[1]AC!$B:$BJ,33,FALSE)</f>
        <v>83.130540701254475</v>
      </c>
      <c r="AI299" s="16">
        <f>VLOOKUP($B299,[1]AC!$B:$BJ,34,FALSE)</f>
        <v>6560.7823076923087</v>
      </c>
      <c r="AJ299" s="16">
        <f>VLOOKUP($B299,[1]AC!$B:$BJ,35,FALSE)</f>
        <v>83.170797080210804</v>
      </c>
      <c r="AK299" s="16">
        <f>VLOOKUP($B299,[1]AC!$B:$BJ,36,FALSE)</f>
        <v>6561.3723076923088</v>
      </c>
      <c r="AL299" s="16">
        <f>VLOOKUP($B299,[1]AC!$B:$BJ,37,FALSE)</f>
        <v>1.2670827471868188E-2</v>
      </c>
      <c r="AM299" s="16">
        <f>VLOOKUP($B299,[1]AC!$B:$BJ,38,FALSE)</f>
        <v>1.2675823468012088E-2</v>
      </c>
      <c r="AN299" s="16" t="str">
        <f>VLOOKUP($B300,[1]AC!$B:$BJ,39,FALSE)</f>
        <v>DOWN</v>
      </c>
      <c r="AO299" s="16" t="str">
        <f>VLOOKUP($B299,[1]AC!$B:$BJ,40,FALSE)</f>
        <v>DOWN</v>
      </c>
      <c r="AP299" s="16" t="str">
        <f>VLOOKUP($B299,[1]AC!$B:$BJ,41,FALSE)</f>
        <v>SELL</v>
      </c>
      <c r="AQ299" s="16">
        <f>VLOOKUP($B299,[1]AC!$B:$BJ,42,FALSE)</f>
        <v>85.620197570924034</v>
      </c>
      <c r="AR299" s="16">
        <f>VLOOKUP($B299,[1]AC!$B:$BJ,43,FALSE)</f>
        <v>6769.6039787132295</v>
      </c>
      <c r="AS299" s="16">
        <f>VLOOKUP($B299,[1]AC!$B:$BJ,44,FALSE)</f>
        <v>85.582833557517489</v>
      </c>
      <c r="AT299" s="16">
        <f>VLOOKUP($B299,[1]AC!$B:$BJ,45,FALSE)</f>
        <v>6766.1256231941452</v>
      </c>
      <c r="AU299" s="16">
        <f>VLOOKUP($B299,[1]AC!$B:$BJ,46,FALSE)</f>
        <v>1.264774096685029E-2</v>
      </c>
      <c r="AV299" s="16">
        <f>VLOOKUP($B299,[1]AC!$B:$BJ,47,FALSE)</f>
        <v>1.2648720748568609E-2</v>
      </c>
      <c r="AW299" s="16" t="str">
        <f>VLOOKUP($B299,[1]AC!$B:$BJ,48,FALSE)</f>
        <v>UP</v>
      </c>
      <c r="AX299" s="16" t="str">
        <f>VLOOKUP($B299,[1]AC!$B:$BJ,49,FALSE)</f>
        <v>DOWN</v>
      </c>
      <c r="AY299" s="16" t="str">
        <f>VLOOKUP($B299,[1]AC!$B:$BJ,50,FALSE)</f>
        <v>SELL</v>
      </c>
      <c r="AZ299" s="16">
        <f>VLOOKUP($B299,[1]AC!$B:$BJ,51,FALSE)</f>
        <v>48.840778802599203</v>
      </c>
      <c r="BA299" s="16">
        <f>VLOOKUP($B299,[1]AC!$B:$BJ,52,FALSE)</f>
        <v>88.400322620022678</v>
      </c>
      <c r="BB299" s="16">
        <f>VLOOKUP($B299,[1]AC!$B:$BJ,53,FALSE)</f>
        <v>82.142177525418717</v>
      </c>
      <c r="BC299" s="16">
        <f>VLOOKUP($B299,[1]AC!$B:$BJ,54,FALSE)</f>
        <v>-1.0523973130975417E-2</v>
      </c>
      <c r="BD299" s="16">
        <f>VLOOKUP($B299,[1]AC!$B:$BJ,55,FALSE)</f>
        <v>-2.1278303455969372E-3</v>
      </c>
      <c r="BE299" s="16">
        <f>VLOOKUP($B299,[1]AC!$B:$BJ,56,FALSE)</f>
        <v>6.4860984150713508E-2</v>
      </c>
      <c r="BF299" s="14">
        <f>VLOOKUP($B299,[2]indicators!$A:$G,2,FALSE)</f>
        <v>0</v>
      </c>
      <c r="BG299" s="14">
        <f>VLOOKUP($B299,[2]indicators!$A:$G,3,FALSE)</f>
        <v>0</v>
      </c>
      <c r="BH299" s="14">
        <f>VLOOKUP($B299,[2]indicators!$A:$G,4,FALSE)</f>
        <v>0</v>
      </c>
      <c r="BI299" s="17">
        <f>VLOOKUP($B299,[2]indicators!$A:$G,5,FALSE)</f>
        <v>0</v>
      </c>
      <c r="BJ299" s="17">
        <f>VLOOKUP($B299,[2]indicators!$A:$G,6,FALSE)</f>
        <v>46029</v>
      </c>
      <c r="BK299" s="17">
        <f>VLOOKUP($B299,[2]indicators!$A:$G,7,FALSE)</f>
        <v>0</v>
      </c>
    </row>
    <row r="300" spans="1:63" x14ac:dyDescent="0.25">
      <c r="A300" s="14">
        <v>299</v>
      </c>
      <c r="B300" s="14" t="s">
        <v>757</v>
      </c>
      <c r="C300" s="6" t="s">
        <v>758</v>
      </c>
      <c r="D300" s="6" t="s">
        <v>65</v>
      </c>
      <c r="E300" s="15">
        <f t="shared" ca="1" si="4"/>
        <v>3</v>
      </c>
      <c r="F300" s="16">
        <f>VLOOKUP($B300,[1]AC!$B:$BJ,5,FALSE)</f>
        <v>53.206035945740133</v>
      </c>
      <c r="G300" s="16">
        <f>VLOOKUP($B301,[1]AC!$B:$BJ,6,FALSE)</f>
        <v>52.558294930935155</v>
      </c>
      <c r="H300" s="16">
        <f>VLOOKUP($B301,[1]AC!$B:$BJ,7,FALSE)</f>
        <v>0</v>
      </c>
      <c r="I300" s="16">
        <f>VLOOKUP($B301,[1]AC!$B:$BJ,8,FALSE)</f>
        <v>174.55</v>
      </c>
      <c r="J300" s="16">
        <f>VLOOKUP($B301,[1]AC!$B:$BJ,9,FALSE)</f>
        <v>6941.81</v>
      </c>
      <c r="K300" s="16">
        <f>VLOOKUP($B301,[1]AC!$B:$BJ,10,FALSE)</f>
        <v>176.40459999999999</v>
      </c>
      <c r="L300" s="16">
        <f>VLOOKUP($B301,[1]AC!$B:$BJ,11,FALSE)</f>
        <v>6964.82</v>
      </c>
      <c r="M300" s="16">
        <f>VLOOKUP($B301,[1]AC!$B:$BJ,12,FALSE)</f>
        <v>2.5144738908152196E-2</v>
      </c>
      <c r="N300" s="16">
        <f>VLOOKUP($B301,[1]AC!$B:$BJ,13,FALSE)</f>
        <v>2.5327948173822151E-2</v>
      </c>
      <c r="O300" s="16">
        <f>VLOOKUP($B301,[1]AC!$B:$BJ,14,FALSE)</f>
        <v>166.24780000000004</v>
      </c>
      <c r="P300" s="16">
        <f>VLOOKUP($B301,[1]AC!$B:$BJ,15,FALSE)</f>
        <v>6892.2477999999992</v>
      </c>
      <c r="Q300" s="16">
        <f>VLOOKUP($B301,[1]AC!$B:$BJ,16,FALSE)</f>
        <v>165.81920000000002</v>
      </c>
      <c r="R300" s="16">
        <f>VLOOKUP($B301,[1]AC!$B:$BJ,17,FALSE)</f>
        <v>6889.6637999999994</v>
      </c>
      <c r="S300" s="16">
        <f>VLOOKUP($B301,[1]AC!$B:$BJ,18,FALSE)</f>
        <v>2.4120984158462797E-2</v>
      </c>
      <c r="T300" s="16">
        <f>VLOOKUP($B301,[1]AC!$B:$BJ,19,FALSE)</f>
        <v>2.406782171286791E-2</v>
      </c>
      <c r="U300" s="16" t="str">
        <f>VLOOKUP($B300,[1]AC!$B:$BJ,20,FALSE)</f>
        <v>NEGATIVE</v>
      </c>
      <c r="V300" s="16" t="str">
        <f>VLOOKUP($B300,[1]AC!$B:$BJ,21,FALSE)</f>
        <v/>
      </c>
      <c r="W300" s="16" t="str">
        <f>VLOOKUP($B300,[1]AC!$B:$BJ,22,FALSE)</f>
        <v>UP</v>
      </c>
      <c r="X300" s="16" t="str">
        <f>VLOOKUP($B300,[1]AC!$B:$BJ,23,FALSE)</f>
        <v>POSITIVE</v>
      </c>
      <c r="Y300" s="16">
        <f>VLOOKUP($B300,[1]AC!$B:$BJ,24,FALSE)</f>
        <v>8716.3009230769221</v>
      </c>
      <c r="Z300" s="16">
        <f>VLOOKUP($B300,[1]AC!$B:$BJ,25,FALSE)</f>
        <v>6852.6203076923057</v>
      </c>
      <c r="AA300" s="16">
        <f>VLOOKUP($B300,[1]AC!$B:$BJ,26,FALSE)</f>
        <v>8715.2946461538468</v>
      </c>
      <c r="AB300" s="16">
        <f>VLOOKUP($B300,[1]AC!$B:$BJ,27,FALSE)</f>
        <v>6850.3815384615364</v>
      </c>
      <c r="AC300" s="16">
        <f>VLOOKUP($B300,[1]AC!$B:$BJ,28,FALSE)</f>
        <v>1.2719661285322594</v>
      </c>
      <c r="AD300" s="16">
        <f>VLOOKUP($B300,[1]AC!$B:$BJ,29,FALSE)</f>
        <v>1.27223492548871</v>
      </c>
      <c r="AE300" s="16" t="str">
        <f>VLOOKUP($B300,[1]AC!$B:$BJ,30,FALSE)</f>
        <v>UP</v>
      </c>
      <c r="AF300" s="16" t="str">
        <f>VLOOKUP($B300,[1]AC!$B:$BJ,31,FALSE)</f>
        <v>DOWN</v>
      </c>
      <c r="AG300" s="16" t="str">
        <f>VLOOKUP($B300,[1]AC!$B:$BJ,32,FALSE)</f>
        <v>POSITIVE</v>
      </c>
      <c r="AH300" s="16">
        <f>VLOOKUP($B300,[1]AC!$B:$BJ,33,FALSE)</f>
        <v>8737.9101794871804</v>
      </c>
      <c r="AI300" s="16">
        <f>VLOOKUP($B300,[1]AC!$B:$BJ,34,FALSE)</f>
        <v>6560.7823076923087</v>
      </c>
      <c r="AJ300" s="16">
        <f>VLOOKUP($B300,[1]AC!$B:$BJ,35,FALSE)</f>
        <v>8737.9804102564103</v>
      </c>
      <c r="AK300" s="16">
        <f>VLOOKUP($B300,[1]AC!$B:$BJ,36,FALSE)</f>
        <v>6561.3723076923088</v>
      </c>
      <c r="AL300" s="16">
        <f>VLOOKUP($B300,[1]AC!$B:$BJ,37,FALSE)</f>
        <v>1.3318396754670947</v>
      </c>
      <c r="AM300" s="16">
        <f>VLOOKUP($B300,[1]AC!$B:$BJ,38,FALSE)</f>
        <v>1.3317306198296852</v>
      </c>
      <c r="AN300" s="16" t="str">
        <f>VLOOKUP($B301,[1]AC!$B:$BJ,39,FALSE)</f>
        <v>DOWN</v>
      </c>
      <c r="AO300" s="16" t="str">
        <f>VLOOKUP($B300,[1]AC!$B:$BJ,40,FALSE)</f>
        <v>UP</v>
      </c>
      <c r="AP300" s="16" t="str">
        <f>VLOOKUP($B300,[1]AC!$B:$BJ,41,FALSE)</f>
        <v>NEGATIVE</v>
      </c>
      <c r="AQ300" s="16">
        <f>VLOOKUP($B300,[1]AC!$B:$BJ,42,FALSE)</f>
        <v>8758.2848477949174</v>
      </c>
      <c r="AR300" s="16">
        <f>VLOOKUP($B300,[1]AC!$B:$BJ,43,FALSE)</f>
        <v>6769.6039787132295</v>
      </c>
      <c r="AS300" s="16">
        <f>VLOOKUP($B300,[1]AC!$B:$BJ,44,FALSE)</f>
        <v>8756.079612317968</v>
      </c>
      <c r="AT300" s="16">
        <f>VLOOKUP($B300,[1]AC!$B:$BJ,45,FALSE)</f>
        <v>6766.1256231941452</v>
      </c>
      <c r="AU300" s="16">
        <f>VLOOKUP($B300,[1]AC!$B:$BJ,46,FALSE)</f>
        <v>1.2937662048378342</v>
      </c>
      <c r="AV300" s="16">
        <f>VLOOKUP($B300,[1]AC!$B:$BJ,47,FALSE)</f>
        <v>1.2941053861462903</v>
      </c>
      <c r="AW300" s="16" t="str">
        <f>VLOOKUP($B300,[1]AC!$B:$BJ,48,FALSE)</f>
        <v>UP</v>
      </c>
      <c r="AX300" s="16" t="str">
        <f>VLOOKUP($B300,[1]AC!$B:$BJ,49,FALSE)</f>
        <v>DOWN</v>
      </c>
      <c r="AY300" s="16" t="str">
        <f>VLOOKUP($B300,[1]AC!$B:$BJ,50,FALSE)</f>
        <v>NEGATIVE</v>
      </c>
      <c r="AZ300" s="16">
        <f>VLOOKUP($B300,[1]AC!$B:$BJ,51,FALSE)</f>
        <v>59.088195161417424</v>
      </c>
      <c r="BA300" s="16">
        <f>VLOOKUP($B300,[1]AC!$B:$BJ,52,FALSE)</f>
        <v>8809.6903548387072</v>
      </c>
      <c r="BB300" s="16">
        <f>VLOOKUP($B300,[1]AC!$B:$BJ,53,FALSE)</f>
        <v>8700.6155750000016</v>
      </c>
      <c r="BC300" s="16">
        <f>VLOOKUP($B300,[1]AC!$B:$BJ,54,FALSE)</f>
        <v>6.54604677786641E-3</v>
      </c>
      <c r="BD300" s="16">
        <f>VLOOKUP($B300,[1]AC!$B:$BJ,55,FALSE)</f>
        <v>1.47385406618179E-2</v>
      </c>
      <c r="BE300" s="16">
        <f>VLOOKUP($B300,[1]AC!$B:$BJ,56,FALSE)</f>
        <v>1.9164554917138643E-2</v>
      </c>
      <c r="BF300" s="14">
        <f>VLOOKUP($B300,[2]indicators!$A:$G,2,FALSE)</f>
        <v>2</v>
      </c>
      <c r="BG300" s="14">
        <f>VLOOKUP($B300,[2]indicators!$A:$G,3,FALSE)</f>
        <v>0</v>
      </c>
      <c r="BH300" s="14">
        <f>VLOOKUP($B300,[2]indicators!$A:$G,4,FALSE)</f>
        <v>0</v>
      </c>
      <c r="BI300" s="17">
        <f>VLOOKUP($B300,[2]indicators!$A:$G,5,FALSE)</f>
        <v>0</v>
      </c>
      <c r="BJ300" s="17">
        <f>VLOOKUP($B300,[2]indicators!$A:$G,6,FALSE)</f>
        <v>0</v>
      </c>
      <c r="BK300" s="17">
        <f>VLOOKUP($B300,[2]indicators!$A:$G,7,FALSE)</f>
        <v>0</v>
      </c>
    </row>
    <row r="301" spans="1:63" x14ac:dyDescent="0.25">
      <c r="A301" s="14">
        <v>300</v>
      </c>
      <c r="B301" s="14" t="s">
        <v>759</v>
      </c>
      <c r="C301" s="6" t="s">
        <v>760</v>
      </c>
      <c r="D301" s="6" t="s">
        <v>65</v>
      </c>
      <c r="E301" s="15">
        <f t="shared" ca="1" si="4"/>
        <v>5</v>
      </c>
      <c r="F301" s="16">
        <f>VLOOKUP($B301,[1]AC!$B:$BJ,5,FALSE)</f>
        <v>61.857387363284559</v>
      </c>
      <c r="G301" s="16">
        <f>VLOOKUP($B302,[1]AC!$B:$BJ,6,FALSE)</f>
        <v>52.558294930935155</v>
      </c>
      <c r="H301" s="16">
        <f>VLOOKUP($B302,[1]AC!$B:$BJ,7,FALSE)</f>
        <v>1</v>
      </c>
      <c r="I301" s="16">
        <f>VLOOKUP($B302,[1]AC!$B:$BJ,8,FALSE)</f>
        <v>8327.8799999999992</v>
      </c>
      <c r="J301" s="16">
        <f>VLOOKUP($B302,[1]AC!$B:$BJ,9,FALSE)</f>
        <v>6941.81</v>
      </c>
      <c r="K301" s="16">
        <f>VLOOKUP($B302,[1]AC!$B:$BJ,10,FALSE)</f>
        <v>8323.2800000000007</v>
      </c>
      <c r="L301" s="16">
        <f>VLOOKUP($B302,[1]AC!$B:$BJ,11,FALSE)</f>
        <v>6964.82</v>
      </c>
      <c r="M301" s="16">
        <f>VLOOKUP($B302,[1]AC!$B:$BJ,12,FALSE)</f>
        <v>1.199669826745474</v>
      </c>
      <c r="N301" s="16">
        <f>VLOOKUP($B302,[1]AC!$B:$BJ,13,FALSE)</f>
        <v>1.1950459595510008</v>
      </c>
      <c r="O301" s="16">
        <f>VLOOKUP($B302,[1]AC!$B:$BJ,14,FALSE)</f>
        <v>8165.9331999999995</v>
      </c>
      <c r="P301" s="16">
        <f>VLOOKUP($B302,[1]AC!$B:$BJ,15,FALSE)</f>
        <v>6892.2477999999992</v>
      </c>
      <c r="Q301" s="16">
        <f>VLOOKUP($B302,[1]AC!$B:$BJ,16,FALSE)</f>
        <v>8161.3649999999989</v>
      </c>
      <c r="R301" s="16">
        <f>VLOOKUP($B302,[1]AC!$B:$BJ,17,FALSE)</f>
        <v>6889.6637999999994</v>
      </c>
      <c r="S301" s="16">
        <f>VLOOKUP($B302,[1]AC!$B:$BJ,18,FALSE)</f>
        <v>1.1847997107707011</v>
      </c>
      <c r="T301" s="16">
        <f>VLOOKUP($B302,[1]AC!$B:$BJ,19,FALSE)</f>
        <v>1.1845810241132519</v>
      </c>
      <c r="U301" s="16" t="str">
        <f>VLOOKUP($B301,[1]AC!$B:$BJ,20,FALSE)</f>
        <v>NEGATIVE</v>
      </c>
      <c r="V301" s="16" t="str">
        <f>VLOOKUP($B301,[1]AC!$B:$BJ,21,FALSE)</f>
        <v/>
      </c>
      <c r="W301" s="16" t="str">
        <f>VLOOKUP($B301,[1]AC!$B:$BJ,22,FALSE)</f>
        <v>UP</v>
      </c>
      <c r="X301" s="16" t="str">
        <f>VLOOKUP($B301,[1]AC!$B:$BJ,23,FALSE)</f>
        <v>POSITIVE</v>
      </c>
      <c r="Y301" s="16">
        <f>VLOOKUP($B301,[1]AC!$B:$BJ,24,FALSE)</f>
        <v>162.45461538461541</v>
      </c>
      <c r="Z301" s="16">
        <f>VLOOKUP($B301,[1]AC!$B:$BJ,25,FALSE)</f>
        <v>6852.6203076923057</v>
      </c>
      <c r="AA301" s="16">
        <f>VLOOKUP($B301,[1]AC!$B:$BJ,26,FALSE)</f>
        <v>162.078</v>
      </c>
      <c r="AB301" s="16">
        <f>VLOOKUP($B301,[1]AC!$B:$BJ,27,FALSE)</f>
        <v>6850.3815384615364</v>
      </c>
      <c r="AC301" s="16">
        <f>VLOOKUP($B301,[1]AC!$B:$BJ,28,FALSE)</f>
        <v>2.3706933711510971E-2</v>
      </c>
      <c r="AD301" s="16">
        <f>VLOOKUP($B301,[1]AC!$B:$BJ,29,FALSE)</f>
        <v>2.3659704074876914E-2</v>
      </c>
      <c r="AE301" s="16" t="str">
        <f>VLOOKUP($B301,[1]AC!$B:$BJ,30,FALSE)</f>
        <v>UP</v>
      </c>
      <c r="AF301" s="16" t="str">
        <f>VLOOKUP($B301,[1]AC!$B:$BJ,31,FALSE)</f>
        <v>UP</v>
      </c>
      <c r="AG301" s="16" t="str">
        <f>VLOOKUP($B301,[1]AC!$B:$BJ,32,FALSE)</f>
        <v>POSITIVE</v>
      </c>
      <c r="AH301" s="16">
        <f>VLOOKUP($B301,[1]AC!$B:$BJ,33,FALSE)</f>
        <v>150.708717948718</v>
      </c>
      <c r="AI301" s="16">
        <f>VLOOKUP($B301,[1]AC!$B:$BJ,34,FALSE)</f>
        <v>6560.7823076923087</v>
      </c>
      <c r="AJ301" s="16">
        <f>VLOOKUP($B301,[1]AC!$B:$BJ,35,FALSE)</f>
        <v>150.75615384615389</v>
      </c>
      <c r="AK301" s="16">
        <f>VLOOKUP($B301,[1]AC!$B:$BJ,36,FALSE)</f>
        <v>6561.3723076923088</v>
      </c>
      <c r="AL301" s="16">
        <f>VLOOKUP($B301,[1]AC!$B:$BJ,37,FALSE)</f>
        <v>2.2971150524536809E-2</v>
      </c>
      <c r="AM301" s="16">
        <f>VLOOKUP($B301,[1]AC!$B:$BJ,38,FALSE)</f>
        <v>2.2976314523322047E-2</v>
      </c>
      <c r="AN301" s="16" t="str">
        <f>VLOOKUP($B302,[1]AC!$B:$BJ,39,FALSE)</f>
        <v>UP</v>
      </c>
      <c r="AO301" s="16" t="str">
        <f>VLOOKUP($B301,[1]AC!$B:$BJ,40,FALSE)</f>
        <v>DOWN</v>
      </c>
      <c r="AP301" s="16" t="str">
        <f>VLOOKUP($B301,[1]AC!$B:$BJ,41,FALSE)</f>
        <v>POSITIVE</v>
      </c>
      <c r="AQ301" s="16">
        <f>VLOOKUP($B301,[1]AC!$B:$BJ,42,FALSE)</f>
        <v>159.49881494568834</v>
      </c>
      <c r="AR301" s="16">
        <f>VLOOKUP($B301,[1]AC!$B:$BJ,43,FALSE)</f>
        <v>6769.6039787132295</v>
      </c>
      <c r="AS301" s="16">
        <f>VLOOKUP($B301,[1]AC!$B:$BJ,44,FALSE)</f>
        <v>159.19478908644021</v>
      </c>
      <c r="AT301" s="16">
        <f>VLOOKUP($B301,[1]AC!$B:$BJ,45,FALSE)</f>
        <v>6766.1256231941452</v>
      </c>
      <c r="AU301" s="16">
        <f>VLOOKUP($B301,[1]AC!$B:$BJ,46,FALSE)</f>
        <v>2.3561025939955498E-2</v>
      </c>
      <c r="AV301" s="16">
        <f>VLOOKUP($B301,[1]AC!$B:$BJ,47,FALSE)</f>
        <v>2.3528204758824403E-2</v>
      </c>
      <c r="AW301" s="16" t="str">
        <f>VLOOKUP($B301,[1]AC!$B:$BJ,48,FALSE)</f>
        <v>UP</v>
      </c>
      <c r="AX301" s="16" t="str">
        <f>VLOOKUP($B301,[1]AC!$B:$BJ,49,FALSE)</f>
        <v>UP</v>
      </c>
      <c r="AY301" s="16" t="str">
        <f>VLOOKUP($B301,[1]AC!$B:$BJ,50,FALSE)</f>
        <v>POSITIVE</v>
      </c>
      <c r="AZ301" s="16">
        <f>VLOOKUP($B301,[1]AC!$B:$BJ,51,FALSE)</f>
        <v>71.178081715860301</v>
      </c>
      <c r="BA301" s="16">
        <f>VLOOKUP($B301,[1]AC!$B:$BJ,52,FALSE)</f>
        <v>168.95645161290327</v>
      </c>
      <c r="BB301" s="16">
        <f>VLOOKUP($B301,[1]AC!$B:$BJ,53,FALSE)</f>
        <v>147.77044999999998</v>
      </c>
      <c r="BC301" s="16">
        <f>VLOOKUP($B301,[1]AC!$B:$BJ,54,FALSE)</f>
        <v>3.3106450411921173E-2</v>
      </c>
      <c r="BD301" s="16">
        <f>VLOOKUP($B301,[1]AC!$B:$BJ,55,FALSE)</f>
        <v>4.9938705955807849E-2</v>
      </c>
      <c r="BE301" s="16">
        <f>VLOOKUP($B301,[1]AC!$B:$BJ,56,FALSE)</f>
        <v>0.18122398625706304</v>
      </c>
      <c r="BF301" s="14">
        <f>VLOOKUP($B301,[2]indicators!$A:$G,2,FALSE)</f>
        <v>9</v>
      </c>
      <c r="BG301" s="14">
        <f>VLOOKUP($B301,[2]indicators!$A:$G,3,FALSE)</f>
        <v>0</v>
      </c>
      <c r="BH301" s="14">
        <f>VLOOKUP($B301,[2]indicators!$A:$G,4,FALSE)</f>
        <v>0</v>
      </c>
      <c r="BI301" s="17">
        <f>VLOOKUP($B301,[2]indicators!$A:$G,5,FALSE)</f>
        <v>0</v>
      </c>
      <c r="BJ301" s="17">
        <f>VLOOKUP($B301,[2]indicators!$A:$G,6,FALSE)</f>
        <v>45995</v>
      </c>
      <c r="BK301" s="17">
        <f>VLOOKUP($B301,[2]indicators!$A:$G,7,FALSE)</f>
        <v>46001</v>
      </c>
    </row>
    <row r="302" spans="1:63" x14ac:dyDescent="0.25">
      <c r="A302" s="14">
        <v>301</v>
      </c>
      <c r="B302" s="14" t="s">
        <v>761</v>
      </c>
      <c r="C302" s="6" t="s">
        <v>762</v>
      </c>
      <c r="D302" s="6" t="s">
        <v>65</v>
      </c>
      <c r="E302" s="15">
        <f t="shared" ca="1" si="4"/>
        <v>6</v>
      </c>
      <c r="F302" s="16">
        <f>VLOOKUP($B302,[1]AC!$B:$BJ,5,FALSE)</f>
        <v>63.636552839626773</v>
      </c>
      <c r="G302" s="16">
        <f>VLOOKUP($B303,[1]AC!$B:$BJ,6,FALSE)</f>
        <v>52.558294930935155</v>
      </c>
      <c r="H302" s="16">
        <f>VLOOKUP($B303,[1]AC!$B:$BJ,7,FALSE)</f>
        <v>0</v>
      </c>
      <c r="I302" s="16">
        <f>VLOOKUP($B303,[1]AC!$B:$BJ,8,FALSE)</f>
        <v>23102.47</v>
      </c>
      <c r="J302" s="16">
        <f>VLOOKUP($B303,[1]AC!$B:$BJ,9,FALSE)</f>
        <v>6941.81</v>
      </c>
      <c r="K302" s="16">
        <f>VLOOKUP($B303,[1]AC!$B:$BJ,10,FALSE)</f>
        <v>23238.67</v>
      </c>
      <c r="L302" s="16">
        <f>VLOOKUP($B303,[1]AC!$B:$BJ,11,FALSE)</f>
        <v>6964.82</v>
      </c>
      <c r="M302" s="16">
        <f>VLOOKUP($B303,[1]AC!$B:$BJ,12,FALSE)</f>
        <v>3.3280181969832077</v>
      </c>
      <c r="N302" s="16">
        <f>VLOOKUP($B303,[1]AC!$B:$BJ,13,FALSE)</f>
        <v>3.3365786911937421</v>
      </c>
      <c r="O302" s="16">
        <f>VLOOKUP($B303,[1]AC!$B:$BJ,14,FALSE)</f>
        <v>23394.922999999995</v>
      </c>
      <c r="P302" s="16">
        <f>VLOOKUP($B303,[1]AC!$B:$BJ,15,FALSE)</f>
        <v>6892.2477999999992</v>
      </c>
      <c r="Q302" s="16">
        <f>VLOOKUP($B303,[1]AC!$B:$BJ,16,FALSE)</f>
        <v>23397.167399999995</v>
      </c>
      <c r="R302" s="16">
        <f>VLOOKUP($B303,[1]AC!$B:$BJ,17,FALSE)</f>
        <v>6889.6637999999994</v>
      </c>
      <c r="S302" s="16">
        <f>VLOOKUP($B303,[1]AC!$B:$BJ,18,FALSE)</f>
        <v>3.3943821636825069</v>
      </c>
      <c r="T302" s="16">
        <f>VLOOKUP($B303,[1]AC!$B:$BJ,19,FALSE)</f>
        <v>3.395981005633395</v>
      </c>
      <c r="U302" s="16" t="str">
        <f>VLOOKUP($B302,[1]AC!$B:$BJ,20,FALSE)</f>
        <v>POSITIVE</v>
      </c>
      <c r="V302" s="16" t="str">
        <f>VLOOKUP($B302,[1]AC!$B:$BJ,21,FALSE)</f>
        <v/>
      </c>
      <c r="W302" s="16" t="str">
        <f>VLOOKUP($B302,[1]AC!$B:$BJ,22,FALSE)</f>
        <v>UP</v>
      </c>
      <c r="X302" s="16" t="str">
        <f>VLOOKUP($B302,[1]AC!$B:$BJ,23,FALSE)</f>
        <v>POSITIVE</v>
      </c>
      <c r="Y302" s="16">
        <f>VLOOKUP($B302,[1]AC!$B:$BJ,24,FALSE)</f>
        <v>8142.8955384615383</v>
      </c>
      <c r="Z302" s="16">
        <f>VLOOKUP($B302,[1]AC!$B:$BJ,25,FALSE)</f>
        <v>6852.6203076923057</v>
      </c>
      <c r="AA302" s="16">
        <f>VLOOKUP($B302,[1]AC!$B:$BJ,26,FALSE)</f>
        <v>8137.3092307692305</v>
      </c>
      <c r="AB302" s="16">
        <f>VLOOKUP($B302,[1]AC!$B:$BJ,27,FALSE)</f>
        <v>6850.3815384615364</v>
      </c>
      <c r="AC302" s="16">
        <f>VLOOKUP($B302,[1]AC!$B:$BJ,28,FALSE)</f>
        <v>1.1882893218701835</v>
      </c>
      <c r="AD302" s="16">
        <f>VLOOKUP($B302,[1]AC!$B:$BJ,29,FALSE)</f>
        <v>1.1878621920665624</v>
      </c>
      <c r="AE302" s="16" t="str">
        <f>VLOOKUP($B302,[1]AC!$B:$BJ,30,FALSE)</f>
        <v>UP</v>
      </c>
      <c r="AF302" s="16" t="str">
        <f>VLOOKUP($B302,[1]AC!$B:$BJ,31,FALSE)</f>
        <v>UP</v>
      </c>
      <c r="AG302" s="16" t="str">
        <f>VLOOKUP($B302,[1]AC!$B:$BJ,32,FALSE)</f>
        <v>POSITIVE</v>
      </c>
      <c r="AH302" s="16">
        <f>VLOOKUP($B302,[1]AC!$B:$BJ,33,FALSE)</f>
        <v>7959.5456410256411</v>
      </c>
      <c r="AI302" s="16">
        <f>VLOOKUP($B302,[1]AC!$B:$BJ,34,FALSE)</f>
        <v>6560.7823076923087</v>
      </c>
      <c r="AJ302" s="16">
        <f>VLOOKUP($B302,[1]AC!$B:$BJ,35,FALSE)</f>
        <v>7959.4276923076932</v>
      </c>
      <c r="AK302" s="16">
        <f>VLOOKUP($B302,[1]AC!$B:$BJ,36,FALSE)</f>
        <v>6561.3723076923088</v>
      </c>
      <c r="AL302" s="16">
        <f>VLOOKUP($B302,[1]AC!$B:$BJ,37,FALSE)</f>
        <v>1.213200692803559</v>
      </c>
      <c r="AM302" s="16">
        <f>VLOOKUP($B302,[1]AC!$B:$BJ,38,FALSE)</f>
        <v>1.2130736253110277</v>
      </c>
      <c r="AN302" s="16" t="str">
        <f>VLOOKUP($B303,[1]AC!$B:$BJ,39,FALSE)</f>
        <v>DOWN</v>
      </c>
      <c r="AO302" s="16" t="str">
        <f>VLOOKUP($B302,[1]AC!$B:$BJ,40,FALSE)</f>
        <v>UP</v>
      </c>
      <c r="AP302" s="16" t="str">
        <f>VLOOKUP($B302,[1]AC!$B:$BJ,41,FALSE)</f>
        <v>NEGATIVE</v>
      </c>
      <c r="AQ302" s="16">
        <f>VLOOKUP($B302,[1]AC!$B:$BJ,42,FALSE)</f>
        <v>8094.6575943936741</v>
      </c>
      <c r="AR302" s="16">
        <f>VLOOKUP($B302,[1]AC!$B:$BJ,43,FALSE)</f>
        <v>6769.6039787132295</v>
      </c>
      <c r="AS302" s="16">
        <f>VLOOKUP($B302,[1]AC!$B:$BJ,44,FALSE)</f>
        <v>8089.9458236304745</v>
      </c>
      <c r="AT302" s="16">
        <f>VLOOKUP($B302,[1]AC!$B:$BJ,45,FALSE)</f>
        <v>6766.1256231941452</v>
      </c>
      <c r="AU302" s="16">
        <f>VLOOKUP($B302,[1]AC!$B:$BJ,46,FALSE)</f>
        <v>1.1957357653190683</v>
      </c>
      <c r="AV302" s="16">
        <f>VLOOKUP($B302,[1]AC!$B:$BJ,47,FALSE)</f>
        <v>1.1956540972130787</v>
      </c>
      <c r="AW302" s="16" t="str">
        <f>VLOOKUP($B302,[1]AC!$B:$BJ,48,FALSE)</f>
        <v>UP</v>
      </c>
      <c r="AX302" s="16" t="str">
        <f>VLOOKUP($B302,[1]AC!$B:$BJ,49,FALSE)</f>
        <v>UP</v>
      </c>
      <c r="AY302" s="16" t="str">
        <f>VLOOKUP($B302,[1]AC!$B:$BJ,50,FALSE)</f>
        <v>BUY</v>
      </c>
      <c r="AZ302" s="16">
        <f>VLOOKUP($B302,[1]AC!$B:$BJ,51,FALSE)</f>
        <v>65.588072882352435</v>
      </c>
      <c r="BA302" s="16">
        <f>VLOOKUP($B302,[1]AC!$B:$BJ,52,FALSE)</f>
        <v>8206.2106451612908</v>
      </c>
      <c r="BB302" s="16">
        <f>VLOOKUP($B302,[1]AC!$B:$BJ,53,FALSE)</f>
        <v>7937.907699999997</v>
      </c>
      <c r="BC302" s="16">
        <f>VLOOKUP($B302,[1]AC!$B:$BJ,54,FALSE)</f>
        <v>1.4826496674253509E-2</v>
      </c>
      <c r="BD302" s="16">
        <f>VLOOKUP($B302,[1]AC!$B:$BJ,55,FALSE)</f>
        <v>1.9832001564744628E-2</v>
      </c>
      <c r="BE302" s="16">
        <f>VLOOKUP($B302,[1]AC!$B:$BJ,56,FALSE)</f>
        <v>4.9127845112132196E-2</v>
      </c>
      <c r="BF302" s="14">
        <f>VLOOKUP($B302,[2]indicators!$A:$G,2,FALSE)</f>
        <v>5</v>
      </c>
      <c r="BG302" s="14">
        <f>VLOOKUP($B302,[2]indicators!$A:$G,3,FALSE)</f>
        <v>0</v>
      </c>
      <c r="BH302" s="14">
        <f>VLOOKUP($B302,[2]indicators!$A:$G,4,FALSE)</f>
        <v>0</v>
      </c>
      <c r="BI302" s="17">
        <f>VLOOKUP($B302,[2]indicators!$A:$G,5,FALSE)</f>
        <v>0</v>
      </c>
      <c r="BJ302" s="17">
        <f>VLOOKUP($B302,[2]indicators!$A:$G,6,FALSE)</f>
        <v>45974</v>
      </c>
      <c r="BK302" s="17">
        <f>VLOOKUP($B302,[2]indicators!$A:$G,7,FALSE)</f>
        <v>0</v>
      </c>
    </row>
    <row r="303" spans="1:63" x14ac:dyDescent="0.25">
      <c r="A303" s="14">
        <v>302</v>
      </c>
      <c r="B303" s="14" t="s">
        <v>763</v>
      </c>
      <c r="C303" s="6" t="s">
        <v>764</v>
      </c>
      <c r="D303" s="6" t="s">
        <v>65</v>
      </c>
      <c r="E303" s="15">
        <f t="shared" ca="1" si="4"/>
        <v>-1</v>
      </c>
      <c r="F303" s="16">
        <f>VLOOKUP($B303,[1]AC!$B:$BJ,5,FALSE)</f>
        <v>45.956346205308762</v>
      </c>
      <c r="G303" s="16">
        <f>VLOOKUP($B304,[1]AC!$B:$BJ,6,FALSE)</f>
        <v>52.558294930935155</v>
      </c>
      <c r="H303" s="16">
        <f>VLOOKUP($B304,[1]AC!$B:$BJ,7,FALSE)</f>
        <v>0</v>
      </c>
      <c r="I303" s="16">
        <f>VLOOKUP($B304,[1]AC!$B:$BJ,8,FALSE)</f>
        <v>24987.85</v>
      </c>
      <c r="J303" s="16">
        <f>VLOOKUP($B304,[1]AC!$B:$BJ,9,FALSE)</f>
        <v>6941.81</v>
      </c>
      <c r="K303" s="16">
        <f>VLOOKUP($B304,[1]AC!$B:$BJ,10,FALSE)</f>
        <v>25014.87</v>
      </c>
      <c r="L303" s="16">
        <f>VLOOKUP($B304,[1]AC!$B:$BJ,11,FALSE)</f>
        <v>6964.82</v>
      </c>
      <c r="M303" s="16">
        <f>VLOOKUP($B304,[1]AC!$B:$BJ,12,FALSE)</f>
        <v>3.5996159503069078</v>
      </c>
      <c r="N303" s="16">
        <f>VLOOKUP($B304,[1]AC!$B:$BJ,13,FALSE)</f>
        <v>3.591603228798447</v>
      </c>
      <c r="O303" s="16">
        <f>VLOOKUP($B304,[1]AC!$B:$BJ,14,FALSE)</f>
        <v>24534.494799999997</v>
      </c>
      <c r="P303" s="16">
        <f>VLOOKUP($B304,[1]AC!$B:$BJ,15,FALSE)</f>
        <v>6892.2477999999992</v>
      </c>
      <c r="Q303" s="16">
        <f>VLOOKUP($B304,[1]AC!$B:$BJ,16,FALSE)</f>
        <v>24504.030399999996</v>
      </c>
      <c r="R303" s="16">
        <f>VLOOKUP($B304,[1]AC!$B:$BJ,17,FALSE)</f>
        <v>6889.6637999999994</v>
      </c>
      <c r="S303" s="16">
        <f>VLOOKUP($B304,[1]AC!$B:$BJ,18,FALSE)</f>
        <v>3.5597232589344801</v>
      </c>
      <c r="T303" s="16">
        <f>VLOOKUP($B304,[1]AC!$B:$BJ,19,FALSE)</f>
        <v>3.5566365952428618</v>
      </c>
      <c r="U303" s="16" t="str">
        <f>VLOOKUP($B303,[1]AC!$B:$BJ,20,FALSE)</f>
        <v>NEGATIVE</v>
      </c>
      <c r="V303" s="16" t="str">
        <f>VLOOKUP($B303,[1]AC!$B:$BJ,21,FALSE)</f>
        <v/>
      </c>
      <c r="W303" s="16" t="str">
        <f>VLOOKUP($B303,[1]AC!$B:$BJ,22,FALSE)</f>
        <v>DOWN</v>
      </c>
      <c r="X303" s="16" t="str">
        <f>VLOOKUP($B303,[1]AC!$B:$BJ,23,FALSE)</f>
        <v>NEGATIVE</v>
      </c>
      <c r="Y303" s="16">
        <f>VLOOKUP($B303,[1]AC!$B:$BJ,24,FALSE)</f>
        <v>23279.171230769232</v>
      </c>
      <c r="Z303" s="16">
        <f>VLOOKUP($B303,[1]AC!$B:$BJ,25,FALSE)</f>
        <v>6852.6203076923057</v>
      </c>
      <c r="AA303" s="16">
        <f>VLOOKUP($B303,[1]AC!$B:$BJ,26,FALSE)</f>
        <v>23285.284000000003</v>
      </c>
      <c r="AB303" s="16">
        <f>VLOOKUP($B303,[1]AC!$B:$BJ,27,FALSE)</f>
        <v>6850.3815384615364</v>
      </c>
      <c r="AC303" s="16">
        <f>VLOOKUP($B303,[1]AC!$B:$BJ,28,FALSE)</f>
        <v>3.3971196689006029</v>
      </c>
      <c r="AD303" s="16">
        <f>VLOOKUP($B303,[1]AC!$B:$BJ,29,FALSE)</f>
        <v>3.3991222049844292</v>
      </c>
      <c r="AE303" s="16" t="str">
        <f>VLOOKUP($B303,[1]AC!$B:$BJ,30,FALSE)</f>
        <v>DOWN</v>
      </c>
      <c r="AF303" s="16" t="str">
        <f>VLOOKUP($B303,[1]AC!$B:$BJ,31,FALSE)</f>
        <v>DOWN</v>
      </c>
      <c r="AG303" s="16" t="str">
        <f>VLOOKUP($B303,[1]AC!$B:$BJ,32,FALSE)</f>
        <v>NEGATIVE</v>
      </c>
      <c r="AH303" s="16">
        <f>VLOOKUP($B303,[1]AC!$B:$BJ,33,FALSE)</f>
        <v>22017.006923076922</v>
      </c>
      <c r="AI303" s="16">
        <f>VLOOKUP($B303,[1]AC!$B:$BJ,34,FALSE)</f>
        <v>6560.7823076923087</v>
      </c>
      <c r="AJ303" s="16">
        <f>VLOOKUP($B303,[1]AC!$B:$BJ,35,FALSE)</f>
        <v>22020.49923076923</v>
      </c>
      <c r="AK303" s="16">
        <f>VLOOKUP($B303,[1]AC!$B:$BJ,36,FALSE)</f>
        <v>6561.3723076923088</v>
      </c>
      <c r="AL303" s="16">
        <f>VLOOKUP($B303,[1]AC!$B:$BJ,37,FALSE)</f>
        <v>3.3558508559661675</v>
      </c>
      <c r="AM303" s="16">
        <f>VLOOKUP($B303,[1]AC!$B:$BJ,38,FALSE)</f>
        <v>3.356081349773921</v>
      </c>
      <c r="AN303" s="16" t="str">
        <f>VLOOKUP($B304,[1]AC!$B:$BJ,39,FALSE)</f>
        <v>DOWN</v>
      </c>
      <c r="AO303" s="16" t="str">
        <f>VLOOKUP($B303,[1]AC!$B:$BJ,40,FALSE)</f>
        <v>DOWN</v>
      </c>
      <c r="AP303" s="16" t="str">
        <f>VLOOKUP($B303,[1]AC!$B:$BJ,41,FALSE)</f>
        <v>NEGATIVE</v>
      </c>
      <c r="AQ303" s="16">
        <f>VLOOKUP($B303,[1]AC!$B:$BJ,42,FALSE)</f>
        <v>22896.884086879858</v>
      </c>
      <c r="AR303" s="16">
        <f>VLOOKUP($B303,[1]AC!$B:$BJ,43,FALSE)</f>
        <v>6769.6039787132295</v>
      </c>
      <c r="AS303" s="16">
        <f>VLOOKUP($B303,[1]AC!$B:$BJ,44,FALSE)</f>
        <v>22892.731717857263</v>
      </c>
      <c r="AT303" s="16">
        <f>VLOOKUP($B303,[1]AC!$B:$BJ,45,FALSE)</f>
        <v>6766.1256231941452</v>
      </c>
      <c r="AU303" s="16">
        <f>VLOOKUP($B303,[1]AC!$B:$BJ,46,FALSE)</f>
        <v>3.3823077625926521</v>
      </c>
      <c r="AV303" s="16">
        <f>VLOOKUP($B303,[1]AC!$B:$BJ,47,FALSE)</f>
        <v>3.383432852529582</v>
      </c>
      <c r="AW303" s="16" t="str">
        <f>VLOOKUP($B303,[1]AC!$B:$BJ,48,FALSE)</f>
        <v>UP</v>
      </c>
      <c r="AX303" s="16" t="str">
        <f>VLOOKUP($B303,[1]AC!$B:$BJ,49,FALSE)</f>
        <v>DOWN</v>
      </c>
      <c r="AY303" s="16" t="str">
        <f>VLOOKUP($B303,[1]AC!$B:$BJ,50,FALSE)</f>
        <v>NEGATIVE</v>
      </c>
      <c r="AZ303" s="16">
        <f>VLOOKUP($B303,[1]AC!$B:$BJ,51,FALSE)</f>
        <v>40.923713779752951</v>
      </c>
      <c r="BA303" s="16">
        <f>VLOOKUP($B303,[1]AC!$B:$BJ,52,FALSE)</f>
        <v>23413.154516129034</v>
      </c>
      <c r="BB303" s="16">
        <f>VLOOKUP($B303,[1]AC!$B:$BJ,53,FALSE)</f>
        <v>21698.985150000011</v>
      </c>
      <c r="BC303" s="16">
        <f>VLOOKUP($B303,[1]AC!$B:$BJ,54,FALSE)</f>
        <v>-1.3269656419642506E-2</v>
      </c>
      <c r="BD303" s="16">
        <f>VLOOKUP($B303,[1]AC!$B:$BJ,55,FALSE)</f>
        <v>-1.2500703678314906E-2</v>
      </c>
      <c r="BE303" s="16">
        <f>VLOOKUP($B303,[1]AC!$B:$BJ,56,FALSE)</f>
        <v>6.4679746094023605E-2</v>
      </c>
      <c r="BF303" s="14">
        <f>VLOOKUP($B303,[2]indicators!$A:$G,2,FALSE)</f>
        <v>0</v>
      </c>
      <c r="BG303" s="14">
        <f>VLOOKUP($B303,[2]indicators!$A:$G,3,FALSE)</f>
        <v>0</v>
      </c>
      <c r="BH303" s="14">
        <f>VLOOKUP($B303,[2]indicators!$A:$G,4,FALSE)</f>
        <v>0</v>
      </c>
      <c r="BI303" s="17">
        <f>VLOOKUP($B303,[2]indicators!$A:$G,5,FALSE)</f>
        <v>0</v>
      </c>
      <c r="BJ303" s="17">
        <f>VLOOKUP($B303,[2]indicators!$A:$G,6,FALSE)</f>
        <v>45958</v>
      </c>
      <c r="BK303" s="17">
        <f>VLOOKUP($B303,[2]indicators!$A:$G,7,FALSE)</f>
        <v>45958</v>
      </c>
    </row>
    <row r="304" spans="1:63" x14ac:dyDescent="0.25">
      <c r="A304" s="14">
        <v>303</v>
      </c>
      <c r="B304" s="14" t="s">
        <v>765</v>
      </c>
      <c r="C304" s="6" t="s">
        <v>766</v>
      </c>
      <c r="D304" s="6" t="s">
        <v>65</v>
      </c>
      <c r="E304" s="15">
        <f t="shared" ca="1" si="4"/>
        <v>7</v>
      </c>
      <c r="F304" s="16">
        <f>VLOOKUP($B304,[1]AC!$B:$BJ,5,FALSE)</f>
        <v>56.056346451536953</v>
      </c>
      <c r="G304" s="16">
        <f>VLOOKUP($B305,[1]AC!$B:$BJ,6,FALSE)</f>
        <v>52.558294930935155</v>
      </c>
      <c r="H304" s="16">
        <f>VLOOKUP($B305,[1]AC!$B:$BJ,7,FALSE)</f>
        <v>1</v>
      </c>
      <c r="I304" s="16">
        <f>VLOOKUP($B305,[1]AC!$B:$BJ,8,FALSE)</f>
        <v>46802.99</v>
      </c>
      <c r="J304" s="16">
        <f>VLOOKUP($B305,[1]AC!$B:$BJ,9,FALSE)</f>
        <v>6941.81</v>
      </c>
      <c r="K304" s="16">
        <f>VLOOKUP($B305,[1]AC!$B:$BJ,10,FALSE)</f>
        <v>46822.81</v>
      </c>
      <c r="L304" s="16">
        <f>VLOOKUP($B305,[1]AC!$B:$BJ,11,FALSE)</f>
        <v>6964.82</v>
      </c>
      <c r="M304" s="16">
        <f>VLOOKUP($B305,[1]AC!$B:$BJ,12,FALSE)</f>
        <v>6.7421882765445895</v>
      </c>
      <c r="N304" s="16">
        <f>VLOOKUP($B305,[1]AC!$B:$BJ,13,FALSE)</f>
        <v>6.7227595257307442</v>
      </c>
      <c r="O304" s="16">
        <f>VLOOKUP($B305,[1]AC!$B:$BJ,14,FALSE)</f>
        <v>44833.349000000002</v>
      </c>
      <c r="P304" s="16">
        <f>VLOOKUP($B305,[1]AC!$B:$BJ,15,FALSE)</f>
        <v>6892.2477999999992</v>
      </c>
      <c r="Q304" s="16">
        <f>VLOOKUP($B305,[1]AC!$B:$BJ,16,FALSE)</f>
        <v>44751.2624</v>
      </c>
      <c r="R304" s="16">
        <f>VLOOKUP($B305,[1]AC!$B:$BJ,17,FALSE)</f>
        <v>6889.6637999999994</v>
      </c>
      <c r="S304" s="16">
        <f>VLOOKUP($B305,[1]AC!$B:$BJ,18,FALSE)</f>
        <v>6.5048951083853961</v>
      </c>
      <c r="T304" s="16">
        <f>VLOOKUP($B305,[1]AC!$B:$BJ,19,FALSE)</f>
        <v>6.4954203425717241</v>
      </c>
      <c r="U304" s="16" t="str">
        <f>VLOOKUP($B304,[1]AC!$B:$BJ,20,FALSE)</f>
        <v>NEGATIVE</v>
      </c>
      <c r="V304" s="16" t="str">
        <f>VLOOKUP($B304,[1]AC!$B:$BJ,21,FALSE)</f>
        <v/>
      </c>
      <c r="W304" s="16" t="str">
        <f>VLOOKUP($B304,[1]AC!$B:$BJ,22,FALSE)</f>
        <v>UP</v>
      </c>
      <c r="X304" s="16" t="str">
        <f>VLOOKUP($B304,[1]AC!$B:$BJ,23,FALSE)</f>
        <v>POSITIVE</v>
      </c>
      <c r="Y304" s="16">
        <f>VLOOKUP($B304,[1]AC!$B:$BJ,24,FALSE)</f>
        <v>24329.763692307693</v>
      </c>
      <c r="Z304" s="16">
        <f>VLOOKUP($B304,[1]AC!$B:$BJ,25,FALSE)</f>
        <v>6852.6203076923057</v>
      </c>
      <c r="AA304" s="16">
        <f>VLOOKUP($B304,[1]AC!$B:$BJ,26,FALSE)</f>
        <v>24313.783076923079</v>
      </c>
      <c r="AB304" s="16">
        <f>VLOOKUP($B304,[1]AC!$B:$BJ,27,FALSE)</f>
        <v>6850.3815384615364</v>
      </c>
      <c r="AC304" s="16">
        <f>VLOOKUP($B304,[1]AC!$B:$BJ,28,FALSE)</f>
        <v>3.5504321850426592</v>
      </c>
      <c r="AD304" s="16">
        <f>VLOOKUP($B304,[1]AC!$B:$BJ,29,FALSE)</f>
        <v>3.5492596931153537</v>
      </c>
      <c r="AE304" s="16" t="str">
        <f>VLOOKUP($B304,[1]AC!$B:$BJ,30,FALSE)</f>
        <v>UP</v>
      </c>
      <c r="AF304" s="16" t="str">
        <f>VLOOKUP($B304,[1]AC!$B:$BJ,31,FALSE)</f>
        <v>UP</v>
      </c>
      <c r="AG304" s="16" t="str">
        <f>VLOOKUP($B304,[1]AC!$B:$BJ,32,FALSE)</f>
        <v>POSITIVE</v>
      </c>
      <c r="AH304" s="16">
        <f>VLOOKUP($B304,[1]AC!$B:$BJ,33,FALSE)</f>
        <v>24112.3941025641</v>
      </c>
      <c r="AI304" s="16">
        <f>VLOOKUP($B304,[1]AC!$B:$BJ,34,FALSE)</f>
        <v>6560.7823076923087</v>
      </c>
      <c r="AJ304" s="16">
        <f>VLOOKUP($B304,[1]AC!$B:$BJ,35,FALSE)</f>
        <v>24113.08692307692</v>
      </c>
      <c r="AK304" s="16">
        <f>VLOOKUP($B304,[1]AC!$B:$BJ,36,FALSE)</f>
        <v>6561.3723076923088</v>
      </c>
      <c r="AL304" s="16">
        <f>VLOOKUP($B304,[1]AC!$B:$BJ,37,FALSE)</f>
        <v>3.6752315458315215</v>
      </c>
      <c r="AM304" s="16">
        <f>VLOOKUP($B304,[1]AC!$B:$BJ,38,FALSE)</f>
        <v>3.675006659019735</v>
      </c>
      <c r="AN304" s="16" t="str">
        <f>VLOOKUP($B305,[1]AC!$B:$BJ,39,FALSE)</f>
        <v>DOWN</v>
      </c>
      <c r="AO304" s="16" t="str">
        <f>VLOOKUP($B304,[1]AC!$B:$BJ,40,FALSE)</f>
        <v>UP</v>
      </c>
      <c r="AP304" s="16" t="str">
        <f>VLOOKUP($B304,[1]AC!$B:$BJ,41,FALSE)</f>
        <v>NEGATIVE</v>
      </c>
      <c r="AQ304" s="16">
        <f>VLOOKUP($B304,[1]AC!$B:$BJ,42,FALSE)</f>
        <v>24319.542611598634</v>
      </c>
      <c r="AR304" s="16">
        <f>VLOOKUP($B304,[1]AC!$B:$BJ,43,FALSE)</f>
        <v>6769.6039787132295</v>
      </c>
      <c r="AS304" s="16">
        <f>VLOOKUP($B304,[1]AC!$B:$BJ,44,FALSE)</f>
        <v>24306.043198661911</v>
      </c>
      <c r="AT304" s="16">
        <f>VLOOKUP($B304,[1]AC!$B:$BJ,45,FALSE)</f>
        <v>6766.1256231941452</v>
      </c>
      <c r="AU304" s="16">
        <f>VLOOKUP($B304,[1]AC!$B:$BJ,46,FALSE)</f>
        <v>3.5924616400118148</v>
      </c>
      <c r="AV304" s="16">
        <f>VLOOKUP($B304,[1]AC!$B:$BJ,47,FALSE)</f>
        <v>3.5923133196553838</v>
      </c>
      <c r="AW304" s="16" t="str">
        <f>VLOOKUP($B304,[1]AC!$B:$BJ,48,FALSE)</f>
        <v>UP</v>
      </c>
      <c r="AX304" s="16" t="str">
        <f>VLOOKUP($B304,[1]AC!$B:$BJ,49,FALSE)</f>
        <v>UP</v>
      </c>
      <c r="AY304" s="16" t="str">
        <f>VLOOKUP($B304,[1]AC!$B:$BJ,50,FALSE)</f>
        <v>BUY</v>
      </c>
      <c r="AZ304" s="16">
        <f>VLOOKUP($B304,[1]AC!$B:$BJ,51,FALSE)</f>
        <v>62.575173620067147</v>
      </c>
      <c r="BA304" s="16">
        <f>VLOOKUP($B304,[1]AC!$B:$BJ,52,FALSE)</f>
        <v>24859.046774193543</v>
      </c>
      <c r="BB304" s="16">
        <f>VLOOKUP($B304,[1]AC!$B:$BJ,53,FALSE)</f>
        <v>24057.966300000018</v>
      </c>
      <c r="BC304" s="16">
        <f>VLOOKUP($B304,[1]AC!$B:$BJ,54,FALSE)</f>
        <v>5.1813421076212229E-3</v>
      </c>
      <c r="BD304" s="16">
        <f>VLOOKUP($B304,[1]AC!$B:$BJ,55,FALSE)</f>
        <v>1.8478277368075391E-2</v>
      </c>
      <c r="BE304" s="16">
        <f>VLOOKUP($B304,[1]AC!$B:$BJ,56,FALSE)</f>
        <v>3.8651799923752561E-2</v>
      </c>
      <c r="BF304" s="14">
        <f>VLOOKUP($B304,[2]indicators!$A:$G,2,FALSE)</f>
        <v>2</v>
      </c>
      <c r="BG304" s="14">
        <f>VLOOKUP($B304,[2]indicators!$A:$G,3,FALSE)</f>
        <v>0</v>
      </c>
      <c r="BH304" s="14">
        <f>VLOOKUP($B304,[2]indicators!$A:$G,4,FALSE)</f>
        <v>0</v>
      </c>
      <c r="BI304" s="17">
        <f>VLOOKUP($B304,[2]indicators!$A:$G,5,FALSE)</f>
        <v>46041</v>
      </c>
      <c r="BJ304" s="17">
        <f>VLOOKUP($B304,[2]indicators!$A:$G,6,FALSE)</f>
        <v>46028</v>
      </c>
      <c r="BK304" s="17">
        <f>VLOOKUP($B304,[2]indicators!$A:$G,7,FALSE)</f>
        <v>0</v>
      </c>
    </row>
    <row r="305" spans="1:63" x14ac:dyDescent="0.25">
      <c r="A305" s="14">
        <v>304</v>
      </c>
      <c r="B305" s="14" t="s">
        <v>767</v>
      </c>
      <c r="C305" s="6" t="s">
        <v>768</v>
      </c>
      <c r="D305" s="6" t="s">
        <v>65</v>
      </c>
      <c r="E305" s="15">
        <f t="shared" ca="1" si="4"/>
        <v>6</v>
      </c>
      <c r="F305" s="16">
        <f>VLOOKUP($B305,[1]AC!$B:$BJ,5,FALSE)</f>
        <v>64.602315389276228</v>
      </c>
      <c r="G305" s="16">
        <f>VLOOKUP($B306,[1]AC!$B:$BJ,6,FALSE)</f>
        <v>52.558294930935155</v>
      </c>
      <c r="H305" s="16">
        <f>VLOOKUP($B306,[1]AC!$B:$BJ,7,FALSE)</f>
        <v>0</v>
      </c>
      <c r="I305" s="16">
        <f>VLOOKUP($B306,[1]AC!$B:$BJ,8,FALSE)</f>
        <v>9242.75</v>
      </c>
      <c r="J305" s="16">
        <f>VLOOKUP($B306,[1]AC!$B:$BJ,9,FALSE)</f>
        <v>6941.81</v>
      </c>
      <c r="K305" s="16">
        <f>VLOOKUP($B306,[1]AC!$B:$BJ,10,FALSE)</f>
        <v>9168.33</v>
      </c>
      <c r="L305" s="16">
        <f>VLOOKUP($B306,[1]AC!$B:$BJ,11,FALSE)</f>
        <v>6964.82</v>
      </c>
      <c r="M305" s="16">
        <f>VLOOKUP($B306,[1]AC!$B:$BJ,12,FALSE)</f>
        <v>1.331461103084066</v>
      </c>
      <c r="N305" s="16">
        <f>VLOOKUP($B306,[1]AC!$B:$BJ,13,FALSE)</f>
        <v>1.3163771640903856</v>
      </c>
      <c r="O305" s="16">
        <f>VLOOKUP($B306,[1]AC!$B:$BJ,14,FALSE)</f>
        <v>9097.0006000000012</v>
      </c>
      <c r="P305" s="16">
        <f>VLOOKUP($B306,[1]AC!$B:$BJ,15,FALSE)</f>
        <v>6892.2477999999992</v>
      </c>
      <c r="Q305" s="16">
        <f>VLOOKUP($B306,[1]AC!$B:$BJ,16,FALSE)</f>
        <v>9095.4430000000011</v>
      </c>
      <c r="R305" s="16">
        <f>VLOOKUP($B306,[1]AC!$B:$BJ,17,FALSE)</f>
        <v>6889.6637999999994</v>
      </c>
      <c r="S305" s="16">
        <f>VLOOKUP($B306,[1]AC!$B:$BJ,18,FALSE)</f>
        <v>1.3198887886764608</v>
      </c>
      <c r="T305" s="16">
        <f>VLOOKUP($B306,[1]AC!$B:$BJ,19,FALSE)</f>
        <v>1.3201577412238898</v>
      </c>
      <c r="U305" s="16" t="str">
        <f>VLOOKUP($B305,[1]AC!$B:$BJ,20,FALSE)</f>
        <v>POSITIVE</v>
      </c>
      <c r="V305" s="16" t="str">
        <f>VLOOKUP($B305,[1]AC!$B:$BJ,21,FALSE)</f>
        <v/>
      </c>
      <c r="W305" s="16" t="str">
        <f>VLOOKUP($B305,[1]AC!$B:$BJ,22,FALSE)</f>
        <v>UP</v>
      </c>
      <c r="X305" s="16" t="str">
        <f>VLOOKUP($B305,[1]AC!$B:$BJ,23,FALSE)</f>
        <v>POSITIVE</v>
      </c>
      <c r="Y305" s="16">
        <f>VLOOKUP($B305,[1]AC!$B:$BJ,24,FALSE)</f>
        <v>44504.662923076932</v>
      </c>
      <c r="Z305" s="16">
        <f>VLOOKUP($B305,[1]AC!$B:$BJ,25,FALSE)</f>
        <v>6852.6203076923057</v>
      </c>
      <c r="AA305" s="16">
        <f>VLOOKUP($B305,[1]AC!$B:$BJ,26,FALSE)</f>
        <v>44450.191538461542</v>
      </c>
      <c r="AB305" s="16">
        <f>VLOOKUP($B305,[1]AC!$B:$BJ,27,FALSE)</f>
        <v>6850.3815384615364</v>
      </c>
      <c r="AC305" s="16">
        <f>VLOOKUP($B305,[1]AC!$B:$BJ,28,FALSE)</f>
        <v>6.4945467463181776</v>
      </c>
      <c r="AD305" s="16">
        <f>VLOOKUP($B305,[1]AC!$B:$BJ,29,FALSE)</f>
        <v>6.4887176413307044</v>
      </c>
      <c r="AE305" s="16" t="str">
        <f>VLOOKUP($B305,[1]AC!$B:$BJ,30,FALSE)</f>
        <v>UP</v>
      </c>
      <c r="AF305" s="16" t="str">
        <f>VLOOKUP($B305,[1]AC!$B:$BJ,31,FALSE)</f>
        <v>UP</v>
      </c>
      <c r="AG305" s="16" t="str">
        <f>VLOOKUP($B305,[1]AC!$B:$BJ,32,FALSE)</f>
        <v>POSITIVE</v>
      </c>
      <c r="AH305" s="16">
        <f>VLOOKUP($B305,[1]AC!$B:$BJ,33,FALSE)</f>
        <v>42566.023076923077</v>
      </c>
      <c r="AI305" s="16">
        <f>VLOOKUP($B305,[1]AC!$B:$BJ,34,FALSE)</f>
        <v>6560.7823076923087</v>
      </c>
      <c r="AJ305" s="16">
        <f>VLOOKUP($B305,[1]AC!$B:$BJ,35,FALSE)</f>
        <v>42566.531282051285</v>
      </c>
      <c r="AK305" s="16">
        <f>VLOOKUP($B305,[1]AC!$B:$BJ,36,FALSE)</f>
        <v>6561.3723076923088</v>
      </c>
      <c r="AL305" s="16">
        <f>VLOOKUP($B305,[1]AC!$B:$BJ,37,FALSE)</f>
        <v>6.4879493146748324</v>
      </c>
      <c r="AM305" s="16">
        <f>VLOOKUP($B305,[1]AC!$B:$BJ,38,FALSE)</f>
        <v>6.4874433709771147</v>
      </c>
      <c r="AN305" s="16" t="str">
        <f>VLOOKUP($B306,[1]AC!$B:$BJ,39,FALSE)</f>
        <v>UP</v>
      </c>
      <c r="AO305" s="16" t="str">
        <f>VLOOKUP($B305,[1]AC!$B:$BJ,40,FALSE)</f>
        <v>UP</v>
      </c>
      <c r="AP305" s="16" t="str">
        <f>VLOOKUP($B305,[1]AC!$B:$BJ,41,FALSE)</f>
        <v>POSITIVE</v>
      </c>
      <c r="AQ305" s="16">
        <f>VLOOKUP($B305,[1]AC!$B:$BJ,42,FALSE)</f>
        <v>43981.264372363628</v>
      </c>
      <c r="AR305" s="16">
        <f>VLOOKUP($B305,[1]AC!$B:$BJ,43,FALSE)</f>
        <v>6769.6039787132295</v>
      </c>
      <c r="AS305" s="16">
        <f>VLOOKUP($B305,[1]AC!$B:$BJ,44,FALSE)</f>
        <v>43924.264913514002</v>
      </c>
      <c r="AT305" s="16">
        <f>VLOOKUP($B305,[1]AC!$B:$BJ,45,FALSE)</f>
        <v>6766.1256231941452</v>
      </c>
      <c r="AU305" s="16">
        <f>VLOOKUP($B305,[1]AC!$B:$BJ,46,FALSE)</f>
        <v>6.4968740432470042</v>
      </c>
      <c r="AV305" s="16">
        <f>VLOOKUP($B305,[1]AC!$B:$BJ,47,FALSE)</f>
        <v>6.4917897419673212</v>
      </c>
      <c r="AW305" s="16" t="str">
        <f>VLOOKUP($B305,[1]AC!$B:$BJ,48,FALSE)</f>
        <v>UP</v>
      </c>
      <c r="AX305" s="16" t="str">
        <f>VLOOKUP($B305,[1]AC!$B:$BJ,49,FALSE)</f>
        <v>UP</v>
      </c>
      <c r="AY305" s="16" t="str">
        <f>VLOOKUP($B305,[1]AC!$B:$BJ,50,FALSE)</f>
        <v>POSITIVE</v>
      </c>
      <c r="AZ305" s="16">
        <f>VLOOKUP($B305,[1]AC!$B:$BJ,51,FALSE)</f>
        <v>78.270437965290412</v>
      </c>
      <c r="BA305" s="16">
        <f>VLOOKUP($B305,[1]AC!$B:$BJ,52,FALSE)</f>
        <v>45525.919032258062</v>
      </c>
      <c r="BB305" s="16">
        <f>VLOOKUP($B305,[1]AC!$B:$BJ,53,FALSE)</f>
        <v>42214.531950000004</v>
      </c>
      <c r="BC305" s="16">
        <f>VLOOKUP($B305,[1]AC!$B:$BJ,54,FALSE)</f>
        <v>2.8051514277768863E-2</v>
      </c>
      <c r="BD305" s="16">
        <f>VLOOKUP($B305,[1]AC!$B:$BJ,55,FALSE)</f>
        <v>4.3932497659275871E-2</v>
      </c>
      <c r="BE305" s="16">
        <f>VLOOKUP($B305,[1]AC!$B:$BJ,56,FALSE)</f>
        <v>0.1086938037222509</v>
      </c>
      <c r="BF305" s="14">
        <f>VLOOKUP($B305,[2]indicators!$A:$G,2,FALSE)</f>
        <v>14</v>
      </c>
      <c r="BG305" s="14">
        <f>VLOOKUP($B305,[2]indicators!$A:$G,3,FALSE)</f>
        <v>0</v>
      </c>
      <c r="BH305" s="14">
        <f>VLOOKUP($B305,[2]indicators!$A:$G,4,FALSE)</f>
        <v>0</v>
      </c>
      <c r="BI305" s="17">
        <f>VLOOKUP($B305,[2]indicators!$A:$G,5,FALSE)</f>
        <v>0</v>
      </c>
      <c r="BJ305" s="17">
        <f>VLOOKUP($B305,[2]indicators!$A:$G,6,FALSE)</f>
        <v>45972</v>
      </c>
      <c r="BK305" s="17">
        <f>VLOOKUP($B305,[2]indicators!$A:$G,7,FALSE)</f>
        <v>0</v>
      </c>
    </row>
    <row r="306" spans="1:63" x14ac:dyDescent="0.25">
      <c r="A306" s="14">
        <v>305</v>
      </c>
      <c r="B306" s="14" t="s">
        <v>769</v>
      </c>
      <c r="C306" s="6" t="s">
        <v>770</v>
      </c>
      <c r="D306" s="6" t="s">
        <v>65</v>
      </c>
      <c r="E306" s="15">
        <f t="shared" ca="1" si="4"/>
        <v>4</v>
      </c>
      <c r="F306" s="16">
        <f>VLOOKUP($B306,[1]AC!$B:$BJ,5,FALSE)</f>
        <v>53.71641111988243</v>
      </c>
      <c r="G306" s="16">
        <f>VLOOKUP($B307,[1]AC!$B:$BJ,6,FALSE)</f>
        <v>52.558294930935155</v>
      </c>
      <c r="H306" s="16">
        <f>VLOOKUP($B307,[1]AC!$B:$BJ,7,FALSE)</f>
        <v>0</v>
      </c>
      <c r="I306" s="16">
        <f>VLOOKUP($B307,[1]AC!$B:$BJ,8,FALSE)</f>
        <v>27183.15</v>
      </c>
      <c r="J306" s="16">
        <f>VLOOKUP($B307,[1]AC!$B:$BJ,9,FALSE)</f>
        <v>6941.81</v>
      </c>
      <c r="K306" s="16">
        <f>VLOOKUP($B307,[1]AC!$B:$BJ,10,FALSE)</f>
        <v>27027.16</v>
      </c>
      <c r="L306" s="16">
        <f>VLOOKUP($B307,[1]AC!$B:$BJ,11,FALSE)</f>
        <v>6964.82</v>
      </c>
      <c r="M306" s="16">
        <f>VLOOKUP($B307,[1]AC!$B:$BJ,12,FALSE)</f>
        <v>3.9158591203158832</v>
      </c>
      <c r="N306" s="16">
        <f>VLOOKUP($B307,[1]AC!$B:$BJ,13,FALSE)</f>
        <v>3.880525268420433</v>
      </c>
      <c r="O306" s="16">
        <f>VLOOKUP($B307,[1]AC!$B:$BJ,14,FALSE)</f>
        <v>26334.375000000004</v>
      </c>
      <c r="P306" s="16">
        <f>VLOOKUP($B307,[1]AC!$B:$BJ,15,FALSE)</f>
        <v>6892.2477999999992</v>
      </c>
      <c r="Q306" s="16">
        <f>VLOOKUP($B307,[1]AC!$B:$BJ,16,FALSE)</f>
        <v>26309.630600000004</v>
      </c>
      <c r="R306" s="16">
        <f>VLOOKUP($B307,[1]AC!$B:$BJ,17,FALSE)</f>
        <v>6889.6637999999994</v>
      </c>
      <c r="S306" s="16">
        <f>VLOOKUP($B307,[1]AC!$B:$BJ,18,FALSE)</f>
        <v>3.8208688608090973</v>
      </c>
      <c r="T306" s="16">
        <f>VLOOKUP($B307,[1]AC!$B:$BJ,19,FALSE)</f>
        <v>3.8187103701634912</v>
      </c>
      <c r="U306" s="16" t="str">
        <f>VLOOKUP($B306,[1]AC!$B:$BJ,20,FALSE)</f>
        <v>NEGATIVE</v>
      </c>
      <c r="V306" s="16" t="str">
        <f>VLOOKUP($B306,[1]AC!$B:$BJ,21,FALSE)</f>
        <v/>
      </c>
      <c r="W306" s="16" t="str">
        <f>VLOOKUP($B306,[1]AC!$B:$BJ,22,FALSE)</f>
        <v>DOWN</v>
      </c>
      <c r="X306" s="16" t="str">
        <f>VLOOKUP($B306,[1]AC!$B:$BJ,23,FALSE)</f>
        <v>BUY</v>
      </c>
      <c r="Y306" s="16">
        <f>VLOOKUP($B306,[1]AC!$B:$BJ,24,FALSE)</f>
        <v>9136.010769230772</v>
      </c>
      <c r="Z306" s="16">
        <f>VLOOKUP($B306,[1]AC!$B:$BJ,25,FALSE)</f>
        <v>6852.6203076923057</v>
      </c>
      <c r="AA306" s="16">
        <f>VLOOKUP($B306,[1]AC!$B:$BJ,26,FALSE)</f>
        <v>9137.7526153846156</v>
      </c>
      <c r="AB306" s="16">
        <f>VLOOKUP($B306,[1]AC!$B:$BJ,27,FALSE)</f>
        <v>6850.3815384615364</v>
      </c>
      <c r="AC306" s="16">
        <f>VLOOKUP($B306,[1]AC!$B:$BJ,28,FALSE)</f>
        <v>1.3332142098950501</v>
      </c>
      <c r="AD306" s="16">
        <f>VLOOKUP($B306,[1]AC!$B:$BJ,29,FALSE)</f>
        <v>1.3339041868077874</v>
      </c>
      <c r="AE306" s="16" t="str">
        <f>VLOOKUP($B306,[1]AC!$B:$BJ,30,FALSE)</f>
        <v>DOWN</v>
      </c>
      <c r="AF306" s="16" t="str">
        <f>VLOOKUP($B306,[1]AC!$B:$BJ,31,FALSE)</f>
        <v>DOWN</v>
      </c>
      <c r="AG306" s="16" t="str">
        <f>VLOOKUP($B306,[1]AC!$B:$BJ,32,FALSE)</f>
        <v>NEGATIVE</v>
      </c>
      <c r="AH306" s="16">
        <f>VLOOKUP($B306,[1]AC!$B:$BJ,33,FALSE)</f>
        <v>9039.7282051282036</v>
      </c>
      <c r="AI306" s="16">
        <f>VLOOKUP($B306,[1]AC!$B:$BJ,34,FALSE)</f>
        <v>6560.7823076923087</v>
      </c>
      <c r="AJ306" s="16">
        <f>VLOOKUP($B306,[1]AC!$B:$BJ,35,FALSE)</f>
        <v>9037.82</v>
      </c>
      <c r="AK306" s="16">
        <f>VLOOKUP($B306,[1]AC!$B:$BJ,36,FALSE)</f>
        <v>6561.3723076923088</v>
      </c>
      <c r="AL306" s="16">
        <f>VLOOKUP($B306,[1]AC!$B:$BJ,37,FALSE)</f>
        <v>1.3778430347444099</v>
      </c>
      <c r="AM306" s="16">
        <f>VLOOKUP($B306,[1]AC!$B:$BJ,38,FALSE)</f>
        <v>1.3774283147146513</v>
      </c>
      <c r="AN306" s="16" t="str">
        <f>VLOOKUP($B307,[1]AC!$B:$BJ,39,FALSE)</f>
        <v>UP</v>
      </c>
      <c r="AO306" s="16" t="str">
        <f>VLOOKUP($B306,[1]AC!$B:$BJ,40,FALSE)</f>
        <v>UP</v>
      </c>
      <c r="AP306" s="16" t="str">
        <f>VLOOKUP($B306,[1]AC!$B:$BJ,41,FALSE)</f>
        <v>NEGATIVE</v>
      </c>
      <c r="AQ306" s="16">
        <f>VLOOKUP($B306,[1]AC!$B:$BJ,42,FALSE)</f>
        <v>9116.2930224994707</v>
      </c>
      <c r="AR306" s="16">
        <f>VLOOKUP($B306,[1]AC!$B:$BJ,43,FALSE)</f>
        <v>6769.6039787132295</v>
      </c>
      <c r="AS306" s="16">
        <f>VLOOKUP($B306,[1]AC!$B:$BJ,44,FALSE)</f>
        <v>9113.7413146600302</v>
      </c>
      <c r="AT306" s="16">
        <f>VLOOKUP($B306,[1]AC!$B:$BJ,45,FALSE)</f>
        <v>6766.1256231941452</v>
      </c>
      <c r="AU306" s="16">
        <f>VLOOKUP($B306,[1]AC!$B:$BJ,46,FALSE)</f>
        <v>1.34665086039971</v>
      </c>
      <c r="AV306" s="16">
        <f>VLOOKUP($B306,[1]AC!$B:$BJ,47,FALSE)</f>
        <v>1.3469660219458983</v>
      </c>
      <c r="AW306" s="16" t="str">
        <f>VLOOKUP($B306,[1]AC!$B:$BJ,48,FALSE)</f>
        <v>UP</v>
      </c>
      <c r="AX306" s="16" t="str">
        <f>VLOOKUP($B306,[1]AC!$B:$BJ,49,FALSE)</f>
        <v>DOWN</v>
      </c>
      <c r="AY306" s="16" t="str">
        <f>VLOOKUP($B306,[1]AC!$B:$BJ,50,FALSE)</f>
        <v>NEGATIVE</v>
      </c>
      <c r="AZ306" s="16">
        <f>VLOOKUP($B306,[1]AC!$B:$BJ,51,FALSE)</f>
        <v>55.9352626828098</v>
      </c>
      <c r="BA306" s="16">
        <f>VLOOKUP($B306,[1]AC!$B:$BJ,52,FALSE)</f>
        <v>9161.6838709677431</v>
      </c>
      <c r="BB306" s="16">
        <f>VLOOKUP($B306,[1]AC!$B:$BJ,53,FALSE)</f>
        <v>8992.3255000000008</v>
      </c>
      <c r="BC306" s="16">
        <f>VLOOKUP($B306,[1]AC!$B:$BJ,54,FALSE)</f>
        <v>8.8483874988467548E-3</v>
      </c>
      <c r="BD306" s="16">
        <f>VLOOKUP($B306,[1]AC!$B:$BJ,55,FALSE)</f>
        <v>1.6021698404636631E-2</v>
      </c>
      <c r="BE306" s="16">
        <f>VLOOKUP($B306,[1]AC!$B:$BJ,56,FALSE)</f>
        <v>2.78486916426679E-2</v>
      </c>
      <c r="BF306" s="14">
        <f>VLOOKUP($B306,[2]indicators!$A:$G,2,FALSE)</f>
        <v>2</v>
      </c>
      <c r="BG306" s="14">
        <f>VLOOKUP($B306,[2]indicators!$A:$G,3,FALSE)</f>
        <v>0</v>
      </c>
      <c r="BH306" s="14">
        <f>VLOOKUP($B306,[2]indicators!$A:$G,4,FALSE)</f>
        <v>0</v>
      </c>
      <c r="BI306" s="17">
        <f>VLOOKUP($B306,[2]indicators!$A:$G,5,FALSE)</f>
        <v>0</v>
      </c>
      <c r="BJ306" s="17">
        <f>VLOOKUP($B306,[2]indicators!$A:$G,6,FALSE)</f>
        <v>0</v>
      </c>
      <c r="BK306" s="17">
        <f>VLOOKUP($B306,[2]indicators!$A:$G,7,FALSE)</f>
        <v>0</v>
      </c>
    </row>
    <row r="307" spans="1:63" x14ac:dyDescent="0.25">
      <c r="A307" s="14">
        <v>306</v>
      </c>
      <c r="B307" s="14" t="s">
        <v>771</v>
      </c>
      <c r="C307" s="6" t="s">
        <v>772</v>
      </c>
      <c r="D307" s="6" t="s">
        <v>65</v>
      </c>
      <c r="E307" s="15">
        <f t="shared" ca="1" si="4"/>
        <v>8</v>
      </c>
      <c r="F307" s="16">
        <f>VLOOKUP($B307,[1]AC!$B:$BJ,5,FALSE)</f>
        <v>56.551898009049793</v>
      </c>
      <c r="G307" s="16">
        <f>VLOOKUP($B308,[1]AC!$B:$BJ,6,FALSE)</f>
        <v>52.558294930935155</v>
      </c>
      <c r="H307" s="16">
        <f>VLOOKUP($B308,[1]AC!$B:$BJ,7,FALSE)</f>
        <v>0</v>
      </c>
      <c r="I307" s="16">
        <f>VLOOKUP($B308,[1]AC!$B:$BJ,8,FALSE)</f>
        <v>18122.099999999999</v>
      </c>
      <c r="J307" s="16">
        <f>VLOOKUP($B308,[1]AC!$B:$BJ,9,FALSE)</f>
        <v>6941.81</v>
      </c>
      <c r="K307" s="16">
        <f>VLOOKUP($B308,[1]AC!$B:$BJ,10,FALSE)</f>
        <v>18195.099999999999</v>
      </c>
      <c r="L307" s="16">
        <f>VLOOKUP($B308,[1]AC!$B:$BJ,11,FALSE)</f>
        <v>6964.82</v>
      </c>
      <c r="M307" s="16">
        <f>VLOOKUP($B308,[1]AC!$B:$BJ,12,FALSE)</f>
        <v>2.610572746877255</v>
      </c>
      <c r="N307" s="16">
        <f>VLOOKUP($B308,[1]AC!$B:$BJ,13,FALSE)</f>
        <v>2.612429323370884</v>
      </c>
      <c r="O307" s="16">
        <f>VLOOKUP($B308,[1]AC!$B:$BJ,14,FALSE)</f>
        <v>17369.792000000001</v>
      </c>
      <c r="P307" s="16">
        <f>VLOOKUP($B308,[1]AC!$B:$BJ,15,FALSE)</f>
        <v>6892.2477999999992</v>
      </c>
      <c r="Q307" s="16">
        <f>VLOOKUP($B308,[1]AC!$B:$BJ,16,FALSE)</f>
        <v>17334.586000000003</v>
      </c>
      <c r="R307" s="16">
        <f>VLOOKUP($B308,[1]AC!$B:$BJ,17,FALSE)</f>
        <v>6889.6637999999994</v>
      </c>
      <c r="S307" s="16">
        <f>VLOOKUP($B308,[1]AC!$B:$BJ,18,FALSE)</f>
        <v>2.5201926140844795</v>
      </c>
      <c r="T307" s="16">
        <f>VLOOKUP($B308,[1]AC!$B:$BJ,19,FALSE)</f>
        <v>2.5160278502994595</v>
      </c>
      <c r="U307" s="16" t="str">
        <f>VLOOKUP($B307,[1]AC!$B:$BJ,20,FALSE)</f>
        <v>NEGATIVE</v>
      </c>
      <c r="V307" s="16" t="str">
        <f>VLOOKUP($B307,[1]AC!$B:$BJ,21,FALSE)</f>
        <v/>
      </c>
      <c r="W307" s="16" t="str">
        <f>VLOOKUP($B307,[1]AC!$B:$BJ,22,FALSE)</f>
        <v>UP</v>
      </c>
      <c r="X307" s="16" t="str">
        <f>VLOOKUP($B307,[1]AC!$B:$BJ,23,FALSE)</f>
        <v>POSITIVE</v>
      </c>
      <c r="Y307" s="16">
        <f>VLOOKUP($B307,[1]AC!$B:$BJ,24,FALSE)</f>
        <v>26300.921230769236</v>
      </c>
      <c r="Z307" s="16">
        <f>VLOOKUP($B307,[1]AC!$B:$BJ,25,FALSE)</f>
        <v>6852.6203076923057</v>
      </c>
      <c r="AA307" s="16">
        <f>VLOOKUP($B307,[1]AC!$B:$BJ,26,FALSE)</f>
        <v>26290.194307692316</v>
      </c>
      <c r="AB307" s="16">
        <f>VLOOKUP($B307,[1]AC!$B:$BJ,27,FALSE)</f>
        <v>6850.3815384615364</v>
      </c>
      <c r="AC307" s="16">
        <f>VLOOKUP($B307,[1]AC!$B:$BJ,28,FALSE)</f>
        <v>3.8380823757658851</v>
      </c>
      <c r="AD307" s="16">
        <f>VLOOKUP($B307,[1]AC!$B:$BJ,29,FALSE)</f>
        <v>3.8377708102951282</v>
      </c>
      <c r="AE307" s="16" t="str">
        <f>VLOOKUP($B307,[1]AC!$B:$BJ,30,FALSE)</f>
        <v>UP</v>
      </c>
      <c r="AF307" s="16" t="str">
        <f>VLOOKUP($B307,[1]AC!$B:$BJ,31,FALSE)</f>
        <v>UP</v>
      </c>
      <c r="AG307" s="16" t="str">
        <f>VLOOKUP($B307,[1]AC!$B:$BJ,32,FALSE)</f>
        <v>POSITIVE</v>
      </c>
      <c r="AH307" s="16">
        <f>VLOOKUP($B307,[1]AC!$B:$BJ,33,FALSE)</f>
        <v>25530.715641025643</v>
      </c>
      <c r="AI307" s="16">
        <f>VLOOKUP($B307,[1]AC!$B:$BJ,34,FALSE)</f>
        <v>6560.7823076923087</v>
      </c>
      <c r="AJ307" s="16">
        <f>VLOOKUP($B307,[1]AC!$B:$BJ,35,FALSE)</f>
        <v>25526.715897435901</v>
      </c>
      <c r="AK307" s="16">
        <f>VLOOKUP($B307,[1]AC!$B:$BJ,36,FALSE)</f>
        <v>6561.3723076923088</v>
      </c>
      <c r="AL307" s="16">
        <f>VLOOKUP($B307,[1]AC!$B:$BJ,37,FALSE)</f>
        <v>3.8914133168374891</v>
      </c>
      <c r="AM307" s="16">
        <f>VLOOKUP($B307,[1]AC!$B:$BJ,38,FALSE)</f>
        <v>3.8904538106318594</v>
      </c>
      <c r="AN307" s="16" t="str">
        <f>VLOOKUP($B308,[1]AC!$B:$BJ,39,FALSE)</f>
        <v>DOWN</v>
      </c>
      <c r="AO307" s="16" t="str">
        <f>VLOOKUP($B307,[1]AC!$B:$BJ,40,FALSE)</f>
        <v>UP</v>
      </c>
      <c r="AP307" s="16" t="str">
        <f>VLOOKUP($B307,[1]AC!$B:$BJ,41,FALSE)</f>
        <v>BUY</v>
      </c>
      <c r="AQ307" s="16">
        <f>VLOOKUP($B307,[1]AC!$B:$BJ,42,FALSE)</f>
        <v>26137.968913070716</v>
      </c>
      <c r="AR307" s="16">
        <f>VLOOKUP($B307,[1]AC!$B:$BJ,43,FALSE)</f>
        <v>6769.6039787132295</v>
      </c>
      <c r="AS307" s="16">
        <f>VLOOKUP($B307,[1]AC!$B:$BJ,44,FALSE)</f>
        <v>26116.862177130333</v>
      </c>
      <c r="AT307" s="16">
        <f>VLOOKUP($B307,[1]AC!$B:$BJ,45,FALSE)</f>
        <v>6766.1256231941452</v>
      </c>
      <c r="AU307" s="16">
        <f>VLOOKUP($B307,[1]AC!$B:$BJ,46,FALSE)</f>
        <v>3.8610779884998587</v>
      </c>
      <c r="AV307" s="16">
        <f>VLOOKUP($B307,[1]AC!$B:$BJ,47,FALSE)</f>
        <v>3.8599434346300407</v>
      </c>
      <c r="AW307" s="16" t="str">
        <f>VLOOKUP($B307,[1]AC!$B:$BJ,48,FALSE)</f>
        <v>UP</v>
      </c>
      <c r="AX307" s="16" t="str">
        <f>VLOOKUP($B307,[1]AC!$B:$BJ,49,FALSE)</f>
        <v>UP</v>
      </c>
      <c r="AY307" s="16" t="str">
        <f>VLOOKUP($B307,[1]AC!$B:$BJ,50,FALSE)</f>
        <v>POSITIVE</v>
      </c>
      <c r="AZ307" s="16">
        <f>VLOOKUP($B307,[1]AC!$B:$BJ,51,FALSE)</f>
        <v>62.769291671836619</v>
      </c>
      <c r="BA307" s="16">
        <f>VLOOKUP($B307,[1]AC!$B:$BJ,52,FALSE)</f>
        <v>26702.761290322582</v>
      </c>
      <c r="BB307" s="16">
        <f>VLOOKUP($B307,[1]AC!$B:$BJ,53,FALSE)</f>
        <v>25308.74864999999</v>
      </c>
      <c r="BC307" s="16">
        <f>VLOOKUP($B307,[1]AC!$B:$BJ,54,FALSE)</f>
        <v>1.7990225971555862E-2</v>
      </c>
      <c r="BD307" s="16">
        <f>VLOOKUP($B307,[1]AC!$B:$BJ,55,FALSE)</f>
        <v>3.2230687077251519E-2</v>
      </c>
      <c r="BE307" s="16">
        <f>VLOOKUP($B307,[1]AC!$B:$BJ,56,FALSE)</f>
        <v>7.4061399712862297E-2</v>
      </c>
      <c r="BF307" s="14">
        <f>VLOOKUP($B307,[2]indicators!$A:$G,2,FALSE)</f>
        <v>2</v>
      </c>
      <c r="BG307" s="14">
        <f>VLOOKUP($B307,[2]indicators!$A:$G,3,FALSE)</f>
        <v>0</v>
      </c>
      <c r="BH307" s="14">
        <f>VLOOKUP($B307,[2]indicators!$A:$G,4,FALSE)</f>
        <v>0</v>
      </c>
      <c r="BI307" s="17">
        <f>VLOOKUP($B307,[2]indicators!$A:$G,5,FALSE)</f>
        <v>46055</v>
      </c>
      <c r="BJ307" s="17">
        <f>VLOOKUP($B307,[2]indicators!$A:$G,6,FALSE)</f>
        <v>46051</v>
      </c>
      <c r="BK307" s="17">
        <f>VLOOKUP($B307,[2]indicators!$A:$G,7,FALSE)</f>
        <v>0</v>
      </c>
    </row>
    <row r="308" spans="1:63" x14ac:dyDescent="0.25">
      <c r="A308" s="14">
        <v>307</v>
      </c>
      <c r="B308" s="14" t="s">
        <v>773</v>
      </c>
      <c r="C308" s="6" t="s">
        <v>774</v>
      </c>
      <c r="D308" s="6" t="s">
        <v>65</v>
      </c>
      <c r="E308" s="15">
        <f t="shared" ca="1" si="4"/>
        <v>1</v>
      </c>
      <c r="F308" s="16">
        <f>VLOOKUP($B308,[1]AC!$B:$BJ,5,FALSE)</f>
        <v>62.298130695979772</v>
      </c>
      <c r="G308" s="16">
        <f>VLOOKUP($B309,[1]AC!$B:$BJ,6,FALSE)</f>
        <v>52.558294930935155</v>
      </c>
      <c r="H308" s="16">
        <f>VLOOKUP($B309,[1]AC!$B:$BJ,7,FALSE)</f>
        <v>1</v>
      </c>
      <c r="I308" s="16">
        <f>VLOOKUP($B309,[1]AC!$B:$BJ,8,FALSE)</f>
        <v>185929.33</v>
      </c>
      <c r="J308" s="16">
        <f>VLOOKUP($B309,[1]AC!$B:$BJ,9,FALSE)</f>
        <v>6941.81</v>
      </c>
      <c r="K308" s="16">
        <f>VLOOKUP($B309,[1]AC!$B:$BJ,10,FALSE)</f>
        <v>186241.2</v>
      </c>
      <c r="L308" s="16">
        <f>VLOOKUP($B309,[1]AC!$B:$BJ,11,FALSE)</f>
        <v>6964.82</v>
      </c>
      <c r="M308" s="16">
        <f>VLOOKUP($B309,[1]AC!$B:$BJ,12,FALSE)</f>
        <v>26.783984292281115</v>
      </c>
      <c r="N308" s="16">
        <f>VLOOKUP($B309,[1]AC!$B:$BJ,13,FALSE)</f>
        <v>26.740274694823416</v>
      </c>
      <c r="O308" s="16">
        <f>VLOOKUP($B309,[1]AC!$B:$BJ,14,FALSE)</f>
        <v>167228.84359999999</v>
      </c>
      <c r="P308" s="16">
        <f>VLOOKUP($B309,[1]AC!$B:$BJ,15,FALSE)</f>
        <v>6892.2477999999992</v>
      </c>
      <c r="Q308" s="16">
        <f>VLOOKUP($B309,[1]AC!$B:$BJ,16,FALSE)</f>
        <v>166681.35579999996</v>
      </c>
      <c r="R308" s="16">
        <f>VLOOKUP($B309,[1]AC!$B:$BJ,17,FALSE)</f>
        <v>6889.6637999999994</v>
      </c>
      <c r="S308" s="16">
        <f>VLOOKUP($B309,[1]AC!$B:$BJ,18,FALSE)</f>
        <v>24.263324310539154</v>
      </c>
      <c r="T308" s="16">
        <f>VLOOKUP($B309,[1]AC!$B:$BJ,19,FALSE)</f>
        <v>24.192959284892822</v>
      </c>
      <c r="U308" s="16" t="str">
        <f>VLOOKUP($B308,[1]AC!$B:$BJ,20,FALSE)</f>
        <v>NEGATIVE</v>
      </c>
      <c r="V308" s="16" t="str">
        <f>VLOOKUP($B308,[1]AC!$B:$BJ,21,FALSE)</f>
        <v/>
      </c>
      <c r="W308" s="16" t="str">
        <f>VLOOKUP($B308,[1]AC!$B:$BJ,22,FALSE)</f>
        <v>UP</v>
      </c>
      <c r="X308" s="16" t="str">
        <f>VLOOKUP($B308,[1]AC!$B:$BJ,23,FALSE)</f>
        <v>POSITIVE</v>
      </c>
      <c r="Y308" s="16">
        <f>VLOOKUP($B308,[1]AC!$B:$BJ,24,FALSE)</f>
        <v>17092.810769230771</v>
      </c>
      <c r="Z308" s="16">
        <f>VLOOKUP($B308,[1]AC!$B:$BJ,25,FALSE)</f>
        <v>6852.6203076923057</v>
      </c>
      <c r="AA308" s="16">
        <f>VLOOKUP($B308,[1]AC!$B:$BJ,26,FALSE)</f>
        <v>17061.978461538463</v>
      </c>
      <c r="AB308" s="16">
        <f>VLOOKUP($B308,[1]AC!$B:$BJ,27,FALSE)</f>
        <v>6850.3815384615364</v>
      </c>
      <c r="AC308" s="16">
        <f>VLOOKUP($B308,[1]AC!$B:$BJ,28,FALSE)</f>
        <v>2.4943466880900278</v>
      </c>
      <c r="AD308" s="16">
        <f>VLOOKUP($B308,[1]AC!$B:$BJ,29,FALSE)</f>
        <v>2.4906610479640898</v>
      </c>
      <c r="AE308" s="16" t="str">
        <f>VLOOKUP($B308,[1]AC!$B:$BJ,30,FALSE)</f>
        <v>UP</v>
      </c>
      <c r="AF308" s="16" t="str">
        <f>VLOOKUP($B308,[1]AC!$B:$BJ,31,FALSE)</f>
        <v>UP</v>
      </c>
      <c r="AG308" s="16" t="str">
        <f>VLOOKUP($B308,[1]AC!$B:$BJ,32,FALSE)</f>
        <v>POSITIVE</v>
      </c>
      <c r="AH308" s="16">
        <f>VLOOKUP($B308,[1]AC!$B:$BJ,33,FALSE)</f>
        <v>15666.66923076923</v>
      </c>
      <c r="AI308" s="16">
        <f>VLOOKUP($B308,[1]AC!$B:$BJ,34,FALSE)</f>
        <v>6560.7823076923087</v>
      </c>
      <c r="AJ308" s="16">
        <f>VLOOKUP($B308,[1]AC!$B:$BJ,35,FALSE)</f>
        <v>15668.541025641025</v>
      </c>
      <c r="AK308" s="16">
        <f>VLOOKUP($B308,[1]AC!$B:$BJ,36,FALSE)</f>
        <v>6561.3723076923088</v>
      </c>
      <c r="AL308" s="16">
        <f>VLOOKUP($B308,[1]AC!$B:$BJ,37,FALSE)</f>
        <v>2.3879270026076855</v>
      </c>
      <c r="AM308" s="16">
        <f>VLOOKUP($B308,[1]AC!$B:$BJ,38,FALSE)</f>
        <v>2.3879975546078693</v>
      </c>
      <c r="AN308" s="16" t="str">
        <f>VLOOKUP($B309,[1]AC!$B:$BJ,39,FALSE)</f>
        <v>DOWN</v>
      </c>
      <c r="AO308" s="16" t="str">
        <f>VLOOKUP($B308,[1]AC!$B:$BJ,40,FALSE)</f>
        <v>DOWN</v>
      </c>
      <c r="AP308" s="16" t="str">
        <f>VLOOKUP($B308,[1]AC!$B:$BJ,41,FALSE)</f>
        <v>POSITIVE</v>
      </c>
      <c r="AQ308" s="16">
        <f>VLOOKUP($B308,[1]AC!$B:$BJ,42,FALSE)</f>
        <v>16700.254012403075</v>
      </c>
      <c r="AR308" s="16">
        <f>VLOOKUP($B308,[1]AC!$B:$BJ,43,FALSE)</f>
        <v>6769.6039787132295</v>
      </c>
      <c r="AS308" s="16">
        <f>VLOOKUP($B308,[1]AC!$B:$BJ,44,FALSE)</f>
        <v>16671.531288028287</v>
      </c>
      <c r="AT308" s="16">
        <f>VLOOKUP($B308,[1]AC!$B:$BJ,45,FALSE)</f>
        <v>6766.1256231941452</v>
      </c>
      <c r="AU308" s="16">
        <f>VLOOKUP($B308,[1]AC!$B:$BJ,46,FALSE)</f>
        <v>2.4669469683775311</v>
      </c>
      <c r="AV308" s="16">
        <f>VLOOKUP($B308,[1]AC!$B:$BJ,47,FALSE)</f>
        <v>2.4639701088136179</v>
      </c>
      <c r="AW308" s="16" t="str">
        <f>VLOOKUP($B308,[1]AC!$B:$BJ,48,FALSE)</f>
        <v>UP</v>
      </c>
      <c r="AX308" s="16" t="str">
        <f>VLOOKUP($B308,[1]AC!$B:$BJ,49,FALSE)</f>
        <v>UP</v>
      </c>
      <c r="AY308" s="16" t="str">
        <f>VLOOKUP($B308,[1]AC!$B:$BJ,50,FALSE)</f>
        <v>POSITIVE</v>
      </c>
      <c r="AZ308" s="16">
        <f>VLOOKUP($B308,[1]AC!$B:$BJ,51,FALSE)</f>
        <v>85.998914602204977</v>
      </c>
      <c r="BA308" s="16">
        <f>VLOOKUP($B308,[1]AC!$B:$BJ,52,FALSE)</f>
        <v>17695.835483870971</v>
      </c>
      <c r="BB308" s="16">
        <f>VLOOKUP($B308,[1]AC!$B:$BJ,53,FALSE)</f>
        <v>15476.739500000007</v>
      </c>
      <c r="BC308" s="16">
        <f>VLOOKUP($B308,[1]AC!$B:$BJ,54,FALSE)</f>
        <v>2.4088408626851798E-2</v>
      </c>
      <c r="BD308" s="16">
        <f>VLOOKUP($B308,[1]AC!$B:$BJ,55,FALSE)</f>
        <v>4.3311284326259969E-2</v>
      </c>
      <c r="BE308" s="16">
        <f>VLOOKUP($B308,[1]AC!$B:$BJ,56,FALSE)</f>
        <v>0.17092492252647862</v>
      </c>
      <c r="BF308" s="14">
        <f>VLOOKUP($B308,[2]indicators!$A:$G,2,FALSE)</f>
        <v>53</v>
      </c>
      <c r="BG308" s="14">
        <f>VLOOKUP($B308,[2]indicators!$A:$G,3,FALSE)</f>
        <v>1</v>
      </c>
      <c r="BH308" s="14">
        <f>VLOOKUP($B308,[2]indicators!$A:$G,4,FALSE)</f>
        <v>0</v>
      </c>
      <c r="BI308" s="17">
        <f>VLOOKUP($B308,[2]indicators!$A:$G,5,FALSE)</f>
        <v>0</v>
      </c>
      <c r="BJ308" s="17">
        <f>VLOOKUP($B308,[2]indicators!$A:$G,6,FALSE)</f>
        <v>45959</v>
      </c>
      <c r="BK308" s="17">
        <f>VLOOKUP($B308,[2]indicators!$A:$G,7,FALSE)</f>
        <v>46007</v>
      </c>
    </row>
    <row r="309" spans="1:63" x14ac:dyDescent="0.25">
      <c r="A309" s="14">
        <v>308</v>
      </c>
      <c r="B309" s="14" t="s">
        <v>775</v>
      </c>
      <c r="C309" s="6" t="s">
        <v>816</v>
      </c>
      <c r="D309" s="6" t="s">
        <v>65</v>
      </c>
      <c r="E309" s="15">
        <f t="shared" ca="1" si="4"/>
        <v>3</v>
      </c>
      <c r="F309" s="16">
        <f>VLOOKUP($B309,[1]AC!$B:$BJ,5,FALSE)</f>
        <v>72.100308430096362</v>
      </c>
      <c r="G309" s="16">
        <f>VLOOKUP($B310,[1]AC!$B:$BJ,6,FALSE)</f>
        <v>52.558294930935155</v>
      </c>
      <c r="H309" s="16">
        <f>VLOOKUP($B310,[1]AC!$B:$BJ,7,FALSE)</f>
        <v>0</v>
      </c>
      <c r="I309" s="16">
        <f>VLOOKUP($B310,[1]AC!$B:$BJ,8,FALSE)</f>
        <v>50188.14</v>
      </c>
      <c r="J309" s="16">
        <f>VLOOKUP($B310,[1]AC!$B:$BJ,9,FALSE)</f>
        <v>6941.81</v>
      </c>
      <c r="K309" s="16">
        <f>VLOOKUP($B310,[1]AC!$B:$BJ,10,FALSE)</f>
        <v>50135.87</v>
      </c>
      <c r="L309" s="16">
        <f>VLOOKUP($B310,[1]AC!$B:$BJ,11,FALSE)</f>
        <v>6964.82</v>
      </c>
      <c r="M309" s="16">
        <f>VLOOKUP($B310,[1]AC!$B:$BJ,12,FALSE)</f>
        <v>7.229834870156342</v>
      </c>
      <c r="N309" s="16">
        <f>VLOOKUP($B310,[1]AC!$B:$BJ,13,FALSE)</f>
        <v>7.1984444680551691</v>
      </c>
      <c r="O309" s="16">
        <f>VLOOKUP($B310,[1]AC!$B:$BJ,14,FALSE)</f>
        <v>48731.906399999985</v>
      </c>
      <c r="P309" s="16">
        <f>VLOOKUP($B310,[1]AC!$B:$BJ,15,FALSE)</f>
        <v>6892.2477999999992</v>
      </c>
      <c r="Q309" s="16">
        <f>VLOOKUP($B310,[1]AC!$B:$BJ,16,FALSE)</f>
        <v>48676.685999999994</v>
      </c>
      <c r="R309" s="16">
        <f>VLOOKUP($B310,[1]AC!$B:$BJ,17,FALSE)</f>
        <v>6889.6637999999994</v>
      </c>
      <c r="S309" s="16">
        <f>VLOOKUP($B310,[1]AC!$B:$BJ,18,FALSE)</f>
        <v>7.0705389321608534</v>
      </c>
      <c r="T309" s="16">
        <f>VLOOKUP($B310,[1]AC!$B:$BJ,19,FALSE)</f>
        <v>7.065175807272337</v>
      </c>
      <c r="U309" s="16" t="str">
        <f>VLOOKUP($B309,[1]AC!$B:$BJ,20,FALSE)</f>
        <v>POSITIVE</v>
      </c>
      <c r="V309" s="16" t="str">
        <f>VLOOKUP($B309,[1]AC!$B:$BJ,21,FALSE)</f>
        <v/>
      </c>
      <c r="W309" s="16" t="str">
        <f>VLOOKUP($B309,[1]AC!$B:$BJ,22,FALSE)</f>
        <v>UP</v>
      </c>
      <c r="X309" s="16" t="str">
        <f>VLOOKUP($B309,[1]AC!$B:$BJ,23,FALSE)</f>
        <v>POSITIVE</v>
      </c>
      <c r="Y309" s="16">
        <f>VLOOKUP($B309,[1]AC!$B:$BJ,24,FALSE)</f>
        <v>164632.11092307692</v>
      </c>
      <c r="Z309" s="16">
        <f>VLOOKUP($B309,[1]AC!$B:$BJ,25,FALSE)</f>
        <v>6852.6203076923057</v>
      </c>
      <c r="AA309" s="16">
        <f>VLOOKUP($B309,[1]AC!$B:$BJ,26,FALSE)</f>
        <v>164090.18584615382</v>
      </c>
      <c r="AB309" s="16">
        <f>VLOOKUP($B309,[1]AC!$B:$BJ,27,FALSE)</f>
        <v>6850.3815384615364</v>
      </c>
      <c r="AC309" s="16">
        <f>VLOOKUP($B309,[1]AC!$B:$BJ,28,FALSE)</f>
        <v>24.024694719809826</v>
      </c>
      <c r="AD309" s="16">
        <f>VLOOKUP($B309,[1]AC!$B:$BJ,29,FALSE)</f>
        <v>23.953437472769629</v>
      </c>
      <c r="AE309" s="16" t="str">
        <f>VLOOKUP($B309,[1]AC!$B:$BJ,30,FALSE)</f>
        <v>UP</v>
      </c>
      <c r="AF309" s="16" t="str">
        <f>VLOOKUP($B309,[1]AC!$B:$BJ,31,FALSE)</f>
        <v>UP</v>
      </c>
      <c r="AG309" s="16" t="str">
        <f>VLOOKUP($B309,[1]AC!$B:$BJ,32,FALSE)</f>
        <v>POSITIVE</v>
      </c>
      <c r="AH309" s="16">
        <f>VLOOKUP($B309,[1]AC!$B:$BJ,33,FALSE)</f>
        <v>149532.35461538457</v>
      </c>
      <c r="AI309" s="16">
        <f>VLOOKUP($B309,[1]AC!$B:$BJ,34,FALSE)</f>
        <v>6560.7823076923087</v>
      </c>
      <c r="AJ309" s="16">
        <f>VLOOKUP($B309,[1]AC!$B:$BJ,35,FALSE)</f>
        <v>149540.34999999992</v>
      </c>
      <c r="AK309" s="16">
        <f>VLOOKUP($B309,[1]AC!$B:$BJ,36,FALSE)</f>
        <v>6561.3723076923088</v>
      </c>
      <c r="AL309" s="16">
        <f>VLOOKUP($B309,[1]AC!$B:$BJ,37,FALSE)</f>
        <v>22.791848228230744</v>
      </c>
      <c r="AM309" s="16">
        <f>VLOOKUP($B309,[1]AC!$B:$BJ,38,FALSE)</f>
        <v>22.791017334084881</v>
      </c>
      <c r="AN309" s="16" t="str">
        <f>VLOOKUP($B310,[1]AC!$B:$BJ,39,FALSE)</f>
        <v>UP</v>
      </c>
      <c r="AO309" s="16" t="str">
        <f>VLOOKUP($B309,[1]AC!$B:$BJ,40,FALSE)</f>
        <v>UP</v>
      </c>
      <c r="AP309" s="16" t="str">
        <f>VLOOKUP($B309,[1]AC!$B:$BJ,41,FALSE)</f>
        <v>POSITIVE</v>
      </c>
      <c r="AQ309" s="16">
        <f>VLOOKUP($B309,[1]AC!$B:$BJ,42,FALSE)</f>
        <v>160643.22286313289</v>
      </c>
      <c r="AR309" s="16">
        <f>VLOOKUP($B309,[1]AC!$B:$BJ,43,FALSE)</f>
        <v>6769.6039787132295</v>
      </c>
      <c r="AS309" s="16">
        <f>VLOOKUP($B309,[1]AC!$B:$BJ,44,FALSE)</f>
        <v>160132.37586601009</v>
      </c>
      <c r="AT309" s="16">
        <f>VLOOKUP($B309,[1]AC!$B:$BJ,45,FALSE)</f>
        <v>6766.1256231941452</v>
      </c>
      <c r="AU309" s="16">
        <f>VLOOKUP($B309,[1]AC!$B:$BJ,46,FALSE)</f>
        <v>23.730076880164571</v>
      </c>
      <c r="AV309" s="16">
        <f>VLOOKUP($B309,[1]AC!$B:$BJ,47,FALSE)</f>
        <v>23.666775461141228</v>
      </c>
      <c r="AW309" s="16" t="str">
        <f>VLOOKUP($B309,[1]AC!$B:$BJ,48,FALSE)</f>
        <v>UP</v>
      </c>
      <c r="AX309" s="16" t="str">
        <f>VLOOKUP($B309,[1]AC!$B:$BJ,49,FALSE)</f>
        <v>UP</v>
      </c>
      <c r="AY309" s="16" t="str">
        <f>VLOOKUP($B309,[1]AC!$B:$BJ,50,FALSE)</f>
        <v>POSITIVE</v>
      </c>
      <c r="AZ309" s="16">
        <f>VLOOKUP($B309,[1]AC!$B:$BJ,51,FALSE)</f>
        <v>94.509880402871588</v>
      </c>
      <c r="BA309" s="16">
        <f>VLOOKUP($B309,[1]AC!$B:$BJ,52,FALSE)</f>
        <v>172004.7470967742</v>
      </c>
      <c r="BB309" s="16">
        <f>VLOOKUP($B309,[1]AC!$B:$BJ,53,FALSE)</f>
        <v>147568.1645499999</v>
      </c>
      <c r="BC309" s="16">
        <f>VLOOKUP($B309,[1]AC!$B:$BJ,54,FALSE)</f>
        <v>8.0954643044772956E-2</v>
      </c>
      <c r="BD309" s="16">
        <f>VLOOKUP($B309,[1]AC!$B:$BJ,55,FALSE)</f>
        <v>0.11182572334668706</v>
      </c>
      <c r="BE309" s="16">
        <f>VLOOKUP($B309,[1]AC!$B:$BJ,56,FALSE)</f>
        <v>0.25995556404038855</v>
      </c>
      <c r="BF309" s="14">
        <f>VLOOKUP($B309,[2]indicators!$A:$G,2,FALSE)</f>
        <v>35</v>
      </c>
      <c r="BG309" s="14">
        <f>VLOOKUP($B309,[2]indicators!$A:$G,3,FALSE)</f>
        <v>0</v>
      </c>
      <c r="BH309" s="14">
        <f>VLOOKUP($B309,[2]indicators!$A:$G,4,FALSE)</f>
        <v>0</v>
      </c>
      <c r="BI309" s="17">
        <f>VLOOKUP($B309,[2]indicators!$A:$G,5,FALSE)</f>
        <v>0</v>
      </c>
      <c r="BJ309" s="17">
        <f>VLOOKUP($B309,[2]indicators!$A:$G,6,FALSE)</f>
        <v>46056</v>
      </c>
      <c r="BK309" s="17">
        <f>VLOOKUP($B309,[2]indicators!$A:$G,7,FALSE)</f>
        <v>46044</v>
      </c>
    </row>
    <row r="310" spans="1:63" x14ac:dyDescent="0.25">
      <c r="A310" s="14">
        <v>309</v>
      </c>
      <c r="B310" s="14" t="s">
        <v>776</v>
      </c>
      <c r="C310" s="6" t="s">
        <v>817</v>
      </c>
      <c r="D310" s="6" t="s">
        <v>65</v>
      </c>
      <c r="E310" s="15">
        <f t="shared" ca="1" si="4"/>
        <v>5</v>
      </c>
      <c r="F310" s="16">
        <f>VLOOKUP($B310,[1]AC!$B:$BJ,5,FALSE)</f>
        <v>61.761759635706611</v>
      </c>
      <c r="G310" s="16">
        <f>VLOOKUP($B311,[1]AC!$B:$BJ,6,FALSE)</f>
        <v>52.558294930935155</v>
      </c>
      <c r="H310" s="16">
        <f>VLOOKUP($B311,[1]AC!$B:$BJ,7,FALSE)</f>
        <v>1</v>
      </c>
      <c r="I310" s="16">
        <f>VLOOKUP($B311,[1]AC!$B:$BJ,8,FALSE)</f>
        <v>5301.69</v>
      </c>
      <c r="J310" s="16">
        <f>VLOOKUP($B311,[1]AC!$B:$BJ,9,FALSE)</f>
        <v>6941.81</v>
      </c>
      <c r="K310" s="16">
        <f>VLOOKUP($B311,[1]AC!$B:$BJ,10,FALSE)</f>
        <v>5298.04</v>
      </c>
      <c r="L310" s="16">
        <f>VLOOKUP($B311,[1]AC!$B:$BJ,11,FALSE)</f>
        <v>6964.82</v>
      </c>
      <c r="M310" s="16">
        <f>VLOOKUP($B311,[1]AC!$B:$BJ,12,FALSE)</f>
        <v>0.7637330897849407</v>
      </c>
      <c r="N310" s="16">
        <f>VLOOKUP($B311,[1]AC!$B:$BJ,13,FALSE)</f>
        <v>0.76068584687041452</v>
      </c>
      <c r="O310" s="16">
        <f>VLOOKUP($B311,[1]AC!$B:$BJ,14,FALSE)</f>
        <v>4543.8337999999994</v>
      </c>
      <c r="P310" s="16">
        <f>VLOOKUP($B311,[1]AC!$B:$BJ,15,FALSE)</f>
        <v>6892.2477999999992</v>
      </c>
      <c r="Q310" s="16">
        <f>VLOOKUP($B311,[1]AC!$B:$BJ,16,FALSE)</f>
        <v>4517.5382</v>
      </c>
      <c r="R310" s="16">
        <f>VLOOKUP($B311,[1]AC!$B:$BJ,17,FALSE)</f>
        <v>6889.6637999999994</v>
      </c>
      <c r="S310" s="16">
        <f>VLOOKUP($B311,[1]AC!$B:$BJ,18,FALSE)</f>
        <v>0.65926732930293075</v>
      </c>
      <c r="T310" s="16">
        <f>VLOOKUP($B311,[1]AC!$B:$BJ,19,FALSE)</f>
        <v>0.65569791663854493</v>
      </c>
      <c r="U310" s="16" t="str">
        <f>VLOOKUP($B310,[1]AC!$B:$BJ,20,FALSE)</f>
        <v>NEGATIVE</v>
      </c>
      <c r="V310" s="16" t="str">
        <f>VLOOKUP($B310,[1]AC!$B:$BJ,21,FALSE)</f>
        <v/>
      </c>
      <c r="W310" s="16" t="str">
        <f>VLOOKUP($B310,[1]AC!$B:$BJ,22,FALSE)</f>
        <v>UP</v>
      </c>
      <c r="X310" s="16" t="str">
        <f>VLOOKUP($B310,[1]AC!$B:$BJ,23,FALSE)</f>
        <v>POSITIVE</v>
      </c>
      <c r="Y310" s="16">
        <f>VLOOKUP($B310,[1]AC!$B:$BJ,24,FALSE)</f>
        <v>48314.724461538462</v>
      </c>
      <c r="Z310" s="16">
        <f>VLOOKUP($B310,[1]AC!$B:$BJ,25,FALSE)</f>
        <v>6852.6203076923057</v>
      </c>
      <c r="AA310" s="16">
        <f>VLOOKUP($B310,[1]AC!$B:$BJ,26,FALSE)</f>
        <v>48270.460769230776</v>
      </c>
      <c r="AB310" s="16">
        <f>VLOOKUP($B310,[1]AC!$B:$BJ,27,FALSE)</f>
        <v>6850.3815384615364</v>
      </c>
      <c r="AC310" s="16">
        <f>VLOOKUP($B310,[1]AC!$B:$BJ,28,FALSE)</f>
        <v>7.0505474245090589</v>
      </c>
      <c r="AD310" s="16">
        <f>VLOOKUP($B310,[1]AC!$B:$BJ,29,FALSE)</f>
        <v>7.0463901168447025</v>
      </c>
      <c r="AE310" s="16" t="str">
        <f>VLOOKUP($B310,[1]AC!$B:$BJ,30,FALSE)</f>
        <v>UP</v>
      </c>
      <c r="AF310" s="16" t="str">
        <f>VLOOKUP($B310,[1]AC!$B:$BJ,31,FALSE)</f>
        <v>UP</v>
      </c>
      <c r="AG310" s="16" t="str">
        <f>VLOOKUP($B310,[1]AC!$B:$BJ,32,FALSE)</f>
        <v>POSITIVE</v>
      </c>
      <c r="AH310" s="16">
        <f>VLOOKUP($B310,[1]AC!$B:$BJ,33,FALSE)</f>
        <v>46181.620000000017</v>
      </c>
      <c r="AI310" s="16">
        <f>VLOOKUP($B310,[1]AC!$B:$BJ,34,FALSE)</f>
        <v>6560.7823076923087</v>
      </c>
      <c r="AJ310" s="16">
        <f>VLOOKUP($B310,[1]AC!$B:$BJ,35,FALSE)</f>
        <v>46180.279743589759</v>
      </c>
      <c r="AK310" s="16">
        <f>VLOOKUP($B310,[1]AC!$B:$BJ,36,FALSE)</f>
        <v>6561.3723076923088</v>
      </c>
      <c r="AL310" s="16">
        <f>VLOOKUP($B310,[1]AC!$B:$BJ,37,FALSE)</f>
        <v>7.0390416621282395</v>
      </c>
      <c r="AM310" s="16">
        <f>VLOOKUP($B310,[1]AC!$B:$BJ,38,FALSE)</f>
        <v>7.0382044453489883</v>
      </c>
      <c r="AN310" s="16" t="str">
        <f>VLOOKUP($B311,[1]AC!$B:$BJ,39,FALSE)</f>
        <v>UP</v>
      </c>
      <c r="AO310" s="16" t="str">
        <f>VLOOKUP($B310,[1]AC!$B:$BJ,40,FALSE)</f>
        <v>UP</v>
      </c>
      <c r="AP310" s="16" t="str">
        <f>VLOOKUP($B310,[1]AC!$B:$BJ,41,FALSE)</f>
        <v>POSITIVE</v>
      </c>
      <c r="AQ310" s="16">
        <f>VLOOKUP($B310,[1]AC!$B:$BJ,42,FALSE)</f>
        <v>47758.514193647447</v>
      </c>
      <c r="AR310" s="16">
        <f>VLOOKUP($B310,[1]AC!$B:$BJ,43,FALSE)</f>
        <v>6769.6039787132295</v>
      </c>
      <c r="AS310" s="16">
        <f>VLOOKUP($B310,[1]AC!$B:$BJ,44,FALSE)</f>
        <v>47709.438040151392</v>
      </c>
      <c r="AT310" s="16">
        <f>VLOOKUP($B310,[1]AC!$B:$BJ,45,FALSE)</f>
        <v>6766.1256231941452</v>
      </c>
      <c r="AU310" s="16">
        <f>VLOOKUP($B310,[1]AC!$B:$BJ,46,FALSE)</f>
        <v>7.0548460949595189</v>
      </c>
      <c r="AV310" s="16">
        <f>VLOOKUP($B310,[1]AC!$B:$BJ,47,FALSE)</f>
        <v>7.0512196635256634</v>
      </c>
      <c r="AW310" s="16" t="str">
        <f>VLOOKUP($B310,[1]AC!$B:$BJ,48,FALSE)</f>
        <v>UP</v>
      </c>
      <c r="AX310" s="16" t="str">
        <f>VLOOKUP($B310,[1]AC!$B:$BJ,49,FALSE)</f>
        <v>UP</v>
      </c>
      <c r="AY310" s="16" t="str">
        <f>VLOOKUP($B310,[1]AC!$B:$BJ,50,FALSE)</f>
        <v>POSITIVE</v>
      </c>
      <c r="AZ310" s="16">
        <f>VLOOKUP($B310,[1]AC!$B:$BJ,51,FALSE)</f>
        <v>76.090672526712808</v>
      </c>
      <c r="BA310" s="16">
        <f>VLOOKUP($B310,[1]AC!$B:$BJ,52,FALSE)</f>
        <v>49157.002580645152</v>
      </c>
      <c r="BB310" s="16">
        <f>VLOOKUP($B310,[1]AC!$B:$BJ,53,FALSE)</f>
        <v>45676.923900000023</v>
      </c>
      <c r="BC310" s="16">
        <f>VLOOKUP($B310,[1]AC!$B:$BJ,54,FALSE)</f>
        <v>2.0976409569790189E-2</v>
      </c>
      <c r="BD310" s="16">
        <f>VLOOKUP($B310,[1]AC!$B:$BJ,55,FALSE)</f>
        <v>2.9882549392732383E-2</v>
      </c>
      <c r="BE310" s="16">
        <f>VLOOKUP($B310,[1]AC!$B:$BJ,56,FALSE)</f>
        <v>9.8763570635280296E-2</v>
      </c>
      <c r="BF310" s="14">
        <f>VLOOKUP($B310,[2]indicators!$A:$G,2,FALSE)</f>
        <v>3</v>
      </c>
      <c r="BG310" s="14">
        <f>VLOOKUP($B310,[2]indicators!$A:$G,3,FALSE)</f>
        <v>0</v>
      </c>
      <c r="BH310" s="14">
        <f>VLOOKUP($B310,[2]indicators!$A:$G,4,FALSE)</f>
        <v>0</v>
      </c>
      <c r="BI310" s="17">
        <f>VLOOKUP($B310,[2]indicators!$A:$G,5,FALSE)</f>
        <v>0</v>
      </c>
      <c r="BJ310" s="17">
        <f>VLOOKUP($B310,[2]indicators!$A:$G,6,FALSE)</f>
        <v>45958</v>
      </c>
      <c r="BK310" s="17">
        <f>VLOOKUP($B310,[2]indicators!$A:$G,7,FALSE)</f>
        <v>0</v>
      </c>
    </row>
    <row r="311" spans="1:63" x14ac:dyDescent="0.25">
      <c r="A311" s="14">
        <v>310</v>
      </c>
      <c r="B311" s="14" t="s">
        <v>777</v>
      </c>
      <c r="C311" s="6" t="s">
        <v>778</v>
      </c>
      <c r="D311" s="6" t="s">
        <v>65</v>
      </c>
      <c r="E311" s="15">
        <f t="shared" ca="1" si="4"/>
        <v>5</v>
      </c>
      <c r="F311" s="16">
        <f>VLOOKUP($B311,[1]AC!$B:$BJ,5,FALSE)</f>
        <v>65.09640361368497</v>
      </c>
      <c r="G311" s="16">
        <f>VLOOKUP($B312,[1]AC!$B:$BJ,6,FALSE)</f>
        <v>52.558294930935155</v>
      </c>
      <c r="H311" s="16">
        <f>VLOOKUP($B312,[1]AC!$B:$BJ,7,FALSE)</f>
        <v>1</v>
      </c>
      <c r="I311" s="16">
        <f>VLOOKUP($B312,[1]AC!$B:$BJ,8,FALSE)</f>
        <v>71271.56</v>
      </c>
      <c r="J311" s="16">
        <f>VLOOKUP($B312,[1]AC!$B:$BJ,9,FALSE)</f>
        <v>6941.81</v>
      </c>
      <c r="K311" s="16">
        <f>VLOOKUP($B312,[1]AC!$B:$BJ,10,FALSE)</f>
        <v>71509.45</v>
      </c>
      <c r="L311" s="16">
        <f>VLOOKUP($B312,[1]AC!$B:$BJ,11,FALSE)</f>
        <v>6964.82</v>
      </c>
      <c r="M311" s="16">
        <f>VLOOKUP($B312,[1]AC!$B:$BJ,12,FALSE)</f>
        <v>10.266999528941298</v>
      </c>
      <c r="N311" s="16">
        <f>VLOOKUP($B312,[1]AC!$B:$BJ,13,FALSE)</f>
        <v>10.26723590846569</v>
      </c>
      <c r="O311" s="16">
        <f>VLOOKUP($B312,[1]AC!$B:$BJ,14,FALSE)</f>
        <v>66067.909800000009</v>
      </c>
      <c r="P311" s="16">
        <f>VLOOKUP($B312,[1]AC!$B:$BJ,15,FALSE)</f>
        <v>6892.2477999999992</v>
      </c>
      <c r="Q311" s="16">
        <f>VLOOKUP($B312,[1]AC!$B:$BJ,16,FALSE)</f>
        <v>65907.332799999989</v>
      </c>
      <c r="R311" s="16">
        <f>VLOOKUP($B312,[1]AC!$B:$BJ,17,FALSE)</f>
        <v>6889.6637999999994</v>
      </c>
      <c r="S311" s="16">
        <f>VLOOKUP($B312,[1]AC!$B:$BJ,18,FALSE)</f>
        <v>9.5858291398054511</v>
      </c>
      <c r="T311" s="16">
        <f>VLOOKUP($B312,[1]AC!$B:$BJ,19,FALSE)</f>
        <v>9.5661174061933174</v>
      </c>
      <c r="U311" s="16" t="str">
        <f>VLOOKUP($B311,[1]AC!$B:$BJ,20,FALSE)</f>
        <v>POSITIVE</v>
      </c>
      <c r="V311" s="16" t="str">
        <f>VLOOKUP($B311,[1]AC!$B:$BJ,21,FALSE)</f>
        <v/>
      </c>
      <c r="W311" s="16" t="str">
        <f>VLOOKUP($B311,[1]AC!$B:$BJ,22,FALSE)</f>
        <v>UP</v>
      </c>
      <c r="X311" s="16" t="str">
        <f>VLOOKUP($B311,[1]AC!$B:$BJ,23,FALSE)</f>
        <v>POSITIVE</v>
      </c>
      <c r="Y311" s="16">
        <f>VLOOKUP($B311,[1]AC!$B:$BJ,24,FALSE)</f>
        <v>4417.5350769230772</v>
      </c>
      <c r="Z311" s="16">
        <f>VLOOKUP($B311,[1]AC!$B:$BJ,25,FALSE)</f>
        <v>6852.6203076923057</v>
      </c>
      <c r="AA311" s="16">
        <f>VLOOKUP($B311,[1]AC!$B:$BJ,26,FALSE)</f>
        <v>4397.9160000000011</v>
      </c>
      <c r="AB311" s="16">
        <f>VLOOKUP($B311,[1]AC!$B:$BJ,27,FALSE)</f>
        <v>6850.3815384615364</v>
      </c>
      <c r="AC311" s="16">
        <f>VLOOKUP($B311,[1]AC!$B:$BJ,28,FALSE)</f>
        <v>0.64464903621819525</v>
      </c>
      <c r="AD311" s="16">
        <f>VLOOKUP($B311,[1]AC!$B:$BJ,29,FALSE)</f>
        <v>0.64199577429488519</v>
      </c>
      <c r="AE311" s="16" t="str">
        <f>VLOOKUP($B311,[1]AC!$B:$BJ,30,FALSE)</f>
        <v>UP</v>
      </c>
      <c r="AF311" s="16" t="str">
        <f>VLOOKUP($B311,[1]AC!$B:$BJ,31,FALSE)</f>
        <v>UP</v>
      </c>
      <c r="AG311" s="16" t="str">
        <f>VLOOKUP($B311,[1]AC!$B:$BJ,32,FALSE)</f>
        <v>POSITIVE</v>
      </c>
      <c r="AH311" s="16">
        <f>VLOOKUP($B311,[1]AC!$B:$BJ,33,FALSE)</f>
        <v>3704.936153846154</v>
      </c>
      <c r="AI311" s="16">
        <f>VLOOKUP($B311,[1]AC!$B:$BJ,34,FALSE)</f>
        <v>6560.7823076923087</v>
      </c>
      <c r="AJ311" s="16">
        <f>VLOOKUP($B311,[1]AC!$B:$BJ,35,FALSE)</f>
        <v>3704.8425641025642</v>
      </c>
      <c r="AK311" s="16">
        <f>VLOOKUP($B311,[1]AC!$B:$BJ,36,FALSE)</f>
        <v>6561.3723076923088</v>
      </c>
      <c r="AL311" s="16">
        <f>VLOOKUP($B311,[1]AC!$B:$BJ,37,FALSE)</f>
        <v>0.56470950872767633</v>
      </c>
      <c r="AM311" s="16">
        <f>VLOOKUP($B311,[1]AC!$B:$BJ,38,FALSE)</f>
        <v>0.56464446618265274</v>
      </c>
      <c r="AN311" s="16" t="str">
        <f>VLOOKUP($B312,[1]AC!$B:$BJ,39,FALSE)</f>
        <v>DOWN</v>
      </c>
      <c r="AO311" s="16" t="str">
        <f>VLOOKUP($B311,[1]AC!$B:$BJ,40,FALSE)</f>
        <v>UP</v>
      </c>
      <c r="AP311" s="16" t="str">
        <f>VLOOKUP($B311,[1]AC!$B:$BJ,41,FALSE)</f>
        <v>POSITIVE</v>
      </c>
      <c r="AQ311" s="16">
        <f>VLOOKUP($B311,[1]AC!$B:$BJ,42,FALSE)</f>
        <v>4257.711568448105</v>
      </c>
      <c r="AR311" s="16">
        <f>VLOOKUP($B311,[1]AC!$B:$BJ,43,FALSE)</f>
        <v>6769.6039787132295</v>
      </c>
      <c r="AS311" s="16">
        <f>VLOOKUP($B311,[1]AC!$B:$BJ,44,FALSE)</f>
        <v>4236.6196751626849</v>
      </c>
      <c r="AT311" s="16">
        <f>VLOOKUP($B311,[1]AC!$B:$BJ,45,FALSE)</f>
        <v>6766.1256231941452</v>
      </c>
      <c r="AU311" s="16">
        <f>VLOOKUP($B311,[1]AC!$B:$BJ,46,FALSE)</f>
        <v>0.6289454422793892</v>
      </c>
      <c r="AV311" s="16">
        <f>VLOOKUP($B311,[1]AC!$B:$BJ,47,FALSE)</f>
        <v>0.62615149512442336</v>
      </c>
      <c r="AW311" s="16" t="str">
        <f>VLOOKUP($B311,[1]AC!$B:$BJ,48,FALSE)</f>
        <v>UP</v>
      </c>
      <c r="AX311" s="16" t="str">
        <f>VLOOKUP($B311,[1]AC!$B:$BJ,49,FALSE)</f>
        <v>UP</v>
      </c>
      <c r="AY311" s="16" t="str">
        <f>VLOOKUP($B311,[1]AC!$B:$BJ,50,FALSE)</f>
        <v>POSITIVE</v>
      </c>
      <c r="AZ311" s="16">
        <f>VLOOKUP($B311,[1]AC!$B:$BJ,51,FALSE)</f>
        <v>83.408503707716108</v>
      </c>
      <c r="BA311" s="16">
        <f>VLOOKUP($B311,[1]AC!$B:$BJ,52,FALSE)</f>
        <v>4838.0870967741939</v>
      </c>
      <c r="BB311" s="16">
        <f>VLOOKUP($B311,[1]AC!$B:$BJ,53,FALSE)</f>
        <v>3566.9379000000022</v>
      </c>
      <c r="BC311" s="16">
        <f>VLOOKUP($B311,[1]AC!$B:$BJ,54,FALSE)</f>
        <v>9.5823595969347863E-2</v>
      </c>
      <c r="BD311" s="16">
        <f>VLOOKUP($B311,[1]AC!$B:$BJ,55,FALSE)</f>
        <v>0.16678783453743407</v>
      </c>
      <c r="BE311" s="16">
        <f>VLOOKUP($B311,[1]AC!$B:$BJ,56,FALSE)</f>
        <v>0.48634210873141259</v>
      </c>
      <c r="BF311" s="14">
        <f>VLOOKUP($B311,[2]indicators!$A:$G,2,FALSE)</f>
        <v>34</v>
      </c>
      <c r="BG311" s="14">
        <f>VLOOKUP($B311,[2]indicators!$A:$G,3,FALSE)</f>
        <v>0</v>
      </c>
      <c r="BH311" s="14">
        <f>VLOOKUP($B311,[2]indicators!$A:$G,4,FALSE)</f>
        <v>0</v>
      </c>
      <c r="BI311" s="17">
        <f>VLOOKUP($B311,[2]indicators!$A:$G,5,FALSE)</f>
        <v>0</v>
      </c>
      <c r="BJ311" s="17">
        <f>VLOOKUP($B311,[2]indicators!$A:$G,6,FALSE)</f>
        <v>45960</v>
      </c>
      <c r="BK311" s="17">
        <f>VLOOKUP($B311,[2]indicators!$A:$G,7,FALSE)</f>
        <v>45957</v>
      </c>
    </row>
    <row r="312" spans="1:63" x14ac:dyDescent="0.25">
      <c r="A312" s="14">
        <v>311</v>
      </c>
      <c r="B312" s="14" t="s">
        <v>779</v>
      </c>
      <c r="C312" s="6" t="s">
        <v>780</v>
      </c>
      <c r="D312" s="6" t="s">
        <v>65</v>
      </c>
      <c r="E312" s="15">
        <f t="shared" ca="1" si="4"/>
        <v>5</v>
      </c>
      <c r="F312" s="16">
        <f>VLOOKUP($B312,[1]AC!$B:$BJ,5,FALSE)</f>
        <v>66.83615602953688</v>
      </c>
      <c r="G312" s="16">
        <f>VLOOKUP($B313,[1]AC!$B:$BJ,6,FALSE)</f>
        <v>52.558294930935155</v>
      </c>
      <c r="H312" s="16">
        <f>VLOOKUP($B313,[1]AC!$B:$BJ,7,FALSE)</f>
        <v>1</v>
      </c>
      <c r="I312" s="16">
        <f>VLOOKUP($B313,[1]AC!$B:$BJ,8,FALSE)</f>
        <v>3589.83</v>
      </c>
      <c r="J312" s="16">
        <f>VLOOKUP($B313,[1]AC!$B:$BJ,9,FALSE)</f>
        <v>6941.81</v>
      </c>
      <c r="K312" s="16">
        <f>VLOOKUP($B313,[1]AC!$B:$BJ,10,FALSE)</f>
        <v>3592.93</v>
      </c>
      <c r="L312" s="16">
        <f>VLOOKUP($B313,[1]AC!$B:$BJ,11,FALSE)</f>
        <v>6964.82</v>
      </c>
      <c r="M312" s="16">
        <f>VLOOKUP($B313,[1]AC!$B:$BJ,12,FALSE)</f>
        <v>0.51713169908136347</v>
      </c>
      <c r="N312" s="16">
        <f>VLOOKUP($B313,[1]AC!$B:$BJ,13,FALSE)</f>
        <v>0.51586832107649583</v>
      </c>
      <c r="O312" s="16">
        <f>VLOOKUP($B313,[1]AC!$B:$BJ,14,FALSE)</f>
        <v>3412.3947999999987</v>
      </c>
      <c r="P312" s="16">
        <f>VLOOKUP($B313,[1]AC!$B:$BJ,15,FALSE)</f>
        <v>6892.2477999999992</v>
      </c>
      <c r="Q312" s="16">
        <f>VLOOKUP($B313,[1]AC!$B:$BJ,16,FALSE)</f>
        <v>3406.4699999999984</v>
      </c>
      <c r="R312" s="16">
        <f>VLOOKUP($B313,[1]AC!$B:$BJ,17,FALSE)</f>
        <v>6889.6637999999994</v>
      </c>
      <c r="S312" s="16">
        <f>VLOOKUP($B313,[1]AC!$B:$BJ,18,FALSE)</f>
        <v>0.4951062264476328</v>
      </c>
      <c r="T312" s="16">
        <f>VLOOKUP($B313,[1]AC!$B:$BJ,19,FALSE)</f>
        <v>0.49443196342904261</v>
      </c>
      <c r="U312" s="16" t="str">
        <f>VLOOKUP($B312,[1]AC!$B:$BJ,20,FALSE)</f>
        <v>POSITIVE</v>
      </c>
      <c r="V312" s="16" t="str">
        <f>VLOOKUP($B312,[1]AC!$B:$BJ,21,FALSE)</f>
        <v/>
      </c>
      <c r="W312" s="16" t="str">
        <f>VLOOKUP($B312,[1]AC!$B:$BJ,22,FALSE)</f>
        <v>UP</v>
      </c>
      <c r="X312" s="16" t="str">
        <f>VLOOKUP($B312,[1]AC!$B:$BJ,23,FALSE)</f>
        <v>POSITIVE</v>
      </c>
      <c r="Y312" s="16">
        <f>VLOOKUP($B312,[1]AC!$B:$BJ,24,FALSE)</f>
        <v>65312.332769230772</v>
      </c>
      <c r="Z312" s="16">
        <f>VLOOKUP($B312,[1]AC!$B:$BJ,25,FALSE)</f>
        <v>6852.6203076923057</v>
      </c>
      <c r="AA312" s="16">
        <f>VLOOKUP($B312,[1]AC!$B:$BJ,26,FALSE)</f>
        <v>65175.704615384617</v>
      </c>
      <c r="AB312" s="16">
        <f>VLOOKUP($B312,[1]AC!$B:$BJ,27,FALSE)</f>
        <v>6850.3815384615364</v>
      </c>
      <c r="AC312" s="16">
        <f>VLOOKUP($B312,[1]AC!$B:$BJ,28,FALSE)</f>
        <v>9.5310012574190637</v>
      </c>
      <c r="AD312" s="16">
        <f>VLOOKUP($B312,[1]AC!$B:$BJ,29,FALSE)</f>
        <v>9.514171473436182</v>
      </c>
      <c r="AE312" s="16" t="str">
        <f>VLOOKUP($B312,[1]AC!$B:$BJ,30,FALSE)</f>
        <v>UP</v>
      </c>
      <c r="AF312" s="16" t="str">
        <f>VLOOKUP($B312,[1]AC!$B:$BJ,31,FALSE)</f>
        <v>UP</v>
      </c>
      <c r="AG312" s="16" t="str">
        <f>VLOOKUP($B312,[1]AC!$B:$BJ,32,FALSE)</f>
        <v>POSITIVE</v>
      </c>
      <c r="AH312" s="16">
        <f>VLOOKUP($B312,[1]AC!$B:$BJ,33,FALSE)</f>
        <v>61612.61871794871</v>
      </c>
      <c r="AI312" s="16">
        <f>VLOOKUP($B312,[1]AC!$B:$BJ,34,FALSE)</f>
        <v>6560.7823076923087</v>
      </c>
      <c r="AJ312" s="16">
        <f>VLOOKUP($B312,[1]AC!$B:$BJ,35,FALSE)</f>
        <v>61618.718461538461</v>
      </c>
      <c r="AK312" s="16">
        <f>VLOOKUP($B312,[1]AC!$B:$BJ,36,FALSE)</f>
        <v>6561.3723076923088</v>
      </c>
      <c r="AL312" s="16">
        <f>VLOOKUP($B312,[1]AC!$B:$BJ,37,FALSE)</f>
        <v>9.391047565426744</v>
      </c>
      <c r="AM312" s="16">
        <f>VLOOKUP($B312,[1]AC!$B:$BJ,38,FALSE)</f>
        <v>9.3911327649094023</v>
      </c>
      <c r="AN312" s="16" t="str">
        <f>VLOOKUP($B313,[1]AC!$B:$BJ,39,FALSE)</f>
        <v>DOWN</v>
      </c>
      <c r="AO312" s="16" t="str">
        <f>VLOOKUP($B312,[1]AC!$B:$BJ,40,FALSE)</f>
        <v>DOWN</v>
      </c>
      <c r="AP312" s="16" t="str">
        <f>VLOOKUP($B312,[1]AC!$B:$BJ,41,FALSE)</f>
        <v>POSITIVE</v>
      </c>
      <c r="AQ312" s="16">
        <f>VLOOKUP($B312,[1]AC!$B:$BJ,42,FALSE)</f>
        <v>64427.837443388948</v>
      </c>
      <c r="AR312" s="16">
        <f>VLOOKUP($B312,[1]AC!$B:$BJ,43,FALSE)</f>
        <v>6769.6039787132295</v>
      </c>
      <c r="AS312" s="16">
        <f>VLOOKUP($B312,[1]AC!$B:$BJ,44,FALSE)</f>
        <v>64289.583710672814</v>
      </c>
      <c r="AT312" s="16">
        <f>VLOOKUP($B312,[1]AC!$B:$BJ,45,FALSE)</f>
        <v>6766.1256231941452</v>
      </c>
      <c r="AU312" s="16">
        <f>VLOOKUP($B312,[1]AC!$B:$BJ,46,FALSE)</f>
        <v>9.5172239980329589</v>
      </c>
      <c r="AV312" s="16">
        <f>VLOOKUP($B312,[1]AC!$B:$BJ,47,FALSE)</f>
        <v>9.5016834287393941</v>
      </c>
      <c r="AW312" s="16" t="str">
        <f>VLOOKUP($B312,[1]AC!$B:$BJ,48,FALSE)</f>
        <v>UP</v>
      </c>
      <c r="AX312" s="16" t="str">
        <f>VLOOKUP($B312,[1]AC!$B:$BJ,49,FALSE)</f>
        <v>UP</v>
      </c>
      <c r="AY312" s="16" t="str">
        <f>VLOOKUP($B312,[1]AC!$B:$BJ,50,FALSE)</f>
        <v>POSITIVE</v>
      </c>
      <c r="AZ312" s="16">
        <f>VLOOKUP($B312,[1]AC!$B:$BJ,51,FALSE)</f>
        <v>83.653986167778427</v>
      </c>
      <c r="BA312" s="16">
        <f>VLOOKUP($B312,[1]AC!$B:$BJ,52,FALSE)</f>
        <v>67414.454193548401</v>
      </c>
      <c r="BB312" s="16">
        <f>VLOOKUP($B312,[1]AC!$B:$BJ,53,FALSE)</f>
        <v>60945.664550000023</v>
      </c>
      <c r="BC312" s="16">
        <f>VLOOKUP($B312,[1]AC!$B:$BJ,54,FALSE)</f>
        <v>5.7214819174798315E-2</v>
      </c>
      <c r="BD312" s="16">
        <f>VLOOKUP($B312,[1]AC!$B:$BJ,55,FALSE)</f>
        <v>7.8762143614841351E-2</v>
      </c>
      <c r="BE312" s="16">
        <f>VLOOKUP($B312,[1]AC!$B:$BJ,56,FALSE)</f>
        <v>0.16942789165140004</v>
      </c>
      <c r="BF312" s="14">
        <f>VLOOKUP($B312,[2]indicators!$A:$G,2,FALSE)</f>
        <v>36</v>
      </c>
      <c r="BG312" s="14">
        <f>VLOOKUP($B312,[2]indicators!$A:$G,3,FALSE)</f>
        <v>0</v>
      </c>
      <c r="BH312" s="14">
        <f>VLOOKUP($B312,[2]indicators!$A:$G,4,FALSE)</f>
        <v>0</v>
      </c>
      <c r="BI312" s="17">
        <f>VLOOKUP($B312,[2]indicators!$A:$G,5,FALSE)</f>
        <v>0</v>
      </c>
      <c r="BJ312" s="17">
        <f>VLOOKUP($B312,[2]indicators!$A:$G,6,FALSE)</f>
        <v>45966</v>
      </c>
      <c r="BK312" s="17">
        <f>VLOOKUP($B312,[2]indicators!$A:$G,7,FALSE)</f>
        <v>0</v>
      </c>
    </row>
    <row r="313" spans="1:63" x14ac:dyDescent="0.25">
      <c r="A313" s="14">
        <v>312</v>
      </c>
      <c r="B313" s="14" t="s">
        <v>781</v>
      </c>
      <c r="C313" s="6" t="s">
        <v>818</v>
      </c>
      <c r="D313" s="6" t="s">
        <v>65</v>
      </c>
      <c r="E313" s="15">
        <f t="shared" ca="1" si="4"/>
        <v>2</v>
      </c>
      <c r="F313" s="16">
        <f>VLOOKUP($B313,[1]AC!$B:$BJ,5,FALSE)</f>
        <v>68.447805366244495</v>
      </c>
      <c r="G313" s="16">
        <f>VLOOKUP($B314,[1]AC!$B:$BJ,6,FALSE)</f>
        <v>52.558294930935155</v>
      </c>
      <c r="H313" s="16">
        <f>VLOOKUP($B314,[1]AC!$B:$BJ,7,FALSE)</f>
        <v>0</v>
      </c>
      <c r="I313" s="16">
        <f>VLOOKUP($B314,[1]AC!$B:$BJ,8,FALSE)</f>
        <v>25127.64</v>
      </c>
      <c r="J313" s="16">
        <f>VLOOKUP($B314,[1]AC!$B:$BJ,9,FALSE)</f>
        <v>6941.81</v>
      </c>
      <c r="K313" s="16">
        <f>VLOOKUP($B314,[1]AC!$B:$BJ,10,FALSE)</f>
        <v>25268.14</v>
      </c>
      <c r="L313" s="16">
        <f>VLOOKUP($B314,[1]AC!$B:$BJ,11,FALSE)</f>
        <v>6964.82</v>
      </c>
      <c r="M313" s="16">
        <f>VLOOKUP($B314,[1]AC!$B:$BJ,12,FALSE)</f>
        <v>3.6197533496307157</v>
      </c>
      <c r="N313" s="16">
        <f>VLOOKUP($B314,[1]AC!$B:$BJ,13,FALSE)</f>
        <v>3.6279674133717741</v>
      </c>
      <c r="O313" s="16">
        <f>VLOOKUP($B314,[1]AC!$B:$BJ,14,FALSE)</f>
        <v>25455.144800000005</v>
      </c>
      <c r="P313" s="16">
        <f>VLOOKUP($B314,[1]AC!$B:$BJ,15,FALSE)</f>
        <v>6892.2477999999992</v>
      </c>
      <c r="Q313" s="16">
        <f>VLOOKUP($B314,[1]AC!$B:$BJ,16,FALSE)</f>
        <v>25457.3308</v>
      </c>
      <c r="R313" s="16">
        <f>VLOOKUP($B314,[1]AC!$B:$BJ,17,FALSE)</f>
        <v>6889.6637999999994</v>
      </c>
      <c r="S313" s="16">
        <f>VLOOKUP($B314,[1]AC!$B:$BJ,18,FALSE)</f>
        <v>3.693300870581004</v>
      </c>
      <c r="T313" s="16">
        <f>VLOOKUP($B314,[1]AC!$B:$BJ,19,FALSE)</f>
        <v>3.6950033468977113</v>
      </c>
      <c r="U313" s="16" t="str">
        <f>VLOOKUP($B313,[1]AC!$B:$BJ,20,FALSE)</f>
        <v>POSITIVE</v>
      </c>
      <c r="V313" s="16" t="str">
        <f>VLOOKUP($B313,[1]AC!$B:$BJ,21,FALSE)</f>
        <v/>
      </c>
      <c r="W313" s="16" t="str">
        <f>VLOOKUP($B313,[1]AC!$B:$BJ,22,FALSE)</f>
        <v>UP</v>
      </c>
      <c r="X313" s="16" t="str">
        <f>VLOOKUP($B313,[1]AC!$B:$BJ,23,FALSE)</f>
        <v>POSITIVE</v>
      </c>
      <c r="Y313" s="16">
        <f>VLOOKUP($B313,[1]AC!$B:$BJ,24,FALSE)</f>
        <v>3366.5363076923072</v>
      </c>
      <c r="Z313" s="16">
        <f>VLOOKUP($B313,[1]AC!$B:$BJ,25,FALSE)</f>
        <v>6852.6203076923057</v>
      </c>
      <c r="AA313" s="16">
        <f>VLOOKUP($B313,[1]AC!$B:$BJ,26,FALSE)</f>
        <v>3361.107384615384</v>
      </c>
      <c r="AB313" s="16">
        <f>VLOOKUP($B313,[1]AC!$B:$BJ,27,FALSE)</f>
        <v>6850.3815384615364</v>
      </c>
      <c r="AC313" s="16">
        <f>VLOOKUP($B313,[1]AC!$B:$BJ,28,FALSE)</f>
        <v>0.49127722776545091</v>
      </c>
      <c r="AD313" s="16">
        <f>VLOOKUP($B313,[1]AC!$B:$BJ,29,FALSE)</f>
        <v>0.49064528241885691</v>
      </c>
      <c r="AE313" s="16" t="str">
        <f>VLOOKUP($B313,[1]AC!$B:$BJ,30,FALSE)</f>
        <v>UP</v>
      </c>
      <c r="AF313" s="16" t="str">
        <f>VLOOKUP($B313,[1]AC!$B:$BJ,31,FALSE)</f>
        <v>UP</v>
      </c>
      <c r="AG313" s="16" t="str">
        <f>VLOOKUP($B313,[1]AC!$B:$BJ,32,FALSE)</f>
        <v>POSITIVE</v>
      </c>
      <c r="AH313" s="16">
        <f>VLOOKUP($B313,[1]AC!$B:$BJ,33,FALSE)</f>
        <v>3254.6284615384611</v>
      </c>
      <c r="AI313" s="16">
        <f>VLOOKUP($B313,[1]AC!$B:$BJ,34,FALSE)</f>
        <v>6560.7823076923087</v>
      </c>
      <c r="AJ313" s="16">
        <f>VLOOKUP($B313,[1]AC!$B:$BJ,35,FALSE)</f>
        <v>3254.7079487179481</v>
      </c>
      <c r="AK313" s="16">
        <f>VLOOKUP($B313,[1]AC!$B:$BJ,36,FALSE)</f>
        <v>6561.3723076923088</v>
      </c>
      <c r="AL313" s="16">
        <f>VLOOKUP($B313,[1]AC!$B:$BJ,37,FALSE)</f>
        <v>0.49607322860301473</v>
      </c>
      <c r="AM313" s="16">
        <f>VLOOKUP($B313,[1]AC!$B:$BJ,38,FALSE)</f>
        <v>0.49604073600613235</v>
      </c>
      <c r="AN313" s="16" t="str">
        <f>VLOOKUP($B314,[1]AC!$B:$BJ,39,FALSE)</f>
        <v>DOWN</v>
      </c>
      <c r="AO313" s="16" t="str">
        <f>VLOOKUP($B313,[1]AC!$B:$BJ,40,FALSE)</f>
        <v>UP</v>
      </c>
      <c r="AP313" s="16" t="str">
        <f>VLOOKUP($B313,[1]AC!$B:$BJ,41,FALSE)</f>
        <v>POSITIVE</v>
      </c>
      <c r="AQ313" s="16">
        <f>VLOOKUP($B313,[1]AC!$B:$BJ,42,FALSE)</f>
        <v>3350.2048628970629</v>
      </c>
      <c r="AR313" s="16">
        <f>VLOOKUP($B313,[1]AC!$B:$BJ,43,FALSE)</f>
        <v>6769.6039787132295</v>
      </c>
      <c r="AS313" s="16">
        <f>VLOOKUP($B313,[1]AC!$B:$BJ,44,FALSE)</f>
        <v>3345.3644975894927</v>
      </c>
      <c r="AT313" s="16">
        <f>VLOOKUP($B313,[1]AC!$B:$BJ,45,FALSE)</f>
        <v>6766.1256231941452</v>
      </c>
      <c r="AU313" s="16">
        <f>VLOOKUP($B313,[1]AC!$B:$BJ,46,FALSE)</f>
        <v>0.49488934263092182</v>
      </c>
      <c r="AV313" s="16">
        <f>VLOOKUP($B313,[1]AC!$B:$BJ,47,FALSE)</f>
        <v>0.49442837509869003</v>
      </c>
      <c r="AW313" s="16" t="str">
        <f>VLOOKUP($B313,[1]AC!$B:$BJ,48,FALSE)</f>
        <v>UP</v>
      </c>
      <c r="AX313" s="16" t="str">
        <f>VLOOKUP($B313,[1]AC!$B:$BJ,49,FALSE)</f>
        <v>UP</v>
      </c>
      <c r="AY313" s="16" t="str">
        <f>VLOOKUP($B313,[1]AC!$B:$BJ,50,FALSE)</f>
        <v>POSITIVE</v>
      </c>
      <c r="AZ313" s="16">
        <f>VLOOKUP($B313,[1]AC!$B:$BJ,51,FALSE)</f>
        <v>78.314095975153322</v>
      </c>
      <c r="BA313" s="16">
        <f>VLOOKUP($B313,[1]AC!$B:$BJ,52,FALSE)</f>
        <v>3462.1329032258059</v>
      </c>
      <c r="BB313" s="16">
        <f>VLOOKUP($B313,[1]AC!$B:$BJ,53,FALSE)</f>
        <v>3221.0591500000028</v>
      </c>
      <c r="BC313" s="16">
        <f>VLOOKUP($B313,[1]AC!$B:$BJ,54,FALSE)</f>
        <v>3.6883938411264916E-2</v>
      </c>
      <c r="BD313" s="16">
        <f>VLOOKUP($B313,[1]AC!$B:$BJ,55,FALSE)</f>
        <v>5.1997265966998052E-2</v>
      </c>
      <c r="BE313" s="16">
        <f>VLOOKUP($B313,[1]AC!$B:$BJ,56,FALSE)</f>
        <v>0.11448745050211095</v>
      </c>
      <c r="BF313" s="14">
        <f>VLOOKUP($B313,[2]indicators!$A:$G,2,FALSE)</f>
        <v>52</v>
      </c>
      <c r="BG313" s="14">
        <f>VLOOKUP($B313,[2]indicators!$A:$G,3,FALSE)</f>
        <v>1</v>
      </c>
      <c r="BH313" s="14">
        <f>VLOOKUP($B313,[2]indicators!$A:$G,4,FALSE)</f>
        <v>0</v>
      </c>
      <c r="BI313" s="17">
        <f>VLOOKUP($B313,[2]indicators!$A:$G,5,FALSE)</f>
        <v>0</v>
      </c>
      <c r="BJ313" s="17">
        <f>VLOOKUP($B313,[2]indicators!$A:$G,6,FALSE)</f>
        <v>46031</v>
      </c>
      <c r="BK313" s="17">
        <f>VLOOKUP($B313,[2]indicators!$A:$G,7,FALSE)</f>
        <v>0</v>
      </c>
    </row>
    <row r="314" spans="1:63" x14ac:dyDescent="0.25">
      <c r="A314" s="14">
        <v>313</v>
      </c>
      <c r="B314" s="14" t="s">
        <v>782</v>
      </c>
      <c r="C314" s="6" t="s">
        <v>819</v>
      </c>
      <c r="D314" s="6" t="s">
        <v>65</v>
      </c>
      <c r="E314" s="15">
        <f t="shared" ca="1" si="4"/>
        <v>-1</v>
      </c>
      <c r="F314" s="16">
        <f>VLOOKUP($B314,[1]AC!$B:$BJ,5,FALSE)</f>
        <v>45.755831589347181</v>
      </c>
      <c r="G314" s="16">
        <f>VLOOKUP($B315,[1]AC!$B:$BJ,6,FALSE)</f>
        <v>52.558294930935155</v>
      </c>
      <c r="H314" s="16">
        <f>VLOOKUP($B315,[1]AC!$B:$BJ,7,FALSE)</f>
        <v>1</v>
      </c>
      <c r="I314" s="16">
        <f>VLOOKUP($B315,[1]AC!$B:$BJ,8,FALSE)</f>
        <v>57650.54</v>
      </c>
      <c r="J314" s="16">
        <f>VLOOKUP($B315,[1]AC!$B:$BJ,9,FALSE)</f>
        <v>6941.81</v>
      </c>
      <c r="K314" s="16">
        <f>VLOOKUP($B315,[1]AC!$B:$BJ,10,FALSE)</f>
        <v>56363.94</v>
      </c>
      <c r="L314" s="16">
        <f>VLOOKUP($B315,[1]AC!$B:$BJ,11,FALSE)</f>
        <v>6964.82</v>
      </c>
      <c r="M314" s="16">
        <f>VLOOKUP($B315,[1]AC!$B:$BJ,12,FALSE)</f>
        <v>8.3048282796561708</v>
      </c>
      <c r="N314" s="16">
        <f>VLOOKUP($B315,[1]AC!$B:$BJ,13,FALSE)</f>
        <v>8.092662839814956</v>
      </c>
      <c r="O314" s="16">
        <f>VLOOKUP($B315,[1]AC!$B:$BJ,14,FALSE)</f>
        <v>51924.354800000016</v>
      </c>
      <c r="P314" s="16">
        <f>VLOOKUP($B315,[1]AC!$B:$BJ,15,FALSE)</f>
        <v>6892.2477999999992</v>
      </c>
      <c r="Q314" s="16">
        <f>VLOOKUP($B315,[1]AC!$B:$BJ,16,FALSE)</f>
        <v>51762.525400000013</v>
      </c>
      <c r="R314" s="16">
        <f>VLOOKUP($B315,[1]AC!$B:$BJ,17,FALSE)</f>
        <v>6889.6637999999994</v>
      </c>
      <c r="S314" s="16">
        <f>VLOOKUP($B315,[1]AC!$B:$BJ,18,FALSE)</f>
        <v>7.5337330152290845</v>
      </c>
      <c r="T314" s="16">
        <f>VLOOKUP($B315,[1]AC!$B:$BJ,19,FALSE)</f>
        <v>7.5130698540036187</v>
      </c>
      <c r="U314" s="16" t="str">
        <f>VLOOKUP($B314,[1]AC!$B:$BJ,20,FALSE)</f>
        <v>NEGATIVE</v>
      </c>
      <c r="V314" s="16" t="str">
        <f>VLOOKUP($B314,[1]AC!$B:$BJ,21,FALSE)</f>
        <v/>
      </c>
      <c r="W314" s="16" t="str">
        <f>VLOOKUP($B314,[1]AC!$B:$BJ,22,FALSE)</f>
        <v>DOWN</v>
      </c>
      <c r="X314" s="16" t="str">
        <f>VLOOKUP($B314,[1]AC!$B:$BJ,23,FALSE)</f>
        <v>NEGATIVE</v>
      </c>
      <c r="Y314" s="16">
        <f>VLOOKUP($B314,[1]AC!$B:$BJ,24,FALSE)</f>
        <v>25338.122923076931</v>
      </c>
      <c r="Z314" s="16">
        <f>VLOOKUP($B314,[1]AC!$B:$BJ,25,FALSE)</f>
        <v>6852.6203076923057</v>
      </c>
      <c r="AA314" s="16">
        <f>VLOOKUP($B314,[1]AC!$B:$BJ,26,FALSE)</f>
        <v>25345.698153846162</v>
      </c>
      <c r="AB314" s="16">
        <f>VLOOKUP($B314,[1]AC!$B:$BJ,27,FALSE)</f>
        <v>6850.3815384615364</v>
      </c>
      <c r="AC314" s="16">
        <f>VLOOKUP($B314,[1]AC!$B:$BJ,28,FALSE)</f>
        <v>3.6975816235774808</v>
      </c>
      <c r="AD314" s="16">
        <f>VLOOKUP($B314,[1]AC!$B:$BJ,29,FALSE)</f>
        <v>3.6998958396028723</v>
      </c>
      <c r="AE314" s="16" t="str">
        <f>VLOOKUP($B314,[1]AC!$B:$BJ,30,FALSE)</f>
        <v>DOWN</v>
      </c>
      <c r="AF314" s="16" t="str">
        <f>VLOOKUP($B314,[1]AC!$B:$BJ,31,FALSE)</f>
        <v>DOWN</v>
      </c>
      <c r="AG314" s="16" t="str">
        <f>VLOOKUP($B314,[1]AC!$B:$BJ,32,FALSE)</f>
        <v>NEGATIVE</v>
      </c>
      <c r="AH314" s="16">
        <f>VLOOKUP($B314,[1]AC!$B:$BJ,33,FALSE)</f>
        <v>24107.605128205127</v>
      </c>
      <c r="AI314" s="16">
        <f>VLOOKUP($B314,[1]AC!$B:$BJ,34,FALSE)</f>
        <v>6560.7823076923087</v>
      </c>
      <c r="AJ314" s="16">
        <f>VLOOKUP($B314,[1]AC!$B:$BJ,35,FALSE)</f>
        <v>24111.207692307689</v>
      </c>
      <c r="AK314" s="16">
        <f>VLOOKUP($B314,[1]AC!$B:$BJ,36,FALSE)</f>
        <v>6561.3723076923088</v>
      </c>
      <c r="AL314" s="16">
        <f>VLOOKUP($B314,[1]AC!$B:$BJ,37,FALSE)</f>
        <v>3.67450160630078</v>
      </c>
      <c r="AM314" s="16">
        <f>VLOOKUP($B314,[1]AC!$B:$BJ,38,FALSE)</f>
        <v>3.6747202508293282</v>
      </c>
      <c r="AN314" s="16" t="str">
        <f>VLOOKUP($B315,[1]AC!$B:$BJ,39,FALSE)</f>
        <v>UP</v>
      </c>
      <c r="AO314" s="16" t="str">
        <f>VLOOKUP($B314,[1]AC!$B:$BJ,40,FALSE)</f>
        <v>DOWN</v>
      </c>
      <c r="AP314" s="16" t="str">
        <f>VLOOKUP($B314,[1]AC!$B:$BJ,41,FALSE)</f>
        <v>NEGATIVE</v>
      </c>
      <c r="AQ314" s="16">
        <f>VLOOKUP($B314,[1]AC!$B:$BJ,42,FALSE)</f>
        <v>24962.781838508261</v>
      </c>
      <c r="AR314" s="16">
        <f>VLOOKUP($B314,[1]AC!$B:$BJ,43,FALSE)</f>
        <v>6769.6039787132295</v>
      </c>
      <c r="AS314" s="16">
        <f>VLOOKUP($B314,[1]AC!$B:$BJ,44,FALSE)</f>
        <v>24959.451439190041</v>
      </c>
      <c r="AT314" s="16">
        <f>VLOOKUP($B314,[1]AC!$B:$BJ,45,FALSE)</f>
        <v>6766.1256231941452</v>
      </c>
      <c r="AU314" s="16">
        <f>VLOOKUP($B314,[1]AC!$B:$BJ,46,FALSE)</f>
        <v>3.687480378025481</v>
      </c>
      <c r="AV314" s="16">
        <f>VLOOKUP($B314,[1]AC!$B:$BJ,47,FALSE)</f>
        <v>3.6888838353266062</v>
      </c>
      <c r="AW314" s="16" t="str">
        <f>VLOOKUP($B314,[1]AC!$B:$BJ,48,FALSE)</f>
        <v>UP</v>
      </c>
      <c r="AX314" s="16" t="str">
        <f>VLOOKUP($B314,[1]AC!$B:$BJ,49,FALSE)</f>
        <v>DOWN</v>
      </c>
      <c r="AY314" s="16" t="str">
        <f>VLOOKUP($B314,[1]AC!$B:$BJ,50,FALSE)</f>
        <v>NEGATIVE</v>
      </c>
      <c r="AZ314" s="16">
        <f>VLOOKUP($B314,[1]AC!$B:$BJ,51,FALSE)</f>
        <v>41.077432624158241</v>
      </c>
      <c r="BA314" s="16">
        <f>VLOOKUP($B314,[1]AC!$B:$BJ,52,FALSE)</f>
        <v>25473.155161290328</v>
      </c>
      <c r="BB314" s="16">
        <f>VLOOKUP($B314,[1]AC!$B:$BJ,53,FALSE)</f>
        <v>23803.421800000011</v>
      </c>
      <c r="BC314" s="16">
        <f>VLOOKUP($B314,[1]AC!$B:$BJ,54,FALSE)</f>
        <v>-1.3563893404747174E-2</v>
      </c>
      <c r="BD314" s="16">
        <f>VLOOKUP($B314,[1]AC!$B:$BJ,55,FALSE)</f>
        <v>-1.286595706185123E-2</v>
      </c>
      <c r="BE314" s="16">
        <f>VLOOKUP($B314,[1]AC!$B:$BJ,56,FALSE)</f>
        <v>5.5631421865573349E-2</v>
      </c>
      <c r="BF314" s="14">
        <f>VLOOKUP($B314,[2]indicators!$A:$G,2,FALSE)</f>
        <v>0</v>
      </c>
      <c r="BG314" s="14">
        <f>VLOOKUP($B314,[2]indicators!$A:$G,3,FALSE)</f>
        <v>0</v>
      </c>
      <c r="BH314" s="14">
        <f>VLOOKUP($B314,[2]indicators!$A:$G,4,FALSE)</f>
        <v>0</v>
      </c>
      <c r="BI314" s="17">
        <f>VLOOKUP($B314,[2]indicators!$A:$G,5,FALSE)</f>
        <v>0</v>
      </c>
      <c r="BJ314" s="17">
        <f>VLOOKUP($B314,[2]indicators!$A:$G,6,FALSE)</f>
        <v>45958</v>
      </c>
      <c r="BK314" s="17">
        <f>VLOOKUP($B314,[2]indicators!$A:$G,7,FALSE)</f>
        <v>45958</v>
      </c>
    </row>
    <row r="315" spans="1:63" x14ac:dyDescent="0.25">
      <c r="A315" s="14">
        <v>314</v>
      </c>
      <c r="B315" s="14" t="s">
        <v>783</v>
      </c>
      <c r="C315" s="6" t="s">
        <v>820</v>
      </c>
      <c r="D315" s="6" t="s">
        <v>65</v>
      </c>
      <c r="E315" s="15">
        <f t="shared" ca="1" si="4"/>
        <v>5</v>
      </c>
      <c r="F315" s="16">
        <f>VLOOKUP($B315,[1]AC!$B:$BJ,5,FALSE)</f>
        <v>72.52645736818117</v>
      </c>
      <c r="G315" s="16">
        <f>VLOOKUP($B316,[1]AC!$B:$BJ,6,FALSE)</f>
        <v>52.558294930935155</v>
      </c>
      <c r="H315" s="16">
        <f>VLOOKUP($B316,[1]AC!$B:$BJ,7,FALSE)</f>
        <v>1</v>
      </c>
      <c r="I315" s="16">
        <f>VLOOKUP($B316,[1]AC!$B:$BJ,8,FALSE)</f>
        <v>23398.11</v>
      </c>
      <c r="J315" s="16">
        <f>VLOOKUP($B316,[1]AC!$B:$BJ,9,FALSE)</f>
        <v>6941.81</v>
      </c>
      <c r="K315" s="16">
        <f>VLOOKUP($B316,[1]AC!$B:$BJ,10,FALSE)</f>
        <v>23340.74</v>
      </c>
      <c r="L315" s="16">
        <f>VLOOKUP($B316,[1]AC!$B:$BJ,11,FALSE)</f>
        <v>6964.82</v>
      </c>
      <c r="M315" s="16">
        <f>VLOOKUP($B316,[1]AC!$B:$BJ,12,FALSE)</f>
        <v>3.3706065132868805</v>
      </c>
      <c r="N315" s="16">
        <f>VLOOKUP($B316,[1]AC!$B:$BJ,13,FALSE)</f>
        <v>3.3512337720142091</v>
      </c>
      <c r="O315" s="16">
        <f>VLOOKUP($B316,[1]AC!$B:$BJ,14,FALSE)</f>
        <v>22381.698399999997</v>
      </c>
      <c r="P315" s="16">
        <f>VLOOKUP($B316,[1]AC!$B:$BJ,15,FALSE)</f>
        <v>6892.2477999999992</v>
      </c>
      <c r="Q315" s="16">
        <f>VLOOKUP($B316,[1]AC!$B:$BJ,16,FALSE)</f>
        <v>22347.998799999998</v>
      </c>
      <c r="R315" s="16">
        <f>VLOOKUP($B316,[1]AC!$B:$BJ,17,FALSE)</f>
        <v>6889.6637999999994</v>
      </c>
      <c r="S315" s="16">
        <f>VLOOKUP($B316,[1]AC!$B:$BJ,18,FALSE)</f>
        <v>3.2473728527288297</v>
      </c>
      <c r="T315" s="16">
        <f>VLOOKUP($B316,[1]AC!$B:$BJ,19,FALSE)</f>
        <v>3.2436994675995656</v>
      </c>
      <c r="U315" s="16" t="str">
        <f>VLOOKUP($B315,[1]AC!$B:$BJ,20,FALSE)</f>
        <v>POSITIVE</v>
      </c>
      <c r="V315" s="16" t="str">
        <f>VLOOKUP($B315,[1]AC!$B:$BJ,21,FALSE)</f>
        <v/>
      </c>
      <c r="W315" s="16" t="str">
        <f>VLOOKUP($B315,[1]AC!$B:$BJ,22,FALSE)</f>
        <v>UP</v>
      </c>
      <c r="X315" s="16" t="str">
        <f>VLOOKUP($B315,[1]AC!$B:$BJ,23,FALSE)</f>
        <v>POSITIVE</v>
      </c>
      <c r="Y315" s="16">
        <f>VLOOKUP($B315,[1]AC!$B:$BJ,24,FALSE)</f>
        <v>51481.529538461553</v>
      </c>
      <c r="Z315" s="16">
        <f>VLOOKUP($B315,[1]AC!$B:$BJ,25,FALSE)</f>
        <v>6852.6203076923057</v>
      </c>
      <c r="AA315" s="16">
        <f>VLOOKUP($B315,[1]AC!$B:$BJ,26,FALSE)</f>
        <v>51386.862769230785</v>
      </c>
      <c r="AB315" s="16">
        <f>VLOOKUP($B315,[1]AC!$B:$BJ,27,FALSE)</f>
        <v>6850.3815384615364</v>
      </c>
      <c r="AC315" s="16">
        <f>VLOOKUP($B315,[1]AC!$B:$BJ,28,FALSE)</f>
        <v>7.5126779577546037</v>
      </c>
      <c r="AD315" s="16">
        <f>VLOOKUP($B315,[1]AC!$B:$BJ,29,FALSE)</f>
        <v>7.5013139751003246</v>
      </c>
      <c r="AE315" s="16" t="str">
        <f>VLOOKUP($B315,[1]AC!$B:$BJ,30,FALSE)</f>
        <v>UP</v>
      </c>
      <c r="AF315" s="16" t="str">
        <f>VLOOKUP($B315,[1]AC!$B:$BJ,31,FALSE)</f>
        <v>UP</v>
      </c>
      <c r="AG315" s="16" t="str">
        <f>VLOOKUP($B315,[1]AC!$B:$BJ,32,FALSE)</f>
        <v>POSITIVE</v>
      </c>
      <c r="AH315" s="16">
        <f>VLOOKUP($B315,[1]AC!$B:$BJ,33,FALSE)</f>
        <v>46128.430769230778</v>
      </c>
      <c r="AI315" s="16">
        <f>VLOOKUP($B315,[1]AC!$B:$BJ,34,FALSE)</f>
        <v>6560.7823076923087</v>
      </c>
      <c r="AJ315" s="16">
        <f>VLOOKUP($B315,[1]AC!$B:$BJ,35,FALSE)</f>
        <v>46095.441025641041</v>
      </c>
      <c r="AK315" s="16">
        <f>VLOOKUP($B315,[1]AC!$B:$BJ,36,FALSE)</f>
        <v>6561.3723076923088</v>
      </c>
      <c r="AL315" s="16">
        <f>VLOOKUP($B315,[1]AC!$B:$BJ,37,FALSE)</f>
        <v>7.0309345144932882</v>
      </c>
      <c r="AM315" s="16">
        <f>VLOOKUP($B315,[1]AC!$B:$BJ,38,FALSE)</f>
        <v>7.0252744188285829</v>
      </c>
      <c r="AN315" s="16" t="str">
        <f>VLOOKUP($B316,[1]AC!$B:$BJ,39,FALSE)</f>
        <v>UP</v>
      </c>
      <c r="AO315" s="16" t="str">
        <f>VLOOKUP($B315,[1]AC!$B:$BJ,40,FALSE)</f>
        <v>UP</v>
      </c>
      <c r="AP315" s="16" t="str">
        <f>VLOOKUP($B315,[1]AC!$B:$BJ,41,FALSE)</f>
        <v>POSITIVE</v>
      </c>
      <c r="AQ315" s="16">
        <f>VLOOKUP($B315,[1]AC!$B:$BJ,42,FALSE)</f>
        <v>49923.541731448233</v>
      </c>
      <c r="AR315" s="16">
        <f>VLOOKUP($B315,[1]AC!$B:$BJ,43,FALSE)</f>
        <v>6769.6039787132295</v>
      </c>
      <c r="AS315" s="16">
        <f>VLOOKUP($B315,[1]AC!$B:$BJ,44,FALSE)</f>
        <v>49767.439869302281</v>
      </c>
      <c r="AT315" s="16">
        <f>VLOOKUP($B315,[1]AC!$B:$BJ,45,FALSE)</f>
        <v>6766.1256231941452</v>
      </c>
      <c r="AU315" s="16">
        <f>VLOOKUP($B315,[1]AC!$B:$BJ,46,FALSE)</f>
        <v>7.374662076013748</v>
      </c>
      <c r="AV315" s="16">
        <f>VLOOKUP($B315,[1]AC!$B:$BJ,47,FALSE)</f>
        <v>7.3553821848504377</v>
      </c>
      <c r="AW315" s="16" t="str">
        <f>VLOOKUP($B315,[1]AC!$B:$BJ,48,FALSE)</f>
        <v>UP</v>
      </c>
      <c r="AX315" s="16" t="str">
        <f>VLOOKUP($B315,[1]AC!$B:$BJ,49,FALSE)</f>
        <v>UP</v>
      </c>
      <c r="AY315" s="16" t="str">
        <f>VLOOKUP($B315,[1]AC!$B:$BJ,50,FALSE)</f>
        <v>POSITIVE</v>
      </c>
      <c r="AZ315" s="16">
        <f>VLOOKUP($B315,[1]AC!$B:$BJ,51,FALSE)</f>
        <v>86.805564312552576</v>
      </c>
      <c r="BA315" s="16">
        <f>VLOOKUP($B315,[1]AC!$B:$BJ,52,FALSE)</f>
        <v>53051.360322580644</v>
      </c>
      <c r="BB315" s="16">
        <f>VLOOKUP($B315,[1]AC!$B:$BJ,53,FALSE)</f>
        <v>44759.875700000011</v>
      </c>
      <c r="BC315" s="16">
        <f>VLOOKUP($B315,[1]AC!$B:$BJ,54,FALSE)</f>
        <v>8.6692964128608274E-2</v>
      </c>
      <c r="BD315" s="16">
        <f>VLOOKUP($B315,[1]AC!$B:$BJ,55,FALSE)</f>
        <v>0.11027937125181153</v>
      </c>
      <c r="BE315" s="16">
        <f>VLOOKUP($B315,[1]AC!$B:$BJ,56,FALSE)</f>
        <v>0.28799598073950827</v>
      </c>
      <c r="BF315" s="14">
        <f>VLOOKUP($B315,[2]indicators!$A:$G,2,FALSE)</f>
        <v>33</v>
      </c>
      <c r="BG315" s="14">
        <f>VLOOKUP($B315,[2]indicators!$A:$G,3,FALSE)</f>
        <v>0</v>
      </c>
      <c r="BH315" s="14">
        <f>VLOOKUP($B315,[2]indicators!$A:$G,4,FALSE)</f>
        <v>0</v>
      </c>
      <c r="BI315" s="17">
        <f>VLOOKUP($B315,[2]indicators!$A:$G,5,FALSE)</f>
        <v>0</v>
      </c>
      <c r="BJ315" s="17">
        <f>VLOOKUP($B315,[2]indicators!$A:$G,6,FALSE)</f>
        <v>45959</v>
      </c>
      <c r="BK315" s="17">
        <f>VLOOKUP($B315,[2]indicators!$A:$G,7,FALSE)</f>
        <v>45965</v>
      </c>
    </row>
    <row r="316" spans="1:63" x14ac:dyDescent="0.25">
      <c r="A316" s="14">
        <v>315</v>
      </c>
      <c r="B316" s="14" t="s">
        <v>784</v>
      </c>
      <c r="C316" s="6" t="s">
        <v>821</v>
      </c>
      <c r="D316" s="6" t="s">
        <v>65</v>
      </c>
      <c r="E316" s="15">
        <f t="shared" ca="1" si="4"/>
        <v>2</v>
      </c>
      <c r="F316" s="16">
        <f>VLOOKUP($B316,[1]AC!$B:$BJ,5,FALSE)</f>
        <v>68.283005390941497</v>
      </c>
      <c r="G316" s="16">
        <f>VLOOKUP($B317,[1]AC!$B:$BJ,6,FALSE)</f>
        <v>52.558294930935155</v>
      </c>
      <c r="H316" s="16">
        <f>VLOOKUP($B317,[1]AC!$B:$BJ,7,FALSE)</f>
        <v>0</v>
      </c>
      <c r="I316" s="16">
        <f>VLOOKUP($B317,[1]AC!$B:$BJ,8,FALSE)</f>
        <v>3419.63</v>
      </c>
      <c r="J316" s="16">
        <f>VLOOKUP($B317,[1]AC!$B:$BJ,9,FALSE)</f>
        <v>6941.81</v>
      </c>
      <c r="K316" s="16">
        <f>VLOOKUP($B317,[1]AC!$B:$BJ,10,FALSE)</f>
        <v>3435.76</v>
      </c>
      <c r="L316" s="16">
        <f>VLOOKUP($B317,[1]AC!$B:$BJ,11,FALSE)</f>
        <v>6964.82</v>
      </c>
      <c r="M316" s="16">
        <f>VLOOKUP($B317,[1]AC!$B:$BJ,12,FALSE)</f>
        <v>0.49261359789449727</v>
      </c>
      <c r="N316" s="16">
        <f>VLOOKUP($B317,[1]AC!$B:$BJ,13,FALSE)</f>
        <v>0.4933020523143456</v>
      </c>
      <c r="O316" s="16">
        <f>VLOOKUP($B317,[1]AC!$B:$BJ,14,FALSE)</f>
        <v>3432.3449999999989</v>
      </c>
      <c r="P316" s="16">
        <f>VLOOKUP($B317,[1]AC!$B:$BJ,15,FALSE)</f>
        <v>6892.2477999999992</v>
      </c>
      <c r="Q316" s="16">
        <f>VLOOKUP($B317,[1]AC!$B:$BJ,16,FALSE)</f>
        <v>3432.3811999999994</v>
      </c>
      <c r="R316" s="16">
        <f>VLOOKUP($B317,[1]AC!$B:$BJ,17,FALSE)</f>
        <v>6889.6637999999994</v>
      </c>
      <c r="S316" s="16">
        <f>VLOOKUP($B317,[1]AC!$B:$BJ,18,FALSE)</f>
        <v>0.49800081186866196</v>
      </c>
      <c r="T316" s="16">
        <f>VLOOKUP($B317,[1]AC!$B:$BJ,19,FALSE)</f>
        <v>0.49819284360435695</v>
      </c>
      <c r="U316" s="16" t="str">
        <f>VLOOKUP($B316,[1]AC!$B:$BJ,20,FALSE)</f>
        <v>POSITIVE</v>
      </c>
      <c r="V316" s="16" t="str">
        <f>VLOOKUP($B316,[1]AC!$B:$BJ,21,FALSE)</f>
        <v/>
      </c>
      <c r="W316" s="16" t="str">
        <f>VLOOKUP($B316,[1]AC!$B:$BJ,22,FALSE)</f>
        <v>UP</v>
      </c>
      <c r="X316" s="16" t="str">
        <f>VLOOKUP($B316,[1]AC!$B:$BJ,23,FALSE)</f>
        <v>POSITIVE</v>
      </c>
      <c r="Y316" s="16">
        <f>VLOOKUP($B316,[1]AC!$B:$BJ,24,FALSE)</f>
        <v>22154.733076923072</v>
      </c>
      <c r="Z316" s="16">
        <f>VLOOKUP($B316,[1]AC!$B:$BJ,25,FALSE)</f>
        <v>6852.6203076923057</v>
      </c>
      <c r="AA316" s="16">
        <f>VLOOKUP($B316,[1]AC!$B:$BJ,26,FALSE)</f>
        <v>22123.401692307692</v>
      </c>
      <c r="AB316" s="16">
        <f>VLOOKUP($B316,[1]AC!$B:$BJ,27,FALSE)</f>
        <v>6850.3815384615364</v>
      </c>
      <c r="AC316" s="16">
        <f>VLOOKUP($B316,[1]AC!$B:$BJ,28,FALSE)</f>
        <v>3.2330308819319247</v>
      </c>
      <c r="AD316" s="16">
        <f>VLOOKUP($B316,[1]AC!$B:$BJ,29,FALSE)</f>
        <v>3.2295137968733028</v>
      </c>
      <c r="AE316" s="16" t="str">
        <f>VLOOKUP($B316,[1]AC!$B:$BJ,30,FALSE)</f>
        <v>UP</v>
      </c>
      <c r="AF316" s="16" t="str">
        <f>VLOOKUP($B316,[1]AC!$B:$BJ,31,FALSE)</f>
        <v>UP</v>
      </c>
      <c r="AG316" s="16" t="str">
        <f>VLOOKUP($B316,[1]AC!$B:$BJ,32,FALSE)</f>
        <v>POSITIVE</v>
      </c>
      <c r="AH316" s="16">
        <f>VLOOKUP($B316,[1]AC!$B:$BJ,33,FALSE)</f>
        <v>21351.593076923076</v>
      </c>
      <c r="AI316" s="16">
        <f>VLOOKUP($B316,[1]AC!$B:$BJ,34,FALSE)</f>
        <v>6560.7823076923087</v>
      </c>
      <c r="AJ316" s="16">
        <f>VLOOKUP($B316,[1]AC!$B:$BJ,35,FALSE)</f>
        <v>21350.122051282051</v>
      </c>
      <c r="AK316" s="16">
        <f>VLOOKUP($B316,[1]AC!$B:$BJ,36,FALSE)</f>
        <v>6561.3723076923088</v>
      </c>
      <c r="AL316" s="16">
        <f>VLOOKUP($B316,[1]AC!$B:$BJ,37,FALSE)</f>
        <v>3.2544279135567433</v>
      </c>
      <c r="AM316" s="16">
        <f>VLOOKUP($B316,[1]AC!$B:$BJ,38,FALSE)</f>
        <v>3.2539110798897912</v>
      </c>
      <c r="AN316" s="16" t="str">
        <f>VLOOKUP($B317,[1]AC!$B:$BJ,39,FALSE)</f>
        <v>DOWN</v>
      </c>
      <c r="AO316" s="16" t="str">
        <f>VLOOKUP($B316,[1]AC!$B:$BJ,40,FALSE)</f>
        <v>UP</v>
      </c>
      <c r="AP316" s="16" t="str">
        <f>VLOOKUP($B316,[1]AC!$B:$BJ,41,FALSE)</f>
        <v>POSITIVE</v>
      </c>
      <c r="AQ316" s="16">
        <f>VLOOKUP($B316,[1]AC!$B:$BJ,42,FALSE)</f>
        <v>21992.805626435922</v>
      </c>
      <c r="AR316" s="16">
        <f>VLOOKUP($B316,[1]AC!$B:$BJ,43,FALSE)</f>
        <v>6769.6039787132295</v>
      </c>
      <c r="AS316" s="16">
        <f>VLOOKUP($B316,[1]AC!$B:$BJ,44,FALSE)</f>
        <v>21964.420611451857</v>
      </c>
      <c r="AT316" s="16">
        <f>VLOOKUP($B316,[1]AC!$B:$BJ,45,FALSE)</f>
        <v>6766.1256231941452</v>
      </c>
      <c r="AU316" s="16">
        <f>VLOOKUP($B316,[1]AC!$B:$BJ,46,FALSE)</f>
        <v>3.2487580803236775</v>
      </c>
      <c r="AV316" s="16">
        <f>VLOOKUP($B316,[1]AC!$B:$BJ,47,FALSE)</f>
        <v>3.2462330489635391</v>
      </c>
      <c r="AW316" s="16" t="str">
        <f>VLOOKUP($B316,[1]AC!$B:$BJ,48,FALSE)</f>
        <v>UP</v>
      </c>
      <c r="AX316" s="16" t="str">
        <f>VLOOKUP($B316,[1]AC!$B:$BJ,49,FALSE)</f>
        <v>UP</v>
      </c>
      <c r="AY316" s="16" t="str">
        <f>VLOOKUP($B316,[1]AC!$B:$BJ,50,FALSE)</f>
        <v>POSITIVE</v>
      </c>
      <c r="AZ316" s="16">
        <f>VLOOKUP($B316,[1]AC!$B:$BJ,51,FALSE)</f>
        <v>89.487882186531252</v>
      </c>
      <c r="BA316" s="16">
        <f>VLOOKUP($B316,[1]AC!$B:$BJ,52,FALSE)</f>
        <v>22684.83774193548</v>
      </c>
      <c r="BB316" s="16">
        <f>VLOOKUP($B316,[1]AC!$B:$BJ,53,FALSE)</f>
        <v>21136.934000000001</v>
      </c>
      <c r="BC316" s="16">
        <f>VLOOKUP($B316,[1]AC!$B:$BJ,54,FALSE)</f>
        <v>3.1442687233594668E-2</v>
      </c>
      <c r="BD316" s="16">
        <f>VLOOKUP($B316,[1]AC!$B:$BJ,55,FALSE)</f>
        <v>4.5412621590862123E-2</v>
      </c>
      <c r="BE316" s="16">
        <f>VLOOKUP($B316,[1]AC!$B:$BJ,56,FALSE)</f>
        <v>0.10697748311084276</v>
      </c>
      <c r="BF316" s="14">
        <f>VLOOKUP($B316,[2]indicators!$A:$G,2,FALSE)</f>
        <v>52</v>
      </c>
      <c r="BG316" s="14">
        <f>VLOOKUP($B316,[2]indicators!$A:$G,3,FALSE)</f>
        <v>1</v>
      </c>
      <c r="BH316" s="14">
        <f>VLOOKUP($B316,[2]indicators!$A:$G,4,FALSE)</f>
        <v>0</v>
      </c>
      <c r="BI316" s="17">
        <f>VLOOKUP($B316,[2]indicators!$A:$G,5,FALSE)</f>
        <v>0</v>
      </c>
      <c r="BJ316" s="17">
        <f>VLOOKUP($B316,[2]indicators!$A:$G,6,FALSE)</f>
        <v>45996</v>
      </c>
      <c r="BK316" s="17">
        <f>VLOOKUP($B316,[2]indicators!$A:$G,7,FALSE)</f>
        <v>0</v>
      </c>
    </row>
    <row r="317" spans="1:63" x14ac:dyDescent="0.25">
      <c r="A317" s="14">
        <v>316</v>
      </c>
      <c r="B317" s="14" t="s">
        <v>785</v>
      </c>
      <c r="C317" s="6" t="s">
        <v>822</v>
      </c>
      <c r="D317" s="6" t="s">
        <v>65</v>
      </c>
      <c r="E317" s="15">
        <f t="shared" ca="1" si="4"/>
        <v>-1</v>
      </c>
      <c r="F317" s="16">
        <f>VLOOKUP($B317,[1]AC!$B:$BJ,5,FALSE)</f>
        <v>48.962511265178179</v>
      </c>
      <c r="G317" s="16">
        <f>VLOOKUP($B318,[1]AC!$B:$BJ,6,FALSE)</f>
        <v>52.558294930935155</v>
      </c>
      <c r="H317" s="16">
        <f>VLOOKUP($B318,[1]AC!$B:$BJ,7,FALSE)</f>
        <v>0</v>
      </c>
      <c r="I317" s="16">
        <f>VLOOKUP($B318,[1]AC!$B:$BJ,8,FALSE)</f>
        <v>3953.6060000000002</v>
      </c>
      <c r="J317" s="16">
        <f>VLOOKUP($B318,[1]AC!$B:$BJ,9,FALSE)</f>
        <v>6941.81</v>
      </c>
      <c r="K317" s="16">
        <f>VLOOKUP($B318,[1]AC!$B:$BJ,10,FALSE)</f>
        <v>3964.6570000000002</v>
      </c>
      <c r="L317" s="16">
        <f>VLOOKUP($B318,[1]AC!$B:$BJ,11,FALSE)</f>
        <v>6964.82</v>
      </c>
      <c r="M317" s="16">
        <f>VLOOKUP($B318,[1]AC!$B:$BJ,12,FALSE)</f>
        <v>0.569535322920103</v>
      </c>
      <c r="N317" s="16">
        <f>VLOOKUP($B318,[1]AC!$B:$BJ,13,FALSE)</f>
        <v>0.56924041109461554</v>
      </c>
      <c r="O317" s="16">
        <f>VLOOKUP($B318,[1]AC!$B:$BJ,14,FALSE)</f>
        <v>3918.616320000001</v>
      </c>
      <c r="P317" s="16">
        <f>VLOOKUP($B318,[1]AC!$B:$BJ,15,FALSE)</f>
        <v>6892.2477999999992</v>
      </c>
      <c r="Q317" s="16">
        <f>VLOOKUP($B318,[1]AC!$B:$BJ,16,FALSE)</f>
        <v>3916.8740600000001</v>
      </c>
      <c r="R317" s="16">
        <f>VLOOKUP($B318,[1]AC!$B:$BJ,17,FALSE)</f>
        <v>6889.6637999999994</v>
      </c>
      <c r="S317" s="16">
        <f>VLOOKUP($B318,[1]AC!$B:$BJ,18,FALSE)</f>
        <v>0.56855418344070585</v>
      </c>
      <c r="T317" s="16">
        <f>VLOOKUP($B318,[1]AC!$B:$BJ,19,FALSE)</f>
        <v>0.56851454203033835</v>
      </c>
      <c r="U317" s="16" t="str">
        <f>VLOOKUP($B317,[1]AC!$B:$BJ,20,FALSE)</f>
        <v>NEGATIVE</v>
      </c>
      <c r="V317" s="16" t="str">
        <f>VLOOKUP($B317,[1]AC!$B:$BJ,21,FALSE)</f>
        <v/>
      </c>
      <c r="W317" s="16" t="str">
        <f>VLOOKUP($B317,[1]AC!$B:$BJ,22,FALSE)</f>
        <v>DOWN</v>
      </c>
      <c r="X317" s="16" t="str">
        <f>VLOOKUP($B317,[1]AC!$B:$BJ,23,FALSE)</f>
        <v>NEGATIVE</v>
      </c>
      <c r="Y317" s="16">
        <f>VLOOKUP($B317,[1]AC!$B:$BJ,24,FALSE)</f>
        <v>3420.094461538461</v>
      </c>
      <c r="Z317" s="16">
        <f>VLOOKUP($B317,[1]AC!$B:$BJ,25,FALSE)</f>
        <v>6852.6203076923057</v>
      </c>
      <c r="AA317" s="16">
        <f>VLOOKUP($B317,[1]AC!$B:$BJ,26,FALSE)</f>
        <v>3420.1666153846154</v>
      </c>
      <c r="AB317" s="16">
        <f>VLOOKUP($B317,[1]AC!$B:$BJ,27,FALSE)</f>
        <v>6850.3815384615364</v>
      </c>
      <c r="AC317" s="16">
        <f>VLOOKUP($B317,[1]AC!$B:$BJ,28,FALSE)</f>
        <v>0.4990929466352142</v>
      </c>
      <c r="AD317" s="16">
        <f>VLOOKUP($B317,[1]AC!$B:$BJ,29,FALSE)</f>
        <v>0.49926658773413646</v>
      </c>
      <c r="AE317" s="16" t="str">
        <f>VLOOKUP($B317,[1]AC!$B:$BJ,30,FALSE)</f>
        <v>DOWN</v>
      </c>
      <c r="AF317" s="16" t="str">
        <f>VLOOKUP($B317,[1]AC!$B:$BJ,31,FALSE)</f>
        <v>DOWN</v>
      </c>
      <c r="AG317" s="16" t="str">
        <f>VLOOKUP($B317,[1]AC!$B:$BJ,32,FALSE)</f>
        <v>NEGATIVE</v>
      </c>
      <c r="AH317" s="16">
        <f>VLOOKUP($B317,[1]AC!$B:$BJ,33,FALSE)</f>
        <v>3255.3535897435891</v>
      </c>
      <c r="AI317" s="16">
        <f>VLOOKUP($B317,[1]AC!$B:$BJ,34,FALSE)</f>
        <v>6560.7823076923087</v>
      </c>
      <c r="AJ317" s="16">
        <f>VLOOKUP($B317,[1]AC!$B:$BJ,35,FALSE)</f>
        <v>3255.767179487179</v>
      </c>
      <c r="AK317" s="16">
        <f>VLOOKUP($B317,[1]AC!$B:$BJ,36,FALSE)</f>
        <v>6561.3723076923088</v>
      </c>
      <c r="AL317" s="16">
        <f>VLOOKUP($B317,[1]AC!$B:$BJ,37,FALSE)</f>
        <v>0.49618375325863051</v>
      </c>
      <c r="AM317" s="16">
        <f>VLOOKUP($B317,[1]AC!$B:$BJ,38,FALSE)</f>
        <v>0.49620217034022573</v>
      </c>
      <c r="AN317" s="16" t="str">
        <f>VLOOKUP($B318,[1]AC!$B:$BJ,39,FALSE)</f>
        <v>DOWN</v>
      </c>
      <c r="AO317" s="16" t="str">
        <f>VLOOKUP($B317,[1]AC!$B:$BJ,40,FALSE)</f>
        <v>DOWN</v>
      </c>
      <c r="AP317" s="16" t="str">
        <f>VLOOKUP($B317,[1]AC!$B:$BJ,41,FALSE)</f>
        <v>NEGATIVE</v>
      </c>
      <c r="AQ317" s="16">
        <f>VLOOKUP($B317,[1]AC!$B:$BJ,42,FALSE)</f>
        <v>3368.0103989357713</v>
      </c>
      <c r="AR317" s="16">
        <f>VLOOKUP($B317,[1]AC!$B:$BJ,43,FALSE)</f>
        <v>6769.6039787132295</v>
      </c>
      <c r="AS317" s="16">
        <f>VLOOKUP($B317,[1]AC!$B:$BJ,44,FALSE)</f>
        <v>3366.9677975197096</v>
      </c>
      <c r="AT317" s="16">
        <f>VLOOKUP($B317,[1]AC!$B:$BJ,45,FALSE)</f>
        <v>6766.1256231941452</v>
      </c>
      <c r="AU317" s="16">
        <f>VLOOKUP($B317,[1]AC!$B:$BJ,46,FALSE)</f>
        <v>0.49751956089696769</v>
      </c>
      <c r="AV317" s="16">
        <f>VLOOKUP($B317,[1]AC!$B:$BJ,47,FALSE)</f>
        <v>0.49762123629183153</v>
      </c>
      <c r="AW317" s="16" t="str">
        <f>VLOOKUP($B317,[1]AC!$B:$BJ,48,FALSE)</f>
        <v>UP</v>
      </c>
      <c r="AX317" s="16" t="str">
        <f>VLOOKUP($B317,[1]AC!$B:$BJ,49,FALSE)</f>
        <v>DOWN</v>
      </c>
      <c r="AY317" s="16" t="str">
        <f>VLOOKUP($B317,[1]AC!$B:$BJ,50,FALSE)</f>
        <v>NEGATIVE</v>
      </c>
      <c r="AZ317" s="16">
        <f>VLOOKUP($B317,[1]AC!$B:$BJ,51,FALSE)</f>
        <v>47.889397873457291</v>
      </c>
      <c r="BA317" s="16">
        <f>VLOOKUP($B317,[1]AC!$B:$BJ,52,FALSE)</f>
        <v>3433.766129032258</v>
      </c>
      <c r="BB317" s="16">
        <f>VLOOKUP($B317,[1]AC!$B:$BJ,53,FALSE)</f>
        <v>3213.2667499999998</v>
      </c>
      <c r="BC317" s="16">
        <f>VLOOKUP($B317,[1]AC!$B:$BJ,54,FALSE)</f>
        <v>-4.116800184129632E-3</v>
      </c>
      <c r="BD317" s="16">
        <f>VLOOKUP($B317,[1]AC!$B:$BJ,55,FALSE)</f>
        <v>-3.7044644404915505E-3</v>
      </c>
      <c r="BE317" s="16">
        <f>VLOOKUP($B317,[1]AC!$B:$BJ,56,FALSE)</f>
        <v>6.4222259169737672E-2</v>
      </c>
      <c r="BF317" s="14">
        <f>VLOOKUP($B317,[2]indicators!$A:$G,2,FALSE)</f>
        <v>0</v>
      </c>
      <c r="BG317" s="14">
        <f>VLOOKUP($B317,[2]indicators!$A:$G,3,FALSE)</f>
        <v>0</v>
      </c>
      <c r="BH317" s="14">
        <f>VLOOKUP($B317,[2]indicators!$A:$G,4,FALSE)</f>
        <v>0</v>
      </c>
      <c r="BI317" s="17">
        <f>VLOOKUP($B317,[2]indicators!$A:$G,5,FALSE)</f>
        <v>0</v>
      </c>
      <c r="BJ317" s="17">
        <f>VLOOKUP($B317,[2]indicators!$A:$G,6,FALSE)</f>
        <v>45958</v>
      </c>
      <c r="BK317" s="17">
        <f>VLOOKUP($B317,[2]indicators!$A:$G,7,FALSE)</f>
        <v>45958</v>
      </c>
    </row>
    <row r="318" spans="1:63" x14ac:dyDescent="0.25">
      <c r="A318" s="14">
        <v>317</v>
      </c>
      <c r="B318" s="14" t="s">
        <v>786</v>
      </c>
      <c r="C318" s="6" t="s">
        <v>823</v>
      </c>
      <c r="D318" s="6" t="s">
        <v>65</v>
      </c>
      <c r="E318" s="15">
        <f t="shared" ca="1" si="4"/>
        <v>5</v>
      </c>
      <c r="F318" s="16">
        <f>VLOOKUP($B318,[1]AC!$B:$BJ,5,FALSE)</f>
        <v>53.256241625935665</v>
      </c>
      <c r="G318" s="16">
        <f>VLOOKUP($B319,[1]AC!$B:$BJ,6,FALSE)</f>
        <v>52.558294930935155</v>
      </c>
      <c r="H318" s="16">
        <f>VLOOKUP($B319,[1]AC!$B:$BJ,7,FALSE)</f>
        <v>0</v>
      </c>
      <c r="I318" s="16">
        <f>VLOOKUP($B319,[1]AC!$B:$BJ,8,FALSE)</f>
        <v>3790.4720000000002</v>
      </c>
      <c r="J318" s="16">
        <f>VLOOKUP($B319,[1]AC!$B:$BJ,9,FALSE)</f>
        <v>6941.81</v>
      </c>
      <c r="K318" s="16">
        <f>VLOOKUP($B319,[1]AC!$B:$BJ,10,FALSE)</f>
        <v>3800.944</v>
      </c>
      <c r="L318" s="16">
        <f>VLOOKUP($B319,[1]AC!$B:$BJ,11,FALSE)</f>
        <v>6964.82</v>
      </c>
      <c r="M318" s="16">
        <f>VLOOKUP($B319,[1]AC!$B:$BJ,12,FALSE)</f>
        <v>0.54603511188004283</v>
      </c>
      <c r="N318" s="16">
        <f>VLOOKUP($B319,[1]AC!$B:$BJ,13,FALSE)</f>
        <v>0.5457347067117313</v>
      </c>
      <c r="O318" s="16">
        <f>VLOOKUP($B319,[1]AC!$B:$BJ,14,FALSE)</f>
        <v>3761.8251600000008</v>
      </c>
      <c r="P318" s="16">
        <f>VLOOKUP($B319,[1]AC!$B:$BJ,15,FALSE)</f>
        <v>6892.2477999999992</v>
      </c>
      <c r="Q318" s="16">
        <f>VLOOKUP($B319,[1]AC!$B:$BJ,16,FALSE)</f>
        <v>3760.3394000000008</v>
      </c>
      <c r="R318" s="16">
        <f>VLOOKUP($B319,[1]AC!$B:$BJ,17,FALSE)</f>
        <v>6889.6637999999994</v>
      </c>
      <c r="S318" s="16">
        <f>VLOOKUP($B319,[1]AC!$B:$BJ,18,FALSE)</f>
        <v>0.54580526834801291</v>
      </c>
      <c r="T318" s="16">
        <f>VLOOKUP($B319,[1]AC!$B:$BJ,19,FALSE)</f>
        <v>0.54579432453583598</v>
      </c>
      <c r="U318" s="16" t="str">
        <f>VLOOKUP($B318,[1]AC!$B:$BJ,20,FALSE)</f>
        <v>NEGATIVE</v>
      </c>
      <c r="V318" s="16" t="str">
        <f>VLOOKUP($B318,[1]AC!$B:$BJ,21,FALSE)</f>
        <v/>
      </c>
      <c r="W318" s="16" t="str">
        <f>VLOOKUP($B318,[1]AC!$B:$BJ,22,FALSE)</f>
        <v>UP</v>
      </c>
      <c r="X318" s="16" t="str">
        <f>VLOOKUP($B318,[1]AC!$B:$BJ,23,FALSE)</f>
        <v>POSITIVE</v>
      </c>
      <c r="Y318" s="16">
        <f>VLOOKUP($B318,[1]AC!$B:$BJ,24,FALSE)</f>
        <v>3893.418584615386</v>
      </c>
      <c r="Z318" s="16">
        <f>VLOOKUP($B318,[1]AC!$B:$BJ,25,FALSE)</f>
        <v>6852.6203076923057</v>
      </c>
      <c r="AA318" s="16">
        <f>VLOOKUP($B318,[1]AC!$B:$BJ,26,FALSE)</f>
        <v>3891.8991384615392</v>
      </c>
      <c r="AB318" s="16">
        <f>VLOOKUP($B318,[1]AC!$B:$BJ,27,FALSE)</f>
        <v>6850.3815384615364</v>
      </c>
      <c r="AC318" s="16">
        <f>VLOOKUP($B318,[1]AC!$B:$BJ,28,FALSE)</f>
        <v>0.56816493688478376</v>
      </c>
      <c r="AD318" s="16">
        <f>VLOOKUP($B318,[1]AC!$B:$BJ,29,FALSE)</f>
        <v>0.56812881393692194</v>
      </c>
      <c r="AE318" s="16" t="str">
        <f>VLOOKUP($B318,[1]AC!$B:$BJ,30,FALSE)</f>
        <v>UP</v>
      </c>
      <c r="AF318" s="16" t="str">
        <f>VLOOKUP($B318,[1]AC!$B:$BJ,31,FALSE)</f>
        <v>UP</v>
      </c>
      <c r="AG318" s="16" t="str">
        <f>VLOOKUP($B318,[1]AC!$B:$BJ,32,FALSE)</f>
        <v>POSITIVE</v>
      </c>
      <c r="AH318" s="16">
        <f>VLOOKUP($B318,[1]AC!$B:$BJ,33,FALSE)</f>
        <v>3730.2358717948714</v>
      </c>
      <c r="AI318" s="16">
        <f>VLOOKUP($B318,[1]AC!$B:$BJ,34,FALSE)</f>
        <v>6560.7823076923087</v>
      </c>
      <c r="AJ318" s="16">
        <f>VLOOKUP($B318,[1]AC!$B:$BJ,35,FALSE)</f>
        <v>3730.5192307692305</v>
      </c>
      <c r="AK318" s="16">
        <f>VLOOKUP($B318,[1]AC!$B:$BJ,36,FALSE)</f>
        <v>6561.3723076923088</v>
      </c>
      <c r="AL318" s="16">
        <f>VLOOKUP($B318,[1]AC!$B:$BJ,37,FALSE)</f>
        <v>0.56856571318046756</v>
      </c>
      <c r="AM318" s="16">
        <f>VLOOKUP($B318,[1]AC!$B:$BJ,38,FALSE)</f>
        <v>0.56855777356144055</v>
      </c>
      <c r="AN318" s="16" t="str">
        <f>VLOOKUP($B319,[1]AC!$B:$BJ,39,FALSE)</f>
        <v>DOWN</v>
      </c>
      <c r="AO318" s="16" t="str">
        <f>VLOOKUP($B318,[1]AC!$B:$BJ,40,FALSE)</f>
        <v>UP</v>
      </c>
      <c r="AP318" s="16" t="str">
        <f>VLOOKUP($B318,[1]AC!$B:$BJ,41,FALSE)</f>
        <v>POSITIVE</v>
      </c>
      <c r="AQ318" s="16">
        <f>VLOOKUP($B318,[1]AC!$B:$BJ,42,FALSE)</f>
        <v>3848.684045784099</v>
      </c>
      <c r="AR318" s="16">
        <f>VLOOKUP($B318,[1]AC!$B:$BJ,43,FALSE)</f>
        <v>6769.6039787132295</v>
      </c>
      <c r="AS318" s="16">
        <f>VLOOKUP($B318,[1]AC!$B:$BJ,44,FALSE)</f>
        <v>3846.5647902013457</v>
      </c>
      <c r="AT318" s="16">
        <f>VLOOKUP($B318,[1]AC!$B:$BJ,45,FALSE)</f>
        <v>6766.1256231941452</v>
      </c>
      <c r="AU318" s="16">
        <f>VLOOKUP($B318,[1]AC!$B:$BJ,46,FALSE)</f>
        <v>0.56852425310049814</v>
      </c>
      <c r="AV318" s="16">
        <f>VLOOKUP($B318,[1]AC!$B:$BJ,47,FALSE)</f>
        <v>0.56850330668047266</v>
      </c>
      <c r="AW318" s="16" t="str">
        <f>VLOOKUP($B318,[1]AC!$B:$BJ,48,FALSE)</f>
        <v>UP</v>
      </c>
      <c r="AX318" s="16" t="str">
        <f>VLOOKUP($B318,[1]AC!$B:$BJ,49,FALSE)</f>
        <v>UP</v>
      </c>
      <c r="AY318" s="16" t="str">
        <f>VLOOKUP($B318,[1]AC!$B:$BJ,50,FALSE)</f>
        <v>POSITIVE</v>
      </c>
      <c r="AZ318" s="16">
        <f>VLOOKUP($B318,[1]AC!$B:$BJ,51,FALSE)</f>
        <v>65.966301846405145</v>
      </c>
      <c r="BA318" s="16">
        <f>VLOOKUP($B318,[1]AC!$B:$BJ,52,FALSE)</f>
        <v>3937.3700967741938</v>
      </c>
      <c r="BB318" s="16">
        <f>VLOOKUP($B318,[1]AC!$B:$BJ,53,FALSE)</f>
        <v>3686.8995749999995</v>
      </c>
      <c r="BC318" s="16">
        <f>VLOOKUP($B318,[1]AC!$B:$BJ,54,FALSE)</f>
        <v>4.123540034783213E-3</v>
      </c>
      <c r="BD318" s="16">
        <f>VLOOKUP($B318,[1]AC!$B:$BJ,55,FALSE)</f>
        <v>8.9290905622521066E-3</v>
      </c>
      <c r="BE318" s="16">
        <f>VLOOKUP($B318,[1]AC!$B:$BJ,56,FALSE)</f>
        <v>7.2338944843649777E-2</v>
      </c>
      <c r="BF318" s="14">
        <f>VLOOKUP($B318,[2]indicators!$A:$G,2,FALSE)</f>
        <v>3</v>
      </c>
      <c r="BG318" s="14">
        <f>VLOOKUP($B318,[2]indicators!$A:$G,3,FALSE)</f>
        <v>0</v>
      </c>
      <c r="BH318" s="14">
        <f>VLOOKUP($B318,[2]indicators!$A:$G,4,FALSE)</f>
        <v>0</v>
      </c>
      <c r="BI318" s="17">
        <f>VLOOKUP($B318,[2]indicators!$A:$G,5,FALSE)</f>
        <v>0</v>
      </c>
      <c r="BJ318" s="17">
        <f>VLOOKUP($B318,[2]indicators!$A:$G,6,FALSE)</f>
        <v>45958</v>
      </c>
      <c r="BK318" s="17">
        <f>VLOOKUP($B318,[2]indicators!$A:$G,7,FALSE)</f>
        <v>0</v>
      </c>
    </row>
    <row r="319" spans="1:63" x14ac:dyDescent="0.25">
      <c r="A319" s="14">
        <v>318</v>
      </c>
      <c r="B319" s="14" t="s">
        <v>787</v>
      </c>
      <c r="C319" s="6" t="s">
        <v>824</v>
      </c>
      <c r="D319" s="6" t="s">
        <v>65</v>
      </c>
      <c r="E319" s="15">
        <f t="shared" ca="1" si="4"/>
        <v>6</v>
      </c>
      <c r="F319" s="16">
        <f>VLOOKUP($B319,[1]AC!$B:$BJ,5,FALSE)</f>
        <v>52.895989105970457</v>
      </c>
      <c r="G319" s="16">
        <f>VLOOKUP($B320,[1]AC!$B:$BJ,6,FALSE)</f>
        <v>52.558294930935155</v>
      </c>
      <c r="H319" s="16">
        <f>VLOOKUP($B320,[1]AC!$B:$BJ,7,FALSE)</f>
        <v>0</v>
      </c>
      <c r="I319" s="16">
        <f>VLOOKUP($B320,[1]AC!$B:$BJ,8,FALSE)</f>
        <v>2679.7689999999998</v>
      </c>
      <c r="J319" s="16">
        <f>VLOOKUP($B320,[1]AC!$B:$BJ,9,FALSE)</f>
        <v>6941.81</v>
      </c>
      <c r="K319" s="16">
        <f>VLOOKUP($B320,[1]AC!$B:$BJ,10,FALSE)</f>
        <v>2689.0459999999998</v>
      </c>
      <c r="L319" s="16">
        <f>VLOOKUP($B320,[1]AC!$B:$BJ,11,FALSE)</f>
        <v>6964.82</v>
      </c>
      <c r="M319" s="16">
        <f>VLOOKUP($B320,[1]AC!$B:$BJ,12,FALSE)</f>
        <v>0.3860331815477519</v>
      </c>
      <c r="N319" s="16">
        <f>VLOOKUP($B320,[1]AC!$B:$BJ,13,FALSE)</f>
        <v>0.38608980562311729</v>
      </c>
      <c r="O319" s="16">
        <f>VLOOKUP($B320,[1]AC!$B:$BJ,14,FALSE)</f>
        <v>2584.7549599999998</v>
      </c>
      <c r="P319" s="16">
        <f>VLOOKUP($B320,[1]AC!$B:$BJ,15,FALSE)</f>
        <v>6892.2477999999992</v>
      </c>
      <c r="Q319" s="16">
        <f>VLOOKUP($B320,[1]AC!$B:$BJ,16,FALSE)</f>
        <v>2580.8818999999999</v>
      </c>
      <c r="R319" s="16">
        <f>VLOOKUP($B320,[1]AC!$B:$BJ,17,FALSE)</f>
        <v>6889.6637999999994</v>
      </c>
      <c r="S319" s="16">
        <f>VLOOKUP($B320,[1]AC!$B:$BJ,18,FALSE)</f>
        <v>0.37502350974670412</v>
      </c>
      <c r="T319" s="16">
        <f>VLOOKUP($B320,[1]AC!$B:$BJ,19,FALSE)</f>
        <v>0.3746020088817687</v>
      </c>
      <c r="U319" s="16" t="str">
        <f>VLOOKUP($B319,[1]AC!$B:$BJ,20,FALSE)</f>
        <v>NEGATIVE</v>
      </c>
      <c r="V319" s="16" t="str">
        <f>VLOOKUP($B319,[1]AC!$B:$BJ,21,FALSE)</f>
        <v/>
      </c>
      <c r="W319" s="16" t="str">
        <f>VLOOKUP($B319,[1]AC!$B:$BJ,22,FALSE)</f>
        <v>UP</v>
      </c>
      <c r="X319" s="16" t="str">
        <f>VLOOKUP($B319,[1]AC!$B:$BJ,23,FALSE)</f>
        <v>BUY</v>
      </c>
      <c r="Y319" s="16">
        <f>VLOOKUP($B319,[1]AC!$B:$BJ,24,FALSE)</f>
        <v>3739.3410615384619</v>
      </c>
      <c r="Z319" s="16">
        <f>VLOOKUP($B319,[1]AC!$B:$BJ,25,FALSE)</f>
        <v>6852.6203076923057</v>
      </c>
      <c r="AA319" s="16">
        <f>VLOOKUP($B319,[1]AC!$B:$BJ,26,FALSE)</f>
        <v>3738.040307692308</v>
      </c>
      <c r="AB319" s="16">
        <f>VLOOKUP($B319,[1]AC!$B:$BJ,27,FALSE)</f>
        <v>6850.3815384615364</v>
      </c>
      <c r="AC319" s="16">
        <f>VLOOKUP($B319,[1]AC!$B:$BJ,28,FALSE)</f>
        <v>0.5456804687311978</v>
      </c>
      <c r="AD319" s="16">
        <f>VLOOKUP($B319,[1]AC!$B:$BJ,29,FALSE)</f>
        <v>0.54566892175348813</v>
      </c>
      <c r="AE319" s="16" t="str">
        <f>VLOOKUP($B319,[1]AC!$B:$BJ,30,FALSE)</f>
        <v>UP</v>
      </c>
      <c r="AF319" s="16" t="str">
        <f>VLOOKUP($B319,[1]AC!$B:$BJ,31,FALSE)</f>
        <v>UP</v>
      </c>
      <c r="AG319" s="16" t="str">
        <f>VLOOKUP($B319,[1]AC!$B:$BJ,32,FALSE)</f>
        <v>POSITIVE</v>
      </c>
      <c r="AH319" s="16">
        <f>VLOOKUP($B319,[1]AC!$B:$BJ,33,FALSE)</f>
        <v>3585.6995128205126</v>
      </c>
      <c r="AI319" s="16">
        <f>VLOOKUP($B319,[1]AC!$B:$BJ,34,FALSE)</f>
        <v>6560.7823076923087</v>
      </c>
      <c r="AJ319" s="16">
        <f>VLOOKUP($B319,[1]AC!$B:$BJ,35,FALSE)</f>
        <v>3585.9680256410247</v>
      </c>
      <c r="AK319" s="16">
        <f>VLOOKUP($B319,[1]AC!$B:$BJ,36,FALSE)</f>
        <v>6561.3723076923088</v>
      </c>
      <c r="AL319" s="16">
        <f>VLOOKUP($B319,[1]AC!$B:$BJ,37,FALSE)</f>
        <v>0.54653535884225179</v>
      </c>
      <c r="AM319" s="16">
        <f>VLOOKUP($B319,[1]AC!$B:$BJ,38,FALSE)</f>
        <v>0.54652713753751925</v>
      </c>
      <c r="AN319" s="16" t="str">
        <f>VLOOKUP($B320,[1]AC!$B:$BJ,39,FALSE)</f>
        <v>DOWN</v>
      </c>
      <c r="AO319" s="16" t="str">
        <f>VLOOKUP($B319,[1]AC!$B:$BJ,40,FALSE)</f>
        <v>UP</v>
      </c>
      <c r="AP319" s="16" t="str">
        <f>VLOOKUP($B319,[1]AC!$B:$BJ,41,FALSE)</f>
        <v>NEGATIVE</v>
      </c>
      <c r="AQ319" s="16">
        <f>VLOOKUP($B319,[1]AC!$B:$BJ,42,FALSE)</f>
        <v>3696.2978240757493</v>
      </c>
      <c r="AR319" s="16">
        <f>VLOOKUP($B319,[1]AC!$B:$BJ,43,FALSE)</f>
        <v>6769.6039787132295</v>
      </c>
      <c r="AS319" s="16">
        <f>VLOOKUP($B319,[1]AC!$B:$BJ,44,FALSE)</f>
        <v>3694.3956442100252</v>
      </c>
      <c r="AT319" s="16">
        <f>VLOOKUP($B319,[1]AC!$B:$BJ,45,FALSE)</f>
        <v>6766.1256231941452</v>
      </c>
      <c r="AU319" s="16">
        <f>VLOOKUP($B319,[1]AC!$B:$BJ,46,FALSE)</f>
        <v>0.54601389323491034</v>
      </c>
      <c r="AV319" s="16">
        <f>VLOOKUP($B319,[1]AC!$B:$BJ,47,FALSE)</f>
        <v>0.54601345732419004</v>
      </c>
      <c r="AW319" s="16" t="str">
        <f>VLOOKUP($B319,[1]AC!$B:$BJ,48,FALSE)</f>
        <v>UP</v>
      </c>
      <c r="AX319" s="16" t="str">
        <f>VLOOKUP($B319,[1]AC!$B:$BJ,49,FALSE)</f>
        <v>UP</v>
      </c>
      <c r="AY319" s="16" t="str">
        <f>VLOOKUP($B319,[1]AC!$B:$BJ,50,FALSE)</f>
        <v>BUY</v>
      </c>
      <c r="AZ319" s="16">
        <f>VLOOKUP($B319,[1]AC!$B:$BJ,51,FALSE)</f>
        <v>63.947191927645825</v>
      </c>
      <c r="BA319" s="16">
        <f>VLOOKUP($B319,[1]AC!$B:$BJ,52,FALSE)</f>
        <v>3778.1616774193553</v>
      </c>
      <c r="BB319" s="16">
        <f>VLOOKUP($B319,[1]AC!$B:$BJ,53,FALSE)</f>
        <v>3544.5891950000005</v>
      </c>
      <c r="BC319" s="16">
        <f>VLOOKUP($B319,[1]AC!$B:$BJ,54,FALSE)</f>
        <v>3.2582836923626957E-3</v>
      </c>
      <c r="BD319" s="16">
        <f>VLOOKUP($B319,[1]AC!$B:$BJ,55,FALSE)</f>
        <v>7.6151439212552852E-3</v>
      </c>
      <c r="BE319" s="16">
        <f>VLOOKUP($B319,[1]AC!$B:$BJ,56,FALSE)</f>
        <v>6.9368491374639962E-2</v>
      </c>
      <c r="BF319" s="14">
        <f>VLOOKUP($B319,[2]indicators!$A:$G,2,FALSE)</f>
        <v>3</v>
      </c>
      <c r="BG319" s="14">
        <f>VLOOKUP($B319,[2]indicators!$A:$G,3,FALSE)</f>
        <v>0</v>
      </c>
      <c r="BH319" s="14">
        <f>VLOOKUP($B319,[2]indicators!$A:$G,4,FALSE)</f>
        <v>0</v>
      </c>
      <c r="BI319" s="17">
        <f>VLOOKUP($B319,[2]indicators!$A:$G,5,FALSE)</f>
        <v>0</v>
      </c>
      <c r="BJ319" s="17">
        <f>VLOOKUP($B319,[2]indicators!$A:$G,6,FALSE)</f>
        <v>45958</v>
      </c>
      <c r="BK319" s="17">
        <f>VLOOKUP($B319,[2]indicators!$A:$G,7,FALSE)</f>
        <v>0</v>
      </c>
    </row>
    <row r="320" spans="1:63" x14ac:dyDescent="0.25">
      <c r="A320" s="14">
        <v>319</v>
      </c>
      <c r="B320" s="14" t="s">
        <v>788</v>
      </c>
      <c r="C320" s="6" t="s">
        <v>789</v>
      </c>
      <c r="D320" s="6" t="s">
        <v>65</v>
      </c>
      <c r="E320" s="15">
        <f t="shared" ca="1" si="4"/>
        <v>5</v>
      </c>
      <c r="F320" s="16">
        <f>VLOOKUP($B320,[1]AC!$B:$BJ,5,FALSE)</f>
        <v>57.551779884795323</v>
      </c>
      <c r="G320" s="16">
        <f>VLOOKUP($B321,[1]AC!$B:$BJ,6,FALSE)</f>
        <v>52.558294930935155</v>
      </c>
      <c r="H320" s="16">
        <f>VLOOKUP($B321,[1]AC!$B:$BJ,7,FALSE)</f>
        <v>0</v>
      </c>
      <c r="I320" s="16">
        <f>VLOOKUP($B321,[1]AC!$B:$BJ,8,FALSE)</f>
        <v>4128.3729999999996</v>
      </c>
      <c r="J320" s="16">
        <f>VLOOKUP($B321,[1]AC!$B:$BJ,9,FALSE)</f>
        <v>6941.81</v>
      </c>
      <c r="K320" s="16">
        <f>VLOOKUP($B321,[1]AC!$B:$BJ,10,FALSE)</f>
        <v>4123.09</v>
      </c>
      <c r="L320" s="16">
        <f>VLOOKUP($B321,[1]AC!$B:$BJ,11,FALSE)</f>
        <v>6964.82</v>
      </c>
      <c r="M320" s="16">
        <f>VLOOKUP($B321,[1]AC!$B:$BJ,12,FALSE)</f>
        <v>0.59471132168699503</v>
      </c>
      <c r="N320" s="16">
        <f>VLOOKUP($B321,[1]AC!$B:$BJ,13,FALSE)</f>
        <v>0.59198801979089199</v>
      </c>
      <c r="O320" s="16">
        <f>VLOOKUP($B321,[1]AC!$B:$BJ,14,FALSE)</f>
        <v>4016.3660800000007</v>
      </c>
      <c r="P320" s="16">
        <f>VLOOKUP($B321,[1]AC!$B:$BJ,15,FALSE)</f>
        <v>6892.2477999999992</v>
      </c>
      <c r="Q320" s="16">
        <f>VLOOKUP($B321,[1]AC!$B:$BJ,16,FALSE)</f>
        <v>4011.5705400000002</v>
      </c>
      <c r="R320" s="16">
        <f>VLOOKUP($B321,[1]AC!$B:$BJ,17,FALSE)</f>
        <v>6889.6637999999994</v>
      </c>
      <c r="S320" s="16">
        <f>VLOOKUP($B321,[1]AC!$B:$BJ,18,FALSE)</f>
        <v>0.58273674954054921</v>
      </c>
      <c r="T320" s="16">
        <f>VLOOKUP($B321,[1]AC!$B:$BJ,19,FALSE)</f>
        <v>0.58225925915281973</v>
      </c>
      <c r="U320" s="16" t="str">
        <f>VLOOKUP($B320,[1]AC!$B:$BJ,20,FALSE)</f>
        <v>NEGATIVE</v>
      </c>
      <c r="V320" s="16" t="str">
        <f>VLOOKUP($B320,[1]AC!$B:$BJ,21,FALSE)</f>
        <v/>
      </c>
      <c r="W320" s="16" t="str">
        <f>VLOOKUP($B320,[1]AC!$B:$BJ,22,FALSE)</f>
        <v>UP</v>
      </c>
      <c r="X320" s="16" t="str">
        <f>VLOOKUP($B320,[1]AC!$B:$BJ,23,FALSE)</f>
        <v>POSITIVE</v>
      </c>
      <c r="Y320" s="16">
        <f>VLOOKUP($B320,[1]AC!$B:$BJ,24,FALSE)</f>
        <v>2543.1447692307688</v>
      </c>
      <c r="Z320" s="16">
        <f>VLOOKUP($B320,[1]AC!$B:$BJ,25,FALSE)</f>
        <v>6852.6203076923057</v>
      </c>
      <c r="AA320" s="16">
        <f>VLOOKUP($B320,[1]AC!$B:$BJ,26,FALSE)</f>
        <v>2539.8372461538461</v>
      </c>
      <c r="AB320" s="16">
        <f>VLOOKUP($B320,[1]AC!$B:$BJ,27,FALSE)</f>
        <v>6850.3815384615364</v>
      </c>
      <c r="AC320" s="16">
        <f>VLOOKUP($B320,[1]AC!$B:$BJ,28,FALSE)</f>
        <v>0.37112004679086041</v>
      </c>
      <c r="AD320" s="16">
        <f>VLOOKUP($B320,[1]AC!$B:$BJ,29,FALSE)</f>
        <v>0.37075850912739738</v>
      </c>
      <c r="AE320" s="16" t="str">
        <f>VLOOKUP($B320,[1]AC!$B:$BJ,30,FALSE)</f>
        <v>UP</v>
      </c>
      <c r="AF320" s="16" t="str">
        <f>VLOOKUP($B320,[1]AC!$B:$BJ,31,FALSE)</f>
        <v>UP</v>
      </c>
      <c r="AG320" s="16" t="str">
        <f>VLOOKUP($B320,[1]AC!$B:$BJ,32,FALSE)</f>
        <v>POSITIVE</v>
      </c>
      <c r="AH320" s="16">
        <f>VLOOKUP($B320,[1]AC!$B:$BJ,33,FALSE)</f>
        <v>2391.3764615384616</v>
      </c>
      <c r="AI320" s="16">
        <f>VLOOKUP($B320,[1]AC!$B:$BJ,34,FALSE)</f>
        <v>6560.7823076923087</v>
      </c>
      <c r="AJ320" s="16">
        <f>VLOOKUP($B320,[1]AC!$B:$BJ,35,FALSE)</f>
        <v>2391.6143333333339</v>
      </c>
      <c r="AK320" s="16">
        <f>VLOOKUP($B320,[1]AC!$B:$BJ,36,FALSE)</f>
        <v>6561.3723076923088</v>
      </c>
      <c r="AL320" s="16">
        <f>VLOOKUP($B320,[1]AC!$B:$BJ,37,FALSE)</f>
        <v>0.36449562710450684</v>
      </c>
      <c r="AM320" s="16">
        <f>VLOOKUP($B320,[1]AC!$B:$BJ,38,FALSE)</f>
        <v>0.36449910494021109</v>
      </c>
      <c r="AN320" s="16" t="str">
        <f>VLOOKUP($B321,[1]AC!$B:$BJ,39,FALSE)</f>
        <v>UP</v>
      </c>
      <c r="AO320" s="16" t="str">
        <f>VLOOKUP($B320,[1]AC!$B:$BJ,40,FALSE)</f>
        <v>DOWN</v>
      </c>
      <c r="AP320" s="16" t="str">
        <f>VLOOKUP($B320,[1]AC!$B:$BJ,41,FALSE)</f>
        <v>POSITIVE</v>
      </c>
      <c r="AQ320" s="16">
        <f>VLOOKUP($B320,[1]AC!$B:$BJ,42,FALSE)</f>
        <v>2514.9705735425682</v>
      </c>
      <c r="AR320" s="16">
        <f>VLOOKUP($B320,[1]AC!$B:$BJ,43,FALSE)</f>
        <v>6769.6039787132295</v>
      </c>
      <c r="AS320" s="16">
        <f>VLOOKUP($B320,[1]AC!$B:$BJ,44,FALSE)</f>
        <v>2511.6420467260486</v>
      </c>
      <c r="AT320" s="16">
        <f>VLOOKUP($B320,[1]AC!$B:$BJ,45,FALSE)</f>
        <v>6766.1256231941452</v>
      </c>
      <c r="AU320" s="16">
        <f>VLOOKUP($B320,[1]AC!$B:$BJ,46,FALSE)</f>
        <v>0.37150926131732381</v>
      </c>
      <c r="AV320" s="16">
        <f>VLOOKUP($B320,[1]AC!$B:$BJ,47,FALSE)</f>
        <v>0.37120830835835938</v>
      </c>
      <c r="AW320" s="16" t="str">
        <f>VLOOKUP($B320,[1]AC!$B:$BJ,48,FALSE)</f>
        <v>UP</v>
      </c>
      <c r="AX320" s="16" t="str">
        <f>VLOOKUP($B320,[1]AC!$B:$BJ,49,FALSE)</f>
        <v>UP</v>
      </c>
      <c r="AY320" s="16" t="str">
        <f>VLOOKUP($B320,[1]AC!$B:$BJ,50,FALSE)</f>
        <v>POSITIVE</v>
      </c>
      <c r="AZ320" s="16">
        <f>VLOOKUP($B320,[1]AC!$B:$BJ,51,FALSE)</f>
        <v>70.008766980662855</v>
      </c>
      <c r="BA320" s="16">
        <f>VLOOKUP($B320,[1]AC!$B:$BJ,52,FALSE)</f>
        <v>2621.3543548387092</v>
      </c>
      <c r="BB320" s="16">
        <f>VLOOKUP($B320,[1]AC!$B:$BJ,53,FALSE)</f>
        <v>2355.5348300000005</v>
      </c>
      <c r="BC320" s="16">
        <f>VLOOKUP($B320,[1]AC!$B:$BJ,54,FALSE)</f>
        <v>2.2284146763089874E-2</v>
      </c>
      <c r="BD320" s="16">
        <f>VLOOKUP($B320,[1]AC!$B:$BJ,55,FALSE)</f>
        <v>3.6759399428718087E-2</v>
      </c>
      <c r="BE320" s="16">
        <f>VLOOKUP($B320,[1]AC!$B:$BJ,56,FALSE)</f>
        <v>0.13764779270956451</v>
      </c>
      <c r="BF320" s="14">
        <f>VLOOKUP($B320,[2]indicators!$A:$G,2,FALSE)</f>
        <v>3</v>
      </c>
      <c r="BG320" s="14">
        <f>VLOOKUP($B320,[2]indicators!$A:$G,3,FALSE)</f>
        <v>0</v>
      </c>
      <c r="BH320" s="14">
        <f>VLOOKUP($B320,[2]indicators!$A:$G,4,FALSE)</f>
        <v>0</v>
      </c>
      <c r="BI320" s="17">
        <f>VLOOKUP($B320,[2]indicators!$A:$G,5,FALSE)</f>
        <v>0</v>
      </c>
      <c r="BJ320" s="17">
        <f>VLOOKUP($B320,[2]indicators!$A:$G,6,FALSE)</f>
        <v>46001</v>
      </c>
      <c r="BK320" s="17">
        <f>VLOOKUP($B320,[2]indicators!$A:$G,7,FALSE)</f>
        <v>0</v>
      </c>
    </row>
    <row r="321" spans="1:63" x14ac:dyDescent="0.25">
      <c r="A321" s="14">
        <v>320</v>
      </c>
      <c r="B321" s="14" t="s">
        <v>790</v>
      </c>
      <c r="C321" s="6" t="s">
        <v>825</v>
      </c>
      <c r="D321" s="6" t="s">
        <v>65</v>
      </c>
      <c r="E321" s="15">
        <f t="shared" ref="E321:E352" ca="1" si="5">IF(F321&gt;80,-1,0)+IF(U321="POSITIVE",1,0)+IF(V321="UP",1,0)+IF(X321="BUY",4,IF(X321="POSITIVE",3,-1))+IF(AP321="BUY",2,IF(AP321="POSITIVE",1,0))+IF(AY321="BUY",2,IF(AY321="POSITIVE",1,0))+IF(AZ321&gt;90,-2,0)+IF(BF321&gt;51,-4,IF(AND(BF321&lt;=51,BF321&gt;41),-2,IF(AND(BF321&lt;=41,BF321&gt;31),-1,0)))+IF(BH321=1,-1,0)+IF(BI321&gt;=(TODAY()-30),2,0)+IF(BJ321&gt;=(TODAY()-5),2,0)+IF(BK321&gt;=(TODAY()-5),1,0)</f>
        <v>7</v>
      </c>
      <c r="F321" s="16">
        <f>VLOOKUP($B321,[1]AC!$B:$BJ,5,FALSE)</f>
        <v>57.20357468120033</v>
      </c>
      <c r="G321" s="16">
        <f>VLOOKUP($B322,[1]AC!$B:$BJ,6,FALSE)</f>
        <v>52.558294930935155</v>
      </c>
      <c r="H321" s="16">
        <f>VLOOKUP($B322,[1]AC!$B:$BJ,7,FALSE)</f>
        <v>1</v>
      </c>
      <c r="I321" s="16">
        <f>VLOOKUP($B322,[1]AC!$B:$BJ,8,FALSE)</f>
        <v>13518.22</v>
      </c>
      <c r="J321" s="16">
        <f>VLOOKUP($B322,[1]AC!$B:$BJ,9,FALSE)</f>
        <v>6941.81</v>
      </c>
      <c r="K321" s="16">
        <f>VLOOKUP($B322,[1]AC!$B:$BJ,10,FALSE)</f>
        <v>13517.73</v>
      </c>
      <c r="L321" s="16">
        <f>VLOOKUP($B322,[1]AC!$B:$BJ,11,FALSE)</f>
        <v>6964.82</v>
      </c>
      <c r="M321" s="16">
        <f>VLOOKUP($B322,[1]AC!$B:$BJ,12,FALSE)</f>
        <v>1.9473624314119802</v>
      </c>
      <c r="N321" s="16">
        <f>VLOOKUP($B322,[1]AC!$B:$BJ,13,FALSE)</f>
        <v>1.940858485933592</v>
      </c>
      <c r="O321" s="16">
        <f>VLOOKUP($B322,[1]AC!$B:$BJ,14,FALSE)</f>
        <v>13169.2896</v>
      </c>
      <c r="P321" s="16">
        <f>VLOOKUP($B322,[1]AC!$B:$BJ,15,FALSE)</f>
        <v>6892.2477999999992</v>
      </c>
      <c r="Q321" s="16">
        <f>VLOOKUP($B322,[1]AC!$B:$BJ,16,FALSE)</f>
        <v>13152.007599999997</v>
      </c>
      <c r="R321" s="16">
        <f>VLOOKUP($B322,[1]AC!$B:$BJ,17,FALSE)</f>
        <v>6889.6637999999994</v>
      </c>
      <c r="S321" s="16">
        <f>VLOOKUP($B322,[1]AC!$B:$BJ,18,FALSE)</f>
        <v>1.9107394252423717</v>
      </c>
      <c r="T321" s="16">
        <f>VLOOKUP($B322,[1]AC!$B:$BJ,19,FALSE)</f>
        <v>1.9089476615680432</v>
      </c>
      <c r="U321" s="16" t="str">
        <f>VLOOKUP($B321,[1]AC!$B:$BJ,20,FALSE)</f>
        <v>NEGATIVE</v>
      </c>
      <c r="V321" s="16" t="str">
        <f>VLOOKUP($B321,[1]AC!$B:$BJ,21,FALSE)</f>
        <v/>
      </c>
      <c r="W321" s="16" t="str">
        <f>VLOOKUP($B321,[1]AC!$B:$BJ,22,FALSE)</f>
        <v>UP</v>
      </c>
      <c r="X321" s="16" t="str">
        <f>VLOOKUP($B321,[1]AC!$B:$BJ,23,FALSE)</f>
        <v>POSITIVE</v>
      </c>
      <c r="Y321" s="16">
        <f>VLOOKUP($B321,[1]AC!$B:$BJ,24,FALSE)</f>
        <v>3997.2177230769244</v>
      </c>
      <c r="Z321" s="16">
        <f>VLOOKUP($B321,[1]AC!$B:$BJ,25,FALSE)</f>
        <v>6852.6203076923057</v>
      </c>
      <c r="AA321" s="16">
        <f>VLOOKUP($B321,[1]AC!$B:$BJ,26,FALSE)</f>
        <v>3995.2051538461546</v>
      </c>
      <c r="AB321" s="16">
        <f>VLOOKUP($B321,[1]AC!$B:$BJ,27,FALSE)</f>
        <v>6850.3815384615364</v>
      </c>
      <c r="AC321" s="16">
        <f>VLOOKUP($B321,[1]AC!$B:$BJ,28,FALSE)</f>
        <v>0.58331230151332147</v>
      </c>
      <c r="AD321" s="16">
        <f>VLOOKUP($B321,[1]AC!$B:$BJ,29,FALSE)</f>
        <v>0.58320914410606695</v>
      </c>
      <c r="AE321" s="16" t="str">
        <f>VLOOKUP($B321,[1]AC!$B:$BJ,30,FALSE)</f>
        <v>UP</v>
      </c>
      <c r="AF321" s="16" t="str">
        <f>VLOOKUP($B321,[1]AC!$B:$BJ,31,FALSE)</f>
        <v>UP</v>
      </c>
      <c r="AG321" s="16" t="str">
        <f>VLOOKUP($B321,[1]AC!$B:$BJ,32,FALSE)</f>
        <v>POSITIVE</v>
      </c>
      <c r="AH321" s="16">
        <f>VLOOKUP($B321,[1]AC!$B:$BJ,33,FALSE)</f>
        <v>3789.2702307692311</v>
      </c>
      <c r="AI321" s="16">
        <f>VLOOKUP($B321,[1]AC!$B:$BJ,34,FALSE)</f>
        <v>6560.7823076923087</v>
      </c>
      <c r="AJ321" s="16">
        <f>VLOOKUP($B321,[1]AC!$B:$BJ,35,FALSE)</f>
        <v>3789.1347692307695</v>
      </c>
      <c r="AK321" s="16">
        <f>VLOOKUP($B321,[1]AC!$B:$BJ,36,FALSE)</f>
        <v>6561.3723076923088</v>
      </c>
      <c r="AL321" s="16">
        <f>VLOOKUP($B321,[1]AC!$B:$BJ,37,FALSE)</f>
        <v>0.57756378021054477</v>
      </c>
      <c r="AM321" s="16">
        <f>VLOOKUP($B321,[1]AC!$B:$BJ,38,FALSE)</f>
        <v>0.57749120024610234</v>
      </c>
      <c r="AN321" s="16" t="str">
        <f>VLOOKUP($B322,[1]AC!$B:$BJ,39,FALSE)</f>
        <v>UP</v>
      </c>
      <c r="AO321" s="16" t="str">
        <f>VLOOKUP($B321,[1]AC!$B:$BJ,40,FALSE)</f>
        <v>UP</v>
      </c>
      <c r="AP321" s="16" t="str">
        <f>VLOOKUP($B321,[1]AC!$B:$BJ,41,FALSE)</f>
        <v>POSITIVE</v>
      </c>
      <c r="AQ321" s="16">
        <f>VLOOKUP($B321,[1]AC!$B:$BJ,42,FALSE)</f>
        <v>3950.0925558848953</v>
      </c>
      <c r="AR321" s="16">
        <f>VLOOKUP($B321,[1]AC!$B:$BJ,43,FALSE)</f>
        <v>6769.6039787132295</v>
      </c>
      <c r="AS321" s="16">
        <f>VLOOKUP($B321,[1]AC!$B:$BJ,44,FALSE)</f>
        <v>3946.4918705680834</v>
      </c>
      <c r="AT321" s="16">
        <f>VLOOKUP($B321,[1]AC!$B:$BJ,45,FALSE)</f>
        <v>6766.1256231941452</v>
      </c>
      <c r="AU321" s="16">
        <f>VLOOKUP($B321,[1]AC!$B:$BJ,46,FALSE)</f>
        <v>0.58350422983468697</v>
      </c>
      <c r="AV321" s="16">
        <f>VLOOKUP($B321,[1]AC!$B:$BJ,47,FALSE)</f>
        <v>0.58327203636887659</v>
      </c>
      <c r="AW321" s="16" t="str">
        <f>VLOOKUP($B321,[1]AC!$B:$BJ,48,FALSE)</f>
        <v>UP</v>
      </c>
      <c r="AX321" s="16" t="str">
        <f>VLOOKUP($B321,[1]AC!$B:$BJ,49,FALSE)</f>
        <v>UP</v>
      </c>
      <c r="AY321" s="16" t="str">
        <f>VLOOKUP($B321,[1]AC!$B:$BJ,50,FALSE)</f>
        <v>POSITIVE</v>
      </c>
      <c r="AZ321" s="16">
        <f>VLOOKUP($B321,[1]AC!$B:$BJ,51,FALSE)</f>
        <v>67.896730358319701</v>
      </c>
      <c r="BA321" s="16">
        <f>VLOOKUP($B321,[1]AC!$B:$BJ,52,FALSE)</f>
        <v>4089.8543548387097</v>
      </c>
      <c r="BB321" s="16">
        <f>VLOOKUP($B321,[1]AC!$B:$BJ,53,FALSE)</f>
        <v>3742.2327850000001</v>
      </c>
      <c r="BC321" s="16">
        <f>VLOOKUP($B321,[1]AC!$B:$BJ,54,FALSE)</f>
        <v>9.4180970321640078E-3</v>
      </c>
      <c r="BD321" s="16">
        <f>VLOOKUP($B321,[1]AC!$B:$BJ,55,FALSE)</f>
        <v>2.788762721549487E-2</v>
      </c>
      <c r="BE321" s="16">
        <f>VLOOKUP($B321,[1]AC!$B:$BJ,56,FALSE)</f>
        <v>0.10318444553950945</v>
      </c>
      <c r="BF321" s="14">
        <f>VLOOKUP($B321,[2]indicators!$A:$G,2,FALSE)</f>
        <v>2</v>
      </c>
      <c r="BG321" s="14">
        <f>VLOOKUP($B321,[2]indicators!$A:$G,3,FALSE)</f>
        <v>0</v>
      </c>
      <c r="BH321" s="14">
        <f>VLOOKUP($B321,[2]indicators!$A:$G,4,FALSE)</f>
        <v>0</v>
      </c>
      <c r="BI321" s="17">
        <f>VLOOKUP($B321,[2]indicators!$A:$G,5,FALSE)</f>
        <v>46055</v>
      </c>
      <c r="BJ321" s="17">
        <f>VLOOKUP($B321,[2]indicators!$A:$G,6,FALSE)</f>
        <v>45960</v>
      </c>
      <c r="BK321" s="17">
        <f>VLOOKUP($B321,[2]indicators!$A:$G,7,FALSE)</f>
        <v>0</v>
      </c>
    </row>
    <row r="322" spans="1:63" x14ac:dyDescent="0.25">
      <c r="A322" s="14">
        <v>321</v>
      </c>
      <c r="B322" s="14" t="s">
        <v>791</v>
      </c>
      <c r="C322" s="6" t="s">
        <v>792</v>
      </c>
      <c r="D322" s="6" t="s">
        <v>65</v>
      </c>
      <c r="E322" s="15">
        <f t="shared" ca="1" si="5"/>
        <v>6</v>
      </c>
      <c r="F322" s="16">
        <f>VLOOKUP($B322,[1]AC!$B:$BJ,5,FALSE)</f>
        <v>63.280413251102047</v>
      </c>
      <c r="G322" s="16">
        <f>VLOOKUP($B323,[1]AC!$B:$BJ,6,FALSE)</f>
        <v>52.558294930935155</v>
      </c>
      <c r="H322" s="16">
        <f>VLOOKUP($B323,[1]AC!$B:$BJ,7,FALSE)</f>
        <v>0</v>
      </c>
      <c r="I322" s="16">
        <f>VLOOKUP($B323,[1]AC!$B:$BJ,8,FALSE)</f>
        <v>8107.1319999999996</v>
      </c>
      <c r="J322" s="16">
        <f>VLOOKUP($B323,[1]AC!$B:$BJ,9,FALSE)</f>
        <v>6941.81</v>
      </c>
      <c r="K322" s="16">
        <f>VLOOKUP($B323,[1]AC!$B:$BJ,10,FALSE)</f>
        <v>8162.58</v>
      </c>
      <c r="L322" s="16">
        <f>VLOOKUP($B323,[1]AC!$B:$BJ,11,FALSE)</f>
        <v>6964.82</v>
      </c>
      <c r="M322" s="16">
        <f>VLOOKUP($B323,[1]AC!$B:$BJ,12,FALSE)</f>
        <v>1.1678700511826166</v>
      </c>
      <c r="N322" s="16">
        <f>VLOOKUP($B323,[1]AC!$B:$BJ,13,FALSE)</f>
        <v>1.1719728578771598</v>
      </c>
      <c r="O322" s="16">
        <f>VLOOKUP($B323,[1]AC!$B:$BJ,14,FALSE)</f>
        <v>7531.4149800000023</v>
      </c>
      <c r="P322" s="16">
        <f>VLOOKUP($B323,[1]AC!$B:$BJ,15,FALSE)</f>
        <v>6892.2477999999992</v>
      </c>
      <c r="Q322" s="16">
        <f>VLOOKUP($B323,[1]AC!$B:$BJ,16,FALSE)</f>
        <v>7507.2615600000017</v>
      </c>
      <c r="R322" s="16">
        <f>VLOOKUP($B323,[1]AC!$B:$BJ,17,FALSE)</f>
        <v>6889.6637999999994</v>
      </c>
      <c r="S322" s="16">
        <f>VLOOKUP($B323,[1]AC!$B:$BJ,18,FALSE)</f>
        <v>1.0927371154589078</v>
      </c>
      <c r="T322" s="16">
        <f>VLOOKUP($B323,[1]AC!$B:$BJ,19,FALSE)</f>
        <v>1.0896412042631169</v>
      </c>
      <c r="U322" s="16" t="str">
        <f>VLOOKUP($B322,[1]AC!$B:$BJ,20,FALSE)</f>
        <v>POSITIVE</v>
      </c>
      <c r="V322" s="16" t="str">
        <f>VLOOKUP($B322,[1]AC!$B:$BJ,21,FALSE)</f>
        <v/>
      </c>
      <c r="W322" s="16" t="str">
        <f>VLOOKUP($B322,[1]AC!$B:$BJ,22,FALSE)</f>
        <v>UP</v>
      </c>
      <c r="X322" s="16" t="str">
        <f>VLOOKUP($B322,[1]AC!$B:$BJ,23,FALSE)</f>
        <v>POSITIVE</v>
      </c>
      <c r="Y322" s="16">
        <f>VLOOKUP($B322,[1]AC!$B:$BJ,24,FALSE)</f>
        <v>13023.055076923078</v>
      </c>
      <c r="Z322" s="16">
        <f>VLOOKUP($B322,[1]AC!$B:$BJ,25,FALSE)</f>
        <v>6852.6203076923057</v>
      </c>
      <c r="AA322" s="16">
        <f>VLOOKUP($B322,[1]AC!$B:$BJ,26,FALSE)</f>
        <v>13003.321538461538</v>
      </c>
      <c r="AB322" s="16">
        <f>VLOOKUP($B322,[1]AC!$B:$BJ,27,FALSE)</f>
        <v>6850.3815384615364</v>
      </c>
      <c r="AC322" s="16">
        <f>VLOOKUP($B322,[1]AC!$B:$BJ,28,FALSE)</f>
        <v>1.9004489512288085</v>
      </c>
      <c r="AD322" s="16">
        <f>VLOOKUP($B322,[1]AC!$B:$BJ,29,FALSE)</f>
        <v>1.8981893877668357</v>
      </c>
      <c r="AE322" s="16" t="str">
        <f>VLOOKUP($B322,[1]AC!$B:$BJ,30,FALSE)</f>
        <v>UP</v>
      </c>
      <c r="AF322" s="16" t="str">
        <f>VLOOKUP($B322,[1]AC!$B:$BJ,31,FALSE)</f>
        <v>UP</v>
      </c>
      <c r="AG322" s="16" t="str">
        <f>VLOOKUP($B322,[1]AC!$B:$BJ,32,FALSE)</f>
        <v>POSITIVE</v>
      </c>
      <c r="AH322" s="16">
        <f>VLOOKUP($B322,[1]AC!$B:$BJ,33,FALSE)</f>
        <v>12512.939999999997</v>
      </c>
      <c r="AI322" s="16">
        <f>VLOOKUP($B322,[1]AC!$B:$BJ,34,FALSE)</f>
        <v>6560.7823076923087</v>
      </c>
      <c r="AJ322" s="16">
        <f>VLOOKUP($B322,[1]AC!$B:$BJ,35,FALSE)</f>
        <v>12512.927435897434</v>
      </c>
      <c r="AK322" s="16">
        <f>VLOOKUP($B322,[1]AC!$B:$BJ,36,FALSE)</f>
        <v>6561.3723076923088</v>
      </c>
      <c r="AL322" s="16">
        <f>VLOOKUP($B322,[1]AC!$B:$BJ,37,FALSE)</f>
        <v>1.907232920276744</v>
      </c>
      <c r="AM322" s="16">
        <f>VLOOKUP($B322,[1]AC!$B:$BJ,38,FALSE)</f>
        <v>1.9070595066260367</v>
      </c>
      <c r="AN322" s="16" t="str">
        <f>VLOOKUP($B323,[1]AC!$B:$BJ,39,FALSE)</f>
        <v>DOWN</v>
      </c>
      <c r="AO322" s="16" t="str">
        <f>VLOOKUP($B322,[1]AC!$B:$BJ,40,FALSE)</f>
        <v>UP</v>
      </c>
      <c r="AP322" s="16" t="str">
        <f>VLOOKUP($B322,[1]AC!$B:$BJ,41,FALSE)</f>
        <v>POSITIVE</v>
      </c>
      <c r="AQ322" s="16">
        <f>VLOOKUP($B322,[1]AC!$B:$BJ,42,FALSE)</f>
        <v>12890.491175337638</v>
      </c>
      <c r="AR322" s="16">
        <f>VLOOKUP($B322,[1]AC!$B:$BJ,43,FALSE)</f>
        <v>6769.6039787132295</v>
      </c>
      <c r="AS322" s="16">
        <f>VLOOKUP($B322,[1]AC!$B:$BJ,44,FALSE)</f>
        <v>12877.812931422684</v>
      </c>
      <c r="AT322" s="16">
        <f>VLOOKUP($B322,[1]AC!$B:$BJ,45,FALSE)</f>
        <v>6766.1256231941452</v>
      </c>
      <c r="AU322" s="16">
        <f>VLOOKUP($B322,[1]AC!$B:$BJ,46,FALSE)</f>
        <v>1.9041721223089731</v>
      </c>
      <c r="AV322" s="16">
        <f>VLOOKUP($B322,[1]AC!$B:$BJ,47,FALSE)</f>
        <v>1.9032772444067245</v>
      </c>
      <c r="AW322" s="16" t="str">
        <f>VLOOKUP($B322,[1]AC!$B:$BJ,48,FALSE)</f>
        <v>UP</v>
      </c>
      <c r="AX322" s="16" t="str">
        <f>VLOOKUP($B322,[1]AC!$B:$BJ,49,FALSE)</f>
        <v>UP</v>
      </c>
      <c r="AY322" s="16" t="str">
        <f>VLOOKUP($B322,[1]AC!$B:$BJ,50,FALSE)</f>
        <v>POSITIVE</v>
      </c>
      <c r="AZ322" s="16">
        <f>VLOOKUP($B322,[1]AC!$B:$BJ,51,FALSE)</f>
        <v>74.194907197805691</v>
      </c>
      <c r="BA322" s="16">
        <f>VLOOKUP($B322,[1]AC!$B:$BJ,52,FALSE)</f>
        <v>13313.534838709678</v>
      </c>
      <c r="BB322" s="16">
        <f>VLOOKUP($B322,[1]AC!$B:$BJ,53,FALSE)</f>
        <v>12439.913749999996</v>
      </c>
      <c r="BC322" s="16">
        <f>VLOOKUP($B322,[1]AC!$B:$BJ,54,FALSE)</f>
        <v>1.5374216071842195E-2</v>
      </c>
      <c r="BD322" s="16">
        <f>VLOOKUP($B322,[1]AC!$B:$BJ,55,FALSE)</f>
        <v>2.6495764813312173E-2</v>
      </c>
      <c r="BE322" s="16">
        <f>VLOOKUP($B322,[1]AC!$B:$BJ,56,FALSE)</f>
        <v>8.668116770504164E-2</v>
      </c>
      <c r="BF322" s="14">
        <f>VLOOKUP($B322,[2]indicators!$A:$G,2,FALSE)</f>
        <v>7</v>
      </c>
      <c r="BG322" s="14">
        <f>VLOOKUP($B322,[2]indicators!$A:$G,3,FALSE)</f>
        <v>0</v>
      </c>
      <c r="BH322" s="14">
        <f>VLOOKUP($B322,[2]indicators!$A:$G,4,FALSE)</f>
        <v>0</v>
      </c>
      <c r="BI322" s="17">
        <f>VLOOKUP($B322,[2]indicators!$A:$G,5,FALSE)</f>
        <v>0</v>
      </c>
      <c r="BJ322" s="17">
        <f>VLOOKUP($B322,[2]indicators!$A:$G,6,FALSE)</f>
        <v>46028</v>
      </c>
      <c r="BK322" s="17">
        <f>VLOOKUP($B322,[2]indicators!$A:$G,7,FALSE)</f>
        <v>0</v>
      </c>
    </row>
    <row r="323" spans="1:63" x14ac:dyDescent="0.25">
      <c r="A323" s="14">
        <v>322</v>
      </c>
      <c r="B323" s="14" t="s">
        <v>793</v>
      </c>
      <c r="C323" s="6" t="s">
        <v>826</v>
      </c>
      <c r="D323" s="6" t="s">
        <v>65</v>
      </c>
      <c r="E323" s="15">
        <f t="shared" ca="1" si="5"/>
        <v>5</v>
      </c>
      <c r="F323" s="16">
        <f>VLOOKUP($B323,[1]AC!$B:$BJ,5,FALSE)</f>
        <v>57.500069632679754</v>
      </c>
      <c r="G323" s="16">
        <f>VLOOKUP($B324,[1]AC!$B:$BJ,6,FALSE)</f>
        <v>52.558294930935155</v>
      </c>
      <c r="H323" s="16">
        <f>VLOOKUP($B324,[1]AC!$B:$BJ,7,FALSE)</f>
        <v>0</v>
      </c>
      <c r="I323" s="16">
        <f>VLOOKUP($B324,[1]AC!$B:$BJ,8,FALSE)</f>
        <v>1561.3109999999999</v>
      </c>
      <c r="J323" s="16">
        <f>VLOOKUP($B324,[1]AC!$B:$BJ,9,FALSE)</f>
        <v>6941.81</v>
      </c>
      <c r="K323" s="16">
        <f>VLOOKUP($B324,[1]AC!$B:$BJ,10,FALSE)</f>
        <v>1566.144</v>
      </c>
      <c r="L323" s="16">
        <f>VLOOKUP($B324,[1]AC!$B:$BJ,11,FALSE)</f>
        <v>6964.82</v>
      </c>
      <c r="M323" s="16">
        <f>VLOOKUP($B324,[1]AC!$B:$BJ,12,FALSE)</f>
        <v>0.22491410741578924</v>
      </c>
      <c r="N323" s="16">
        <f>VLOOKUP($B324,[1]AC!$B:$BJ,13,FALSE)</f>
        <v>0.224864964205823</v>
      </c>
      <c r="O323" s="16">
        <f>VLOOKUP($B324,[1]AC!$B:$BJ,14,FALSE)</f>
        <v>1544.8258619999999</v>
      </c>
      <c r="P323" s="16">
        <f>VLOOKUP($B324,[1]AC!$B:$BJ,15,FALSE)</f>
        <v>6892.2477999999992</v>
      </c>
      <c r="Q323" s="16">
        <f>VLOOKUP($B324,[1]AC!$B:$BJ,16,FALSE)</f>
        <v>1544.0828579999995</v>
      </c>
      <c r="R323" s="16">
        <f>VLOOKUP($B324,[1]AC!$B:$BJ,17,FALSE)</f>
        <v>6889.6637999999994</v>
      </c>
      <c r="S323" s="16">
        <f>VLOOKUP($B324,[1]AC!$B:$BJ,18,FALSE)</f>
        <v>0.22413962858387071</v>
      </c>
      <c r="T323" s="16">
        <f>VLOOKUP($B324,[1]AC!$B:$BJ,19,FALSE)</f>
        <v>0.2241158498909627</v>
      </c>
      <c r="U323" s="16" t="str">
        <f>VLOOKUP($B323,[1]AC!$B:$BJ,20,FALSE)</f>
        <v>NEGATIVE</v>
      </c>
      <c r="V323" s="16" t="str">
        <f>VLOOKUP($B323,[1]AC!$B:$BJ,21,FALSE)</f>
        <v/>
      </c>
      <c r="W323" s="16" t="str">
        <f>VLOOKUP($B323,[1]AC!$B:$BJ,22,FALSE)</f>
        <v>UP</v>
      </c>
      <c r="X323" s="16" t="str">
        <f>VLOOKUP($B323,[1]AC!$B:$BJ,23,FALSE)</f>
        <v>POSITIVE</v>
      </c>
      <c r="Y323" s="16">
        <f>VLOOKUP($B323,[1]AC!$B:$BJ,24,FALSE)</f>
        <v>7359.8055692307726</v>
      </c>
      <c r="Z323" s="16">
        <f>VLOOKUP($B323,[1]AC!$B:$BJ,25,FALSE)</f>
        <v>6852.6203076923057</v>
      </c>
      <c r="AA323" s="16">
        <f>VLOOKUP($B323,[1]AC!$B:$BJ,26,FALSE)</f>
        <v>7345.6999384615401</v>
      </c>
      <c r="AB323" s="16">
        <f>VLOOKUP($B323,[1]AC!$B:$BJ,27,FALSE)</f>
        <v>6850.3815384615364</v>
      </c>
      <c r="AC323" s="16">
        <f>VLOOKUP($B323,[1]AC!$B:$BJ,28,FALSE)</f>
        <v>1.0740133319467786</v>
      </c>
      <c r="AD323" s="16">
        <f>VLOOKUP($B323,[1]AC!$B:$BJ,29,FALSE)</f>
        <v>1.0723052281422625</v>
      </c>
      <c r="AE323" s="16" t="str">
        <f>VLOOKUP($B323,[1]AC!$B:$BJ,30,FALSE)</f>
        <v>UP</v>
      </c>
      <c r="AF323" s="16" t="str">
        <f>VLOOKUP($B323,[1]AC!$B:$BJ,31,FALSE)</f>
        <v>UP</v>
      </c>
      <c r="AG323" s="16" t="str">
        <f>VLOOKUP($B323,[1]AC!$B:$BJ,32,FALSE)</f>
        <v>POSITIVE</v>
      </c>
      <c r="AH323" s="16">
        <f>VLOOKUP($B323,[1]AC!$B:$BJ,33,FALSE)</f>
        <v>6425.2841794871792</v>
      </c>
      <c r="AI323" s="16">
        <f>VLOOKUP($B323,[1]AC!$B:$BJ,34,FALSE)</f>
        <v>6560.7823076923087</v>
      </c>
      <c r="AJ323" s="16">
        <f>VLOOKUP($B323,[1]AC!$B:$BJ,35,FALSE)</f>
        <v>6426.7059230769219</v>
      </c>
      <c r="AK323" s="16">
        <f>VLOOKUP($B323,[1]AC!$B:$BJ,36,FALSE)</f>
        <v>6561.3723076923088</v>
      </c>
      <c r="AL323" s="16">
        <f>VLOOKUP($B323,[1]AC!$B:$BJ,37,FALSE)</f>
        <v>0.97934726045607978</v>
      </c>
      <c r="AM323" s="16">
        <f>VLOOKUP($B323,[1]AC!$B:$BJ,38,FALSE)</f>
        <v>0.97947588121809381</v>
      </c>
      <c r="AN323" s="16" t="str">
        <f>VLOOKUP($B324,[1]AC!$B:$BJ,39,FALSE)</f>
        <v>DOWN</v>
      </c>
      <c r="AO323" s="16" t="str">
        <f>VLOOKUP($B323,[1]AC!$B:$BJ,40,FALSE)</f>
        <v>DOWN</v>
      </c>
      <c r="AP323" s="16" t="str">
        <f>VLOOKUP($B323,[1]AC!$B:$BJ,41,FALSE)</f>
        <v>POSITIVE</v>
      </c>
      <c r="AQ323" s="16">
        <f>VLOOKUP($B323,[1]AC!$B:$BJ,42,FALSE)</f>
        <v>7139.7743185945428</v>
      </c>
      <c r="AR323" s="16">
        <f>VLOOKUP($B323,[1]AC!$B:$BJ,43,FALSE)</f>
        <v>6769.6039787132295</v>
      </c>
      <c r="AS323" s="16">
        <f>VLOOKUP($B323,[1]AC!$B:$BJ,44,FALSE)</f>
        <v>7120.2300781908325</v>
      </c>
      <c r="AT323" s="16">
        <f>VLOOKUP($B323,[1]AC!$B:$BJ,45,FALSE)</f>
        <v>6766.1256231941452</v>
      </c>
      <c r="AU323" s="16">
        <f>VLOOKUP($B323,[1]AC!$B:$BJ,46,FALSE)</f>
        <v>1.0546812400024137</v>
      </c>
      <c r="AV323" s="16">
        <f>VLOOKUP($B323,[1]AC!$B:$BJ,47,FALSE)</f>
        <v>1.0523348921845057</v>
      </c>
      <c r="AW323" s="16" t="str">
        <f>VLOOKUP($B323,[1]AC!$B:$BJ,48,FALSE)</f>
        <v>UP</v>
      </c>
      <c r="AX323" s="16" t="str">
        <f>VLOOKUP($B323,[1]AC!$B:$BJ,49,FALSE)</f>
        <v>UP</v>
      </c>
      <c r="AY323" s="16" t="str">
        <f>VLOOKUP($B323,[1]AC!$B:$BJ,50,FALSE)</f>
        <v>POSITIVE</v>
      </c>
      <c r="AZ323" s="16">
        <f>VLOOKUP($B323,[1]AC!$B:$BJ,51,FALSE)</f>
        <v>86.149596744067864</v>
      </c>
      <c r="BA323" s="16">
        <f>VLOOKUP($B323,[1]AC!$B:$BJ,52,FALSE)</f>
        <v>7768.1901612903221</v>
      </c>
      <c r="BB323" s="16">
        <f>VLOOKUP($B323,[1]AC!$B:$BJ,53,FALSE)</f>
        <v>6244.5961449999977</v>
      </c>
      <c r="BC323" s="16">
        <f>VLOOKUP($B323,[1]AC!$B:$BJ,54,FALSE)</f>
        <v>4.3632021316710068E-2</v>
      </c>
      <c r="BD323" s="16">
        <f>VLOOKUP($B323,[1]AC!$B:$BJ,55,FALSE)</f>
        <v>7.6442079148319131E-2</v>
      </c>
      <c r="BE323" s="16">
        <f>VLOOKUP($B323,[1]AC!$B:$BJ,56,FALSE)</f>
        <v>0.29826362053714561</v>
      </c>
      <c r="BF323" s="14">
        <f>VLOOKUP($B323,[2]indicators!$A:$G,2,FALSE)</f>
        <v>3</v>
      </c>
      <c r="BG323" s="14">
        <f>VLOOKUP($B323,[2]indicators!$A:$G,3,FALSE)</f>
        <v>0</v>
      </c>
      <c r="BH323" s="14">
        <f>VLOOKUP($B323,[2]indicators!$A:$G,4,FALSE)</f>
        <v>0</v>
      </c>
      <c r="BI323" s="17">
        <f>VLOOKUP($B323,[2]indicators!$A:$G,5,FALSE)</f>
        <v>0</v>
      </c>
      <c r="BJ323" s="17">
        <f>VLOOKUP($B323,[2]indicators!$A:$G,6,FALSE)</f>
        <v>45958</v>
      </c>
      <c r="BK323" s="17">
        <f>VLOOKUP($B323,[2]indicators!$A:$G,7,FALSE)</f>
        <v>46038</v>
      </c>
    </row>
    <row r="324" spans="1:63" x14ac:dyDescent="0.25">
      <c r="A324" s="14">
        <v>323</v>
      </c>
      <c r="B324" s="14" t="s">
        <v>794</v>
      </c>
      <c r="C324" s="6" t="s">
        <v>827</v>
      </c>
      <c r="D324" s="6" t="s">
        <v>65</v>
      </c>
      <c r="E324" s="15">
        <f t="shared" ca="1" si="5"/>
        <v>5</v>
      </c>
      <c r="F324" s="16">
        <f>VLOOKUP($B324,[1]AC!$B:$BJ,5,FALSE)</f>
        <v>54.002251792384946</v>
      </c>
      <c r="G324" s="16">
        <f>VLOOKUP($B325,[1]AC!$B:$BJ,6,FALSE)</f>
        <v>52.558294930935155</v>
      </c>
      <c r="H324" s="16">
        <f>VLOOKUP($B325,[1]AC!$B:$BJ,7,FALSE)</f>
        <v>0</v>
      </c>
      <c r="I324" s="16">
        <f>VLOOKUP($B325,[1]AC!$B:$BJ,8,FALSE)</f>
        <v>33256.83</v>
      </c>
      <c r="J324" s="16">
        <f>VLOOKUP($B325,[1]AC!$B:$BJ,9,FALSE)</f>
        <v>6941.81</v>
      </c>
      <c r="K324" s="16">
        <f>VLOOKUP($B325,[1]AC!$B:$BJ,10,FALSE)</f>
        <v>33023.32</v>
      </c>
      <c r="L324" s="16">
        <f>VLOOKUP($B325,[1]AC!$B:$BJ,11,FALSE)</f>
        <v>6964.82</v>
      </c>
      <c r="M324" s="16">
        <f>VLOOKUP($B325,[1]AC!$B:$BJ,12,FALSE)</f>
        <v>4.7908009582515225</v>
      </c>
      <c r="N324" s="16">
        <f>VLOOKUP($B325,[1]AC!$B:$BJ,13,FALSE)</f>
        <v>4.7414462972481699</v>
      </c>
      <c r="O324" s="16">
        <f>VLOOKUP($B325,[1]AC!$B:$BJ,14,FALSE)</f>
        <v>32174.095400000009</v>
      </c>
      <c r="P324" s="16">
        <f>VLOOKUP($B325,[1]AC!$B:$BJ,15,FALSE)</f>
        <v>6892.2477999999992</v>
      </c>
      <c r="Q324" s="16">
        <f>VLOOKUP($B325,[1]AC!$B:$BJ,16,FALSE)</f>
        <v>32132.893000000007</v>
      </c>
      <c r="R324" s="16">
        <f>VLOOKUP($B325,[1]AC!$B:$BJ,17,FALSE)</f>
        <v>6889.6637999999994</v>
      </c>
      <c r="S324" s="16">
        <f>VLOOKUP($B325,[1]AC!$B:$BJ,18,FALSE)</f>
        <v>4.6681570851239584</v>
      </c>
      <c r="T324" s="16">
        <f>VLOOKUP($B325,[1]AC!$B:$BJ,19,FALSE)</f>
        <v>4.6639275780046061</v>
      </c>
      <c r="U324" s="16" t="str">
        <f>VLOOKUP($B324,[1]AC!$B:$BJ,20,FALSE)</f>
        <v>NEGATIVE</v>
      </c>
      <c r="V324" s="16" t="str">
        <f>VLOOKUP($B324,[1]AC!$B:$BJ,21,FALSE)</f>
        <v/>
      </c>
      <c r="W324" s="16" t="str">
        <f>VLOOKUP($B324,[1]AC!$B:$BJ,22,FALSE)</f>
        <v>UP</v>
      </c>
      <c r="X324" s="16" t="str">
        <f>VLOOKUP($B324,[1]AC!$B:$BJ,23,FALSE)</f>
        <v>POSITIVE</v>
      </c>
      <c r="Y324" s="16">
        <f>VLOOKUP($B324,[1]AC!$B:$BJ,24,FALSE)</f>
        <v>1534.9706969230772</v>
      </c>
      <c r="Z324" s="16">
        <f>VLOOKUP($B324,[1]AC!$B:$BJ,25,FALSE)</f>
        <v>6852.6203076923057</v>
      </c>
      <c r="AA324" s="16">
        <f>VLOOKUP($B324,[1]AC!$B:$BJ,26,FALSE)</f>
        <v>1534.3177092307692</v>
      </c>
      <c r="AB324" s="16">
        <f>VLOOKUP($B324,[1]AC!$B:$BJ,27,FALSE)</f>
        <v>6850.3815384615364</v>
      </c>
      <c r="AC324" s="16">
        <f>VLOOKUP($B324,[1]AC!$B:$BJ,28,FALSE)</f>
        <v>0.223997628352474</v>
      </c>
      <c r="AD324" s="16">
        <f>VLOOKUP($B324,[1]AC!$B:$BJ,29,FALSE)</f>
        <v>0.22397551152681452</v>
      </c>
      <c r="AE324" s="16" t="str">
        <f>VLOOKUP($B324,[1]AC!$B:$BJ,30,FALSE)</f>
        <v>UP</v>
      </c>
      <c r="AF324" s="16" t="str">
        <f>VLOOKUP($B324,[1]AC!$B:$BJ,31,FALSE)</f>
        <v>UP</v>
      </c>
      <c r="AG324" s="16" t="str">
        <f>VLOOKUP($B324,[1]AC!$B:$BJ,32,FALSE)</f>
        <v>POSITIVE</v>
      </c>
      <c r="AH324" s="16">
        <f>VLOOKUP($B324,[1]AC!$B:$BJ,33,FALSE)</f>
        <v>1470.1697641025637</v>
      </c>
      <c r="AI324" s="16">
        <f>VLOOKUP($B324,[1]AC!$B:$BJ,34,FALSE)</f>
        <v>6560.7823076923087</v>
      </c>
      <c r="AJ324" s="16">
        <f>VLOOKUP($B324,[1]AC!$B:$BJ,35,FALSE)</f>
        <v>1470.2936820512816</v>
      </c>
      <c r="AK324" s="16">
        <f>VLOOKUP($B324,[1]AC!$B:$BJ,36,FALSE)</f>
        <v>6561.3723076923088</v>
      </c>
      <c r="AL324" s="16">
        <f>VLOOKUP($B324,[1]AC!$B:$BJ,37,FALSE)</f>
        <v>0.22408452150269281</v>
      </c>
      <c r="AM324" s="16">
        <f>VLOOKUP($B324,[1]AC!$B:$BJ,38,FALSE)</f>
        <v>0.22408325775502239</v>
      </c>
      <c r="AN324" s="16" t="str">
        <f>VLOOKUP($B325,[1]AC!$B:$BJ,39,FALSE)</f>
        <v>UP</v>
      </c>
      <c r="AO324" s="16" t="str">
        <f>VLOOKUP($B324,[1]AC!$B:$BJ,40,FALSE)</f>
        <v>UP</v>
      </c>
      <c r="AP324" s="16" t="str">
        <f>VLOOKUP($B324,[1]AC!$B:$BJ,41,FALSE)</f>
        <v>POSITIVE</v>
      </c>
      <c r="AQ324" s="16">
        <f>VLOOKUP($B324,[1]AC!$B:$BJ,42,FALSE)</f>
        <v>1517.1100481846609</v>
      </c>
      <c r="AR324" s="16">
        <f>VLOOKUP($B324,[1]AC!$B:$BJ,43,FALSE)</f>
        <v>6769.6039787132295</v>
      </c>
      <c r="AS324" s="16">
        <f>VLOOKUP($B324,[1]AC!$B:$BJ,44,FALSE)</f>
        <v>1516.2172319971987</v>
      </c>
      <c r="AT324" s="16">
        <f>VLOOKUP($B324,[1]AC!$B:$BJ,45,FALSE)</f>
        <v>6766.1256231941452</v>
      </c>
      <c r="AU324" s="16">
        <f>VLOOKUP($B324,[1]AC!$B:$BJ,46,FALSE)</f>
        <v>0.2241061741506826</v>
      </c>
      <c r="AV324" s="16">
        <f>VLOOKUP($B324,[1]AC!$B:$BJ,47,FALSE)</f>
        <v>0.22408942967296319</v>
      </c>
      <c r="AW324" s="16" t="str">
        <f>VLOOKUP($B324,[1]AC!$B:$BJ,48,FALSE)</f>
        <v>UP</v>
      </c>
      <c r="AX324" s="16" t="str">
        <f>VLOOKUP($B324,[1]AC!$B:$BJ,49,FALSE)</f>
        <v>UP</v>
      </c>
      <c r="AY324" s="16" t="str">
        <f>VLOOKUP($B324,[1]AC!$B:$BJ,50,FALSE)</f>
        <v>POSITIVE</v>
      </c>
      <c r="AZ324" s="16">
        <f>VLOOKUP($B324,[1]AC!$B:$BJ,51,FALSE)</f>
        <v>67.679924864307793</v>
      </c>
      <c r="BA324" s="16">
        <f>VLOOKUP($B324,[1]AC!$B:$BJ,52,FALSE)</f>
        <v>1552.6391677419354</v>
      </c>
      <c r="BB324" s="16">
        <f>VLOOKUP($B324,[1]AC!$B:$BJ,53,FALSE)</f>
        <v>1453.1946295000007</v>
      </c>
      <c r="BC324" s="16">
        <f>VLOOKUP($B324,[1]AC!$B:$BJ,54,FALSE)</f>
        <v>5.585220596151963E-3</v>
      </c>
      <c r="BD324" s="16">
        <f>VLOOKUP($B324,[1]AC!$B:$BJ,55,FALSE)</f>
        <v>1.067119499064928E-2</v>
      </c>
      <c r="BE324" s="16">
        <f>VLOOKUP($B324,[1]AC!$B:$BJ,56,FALSE)</f>
        <v>7.439909858268523E-2</v>
      </c>
      <c r="BF324" s="14">
        <f>VLOOKUP($B324,[2]indicators!$A:$G,2,FALSE)</f>
        <v>3</v>
      </c>
      <c r="BG324" s="14">
        <f>VLOOKUP($B324,[2]indicators!$A:$G,3,FALSE)</f>
        <v>0</v>
      </c>
      <c r="BH324" s="14">
        <f>VLOOKUP($B324,[2]indicators!$A:$G,4,FALSE)</f>
        <v>0</v>
      </c>
      <c r="BI324" s="17">
        <f>VLOOKUP($B324,[2]indicators!$A:$G,5,FALSE)</f>
        <v>0</v>
      </c>
      <c r="BJ324" s="17">
        <f>VLOOKUP($B324,[2]indicators!$A:$G,6,FALSE)</f>
        <v>45958</v>
      </c>
      <c r="BK324" s="17">
        <f>VLOOKUP($B324,[2]indicators!$A:$G,7,FALSE)</f>
        <v>0</v>
      </c>
    </row>
    <row r="325" spans="1:63" x14ac:dyDescent="0.25">
      <c r="A325" s="14">
        <v>324</v>
      </c>
      <c r="B325" s="14" t="s">
        <v>795</v>
      </c>
      <c r="C325" s="6" t="s">
        <v>796</v>
      </c>
      <c r="D325" s="6" t="s">
        <v>65</v>
      </c>
      <c r="E325" s="15">
        <f t="shared" ca="1" si="5"/>
        <v>5</v>
      </c>
      <c r="F325" s="16">
        <f>VLOOKUP($B325,[1]AC!$B:$BJ,5,FALSE)</f>
        <v>60.165955933398628</v>
      </c>
      <c r="G325" s="16">
        <f>VLOOKUP($B326,[1]AC!$B:$BJ,6,FALSE)</f>
        <v>52.558294930935155</v>
      </c>
      <c r="H325" s="16">
        <f>VLOOKUP($B326,[1]AC!$B:$BJ,7,FALSE)</f>
        <v>0</v>
      </c>
      <c r="I325" s="16">
        <f>VLOOKUP($B326,[1]AC!$B:$BJ,8,FALSE)</f>
        <v>6047.06</v>
      </c>
      <c r="J325" s="16">
        <f>VLOOKUP($B326,[1]AC!$B:$BJ,9,FALSE)</f>
        <v>6941.81</v>
      </c>
      <c r="K325" s="16">
        <f>VLOOKUP($B326,[1]AC!$B:$BJ,10,FALSE)</f>
        <v>6059.01</v>
      </c>
      <c r="L325" s="16">
        <f>VLOOKUP($B326,[1]AC!$B:$BJ,11,FALSE)</f>
        <v>6964.82</v>
      </c>
      <c r="M325" s="16">
        <f>VLOOKUP($B326,[1]AC!$B:$BJ,12,FALSE)</f>
        <v>0.87110710319066642</v>
      </c>
      <c r="N325" s="16">
        <f>VLOOKUP($B326,[1]AC!$B:$BJ,13,FALSE)</f>
        <v>0.86994495191548393</v>
      </c>
      <c r="O325" s="16">
        <f>VLOOKUP($B326,[1]AC!$B:$BJ,14,FALSE)</f>
        <v>5860.0941999999995</v>
      </c>
      <c r="P325" s="16">
        <f>VLOOKUP($B326,[1]AC!$B:$BJ,15,FALSE)</f>
        <v>6892.2477999999992</v>
      </c>
      <c r="Q325" s="16">
        <f>VLOOKUP($B326,[1]AC!$B:$BJ,16,FALSE)</f>
        <v>5852.2163999999975</v>
      </c>
      <c r="R325" s="16">
        <f>VLOOKUP($B326,[1]AC!$B:$BJ,17,FALSE)</f>
        <v>6889.6637999999994</v>
      </c>
      <c r="S325" s="16">
        <f>VLOOKUP($B326,[1]AC!$B:$BJ,18,FALSE)</f>
        <v>0.8502442700913917</v>
      </c>
      <c r="T325" s="16">
        <f>VLOOKUP($B326,[1]AC!$B:$BJ,19,FALSE)</f>
        <v>0.84941973511102209</v>
      </c>
      <c r="U325" s="16" t="str">
        <f>VLOOKUP($B325,[1]AC!$B:$BJ,20,FALSE)</f>
        <v>NEGATIVE</v>
      </c>
      <c r="V325" s="16" t="str">
        <f>VLOOKUP($B325,[1]AC!$B:$BJ,21,FALSE)</f>
        <v/>
      </c>
      <c r="W325" s="16" t="str">
        <f>VLOOKUP($B325,[1]AC!$B:$BJ,22,FALSE)</f>
        <v>UP</v>
      </c>
      <c r="X325" s="16" t="str">
        <f>VLOOKUP($B325,[1]AC!$B:$BJ,23,FALSE)</f>
        <v>POSITIVE</v>
      </c>
      <c r="Y325" s="16">
        <f>VLOOKUP($B325,[1]AC!$B:$BJ,24,FALSE)</f>
        <v>31770.62707692308</v>
      </c>
      <c r="Z325" s="16">
        <f>VLOOKUP($B325,[1]AC!$B:$BJ,25,FALSE)</f>
        <v>6852.6203076923057</v>
      </c>
      <c r="AA325" s="16">
        <f>VLOOKUP($B325,[1]AC!$B:$BJ,26,FALSE)</f>
        <v>31718.500307692309</v>
      </c>
      <c r="AB325" s="16">
        <f>VLOOKUP($B325,[1]AC!$B:$BJ,27,FALSE)</f>
        <v>6850.3815384615364</v>
      </c>
      <c r="AC325" s="16">
        <f>VLOOKUP($B325,[1]AC!$B:$BJ,28,FALSE)</f>
        <v>4.6362742499040026</v>
      </c>
      <c r="AD325" s="16">
        <f>VLOOKUP($B325,[1]AC!$B:$BJ,29,FALSE)</f>
        <v>4.6301801045107442</v>
      </c>
      <c r="AE325" s="16" t="str">
        <f>VLOOKUP($B325,[1]AC!$B:$BJ,30,FALSE)</f>
        <v>UP</v>
      </c>
      <c r="AF325" s="16" t="str">
        <f>VLOOKUP($B325,[1]AC!$B:$BJ,31,FALSE)</f>
        <v>UP</v>
      </c>
      <c r="AG325" s="16" t="str">
        <f>VLOOKUP($B325,[1]AC!$B:$BJ,32,FALSE)</f>
        <v>POSITIVE</v>
      </c>
      <c r="AH325" s="16">
        <f>VLOOKUP($B325,[1]AC!$B:$BJ,33,FALSE)</f>
        <v>29544.755384615382</v>
      </c>
      <c r="AI325" s="16">
        <f>VLOOKUP($B325,[1]AC!$B:$BJ,34,FALSE)</f>
        <v>6560.7823076923087</v>
      </c>
      <c r="AJ325" s="16">
        <f>VLOOKUP($B325,[1]AC!$B:$BJ,35,FALSE)</f>
        <v>29538.767948717945</v>
      </c>
      <c r="AK325" s="16">
        <f>VLOOKUP($B325,[1]AC!$B:$BJ,36,FALSE)</f>
        <v>6561.3723076923088</v>
      </c>
      <c r="AL325" s="16">
        <f>VLOOKUP($B325,[1]AC!$B:$BJ,37,FALSE)</f>
        <v>4.5032366566979514</v>
      </c>
      <c r="AM325" s="16">
        <f>VLOOKUP($B325,[1]AC!$B:$BJ,38,FALSE)</f>
        <v>4.5019191967033771</v>
      </c>
      <c r="AN325" s="16" t="str">
        <f>VLOOKUP($B326,[1]AC!$B:$BJ,39,FALSE)</f>
        <v>DOWN</v>
      </c>
      <c r="AO325" s="16" t="str">
        <f>VLOOKUP($B325,[1]AC!$B:$BJ,40,FALSE)</f>
        <v>UP</v>
      </c>
      <c r="AP325" s="16" t="str">
        <f>VLOOKUP($B325,[1]AC!$B:$BJ,41,FALSE)</f>
        <v>POSITIVE</v>
      </c>
      <c r="AQ325" s="16">
        <f>VLOOKUP($B325,[1]AC!$B:$BJ,42,FALSE)</f>
        <v>31163.791235164121</v>
      </c>
      <c r="AR325" s="16">
        <f>VLOOKUP($B325,[1]AC!$B:$BJ,43,FALSE)</f>
        <v>6769.6039787132295</v>
      </c>
      <c r="AS325" s="16">
        <f>VLOOKUP($B325,[1]AC!$B:$BJ,44,FALSE)</f>
        <v>31121.515478165111</v>
      </c>
      <c r="AT325" s="16">
        <f>VLOOKUP($B325,[1]AC!$B:$BJ,45,FALSE)</f>
        <v>6766.1256231941452</v>
      </c>
      <c r="AU325" s="16">
        <f>VLOOKUP($B325,[1]AC!$B:$BJ,46,FALSE)</f>
        <v>4.6034880818962991</v>
      </c>
      <c r="AV325" s="16">
        <f>VLOOKUP($B325,[1]AC!$B:$BJ,47,FALSE)</f>
        <v>4.5996065121051215</v>
      </c>
      <c r="AW325" s="16" t="str">
        <f>VLOOKUP($B325,[1]AC!$B:$BJ,48,FALSE)</f>
        <v>UP</v>
      </c>
      <c r="AX325" s="16" t="str">
        <f>VLOOKUP($B325,[1]AC!$B:$BJ,49,FALSE)</f>
        <v>UP</v>
      </c>
      <c r="AY325" s="16" t="str">
        <f>VLOOKUP($B325,[1]AC!$B:$BJ,50,FALSE)</f>
        <v>POSITIVE</v>
      </c>
      <c r="AZ325" s="16">
        <f>VLOOKUP($B325,[1]AC!$B:$BJ,51,FALSE)</f>
        <v>69.619572927083112</v>
      </c>
      <c r="BA325" s="16">
        <f>VLOOKUP($B325,[1]AC!$B:$BJ,52,FALSE)</f>
        <v>32608.887096774197</v>
      </c>
      <c r="BB325" s="16">
        <f>VLOOKUP($B325,[1]AC!$B:$BJ,53,FALSE)</f>
        <v>29110.276349999986</v>
      </c>
      <c r="BC325" s="16">
        <f>VLOOKUP($B325,[1]AC!$B:$BJ,54,FALSE)</f>
        <v>1.9870132375351846E-2</v>
      </c>
      <c r="BD325" s="16">
        <f>VLOOKUP($B325,[1]AC!$B:$BJ,55,FALSE)</f>
        <v>3.3652371155709071E-2</v>
      </c>
      <c r="BE325" s="16">
        <f>VLOOKUP($B325,[1]AC!$B:$BJ,56,FALSE)</f>
        <v>0.14244295039129784</v>
      </c>
      <c r="BF325" s="14">
        <f>VLOOKUP($B325,[2]indicators!$A:$G,2,FALSE)</f>
        <v>2</v>
      </c>
      <c r="BG325" s="14">
        <f>VLOOKUP($B325,[2]indicators!$A:$G,3,FALSE)</f>
        <v>0</v>
      </c>
      <c r="BH325" s="14">
        <f>VLOOKUP($B325,[2]indicators!$A:$G,4,FALSE)</f>
        <v>0</v>
      </c>
      <c r="BI325" s="17">
        <f>VLOOKUP($B325,[2]indicators!$A:$G,5,FALSE)</f>
        <v>0</v>
      </c>
      <c r="BJ325" s="17">
        <f>VLOOKUP($B325,[2]indicators!$A:$G,6,FALSE)</f>
        <v>45986</v>
      </c>
      <c r="BK325" s="17">
        <f>VLOOKUP($B325,[2]indicators!$A:$G,7,FALSE)</f>
        <v>46009</v>
      </c>
    </row>
    <row r="326" spans="1:63" x14ac:dyDescent="0.25">
      <c r="A326" s="14">
        <v>325</v>
      </c>
      <c r="B326" s="14" t="s">
        <v>797</v>
      </c>
      <c r="C326" s="6" t="s">
        <v>828</v>
      </c>
      <c r="D326" s="6" t="s">
        <v>65</v>
      </c>
      <c r="E326" s="15">
        <f t="shared" ca="1" si="5"/>
        <v>1</v>
      </c>
      <c r="F326" s="16">
        <f>VLOOKUP($B326,[1]AC!$B:$BJ,5,FALSE)</f>
        <v>60.605151164309454</v>
      </c>
      <c r="G326" s="16">
        <f>VLOOKUP($B327,[1]AC!$B:$BJ,6,FALSE)</f>
        <v>52.558294930935155</v>
      </c>
      <c r="H326" s="16">
        <f>VLOOKUP($B327,[1]AC!$B:$BJ,7,FALSE)</f>
        <v>1</v>
      </c>
      <c r="I326" s="16">
        <f>VLOOKUP($B327,[1]AC!$B:$BJ,8,FALSE)</f>
        <v>620.97</v>
      </c>
      <c r="J326" s="16">
        <f>VLOOKUP($B327,[1]AC!$B:$BJ,9,FALSE)</f>
        <v>6941.81</v>
      </c>
      <c r="K326" s="16">
        <f>VLOOKUP($B327,[1]AC!$B:$BJ,10,FALSE)</f>
        <v>621.41</v>
      </c>
      <c r="L326" s="16">
        <f>VLOOKUP($B327,[1]AC!$B:$BJ,11,FALSE)</f>
        <v>6964.82</v>
      </c>
      <c r="M326" s="16">
        <f>VLOOKUP($B327,[1]AC!$B:$BJ,12,FALSE)</f>
        <v>8.9453615123433222E-2</v>
      </c>
      <c r="N326" s="16">
        <f>VLOOKUP($B327,[1]AC!$B:$BJ,13,FALSE)</f>
        <v>8.9221257692230382E-2</v>
      </c>
      <c r="O326" s="16">
        <f>VLOOKUP($B327,[1]AC!$B:$BJ,14,FALSE)</f>
        <v>597.91160000000002</v>
      </c>
      <c r="P326" s="16">
        <f>VLOOKUP($B327,[1]AC!$B:$BJ,15,FALSE)</f>
        <v>6892.2477999999992</v>
      </c>
      <c r="Q326" s="16">
        <f>VLOOKUP($B327,[1]AC!$B:$BJ,16,FALSE)</f>
        <v>596.99220000000003</v>
      </c>
      <c r="R326" s="16">
        <f>VLOOKUP($B327,[1]AC!$B:$BJ,17,FALSE)</f>
        <v>6889.6637999999994</v>
      </c>
      <c r="S326" s="16">
        <f>VLOOKUP($B327,[1]AC!$B:$BJ,18,FALSE)</f>
        <v>8.6751320810026608E-2</v>
      </c>
      <c r="T326" s="16">
        <f>VLOOKUP($B327,[1]AC!$B:$BJ,19,FALSE)</f>
        <v>8.6650411011347184E-2</v>
      </c>
      <c r="U326" s="16" t="str">
        <f>VLOOKUP($B326,[1]AC!$B:$BJ,20,FALSE)</f>
        <v>NEGATIVE</v>
      </c>
      <c r="V326" s="16" t="str">
        <f>VLOOKUP($B326,[1]AC!$B:$BJ,21,FALSE)</f>
        <v/>
      </c>
      <c r="W326" s="16" t="str">
        <f>VLOOKUP($B326,[1]AC!$B:$BJ,22,FALSE)</f>
        <v>UP</v>
      </c>
      <c r="X326" s="16" t="str">
        <f>VLOOKUP($B326,[1]AC!$B:$BJ,23,FALSE)</f>
        <v>POSITIVE</v>
      </c>
      <c r="Y326" s="16">
        <f>VLOOKUP($B326,[1]AC!$B:$BJ,24,FALSE)</f>
        <v>5806.1432307692312</v>
      </c>
      <c r="Z326" s="16">
        <f>VLOOKUP($B326,[1]AC!$B:$BJ,25,FALSE)</f>
        <v>6852.6203076923057</v>
      </c>
      <c r="AA326" s="16">
        <f>VLOOKUP($B326,[1]AC!$B:$BJ,26,FALSE)</f>
        <v>5799.437384615384</v>
      </c>
      <c r="AB326" s="16">
        <f>VLOOKUP($B326,[1]AC!$B:$BJ,27,FALSE)</f>
        <v>6850.3815384615364</v>
      </c>
      <c r="AC326" s="16">
        <f>VLOOKUP($B326,[1]AC!$B:$BJ,28,FALSE)</f>
        <v>0.84728804020436277</v>
      </c>
      <c r="AD326" s="16">
        <f>VLOOKUP($B326,[1]AC!$B:$BJ,29,FALSE)</f>
        <v>0.84658604079997357</v>
      </c>
      <c r="AE326" s="16" t="str">
        <f>VLOOKUP($B326,[1]AC!$B:$BJ,30,FALSE)</f>
        <v>UP</v>
      </c>
      <c r="AF326" s="16" t="str">
        <f>VLOOKUP($B326,[1]AC!$B:$BJ,31,FALSE)</f>
        <v>UP</v>
      </c>
      <c r="AG326" s="16" t="str">
        <f>VLOOKUP($B326,[1]AC!$B:$BJ,32,FALSE)</f>
        <v>POSITIVE</v>
      </c>
      <c r="AH326" s="16">
        <f>VLOOKUP($B326,[1]AC!$B:$BJ,33,FALSE)</f>
        <v>5568.3551282051285</v>
      </c>
      <c r="AI326" s="16">
        <f>VLOOKUP($B326,[1]AC!$B:$BJ,34,FALSE)</f>
        <v>6560.7823076923087</v>
      </c>
      <c r="AJ326" s="16">
        <f>VLOOKUP($B326,[1]AC!$B:$BJ,35,FALSE)</f>
        <v>5568.6615384615388</v>
      </c>
      <c r="AK326" s="16">
        <f>VLOOKUP($B326,[1]AC!$B:$BJ,36,FALSE)</f>
        <v>6561.3723076923088</v>
      </c>
      <c r="AL326" s="16">
        <f>VLOOKUP($B326,[1]AC!$B:$BJ,37,FALSE)</f>
        <v>0.84873340816024467</v>
      </c>
      <c r="AM326" s="16">
        <f>VLOOKUP($B326,[1]AC!$B:$BJ,38,FALSE)</f>
        <v>0.84870378898222976</v>
      </c>
      <c r="AN326" s="16" t="str">
        <f>VLOOKUP($B327,[1]AC!$B:$BJ,39,FALSE)</f>
        <v>DOWN</v>
      </c>
      <c r="AO326" s="16" t="str">
        <f>VLOOKUP($B326,[1]AC!$B:$BJ,40,FALSE)</f>
        <v>UP</v>
      </c>
      <c r="AP326" s="16" t="str">
        <f>VLOOKUP($B326,[1]AC!$B:$BJ,41,FALSE)</f>
        <v>POSITIVE</v>
      </c>
      <c r="AQ326" s="16">
        <f>VLOOKUP($B326,[1]AC!$B:$BJ,42,FALSE)</f>
        <v>5752.7799498473514</v>
      </c>
      <c r="AR326" s="16">
        <f>VLOOKUP($B326,[1]AC!$B:$BJ,43,FALSE)</f>
        <v>6769.6039787132295</v>
      </c>
      <c r="AS326" s="16">
        <f>VLOOKUP($B326,[1]AC!$B:$BJ,44,FALSE)</f>
        <v>5746.8353421513375</v>
      </c>
      <c r="AT326" s="16">
        <f>VLOOKUP($B326,[1]AC!$B:$BJ,45,FALSE)</f>
        <v>6766.1256231941452</v>
      </c>
      <c r="AU326" s="16">
        <f>VLOOKUP($B326,[1]AC!$B:$BJ,46,FALSE)</f>
        <v>0.84979564062192647</v>
      </c>
      <c r="AV326" s="16">
        <f>VLOOKUP($B326,[1]AC!$B:$BJ,47,FALSE)</f>
        <v>0.84935392308580548</v>
      </c>
      <c r="AW326" s="16" t="str">
        <f>VLOOKUP($B326,[1]AC!$B:$BJ,48,FALSE)</f>
        <v>UP</v>
      </c>
      <c r="AX326" s="16" t="str">
        <f>VLOOKUP($B326,[1]AC!$B:$BJ,49,FALSE)</f>
        <v>UP</v>
      </c>
      <c r="AY326" s="16" t="str">
        <f>VLOOKUP($B326,[1]AC!$B:$BJ,50,FALSE)</f>
        <v>POSITIVE</v>
      </c>
      <c r="AZ326" s="16">
        <f>VLOOKUP($B326,[1]AC!$B:$BJ,51,FALSE)</f>
        <v>76.919982839829458</v>
      </c>
      <c r="BA326" s="16">
        <f>VLOOKUP($B326,[1]AC!$B:$BJ,52,FALSE)</f>
        <v>5946.010645161291</v>
      </c>
      <c r="BB326" s="16">
        <f>VLOOKUP($B326,[1]AC!$B:$BJ,53,FALSE)</f>
        <v>5546.1628499999997</v>
      </c>
      <c r="BC326" s="16">
        <f>VLOOKUP($B326,[1]AC!$B:$BJ,54,FALSE)</f>
        <v>1.699447930200737E-2</v>
      </c>
      <c r="BD326" s="16">
        <f>VLOOKUP($B326,[1]AC!$B:$BJ,55,FALSE)</f>
        <v>3.1904913746949815E-2</v>
      </c>
      <c r="BE326" s="16">
        <f>VLOOKUP($B326,[1]AC!$B:$BJ,56,FALSE)</f>
        <v>9.0314180010058864E-2</v>
      </c>
      <c r="BF326" s="14">
        <f>VLOOKUP($B326,[2]indicators!$A:$G,2,FALSE)</f>
        <v>52</v>
      </c>
      <c r="BG326" s="14">
        <f>VLOOKUP($B326,[2]indicators!$A:$G,3,FALSE)</f>
        <v>1</v>
      </c>
      <c r="BH326" s="14">
        <f>VLOOKUP($B326,[2]indicators!$A:$G,4,FALSE)</f>
        <v>0</v>
      </c>
      <c r="BI326" s="17">
        <f>VLOOKUP($B326,[2]indicators!$A:$G,5,FALSE)</f>
        <v>0</v>
      </c>
      <c r="BJ326" s="17">
        <f>VLOOKUP($B326,[2]indicators!$A:$G,6,FALSE)</f>
        <v>45973</v>
      </c>
      <c r="BK326" s="17">
        <f>VLOOKUP($B326,[2]indicators!$A:$G,7,FALSE)</f>
        <v>0</v>
      </c>
    </row>
    <row r="327" spans="1:63" x14ac:dyDescent="0.25">
      <c r="A327" s="14">
        <v>326</v>
      </c>
      <c r="B327" s="14" t="s">
        <v>798</v>
      </c>
      <c r="C327" s="6" t="s">
        <v>829</v>
      </c>
      <c r="D327" s="6" t="s">
        <v>65</v>
      </c>
      <c r="E327" s="15">
        <f t="shared" ca="1" si="5"/>
        <v>2</v>
      </c>
      <c r="F327" s="16">
        <f>VLOOKUP($B327,[1]AC!$B:$BJ,5,FALSE)</f>
        <v>65.701819544133258</v>
      </c>
      <c r="G327" s="16">
        <f>VLOOKUP($B328,[1]AC!$B:$BJ,6,FALSE)</f>
        <v>52.558294930935155</v>
      </c>
      <c r="H327" s="16">
        <f>VLOOKUP($B328,[1]AC!$B:$BJ,7,FALSE)</f>
        <v>1</v>
      </c>
      <c r="I327" s="16">
        <f>VLOOKUP($B328,[1]AC!$B:$BJ,8,FALSE)</f>
        <v>19817.21</v>
      </c>
      <c r="J327" s="16">
        <f>VLOOKUP($B328,[1]AC!$B:$BJ,9,FALSE)</f>
        <v>6941.81</v>
      </c>
      <c r="K327" s="16">
        <f>VLOOKUP($B328,[1]AC!$B:$BJ,10,FALSE)</f>
        <v>19753.82</v>
      </c>
      <c r="L327" s="16">
        <f>VLOOKUP($B328,[1]AC!$B:$BJ,11,FALSE)</f>
        <v>6964.82</v>
      </c>
      <c r="M327" s="16">
        <f>VLOOKUP($B328,[1]AC!$B:$BJ,12,FALSE)</f>
        <v>2.85476122221726</v>
      </c>
      <c r="N327" s="16">
        <f>VLOOKUP($B328,[1]AC!$B:$BJ,13,FALSE)</f>
        <v>2.8362283590961432</v>
      </c>
      <c r="O327" s="16">
        <f>VLOOKUP($B328,[1]AC!$B:$BJ,14,FALSE)</f>
        <v>17953.228599999999</v>
      </c>
      <c r="P327" s="16">
        <f>VLOOKUP($B328,[1]AC!$B:$BJ,15,FALSE)</f>
        <v>6892.2477999999992</v>
      </c>
      <c r="Q327" s="16">
        <f>VLOOKUP($B328,[1]AC!$B:$BJ,16,FALSE)</f>
        <v>17887.506799999999</v>
      </c>
      <c r="R327" s="16">
        <f>VLOOKUP($B328,[1]AC!$B:$BJ,17,FALSE)</f>
        <v>6889.6637999999994</v>
      </c>
      <c r="S327" s="16">
        <f>VLOOKUP($B328,[1]AC!$B:$BJ,18,FALSE)</f>
        <v>2.6048437492337406</v>
      </c>
      <c r="T327" s="16">
        <f>VLOOKUP($B328,[1]AC!$B:$BJ,19,FALSE)</f>
        <v>2.5962815195713906</v>
      </c>
      <c r="U327" s="16" t="str">
        <f>VLOOKUP($B327,[1]AC!$B:$BJ,20,FALSE)</f>
        <v>POSITIVE</v>
      </c>
      <c r="V327" s="16" t="str">
        <f>VLOOKUP($B327,[1]AC!$B:$BJ,21,FALSE)</f>
        <v/>
      </c>
      <c r="W327" s="16" t="str">
        <f>VLOOKUP($B327,[1]AC!$B:$BJ,22,FALSE)</f>
        <v>UP</v>
      </c>
      <c r="X327" s="16" t="str">
        <f>VLOOKUP($B327,[1]AC!$B:$BJ,23,FALSE)</f>
        <v>POSITIVE</v>
      </c>
      <c r="Y327" s="16">
        <f>VLOOKUP($B327,[1]AC!$B:$BJ,24,FALSE)</f>
        <v>591.60646153846153</v>
      </c>
      <c r="Z327" s="16">
        <f>VLOOKUP($B327,[1]AC!$B:$BJ,25,FALSE)</f>
        <v>6852.6203076923057</v>
      </c>
      <c r="AA327" s="16">
        <f>VLOOKUP($B327,[1]AC!$B:$BJ,26,FALSE)</f>
        <v>590.79</v>
      </c>
      <c r="AB327" s="16">
        <f>VLOOKUP($B327,[1]AC!$B:$BJ,27,FALSE)</f>
        <v>6850.3815384615364</v>
      </c>
      <c r="AC327" s="16">
        <f>VLOOKUP($B327,[1]AC!$B:$BJ,28,FALSE)</f>
        <v>8.6332882163974944E-2</v>
      </c>
      <c r="AD327" s="16">
        <f>VLOOKUP($B327,[1]AC!$B:$BJ,29,FALSE)</f>
        <v>8.6241911736303092E-2</v>
      </c>
      <c r="AE327" s="16" t="str">
        <f>VLOOKUP($B327,[1]AC!$B:$BJ,30,FALSE)</f>
        <v>UP</v>
      </c>
      <c r="AF327" s="16" t="str">
        <f>VLOOKUP($B327,[1]AC!$B:$BJ,31,FALSE)</f>
        <v>UP</v>
      </c>
      <c r="AG327" s="16" t="str">
        <f>VLOOKUP($B327,[1]AC!$B:$BJ,32,FALSE)</f>
        <v>POSITIVE</v>
      </c>
      <c r="AH327" s="16">
        <f>VLOOKUP($B327,[1]AC!$B:$BJ,33,FALSE)</f>
        <v>568.10205128205121</v>
      </c>
      <c r="AI327" s="16">
        <f>VLOOKUP($B327,[1]AC!$B:$BJ,34,FALSE)</f>
        <v>6560.7823076923087</v>
      </c>
      <c r="AJ327" s="16">
        <f>VLOOKUP($B327,[1]AC!$B:$BJ,35,FALSE)</f>
        <v>568.11333333333334</v>
      </c>
      <c r="AK327" s="16">
        <f>VLOOKUP($B327,[1]AC!$B:$BJ,36,FALSE)</f>
        <v>6561.3723076923088</v>
      </c>
      <c r="AL327" s="16">
        <f>VLOOKUP($B327,[1]AC!$B:$BJ,37,FALSE)</f>
        <v>8.659059615740787E-2</v>
      </c>
      <c r="AM327" s="16">
        <f>VLOOKUP($B327,[1]AC!$B:$BJ,38,FALSE)</f>
        <v>8.6584529377688013E-2</v>
      </c>
      <c r="AN327" s="16" t="str">
        <f>VLOOKUP($B328,[1]AC!$B:$BJ,39,FALSE)</f>
        <v>UP</v>
      </c>
      <c r="AO327" s="16" t="str">
        <f>VLOOKUP($B327,[1]AC!$B:$BJ,40,FALSE)</f>
        <v>UP</v>
      </c>
      <c r="AP327" s="16" t="str">
        <f>VLOOKUP($B327,[1]AC!$B:$BJ,41,FALSE)</f>
        <v>POSITIVE</v>
      </c>
      <c r="AQ327" s="16">
        <f>VLOOKUP($B327,[1]AC!$B:$BJ,42,FALSE)</f>
        <v>586.7500319144691</v>
      </c>
      <c r="AR327" s="16">
        <f>VLOOKUP($B327,[1]AC!$B:$BJ,43,FALSE)</f>
        <v>6769.6039787132295</v>
      </c>
      <c r="AS327" s="16">
        <f>VLOOKUP($B327,[1]AC!$B:$BJ,44,FALSE)</f>
        <v>586.05871818643175</v>
      </c>
      <c r="AT327" s="16">
        <f>VLOOKUP($B327,[1]AC!$B:$BJ,45,FALSE)</f>
        <v>6766.1256231941452</v>
      </c>
      <c r="AU327" s="16">
        <f>VLOOKUP($B327,[1]AC!$B:$BJ,46,FALSE)</f>
        <v>8.66742033595293E-2</v>
      </c>
      <c r="AV327" s="16">
        <f>VLOOKUP($B327,[1]AC!$B:$BJ,47,FALSE)</f>
        <v>8.661658840288658E-2</v>
      </c>
      <c r="AW327" s="16" t="str">
        <f>VLOOKUP($B327,[1]AC!$B:$BJ,48,FALSE)</f>
        <v>UP</v>
      </c>
      <c r="AX327" s="16" t="str">
        <f>VLOOKUP($B327,[1]AC!$B:$BJ,49,FALSE)</f>
        <v>UP</v>
      </c>
      <c r="AY327" s="16" t="str">
        <f>VLOOKUP($B327,[1]AC!$B:$BJ,50,FALSE)</f>
        <v>POSITIVE</v>
      </c>
      <c r="AZ327" s="16">
        <f>VLOOKUP($B327,[1]AC!$B:$BJ,51,FALSE)</f>
        <v>83.193721718695571</v>
      </c>
      <c r="BA327" s="16">
        <f>VLOOKUP($B327,[1]AC!$B:$BJ,52,FALSE)</f>
        <v>608.43096774193532</v>
      </c>
      <c r="BB327" s="16">
        <f>VLOOKUP($B327,[1]AC!$B:$BJ,53,FALSE)</f>
        <v>565.27535</v>
      </c>
      <c r="BC327" s="16">
        <f>VLOOKUP($B327,[1]AC!$B:$BJ,54,FALSE)</f>
        <v>2.0608800213770762E-2</v>
      </c>
      <c r="BD327" s="16">
        <f>VLOOKUP($B327,[1]AC!$B:$BJ,55,FALSE)</f>
        <v>3.8564898222412713E-2</v>
      </c>
      <c r="BE327" s="16">
        <f>VLOOKUP($B327,[1]AC!$B:$BJ,56,FALSE)</f>
        <v>9.8526585318110982E-2</v>
      </c>
      <c r="BF327" s="14">
        <f>VLOOKUP($B327,[2]indicators!$A:$G,2,FALSE)</f>
        <v>52</v>
      </c>
      <c r="BG327" s="14">
        <f>VLOOKUP($B327,[2]indicators!$A:$G,3,FALSE)</f>
        <v>1</v>
      </c>
      <c r="BH327" s="14">
        <f>VLOOKUP($B327,[2]indicators!$A:$G,4,FALSE)</f>
        <v>0</v>
      </c>
      <c r="BI327" s="17">
        <f>VLOOKUP($B327,[2]indicators!$A:$G,5,FALSE)</f>
        <v>0</v>
      </c>
      <c r="BJ327" s="17">
        <f>VLOOKUP($B327,[2]indicators!$A:$G,6,FALSE)</f>
        <v>45972</v>
      </c>
      <c r="BK327" s="17">
        <f>VLOOKUP($B327,[2]indicators!$A:$G,7,FALSE)</f>
        <v>0</v>
      </c>
    </row>
    <row r="328" spans="1:63" x14ac:dyDescent="0.25">
      <c r="A328" s="14">
        <v>327</v>
      </c>
      <c r="B328" s="14" t="s">
        <v>799</v>
      </c>
      <c r="C328" s="6" t="s">
        <v>800</v>
      </c>
      <c r="D328" s="6" t="s">
        <v>65</v>
      </c>
      <c r="E328" s="15">
        <f t="shared" ca="1" si="5"/>
        <v>2</v>
      </c>
      <c r="F328" s="16">
        <f>VLOOKUP($B328,[1]AC!$B:$BJ,5,FALSE)</f>
        <v>72.81891602276788</v>
      </c>
      <c r="G328" s="16">
        <f>VLOOKUP($B329,[1]AC!$B:$BJ,6,FALSE)</f>
        <v>52.558294930935155</v>
      </c>
      <c r="H328" s="16">
        <f>VLOOKUP($B329,[1]AC!$B:$BJ,7,FALSE)</f>
        <v>1</v>
      </c>
      <c r="I328" s="16">
        <f>VLOOKUP($B329,[1]AC!$B:$BJ,8,FALSE)</f>
        <v>33072.97</v>
      </c>
      <c r="J328" s="16">
        <f>VLOOKUP($B329,[1]AC!$B:$BJ,9,FALSE)</f>
        <v>6941.81</v>
      </c>
      <c r="K328" s="16">
        <f>VLOOKUP($B329,[1]AC!$B:$BJ,10,FALSE)</f>
        <v>32404.62</v>
      </c>
      <c r="L328" s="16">
        <f>VLOOKUP($B329,[1]AC!$B:$BJ,11,FALSE)</f>
        <v>6964.82</v>
      </c>
      <c r="M328" s="16">
        <f>VLOOKUP($B329,[1]AC!$B:$BJ,12,FALSE)</f>
        <v>4.7643150705651696</v>
      </c>
      <c r="N328" s="16">
        <f>VLOOKUP($B329,[1]AC!$B:$BJ,13,FALSE)</f>
        <v>4.6526141379102404</v>
      </c>
      <c r="O328" s="16">
        <f>VLOOKUP($B329,[1]AC!$B:$BJ,14,FALSE)</f>
        <v>29968.237999999998</v>
      </c>
      <c r="P328" s="16">
        <f>VLOOKUP($B329,[1]AC!$B:$BJ,15,FALSE)</f>
        <v>6892.2477999999992</v>
      </c>
      <c r="Q328" s="16">
        <f>VLOOKUP($B329,[1]AC!$B:$BJ,16,FALSE)</f>
        <v>29859.308199999999</v>
      </c>
      <c r="R328" s="16">
        <f>VLOOKUP($B329,[1]AC!$B:$BJ,17,FALSE)</f>
        <v>6889.6637999999994</v>
      </c>
      <c r="S328" s="16">
        <f>VLOOKUP($B329,[1]AC!$B:$BJ,18,FALSE)</f>
        <v>4.3481080294298184</v>
      </c>
      <c r="T328" s="16">
        <f>VLOOKUP($B329,[1]AC!$B:$BJ,19,FALSE)</f>
        <v>4.3339281954512794</v>
      </c>
      <c r="U328" s="16" t="str">
        <f>VLOOKUP($B328,[1]AC!$B:$BJ,20,FALSE)</f>
        <v>POSITIVE</v>
      </c>
      <c r="V328" s="16" t="str">
        <f>VLOOKUP($B328,[1]AC!$B:$BJ,21,FALSE)</f>
        <v/>
      </c>
      <c r="W328" s="16" t="str">
        <f>VLOOKUP($B328,[1]AC!$B:$BJ,22,FALSE)</f>
        <v>UP</v>
      </c>
      <c r="X328" s="16" t="str">
        <f>VLOOKUP($B328,[1]AC!$B:$BJ,23,FALSE)</f>
        <v>POSITIVE</v>
      </c>
      <c r="Y328" s="16">
        <f>VLOOKUP($B328,[1]AC!$B:$BJ,24,FALSE)</f>
        <v>17517.938615384621</v>
      </c>
      <c r="Z328" s="16">
        <f>VLOOKUP($B328,[1]AC!$B:$BJ,25,FALSE)</f>
        <v>6852.6203076923057</v>
      </c>
      <c r="AA328" s="16">
        <f>VLOOKUP($B328,[1]AC!$B:$BJ,26,FALSE)</f>
        <v>17460.00384615385</v>
      </c>
      <c r="AB328" s="16">
        <f>VLOOKUP($B328,[1]AC!$B:$BJ,27,FALSE)</f>
        <v>6850.3815384615364</v>
      </c>
      <c r="AC328" s="16">
        <f>VLOOKUP($B328,[1]AC!$B:$BJ,28,FALSE)</f>
        <v>2.5563854159145696</v>
      </c>
      <c r="AD328" s="16">
        <f>VLOOKUP($B328,[1]AC!$B:$BJ,29,FALSE)</f>
        <v>2.5487637072657168</v>
      </c>
      <c r="AE328" s="16" t="str">
        <f>VLOOKUP($B328,[1]AC!$B:$BJ,30,FALSE)</f>
        <v>UP</v>
      </c>
      <c r="AF328" s="16" t="str">
        <f>VLOOKUP($B328,[1]AC!$B:$BJ,31,FALSE)</f>
        <v>UP</v>
      </c>
      <c r="AG328" s="16" t="str">
        <f>VLOOKUP($B328,[1]AC!$B:$BJ,32,FALSE)</f>
        <v>POSITIVE</v>
      </c>
      <c r="AH328" s="16">
        <f>VLOOKUP($B328,[1]AC!$B:$BJ,33,FALSE)</f>
        <v>16338.878974358975</v>
      </c>
      <c r="AI328" s="16">
        <f>VLOOKUP($B328,[1]AC!$B:$BJ,34,FALSE)</f>
        <v>6560.7823076923087</v>
      </c>
      <c r="AJ328" s="16">
        <f>VLOOKUP($B328,[1]AC!$B:$BJ,35,FALSE)</f>
        <v>16337.25358974359</v>
      </c>
      <c r="AK328" s="16">
        <f>VLOOKUP($B328,[1]AC!$B:$BJ,36,FALSE)</f>
        <v>6561.3723076923088</v>
      </c>
      <c r="AL328" s="16">
        <f>VLOOKUP($B328,[1]AC!$B:$BJ,37,FALSE)</f>
        <v>2.4903857814642256</v>
      </c>
      <c r="AM328" s="16">
        <f>VLOOKUP($B328,[1]AC!$B:$BJ,38,FALSE)</f>
        <v>2.4899141252189581</v>
      </c>
      <c r="AN328" s="16" t="str">
        <f>VLOOKUP($B329,[1]AC!$B:$BJ,39,FALSE)</f>
        <v>UP</v>
      </c>
      <c r="AO328" s="16" t="str">
        <f>VLOOKUP($B328,[1]AC!$B:$BJ,40,FALSE)</f>
        <v>UP</v>
      </c>
      <c r="AP328" s="16" t="str">
        <f>VLOOKUP($B328,[1]AC!$B:$BJ,41,FALSE)</f>
        <v>POSITIVE</v>
      </c>
      <c r="AQ328" s="16">
        <f>VLOOKUP($B328,[1]AC!$B:$BJ,42,FALSE)</f>
        <v>17260.5632110595</v>
      </c>
      <c r="AR328" s="16">
        <f>VLOOKUP($B328,[1]AC!$B:$BJ,43,FALSE)</f>
        <v>6769.6039787132295</v>
      </c>
      <c r="AS328" s="16">
        <f>VLOOKUP($B328,[1]AC!$B:$BJ,44,FALSE)</f>
        <v>17208.917752102479</v>
      </c>
      <c r="AT328" s="16">
        <f>VLOOKUP($B328,[1]AC!$B:$BJ,45,FALSE)</f>
        <v>6766.1256231941452</v>
      </c>
      <c r="AU328" s="16">
        <f>VLOOKUP($B328,[1]AC!$B:$BJ,46,FALSE)</f>
        <v>2.5497153548914686</v>
      </c>
      <c r="AV328" s="16">
        <f>VLOOKUP($B328,[1]AC!$B:$BJ,47,FALSE)</f>
        <v>2.5433931780856462</v>
      </c>
      <c r="AW328" s="16" t="str">
        <f>VLOOKUP($B328,[1]AC!$B:$BJ,48,FALSE)</f>
        <v>UP</v>
      </c>
      <c r="AX328" s="16" t="str">
        <f>VLOOKUP($B328,[1]AC!$B:$BJ,49,FALSE)</f>
        <v>UP</v>
      </c>
      <c r="AY328" s="16" t="str">
        <f>VLOOKUP($B328,[1]AC!$B:$BJ,50,FALSE)</f>
        <v>POSITIVE</v>
      </c>
      <c r="AZ328" s="16">
        <f>VLOOKUP($B328,[1]AC!$B:$BJ,51,FALSE)</f>
        <v>91.620016990112404</v>
      </c>
      <c r="BA328" s="16">
        <f>VLOOKUP($B328,[1]AC!$B:$BJ,52,FALSE)</f>
        <v>18365.189032258058</v>
      </c>
      <c r="BB328" s="16">
        <f>VLOOKUP($B328,[1]AC!$B:$BJ,53,FALSE)</f>
        <v>16071.059849999994</v>
      </c>
      <c r="BC328" s="16">
        <f>VLOOKUP($B328,[1]AC!$B:$BJ,54,FALSE)</f>
        <v>7.9063763797448283E-2</v>
      </c>
      <c r="BD328" s="16">
        <f>VLOOKUP($B328,[1]AC!$B:$BJ,55,FALSE)</f>
        <v>0.10382430043808388</v>
      </c>
      <c r="BE328" s="16">
        <f>VLOOKUP($B328,[1]AC!$B:$BJ,56,FALSE)</f>
        <v>0.23309913502686674</v>
      </c>
      <c r="BF328" s="14">
        <f>VLOOKUP($B328,[2]indicators!$A:$G,2,FALSE)</f>
        <v>54</v>
      </c>
      <c r="BG328" s="14">
        <f>VLOOKUP($B328,[2]indicators!$A:$G,3,FALSE)</f>
        <v>1</v>
      </c>
      <c r="BH328" s="14">
        <f>VLOOKUP($B328,[2]indicators!$A:$G,4,FALSE)</f>
        <v>0</v>
      </c>
      <c r="BI328" s="17">
        <f>VLOOKUP($B328,[2]indicators!$A:$G,5,FALSE)</f>
        <v>0</v>
      </c>
      <c r="BJ328" s="17">
        <f>VLOOKUP($B328,[2]indicators!$A:$G,6,FALSE)</f>
        <v>46059</v>
      </c>
      <c r="BK328" s="17">
        <f>VLOOKUP($B328,[2]indicators!$A:$G,7,FALSE)</f>
        <v>0</v>
      </c>
    </row>
    <row r="329" spans="1:63" x14ac:dyDescent="0.25">
      <c r="A329" s="14">
        <v>328</v>
      </c>
      <c r="B329" s="14" t="s">
        <v>801</v>
      </c>
      <c r="C329" s="6" t="s">
        <v>802</v>
      </c>
      <c r="D329" s="6" t="s">
        <v>65</v>
      </c>
      <c r="E329" s="15">
        <f t="shared" ca="1" si="5"/>
        <v>5</v>
      </c>
      <c r="F329" s="16">
        <f>VLOOKUP($B329,[1]AC!$B:$BJ,5,FALSE)</f>
        <v>68.663982097114456</v>
      </c>
      <c r="G329" s="16">
        <f>VLOOKUP($B330,[1]AC!$B:$BJ,6,FALSE)</f>
        <v>52.558294930935155</v>
      </c>
      <c r="H329" s="16">
        <f>VLOOKUP($B330,[1]AC!$B:$BJ,7,FALSE)</f>
        <v>1</v>
      </c>
      <c r="I329" s="16">
        <f>VLOOKUP($B330,[1]AC!$B:$BJ,8,FALSE)</f>
        <v>10353.84</v>
      </c>
      <c r="J329" s="16">
        <f>VLOOKUP($B330,[1]AC!$B:$BJ,9,FALSE)</f>
        <v>6941.81</v>
      </c>
      <c r="K329" s="16">
        <f>VLOOKUP($B330,[1]AC!$B:$BJ,10,FALSE)</f>
        <v>10386.23</v>
      </c>
      <c r="L329" s="16">
        <f>VLOOKUP($B330,[1]AC!$B:$BJ,11,FALSE)</f>
        <v>6964.82</v>
      </c>
      <c r="M329" s="16">
        <f>VLOOKUP($B330,[1]AC!$B:$BJ,12,FALSE)</f>
        <v>1.491518782565354</v>
      </c>
      <c r="N329" s="16">
        <f>VLOOKUP($B330,[1]AC!$B:$BJ,13,FALSE)</f>
        <v>1.4912416975600231</v>
      </c>
      <c r="O329" s="16">
        <f>VLOOKUP($B330,[1]AC!$B:$BJ,14,FALSE)</f>
        <v>10003.398000000003</v>
      </c>
      <c r="P329" s="16">
        <f>VLOOKUP($B330,[1]AC!$B:$BJ,15,FALSE)</f>
        <v>6892.2477999999992</v>
      </c>
      <c r="Q329" s="16">
        <f>VLOOKUP($B330,[1]AC!$B:$BJ,16,FALSE)</f>
        <v>9990.1998000000021</v>
      </c>
      <c r="R329" s="16">
        <f>VLOOKUP($B330,[1]AC!$B:$BJ,17,FALSE)</f>
        <v>6889.6637999999994</v>
      </c>
      <c r="S329" s="16">
        <f>VLOOKUP($B330,[1]AC!$B:$BJ,18,FALSE)</f>
        <v>1.451398482799763</v>
      </c>
      <c r="T329" s="16">
        <f>VLOOKUP($B330,[1]AC!$B:$BJ,19,FALSE)</f>
        <v>1.4500271842001933</v>
      </c>
      <c r="U329" s="16" t="str">
        <f>VLOOKUP($B329,[1]AC!$B:$BJ,20,FALSE)</f>
        <v>POSITIVE</v>
      </c>
      <c r="V329" s="16" t="str">
        <f>VLOOKUP($B329,[1]AC!$B:$BJ,21,FALSE)</f>
        <v/>
      </c>
      <c r="W329" s="16" t="str">
        <f>VLOOKUP($B329,[1]AC!$B:$BJ,22,FALSE)</f>
        <v>UP</v>
      </c>
      <c r="X329" s="16" t="str">
        <f>VLOOKUP($B329,[1]AC!$B:$BJ,23,FALSE)</f>
        <v>POSITIVE</v>
      </c>
      <c r="Y329" s="16">
        <f>VLOOKUP($B329,[1]AC!$B:$BJ,24,FALSE)</f>
        <v>29353.328000000005</v>
      </c>
      <c r="Z329" s="16">
        <f>VLOOKUP($B329,[1]AC!$B:$BJ,25,FALSE)</f>
        <v>6852.6203076923057</v>
      </c>
      <c r="AA329" s="16">
        <f>VLOOKUP($B329,[1]AC!$B:$BJ,26,FALSE)</f>
        <v>29269.91938461539</v>
      </c>
      <c r="AB329" s="16">
        <f>VLOOKUP($B329,[1]AC!$B:$BJ,27,FALSE)</f>
        <v>6850.3815384615364</v>
      </c>
      <c r="AC329" s="16">
        <f>VLOOKUP($B329,[1]AC!$B:$BJ,28,FALSE)</f>
        <v>4.2835188120739547</v>
      </c>
      <c r="AD329" s="16">
        <f>VLOOKUP($B329,[1]AC!$B:$BJ,29,FALSE)</f>
        <v>4.2727429443570601</v>
      </c>
      <c r="AE329" s="16" t="str">
        <f>VLOOKUP($B329,[1]AC!$B:$BJ,30,FALSE)</f>
        <v>UP</v>
      </c>
      <c r="AF329" s="16" t="str">
        <f>VLOOKUP($B329,[1]AC!$B:$BJ,31,FALSE)</f>
        <v>UP</v>
      </c>
      <c r="AG329" s="16" t="str">
        <f>VLOOKUP($B329,[1]AC!$B:$BJ,32,FALSE)</f>
        <v>POSITIVE</v>
      </c>
      <c r="AH329" s="16">
        <f>VLOOKUP($B329,[1]AC!$B:$BJ,33,FALSE)</f>
        <v>26228.764102564099</v>
      </c>
      <c r="AI329" s="16">
        <f>VLOOKUP($B329,[1]AC!$B:$BJ,34,FALSE)</f>
        <v>6560.7823076923087</v>
      </c>
      <c r="AJ329" s="16">
        <f>VLOOKUP($B329,[1]AC!$B:$BJ,35,FALSE)</f>
        <v>26211.626923076918</v>
      </c>
      <c r="AK329" s="16">
        <f>VLOOKUP($B329,[1]AC!$B:$BJ,36,FALSE)</f>
        <v>6561.3723076923088</v>
      </c>
      <c r="AL329" s="16">
        <f>VLOOKUP($B329,[1]AC!$B:$BJ,37,FALSE)</f>
        <v>3.9978104549836546</v>
      </c>
      <c r="AM329" s="16">
        <f>VLOOKUP($B329,[1]AC!$B:$BJ,38,FALSE)</f>
        <v>3.9948391424683187</v>
      </c>
      <c r="AN329" s="16" t="str">
        <f>VLOOKUP($B330,[1]AC!$B:$BJ,39,FALSE)</f>
        <v>DOWN</v>
      </c>
      <c r="AO329" s="16" t="str">
        <f>VLOOKUP($B329,[1]AC!$B:$BJ,40,FALSE)</f>
        <v>UP</v>
      </c>
      <c r="AP329" s="16" t="str">
        <f>VLOOKUP($B329,[1]AC!$B:$BJ,41,FALSE)</f>
        <v>POSITIVE</v>
      </c>
      <c r="AQ329" s="16">
        <f>VLOOKUP($B329,[1]AC!$B:$BJ,42,FALSE)</f>
        <v>28732.197979811706</v>
      </c>
      <c r="AR329" s="16">
        <f>VLOOKUP($B329,[1]AC!$B:$BJ,43,FALSE)</f>
        <v>6769.6039787132295</v>
      </c>
      <c r="AS329" s="16">
        <f>VLOOKUP($B329,[1]AC!$B:$BJ,44,FALSE)</f>
        <v>28644.508454367511</v>
      </c>
      <c r="AT329" s="16">
        <f>VLOOKUP($B329,[1]AC!$B:$BJ,45,FALSE)</f>
        <v>6766.1256231941452</v>
      </c>
      <c r="AU329" s="16">
        <f>VLOOKUP($B329,[1]AC!$B:$BJ,46,FALSE)</f>
        <v>4.2442952453583764</v>
      </c>
      <c r="AV329" s="16">
        <f>VLOOKUP($B329,[1]AC!$B:$BJ,47,FALSE)</f>
        <v>4.2335170893331782</v>
      </c>
      <c r="AW329" s="16" t="str">
        <f>VLOOKUP($B329,[1]AC!$B:$BJ,48,FALSE)</f>
        <v>UP</v>
      </c>
      <c r="AX329" s="16" t="str">
        <f>VLOOKUP($B329,[1]AC!$B:$BJ,49,FALSE)</f>
        <v>UP</v>
      </c>
      <c r="AY329" s="16" t="str">
        <f>VLOOKUP($B329,[1]AC!$B:$BJ,50,FALSE)</f>
        <v>POSITIVE</v>
      </c>
      <c r="AZ329" s="16">
        <f>VLOOKUP($B329,[1]AC!$B:$BJ,51,FALSE)</f>
        <v>87.926230613710899</v>
      </c>
      <c r="BA329" s="16">
        <f>VLOOKUP($B329,[1]AC!$B:$BJ,52,FALSE)</f>
        <v>31204.63935483871</v>
      </c>
      <c r="BB329" s="16">
        <f>VLOOKUP($B329,[1]AC!$B:$BJ,53,FALSE)</f>
        <v>25632.79225000001</v>
      </c>
      <c r="BC329" s="16">
        <f>VLOOKUP($B329,[1]AC!$B:$BJ,54,FALSE)</f>
        <v>5.9873489448663664E-2</v>
      </c>
      <c r="BD329" s="16">
        <f>VLOOKUP($B329,[1]AC!$B:$BJ,55,FALSE)</f>
        <v>0.10360075223641796</v>
      </c>
      <c r="BE329" s="16">
        <f>VLOOKUP($B329,[1]AC!$B:$BJ,56,FALSE)</f>
        <v>0.29026013543257223</v>
      </c>
      <c r="BF329" s="14">
        <f>VLOOKUP($B329,[2]indicators!$A:$G,2,FALSE)</f>
        <v>36</v>
      </c>
      <c r="BG329" s="14">
        <f>VLOOKUP($B329,[2]indicators!$A:$G,3,FALSE)</f>
        <v>0</v>
      </c>
      <c r="BH329" s="14">
        <f>VLOOKUP($B329,[2]indicators!$A:$G,4,FALSE)</f>
        <v>0</v>
      </c>
      <c r="BI329" s="17">
        <f>VLOOKUP($B329,[2]indicators!$A:$G,5,FALSE)</f>
        <v>0</v>
      </c>
      <c r="BJ329" s="17">
        <f>VLOOKUP($B329,[2]indicators!$A:$G,6,FALSE)</f>
        <v>46028</v>
      </c>
      <c r="BK329" s="17">
        <f>VLOOKUP($B329,[2]indicators!$A:$G,7,FALSE)</f>
        <v>46028</v>
      </c>
    </row>
    <row r="330" spans="1:63" x14ac:dyDescent="0.25">
      <c r="A330" s="14">
        <v>329</v>
      </c>
      <c r="B330" s="14" t="s">
        <v>803</v>
      </c>
      <c r="C330" s="6" t="s">
        <v>804</v>
      </c>
      <c r="D330" s="6" t="s">
        <v>65</v>
      </c>
      <c r="E330" s="15">
        <f t="shared" ca="1" si="5"/>
        <v>5</v>
      </c>
      <c r="F330" s="16">
        <f>VLOOKUP($B330,[1]AC!$B:$BJ,5,FALSE)</f>
        <v>63.963288910141706</v>
      </c>
      <c r="G330" s="16">
        <f>VLOOKUP($B331,[1]AC!$B:$BJ,6,FALSE)</f>
        <v>52.558294930935155</v>
      </c>
      <c r="H330" s="16">
        <f>VLOOKUP($B331,[1]AC!$B:$BJ,7,FALSE)</f>
        <v>0</v>
      </c>
      <c r="I330" s="16">
        <f>VLOOKUP($B331,[1]AC!$B:$BJ,8,FALSE)</f>
        <v>1111.6099999999999</v>
      </c>
      <c r="J330" s="16">
        <f>VLOOKUP($B331,[1]AC!$B:$BJ,9,FALSE)</f>
        <v>6941.81</v>
      </c>
      <c r="K330" s="16">
        <f>VLOOKUP($B331,[1]AC!$B:$BJ,10,FALSE)</f>
        <v>1090.5</v>
      </c>
      <c r="L330" s="16">
        <f>VLOOKUP($B331,[1]AC!$B:$BJ,11,FALSE)</f>
        <v>6964.82</v>
      </c>
      <c r="M330" s="16">
        <f>VLOOKUP($B331,[1]AC!$B:$BJ,12,FALSE)</f>
        <v>0.16013258789854518</v>
      </c>
      <c r="N330" s="16">
        <f>VLOOKUP($B331,[1]AC!$B:$BJ,13,FALSE)</f>
        <v>0.15657260345565285</v>
      </c>
      <c r="O330" s="16">
        <f>VLOOKUP($B331,[1]AC!$B:$BJ,14,FALSE)</f>
        <v>1079.7847999999999</v>
      </c>
      <c r="P330" s="16">
        <f>VLOOKUP($B331,[1]AC!$B:$BJ,15,FALSE)</f>
        <v>6892.2477999999992</v>
      </c>
      <c r="Q330" s="16">
        <f>VLOOKUP($B331,[1]AC!$B:$BJ,16,FALSE)</f>
        <v>1079.9779999999996</v>
      </c>
      <c r="R330" s="16">
        <f>VLOOKUP($B331,[1]AC!$B:$BJ,17,FALSE)</f>
        <v>6889.6637999999994</v>
      </c>
      <c r="S330" s="16">
        <f>VLOOKUP($B331,[1]AC!$B:$BJ,18,FALSE)</f>
        <v>0.15666656674764365</v>
      </c>
      <c r="T330" s="16">
        <f>VLOOKUP($B331,[1]AC!$B:$BJ,19,FALSE)</f>
        <v>0.15675336726880632</v>
      </c>
      <c r="U330" s="16" t="str">
        <f>VLOOKUP($B330,[1]AC!$B:$BJ,20,FALSE)</f>
        <v>POSITIVE</v>
      </c>
      <c r="V330" s="16" t="str">
        <f>VLOOKUP($B330,[1]AC!$B:$BJ,21,FALSE)</f>
        <v/>
      </c>
      <c r="W330" s="16" t="str">
        <f>VLOOKUP($B330,[1]AC!$B:$BJ,22,FALSE)</f>
        <v>UP</v>
      </c>
      <c r="X330" s="16" t="str">
        <f>VLOOKUP($B330,[1]AC!$B:$BJ,23,FALSE)</f>
        <v>POSITIVE</v>
      </c>
      <c r="Y330" s="16">
        <f>VLOOKUP($B330,[1]AC!$B:$BJ,24,FALSE)</f>
        <v>9927.5252307692372</v>
      </c>
      <c r="Z330" s="16">
        <f>VLOOKUP($B330,[1]AC!$B:$BJ,25,FALSE)</f>
        <v>6852.6203076923057</v>
      </c>
      <c r="AA330" s="16">
        <f>VLOOKUP($B330,[1]AC!$B:$BJ,26,FALSE)</f>
        <v>9918.0166153846203</v>
      </c>
      <c r="AB330" s="16">
        <f>VLOOKUP($B330,[1]AC!$B:$BJ,27,FALSE)</f>
        <v>6850.3815384615364</v>
      </c>
      <c r="AC330" s="16">
        <f>VLOOKUP($B330,[1]AC!$B:$BJ,28,FALSE)</f>
        <v>1.4487195824384496</v>
      </c>
      <c r="AD330" s="16">
        <f>VLOOKUP($B330,[1]AC!$B:$BJ,29,FALSE)</f>
        <v>1.4478049959261123</v>
      </c>
      <c r="AE330" s="16" t="str">
        <f>VLOOKUP($B330,[1]AC!$B:$BJ,30,FALSE)</f>
        <v>UP</v>
      </c>
      <c r="AF330" s="16" t="str">
        <f>VLOOKUP($B330,[1]AC!$B:$BJ,31,FALSE)</f>
        <v>UP</v>
      </c>
      <c r="AG330" s="16" t="str">
        <f>VLOOKUP($B330,[1]AC!$B:$BJ,32,FALSE)</f>
        <v>POSITIVE</v>
      </c>
      <c r="AH330" s="16">
        <f>VLOOKUP($B330,[1]AC!$B:$BJ,33,FALSE)</f>
        <v>9440.9466666666649</v>
      </c>
      <c r="AI330" s="16">
        <f>VLOOKUP($B330,[1]AC!$B:$BJ,34,FALSE)</f>
        <v>6560.7823076923087</v>
      </c>
      <c r="AJ330" s="16">
        <f>VLOOKUP($B330,[1]AC!$B:$BJ,35,FALSE)</f>
        <v>9441.7771794871769</v>
      </c>
      <c r="AK330" s="16">
        <f>VLOOKUP($B330,[1]AC!$B:$BJ,36,FALSE)</f>
        <v>6561.3723076923088</v>
      </c>
      <c r="AL330" s="16">
        <f>VLOOKUP($B330,[1]AC!$B:$BJ,37,FALSE)</f>
        <v>1.4389970927091202</v>
      </c>
      <c r="AM330" s="16">
        <f>VLOOKUP($B330,[1]AC!$B:$BJ,38,FALSE)</f>
        <v>1.4389942738682864</v>
      </c>
      <c r="AN330" s="16" t="str">
        <f>VLOOKUP($B331,[1]AC!$B:$BJ,39,FALSE)</f>
        <v>UP</v>
      </c>
      <c r="AO330" s="16" t="str">
        <f>VLOOKUP($B330,[1]AC!$B:$BJ,40,FALSE)</f>
        <v>UP</v>
      </c>
      <c r="AP330" s="16" t="str">
        <f>VLOOKUP($B330,[1]AC!$B:$BJ,41,FALSE)</f>
        <v>POSITIVE</v>
      </c>
      <c r="AQ330" s="16">
        <f>VLOOKUP($B330,[1]AC!$B:$BJ,42,FALSE)</f>
        <v>9806.6419926853087</v>
      </c>
      <c r="AR330" s="16">
        <f>VLOOKUP($B330,[1]AC!$B:$BJ,43,FALSE)</f>
        <v>6769.6039787132295</v>
      </c>
      <c r="AS330" s="16">
        <f>VLOOKUP($B330,[1]AC!$B:$BJ,44,FALSE)</f>
        <v>9795.5875489393402</v>
      </c>
      <c r="AT330" s="16">
        <f>VLOOKUP($B330,[1]AC!$B:$BJ,45,FALSE)</f>
        <v>6766.1256231941452</v>
      </c>
      <c r="AU330" s="16">
        <f>VLOOKUP($B330,[1]AC!$B:$BJ,46,FALSE)</f>
        <v>1.4486286086338187</v>
      </c>
      <c r="AV330" s="16">
        <f>VLOOKUP($B330,[1]AC!$B:$BJ,47,FALSE)</f>
        <v>1.4477395328517488</v>
      </c>
      <c r="AW330" s="16" t="str">
        <f>VLOOKUP($B330,[1]AC!$B:$BJ,48,FALSE)</f>
        <v>UP</v>
      </c>
      <c r="AX330" s="16" t="str">
        <f>VLOOKUP($B330,[1]AC!$B:$BJ,49,FALSE)</f>
        <v>UP</v>
      </c>
      <c r="AY330" s="16" t="str">
        <f>VLOOKUP($B330,[1]AC!$B:$BJ,50,FALSE)</f>
        <v>POSITIVE</v>
      </c>
      <c r="AZ330" s="16">
        <f>VLOOKUP($B330,[1]AC!$B:$BJ,51,FALSE)</f>
        <v>79.684618762390656</v>
      </c>
      <c r="BA330" s="16">
        <f>VLOOKUP($B330,[1]AC!$B:$BJ,52,FALSE)</f>
        <v>10164.800322580648</v>
      </c>
      <c r="BB330" s="16">
        <f>VLOOKUP($B330,[1]AC!$B:$BJ,53,FALSE)</f>
        <v>9357.5101000000031</v>
      </c>
      <c r="BC330" s="16">
        <f>VLOOKUP($B330,[1]AC!$B:$BJ,54,FALSE)</f>
        <v>1.8597480660727639E-2</v>
      </c>
      <c r="BD330" s="16">
        <f>VLOOKUP($B330,[1]AC!$B:$BJ,55,FALSE)</f>
        <v>3.5032296025810039E-2</v>
      </c>
      <c r="BE330" s="16">
        <f>VLOOKUP($B330,[1]AC!$B:$BJ,56,FALSE)</f>
        <v>0.10647382576696307</v>
      </c>
      <c r="BF330" s="14">
        <f>VLOOKUP($B330,[2]indicators!$A:$G,2,FALSE)</f>
        <v>37</v>
      </c>
      <c r="BG330" s="14">
        <f>VLOOKUP($B330,[2]indicators!$A:$G,3,FALSE)</f>
        <v>0</v>
      </c>
      <c r="BH330" s="14">
        <f>VLOOKUP($B330,[2]indicators!$A:$G,4,FALSE)</f>
        <v>0</v>
      </c>
      <c r="BI330" s="17">
        <f>VLOOKUP($B330,[2]indicators!$A:$G,5,FALSE)</f>
        <v>0</v>
      </c>
      <c r="BJ330" s="17">
        <f>VLOOKUP($B330,[2]indicators!$A:$G,6,FALSE)</f>
        <v>45959</v>
      </c>
      <c r="BK330" s="17">
        <f>VLOOKUP($B330,[2]indicators!$A:$G,7,FALSE)</f>
        <v>0</v>
      </c>
    </row>
    <row r="331" spans="1:63" x14ac:dyDescent="0.25">
      <c r="A331" s="14">
        <v>330</v>
      </c>
      <c r="B331" s="14" t="s">
        <v>805</v>
      </c>
      <c r="C331" s="6" t="s">
        <v>830</v>
      </c>
      <c r="D331" s="6" t="s">
        <v>65</v>
      </c>
      <c r="E331" s="15">
        <f t="shared" ca="1" si="5"/>
        <v>4</v>
      </c>
      <c r="F331" s="16">
        <f>VLOOKUP($B331,[1]AC!$B:$BJ,5,FALSE)</f>
        <v>62.485179541210442</v>
      </c>
      <c r="G331" s="16">
        <f>VLOOKUP($B332,[1]AC!$B:$BJ,6,FALSE)</f>
        <v>52.558294930935155</v>
      </c>
      <c r="H331" s="16">
        <f>VLOOKUP($B332,[1]AC!$B:$BJ,7,FALSE)</f>
        <v>0</v>
      </c>
      <c r="I331" s="16">
        <f>VLOOKUP($B332,[1]AC!$B:$BJ,8,FALSE)</f>
        <v>37207.339999999997</v>
      </c>
      <c r="J331" s="16">
        <f>VLOOKUP($B332,[1]AC!$B:$BJ,9,FALSE)</f>
        <v>6941.81</v>
      </c>
      <c r="K331" s="16">
        <f>VLOOKUP($B332,[1]AC!$B:$BJ,10,FALSE)</f>
        <v>37113.230000000003</v>
      </c>
      <c r="L331" s="16">
        <f>VLOOKUP($B332,[1]AC!$B:$BJ,11,FALSE)</f>
        <v>6964.82</v>
      </c>
      <c r="M331" s="16">
        <f>VLOOKUP($B332,[1]AC!$B:$BJ,12,FALSE)</f>
        <v>5.3598902879796473</v>
      </c>
      <c r="N331" s="16">
        <f>VLOOKUP($B332,[1]AC!$B:$BJ,13,FALSE)</f>
        <v>5.3286703748266291</v>
      </c>
      <c r="O331" s="16">
        <f>VLOOKUP($B332,[1]AC!$B:$BJ,14,FALSE)</f>
        <v>36895.101799999997</v>
      </c>
      <c r="P331" s="16">
        <f>VLOOKUP($B332,[1]AC!$B:$BJ,15,FALSE)</f>
        <v>6892.2477999999992</v>
      </c>
      <c r="Q331" s="16">
        <f>VLOOKUP($B332,[1]AC!$B:$BJ,16,FALSE)</f>
        <v>36901.671800000004</v>
      </c>
      <c r="R331" s="16">
        <f>VLOOKUP($B332,[1]AC!$B:$BJ,17,FALSE)</f>
        <v>6889.6637999999994</v>
      </c>
      <c r="S331" s="16">
        <f>VLOOKUP($B332,[1]AC!$B:$BJ,18,FALSE)</f>
        <v>5.3531304837878873</v>
      </c>
      <c r="T331" s="16">
        <f>VLOOKUP($B332,[1]AC!$B:$BJ,19,FALSE)</f>
        <v>5.3560918023314876</v>
      </c>
      <c r="U331" s="16" t="str">
        <f>VLOOKUP($B331,[1]AC!$B:$BJ,20,FALSE)</f>
        <v>NEGATIVE</v>
      </c>
      <c r="V331" s="16" t="str">
        <f>VLOOKUP($B331,[1]AC!$B:$BJ,21,FALSE)</f>
        <v/>
      </c>
      <c r="W331" s="16" t="str">
        <f>VLOOKUP($B331,[1]AC!$B:$BJ,22,FALSE)</f>
        <v>DOWN</v>
      </c>
      <c r="X331" s="16" t="str">
        <f>VLOOKUP($B331,[1]AC!$B:$BJ,23,FALSE)</f>
        <v>BUY</v>
      </c>
      <c r="Y331" s="16">
        <f>VLOOKUP($B331,[1]AC!$B:$BJ,24,FALSE)</f>
        <v>1088.0558461538462</v>
      </c>
      <c r="Z331" s="16">
        <f>VLOOKUP($B331,[1]AC!$B:$BJ,25,FALSE)</f>
        <v>6852.6203076923057</v>
      </c>
      <c r="AA331" s="16">
        <f>VLOOKUP($B331,[1]AC!$B:$BJ,26,FALSE)</f>
        <v>1088.0826153846153</v>
      </c>
      <c r="AB331" s="16">
        <f>VLOOKUP($B331,[1]AC!$B:$BJ,27,FALSE)</f>
        <v>6850.3815384615364</v>
      </c>
      <c r="AC331" s="16">
        <f>VLOOKUP($B331,[1]AC!$B:$BJ,28,FALSE)</f>
        <v>0.15877953210576479</v>
      </c>
      <c r="AD331" s="16">
        <f>VLOOKUP($B331,[1]AC!$B:$BJ,29,FALSE)</f>
        <v>0.15883533045211634</v>
      </c>
      <c r="AE331" s="16" t="str">
        <f>VLOOKUP($B331,[1]AC!$B:$BJ,30,FALSE)</f>
        <v>DOWN</v>
      </c>
      <c r="AF331" s="16" t="str">
        <f>VLOOKUP($B331,[1]AC!$B:$BJ,31,FALSE)</f>
        <v>DOWN</v>
      </c>
      <c r="AG331" s="16" t="str">
        <f>VLOOKUP($B331,[1]AC!$B:$BJ,32,FALSE)</f>
        <v>BUY</v>
      </c>
      <c r="AH331" s="16">
        <f>VLOOKUP($B331,[1]AC!$B:$BJ,33,FALSE)</f>
        <v>1088.5787179487181</v>
      </c>
      <c r="AI331" s="16">
        <f>VLOOKUP($B331,[1]AC!$B:$BJ,34,FALSE)</f>
        <v>6560.7823076923087</v>
      </c>
      <c r="AJ331" s="16">
        <f>VLOOKUP($B331,[1]AC!$B:$BJ,35,FALSE)</f>
        <v>1088.0374358974361</v>
      </c>
      <c r="AK331" s="16">
        <f>VLOOKUP($B331,[1]AC!$B:$BJ,36,FALSE)</f>
        <v>6561.3723076923088</v>
      </c>
      <c r="AL331" s="16">
        <f>VLOOKUP($B331,[1]AC!$B:$BJ,37,FALSE)</f>
        <v>0.16592209082633244</v>
      </c>
      <c r="AM331" s="16">
        <f>VLOOKUP($B331,[1]AC!$B:$BJ,38,FALSE)</f>
        <v>0.16582467582610141</v>
      </c>
      <c r="AN331" s="16" t="str">
        <f>VLOOKUP($B332,[1]AC!$B:$BJ,39,FALSE)</f>
        <v>UP</v>
      </c>
      <c r="AO331" s="16" t="str">
        <f>VLOOKUP($B331,[1]AC!$B:$BJ,40,FALSE)</f>
        <v>UP</v>
      </c>
      <c r="AP331" s="16" t="str">
        <f>VLOOKUP($B331,[1]AC!$B:$BJ,41,FALSE)</f>
        <v>NEGATIVE</v>
      </c>
      <c r="AQ331" s="16">
        <f>VLOOKUP($B331,[1]AC!$B:$BJ,42,FALSE)</f>
        <v>1088.991554308041</v>
      </c>
      <c r="AR331" s="16">
        <f>VLOOKUP($B331,[1]AC!$B:$BJ,43,FALSE)</f>
        <v>6769.6039787132295</v>
      </c>
      <c r="AS331" s="16">
        <f>VLOOKUP($B331,[1]AC!$B:$BJ,44,FALSE)</f>
        <v>1088.5349217209441</v>
      </c>
      <c r="AT331" s="16">
        <f>VLOOKUP($B331,[1]AC!$B:$BJ,45,FALSE)</f>
        <v>6766.1256231941452</v>
      </c>
      <c r="AU331" s="16">
        <f>VLOOKUP($B331,[1]AC!$B:$BJ,46,FALSE)</f>
        <v>0.16086488334211793</v>
      </c>
      <c r="AV331" s="16">
        <f>VLOOKUP($B331,[1]AC!$B:$BJ,47,FALSE)</f>
        <v>0.16088009332689121</v>
      </c>
      <c r="AW331" s="16" t="str">
        <f>VLOOKUP($B331,[1]AC!$B:$BJ,48,FALSE)</f>
        <v>UP</v>
      </c>
      <c r="AX331" s="16" t="str">
        <f>VLOOKUP($B331,[1]AC!$B:$BJ,49,FALSE)</f>
        <v>DOWN</v>
      </c>
      <c r="AY331" s="16" t="str">
        <f>VLOOKUP($B331,[1]AC!$B:$BJ,50,FALSE)</f>
        <v>NEGATIVE</v>
      </c>
      <c r="AZ331" s="16">
        <f>VLOOKUP($B331,[1]AC!$B:$BJ,51,FALSE)</f>
        <v>65.448444732671092</v>
      </c>
      <c r="BA331" s="16">
        <f>VLOOKUP($B331,[1]AC!$B:$BJ,52,FALSE)</f>
        <v>1081.3983870967741</v>
      </c>
      <c r="BB331" s="16">
        <f>VLOOKUP($B331,[1]AC!$B:$BJ,53,FALSE)</f>
        <v>1082.5741500000004</v>
      </c>
      <c r="BC331" s="16">
        <f>VLOOKUP($B331,[1]AC!$B:$BJ,54,FALSE)</f>
        <v>2.7937542041591934E-2</v>
      </c>
      <c r="BD331" s="16">
        <f>VLOOKUP($B331,[1]AC!$B:$BJ,55,FALSE)</f>
        <v>2.9473650675579055E-2</v>
      </c>
      <c r="BE331" s="16">
        <f>VLOOKUP($B331,[1]AC!$B:$BJ,56,FALSE)</f>
        <v>2.6821118904418295E-2</v>
      </c>
      <c r="BF331" s="14">
        <f>VLOOKUP($B331,[2]indicators!$A:$G,2,FALSE)</f>
        <v>6</v>
      </c>
      <c r="BG331" s="14">
        <f>VLOOKUP($B331,[2]indicators!$A:$G,3,FALSE)</f>
        <v>0</v>
      </c>
      <c r="BH331" s="14">
        <f>VLOOKUP($B331,[2]indicators!$A:$G,4,FALSE)</f>
        <v>0</v>
      </c>
      <c r="BI331" s="17">
        <f>VLOOKUP($B331,[2]indicators!$A:$G,5,FALSE)</f>
        <v>0</v>
      </c>
      <c r="BJ331" s="17">
        <f>VLOOKUP($B331,[2]indicators!$A:$G,6,FALSE)</f>
        <v>0</v>
      </c>
      <c r="BK331" s="17">
        <f>VLOOKUP($B331,[2]indicators!$A:$G,7,FALSE)</f>
        <v>0</v>
      </c>
    </row>
    <row r="332" spans="1:63" x14ac:dyDescent="0.25">
      <c r="A332" s="14">
        <v>331</v>
      </c>
      <c r="B332" s="14" t="s">
        <v>519</v>
      </c>
      <c r="C332" s="6" t="s">
        <v>520</v>
      </c>
      <c r="D332" s="6" t="s">
        <v>509</v>
      </c>
      <c r="E332" s="15">
        <f t="shared" ca="1" si="5"/>
        <v>4</v>
      </c>
      <c r="F332" s="16">
        <f>VLOOKUP($B332,[1]AC!$B:$BJ,5,FALSE)</f>
        <v>58.408877780456493</v>
      </c>
      <c r="G332" s="16">
        <f>VLOOKUP($B333,[1]AC!$B:$BJ,6,FALSE)</f>
        <v>52.558294930935155</v>
      </c>
      <c r="H332" s="16">
        <f>VLOOKUP($B333,[1]AC!$B:$BJ,7,FALSE)</f>
        <v>1</v>
      </c>
      <c r="I332" s="16">
        <f>VLOOKUP($B333,[1]AC!$B:$BJ,8,FALSE)</f>
        <v>186258</v>
      </c>
      <c r="J332" s="16">
        <f>VLOOKUP($B333,[1]AC!$B:$BJ,9,FALSE)</f>
        <v>6941.81</v>
      </c>
      <c r="K332" s="16">
        <f>VLOOKUP($B333,[1]AC!$B:$BJ,10,FALSE)</f>
        <v>186780</v>
      </c>
      <c r="L332" s="16">
        <f>VLOOKUP($B333,[1]AC!$B:$BJ,11,FALSE)</f>
        <v>6964.82</v>
      </c>
      <c r="M332" s="16">
        <f>VLOOKUP($B333,[1]AC!$B:$BJ,12,FALSE)</f>
        <v>26.831330733627109</v>
      </c>
      <c r="N332" s="16">
        <f>VLOOKUP($B333,[1]AC!$B:$BJ,13,FALSE)</f>
        <v>26.817634913752258</v>
      </c>
      <c r="O332" s="16">
        <f>VLOOKUP($B333,[1]AC!$B:$BJ,14,FALSE)</f>
        <v>168651.22</v>
      </c>
      <c r="P332" s="16">
        <f>VLOOKUP($B333,[1]AC!$B:$BJ,15,FALSE)</f>
        <v>6892.2477999999992</v>
      </c>
      <c r="Q332" s="16">
        <f>VLOOKUP($B333,[1]AC!$B:$BJ,16,FALSE)</f>
        <v>168123.46</v>
      </c>
      <c r="R332" s="16">
        <f>VLOOKUP($B333,[1]AC!$B:$BJ,17,FALSE)</f>
        <v>6889.6637999999994</v>
      </c>
      <c r="S332" s="16">
        <f>VLOOKUP($B333,[1]AC!$B:$BJ,18,FALSE)</f>
        <v>24.469697679761314</v>
      </c>
      <c r="T332" s="16">
        <f>VLOOKUP($B333,[1]AC!$B:$BJ,19,FALSE)</f>
        <v>24.402273446202123</v>
      </c>
      <c r="U332" s="16" t="str">
        <f>VLOOKUP($B332,[1]AC!$B:$BJ,20,FALSE)</f>
        <v>NEGATIVE</v>
      </c>
      <c r="V332" s="16" t="str">
        <f>VLOOKUP($B332,[1]AC!$B:$BJ,21,FALSE)</f>
        <v/>
      </c>
      <c r="W332" s="16" t="str">
        <f>VLOOKUP($B332,[1]AC!$B:$BJ,22,FALSE)</f>
        <v>DOWN</v>
      </c>
      <c r="X332" s="16" t="str">
        <f>VLOOKUP($B332,[1]AC!$B:$BJ,23,FALSE)</f>
        <v>BUY</v>
      </c>
      <c r="Y332" s="16">
        <f>VLOOKUP($B332,[1]AC!$B:$BJ,24,FALSE)</f>
        <v>37004.249846153834</v>
      </c>
      <c r="Z332" s="16">
        <f>VLOOKUP($B332,[1]AC!$B:$BJ,25,FALSE)</f>
        <v>6852.6203076923057</v>
      </c>
      <c r="AA332" s="16">
        <f>VLOOKUP($B332,[1]AC!$B:$BJ,26,FALSE)</f>
        <v>36999.533230769222</v>
      </c>
      <c r="AB332" s="16">
        <f>VLOOKUP($B332,[1]AC!$B:$BJ,27,FALSE)</f>
        <v>6850.3815384615364</v>
      </c>
      <c r="AC332" s="16">
        <f>VLOOKUP($B332,[1]AC!$B:$BJ,28,FALSE)</f>
        <v>5.4000146198987959</v>
      </c>
      <c r="AD332" s="16">
        <f>VLOOKUP($B332,[1]AC!$B:$BJ,29,FALSE)</f>
        <v>5.4010908769146608</v>
      </c>
      <c r="AE332" s="16" t="str">
        <f>VLOOKUP($B332,[1]AC!$B:$BJ,30,FALSE)</f>
        <v>UP</v>
      </c>
      <c r="AF332" s="16" t="str">
        <f>VLOOKUP($B332,[1]AC!$B:$BJ,31,FALSE)</f>
        <v>DOWN</v>
      </c>
      <c r="AG332" s="16" t="str">
        <f>VLOOKUP($B332,[1]AC!$B:$BJ,32,FALSE)</f>
        <v>NEGATIVE</v>
      </c>
      <c r="AH332" s="16">
        <f>VLOOKUP($B332,[1]AC!$B:$BJ,33,FALSE)</f>
        <v>36532.765897435886</v>
      </c>
      <c r="AI332" s="16">
        <f>VLOOKUP($B332,[1]AC!$B:$BJ,34,FALSE)</f>
        <v>6560.7823076923087</v>
      </c>
      <c r="AJ332" s="16">
        <f>VLOOKUP($B332,[1]AC!$B:$BJ,35,FALSE)</f>
        <v>36530.352820512817</v>
      </c>
      <c r="AK332" s="16">
        <f>VLOOKUP($B332,[1]AC!$B:$BJ,36,FALSE)</f>
        <v>6561.3723076923088</v>
      </c>
      <c r="AL332" s="16">
        <f>VLOOKUP($B332,[1]AC!$B:$BJ,37,FALSE)</f>
        <v>5.5683551418254469</v>
      </c>
      <c r="AM332" s="16">
        <f>VLOOKUP($B332,[1]AC!$B:$BJ,38,FALSE)</f>
        <v>5.5674866639842993</v>
      </c>
      <c r="AN332" s="16" t="str">
        <f>VLOOKUP($B333,[1]AC!$B:$BJ,39,FALSE)</f>
        <v>DOWN</v>
      </c>
      <c r="AO332" s="16" t="str">
        <f>VLOOKUP($B332,[1]AC!$B:$BJ,40,FALSE)</f>
        <v>UP</v>
      </c>
      <c r="AP332" s="16" t="str">
        <f>VLOOKUP($B332,[1]AC!$B:$BJ,41,FALSE)</f>
        <v>NEGATIVE</v>
      </c>
      <c r="AQ332" s="16">
        <f>VLOOKUP($B332,[1]AC!$B:$BJ,42,FALSE)</f>
        <v>36719.524181763038</v>
      </c>
      <c r="AR332" s="16">
        <f>VLOOKUP($B332,[1]AC!$B:$BJ,43,FALSE)</f>
        <v>6769.6039787132295</v>
      </c>
      <c r="AS332" s="16">
        <f>VLOOKUP($B332,[1]AC!$B:$BJ,44,FALSE)</f>
        <v>36709.667238232469</v>
      </c>
      <c r="AT332" s="16">
        <f>VLOOKUP($B332,[1]AC!$B:$BJ,45,FALSE)</f>
        <v>6766.1256231941452</v>
      </c>
      <c r="AU332" s="16">
        <f>VLOOKUP($B332,[1]AC!$B:$BJ,46,FALSE)</f>
        <v>5.4241761109255773</v>
      </c>
      <c r="AV332" s="16">
        <f>VLOOKUP($B332,[1]AC!$B:$BJ,47,FALSE)</f>
        <v>5.4255077843060517</v>
      </c>
      <c r="AW332" s="16" t="str">
        <f>VLOOKUP($B332,[1]AC!$B:$BJ,48,FALSE)</f>
        <v>UP</v>
      </c>
      <c r="AX332" s="16" t="str">
        <f>VLOOKUP($B332,[1]AC!$B:$BJ,49,FALSE)</f>
        <v>DOWN</v>
      </c>
      <c r="AY332" s="16" t="str">
        <f>VLOOKUP($B332,[1]AC!$B:$BJ,50,FALSE)</f>
        <v>NEGATIVE</v>
      </c>
      <c r="AZ332" s="16">
        <f>VLOOKUP($B332,[1]AC!$B:$BJ,51,FALSE)</f>
        <v>60.744023901934014</v>
      </c>
      <c r="BA332" s="16">
        <f>VLOOKUP($B332,[1]AC!$B:$BJ,52,FALSE)</f>
        <v>36728.059677419347</v>
      </c>
      <c r="BB332" s="16">
        <f>VLOOKUP($B332,[1]AC!$B:$BJ,53,FALSE)</f>
        <v>36447.352649999986</v>
      </c>
      <c r="BC332" s="16">
        <f>VLOOKUP($B332,[1]AC!$B:$BJ,54,FALSE)</f>
        <v>1.3049432145072259E-2</v>
      </c>
      <c r="BD332" s="16">
        <f>VLOOKUP($B332,[1]AC!$B:$BJ,55,FALSE)</f>
        <v>8.46286321942058E-3</v>
      </c>
      <c r="BE332" s="16">
        <f>VLOOKUP($B332,[1]AC!$B:$BJ,56,FALSE)</f>
        <v>2.0851647506420656E-2</v>
      </c>
      <c r="BF332" s="14">
        <f>VLOOKUP($B332,[2]indicators!$A:$G,2,FALSE)</f>
        <v>2</v>
      </c>
      <c r="BG332" s="14">
        <f>VLOOKUP($B332,[2]indicators!$A:$G,3,FALSE)</f>
        <v>0</v>
      </c>
      <c r="BH332" s="14">
        <f>VLOOKUP($B332,[2]indicators!$A:$G,4,FALSE)</f>
        <v>0</v>
      </c>
      <c r="BI332" s="17">
        <f>VLOOKUP($B332,[2]indicators!$A:$G,5,FALSE)</f>
        <v>0</v>
      </c>
      <c r="BJ332" s="17">
        <f>VLOOKUP($B332,[2]indicators!$A:$G,6,FALSE)</f>
        <v>0</v>
      </c>
      <c r="BK332" s="17">
        <f>VLOOKUP($B332,[2]indicators!$A:$G,7,FALSE)</f>
        <v>0</v>
      </c>
    </row>
    <row r="333" spans="1:63" x14ac:dyDescent="0.25">
      <c r="A333" s="14">
        <v>332</v>
      </c>
      <c r="B333" s="14" t="s">
        <v>510</v>
      </c>
      <c r="C333" s="6" t="s">
        <v>831</v>
      </c>
      <c r="D333" s="6" t="s">
        <v>509</v>
      </c>
      <c r="E333" s="15">
        <f t="shared" ca="1" si="5"/>
        <v>3</v>
      </c>
      <c r="F333" s="16">
        <f>VLOOKUP($B333,[1]AC!$B:$BJ,5,FALSE)</f>
        <v>69.181401184159824</v>
      </c>
      <c r="G333" s="16">
        <f>VLOOKUP($B334,[1]AC!$B:$BJ,6,FALSE)</f>
        <v>52.558294930935155</v>
      </c>
      <c r="H333" s="16">
        <f>VLOOKUP($B334,[1]AC!$B:$BJ,7,FALSE)</f>
        <v>0</v>
      </c>
      <c r="I333" s="16">
        <f>VLOOKUP($B334,[1]AC!$B:$BJ,8,FALSE)</f>
        <v>276.95</v>
      </c>
      <c r="J333" s="16">
        <f>VLOOKUP($B334,[1]AC!$B:$BJ,9,FALSE)</f>
        <v>6941.81</v>
      </c>
      <c r="K333" s="16">
        <f>VLOOKUP($B334,[1]AC!$B:$BJ,10,FALSE)</f>
        <v>279.64999999999998</v>
      </c>
      <c r="L333" s="16">
        <f>VLOOKUP($B334,[1]AC!$B:$BJ,11,FALSE)</f>
        <v>6964.82</v>
      </c>
      <c r="M333" s="16">
        <f>VLOOKUP($B334,[1]AC!$B:$BJ,12,FALSE)</f>
        <v>3.9895934921871955E-2</v>
      </c>
      <c r="N333" s="16">
        <f>VLOOKUP($B334,[1]AC!$B:$BJ,13,FALSE)</f>
        <v>4.0151791431795793E-2</v>
      </c>
      <c r="O333" s="16">
        <f>VLOOKUP($B334,[1]AC!$B:$BJ,14,FALSE)</f>
        <v>263.7498002441406</v>
      </c>
      <c r="P333" s="16">
        <f>VLOOKUP($B334,[1]AC!$B:$BJ,15,FALSE)</f>
        <v>6892.2477999999992</v>
      </c>
      <c r="Q333" s="16">
        <f>VLOOKUP($B334,[1]AC!$B:$BJ,16,FALSE)</f>
        <v>263.00379999999996</v>
      </c>
      <c r="R333" s="16">
        <f>VLOOKUP($B334,[1]AC!$B:$BJ,17,FALSE)</f>
        <v>6889.6637999999994</v>
      </c>
      <c r="S333" s="16">
        <f>VLOOKUP($B334,[1]AC!$B:$BJ,18,FALSE)</f>
        <v>3.8267602659924765E-2</v>
      </c>
      <c r="T333" s="16">
        <f>VLOOKUP($B334,[1]AC!$B:$BJ,19,FALSE)</f>
        <v>3.8173676921651821E-2</v>
      </c>
      <c r="U333" s="16" t="str">
        <f>VLOOKUP($B333,[1]AC!$B:$BJ,20,FALSE)</f>
        <v>POSITIVE</v>
      </c>
      <c r="V333" s="16" t="str">
        <f>VLOOKUP($B333,[1]AC!$B:$BJ,21,FALSE)</f>
        <v/>
      </c>
      <c r="W333" s="16" t="str">
        <f>VLOOKUP($B333,[1]AC!$B:$BJ,22,FALSE)</f>
        <v>UP</v>
      </c>
      <c r="X333" s="16" t="str">
        <f>VLOOKUP($B333,[1]AC!$B:$BJ,23,FALSE)</f>
        <v>POSITIVE</v>
      </c>
      <c r="Y333" s="16">
        <f>VLOOKUP($B333,[1]AC!$B:$BJ,24,FALSE)</f>
        <v>166153.44615384616</v>
      </c>
      <c r="Z333" s="16">
        <f>VLOOKUP($B333,[1]AC!$B:$BJ,25,FALSE)</f>
        <v>6852.6203076923057</v>
      </c>
      <c r="AA333" s="16">
        <f>VLOOKUP($B333,[1]AC!$B:$BJ,26,FALSE)</f>
        <v>165640.92307692309</v>
      </c>
      <c r="AB333" s="16">
        <f>VLOOKUP($B333,[1]AC!$B:$BJ,27,FALSE)</f>
        <v>6850.3815384615364</v>
      </c>
      <c r="AC333" s="16">
        <f>VLOOKUP($B333,[1]AC!$B:$BJ,28,FALSE)</f>
        <v>24.246702530320135</v>
      </c>
      <c r="AD333" s="16">
        <f>VLOOKUP($B333,[1]AC!$B:$BJ,29,FALSE)</f>
        <v>24.179809861236262</v>
      </c>
      <c r="AE333" s="16" t="str">
        <f>VLOOKUP($B333,[1]AC!$B:$BJ,30,FALSE)</f>
        <v>UP</v>
      </c>
      <c r="AF333" s="16" t="str">
        <f>VLOOKUP($B333,[1]AC!$B:$BJ,31,FALSE)</f>
        <v>UP</v>
      </c>
      <c r="AG333" s="16" t="str">
        <f>VLOOKUP($B333,[1]AC!$B:$BJ,32,FALSE)</f>
        <v>POSITIVE</v>
      </c>
      <c r="AH333" s="16">
        <f>VLOOKUP($B333,[1]AC!$B:$BJ,33,FALSE)</f>
        <v>151060.28205128203</v>
      </c>
      <c r="AI333" s="16">
        <f>VLOOKUP($B333,[1]AC!$B:$BJ,34,FALSE)</f>
        <v>6560.7823076923087</v>
      </c>
      <c r="AJ333" s="16">
        <f>VLOOKUP($B333,[1]AC!$B:$BJ,35,FALSE)</f>
        <v>151073.66666666666</v>
      </c>
      <c r="AK333" s="16">
        <f>VLOOKUP($B333,[1]AC!$B:$BJ,36,FALSE)</f>
        <v>6561.3723076923088</v>
      </c>
      <c r="AL333" s="16">
        <f>VLOOKUP($B333,[1]AC!$B:$BJ,37,FALSE)</f>
        <v>23.024736223021552</v>
      </c>
      <c r="AM333" s="16">
        <f>VLOOKUP($B333,[1]AC!$B:$BJ,38,FALSE)</f>
        <v>23.024705744795721</v>
      </c>
      <c r="AN333" s="16" t="str">
        <f>VLOOKUP($B334,[1]AC!$B:$BJ,39,FALSE)</f>
        <v>DOWN</v>
      </c>
      <c r="AO333" s="16" t="str">
        <f>VLOOKUP($B333,[1]AC!$B:$BJ,40,FALSE)</f>
        <v>UP</v>
      </c>
      <c r="AP333" s="16" t="str">
        <f>VLOOKUP($B333,[1]AC!$B:$BJ,41,FALSE)</f>
        <v>POSITIVE</v>
      </c>
      <c r="AQ333" s="16">
        <f>VLOOKUP($B333,[1]AC!$B:$BJ,42,FALSE)</f>
        <v>162135.38507972061</v>
      </c>
      <c r="AR333" s="16">
        <f>VLOOKUP($B333,[1]AC!$B:$BJ,43,FALSE)</f>
        <v>6769.6039787132295</v>
      </c>
      <c r="AS333" s="16">
        <f>VLOOKUP($B333,[1]AC!$B:$BJ,44,FALSE)</f>
        <v>161648.05952577558</v>
      </c>
      <c r="AT333" s="16">
        <f>VLOOKUP($B333,[1]AC!$B:$BJ,45,FALSE)</f>
        <v>6766.1256231941452</v>
      </c>
      <c r="AU333" s="16">
        <f>VLOOKUP($B333,[1]AC!$B:$BJ,46,FALSE)</f>
        <v>23.950497782373883</v>
      </c>
      <c r="AV333" s="16">
        <f>VLOOKUP($B333,[1]AC!$B:$BJ,47,FALSE)</f>
        <v>23.890786031469652</v>
      </c>
      <c r="AW333" s="16" t="str">
        <f>VLOOKUP($B333,[1]AC!$B:$BJ,48,FALSE)</f>
        <v>UP</v>
      </c>
      <c r="AX333" s="16" t="str">
        <f>VLOOKUP($B333,[1]AC!$B:$BJ,49,FALSE)</f>
        <v>UP</v>
      </c>
      <c r="AY333" s="16" t="str">
        <f>VLOOKUP($B333,[1]AC!$B:$BJ,50,FALSE)</f>
        <v>POSITIVE</v>
      </c>
      <c r="AZ333" s="16">
        <f>VLOOKUP($B333,[1]AC!$B:$BJ,51,FALSE)</f>
        <v>94.767708629941566</v>
      </c>
      <c r="BA333" s="16">
        <f>VLOOKUP($B333,[1]AC!$B:$BJ,52,FALSE)</f>
        <v>173625.06451612903</v>
      </c>
      <c r="BB333" s="16">
        <f>VLOOKUP($B333,[1]AC!$B:$BJ,53,FALSE)</f>
        <v>149067.74</v>
      </c>
      <c r="BC333" s="16">
        <f>VLOOKUP($B333,[1]AC!$B:$BJ,54,FALSE)</f>
        <v>7.2759860559749034E-2</v>
      </c>
      <c r="BD333" s="16">
        <f>VLOOKUP($B333,[1]AC!$B:$BJ,55,FALSE)</f>
        <v>0.10439758455349457</v>
      </c>
      <c r="BE333" s="16">
        <f>VLOOKUP($B333,[1]AC!$B:$BJ,56,FALSE)</f>
        <v>0.24948563653007705</v>
      </c>
      <c r="BF333" s="14">
        <f>VLOOKUP($B333,[2]indicators!$A:$G,2,FALSE)</f>
        <v>35</v>
      </c>
      <c r="BG333" s="14">
        <f>VLOOKUP($B333,[2]indicators!$A:$G,3,FALSE)</f>
        <v>0</v>
      </c>
      <c r="BH333" s="14">
        <f>VLOOKUP($B333,[2]indicators!$A:$G,4,FALSE)</f>
        <v>0</v>
      </c>
      <c r="BI333" s="17">
        <f>VLOOKUP($B333,[2]indicators!$A:$G,5,FALSE)</f>
        <v>0</v>
      </c>
      <c r="BJ333" s="17">
        <f>VLOOKUP($B333,[2]indicators!$A:$G,6,FALSE)</f>
        <v>46049</v>
      </c>
      <c r="BK333" s="17">
        <f>VLOOKUP($B333,[2]indicators!$A:$G,7,FALSE)</f>
        <v>46044</v>
      </c>
    </row>
    <row r="334" spans="1:63" x14ac:dyDescent="0.25">
      <c r="A334" s="14">
        <v>333</v>
      </c>
      <c r="B334" s="14" t="s">
        <v>511</v>
      </c>
      <c r="C334" s="6" t="s">
        <v>832</v>
      </c>
      <c r="D334" s="6" t="s">
        <v>509</v>
      </c>
      <c r="E334" s="15">
        <f t="shared" ca="1" si="5"/>
        <v>3</v>
      </c>
      <c r="F334" s="16">
        <f>VLOOKUP($B334,[1]AC!$B:$BJ,5,FALSE)</f>
        <v>56.255091735282519</v>
      </c>
      <c r="G334" s="16">
        <f>VLOOKUP($B335,[1]AC!$B:$BJ,6,FALSE)</f>
        <v>52.558294930935155</v>
      </c>
      <c r="H334" s="16">
        <f>VLOOKUP($B335,[1]AC!$B:$BJ,7,FALSE)</f>
        <v>1</v>
      </c>
      <c r="I334" s="16">
        <f>VLOOKUP($B335,[1]AC!$B:$BJ,8,FALSE)</f>
        <v>8334.5</v>
      </c>
      <c r="J334" s="16">
        <f>VLOOKUP($B335,[1]AC!$B:$BJ,9,FALSE)</f>
        <v>6941.81</v>
      </c>
      <c r="K334" s="16">
        <f>VLOOKUP($B335,[1]AC!$B:$BJ,10,FALSE)</f>
        <v>8330</v>
      </c>
      <c r="L334" s="16">
        <f>VLOOKUP($B335,[1]AC!$B:$BJ,11,FALSE)</f>
        <v>6964.82</v>
      </c>
      <c r="M334" s="16">
        <f>VLOOKUP($B335,[1]AC!$B:$BJ,12,FALSE)</f>
        <v>1.2006234685190174</v>
      </c>
      <c r="N334" s="16">
        <f>VLOOKUP($B335,[1]AC!$B:$BJ,13,FALSE)</f>
        <v>1.1960108086066834</v>
      </c>
      <c r="O334" s="16">
        <f>VLOOKUP($B335,[1]AC!$B:$BJ,14,FALSE)</f>
        <v>8172.71</v>
      </c>
      <c r="P334" s="16">
        <f>VLOOKUP($B335,[1]AC!$B:$BJ,15,FALSE)</f>
        <v>6892.2477999999992</v>
      </c>
      <c r="Q334" s="16">
        <f>VLOOKUP($B335,[1]AC!$B:$BJ,16,FALSE)</f>
        <v>8168.1100000000006</v>
      </c>
      <c r="R334" s="16">
        <f>VLOOKUP($B335,[1]AC!$B:$BJ,17,FALSE)</f>
        <v>6889.6637999999994</v>
      </c>
      <c r="S334" s="16">
        <f>VLOOKUP($B335,[1]AC!$B:$BJ,18,FALSE)</f>
        <v>1.1857829603863055</v>
      </c>
      <c r="T334" s="16">
        <f>VLOOKUP($B335,[1]AC!$B:$BJ,19,FALSE)</f>
        <v>1.1855600268912978</v>
      </c>
      <c r="U334" s="16" t="str">
        <f>VLOOKUP($B334,[1]AC!$B:$BJ,20,FALSE)</f>
        <v>NEGATIVE</v>
      </c>
      <c r="V334" s="16" t="str">
        <f>VLOOKUP($B334,[1]AC!$B:$BJ,21,FALSE)</f>
        <v/>
      </c>
      <c r="W334" s="16" t="str">
        <f>VLOOKUP($B334,[1]AC!$B:$BJ,22,FALSE)</f>
        <v>UP</v>
      </c>
      <c r="X334" s="16" t="str">
        <f>VLOOKUP($B334,[1]AC!$B:$BJ,23,FALSE)</f>
        <v>POSITIVE</v>
      </c>
      <c r="Y334" s="16">
        <f>VLOOKUP($B334,[1]AC!$B:$BJ,24,FALSE)</f>
        <v>257.81830788010819</v>
      </c>
      <c r="Z334" s="16">
        <f>VLOOKUP($B334,[1]AC!$B:$BJ,25,FALSE)</f>
        <v>6852.6203076923057</v>
      </c>
      <c r="AA334" s="16">
        <f>VLOOKUP($B334,[1]AC!$B:$BJ,26,FALSE)</f>
        <v>257.14292307692313</v>
      </c>
      <c r="AB334" s="16">
        <f>VLOOKUP($B334,[1]AC!$B:$BJ,27,FALSE)</f>
        <v>6850.3815384615364</v>
      </c>
      <c r="AC334" s="16">
        <f>VLOOKUP($B334,[1]AC!$B:$BJ,28,FALSE)</f>
        <v>3.7623317257297638E-2</v>
      </c>
      <c r="AD334" s="16">
        <f>VLOOKUP($B334,[1]AC!$B:$BJ,29,FALSE)</f>
        <v>3.7537022081644882E-2</v>
      </c>
      <c r="AE334" s="16" t="str">
        <f>VLOOKUP($B334,[1]AC!$B:$BJ,30,FALSE)</f>
        <v>UP</v>
      </c>
      <c r="AF334" s="16" t="str">
        <f>VLOOKUP($B334,[1]AC!$B:$BJ,31,FALSE)</f>
        <v>UP</v>
      </c>
      <c r="AG334" s="16" t="str">
        <f>VLOOKUP($B334,[1]AC!$B:$BJ,32,FALSE)</f>
        <v>POSITIVE</v>
      </c>
      <c r="AH334" s="16">
        <f>VLOOKUP($B334,[1]AC!$B:$BJ,33,FALSE)</f>
        <v>233.46256441556491</v>
      </c>
      <c r="AI334" s="16">
        <f>VLOOKUP($B334,[1]AC!$B:$BJ,34,FALSE)</f>
        <v>6560.7823076923087</v>
      </c>
      <c r="AJ334" s="16">
        <f>VLOOKUP($B334,[1]AC!$B:$BJ,35,FALSE)</f>
        <v>233.53179487179486</v>
      </c>
      <c r="AK334" s="16">
        <f>VLOOKUP($B334,[1]AC!$B:$BJ,36,FALSE)</f>
        <v>6561.3723076923088</v>
      </c>
      <c r="AL334" s="16">
        <f>VLOOKUP($B334,[1]AC!$B:$BJ,37,FALSE)</f>
        <v>3.5584561941925351E-2</v>
      </c>
      <c r="AM334" s="16">
        <f>VLOOKUP($B334,[1]AC!$B:$BJ,38,FALSE)</f>
        <v>3.5591913386474182E-2</v>
      </c>
      <c r="AN334" s="16" t="str">
        <f>VLOOKUP($B335,[1]AC!$B:$BJ,39,FALSE)</f>
        <v>UP</v>
      </c>
      <c r="AO334" s="16" t="str">
        <f>VLOOKUP($B334,[1]AC!$B:$BJ,40,FALSE)</f>
        <v>DOWN</v>
      </c>
      <c r="AP334" s="16" t="str">
        <f>VLOOKUP($B334,[1]AC!$B:$BJ,41,FALSE)</f>
        <v>POSITIVE</v>
      </c>
      <c r="AQ334" s="16">
        <f>VLOOKUP($B334,[1]AC!$B:$BJ,42,FALSE)</f>
        <v>251.30499822046539</v>
      </c>
      <c r="AR334" s="16">
        <f>VLOOKUP($B334,[1]AC!$B:$BJ,43,FALSE)</f>
        <v>6769.6039787132295</v>
      </c>
      <c r="AS334" s="16">
        <f>VLOOKUP($B334,[1]AC!$B:$BJ,44,FALSE)</f>
        <v>250.78690644440093</v>
      </c>
      <c r="AT334" s="16">
        <f>VLOOKUP($B334,[1]AC!$B:$BJ,45,FALSE)</f>
        <v>6766.1256231941452</v>
      </c>
      <c r="AU334" s="16">
        <f>VLOOKUP($B334,[1]AC!$B:$BJ,46,FALSE)</f>
        <v>3.7122555323868975E-2</v>
      </c>
      <c r="AV334" s="16">
        <f>VLOOKUP($B334,[1]AC!$B:$BJ,47,FALSE)</f>
        <v>3.7065068018351355E-2</v>
      </c>
      <c r="AW334" s="16" t="str">
        <f>VLOOKUP($B334,[1]AC!$B:$BJ,48,FALSE)</f>
        <v>UP</v>
      </c>
      <c r="AX334" s="16" t="str">
        <f>VLOOKUP($B334,[1]AC!$B:$BJ,49,FALSE)</f>
        <v>UP</v>
      </c>
      <c r="AY334" s="16" t="str">
        <f>VLOOKUP($B334,[1]AC!$B:$BJ,50,FALSE)</f>
        <v>POSITIVE</v>
      </c>
      <c r="AZ334" s="16">
        <f>VLOOKUP($B334,[1]AC!$B:$BJ,51,FALSE)</f>
        <v>79.565815119925276</v>
      </c>
      <c r="BA334" s="16">
        <f>VLOOKUP($B334,[1]AC!$B:$BJ,52,FALSE)</f>
        <v>271.49032297442028</v>
      </c>
      <c r="BB334" s="16">
        <f>VLOOKUP($B334,[1]AC!$B:$BJ,53,FALSE)</f>
        <v>229.07670006103513</v>
      </c>
      <c r="BC334" s="16">
        <f>VLOOKUP($B334,[1]AC!$B:$BJ,54,FALSE)</f>
        <v>2.0110024422837824E-2</v>
      </c>
      <c r="BD334" s="16">
        <f>VLOOKUP($B334,[1]AC!$B:$BJ,55,FALSE)</f>
        <v>5.0048188638021962E-2</v>
      </c>
      <c r="BE334" s="16">
        <f>VLOOKUP($B334,[1]AC!$B:$BJ,56,FALSE)</f>
        <v>0.20898371561232332</v>
      </c>
      <c r="BF334" s="14">
        <f>VLOOKUP($B334,[2]indicators!$A:$G,2,FALSE)</f>
        <v>55</v>
      </c>
      <c r="BG334" s="14">
        <f>VLOOKUP($B334,[2]indicators!$A:$G,3,FALSE)</f>
        <v>1</v>
      </c>
      <c r="BH334" s="14">
        <f>VLOOKUP($B334,[2]indicators!$A:$G,4,FALSE)</f>
        <v>0</v>
      </c>
      <c r="BI334" s="17">
        <f>VLOOKUP($B334,[2]indicators!$A:$G,5,FALSE)</f>
        <v>46051</v>
      </c>
      <c r="BJ334" s="17">
        <f>VLOOKUP($B334,[2]indicators!$A:$G,6,FALSE)</f>
        <v>45972</v>
      </c>
      <c r="BK334" s="17">
        <f>VLOOKUP($B334,[2]indicators!$A:$G,7,FALSE)</f>
        <v>46003</v>
      </c>
    </row>
    <row r="335" spans="1:63" x14ac:dyDescent="0.25">
      <c r="A335" s="14">
        <v>334</v>
      </c>
      <c r="B335" s="14" t="s">
        <v>512</v>
      </c>
      <c r="C335" s="6" t="s">
        <v>833</v>
      </c>
      <c r="D335" s="6" t="s">
        <v>509</v>
      </c>
      <c r="E335" s="15">
        <f t="shared" ca="1" si="5"/>
        <v>6</v>
      </c>
      <c r="F335" s="16">
        <f>VLOOKUP($B335,[1]AC!$B:$BJ,5,FALSE)</f>
        <v>63.58718814006447</v>
      </c>
      <c r="G335" s="16">
        <f>VLOOKUP($B336,[1]AC!$B:$BJ,6,FALSE)</f>
        <v>52.558294930935155</v>
      </c>
      <c r="H335" s="16">
        <f>VLOOKUP($B336,[1]AC!$B:$BJ,7,FALSE)</f>
        <v>0</v>
      </c>
      <c r="I335" s="16">
        <f>VLOOKUP($B336,[1]AC!$B:$BJ,8,FALSE)</f>
        <v>50273</v>
      </c>
      <c r="J335" s="16">
        <f>VLOOKUP($B336,[1]AC!$B:$BJ,9,FALSE)</f>
        <v>6941.81</v>
      </c>
      <c r="K335" s="16">
        <f>VLOOKUP($B336,[1]AC!$B:$BJ,10,FALSE)</f>
        <v>50273</v>
      </c>
      <c r="L335" s="16">
        <f>VLOOKUP($B336,[1]AC!$B:$BJ,11,FALSE)</f>
        <v>6964.82</v>
      </c>
      <c r="M335" s="16">
        <f>VLOOKUP($B336,[1]AC!$B:$BJ,12,FALSE)</f>
        <v>7.2420593476341182</v>
      </c>
      <c r="N335" s="16">
        <f>VLOOKUP($B336,[1]AC!$B:$BJ,13,FALSE)</f>
        <v>7.2181334190976942</v>
      </c>
      <c r="O335" s="16">
        <f>VLOOKUP($B336,[1]AC!$B:$BJ,14,FALSE)</f>
        <v>48875.878799999999</v>
      </c>
      <c r="P335" s="16">
        <f>VLOOKUP($B336,[1]AC!$B:$BJ,15,FALSE)</f>
        <v>6892.2477999999992</v>
      </c>
      <c r="Q335" s="16">
        <f>VLOOKUP($B336,[1]AC!$B:$BJ,16,FALSE)</f>
        <v>48820.218800000002</v>
      </c>
      <c r="R335" s="16">
        <f>VLOOKUP($B336,[1]AC!$B:$BJ,17,FALSE)</f>
        <v>6889.6637999999994</v>
      </c>
      <c r="S335" s="16">
        <f>VLOOKUP($B336,[1]AC!$B:$BJ,18,FALSE)</f>
        <v>7.0914279663595385</v>
      </c>
      <c r="T335" s="16">
        <f>VLOOKUP($B336,[1]AC!$B:$BJ,19,FALSE)</f>
        <v>7.0860088702731776</v>
      </c>
      <c r="U335" s="16" t="str">
        <f>VLOOKUP($B335,[1]AC!$B:$BJ,20,FALSE)</f>
        <v>POSITIVE</v>
      </c>
      <c r="V335" s="16" t="str">
        <f>VLOOKUP($B335,[1]AC!$B:$BJ,21,FALSE)</f>
        <v/>
      </c>
      <c r="W335" s="16" t="str">
        <f>VLOOKUP($B335,[1]AC!$B:$BJ,22,FALSE)</f>
        <v>UP</v>
      </c>
      <c r="X335" s="16" t="str">
        <f>VLOOKUP($B335,[1]AC!$B:$BJ,23,FALSE)</f>
        <v>POSITIVE</v>
      </c>
      <c r="Y335" s="16">
        <f>VLOOKUP($B335,[1]AC!$B:$BJ,24,FALSE)</f>
        <v>8149.3092307692305</v>
      </c>
      <c r="Z335" s="16">
        <f>VLOOKUP($B335,[1]AC!$B:$BJ,25,FALSE)</f>
        <v>6852.6203076923057</v>
      </c>
      <c r="AA335" s="16">
        <f>VLOOKUP($B335,[1]AC!$B:$BJ,26,FALSE)</f>
        <v>8143.747692307692</v>
      </c>
      <c r="AB335" s="16">
        <f>VLOOKUP($B335,[1]AC!$B:$BJ,27,FALSE)</f>
        <v>6850.3815384615364</v>
      </c>
      <c r="AC335" s="16">
        <f>VLOOKUP($B335,[1]AC!$B:$BJ,28,FALSE)</f>
        <v>1.1892252692917111</v>
      </c>
      <c r="AD335" s="16">
        <f>VLOOKUP($B335,[1]AC!$B:$BJ,29,FALSE)</f>
        <v>1.18880206110923</v>
      </c>
      <c r="AE335" s="16" t="str">
        <f>VLOOKUP($B335,[1]AC!$B:$BJ,30,FALSE)</f>
        <v>UP</v>
      </c>
      <c r="AF335" s="16" t="str">
        <f>VLOOKUP($B335,[1]AC!$B:$BJ,31,FALSE)</f>
        <v>UP</v>
      </c>
      <c r="AG335" s="16" t="str">
        <f>VLOOKUP($B335,[1]AC!$B:$BJ,32,FALSE)</f>
        <v>POSITIVE</v>
      </c>
      <c r="AH335" s="16">
        <f>VLOOKUP($B335,[1]AC!$B:$BJ,33,FALSE)</f>
        <v>7964.4358974358975</v>
      </c>
      <c r="AI335" s="16">
        <f>VLOOKUP($B335,[1]AC!$B:$BJ,34,FALSE)</f>
        <v>6560.7823076923087</v>
      </c>
      <c r="AJ335" s="16">
        <f>VLOOKUP($B335,[1]AC!$B:$BJ,35,FALSE)</f>
        <v>7964.3205128205127</v>
      </c>
      <c r="AK335" s="16">
        <f>VLOOKUP($B335,[1]AC!$B:$BJ,36,FALSE)</f>
        <v>6561.3723076923088</v>
      </c>
      <c r="AL335" s="16">
        <f>VLOOKUP($B335,[1]AC!$B:$BJ,37,FALSE)</f>
        <v>1.2139460698303997</v>
      </c>
      <c r="AM335" s="16">
        <f>VLOOKUP($B335,[1]AC!$B:$BJ,38,FALSE)</f>
        <v>1.2138193261009498</v>
      </c>
      <c r="AN335" s="16" t="str">
        <f>VLOOKUP($B336,[1]AC!$B:$BJ,39,FALSE)</f>
        <v>UP</v>
      </c>
      <c r="AO335" s="16" t="str">
        <f>VLOOKUP($B335,[1]AC!$B:$BJ,40,FALSE)</f>
        <v>UP</v>
      </c>
      <c r="AP335" s="16" t="str">
        <f>VLOOKUP($B335,[1]AC!$B:$BJ,41,FALSE)</f>
        <v>NEGATIVE</v>
      </c>
      <c r="AQ335" s="16">
        <f>VLOOKUP($B335,[1]AC!$B:$BJ,42,FALSE)</f>
        <v>8101.1729646558188</v>
      </c>
      <c r="AR335" s="16">
        <f>VLOOKUP($B335,[1]AC!$B:$BJ,43,FALSE)</f>
        <v>6769.6039787132295</v>
      </c>
      <c r="AS335" s="16">
        <f>VLOOKUP($B335,[1]AC!$B:$BJ,44,FALSE)</f>
        <v>8096.4572552177342</v>
      </c>
      <c r="AT335" s="16">
        <f>VLOOKUP($B335,[1]AC!$B:$BJ,45,FALSE)</f>
        <v>6766.1256231941452</v>
      </c>
      <c r="AU335" s="16">
        <f>VLOOKUP($B335,[1]AC!$B:$BJ,46,FALSE)</f>
        <v>1.1966982101360226</v>
      </c>
      <c r="AV335" s="16">
        <f>VLOOKUP($B335,[1]AC!$B:$BJ,47,FALSE)</f>
        <v>1.1966164546905895</v>
      </c>
      <c r="AW335" s="16" t="str">
        <f>VLOOKUP($B335,[1]AC!$B:$BJ,48,FALSE)</f>
        <v>UP</v>
      </c>
      <c r="AX335" s="16" t="str">
        <f>VLOOKUP($B335,[1]AC!$B:$BJ,49,FALSE)</f>
        <v>UP</v>
      </c>
      <c r="AY335" s="16" t="str">
        <f>VLOOKUP($B335,[1]AC!$B:$BJ,50,FALSE)</f>
        <v>BUY</v>
      </c>
      <c r="AZ335" s="16">
        <f>VLOOKUP($B335,[1]AC!$B:$BJ,51,FALSE)</f>
        <v>66.094554850127352</v>
      </c>
      <c r="BA335" s="16">
        <f>VLOOKUP($B335,[1]AC!$B:$BJ,52,FALSE)</f>
        <v>8213.5774193548386</v>
      </c>
      <c r="BB335" s="16">
        <f>VLOOKUP($B335,[1]AC!$B:$BJ,53,FALSE)</f>
        <v>7941.1444999999994</v>
      </c>
      <c r="BC335" s="16">
        <f>VLOOKUP($B335,[1]AC!$B:$BJ,54,FALSE)</f>
        <v>1.4722279278723827E-2</v>
      </c>
      <c r="BD335" s="16">
        <f>VLOOKUP($B335,[1]AC!$B:$BJ,55,FALSE)</f>
        <v>1.9796371093554033E-2</v>
      </c>
      <c r="BE335" s="16">
        <f>VLOOKUP($B335,[1]AC!$B:$BJ,56,FALSE)</f>
        <v>4.9533854975186697E-2</v>
      </c>
      <c r="BF335" s="14">
        <f>VLOOKUP($B335,[2]indicators!$A:$G,2,FALSE)</f>
        <v>7</v>
      </c>
      <c r="BG335" s="14">
        <f>VLOOKUP($B335,[2]indicators!$A:$G,3,FALSE)</f>
        <v>0</v>
      </c>
      <c r="BH335" s="14">
        <f>VLOOKUP($B335,[2]indicators!$A:$G,4,FALSE)</f>
        <v>0</v>
      </c>
      <c r="BI335" s="17">
        <f>VLOOKUP($B335,[2]indicators!$A:$G,5,FALSE)</f>
        <v>0</v>
      </c>
      <c r="BJ335" s="17">
        <f>VLOOKUP($B335,[2]indicators!$A:$G,6,FALSE)</f>
        <v>46031</v>
      </c>
      <c r="BK335" s="17">
        <f>VLOOKUP($B335,[2]indicators!$A:$G,7,FALSE)</f>
        <v>0</v>
      </c>
    </row>
    <row r="336" spans="1:63" x14ac:dyDescent="0.25">
      <c r="A336" s="14">
        <v>335</v>
      </c>
      <c r="B336" s="14" t="s">
        <v>513</v>
      </c>
      <c r="C336" s="6" t="s">
        <v>834</v>
      </c>
      <c r="D336" s="6" t="s">
        <v>509</v>
      </c>
      <c r="E336" s="15">
        <f t="shared" ca="1" si="5"/>
        <v>5</v>
      </c>
      <c r="F336" s="16">
        <f>VLOOKUP($B336,[1]AC!$B:$BJ,5,FALSE)</f>
        <v>61.208443088971357</v>
      </c>
      <c r="G336" s="16">
        <f>VLOOKUP($B337,[1]AC!$B:$BJ,6,FALSE)</f>
        <v>52.558294930935155</v>
      </c>
      <c r="H336" s="16">
        <f>VLOOKUP($B337,[1]AC!$B:$BJ,7,FALSE)</f>
        <v>0</v>
      </c>
      <c r="I336" s="16">
        <f>VLOOKUP($B337,[1]AC!$B:$BJ,8,FALSE)</f>
        <v>6961.5</v>
      </c>
      <c r="J336" s="16">
        <f>VLOOKUP($B337,[1]AC!$B:$BJ,9,FALSE)</f>
        <v>6941.81</v>
      </c>
      <c r="K336" s="16">
        <f>VLOOKUP($B337,[1]AC!$B:$BJ,10,FALSE)</f>
        <v>6961.5</v>
      </c>
      <c r="L336" s="16">
        <f>VLOOKUP($B337,[1]AC!$B:$BJ,11,FALSE)</f>
        <v>6964.82</v>
      </c>
      <c r="M336" s="16">
        <f>VLOOKUP($B337,[1]AC!$B:$BJ,12,FALSE)</f>
        <v>1.0028364360303723</v>
      </c>
      <c r="N336" s="16">
        <f>VLOOKUP($B337,[1]AC!$B:$BJ,13,FALSE)</f>
        <v>0.99952331862129962</v>
      </c>
      <c r="O336" s="16">
        <f>VLOOKUP($B337,[1]AC!$B:$BJ,14,FALSE)</f>
        <v>6917.9408000000012</v>
      </c>
      <c r="P336" s="16">
        <f>VLOOKUP($B337,[1]AC!$B:$BJ,15,FALSE)</f>
        <v>6892.2477999999992</v>
      </c>
      <c r="Q336" s="16">
        <f>VLOOKUP($B337,[1]AC!$B:$BJ,16,FALSE)</f>
        <v>6915.2708000000011</v>
      </c>
      <c r="R336" s="16">
        <f>VLOOKUP($B337,[1]AC!$B:$BJ,17,FALSE)</f>
        <v>6889.6637999999994</v>
      </c>
      <c r="S336" s="16">
        <f>VLOOKUP($B337,[1]AC!$B:$BJ,18,FALSE)</f>
        <v>1.00372781141154</v>
      </c>
      <c r="T336" s="16">
        <f>VLOOKUP($B337,[1]AC!$B:$BJ,19,FALSE)</f>
        <v>1.0037167270774521</v>
      </c>
      <c r="U336" s="16" t="str">
        <f>VLOOKUP($B336,[1]AC!$B:$BJ,20,FALSE)</f>
        <v>NEGATIVE</v>
      </c>
      <c r="V336" s="16" t="str">
        <f>VLOOKUP($B336,[1]AC!$B:$BJ,21,FALSE)</f>
        <v/>
      </c>
      <c r="W336" s="16" t="str">
        <f>VLOOKUP($B336,[1]AC!$B:$BJ,22,FALSE)</f>
        <v>UP</v>
      </c>
      <c r="X336" s="16" t="str">
        <f>VLOOKUP($B336,[1]AC!$B:$BJ,23,FALSE)</f>
        <v>POSITIVE</v>
      </c>
      <c r="Y336" s="16">
        <f>VLOOKUP($B336,[1]AC!$B:$BJ,24,FALSE)</f>
        <v>48445.060615384617</v>
      </c>
      <c r="Z336" s="16">
        <f>VLOOKUP($B336,[1]AC!$B:$BJ,25,FALSE)</f>
        <v>6852.6203076923057</v>
      </c>
      <c r="AA336" s="16">
        <f>VLOOKUP($B336,[1]AC!$B:$BJ,26,FALSE)</f>
        <v>48401.414461538465</v>
      </c>
      <c r="AB336" s="16">
        <f>VLOOKUP($B336,[1]AC!$B:$BJ,27,FALSE)</f>
        <v>6850.3815384615364</v>
      </c>
      <c r="AC336" s="16">
        <f>VLOOKUP($B336,[1]AC!$B:$BJ,28,FALSE)</f>
        <v>7.0695673246339572</v>
      </c>
      <c r="AD336" s="16">
        <f>VLOOKUP($B336,[1]AC!$B:$BJ,29,FALSE)</f>
        <v>7.0655063794313113</v>
      </c>
      <c r="AE336" s="16" t="str">
        <f>VLOOKUP($B336,[1]AC!$B:$BJ,30,FALSE)</f>
        <v>UP</v>
      </c>
      <c r="AF336" s="16" t="str">
        <f>VLOOKUP($B336,[1]AC!$B:$BJ,31,FALSE)</f>
        <v>UP</v>
      </c>
      <c r="AG336" s="16" t="str">
        <f>VLOOKUP($B336,[1]AC!$B:$BJ,32,FALSE)</f>
        <v>POSITIVE</v>
      </c>
      <c r="AH336" s="16">
        <f>VLOOKUP($B336,[1]AC!$B:$BJ,33,FALSE)</f>
        <v>46311.33205128205</v>
      </c>
      <c r="AI336" s="16">
        <f>VLOOKUP($B336,[1]AC!$B:$BJ,34,FALSE)</f>
        <v>6560.7823076923087</v>
      </c>
      <c r="AJ336" s="16">
        <f>VLOOKUP($B336,[1]AC!$B:$BJ,35,FALSE)</f>
        <v>46309.947435897433</v>
      </c>
      <c r="AK336" s="16">
        <f>VLOOKUP($B336,[1]AC!$B:$BJ,36,FALSE)</f>
        <v>6561.3723076923088</v>
      </c>
      <c r="AL336" s="16">
        <f>VLOOKUP($B336,[1]AC!$B:$BJ,37,FALSE)</f>
        <v>7.0588124829234902</v>
      </c>
      <c r="AM336" s="16">
        <f>VLOOKUP($B336,[1]AC!$B:$BJ,38,FALSE)</f>
        <v>7.0579667277233105</v>
      </c>
      <c r="AN336" s="16" t="str">
        <f>VLOOKUP($B337,[1]AC!$B:$BJ,39,FALSE)</f>
        <v>DOWN</v>
      </c>
      <c r="AO336" s="16" t="str">
        <f>VLOOKUP($B336,[1]AC!$B:$BJ,40,FALSE)</f>
        <v>UP</v>
      </c>
      <c r="AP336" s="16" t="str">
        <f>VLOOKUP($B336,[1]AC!$B:$BJ,41,FALSE)</f>
        <v>POSITIVE</v>
      </c>
      <c r="AQ336" s="16">
        <f>VLOOKUP($B336,[1]AC!$B:$BJ,42,FALSE)</f>
        <v>47904.839608848401</v>
      </c>
      <c r="AR336" s="16">
        <f>VLOOKUP($B336,[1]AC!$B:$BJ,43,FALSE)</f>
        <v>6769.6039787132295</v>
      </c>
      <c r="AS336" s="16">
        <f>VLOOKUP($B336,[1]AC!$B:$BJ,44,FALSE)</f>
        <v>47856.99053021703</v>
      </c>
      <c r="AT336" s="16">
        <f>VLOOKUP($B336,[1]AC!$B:$BJ,45,FALSE)</f>
        <v>6766.1256231941452</v>
      </c>
      <c r="AU336" s="16">
        <f>VLOOKUP($B336,[1]AC!$B:$BJ,46,FALSE)</f>
        <v>7.0764611577698497</v>
      </c>
      <c r="AV336" s="16">
        <f>VLOOKUP($B336,[1]AC!$B:$BJ,47,FALSE)</f>
        <v>7.0730271939031413</v>
      </c>
      <c r="AW336" s="16" t="str">
        <f>VLOOKUP($B336,[1]AC!$B:$BJ,48,FALSE)</f>
        <v>UP</v>
      </c>
      <c r="AX336" s="16" t="str">
        <f>VLOOKUP($B336,[1]AC!$B:$BJ,49,FALSE)</f>
        <v>UP</v>
      </c>
      <c r="AY336" s="16" t="str">
        <f>VLOOKUP($B336,[1]AC!$B:$BJ,50,FALSE)</f>
        <v>POSITIVE</v>
      </c>
      <c r="AZ336" s="16">
        <f>VLOOKUP($B336,[1]AC!$B:$BJ,51,FALSE)</f>
        <v>73.867223127953721</v>
      </c>
      <c r="BA336" s="16">
        <f>VLOOKUP($B336,[1]AC!$B:$BJ,52,FALSE)</f>
        <v>49338.516129032258</v>
      </c>
      <c r="BB336" s="16">
        <f>VLOOKUP($B336,[1]AC!$B:$BJ,53,FALSE)</f>
        <v>45818.194749999995</v>
      </c>
      <c r="BC336" s="16">
        <f>VLOOKUP($B336,[1]AC!$B:$BJ,54,FALSE)</f>
        <v>1.8940250828051619E-2</v>
      </c>
      <c r="BD336" s="16">
        <f>VLOOKUP($B336,[1]AC!$B:$BJ,55,FALSE)</f>
        <v>2.8585086024069728E-2</v>
      </c>
      <c r="BE336" s="16">
        <f>VLOOKUP($B336,[1]AC!$B:$BJ,56,FALSE)</f>
        <v>9.7227864919317897E-2</v>
      </c>
      <c r="BF336" s="14">
        <f>VLOOKUP($B336,[2]indicators!$A:$G,2,FALSE)</f>
        <v>3</v>
      </c>
      <c r="BG336" s="14">
        <f>VLOOKUP($B336,[2]indicators!$A:$G,3,FALSE)</f>
        <v>0</v>
      </c>
      <c r="BH336" s="14">
        <f>VLOOKUP($B336,[2]indicators!$A:$G,4,FALSE)</f>
        <v>0</v>
      </c>
      <c r="BI336" s="17">
        <f>VLOOKUP($B336,[2]indicators!$A:$G,5,FALSE)</f>
        <v>0</v>
      </c>
      <c r="BJ336" s="17">
        <f>VLOOKUP($B336,[2]indicators!$A:$G,6,FALSE)</f>
        <v>45958</v>
      </c>
      <c r="BK336" s="17">
        <f>VLOOKUP($B336,[2]indicators!$A:$G,7,FALSE)</f>
        <v>0</v>
      </c>
    </row>
    <row r="337" spans="1:63" x14ac:dyDescent="0.25">
      <c r="A337" s="14">
        <v>336</v>
      </c>
      <c r="B337" s="14" t="s">
        <v>514</v>
      </c>
      <c r="C337" s="6" t="s">
        <v>835</v>
      </c>
      <c r="D337" s="6" t="s">
        <v>509</v>
      </c>
      <c r="E337" s="15">
        <f t="shared" ca="1" si="5"/>
        <v>-1</v>
      </c>
      <c r="F337" s="16">
        <f>VLOOKUP($B337,[1]AC!$B:$BJ,5,FALSE)</f>
        <v>51.838396395001517</v>
      </c>
      <c r="G337" s="16">
        <f>VLOOKUP($B338,[1]AC!$B:$BJ,6,FALSE)</f>
        <v>52.558294930935155</v>
      </c>
      <c r="H337" s="16">
        <f>VLOOKUP($B338,[1]AC!$B:$BJ,7,FALSE)</f>
        <v>1</v>
      </c>
      <c r="I337" s="16">
        <f>VLOOKUP($B338,[1]AC!$B:$BJ,8,FALSE)</f>
        <v>33262</v>
      </c>
      <c r="J337" s="16">
        <f>VLOOKUP($B338,[1]AC!$B:$BJ,9,FALSE)</f>
        <v>6941.81</v>
      </c>
      <c r="K337" s="16">
        <f>VLOOKUP($B338,[1]AC!$B:$BJ,10,FALSE)</f>
        <v>33303</v>
      </c>
      <c r="L337" s="16">
        <f>VLOOKUP($B338,[1]AC!$B:$BJ,11,FALSE)</f>
        <v>6964.82</v>
      </c>
      <c r="M337" s="16">
        <f>VLOOKUP($B338,[1]AC!$B:$BJ,12,FALSE)</f>
        <v>4.7915457207846366</v>
      </c>
      <c r="N337" s="16">
        <f>VLOOKUP($B338,[1]AC!$B:$BJ,13,FALSE)</f>
        <v>4.7816023960418219</v>
      </c>
      <c r="O337" s="16">
        <f>VLOOKUP($B338,[1]AC!$B:$BJ,14,FALSE)</f>
        <v>30063.360000000001</v>
      </c>
      <c r="P337" s="16">
        <f>VLOOKUP($B338,[1]AC!$B:$BJ,15,FALSE)</f>
        <v>6892.2477999999992</v>
      </c>
      <c r="Q337" s="16">
        <f>VLOOKUP($B338,[1]AC!$B:$BJ,16,FALSE)</f>
        <v>29952.04</v>
      </c>
      <c r="R337" s="16">
        <f>VLOOKUP($B338,[1]AC!$B:$BJ,17,FALSE)</f>
        <v>6889.6637999999994</v>
      </c>
      <c r="S337" s="16">
        <f>VLOOKUP($B338,[1]AC!$B:$BJ,18,FALSE)</f>
        <v>4.3619093323951592</v>
      </c>
      <c r="T337" s="16">
        <f>VLOOKUP($B338,[1]AC!$B:$BJ,19,FALSE)</f>
        <v>4.3473877491670931</v>
      </c>
      <c r="U337" s="16" t="str">
        <f>VLOOKUP($B337,[1]AC!$B:$BJ,20,FALSE)</f>
        <v>NEGATIVE</v>
      </c>
      <c r="V337" s="16" t="str">
        <f>VLOOKUP($B337,[1]AC!$B:$BJ,21,FALSE)</f>
        <v/>
      </c>
      <c r="W337" s="16" t="str">
        <f>VLOOKUP($B337,[1]AC!$B:$BJ,22,FALSE)</f>
        <v>UP</v>
      </c>
      <c r="X337" s="16" t="str">
        <f>VLOOKUP($B337,[1]AC!$B:$BJ,23,FALSE)</f>
        <v>NEGATIVE</v>
      </c>
      <c r="Y337" s="16">
        <f>VLOOKUP($B337,[1]AC!$B:$BJ,24,FALSE)</f>
        <v>6877.2198461538474</v>
      </c>
      <c r="Z337" s="16">
        <f>VLOOKUP($B337,[1]AC!$B:$BJ,25,FALSE)</f>
        <v>6852.6203076923057</v>
      </c>
      <c r="AA337" s="16">
        <f>VLOOKUP($B337,[1]AC!$B:$BJ,26,FALSE)</f>
        <v>6875.1236923076931</v>
      </c>
      <c r="AB337" s="16">
        <f>VLOOKUP($B337,[1]AC!$B:$BJ,27,FALSE)</f>
        <v>6850.3815384615364</v>
      </c>
      <c r="AC337" s="16">
        <f>VLOOKUP($B337,[1]AC!$B:$BJ,28,FALSE)</f>
        <v>1.0035898003036776</v>
      </c>
      <c r="AD337" s="16">
        <f>VLOOKUP($B337,[1]AC!$B:$BJ,29,FALSE)</f>
        <v>1.0036117920888408</v>
      </c>
      <c r="AE337" s="16" t="str">
        <f>VLOOKUP($B337,[1]AC!$B:$BJ,30,FALSE)</f>
        <v>UP</v>
      </c>
      <c r="AF337" s="16" t="str">
        <f>VLOOKUP($B337,[1]AC!$B:$BJ,31,FALSE)</f>
        <v>DOWN</v>
      </c>
      <c r="AG337" s="16" t="str">
        <f>VLOOKUP($B337,[1]AC!$B:$BJ,32,FALSE)</f>
        <v>NEGATIVE</v>
      </c>
      <c r="AH337" s="16">
        <f>VLOOKUP($B337,[1]AC!$B:$BJ,33,FALSE)</f>
        <v>6585.1287179487172</v>
      </c>
      <c r="AI337" s="16">
        <f>VLOOKUP($B337,[1]AC!$B:$BJ,34,FALSE)</f>
        <v>6560.7823076923087</v>
      </c>
      <c r="AJ337" s="16">
        <f>VLOOKUP($B337,[1]AC!$B:$BJ,35,FALSE)</f>
        <v>6585.6864102564095</v>
      </c>
      <c r="AK337" s="16">
        <f>VLOOKUP($B337,[1]AC!$B:$BJ,36,FALSE)</f>
        <v>6561.3723076923088</v>
      </c>
      <c r="AL337" s="16">
        <f>VLOOKUP($B337,[1]AC!$B:$BJ,37,FALSE)</f>
        <v>1.0037109004863434</v>
      </c>
      <c r="AM337" s="16">
        <f>VLOOKUP($B337,[1]AC!$B:$BJ,38,FALSE)</f>
        <v>1.0037056428783344</v>
      </c>
      <c r="AN337" s="16" t="str">
        <f>VLOOKUP($B338,[1]AC!$B:$BJ,39,FALSE)</f>
        <v>UP</v>
      </c>
      <c r="AO337" s="16" t="str">
        <f>VLOOKUP($B337,[1]AC!$B:$BJ,40,FALSE)</f>
        <v>UP</v>
      </c>
      <c r="AP337" s="16" t="str">
        <f>VLOOKUP($B337,[1]AC!$B:$BJ,41,FALSE)</f>
        <v>NEGATIVE</v>
      </c>
      <c r="AQ337" s="16">
        <f>VLOOKUP($B337,[1]AC!$B:$BJ,42,FALSE)</f>
        <v>6797.1178779126212</v>
      </c>
      <c r="AR337" s="16">
        <f>VLOOKUP($B337,[1]AC!$B:$BJ,43,FALSE)</f>
        <v>6769.6039787132295</v>
      </c>
      <c r="AS337" s="16">
        <f>VLOOKUP($B337,[1]AC!$B:$BJ,44,FALSE)</f>
        <v>6793.7948623586308</v>
      </c>
      <c r="AT337" s="16">
        <f>VLOOKUP($B337,[1]AC!$B:$BJ,45,FALSE)</f>
        <v>6766.1256231941452</v>
      </c>
      <c r="AU337" s="16">
        <f>VLOOKUP($B337,[1]AC!$B:$BJ,46,FALSE)</f>
        <v>1.0040643292112668</v>
      </c>
      <c r="AV337" s="16">
        <f>VLOOKUP($B337,[1]AC!$B:$BJ,47,FALSE)</f>
        <v>1.0040893770978232</v>
      </c>
      <c r="AW337" s="16" t="str">
        <f>VLOOKUP($B337,[1]AC!$B:$BJ,48,FALSE)</f>
        <v>UP</v>
      </c>
      <c r="AX337" s="16" t="str">
        <f>VLOOKUP($B337,[1]AC!$B:$BJ,49,FALSE)</f>
        <v>DOWN</v>
      </c>
      <c r="AY337" s="16" t="str">
        <f>VLOOKUP($B337,[1]AC!$B:$BJ,50,FALSE)</f>
        <v>NEGATIVE</v>
      </c>
      <c r="AZ337" s="16">
        <f>VLOOKUP($B337,[1]AC!$B:$BJ,51,FALSE)</f>
        <v>59.143233503671851</v>
      </c>
      <c r="BA337" s="16">
        <f>VLOOKUP($B337,[1]AC!$B:$BJ,52,FALSE)</f>
        <v>6955.8306451612898</v>
      </c>
      <c r="BB337" s="16">
        <f>VLOOKUP($B337,[1]AC!$B:$BJ,53,FALSE)</f>
        <v>6511.2163500000006</v>
      </c>
      <c r="BC337" s="16">
        <f>VLOOKUP($B337,[1]AC!$B:$BJ,54,FALSE)</f>
        <v>8.1505072908205634E-4</v>
      </c>
      <c r="BD337" s="16">
        <f>VLOOKUP($B337,[1]AC!$B:$BJ,55,FALSE)</f>
        <v>6.2965557612171263E-3</v>
      </c>
      <c r="BE337" s="16">
        <f>VLOOKUP($B337,[1]AC!$B:$BJ,56,FALSE)</f>
        <v>6.9155074228181457E-2</v>
      </c>
      <c r="BF337" s="14">
        <f>VLOOKUP($B337,[2]indicators!$A:$G,2,FALSE)</f>
        <v>2</v>
      </c>
      <c r="BG337" s="14">
        <f>VLOOKUP($B337,[2]indicators!$A:$G,3,FALSE)</f>
        <v>0</v>
      </c>
      <c r="BH337" s="14">
        <f>VLOOKUP($B337,[2]indicators!$A:$G,4,FALSE)</f>
        <v>0</v>
      </c>
      <c r="BI337" s="17">
        <f>VLOOKUP($B337,[2]indicators!$A:$G,5,FALSE)</f>
        <v>0</v>
      </c>
      <c r="BJ337" s="17">
        <f>VLOOKUP($B337,[2]indicators!$A:$G,6,FALSE)</f>
        <v>45958</v>
      </c>
      <c r="BK337" s="17">
        <f>VLOOKUP($B337,[2]indicators!$A:$G,7,FALSE)</f>
        <v>0</v>
      </c>
    </row>
    <row r="338" spans="1:63" x14ac:dyDescent="0.25">
      <c r="A338" s="14">
        <v>337</v>
      </c>
      <c r="B338" s="14" t="s">
        <v>515</v>
      </c>
      <c r="C338" s="6" t="s">
        <v>836</v>
      </c>
      <c r="D338" s="6" t="s">
        <v>509</v>
      </c>
      <c r="E338" s="15">
        <f t="shared" ca="1" si="5"/>
        <v>5</v>
      </c>
      <c r="F338" s="16">
        <f>VLOOKUP($B338,[1]AC!$B:$BJ,5,FALSE)</f>
        <v>68.599942928734677</v>
      </c>
      <c r="G338" s="16">
        <f>VLOOKUP($B339,[1]AC!$B:$BJ,6,FALSE)</f>
        <v>52.558294930935155</v>
      </c>
      <c r="H338" s="16">
        <f>VLOOKUP($B339,[1]AC!$B:$BJ,7,FALSE)</f>
        <v>0</v>
      </c>
      <c r="I338" s="16">
        <f>VLOOKUP($B339,[1]AC!$B:$BJ,8,FALSE)</f>
        <v>25061</v>
      </c>
      <c r="J338" s="16">
        <f>VLOOKUP($B339,[1]AC!$B:$BJ,9,FALSE)</f>
        <v>6941.81</v>
      </c>
      <c r="K338" s="16">
        <f>VLOOKUP($B339,[1]AC!$B:$BJ,10,FALSE)</f>
        <v>25081</v>
      </c>
      <c r="L338" s="16">
        <f>VLOOKUP($B339,[1]AC!$B:$BJ,11,FALSE)</f>
        <v>6964.82</v>
      </c>
      <c r="M338" s="16">
        <f>VLOOKUP($B339,[1]AC!$B:$BJ,12,FALSE)</f>
        <v>3.610153547849912</v>
      </c>
      <c r="N338" s="16">
        <f>VLOOKUP($B339,[1]AC!$B:$BJ,13,FALSE)</f>
        <v>3.6010980901157534</v>
      </c>
      <c r="O338" s="16">
        <f>VLOOKUP($B339,[1]AC!$B:$BJ,14,FALSE)</f>
        <v>24614.785600000003</v>
      </c>
      <c r="P338" s="16">
        <f>VLOOKUP($B339,[1]AC!$B:$BJ,15,FALSE)</f>
        <v>6892.2477999999992</v>
      </c>
      <c r="Q338" s="16">
        <f>VLOOKUP($B339,[1]AC!$B:$BJ,16,FALSE)</f>
        <v>24583.6656</v>
      </c>
      <c r="R338" s="16">
        <f>VLOOKUP($B339,[1]AC!$B:$BJ,17,FALSE)</f>
        <v>6889.6637999999994</v>
      </c>
      <c r="S338" s="16">
        <f>VLOOKUP($B339,[1]AC!$B:$BJ,18,FALSE)</f>
        <v>3.5713726949863882</v>
      </c>
      <c r="T338" s="16">
        <f>VLOOKUP($B339,[1]AC!$B:$BJ,19,FALSE)</f>
        <v>3.5681952434311821</v>
      </c>
      <c r="U338" s="16" t="str">
        <f>VLOOKUP($B338,[1]AC!$B:$BJ,20,FALSE)</f>
        <v>POSITIVE</v>
      </c>
      <c r="V338" s="16" t="str">
        <f>VLOOKUP($B338,[1]AC!$B:$BJ,21,FALSE)</f>
        <v/>
      </c>
      <c r="W338" s="16" t="str">
        <f>VLOOKUP($B338,[1]AC!$B:$BJ,22,FALSE)</f>
        <v>UP</v>
      </c>
      <c r="X338" s="16" t="str">
        <f>VLOOKUP($B338,[1]AC!$B:$BJ,23,FALSE)</f>
        <v>POSITIVE</v>
      </c>
      <c r="Y338" s="16">
        <f>VLOOKUP($B338,[1]AC!$B:$BJ,24,FALSE)</f>
        <v>29438.107692307694</v>
      </c>
      <c r="Z338" s="16">
        <f>VLOOKUP($B338,[1]AC!$B:$BJ,25,FALSE)</f>
        <v>6852.6203076923057</v>
      </c>
      <c r="AA338" s="16">
        <f>VLOOKUP($B338,[1]AC!$B:$BJ,26,FALSE)</f>
        <v>29352.23076923077</v>
      </c>
      <c r="AB338" s="16">
        <f>VLOOKUP($B338,[1]AC!$B:$BJ,27,FALSE)</f>
        <v>6850.3815384615364</v>
      </c>
      <c r="AC338" s="16">
        <f>VLOOKUP($B338,[1]AC!$B:$BJ,28,FALSE)</f>
        <v>4.2958906769228689</v>
      </c>
      <c r="AD338" s="16">
        <f>VLOOKUP($B338,[1]AC!$B:$BJ,29,FALSE)</f>
        <v>4.2847585356278879</v>
      </c>
      <c r="AE338" s="16" t="str">
        <f>VLOOKUP($B338,[1]AC!$B:$BJ,30,FALSE)</f>
        <v>UP</v>
      </c>
      <c r="AF338" s="16" t="str">
        <f>VLOOKUP($B338,[1]AC!$B:$BJ,31,FALSE)</f>
        <v>UP</v>
      </c>
      <c r="AG338" s="16" t="str">
        <f>VLOOKUP($B338,[1]AC!$B:$BJ,32,FALSE)</f>
        <v>POSITIVE</v>
      </c>
      <c r="AH338" s="16">
        <f>VLOOKUP($B338,[1]AC!$B:$BJ,33,FALSE)</f>
        <v>26233.25641025641</v>
      </c>
      <c r="AI338" s="16">
        <f>VLOOKUP($B338,[1]AC!$B:$BJ,34,FALSE)</f>
        <v>6560.7823076923087</v>
      </c>
      <c r="AJ338" s="16">
        <f>VLOOKUP($B338,[1]AC!$B:$BJ,35,FALSE)</f>
        <v>26216.51282051282</v>
      </c>
      <c r="AK338" s="16">
        <f>VLOOKUP($B338,[1]AC!$B:$BJ,36,FALSE)</f>
        <v>6561.3723076923088</v>
      </c>
      <c r="AL338" s="16">
        <f>VLOOKUP($B338,[1]AC!$B:$BJ,37,FALSE)</f>
        <v>3.9984951763296204</v>
      </c>
      <c r="AM338" s="16">
        <f>VLOOKUP($B338,[1]AC!$B:$BJ,38,FALSE)</f>
        <v>3.9955837881318752</v>
      </c>
      <c r="AN338" s="16" t="str">
        <f>VLOOKUP($B339,[1]AC!$B:$BJ,39,FALSE)</f>
        <v>DOWN</v>
      </c>
      <c r="AO338" s="16" t="str">
        <f>VLOOKUP($B338,[1]AC!$B:$BJ,40,FALSE)</f>
        <v>UP</v>
      </c>
      <c r="AP338" s="16" t="str">
        <f>VLOOKUP($B338,[1]AC!$B:$BJ,41,FALSE)</f>
        <v>POSITIVE</v>
      </c>
      <c r="AQ338" s="16">
        <f>VLOOKUP($B338,[1]AC!$B:$BJ,42,FALSE)</f>
        <v>28802.789721690322</v>
      </c>
      <c r="AR338" s="16">
        <f>VLOOKUP($B338,[1]AC!$B:$BJ,43,FALSE)</f>
        <v>6769.6039787132295</v>
      </c>
      <c r="AS338" s="16">
        <f>VLOOKUP($B338,[1]AC!$B:$BJ,44,FALSE)</f>
        <v>28711.876382734572</v>
      </c>
      <c r="AT338" s="16">
        <f>VLOOKUP($B338,[1]AC!$B:$BJ,45,FALSE)</f>
        <v>6766.1256231941452</v>
      </c>
      <c r="AU338" s="16">
        <f>VLOOKUP($B338,[1]AC!$B:$BJ,46,FALSE)</f>
        <v>4.2547229959477146</v>
      </c>
      <c r="AV338" s="16">
        <f>VLOOKUP($B338,[1]AC!$B:$BJ,47,FALSE)</f>
        <v>4.2434737369212927</v>
      </c>
      <c r="AW338" s="16" t="str">
        <f>VLOOKUP($B338,[1]AC!$B:$BJ,48,FALSE)</f>
        <v>UP</v>
      </c>
      <c r="AX338" s="16" t="str">
        <f>VLOOKUP($B338,[1]AC!$B:$BJ,49,FALSE)</f>
        <v>UP</v>
      </c>
      <c r="AY338" s="16" t="str">
        <f>VLOOKUP($B338,[1]AC!$B:$BJ,50,FALSE)</f>
        <v>POSITIVE</v>
      </c>
      <c r="AZ338" s="16">
        <f>VLOOKUP($B338,[1]AC!$B:$BJ,51,FALSE)</f>
        <v>85.647614736640264</v>
      </c>
      <c r="BA338" s="16">
        <f>VLOOKUP($B338,[1]AC!$B:$BJ,52,FALSE)</f>
        <v>31320</v>
      </c>
      <c r="BB338" s="16">
        <f>VLOOKUP($B338,[1]AC!$B:$BJ,53,FALSE)</f>
        <v>25629.440000000002</v>
      </c>
      <c r="BC338" s="16">
        <f>VLOOKUP($B338,[1]AC!$B:$BJ,54,FALSE)</f>
        <v>6.2005108556832722E-2</v>
      </c>
      <c r="BD338" s="16">
        <f>VLOOKUP($B338,[1]AC!$B:$BJ,55,FALSE)</f>
        <v>0.1063966236641547</v>
      </c>
      <c r="BE338" s="16">
        <f>VLOOKUP($B338,[1]AC!$B:$BJ,56,FALSE)</f>
        <v>0.2978043999400688</v>
      </c>
      <c r="BF338" s="14">
        <f>VLOOKUP($B338,[2]indicators!$A:$G,2,FALSE)</f>
        <v>36</v>
      </c>
      <c r="BG338" s="14">
        <f>VLOOKUP($B338,[2]indicators!$A:$G,3,FALSE)</f>
        <v>0</v>
      </c>
      <c r="BH338" s="14">
        <f>VLOOKUP($B338,[2]indicators!$A:$G,4,FALSE)</f>
        <v>0</v>
      </c>
      <c r="BI338" s="17">
        <f>VLOOKUP($B338,[2]indicators!$A:$G,5,FALSE)</f>
        <v>0</v>
      </c>
      <c r="BJ338" s="17">
        <f>VLOOKUP($B338,[2]indicators!$A:$G,6,FALSE)</f>
        <v>46028</v>
      </c>
      <c r="BK338" s="17">
        <f>VLOOKUP($B338,[2]indicators!$A:$G,7,FALSE)</f>
        <v>46028</v>
      </c>
    </row>
    <row r="339" spans="1:63" x14ac:dyDescent="0.25">
      <c r="A339" s="14">
        <v>338</v>
      </c>
      <c r="B339" s="14" t="s">
        <v>516</v>
      </c>
      <c r="C339" s="6" t="s">
        <v>837</v>
      </c>
      <c r="D339" s="6" t="s">
        <v>509</v>
      </c>
      <c r="E339" s="15">
        <f t="shared" ca="1" si="5"/>
        <v>7</v>
      </c>
      <c r="F339" s="16">
        <f>VLOOKUP($B339,[1]AC!$B:$BJ,5,FALSE)</f>
        <v>55.306990555885456</v>
      </c>
      <c r="G339" s="16">
        <f>VLOOKUP($B340,[1]AC!$B:$BJ,6,FALSE)</f>
        <v>52.558294930935155</v>
      </c>
      <c r="H339" s="16">
        <f>VLOOKUP($B340,[1]AC!$B:$BJ,7,FALSE)</f>
        <v>0</v>
      </c>
      <c r="I339" s="16">
        <f>VLOOKUP($B340,[1]AC!$B:$BJ,8,FALSE)</f>
        <v>9280</v>
      </c>
      <c r="J339" s="16">
        <f>VLOOKUP($B340,[1]AC!$B:$BJ,9,FALSE)</f>
        <v>6941.81</v>
      </c>
      <c r="K339" s="16">
        <f>VLOOKUP($B340,[1]AC!$B:$BJ,10,FALSE)</f>
        <v>9244</v>
      </c>
      <c r="L339" s="16">
        <f>VLOOKUP($B340,[1]AC!$B:$BJ,11,FALSE)</f>
        <v>6964.82</v>
      </c>
      <c r="M339" s="16">
        <f>VLOOKUP($B340,[1]AC!$B:$BJ,12,FALSE)</f>
        <v>1.3368271387433537</v>
      </c>
      <c r="N339" s="16">
        <f>VLOOKUP($B340,[1]AC!$B:$BJ,13,FALSE)</f>
        <v>1.3272417664778129</v>
      </c>
      <c r="O339" s="16">
        <f>VLOOKUP($B340,[1]AC!$B:$BJ,14,FALSE)</f>
        <v>9089.36</v>
      </c>
      <c r="P339" s="16">
        <f>VLOOKUP($B340,[1]AC!$B:$BJ,15,FALSE)</f>
        <v>6892.2477999999992</v>
      </c>
      <c r="Q339" s="16">
        <f>VLOOKUP($B340,[1]AC!$B:$BJ,16,FALSE)</f>
        <v>9087.82</v>
      </c>
      <c r="R339" s="16">
        <f>VLOOKUP($B340,[1]AC!$B:$BJ,17,FALSE)</f>
        <v>6889.6637999999994</v>
      </c>
      <c r="S339" s="16">
        <f>VLOOKUP($B340,[1]AC!$B:$BJ,18,FALSE)</f>
        <v>1.3187802098467791</v>
      </c>
      <c r="T339" s="16">
        <f>VLOOKUP($B340,[1]AC!$B:$BJ,19,FALSE)</f>
        <v>1.3190513011679903</v>
      </c>
      <c r="U339" s="16" t="str">
        <f>VLOOKUP($B339,[1]AC!$B:$BJ,20,FALSE)</f>
        <v>NEGATIVE</v>
      </c>
      <c r="V339" s="16" t="str">
        <f>VLOOKUP($B339,[1]AC!$B:$BJ,21,FALSE)</f>
        <v/>
      </c>
      <c r="W339" s="16" t="str">
        <f>VLOOKUP($B339,[1]AC!$B:$BJ,22,FALSE)</f>
        <v>UP</v>
      </c>
      <c r="X339" s="16" t="str">
        <f>VLOOKUP($B339,[1]AC!$B:$BJ,23,FALSE)</f>
        <v>POSITIVE</v>
      </c>
      <c r="Y339" s="16">
        <f>VLOOKUP($B339,[1]AC!$B:$BJ,24,FALSE)</f>
        <v>24406.250461538464</v>
      </c>
      <c r="Z339" s="16">
        <f>VLOOKUP($B339,[1]AC!$B:$BJ,25,FALSE)</f>
        <v>6852.6203076923057</v>
      </c>
      <c r="AA339" s="16">
        <f>VLOOKUP($B339,[1]AC!$B:$BJ,26,FALSE)</f>
        <v>24390.188923076927</v>
      </c>
      <c r="AB339" s="16">
        <f>VLOOKUP($B339,[1]AC!$B:$BJ,27,FALSE)</f>
        <v>6850.3815384615364</v>
      </c>
      <c r="AC339" s="16">
        <f>VLOOKUP($B339,[1]AC!$B:$BJ,28,FALSE)</f>
        <v>3.5615938671141016</v>
      </c>
      <c r="AD339" s="16">
        <f>VLOOKUP($B339,[1]AC!$B:$BJ,29,FALSE)</f>
        <v>3.560413209999759</v>
      </c>
      <c r="AE339" s="16" t="str">
        <f>VLOOKUP($B339,[1]AC!$B:$BJ,30,FALSE)</f>
        <v>UP</v>
      </c>
      <c r="AF339" s="16" t="str">
        <f>VLOOKUP($B339,[1]AC!$B:$BJ,31,FALSE)</f>
        <v>UP</v>
      </c>
      <c r="AG339" s="16" t="str">
        <f>VLOOKUP($B339,[1]AC!$B:$BJ,32,FALSE)</f>
        <v>POSITIVE</v>
      </c>
      <c r="AH339" s="16">
        <f>VLOOKUP($B339,[1]AC!$B:$BJ,33,FALSE)</f>
        <v>24176.176153846154</v>
      </c>
      <c r="AI339" s="16">
        <f>VLOOKUP($B339,[1]AC!$B:$BJ,34,FALSE)</f>
        <v>6560.7823076923087</v>
      </c>
      <c r="AJ339" s="16">
        <f>VLOOKUP($B339,[1]AC!$B:$BJ,35,FALSE)</f>
        <v>24176.688974358975</v>
      </c>
      <c r="AK339" s="16">
        <f>VLOOKUP($B339,[1]AC!$B:$BJ,36,FALSE)</f>
        <v>6561.3723076923088</v>
      </c>
      <c r="AL339" s="16">
        <f>VLOOKUP($B339,[1]AC!$B:$BJ,37,FALSE)</f>
        <v>3.6849532601470951</v>
      </c>
      <c r="AM339" s="16">
        <f>VLOOKUP($B339,[1]AC!$B:$BJ,38,FALSE)</f>
        <v>3.6847000658711475</v>
      </c>
      <c r="AN339" s="16" t="str">
        <f>VLOOKUP($B340,[1]AC!$B:$BJ,39,FALSE)</f>
        <v>UP</v>
      </c>
      <c r="AO339" s="16" t="str">
        <f>VLOOKUP($B339,[1]AC!$B:$BJ,40,FALSE)</f>
        <v>UP</v>
      </c>
      <c r="AP339" s="16" t="str">
        <f>VLOOKUP($B339,[1]AC!$B:$BJ,41,FALSE)</f>
        <v>NEGATIVE</v>
      </c>
      <c r="AQ339" s="16">
        <f>VLOOKUP($B339,[1]AC!$B:$BJ,42,FALSE)</f>
        <v>24403.717292597568</v>
      </c>
      <c r="AR339" s="16">
        <f>VLOOKUP($B339,[1]AC!$B:$BJ,43,FALSE)</f>
        <v>6769.6039787132295</v>
      </c>
      <c r="AS339" s="16">
        <f>VLOOKUP($B339,[1]AC!$B:$BJ,44,FALSE)</f>
        <v>24390.43599036977</v>
      </c>
      <c r="AT339" s="16">
        <f>VLOOKUP($B339,[1]AC!$B:$BJ,45,FALSE)</f>
        <v>6766.1256231941452</v>
      </c>
      <c r="AU339" s="16">
        <f>VLOOKUP($B339,[1]AC!$B:$BJ,46,FALSE)</f>
        <v>3.6048958505304238</v>
      </c>
      <c r="AV339" s="16">
        <f>VLOOKUP($B339,[1]AC!$B:$BJ,47,FALSE)</f>
        <v>3.6047861580872569</v>
      </c>
      <c r="AW339" s="16" t="str">
        <f>VLOOKUP($B339,[1]AC!$B:$BJ,48,FALSE)</f>
        <v>UP</v>
      </c>
      <c r="AX339" s="16" t="str">
        <f>VLOOKUP($B339,[1]AC!$B:$BJ,49,FALSE)</f>
        <v>UP</v>
      </c>
      <c r="AY339" s="16" t="str">
        <f>VLOOKUP($B339,[1]AC!$B:$BJ,50,FALSE)</f>
        <v>BUY</v>
      </c>
      <c r="AZ339" s="16">
        <f>VLOOKUP($B339,[1]AC!$B:$BJ,51,FALSE)</f>
        <v>62.121421750297586</v>
      </c>
      <c r="BA339" s="16">
        <f>VLOOKUP($B339,[1]AC!$B:$BJ,52,FALSE)</f>
        <v>24974.129032258064</v>
      </c>
      <c r="BB339" s="16">
        <f>VLOOKUP($B339,[1]AC!$B:$BJ,53,FALSE)</f>
        <v>24133.799350000005</v>
      </c>
      <c r="BC339" s="16">
        <f>VLOOKUP($B339,[1]AC!$B:$BJ,54,FALSE)</f>
        <v>3.4784383323129831E-3</v>
      </c>
      <c r="BD339" s="16">
        <f>VLOOKUP($B339,[1]AC!$B:$BJ,55,FALSE)</f>
        <v>1.8127901142474201E-2</v>
      </c>
      <c r="BE339" s="16">
        <f>VLOOKUP($B339,[1]AC!$B:$BJ,56,FALSE)</f>
        <v>3.841917455901922E-2</v>
      </c>
      <c r="BF339" s="14">
        <f>VLOOKUP($B339,[2]indicators!$A:$G,2,FALSE)</f>
        <v>2</v>
      </c>
      <c r="BG339" s="14">
        <f>VLOOKUP($B339,[2]indicators!$A:$G,3,FALSE)</f>
        <v>0</v>
      </c>
      <c r="BH339" s="14">
        <f>VLOOKUP($B339,[2]indicators!$A:$G,4,FALSE)</f>
        <v>0</v>
      </c>
      <c r="BI339" s="17">
        <f>VLOOKUP($B339,[2]indicators!$A:$G,5,FALSE)</f>
        <v>46041</v>
      </c>
      <c r="BJ339" s="17">
        <f>VLOOKUP($B339,[2]indicators!$A:$G,6,FALSE)</f>
        <v>46028</v>
      </c>
      <c r="BK339" s="17">
        <f>VLOOKUP($B339,[2]indicators!$A:$G,7,FALSE)</f>
        <v>0</v>
      </c>
    </row>
    <row r="340" spans="1:63" x14ac:dyDescent="0.25">
      <c r="A340" s="14">
        <v>339</v>
      </c>
      <c r="B340" s="14" t="s">
        <v>517</v>
      </c>
      <c r="C340" s="6" t="s">
        <v>838</v>
      </c>
      <c r="D340" s="6" t="s">
        <v>509</v>
      </c>
      <c r="E340" s="15">
        <f t="shared" ca="1" si="5"/>
        <v>3</v>
      </c>
      <c r="F340" s="16">
        <f>VLOOKUP($B340,[1]AC!$B:$BJ,5,FALSE)</f>
        <v>53.992987210703134</v>
      </c>
      <c r="G340" s="16">
        <f>VLOOKUP($B341,[1]AC!$B:$BJ,6,FALSE)</f>
        <v>52.558294930935155</v>
      </c>
      <c r="H340" s="16">
        <f>VLOOKUP($B341,[1]AC!$B:$BJ,7,FALSE)</f>
        <v>0</v>
      </c>
      <c r="I340" s="16">
        <f>VLOOKUP($B341,[1]AC!$B:$BJ,8,FALSE)</f>
        <v>27260</v>
      </c>
      <c r="J340" s="16">
        <f>VLOOKUP($B341,[1]AC!$B:$BJ,9,FALSE)</f>
        <v>6941.81</v>
      </c>
      <c r="K340" s="16">
        <f>VLOOKUP($B341,[1]AC!$B:$BJ,10,FALSE)</f>
        <v>27175</v>
      </c>
      <c r="L340" s="16">
        <f>VLOOKUP($B341,[1]AC!$B:$BJ,11,FALSE)</f>
        <v>6964.82</v>
      </c>
      <c r="M340" s="16">
        <f>VLOOKUP($B341,[1]AC!$B:$BJ,12,FALSE)</f>
        <v>3.9269297200586011</v>
      </c>
      <c r="N340" s="16">
        <f>VLOOKUP($B341,[1]AC!$B:$BJ,13,FALSE)</f>
        <v>3.9017519476454527</v>
      </c>
      <c r="O340" s="16">
        <f>VLOOKUP($B341,[1]AC!$B:$BJ,14,FALSE)</f>
        <v>26333.440000000002</v>
      </c>
      <c r="P340" s="16">
        <f>VLOOKUP($B341,[1]AC!$B:$BJ,15,FALSE)</f>
        <v>6892.2477999999992</v>
      </c>
      <c r="Q340" s="16">
        <f>VLOOKUP($B341,[1]AC!$B:$BJ,16,FALSE)</f>
        <v>26311.06</v>
      </c>
      <c r="R340" s="16">
        <f>VLOOKUP($B341,[1]AC!$B:$BJ,17,FALSE)</f>
        <v>6889.6637999999994</v>
      </c>
      <c r="S340" s="16">
        <f>VLOOKUP($B341,[1]AC!$B:$BJ,18,FALSE)</f>
        <v>3.8207332011481081</v>
      </c>
      <c r="T340" s="16">
        <f>VLOOKUP($B341,[1]AC!$B:$BJ,19,FALSE)</f>
        <v>3.8189178403741564</v>
      </c>
      <c r="U340" s="16" t="str">
        <f>VLOOKUP($B340,[1]AC!$B:$BJ,20,FALSE)</f>
        <v>NEGATIVE</v>
      </c>
      <c r="V340" s="16" t="str">
        <f>VLOOKUP($B340,[1]AC!$B:$BJ,21,FALSE)</f>
        <v/>
      </c>
      <c r="W340" s="16" t="str">
        <f>VLOOKUP($B340,[1]AC!$B:$BJ,22,FALSE)</f>
        <v>DOWN</v>
      </c>
      <c r="X340" s="16" t="str">
        <f>VLOOKUP($B340,[1]AC!$B:$BJ,23,FALSE)</f>
        <v>POSITIVE</v>
      </c>
      <c r="Y340" s="16">
        <f>VLOOKUP($B340,[1]AC!$B:$BJ,24,FALSE)</f>
        <v>9124.8307692307699</v>
      </c>
      <c r="Z340" s="16">
        <f>VLOOKUP($B340,[1]AC!$B:$BJ,25,FALSE)</f>
        <v>6852.6203076923057</v>
      </c>
      <c r="AA340" s="16">
        <f>VLOOKUP($B340,[1]AC!$B:$BJ,26,FALSE)</f>
        <v>9128.0769230769238</v>
      </c>
      <c r="AB340" s="16">
        <f>VLOOKUP($B340,[1]AC!$B:$BJ,27,FALSE)</f>
        <v>6850.3815384615364</v>
      </c>
      <c r="AC340" s="16">
        <f>VLOOKUP($B340,[1]AC!$B:$BJ,28,FALSE)</f>
        <v>1.3315827171961985</v>
      </c>
      <c r="AD340" s="16">
        <f>VLOOKUP($B340,[1]AC!$B:$BJ,29,FALSE)</f>
        <v>1.3324917556529141</v>
      </c>
      <c r="AE340" s="16" t="str">
        <f>VLOOKUP($B340,[1]AC!$B:$BJ,30,FALSE)</f>
        <v>DOWN</v>
      </c>
      <c r="AF340" s="16" t="str">
        <f>VLOOKUP($B340,[1]AC!$B:$BJ,31,FALSE)</f>
        <v>DOWN</v>
      </c>
      <c r="AG340" s="16" t="str">
        <f>VLOOKUP($B340,[1]AC!$B:$BJ,32,FALSE)</f>
        <v>BUY</v>
      </c>
      <c r="AH340" s="16">
        <f>VLOOKUP($B340,[1]AC!$B:$BJ,33,FALSE)</f>
        <v>9038.3846153846152</v>
      </c>
      <c r="AI340" s="16">
        <f>VLOOKUP($B340,[1]AC!$B:$BJ,34,FALSE)</f>
        <v>6560.7823076923087</v>
      </c>
      <c r="AJ340" s="16">
        <f>VLOOKUP($B340,[1]AC!$B:$BJ,35,FALSE)</f>
        <v>9036.9230769230762</v>
      </c>
      <c r="AK340" s="16">
        <f>VLOOKUP($B340,[1]AC!$B:$BJ,36,FALSE)</f>
        <v>6561.3723076923088</v>
      </c>
      <c r="AL340" s="16">
        <f>VLOOKUP($B340,[1]AC!$B:$BJ,37,FALSE)</f>
        <v>1.3776382436569183</v>
      </c>
      <c r="AM340" s="16">
        <f>VLOOKUP($B340,[1]AC!$B:$BJ,38,FALSE)</f>
        <v>1.3772916172320422</v>
      </c>
      <c r="AN340" s="16" t="str">
        <f>VLOOKUP($B341,[1]AC!$B:$BJ,39,FALSE)</f>
        <v>UP</v>
      </c>
      <c r="AO340" s="16" t="str">
        <f>VLOOKUP($B340,[1]AC!$B:$BJ,40,FALSE)</f>
        <v>UP</v>
      </c>
      <c r="AP340" s="16" t="str">
        <f>VLOOKUP($B340,[1]AC!$B:$BJ,41,FALSE)</f>
        <v>NEGATIVE</v>
      </c>
      <c r="AQ340" s="16">
        <f>VLOOKUP($B340,[1]AC!$B:$BJ,42,FALSE)</f>
        <v>9120.6357144775284</v>
      </c>
      <c r="AR340" s="16">
        <f>VLOOKUP($B340,[1]AC!$B:$BJ,43,FALSE)</f>
        <v>6769.6039787132295</v>
      </c>
      <c r="AS340" s="16">
        <f>VLOOKUP($B340,[1]AC!$B:$BJ,44,FALSE)</f>
        <v>9118.1401794610047</v>
      </c>
      <c r="AT340" s="16">
        <f>VLOOKUP($B340,[1]AC!$B:$BJ,45,FALSE)</f>
        <v>6766.1256231941452</v>
      </c>
      <c r="AU340" s="16">
        <f>VLOOKUP($B340,[1]AC!$B:$BJ,46,FALSE)</f>
        <v>1.3472923590740362</v>
      </c>
      <c r="AV340" s="16">
        <f>VLOOKUP($B340,[1]AC!$B:$BJ,47,FALSE)</f>
        <v>1.3476161524705068</v>
      </c>
      <c r="AW340" s="16" t="str">
        <f>VLOOKUP($B340,[1]AC!$B:$BJ,48,FALSE)</f>
        <v>UP</v>
      </c>
      <c r="AX340" s="16" t="str">
        <f>VLOOKUP($B340,[1]AC!$B:$BJ,49,FALSE)</f>
        <v>DOWN</v>
      </c>
      <c r="AY340" s="16" t="str">
        <f>VLOOKUP($B340,[1]AC!$B:$BJ,50,FALSE)</f>
        <v>NEGATIVE</v>
      </c>
      <c r="AZ340" s="16">
        <f>VLOOKUP($B340,[1]AC!$B:$BJ,51,FALSE)</f>
        <v>55.238386801296784</v>
      </c>
      <c r="BA340" s="16">
        <f>VLOOKUP($B340,[1]AC!$B:$BJ,52,FALSE)</f>
        <v>9161.4516129032254</v>
      </c>
      <c r="BB340" s="16">
        <f>VLOOKUP($B340,[1]AC!$B:$BJ,53,FALSE)</f>
        <v>9021.08</v>
      </c>
      <c r="BC340" s="16">
        <f>VLOOKUP($B340,[1]AC!$B:$BJ,54,FALSE)</f>
        <v>1.2939913029700323E-2</v>
      </c>
      <c r="BD340" s="16">
        <f>VLOOKUP($B340,[1]AC!$B:$BJ,55,FALSE)</f>
        <v>2.0973973965163539E-2</v>
      </c>
      <c r="BE340" s="16">
        <f>VLOOKUP($B340,[1]AC!$B:$BJ,56,FALSE)</f>
        <v>2.8701663215490836E-2</v>
      </c>
      <c r="BF340" s="14">
        <f>VLOOKUP($B340,[2]indicators!$A:$G,2,FALSE)</f>
        <v>2</v>
      </c>
      <c r="BG340" s="14">
        <f>VLOOKUP($B340,[2]indicators!$A:$G,3,FALSE)</f>
        <v>0</v>
      </c>
      <c r="BH340" s="14">
        <f>VLOOKUP($B340,[2]indicators!$A:$G,4,FALSE)</f>
        <v>0</v>
      </c>
      <c r="BI340" s="17">
        <f>VLOOKUP($B340,[2]indicators!$A:$G,5,FALSE)</f>
        <v>0</v>
      </c>
      <c r="BJ340" s="17">
        <f>VLOOKUP($B340,[2]indicators!$A:$G,6,FALSE)</f>
        <v>0</v>
      </c>
      <c r="BK340" s="17">
        <f>VLOOKUP($B340,[2]indicators!$A:$G,7,FALSE)</f>
        <v>0</v>
      </c>
    </row>
    <row r="341" spans="1:63" x14ac:dyDescent="0.25">
      <c r="A341" s="14">
        <v>340</v>
      </c>
      <c r="B341" s="14" t="s">
        <v>518</v>
      </c>
      <c r="C341" s="6" t="s">
        <v>839</v>
      </c>
      <c r="D341" s="6" t="s">
        <v>509</v>
      </c>
      <c r="E341" s="15">
        <f t="shared" ca="1" si="5"/>
        <v>7</v>
      </c>
      <c r="F341" s="16">
        <f>VLOOKUP($B341,[1]AC!$B:$BJ,5,FALSE)</f>
        <v>56.688401639699038</v>
      </c>
      <c r="G341" s="16">
        <f>VLOOKUP($B342,[1]AC!$B:$BJ,6,FALSE)</f>
        <v>52.558294930935155</v>
      </c>
      <c r="H341" s="16">
        <f>VLOOKUP($B342,[1]AC!$B:$BJ,7,FALSE)</f>
        <v>0</v>
      </c>
      <c r="I341" s="16">
        <f>VLOOKUP($B342,[1]AC!$B:$BJ,8,FALSE)</f>
        <v>18133.80078125</v>
      </c>
      <c r="J341" s="16">
        <f>VLOOKUP($B342,[1]AC!$B:$BJ,9,FALSE)</f>
        <v>6941.81</v>
      </c>
      <c r="K341" s="16">
        <f>VLOOKUP($B342,[1]AC!$B:$BJ,10,FALSE)</f>
        <v>18198.900000000001</v>
      </c>
      <c r="L341" s="16">
        <f>VLOOKUP($B342,[1]AC!$B:$BJ,11,FALSE)</f>
        <v>6964.82</v>
      </c>
      <c r="M341" s="16">
        <f>VLOOKUP($B342,[1]AC!$B:$BJ,12,FALSE)</f>
        <v>2.6122582988082357</v>
      </c>
      <c r="N341" s="16">
        <f>VLOOKUP($B342,[1]AC!$B:$BJ,13,FALSE)</f>
        <v>2.6129749225392764</v>
      </c>
      <c r="O341" s="16">
        <f>VLOOKUP($B342,[1]AC!$B:$BJ,14,FALSE)</f>
        <v>17367.060015625</v>
      </c>
      <c r="P341" s="16">
        <f>VLOOKUP($B342,[1]AC!$B:$BJ,15,FALSE)</f>
        <v>6892.2477999999992</v>
      </c>
      <c r="Q341" s="16">
        <f>VLOOKUP($B342,[1]AC!$B:$BJ,16,FALSE)</f>
        <v>17331.858000000004</v>
      </c>
      <c r="R341" s="16">
        <f>VLOOKUP($B342,[1]AC!$B:$BJ,17,FALSE)</f>
        <v>6889.6637999999994</v>
      </c>
      <c r="S341" s="16">
        <f>VLOOKUP($B342,[1]AC!$B:$BJ,18,FALSE)</f>
        <v>2.5197962289784477</v>
      </c>
      <c r="T341" s="16">
        <f>VLOOKUP($B342,[1]AC!$B:$BJ,19,FALSE)</f>
        <v>2.5156318948393395</v>
      </c>
      <c r="U341" s="16" t="str">
        <f>VLOOKUP($B341,[1]AC!$B:$BJ,20,FALSE)</f>
        <v>NEGATIVE</v>
      </c>
      <c r="V341" s="16" t="str">
        <f>VLOOKUP($B341,[1]AC!$B:$BJ,21,FALSE)</f>
        <v/>
      </c>
      <c r="W341" s="16" t="str">
        <f>VLOOKUP($B341,[1]AC!$B:$BJ,22,FALSE)</f>
        <v>UP</v>
      </c>
      <c r="X341" s="16" t="str">
        <f>VLOOKUP($B341,[1]AC!$B:$BJ,23,FALSE)</f>
        <v>POSITIVE</v>
      </c>
      <c r="Y341" s="16">
        <f>VLOOKUP($B341,[1]AC!$B:$BJ,24,FALSE)</f>
        <v>26288.569230769233</v>
      </c>
      <c r="Z341" s="16">
        <f>VLOOKUP($B341,[1]AC!$B:$BJ,25,FALSE)</f>
        <v>6852.6203076923057</v>
      </c>
      <c r="AA341" s="16">
        <f>VLOOKUP($B341,[1]AC!$B:$BJ,26,FALSE)</f>
        <v>26281.169230769232</v>
      </c>
      <c r="AB341" s="16">
        <f>VLOOKUP($B341,[1]AC!$B:$BJ,27,FALSE)</f>
        <v>6850.3815384615364</v>
      </c>
      <c r="AC341" s="16">
        <f>VLOOKUP($B341,[1]AC!$B:$BJ,28,FALSE)</f>
        <v>3.836279853599855</v>
      </c>
      <c r="AD341" s="16">
        <f>VLOOKUP($B341,[1]AC!$B:$BJ,29,FALSE)</f>
        <v>3.8364533541983525</v>
      </c>
      <c r="AE341" s="16" t="str">
        <f>VLOOKUP($B341,[1]AC!$B:$BJ,30,FALSE)</f>
        <v>UP</v>
      </c>
      <c r="AF341" s="16" t="str">
        <f>VLOOKUP($B341,[1]AC!$B:$BJ,31,FALSE)</f>
        <v>DOWN</v>
      </c>
      <c r="AG341" s="16" t="str">
        <f>VLOOKUP($B341,[1]AC!$B:$BJ,32,FALSE)</f>
        <v>POSITIVE</v>
      </c>
      <c r="AH341" s="16">
        <f>VLOOKUP($B341,[1]AC!$B:$BJ,33,FALSE)</f>
        <v>25528.307692307691</v>
      </c>
      <c r="AI341" s="16">
        <f>VLOOKUP($B341,[1]AC!$B:$BJ,34,FALSE)</f>
        <v>6560.7823076923087</v>
      </c>
      <c r="AJ341" s="16">
        <f>VLOOKUP($B341,[1]AC!$B:$BJ,35,FALSE)</f>
        <v>25525.179487179485</v>
      </c>
      <c r="AK341" s="16">
        <f>VLOOKUP($B341,[1]AC!$B:$BJ,36,FALSE)</f>
        <v>6561.3723076923088</v>
      </c>
      <c r="AL341" s="16">
        <f>VLOOKUP($B341,[1]AC!$B:$BJ,37,FALSE)</f>
        <v>3.891046295253016</v>
      </c>
      <c r="AM341" s="16">
        <f>VLOOKUP($B341,[1]AC!$B:$BJ,38,FALSE)</f>
        <v>3.8902196507359768</v>
      </c>
      <c r="AN341" s="16" t="str">
        <f>VLOOKUP($B342,[1]AC!$B:$BJ,39,FALSE)</f>
        <v>DOWN</v>
      </c>
      <c r="AO341" s="16" t="str">
        <f>VLOOKUP($B341,[1]AC!$B:$BJ,40,FALSE)</f>
        <v>UP</v>
      </c>
      <c r="AP341" s="16" t="str">
        <f>VLOOKUP($B341,[1]AC!$B:$BJ,41,FALSE)</f>
        <v>POSITIVE</v>
      </c>
      <c r="AQ341" s="16">
        <f>VLOOKUP($B341,[1]AC!$B:$BJ,42,FALSE)</f>
        <v>26165.355283554476</v>
      </c>
      <c r="AR341" s="16">
        <f>VLOOKUP($B341,[1]AC!$B:$BJ,43,FALSE)</f>
        <v>6769.6039787132295</v>
      </c>
      <c r="AS341" s="16">
        <f>VLOOKUP($B341,[1]AC!$B:$BJ,44,FALSE)</f>
        <v>26144.95157232049</v>
      </c>
      <c r="AT341" s="16">
        <f>VLOOKUP($B341,[1]AC!$B:$BJ,45,FALSE)</f>
        <v>6766.1256231941452</v>
      </c>
      <c r="AU341" s="16">
        <f>VLOOKUP($B341,[1]AC!$B:$BJ,46,FALSE)</f>
        <v>3.8651234792803941</v>
      </c>
      <c r="AV341" s="16">
        <f>VLOOKUP($B341,[1]AC!$B:$BJ,47,FALSE)</f>
        <v>3.8640949087164613</v>
      </c>
      <c r="AW341" s="16" t="str">
        <f>VLOOKUP($B341,[1]AC!$B:$BJ,48,FALSE)</f>
        <v>UP</v>
      </c>
      <c r="AX341" s="16" t="str">
        <f>VLOOKUP($B341,[1]AC!$B:$BJ,49,FALSE)</f>
        <v>UP</v>
      </c>
      <c r="AY341" s="16" t="str">
        <f>VLOOKUP($B341,[1]AC!$B:$BJ,50,FALSE)</f>
        <v>POSITIVE</v>
      </c>
      <c r="AZ341" s="16">
        <f>VLOOKUP($B341,[1]AC!$B:$BJ,51,FALSE)</f>
        <v>61.230260288449543</v>
      </c>
      <c r="BA341" s="16">
        <f>VLOOKUP($B341,[1]AC!$B:$BJ,52,FALSE)</f>
        <v>26703.806451612902</v>
      </c>
      <c r="BB341" s="16">
        <f>VLOOKUP($B341,[1]AC!$B:$BJ,53,FALSE)</f>
        <v>25413.440000000002</v>
      </c>
      <c r="BC341" s="16">
        <f>VLOOKUP($B341,[1]AC!$B:$BJ,54,FALSE)</f>
        <v>2.0828249687733447E-2</v>
      </c>
      <c r="BD341" s="16">
        <f>VLOOKUP($B341,[1]AC!$B:$BJ,55,FALSE)</f>
        <v>3.5185680260535479E-2</v>
      </c>
      <c r="BE341" s="16">
        <f>VLOOKUP($B341,[1]AC!$B:$BJ,56,FALSE)</f>
        <v>7.2660765327322796E-2</v>
      </c>
      <c r="BF341" s="14">
        <f>VLOOKUP($B341,[2]indicators!$A:$G,2,FALSE)</f>
        <v>2</v>
      </c>
      <c r="BG341" s="14">
        <f>VLOOKUP($B341,[2]indicators!$A:$G,3,FALSE)</f>
        <v>0</v>
      </c>
      <c r="BH341" s="14">
        <f>VLOOKUP($B341,[2]indicators!$A:$G,4,FALSE)</f>
        <v>0</v>
      </c>
      <c r="BI341" s="17">
        <f>VLOOKUP($B341,[2]indicators!$A:$G,5,FALSE)</f>
        <v>46055</v>
      </c>
      <c r="BJ341" s="17">
        <f>VLOOKUP($B341,[2]indicators!$A:$G,6,FALSE)</f>
        <v>46051</v>
      </c>
      <c r="BK341" s="17">
        <f>VLOOKUP($B341,[2]indicators!$A:$G,7,FALSE)</f>
        <v>0</v>
      </c>
    </row>
    <row r="342" spans="1:63" x14ac:dyDescent="0.25">
      <c r="A342" s="14">
        <v>341</v>
      </c>
      <c r="B342" s="14" t="s">
        <v>812</v>
      </c>
      <c r="C342" s="6" t="s">
        <v>840</v>
      </c>
      <c r="D342" s="6" t="s">
        <v>509</v>
      </c>
      <c r="E342" s="15">
        <f t="shared" ca="1" si="5"/>
        <v>1</v>
      </c>
      <c r="F342" s="16">
        <f>VLOOKUP($B342,[1]AC!$B:$BJ,5,FALSE)</f>
        <v>61.674749208483881</v>
      </c>
      <c r="G342" s="16">
        <f>VLOOKUP($B343,[1]AC!$B:$BJ,6,FALSE)</f>
        <v>52.558294930935155</v>
      </c>
      <c r="H342" s="16">
        <f>VLOOKUP($B343,[1]AC!$B:$BJ,7,FALSE)</f>
        <v>0</v>
      </c>
      <c r="I342" s="16">
        <f>VLOOKUP($B343,[1]AC!$B:$BJ,8,FALSE)</f>
        <v>4724</v>
      </c>
      <c r="J342" s="16">
        <f>VLOOKUP($B343,[1]AC!$B:$BJ,9,FALSE)</f>
        <v>6941.81</v>
      </c>
      <c r="K342" s="16">
        <f>VLOOKUP($B343,[1]AC!$B:$BJ,10,FALSE)</f>
        <v>4718.6000000000004</v>
      </c>
      <c r="L342" s="16">
        <f>VLOOKUP($B343,[1]AC!$B:$BJ,11,FALSE)</f>
        <v>6964.82</v>
      </c>
      <c r="M342" s="16">
        <f>VLOOKUP($B343,[1]AC!$B:$BJ,12,FALSE)</f>
        <v>0.68051415985168129</v>
      </c>
      <c r="N342" s="16">
        <f>VLOOKUP($B343,[1]AC!$B:$BJ,13,FALSE)</f>
        <v>0.67749058841434528</v>
      </c>
      <c r="O342" s="16">
        <f>VLOOKUP($B343,[1]AC!$B:$BJ,14,FALSE)</f>
        <v>4657.4558000000006</v>
      </c>
      <c r="P342" s="16">
        <f>VLOOKUP($B343,[1]AC!$B:$BJ,15,FALSE)</f>
        <v>6892.2477999999992</v>
      </c>
      <c r="Q342" s="16">
        <f>VLOOKUP($B343,[1]AC!$B:$BJ,16,FALSE)</f>
        <v>4653.1118000000006</v>
      </c>
      <c r="R342" s="16">
        <f>VLOOKUP($B343,[1]AC!$B:$BJ,17,FALSE)</f>
        <v>6889.6637999999994</v>
      </c>
      <c r="S342" s="16">
        <f>VLOOKUP($B343,[1]AC!$B:$BJ,18,FALSE)</f>
        <v>0.67575280737874821</v>
      </c>
      <c r="T342" s="16">
        <f>VLOOKUP($B343,[1]AC!$B:$BJ,19,FALSE)</f>
        <v>0.67537574184679394</v>
      </c>
      <c r="U342" s="16" t="str">
        <f>VLOOKUP($B342,[1]AC!$B:$BJ,20,FALSE)</f>
        <v>NEGATIVE</v>
      </c>
      <c r="V342" s="16" t="str">
        <f>VLOOKUP($B342,[1]AC!$B:$BJ,21,FALSE)</f>
        <v/>
      </c>
      <c r="W342" s="16" t="str">
        <f>VLOOKUP($B342,[1]AC!$B:$BJ,22,FALSE)</f>
        <v>UP</v>
      </c>
      <c r="X342" s="16" t="str">
        <f>VLOOKUP($B342,[1]AC!$B:$BJ,23,FALSE)</f>
        <v>POSITIVE</v>
      </c>
      <c r="Y342" s="16">
        <f>VLOOKUP($B342,[1]AC!$B:$BJ,24,FALSE)</f>
        <v>17093.178473557695</v>
      </c>
      <c r="Z342" s="16">
        <f>VLOOKUP($B342,[1]AC!$B:$BJ,25,FALSE)</f>
        <v>6852.6203076923057</v>
      </c>
      <c r="AA342" s="16">
        <f>VLOOKUP($B342,[1]AC!$B:$BJ,26,FALSE)</f>
        <v>17062.398461538469</v>
      </c>
      <c r="AB342" s="16">
        <f>VLOOKUP($B342,[1]AC!$B:$BJ,27,FALSE)</f>
        <v>6850.3815384615364</v>
      </c>
      <c r="AC342" s="16">
        <f>VLOOKUP($B342,[1]AC!$B:$BJ,28,FALSE)</f>
        <v>2.4944003470278377</v>
      </c>
      <c r="AD342" s="16">
        <f>VLOOKUP($B342,[1]AC!$B:$BJ,29,FALSE)</f>
        <v>2.49072235841777</v>
      </c>
      <c r="AE342" s="16" t="str">
        <f>VLOOKUP($B342,[1]AC!$B:$BJ,30,FALSE)</f>
        <v>UP</v>
      </c>
      <c r="AF342" s="16" t="str">
        <f>VLOOKUP($B342,[1]AC!$B:$BJ,31,FALSE)</f>
        <v>UP</v>
      </c>
      <c r="AG342" s="16" t="str">
        <f>VLOOKUP($B342,[1]AC!$B:$BJ,32,FALSE)</f>
        <v>POSITIVE</v>
      </c>
      <c r="AH342" s="16">
        <f>VLOOKUP($B342,[1]AC!$B:$BJ,33,FALSE)</f>
        <v>15661.120532852567</v>
      </c>
      <c r="AI342" s="16">
        <f>VLOOKUP($B342,[1]AC!$B:$BJ,34,FALSE)</f>
        <v>6560.7823076923087</v>
      </c>
      <c r="AJ342" s="16">
        <f>VLOOKUP($B342,[1]AC!$B:$BJ,35,FALSE)</f>
        <v>15662.789743589747</v>
      </c>
      <c r="AK342" s="16">
        <f>VLOOKUP($B342,[1]AC!$B:$BJ,36,FALSE)</f>
        <v>6561.3723076923088</v>
      </c>
      <c r="AL342" s="16">
        <f>VLOOKUP($B342,[1]AC!$B:$BJ,37,FALSE)</f>
        <v>2.3870812653683693</v>
      </c>
      <c r="AM342" s="16">
        <f>VLOOKUP($B342,[1]AC!$B:$BJ,38,FALSE)</f>
        <v>2.3871210181484863</v>
      </c>
      <c r="AN342" s="16" t="str">
        <f>VLOOKUP($B343,[1]AC!$B:$BJ,39,FALSE)</f>
        <v>UP</v>
      </c>
      <c r="AO342" s="16" t="str">
        <f>VLOOKUP($B342,[1]AC!$B:$BJ,40,FALSE)</f>
        <v>DOWN</v>
      </c>
      <c r="AP342" s="16" t="str">
        <f>VLOOKUP($B342,[1]AC!$B:$BJ,41,FALSE)</f>
        <v>POSITIVE</v>
      </c>
      <c r="AQ342" s="16">
        <f>VLOOKUP($B342,[1]AC!$B:$BJ,42,FALSE)</f>
        <v>16700.312951111504</v>
      </c>
      <c r="AR342" s="16">
        <f>VLOOKUP($B342,[1]AC!$B:$BJ,43,FALSE)</f>
        <v>6769.6039787132295</v>
      </c>
      <c r="AS342" s="16">
        <f>VLOOKUP($B342,[1]AC!$B:$BJ,44,FALSE)</f>
        <v>16671.353821958292</v>
      </c>
      <c r="AT342" s="16">
        <f>VLOOKUP($B342,[1]AC!$B:$BJ,45,FALSE)</f>
        <v>6766.1256231941452</v>
      </c>
      <c r="AU342" s="16">
        <f>VLOOKUP($B342,[1]AC!$B:$BJ,46,FALSE)</f>
        <v>2.466955674752175</v>
      </c>
      <c r="AV342" s="16">
        <f>VLOOKUP($B342,[1]AC!$B:$BJ,47,FALSE)</f>
        <v>2.4639438802036455</v>
      </c>
      <c r="AW342" s="16" t="str">
        <f>VLOOKUP($B342,[1]AC!$B:$BJ,48,FALSE)</f>
        <v>UP</v>
      </c>
      <c r="AX342" s="16" t="str">
        <f>VLOOKUP($B342,[1]AC!$B:$BJ,49,FALSE)</f>
        <v>UP</v>
      </c>
      <c r="AY342" s="16" t="str">
        <f>VLOOKUP($B342,[1]AC!$B:$BJ,50,FALSE)</f>
        <v>POSITIVE</v>
      </c>
      <c r="AZ342" s="16">
        <f>VLOOKUP($B342,[1]AC!$B:$BJ,51,FALSE)</f>
        <v>88.488452042757785</v>
      </c>
      <c r="BA342" s="16">
        <f>VLOOKUP($B342,[1]AC!$B:$BJ,52,FALSE)</f>
        <v>17693.029057459677</v>
      </c>
      <c r="BB342" s="16">
        <f>VLOOKUP($B342,[1]AC!$B:$BJ,53,FALSE)</f>
        <v>15474.970503906239</v>
      </c>
      <c r="BC342" s="16">
        <f>VLOOKUP($B342,[1]AC!$B:$BJ,54,FALSE)</f>
        <v>2.4912168648956401E-2</v>
      </c>
      <c r="BD342" s="16">
        <f>VLOOKUP($B342,[1]AC!$B:$BJ,55,FALSE)</f>
        <v>4.4149140092518246E-2</v>
      </c>
      <c r="BE342" s="16">
        <f>VLOOKUP($B342,[1]AC!$B:$BJ,56,FALSE)</f>
        <v>0.17181488498944875</v>
      </c>
      <c r="BF342" s="14">
        <f>VLOOKUP($B342,[2]indicators!$A:$G,2,FALSE)</f>
        <v>54</v>
      </c>
      <c r="BG342" s="14">
        <f>VLOOKUP($B342,[2]indicators!$A:$G,3,FALSE)</f>
        <v>1</v>
      </c>
      <c r="BH342" s="14">
        <f>VLOOKUP($B342,[2]indicators!$A:$G,4,FALSE)</f>
        <v>0</v>
      </c>
      <c r="BI342" s="17">
        <f>VLOOKUP($B342,[2]indicators!$A:$G,5,FALSE)</f>
        <v>0</v>
      </c>
      <c r="BJ342" s="17">
        <f>VLOOKUP($B342,[2]indicators!$A:$G,6,FALSE)</f>
        <v>45959</v>
      </c>
      <c r="BK342" s="17">
        <f>VLOOKUP($B342,[2]indicators!$A:$G,7,FALSE)</f>
        <v>46007</v>
      </c>
    </row>
    <row r="343" spans="1:63" x14ac:dyDescent="0.25">
      <c r="A343" s="14">
        <v>342</v>
      </c>
      <c r="B343" s="14" t="s">
        <v>521</v>
      </c>
      <c r="C343" s="6" t="s">
        <v>841</v>
      </c>
      <c r="D343" s="6" t="s">
        <v>509</v>
      </c>
      <c r="E343" s="15">
        <f t="shared" ca="1" si="5"/>
        <v>5</v>
      </c>
      <c r="F343" s="16">
        <f>VLOOKUP($B343,[1]AC!$B:$BJ,5,FALSE)</f>
        <v>53.959376716042286</v>
      </c>
      <c r="G343" s="16">
        <f>VLOOKUP($B344,[1]AC!$B:$BJ,6,FALSE)</f>
        <v>52.558294930935155</v>
      </c>
      <c r="H343" s="16">
        <f>VLOOKUP($B344,[1]AC!$B:$BJ,7,FALSE)</f>
        <v>1</v>
      </c>
      <c r="I343" s="16">
        <f>VLOOKUP($B344,[1]AC!$B:$BJ,8,FALSE)</f>
        <v>780.2</v>
      </c>
      <c r="J343" s="16">
        <f>VLOOKUP($B344,[1]AC!$B:$BJ,9,FALSE)</f>
        <v>6941.81</v>
      </c>
      <c r="K343" s="16">
        <f>VLOOKUP($B344,[1]AC!$B:$BJ,10,FALSE)</f>
        <v>781</v>
      </c>
      <c r="L343" s="16">
        <f>VLOOKUP($B344,[1]AC!$B:$BJ,11,FALSE)</f>
        <v>6964.82</v>
      </c>
      <c r="M343" s="16">
        <f>VLOOKUP($B344,[1]AC!$B:$BJ,12,FALSE)</f>
        <v>0.11239143681547031</v>
      </c>
      <c r="N343" s="16">
        <f>VLOOKUP($B344,[1]AC!$B:$BJ,13,FALSE)</f>
        <v>0.11213498697740933</v>
      </c>
      <c r="O343" s="16">
        <f>VLOOKUP($B344,[1]AC!$B:$BJ,14,FALSE)</f>
        <v>656.55900000000008</v>
      </c>
      <c r="P343" s="16">
        <f>VLOOKUP($B344,[1]AC!$B:$BJ,15,FALSE)</f>
        <v>6892.2477999999992</v>
      </c>
      <c r="Q343" s="16">
        <f>VLOOKUP($B344,[1]AC!$B:$BJ,16,FALSE)</f>
        <v>652.20200000000011</v>
      </c>
      <c r="R343" s="16">
        <f>VLOOKUP($B344,[1]AC!$B:$BJ,17,FALSE)</f>
        <v>6889.6637999999994</v>
      </c>
      <c r="S343" s="16">
        <f>VLOOKUP($B344,[1]AC!$B:$BJ,18,FALSE)</f>
        <v>9.5260504127550397E-2</v>
      </c>
      <c r="T343" s="16">
        <f>VLOOKUP($B344,[1]AC!$B:$BJ,19,FALSE)</f>
        <v>9.4663835410952885E-2</v>
      </c>
      <c r="U343" s="16" t="str">
        <f>VLOOKUP($B343,[1]AC!$B:$BJ,20,FALSE)</f>
        <v>NEGATIVE</v>
      </c>
      <c r="V343" s="16" t="str">
        <f>VLOOKUP($B343,[1]AC!$B:$BJ,21,FALSE)</f>
        <v/>
      </c>
      <c r="W343" s="16" t="str">
        <f>VLOOKUP($B343,[1]AC!$B:$BJ,22,FALSE)</f>
        <v>UP</v>
      </c>
      <c r="X343" s="16" t="str">
        <f>VLOOKUP($B343,[1]AC!$B:$BJ,23,FALSE)</f>
        <v>POSITIVE</v>
      </c>
      <c r="Y343" s="16">
        <f>VLOOKUP($B343,[1]AC!$B:$BJ,24,FALSE)</f>
        <v>4636.6153846153848</v>
      </c>
      <c r="Z343" s="16">
        <f>VLOOKUP($B343,[1]AC!$B:$BJ,25,FALSE)</f>
        <v>6852.6203076923057</v>
      </c>
      <c r="AA343" s="16">
        <f>VLOOKUP($B343,[1]AC!$B:$BJ,26,FALSE)</f>
        <v>4635.8307692307699</v>
      </c>
      <c r="AB343" s="16">
        <f>VLOOKUP($B343,[1]AC!$B:$BJ,27,FALSE)</f>
        <v>6850.3815384615364</v>
      </c>
      <c r="AC343" s="16">
        <f>VLOOKUP($B343,[1]AC!$B:$BJ,28,FALSE)</f>
        <v>0.6766193333972732</v>
      </c>
      <c r="AD343" s="16">
        <f>VLOOKUP($B343,[1]AC!$B:$BJ,29,FALSE)</f>
        <v>0.6767259229581376</v>
      </c>
      <c r="AE343" s="16" t="str">
        <f>VLOOKUP($B343,[1]AC!$B:$BJ,30,FALSE)</f>
        <v>UP</v>
      </c>
      <c r="AF343" s="16" t="str">
        <f>VLOOKUP($B343,[1]AC!$B:$BJ,31,FALSE)</f>
        <v>DOWN</v>
      </c>
      <c r="AG343" s="16" t="str">
        <f>VLOOKUP($B343,[1]AC!$B:$BJ,32,FALSE)</f>
        <v>POSITIVE</v>
      </c>
      <c r="AH343" s="16">
        <f>VLOOKUP($B343,[1]AC!$B:$BJ,33,FALSE)</f>
        <v>4390.5279487179496</v>
      </c>
      <c r="AI343" s="16">
        <f>VLOOKUP($B343,[1]AC!$B:$BJ,34,FALSE)</f>
        <v>6560.7823076923087</v>
      </c>
      <c r="AJ343" s="16">
        <f>VLOOKUP($B343,[1]AC!$B:$BJ,35,FALSE)</f>
        <v>4390.3894871794882</v>
      </c>
      <c r="AK343" s="16">
        <f>VLOOKUP($B343,[1]AC!$B:$BJ,36,FALSE)</f>
        <v>6561.3723076923088</v>
      </c>
      <c r="AL343" s="16">
        <f>VLOOKUP($B343,[1]AC!$B:$BJ,37,FALSE)</f>
        <v>0.66920799118272756</v>
      </c>
      <c r="AM343" s="16">
        <f>VLOOKUP($B343,[1]AC!$B:$BJ,38,FALSE)</f>
        <v>0.66912671332982565</v>
      </c>
      <c r="AN343" s="16" t="str">
        <f>VLOOKUP($B344,[1]AC!$B:$BJ,39,FALSE)</f>
        <v>DOWN</v>
      </c>
      <c r="AO343" s="16" t="str">
        <f>VLOOKUP($B343,[1]AC!$B:$BJ,40,FALSE)</f>
        <v>UP</v>
      </c>
      <c r="AP343" s="16" t="str">
        <f>VLOOKUP($B343,[1]AC!$B:$BJ,41,FALSE)</f>
        <v>POSITIVE</v>
      </c>
      <c r="AQ343" s="16">
        <f>VLOOKUP($B343,[1]AC!$B:$BJ,42,FALSE)</f>
        <v>4576.1196825920915</v>
      </c>
      <c r="AR343" s="16">
        <f>VLOOKUP($B343,[1]AC!$B:$BJ,43,FALSE)</f>
        <v>6769.6039787132295</v>
      </c>
      <c r="AS343" s="16">
        <f>VLOOKUP($B343,[1]AC!$B:$BJ,44,FALSE)</f>
        <v>4573.1322014323359</v>
      </c>
      <c r="AT343" s="16">
        <f>VLOOKUP($B343,[1]AC!$B:$BJ,45,FALSE)</f>
        <v>6766.1256231941452</v>
      </c>
      <c r="AU343" s="16">
        <f>VLOOKUP($B343,[1]AC!$B:$BJ,46,FALSE)</f>
        <v>0.67598041140686094</v>
      </c>
      <c r="AV343" s="16">
        <f>VLOOKUP($B343,[1]AC!$B:$BJ,47,FALSE)</f>
        <v>0.67588638699756465</v>
      </c>
      <c r="AW343" s="16" t="str">
        <f>VLOOKUP($B343,[1]AC!$B:$BJ,48,FALSE)</f>
        <v>UP</v>
      </c>
      <c r="AX343" s="16" t="str">
        <f>VLOOKUP($B343,[1]AC!$B:$BJ,49,FALSE)</f>
        <v>UP</v>
      </c>
      <c r="AY343" s="16" t="str">
        <f>VLOOKUP($B343,[1]AC!$B:$BJ,50,FALSE)</f>
        <v>POSITIVE</v>
      </c>
      <c r="AZ343" s="16">
        <f>VLOOKUP($B343,[1]AC!$B:$BJ,51,FALSE)</f>
        <v>61.280492655895571</v>
      </c>
      <c r="BA343" s="16">
        <f>VLOOKUP($B343,[1]AC!$B:$BJ,52,FALSE)</f>
        <v>4712.0448387096776</v>
      </c>
      <c r="BB343" s="16">
        <f>VLOOKUP($B343,[1]AC!$B:$BJ,53,FALSE)</f>
        <v>4323.9891500000012</v>
      </c>
      <c r="BC343" s="16">
        <f>VLOOKUP($B343,[1]AC!$B:$BJ,54,FALSE)</f>
        <v>2.537149305564812E-3</v>
      </c>
      <c r="BD343" s="16">
        <f>VLOOKUP($B343,[1]AC!$B:$BJ,55,FALSE)</f>
        <v>1.4287671822886594E-2</v>
      </c>
      <c r="BE343" s="16">
        <f>VLOOKUP($B343,[1]AC!$B:$BJ,56,FALSE)</f>
        <v>9.2509679401022282E-2</v>
      </c>
      <c r="BF343" s="14">
        <f>VLOOKUP($B343,[2]indicators!$A:$G,2,FALSE)</f>
        <v>2</v>
      </c>
      <c r="BG343" s="14">
        <f>VLOOKUP($B343,[2]indicators!$A:$G,3,FALSE)</f>
        <v>0</v>
      </c>
      <c r="BH343" s="14">
        <f>VLOOKUP($B343,[2]indicators!$A:$G,4,FALSE)</f>
        <v>0</v>
      </c>
      <c r="BI343" s="17">
        <f>VLOOKUP($B343,[2]indicators!$A:$G,5,FALSE)</f>
        <v>0</v>
      </c>
      <c r="BJ343" s="17">
        <f>VLOOKUP($B343,[2]indicators!$A:$G,6,FALSE)</f>
        <v>45960</v>
      </c>
      <c r="BK343" s="17">
        <f>VLOOKUP($B343,[2]indicators!$A:$G,7,FALSE)</f>
        <v>0</v>
      </c>
    </row>
    <row r="344" spans="1:63" x14ac:dyDescent="0.25">
      <c r="A344" s="14">
        <v>343</v>
      </c>
      <c r="B344" s="14" t="s">
        <v>522</v>
      </c>
      <c r="C344" s="6" t="s">
        <v>842</v>
      </c>
      <c r="D344" s="6" t="s">
        <v>509</v>
      </c>
      <c r="E344" s="15">
        <f t="shared" ca="1" si="5"/>
        <v>5</v>
      </c>
      <c r="F344" s="16">
        <f>VLOOKUP($B344,[1]AC!$B:$BJ,5,FALSE)</f>
        <v>64.52741998689379</v>
      </c>
      <c r="G344" s="16">
        <f>VLOOKUP($B345,[1]AC!$B:$BJ,6,FALSE)</f>
        <v>52.558294930935155</v>
      </c>
      <c r="H344" s="16">
        <f>VLOOKUP($B345,[1]AC!$B:$BJ,7,FALSE)</f>
        <v>1</v>
      </c>
      <c r="I344" s="16">
        <f>VLOOKUP($B345,[1]AC!$B:$BJ,8,FALSE)</f>
        <v>1559.9</v>
      </c>
      <c r="J344" s="16">
        <f>VLOOKUP($B345,[1]AC!$B:$BJ,9,FALSE)</f>
        <v>6941.81</v>
      </c>
      <c r="K344" s="16">
        <f>VLOOKUP($B345,[1]AC!$B:$BJ,10,FALSE)</f>
        <v>1555.3</v>
      </c>
      <c r="L344" s="16">
        <f>VLOOKUP($B345,[1]AC!$B:$BJ,11,FALSE)</f>
        <v>6964.82</v>
      </c>
      <c r="M344" s="16">
        <f>VLOOKUP($B345,[1]AC!$B:$BJ,12,FALSE)</f>
        <v>0.22471084630665489</v>
      </c>
      <c r="N344" s="16">
        <f>VLOOKUP($B345,[1]AC!$B:$BJ,13,FALSE)</f>
        <v>0.22330799647370644</v>
      </c>
      <c r="O344" s="16">
        <f>VLOOKUP($B345,[1]AC!$B:$BJ,14,FALSE)</f>
        <v>1453.4356004882811</v>
      </c>
      <c r="P344" s="16">
        <f>VLOOKUP($B345,[1]AC!$B:$BJ,15,FALSE)</f>
        <v>6892.2477999999992</v>
      </c>
      <c r="Q344" s="16">
        <f>VLOOKUP($B345,[1]AC!$B:$BJ,16,FALSE)</f>
        <v>1449.7895999999998</v>
      </c>
      <c r="R344" s="16">
        <f>VLOOKUP($B345,[1]AC!$B:$BJ,17,FALSE)</f>
        <v>6889.6637999999994</v>
      </c>
      <c r="S344" s="16">
        <f>VLOOKUP($B345,[1]AC!$B:$BJ,18,FALSE)</f>
        <v>0.21087976559523605</v>
      </c>
      <c r="T344" s="16">
        <f>VLOOKUP($B345,[1]AC!$B:$BJ,19,FALSE)</f>
        <v>0.21042965841090824</v>
      </c>
      <c r="U344" s="16" t="str">
        <f>VLOOKUP($B344,[1]AC!$B:$BJ,20,FALSE)</f>
        <v>POSITIVE</v>
      </c>
      <c r="V344" s="16" t="str">
        <f>VLOOKUP($B344,[1]AC!$B:$BJ,21,FALSE)</f>
        <v/>
      </c>
      <c r="W344" s="16" t="str">
        <f>VLOOKUP($B344,[1]AC!$B:$BJ,22,FALSE)</f>
        <v>UP</v>
      </c>
      <c r="X344" s="16" t="str">
        <f>VLOOKUP($B344,[1]AC!$B:$BJ,23,FALSE)</f>
        <v>POSITIVE</v>
      </c>
      <c r="Y344" s="16">
        <f>VLOOKUP($B344,[1]AC!$B:$BJ,24,FALSE)</f>
        <v>635.24307692307707</v>
      </c>
      <c r="Z344" s="16">
        <f>VLOOKUP($B344,[1]AC!$B:$BJ,25,FALSE)</f>
        <v>6852.6203076923057</v>
      </c>
      <c r="AA344" s="16">
        <f>VLOOKUP($B344,[1]AC!$B:$BJ,26,FALSE)</f>
        <v>631.98384615384634</v>
      </c>
      <c r="AB344" s="16">
        <f>VLOOKUP($B344,[1]AC!$B:$BJ,27,FALSE)</f>
        <v>6850.3815384615364</v>
      </c>
      <c r="AC344" s="16">
        <f>VLOOKUP($B344,[1]AC!$B:$BJ,28,FALSE)</f>
        <v>9.270075509801623E-2</v>
      </c>
      <c r="AD344" s="16">
        <f>VLOOKUP($B344,[1]AC!$B:$BJ,29,FALSE)</f>
        <v>9.2255276966044394E-2</v>
      </c>
      <c r="AE344" s="16" t="str">
        <f>VLOOKUP($B344,[1]AC!$B:$BJ,30,FALSE)</f>
        <v>UP</v>
      </c>
      <c r="AF344" s="16" t="str">
        <f>VLOOKUP($B344,[1]AC!$B:$BJ,31,FALSE)</f>
        <v>UP</v>
      </c>
      <c r="AG344" s="16" t="str">
        <f>VLOOKUP($B344,[1]AC!$B:$BJ,32,FALSE)</f>
        <v>POSITIVE</v>
      </c>
      <c r="AH344" s="16">
        <f>VLOOKUP($B344,[1]AC!$B:$BJ,33,FALSE)</f>
        <v>518.6102564102564</v>
      </c>
      <c r="AI344" s="16">
        <f>VLOOKUP($B344,[1]AC!$B:$BJ,34,FALSE)</f>
        <v>6560.7823076923087</v>
      </c>
      <c r="AJ344" s="16">
        <f>VLOOKUP($B344,[1]AC!$B:$BJ,35,FALSE)</f>
        <v>518.68205128205125</v>
      </c>
      <c r="AK344" s="16">
        <f>VLOOKUP($B344,[1]AC!$B:$BJ,36,FALSE)</f>
        <v>6561.3723076923088</v>
      </c>
      <c r="AL344" s="16">
        <f>VLOOKUP($B344,[1]AC!$B:$BJ,37,FALSE)</f>
        <v>7.9047014835746401E-2</v>
      </c>
      <c r="AM344" s="16">
        <f>VLOOKUP($B344,[1]AC!$B:$BJ,38,FALSE)</f>
        <v>7.9050848962490317E-2</v>
      </c>
      <c r="AN344" s="16" t="str">
        <f>VLOOKUP($B345,[1]AC!$B:$BJ,39,FALSE)</f>
        <v>UP</v>
      </c>
      <c r="AO344" s="16" t="str">
        <f>VLOOKUP($B344,[1]AC!$B:$BJ,40,FALSE)</f>
        <v>DOWN</v>
      </c>
      <c r="AP344" s="16" t="str">
        <f>VLOOKUP($B344,[1]AC!$B:$BJ,41,FALSE)</f>
        <v>POSITIVE</v>
      </c>
      <c r="AQ344" s="16">
        <f>VLOOKUP($B344,[1]AC!$B:$BJ,42,FALSE)</f>
        <v>609.26417215820709</v>
      </c>
      <c r="AR344" s="16">
        <f>VLOOKUP($B344,[1]AC!$B:$BJ,43,FALSE)</f>
        <v>6769.6039787132295</v>
      </c>
      <c r="AS344" s="16">
        <f>VLOOKUP($B344,[1]AC!$B:$BJ,44,FALSE)</f>
        <v>605.79505837606507</v>
      </c>
      <c r="AT344" s="16">
        <f>VLOOKUP($B344,[1]AC!$B:$BJ,45,FALSE)</f>
        <v>6766.1256231941452</v>
      </c>
      <c r="AU344" s="16">
        <f>VLOOKUP($B344,[1]AC!$B:$BJ,46,FALSE)</f>
        <v>8.9999972535175748E-2</v>
      </c>
      <c r="AV344" s="16">
        <f>VLOOKUP($B344,[1]AC!$B:$BJ,47,FALSE)</f>
        <v>8.9533522153270637E-2</v>
      </c>
      <c r="AW344" s="16" t="str">
        <f>VLOOKUP($B344,[1]AC!$B:$BJ,48,FALSE)</f>
        <v>UP</v>
      </c>
      <c r="AX344" s="16" t="str">
        <f>VLOOKUP($B344,[1]AC!$B:$BJ,49,FALSE)</f>
        <v>UP</v>
      </c>
      <c r="AY344" s="16" t="str">
        <f>VLOOKUP($B344,[1]AC!$B:$BJ,50,FALSE)</f>
        <v>POSITIVE</v>
      </c>
      <c r="AZ344" s="16">
        <f>VLOOKUP($B344,[1]AC!$B:$BJ,51,FALSE)</f>
        <v>83.647503381760345</v>
      </c>
      <c r="BA344" s="16">
        <f>VLOOKUP($B344,[1]AC!$B:$BJ,52,FALSE)</f>
        <v>706.4629032258066</v>
      </c>
      <c r="BB344" s="16">
        <f>VLOOKUP($B344,[1]AC!$B:$BJ,53,FALSE)</f>
        <v>496.2002500000001</v>
      </c>
      <c r="BC344" s="16">
        <f>VLOOKUP($B344,[1]AC!$B:$BJ,54,FALSE)</f>
        <v>0.10437504423445265</v>
      </c>
      <c r="BD344" s="16">
        <f>VLOOKUP($B344,[1]AC!$B:$BJ,55,FALSE)</f>
        <v>0.18831666308739958</v>
      </c>
      <c r="BE344" s="16">
        <f>VLOOKUP($B344,[1]AC!$B:$BJ,56,FALSE)</f>
        <v>0.57234906673263453</v>
      </c>
      <c r="BF344" s="14">
        <f>VLOOKUP($B344,[2]indicators!$A:$G,2,FALSE)</f>
        <v>35</v>
      </c>
      <c r="BG344" s="14">
        <f>VLOOKUP($B344,[2]indicators!$A:$G,3,FALSE)</f>
        <v>0</v>
      </c>
      <c r="BH344" s="14">
        <f>VLOOKUP($B344,[2]indicators!$A:$G,4,FALSE)</f>
        <v>0</v>
      </c>
      <c r="BI344" s="17">
        <f>VLOOKUP($B344,[2]indicators!$A:$G,5,FALSE)</f>
        <v>0</v>
      </c>
      <c r="BJ344" s="17">
        <f>VLOOKUP($B344,[2]indicators!$A:$G,6,FALSE)</f>
        <v>45959</v>
      </c>
      <c r="BK344" s="17">
        <f>VLOOKUP($B344,[2]indicators!$A:$G,7,FALSE)</f>
        <v>45959</v>
      </c>
    </row>
    <row r="345" spans="1:63" x14ac:dyDescent="0.25">
      <c r="A345" s="14">
        <v>344</v>
      </c>
      <c r="B345" s="14" t="s">
        <v>523</v>
      </c>
      <c r="C345" s="6" t="s">
        <v>843</v>
      </c>
      <c r="D345" s="6" t="s">
        <v>509</v>
      </c>
      <c r="E345" s="15">
        <f t="shared" ca="1" si="5"/>
        <v>3</v>
      </c>
      <c r="F345" s="16">
        <f>VLOOKUP($B345,[1]AC!$B:$BJ,5,FALSE)</f>
        <v>65.618907433758579</v>
      </c>
      <c r="G345" s="16">
        <f>VLOOKUP($B346,[1]AC!$B:$BJ,6,FALSE)</f>
        <v>52.558294930935155</v>
      </c>
      <c r="H345" s="16">
        <f>VLOOKUP($B346,[1]AC!$B:$BJ,7,FALSE)</f>
        <v>1</v>
      </c>
      <c r="I345" s="16">
        <f>VLOOKUP($B346,[1]AC!$B:$BJ,8,FALSE)</f>
        <v>57850</v>
      </c>
      <c r="J345" s="16">
        <f>VLOOKUP($B346,[1]AC!$B:$BJ,9,FALSE)</f>
        <v>6941.81</v>
      </c>
      <c r="K345" s="16">
        <f>VLOOKUP($B346,[1]AC!$B:$BJ,10,FALSE)</f>
        <v>57600</v>
      </c>
      <c r="L345" s="16">
        <f>VLOOKUP($B346,[1]AC!$B:$BJ,11,FALSE)</f>
        <v>6964.82</v>
      </c>
      <c r="M345" s="16">
        <f>VLOOKUP($B346,[1]AC!$B:$BJ,12,FALSE)</f>
        <v>8.3335614198602386</v>
      </c>
      <c r="N345" s="16">
        <f>VLOOKUP($B346,[1]AC!$B:$BJ,13,FALSE)</f>
        <v>8.2701347629945925</v>
      </c>
      <c r="O345" s="16">
        <f>VLOOKUP($B346,[1]AC!$B:$BJ,14,FALSE)</f>
        <v>51960</v>
      </c>
      <c r="P345" s="16">
        <f>VLOOKUP($B346,[1]AC!$B:$BJ,15,FALSE)</f>
        <v>6892.2477999999992</v>
      </c>
      <c r="Q345" s="16">
        <f>VLOOKUP($B346,[1]AC!$B:$BJ,16,FALSE)</f>
        <v>51801.599999999999</v>
      </c>
      <c r="R345" s="16">
        <f>VLOOKUP($B346,[1]AC!$B:$BJ,17,FALSE)</f>
        <v>6889.6637999999994</v>
      </c>
      <c r="S345" s="16">
        <f>VLOOKUP($B346,[1]AC!$B:$BJ,18,FALSE)</f>
        <v>7.5389047967776213</v>
      </c>
      <c r="T345" s="16">
        <f>VLOOKUP($B346,[1]AC!$B:$BJ,19,FALSE)</f>
        <v>7.5187413353899801</v>
      </c>
      <c r="U345" s="16" t="str">
        <f>VLOOKUP($B345,[1]AC!$B:$BJ,20,FALSE)</f>
        <v>POSITIVE</v>
      </c>
      <c r="V345" s="16" t="str">
        <f>VLOOKUP($B345,[1]AC!$B:$BJ,21,FALSE)</f>
        <v/>
      </c>
      <c r="W345" s="16" t="str">
        <f>VLOOKUP($B345,[1]AC!$B:$BJ,22,FALSE)</f>
        <v>UP</v>
      </c>
      <c r="X345" s="16" t="str">
        <f>VLOOKUP($B345,[1]AC!$B:$BJ,23,FALSE)</f>
        <v>POSITIVE</v>
      </c>
      <c r="Y345" s="16">
        <f>VLOOKUP($B345,[1]AC!$B:$BJ,24,FALSE)</f>
        <v>1436.28276960637</v>
      </c>
      <c r="Z345" s="16">
        <f>VLOOKUP($B345,[1]AC!$B:$BJ,25,FALSE)</f>
        <v>6852.6203076923057</v>
      </c>
      <c r="AA345" s="16">
        <f>VLOOKUP($B345,[1]AC!$B:$BJ,26,FALSE)</f>
        <v>1433.6150769230767</v>
      </c>
      <c r="AB345" s="16">
        <f>VLOOKUP($B345,[1]AC!$B:$BJ,27,FALSE)</f>
        <v>6850.3815384615364</v>
      </c>
      <c r="AC345" s="16">
        <f>VLOOKUP($B345,[1]AC!$B:$BJ,28,FALSE)</f>
        <v>0.209596140617056</v>
      </c>
      <c r="AD345" s="16">
        <f>VLOOKUP($B345,[1]AC!$B:$BJ,29,FALSE)</f>
        <v>0.20927521611373473</v>
      </c>
      <c r="AE345" s="16" t="str">
        <f>VLOOKUP($B345,[1]AC!$B:$BJ,30,FALSE)</f>
        <v>UP</v>
      </c>
      <c r="AF345" s="16" t="str">
        <f>VLOOKUP($B345,[1]AC!$B:$BJ,31,FALSE)</f>
        <v>UP</v>
      </c>
      <c r="AG345" s="16" t="str">
        <f>VLOOKUP($B345,[1]AC!$B:$BJ,32,FALSE)</f>
        <v>POSITIVE</v>
      </c>
      <c r="AH345" s="16">
        <f>VLOOKUP($B345,[1]AC!$B:$BJ,33,FALSE)</f>
        <v>1338.452308318309</v>
      </c>
      <c r="AI345" s="16">
        <f>VLOOKUP($B345,[1]AC!$B:$BJ,34,FALSE)</f>
        <v>6560.7823076923087</v>
      </c>
      <c r="AJ345" s="16">
        <f>VLOOKUP($B345,[1]AC!$B:$BJ,35,FALSE)</f>
        <v>1338.3343589743588</v>
      </c>
      <c r="AK345" s="16">
        <f>VLOOKUP($B345,[1]AC!$B:$BJ,36,FALSE)</f>
        <v>6561.3723076923088</v>
      </c>
      <c r="AL345" s="16">
        <f>VLOOKUP($B345,[1]AC!$B:$BJ,37,FALSE)</f>
        <v>0.2040080352535118</v>
      </c>
      <c r="AM345" s="16">
        <f>VLOOKUP($B345,[1]AC!$B:$BJ,38,FALSE)</f>
        <v>0.20397171448499354</v>
      </c>
      <c r="AN345" s="16" t="str">
        <f>VLOOKUP($B346,[1]AC!$B:$BJ,39,FALSE)</f>
        <v>UP</v>
      </c>
      <c r="AO345" s="16" t="str">
        <f>VLOOKUP($B345,[1]AC!$B:$BJ,40,FALSE)</f>
        <v>UP</v>
      </c>
      <c r="AP345" s="16" t="str">
        <f>VLOOKUP($B345,[1]AC!$B:$BJ,41,FALSE)</f>
        <v>POSITIVE</v>
      </c>
      <c r="AQ345" s="16">
        <f>VLOOKUP($B345,[1]AC!$B:$BJ,42,FALSE)</f>
        <v>1418.8311904862421</v>
      </c>
      <c r="AR345" s="16">
        <f>VLOOKUP($B345,[1]AC!$B:$BJ,43,FALSE)</f>
        <v>6769.6039787132295</v>
      </c>
      <c r="AS345" s="16">
        <f>VLOOKUP($B345,[1]AC!$B:$BJ,44,FALSE)</f>
        <v>1415.9807831488552</v>
      </c>
      <c r="AT345" s="16">
        <f>VLOOKUP($B345,[1]AC!$B:$BJ,45,FALSE)</f>
        <v>6766.1256231941452</v>
      </c>
      <c r="AU345" s="16">
        <f>VLOOKUP($B345,[1]AC!$B:$BJ,46,FALSE)</f>
        <v>0.20958850694186906</v>
      </c>
      <c r="AV345" s="16">
        <f>VLOOKUP($B345,[1]AC!$B:$BJ,47,FALSE)</f>
        <v>0.20927497684862678</v>
      </c>
      <c r="AW345" s="16" t="str">
        <f>VLOOKUP($B345,[1]AC!$B:$BJ,48,FALSE)</f>
        <v>UP</v>
      </c>
      <c r="AX345" s="16" t="str">
        <f>VLOOKUP($B345,[1]AC!$B:$BJ,49,FALSE)</f>
        <v>UP</v>
      </c>
      <c r="AY345" s="16" t="str">
        <f>VLOOKUP($B345,[1]AC!$B:$BJ,50,FALSE)</f>
        <v>POSITIVE</v>
      </c>
      <c r="AZ345" s="16">
        <f>VLOOKUP($B345,[1]AC!$B:$BJ,51,FALSE)</f>
        <v>91.996419902786343</v>
      </c>
      <c r="BA345" s="16">
        <f>VLOOKUP($B345,[1]AC!$B:$BJ,52,FALSE)</f>
        <v>1498.0161298198086</v>
      </c>
      <c r="BB345" s="16">
        <f>VLOOKUP($B345,[1]AC!$B:$BJ,53,FALSE)</f>
        <v>1324.5182001220705</v>
      </c>
      <c r="BC345" s="16">
        <f>VLOOKUP($B345,[1]AC!$B:$BJ,54,FALSE)</f>
        <v>4.1310549965597021E-2</v>
      </c>
      <c r="BD345" s="16">
        <f>VLOOKUP($B345,[1]AC!$B:$BJ,55,FALSE)</f>
        <v>7.3250166347894829E-2</v>
      </c>
      <c r="BE345" s="16">
        <f>VLOOKUP($B345,[1]AC!$B:$BJ,56,FALSE)</f>
        <v>0.17771126123917069</v>
      </c>
      <c r="BF345" s="14">
        <f>VLOOKUP($B345,[2]indicators!$A:$G,2,FALSE)</f>
        <v>35</v>
      </c>
      <c r="BG345" s="14">
        <f>VLOOKUP($B345,[2]indicators!$A:$G,3,FALSE)</f>
        <v>0</v>
      </c>
      <c r="BH345" s="14">
        <f>VLOOKUP($B345,[2]indicators!$A:$G,4,FALSE)</f>
        <v>0</v>
      </c>
      <c r="BI345" s="17">
        <f>VLOOKUP($B345,[2]indicators!$A:$G,5,FALSE)</f>
        <v>0</v>
      </c>
      <c r="BJ345" s="17">
        <f>VLOOKUP($B345,[2]indicators!$A:$G,6,FALSE)</f>
        <v>46024</v>
      </c>
      <c r="BK345" s="17">
        <f>VLOOKUP($B345,[2]indicators!$A:$G,7,FALSE)</f>
        <v>46028</v>
      </c>
    </row>
    <row r="346" spans="1:63" x14ac:dyDescent="0.25">
      <c r="A346" s="14">
        <v>345</v>
      </c>
      <c r="B346" s="14" t="s">
        <v>524</v>
      </c>
      <c r="C346" s="6" t="s">
        <v>844</v>
      </c>
      <c r="D346" s="6" t="s">
        <v>509</v>
      </c>
      <c r="E346" s="15">
        <f t="shared" ca="1" si="5"/>
        <v>7</v>
      </c>
      <c r="F346" s="16">
        <f>VLOOKUP($B346,[1]AC!$B:$BJ,5,FALSE)</f>
        <v>72.205884063102658</v>
      </c>
      <c r="G346" s="16">
        <f>VLOOKUP($B347,[1]AC!$B:$BJ,6,FALSE)</f>
        <v>52.558294930935155</v>
      </c>
      <c r="H346" s="16">
        <f>VLOOKUP($B347,[1]AC!$B:$BJ,7,FALSE)</f>
        <v>0</v>
      </c>
      <c r="I346" s="16">
        <f>VLOOKUP($B347,[1]AC!$B:$BJ,8,FALSE)</f>
        <v>25218.25</v>
      </c>
      <c r="J346" s="16">
        <f>VLOOKUP($B347,[1]AC!$B:$BJ,9,FALSE)</f>
        <v>6941.81</v>
      </c>
      <c r="K346" s="16">
        <f>VLOOKUP($B347,[1]AC!$B:$BJ,10,FALSE)</f>
        <v>25218.25</v>
      </c>
      <c r="L346" s="16">
        <f>VLOOKUP($B347,[1]AC!$B:$BJ,11,FALSE)</f>
        <v>6964.82</v>
      </c>
      <c r="M346" s="16">
        <f>VLOOKUP($B347,[1]AC!$B:$BJ,12,FALSE)</f>
        <v>3.6328061413377779</v>
      </c>
      <c r="N346" s="16">
        <f>VLOOKUP($B347,[1]AC!$B:$BJ,13,FALSE)</f>
        <v>3.6208042706057015</v>
      </c>
      <c r="O346" s="16">
        <f>VLOOKUP($B347,[1]AC!$B:$BJ,14,FALSE)</f>
        <v>25566.6358</v>
      </c>
      <c r="P346" s="16">
        <f>VLOOKUP($B347,[1]AC!$B:$BJ,15,FALSE)</f>
        <v>6892.2477999999992</v>
      </c>
      <c r="Q346" s="16">
        <f>VLOOKUP($B347,[1]AC!$B:$BJ,16,FALSE)</f>
        <v>25568.3158</v>
      </c>
      <c r="R346" s="16">
        <f>VLOOKUP($B347,[1]AC!$B:$BJ,17,FALSE)</f>
        <v>6889.6637999999994</v>
      </c>
      <c r="S346" s="16">
        <f>VLOOKUP($B347,[1]AC!$B:$BJ,18,FALSE)</f>
        <v>3.7094771607022028</v>
      </c>
      <c r="T346" s="16">
        <f>VLOOKUP($B347,[1]AC!$B:$BJ,19,FALSE)</f>
        <v>3.7111122606592217</v>
      </c>
      <c r="U346" s="16" t="str">
        <f>VLOOKUP($B346,[1]AC!$B:$BJ,20,FALSE)</f>
        <v>POSITIVE</v>
      </c>
      <c r="V346" s="16" t="str">
        <f>VLOOKUP($B346,[1]AC!$B:$BJ,21,FALSE)</f>
        <v/>
      </c>
      <c r="W346" s="16" t="str">
        <f>VLOOKUP($B346,[1]AC!$B:$BJ,22,FALSE)</f>
        <v>UP</v>
      </c>
      <c r="X346" s="16" t="str">
        <f>VLOOKUP($B346,[1]AC!$B:$BJ,23,FALSE)</f>
        <v>POSITIVE</v>
      </c>
      <c r="Y346" s="16">
        <f>VLOOKUP($B346,[1]AC!$B:$BJ,24,FALSE)</f>
        <v>51523.846153846156</v>
      </c>
      <c r="Z346" s="16">
        <f>VLOOKUP($B346,[1]AC!$B:$BJ,25,FALSE)</f>
        <v>6852.6203076923057</v>
      </c>
      <c r="AA346" s="16">
        <f>VLOOKUP($B346,[1]AC!$B:$BJ,26,FALSE)</f>
        <v>51430.153846153851</v>
      </c>
      <c r="AB346" s="16">
        <f>VLOOKUP($B346,[1]AC!$B:$BJ,27,FALSE)</f>
        <v>6850.3815384615364</v>
      </c>
      <c r="AC346" s="16">
        <f>VLOOKUP($B346,[1]AC!$B:$BJ,28,FALSE)</f>
        <v>7.5188532036436984</v>
      </c>
      <c r="AD346" s="16">
        <f>VLOOKUP($B346,[1]AC!$B:$BJ,29,FALSE)</f>
        <v>7.5076334883537115</v>
      </c>
      <c r="AE346" s="16" t="str">
        <f>VLOOKUP($B346,[1]AC!$B:$BJ,30,FALSE)</f>
        <v>UP</v>
      </c>
      <c r="AF346" s="16" t="str">
        <f>VLOOKUP($B346,[1]AC!$B:$BJ,31,FALSE)</f>
        <v>UP</v>
      </c>
      <c r="AG346" s="16" t="str">
        <f>VLOOKUP($B346,[1]AC!$B:$BJ,32,FALSE)</f>
        <v>POSITIVE</v>
      </c>
      <c r="AH346" s="16">
        <f>VLOOKUP($B346,[1]AC!$B:$BJ,33,FALSE)</f>
        <v>46106.923076923078</v>
      </c>
      <c r="AI346" s="16">
        <f>VLOOKUP($B346,[1]AC!$B:$BJ,34,FALSE)</f>
        <v>6560.7823076923087</v>
      </c>
      <c r="AJ346" s="16">
        <f>VLOOKUP($B346,[1]AC!$B:$BJ,35,FALSE)</f>
        <v>46067.435897435898</v>
      </c>
      <c r="AK346" s="16">
        <f>VLOOKUP($B346,[1]AC!$B:$BJ,36,FALSE)</f>
        <v>6561.3723076923088</v>
      </c>
      <c r="AL346" s="16">
        <f>VLOOKUP($B346,[1]AC!$B:$BJ,37,FALSE)</f>
        <v>7.0276562938026732</v>
      </c>
      <c r="AM346" s="16">
        <f>VLOOKUP($B346,[1]AC!$B:$BJ,38,FALSE)</f>
        <v>7.0210062372818181</v>
      </c>
      <c r="AN346" s="16" t="str">
        <f>VLOOKUP($B347,[1]AC!$B:$BJ,39,FALSE)</f>
        <v>DOWN</v>
      </c>
      <c r="AO346" s="16" t="str">
        <f>VLOOKUP($B346,[1]AC!$B:$BJ,40,FALSE)</f>
        <v>UP</v>
      </c>
      <c r="AP346" s="16" t="str">
        <f>VLOOKUP($B346,[1]AC!$B:$BJ,41,FALSE)</f>
        <v>POSITIVE</v>
      </c>
      <c r="AQ346" s="16">
        <f>VLOOKUP($B346,[1]AC!$B:$BJ,42,FALSE)</f>
        <v>49952.115196878112</v>
      </c>
      <c r="AR346" s="16">
        <f>VLOOKUP($B346,[1]AC!$B:$BJ,43,FALSE)</f>
        <v>6769.6039787132295</v>
      </c>
      <c r="AS346" s="16">
        <f>VLOOKUP($B346,[1]AC!$B:$BJ,44,FALSE)</f>
        <v>49797.634091777065</v>
      </c>
      <c r="AT346" s="16">
        <f>VLOOKUP($B346,[1]AC!$B:$BJ,45,FALSE)</f>
        <v>6766.1256231941452</v>
      </c>
      <c r="AU346" s="16">
        <f>VLOOKUP($B346,[1]AC!$B:$BJ,46,FALSE)</f>
        <v>7.3788829234251665</v>
      </c>
      <c r="AV346" s="16">
        <f>VLOOKUP($B346,[1]AC!$B:$BJ,47,FALSE)</f>
        <v>7.3598447420295834</v>
      </c>
      <c r="AW346" s="16" t="str">
        <f>VLOOKUP($B346,[1]AC!$B:$BJ,48,FALSE)</f>
        <v>UP</v>
      </c>
      <c r="AX346" s="16" t="str">
        <f>VLOOKUP($B346,[1]AC!$B:$BJ,49,FALSE)</f>
        <v>UP</v>
      </c>
      <c r="AY346" s="16" t="str">
        <f>VLOOKUP($B346,[1]AC!$B:$BJ,50,FALSE)</f>
        <v>POSITIVE</v>
      </c>
      <c r="AZ346" s="16">
        <f>VLOOKUP($B346,[1]AC!$B:$BJ,51,FALSE)</f>
        <v>87.32087374449948</v>
      </c>
      <c r="BA346" s="16">
        <f>VLOOKUP($B346,[1]AC!$B:$BJ,52,FALSE)</f>
        <v>53089.677419354841</v>
      </c>
      <c r="BB346" s="16">
        <f>VLOOKUP($B346,[1]AC!$B:$BJ,53,FALSE)</f>
        <v>44775.700000000004</v>
      </c>
      <c r="BC346" s="16">
        <f>VLOOKUP($B346,[1]AC!$B:$BJ,54,FALSE)</f>
        <v>8.9665690432499945E-2</v>
      </c>
      <c r="BD346" s="16">
        <f>VLOOKUP($B346,[1]AC!$B:$BJ,55,FALSE)</f>
        <v>0.1133564280215551</v>
      </c>
      <c r="BE346" s="16">
        <f>VLOOKUP($B346,[1]AC!$B:$BJ,56,FALSE)</f>
        <v>0.29199543502390801</v>
      </c>
      <c r="BF346" s="14">
        <f>VLOOKUP($B346,[2]indicators!$A:$G,2,FALSE)</f>
        <v>33</v>
      </c>
      <c r="BG346" s="14">
        <f>VLOOKUP($B346,[2]indicators!$A:$G,3,FALSE)</f>
        <v>0</v>
      </c>
      <c r="BH346" s="14">
        <f>VLOOKUP($B346,[2]indicators!$A:$G,4,FALSE)</f>
        <v>0</v>
      </c>
      <c r="BI346" s="17">
        <f>VLOOKUP($B346,[2]indicators!$A:$G,5,FALSE)</f>
        <v>0</v>
      </c>
      <c r="BJ346" s="17">
        <f>VLOOKUP($B346,[2]indicators!$A:$G,6,FALSE)</f>
        <v>46063</v>
      </c>
      <c r="BK346" s="17">
        <f>VLOOKUP($B346,[2]indicators!$A:$G,7,FALSE)</f>
        <v>45965</v>
      </c>
    </row>
    <row r="347" spans="1:63" x14ac:dyDescent="0.25">
      <c r="A347" s="14">
        <v>346</v>
      </c>
      <c r="B347" s="14" t="s">
        <v>806</v>
      </c>
      <c r="C347" s="6" t="s">
        <v>845</v>
      </c>
      <c r="D347" s="6" t="s">
        <v>509</v>
      </c>
      <c r="E347" s="15">
        <f t="shared" ca="1" si="5"/>
        <v>-1</v>
      </c>
      <c r="F347" s="16">
        <f>VLOOKUP($B347,[1]AC!$B:$BJ,5,FALSE)</f>
        <v>45.270249650379533</v>
      </c>
      <c r="G347" s="16">
        <f>VLOOKUP($B348,[1]AC!$B:$BJ,6,FALSE)</f>
        <v>52.558294930935155</v>
      </c>
      <c r="H347" s="16">
        <f>VLOOKUP($B348,[1]AC!$B:$BJ,7,FALSE)</f>
        <v>0</v>
      </c>
      <c r="I347" s="16">
        <f>VLOOKUP($B348,[1]AC!$B:$BJ,8,FALSE)</f>
        <v>2688.3</v>
      </c>
      <c r="J347" s="16">
        <f>VLOOKUP($B348,[1]AC!$B:$BJ,9,FALSE)</f>
        <v>6941.81</v>
      </c>
      <c r="K347" s="16">
        <f>VLOOKUP($B348,[1]AC!$B:$BJ,10,FALSE)</f>
        <v>2688.3</v>
      </c>
      <c r="L347" s="16">
        <f>VLOOKUP($B348,[1]AC!$B:$BJ,11,FALSE)</f>
        <v>6964.82</v>
      </c>
      <c r="M347" s="16">
        <f>VLOOKUP($B348,[1]AC!$B:$BJ,12,FALSE)</f>
        <v>0.38726211175471525</v>
      </c>
      <c r="N347" s="16">
        <f>VLOOKUP($B348,[1]AC!$B:$BJ,13,FALSE)</f>
        <v>0.38598269589163831</v>
      </c>
      <c r="O347" s="16">
        <f>VLOOKUP($B348,[1]AC!$B:$BJ,14,FALSE)</f>
        <v>2594.0012009765619</v>
      </c>
      <c r="P347" s="16">
        <f>VLOOKUP($B348,[1]AC!$B:$BJ,15,FALSE)</f>
        <v>6892.2477999999992</v>
      </c>
      <c r="Q347" s="16">
        <f>VLOOKUP($B348,[1]AC!$B:$BJ,16,FALSE)</f>
        <v>2590.0911999999994</v>
      </c>
      <c r="R347" s="16">
        <f>VLOOKUP($B348,[1]AC!$B:$BJ,17,FALSE)</f>
        <v>6889.6637999999994</v>
      </c>
      <c r="S347" s="16">
        <f>VLOOKUP($B348,[1]AC!$B:$BJ,18,FALSE)</f>
        <v>0.37636505190317771</v>
      </c>
      <c r="T347" s="16">
        <f>VLOOKUP($B348,[1]AC!$B:$BJ,19,FALSE)</f>
        <v>0.37593869239308886</v>
      </c>
      <c r="U347" s="16" t="str">
        <f>VLOOKUP($B347,[1]AC!$B:$BJ,20,FALSE)</f>
        <v>NEGATIVE</v>
      </c>
      <c r="V347" s="16" t="str">
        <f>VLOOKUP($B347,[1]AC!$B:$BJ,21,FALSE)</f>
        <v/>
      </c>
      <c r="W347" s="16" t="str">
        <f>VLOOKUP($B347,[1]AC!$B:$BJ,22,FALSE)</f>
        <v>DOWN</v>
      </c>
      <c r="X347" s="16" t="str">
        <f>VLOOKUP($B347,[1]AC!$B:$BJ,23,FALSE)</f>
        <v>NEGATIVE</v>
      </c>
      <c r="Y347" s="16">
        <f>VLOOKUP($B347,[1]AC!$B:$BJ,24,FALSE)</f>
        <v>25444.300615384618</v>
      </c>
      <c r="Z347" s="16">
        <f>VLOOKUP($B347,[1]AC!$B:$BJ,25,FALSE)</f>
        <v>6852.6203076923057</v>
      </c>
      <c r="AA347" s="16">
        <f>VLOOKUP($B347,[1]AC!$B:$BJ,26,FALSE)</f>
        <v>25452.423692307693</v>
      </c>
      <c r="AB347" s="16">
        <f>VLOOKUP($B347,[1]AC!$B:$BJ,27,FALSE)</f>
        <v>6850.3815384615364</v>
      </c>
      <c r="AC347" s="16">
        <f>VLOOKUP($B347,[1]AC!$B:$BJ,28,FALSE)</f>
        <v>3.7130760895686139</v>
      </c>
      <c r="AD347" s="16">
        <f>VLOOKUP($B347,[1]AC!$B:$BJ,29,FALSE)</f>
        <v>3.7154753424177622</v>
      </c>
      <c r="AE347" s="16" t="str">
        <f>VLOOKUP($B347,[1]AC!$B:$BJ,30,FALSE)</f>
        <v>DOWN</v>
      </c>
      <c r="AF347" s="16" t="str">
        <f>VLOOKUP($B347,[1]AC!$B:$BJ,31,FALSE)</f>
        <v>DOWN</v>
      </c>
      <c r="AG347" s="16" t="str">
        <f>VLOOKUP($B347,[1]AC!$B:$BJ,32,FALSE)</f>
        <v>NEGATIVE</v>
      </c>
      <c r="AH347" s="16">
        <f>VLOOKUP($B347,[1]AC!$B:$BJ,33,FALSE)</f>
        <v>24212.801282051281</v>
      </c>
      <c r="AI347" s="16">
        <f>VLOOKUP($B347,[1]AC!$B:$BJ,34,FALSE)</f>
        <v>6560.7823076923087</v>
      </c>
      <c r="AJ347" s="16">
        <f>VLOOKUP($B347,[1]AC!$B:$BJ,35,FALSE)</f>
        <v>24216.282051282051</v>
      </c>
      <c r="AK347" s="16">
        <f>VLOOKUP($B347,[1]AC!$B:$BJ,36,FALSE)</f>
        <v>6561.3723076923088</v>
      </c>
      <c r="AL347" s="16">
        <f>VLOOKUP($B347,[1]AC!$B:$BJ,37,FALSE)</f>
        <v>3.6905356932301414</v>
      </c>
      <c r="AM347" s="16">
        <f>VLOOKUP($B347,[1]AC!$B:$BJ,38,FALSE)</f>
        <v>3.6907343335618652</v>
      </c>
      <c r="AN347" s="16" t="str">
        <f>VLOOKUP($B348,[1]AC!$B:$BJ,39,FALSE)</f>
        <v>DOWN</v>
      </c>
      <c r="AO347" s="16" t="str">
        <f>VLOOKUP($B347,[1]AC!$B:$BJ,40,FALSE)</f>
        <v>DOWN</v>
      </c>
      <c r="AP347" s="16" t="str">
        <f>VLOOKUP($B347,[1]AC!$B:$BJ,41,FALSE)</f>
        <v>NEGATIVE</v>
      </c>
      <c r="AQ347" s="16">
        <f>VLOOKUP($B347,[1]AC!$B:$BJ,42,FALSE)</f>
        <v>25081.540521555678</v>
      </c>
      <c r="AR347" s="16">
        <f>VLOOKUP($B347,[1]AC!$B:$BJ,43,FALSE)</f>
        <v>6769.6039787132295</v>
      </c>
      <c r="AS347" s="16">
        <f>VLOOKUP($B347,[1]AC!$B:$BJ,44,FALSE)</f>
        <v>25078.769256795735</v>
      </c>
      <c r="AT347" s="16">
        <f>VLOOKUP($B347,[1]AC!$B:$BJ,45,FALSE)</f>
        <v>6766.1256231941452</v>
      </c>
      <c r="AU347" s="16">
        <f>VLOOKUP($B347,[1]AC!$B:$BJ,46,FALSE)</f>
        <v>3.7050233071866034</v>
      </c>
      <c r="AV347" s="16">
        <f>VLOOKUP($B347,[1]AC!$B:$BJ,47,FALSE)</f>
        <v>3.706518420353623</v>
      </c>
      <c r="AW347" s="16" t="str">
        <f>VLOOKUP($B347,[1]AC!$B:$BJ,48,FALSE)</f>
        <v>UP</v>
      </c>
      <c r="AX347" s="16" t="str">
        <f>VLOOKUP($B347,[1]AC!$B:$BJ,49,FALSE)</f>
        <v>DOWN</v>
      </c>
      <c r="AY347" s="16" t="str">
        <f>VLOOKUP($B347,[1]AC!$B:$BJ,50,FALSE)</f>
        <v>NEGATIVE</v>
      </c>
      <c r="AZ347" s="16">
        <f>VLOOKUP($B347,[1]AC!$B:$BJ,51,FALSE)</f>
        <v>41.138020416529244</v>
      </c>
      <c r="BA347" s="16">
        <f>VLOOKUP($B347,[1]AC!$B:$BJ,52,FALSE)</f>
        <v>25622.725806451614</v>
      </c>
      <c r="BB347" s="16">
        <f>VLOOKUP($B347,[1]AC!$B:$BJ,53,FALSE)</f>
        <v>23916.491249999999</v>
      </c>
      <c r="BC347" s="16">
        <f>VLOOKUP($B347,[1]AC!$B:$BJ,54,FALSE)</f>
        <v>-1.5785822691423812E-2</v>
      </c>
      <c r="BD347" s="16">
        <f>VLOOKUP($B347,[1]AC!$B:$BJ,55,FALSE)</f>
        <v>-1.3626579684762441E-2</v>
      </c>
      <c r="BE347" s="16">
        <f>VLOOKUP($B347,[1]AC!$B:$BJ,56,FALSE)</f>
        <v>5.4429336493914127E-2</v>
      </c>
      <c r="BF347" s="14">
        <f>VLOOKUP($B347,[2]indicators!$A:$G,2,FALSE)</f>
        <v>0</v>
      </c>
      <c r="BG347" s="14">
        <f>VLOOKUP($B347,[2]indicators!$A:$G,3,FALSE)</f>
        <v>0</v>
      </c>
      <c r="BH347" s="14">
        <f>VLOOKUP($B347,[2]indicators!$A:$G,4,FALSE)</f>
        <v>0</v>
      </c>
      <c r="BI347" s="17">
        <f>VLOOKUP($B347,[2]indicators!$A:$G,5,FALSE)</f>
        <v>0</v>
      </c>
      <c r="BJ347" s="17">
        <f>VLOOKUP($B347,[2]indicators!$A:$G,6,FALSE)</f>
        <v>45958</v>
      </c>
      <c r="BK347" s="17">
        <f>VLOOKUP($B347,[2]indicators!$A:$G,7,FALSE)</f>
        <v>45958</v>
      </c>
    </row>
    <row r="348" spans="1:63" x14ac:dyDescent="0.25">
      <c r="A348" s="14">
        <v>347</v>
      </c>
      <c r="B348" s="14" t="s">
        <v>807</v>
      </c>
      <c r="C348" s="6" t="s">
        <v>846</v>
      </c>
      <c r="D348" s="6" t="s">
        <v>509</v>
      </c>
      <c r="E348" s="15">
        <f t="shared" ca="1" si="5"/>
        <v>5</v>
      </c>
      <c r="F348" s="16">
        <f>VLOOKUP($B348,[1]AC!$B:$BJ,5,FALSE)</f>
        <v>57.444333294355665</v>
      </c>
      <c r="G348" s="16">
        <f>VLOOKUP($B349,[1]AC!$B:$BJ,6,FALSE)</f>
        <v>52.558294930935155</v>
      </c>
      <c r="H348" s="16">
        <f>VLOOKUP($B349,[1]AC!$B:$BJ,7,FALSE)</f>
        <v>0</v>
      </c>
      <c r="I348" s="16">
        <f>VLOOKUP($B349,[1]AC!$B:$BJ,8,FALSE)</f>
        <v>13420</v>
      </c>
      <c r="J348" s="16">
        <f>VLOOKUP($B349,[1]AC!$B:$BJ,9,FALSE)</f>
        <v>6941.81</v>
      </c>
      <c r="K348" s="16">
        <f>VLOOKUP($B349,[1]AC!$B:$BJ,10,FALSE)</f>
        <v>13427</v>
      </c>
      <c r="L348" s="16">
        <f>VLOOKUP($B349,[1]AC!$B:$BJ,11,FALSE)</f>
        <v>6964.82</v>
      </c>
      <c r="M348" s="16">
        <f>VLOOKUP($B349,[1]AC!$B:$BJ,12,FALSE)</f>
        <v>1.9332133838292893</v>
      </c>
      <c r="N348" s="16">
        <f>VLOOKUP($B349,[1]AC!$B:$BJ,13,FALSE)</f>
        <v>1.9278315878945904</v>
      </c>
      <c r="O348" s="16">
        <f>VLOOKUP($B349,[1]AC!$B:$BJ,14,FALSE)</f>
        <v>13115.798199999999</v>
      </c>
      <c r="P348" s="16">
        <f>VLOOKUP($B349,[1]AC!$B:$BJ,15,FALSE)</f>
        <v>6892.2477999999992</v>
      </c>
      <c r="Q348" s="16">
        <f>VLOOKUP($B349,[1]AC!$B:$BJ,16,FALSE)</f>
        <v>13101.078199999998</v>
      </c>
      <c r="R348" s="16">
        <f>VLOOKUP($B349,[1]AC!$B:$BJ,17,FALSE)</f>
        <v>6889.6637999999994</v>
      </c>
      <c r="S348" s="16">
        <f>VLOOKUP($B349,[1]AC!$B:$BJ,18,FALSE)</f>
        <v>1.9029783287826652</v>
      </c>
      <c r="T348" s="16">
        <f>VLOOKUP($B349,[1]AC!$B:$BJ,19,FALSE)</f>
        <v>1.9015555156697195</v>
      </c>
      <c r="U348" s="16" t="str">
        <f>VLOOKUP($B348,[1]AC!$B:$BJ,20,FALSE)</f>
        <v>NEGATIVE</v>
      </c>
      <c r="V348" s="16" t="str">
        <f>VLOOKUP($B348,[1]AC!$B:$BJ,21,FALSE)</f>
        <v/>
      </c>
      <c r="W348" s="16" t="str">
        <f>VLOOKUP($B348,[1]AC!$B:$BJ,22,FALSE)</f>
        <v>UP</v>
      </c>
      <c r="X348" s="16" t="str">
        <f>VLOOKUP($B348,[1]AC!$B:$BJ,23,FALSE)</f>
        <v>POSITIVE</v>
      </c>
      <c r="Y348" s="16">
        <f>VLOOKUP($B348,[1]AC!$B:$BJ,24,FALSE)</f>
        <v>2551.8793853665861</v>
      </c>
      <c r="Z348" s="16">
        <f>VLOOKUP($B348,[1]AC!$B:$BJ,25,FALSE)</f>
        <v>6852.6203076923057</v>
      </c>
      <c r="AA348" s="16">
        <f>VLOOKUP($B348,[1]AC!$B:$BJ,26,FALSE)</f>
        <v>2548.5716923076916</v>
      </c>
      <c r="AB348" s="16">
        <f>VLOOKUP($B348,[1]AC!$B:$BJ,27,FALSE)</f>
        <v>6850.3815384615364</v>
      </c>
      <c r="AC348" s="16">
        <f>VLOOKUP($B348,[1]AC!$B:$BJ,28,FALSE)</f>
        <v>0.3723946856506864</v>
      </c>
      <c r="AD348" s="16">
        <f>VLOOKUP($B348,[1]AC!$B:$BJ,29,FALSE)</f>
        <v>0.37203353973770803</v>
      </c>
      <c r="AE348" s="16" t="str">
        <f>VLOOKUP($B348,[1]AC!$B:$BJ,30,FALSE)</f>
        <v>UP</v>
      </c>
      <c r="AF348" s="16" t="str">
        <f>VLOOKUP($B348,[1]AC!$B:$BJ,31,FALSE)</f>
        <v>UP</v>
      </c>
      <c r="AG348" s="16" t="str">
        <f>VLOOKUP($B348,[1]AC!$B:$BJ,32,FALSE)</f>
        <v>POSITIVE</v>
      </c>
      <c r="AH348" s="16">
        <f>VLOOKUP($B348,[1]AC!$B:$BJ,33,FALSE)</f>
        <v>2399.9117961237985</v>
      </c>
      <c r="AI348" s="16">
        <f>VLOOKUP($B348,[1]AC!$B:$BJ,34,FALSE)</f>
        <v>6560.7823076923087</v>
      </c>
      <c r="AJ348" s="16">
        <f>VLOOKUP($B348,[1]AC!$B:$BJ,35,FALSE)</f>
        <v>2400.1117948717956</v>
      </c>
      <c r="AK348" s="16">
        <f>VLOOKUP($B348,[1]AC!$B:$BJ,36,FALSE)</f>
        <v>6561.3723076923088</v>
      </c>
      <c r="AL348" s="16">
        <f>VLOOKUP($B348,[1]AC!$B:$BJ,37,FALSE)</f>
        <v>0.36579659003621845</v>
      </c>
      <c r="AM348" s="16">
        <f>VLOOKUP($B348,[1]AC!$B:$BJ,38,FALSE)</f>
        <v>0.3657941787662306</v>
      </c>
      <c r="AN348" s="16" t="str">
        <f>VLOOKUP($B349,[1]AC!$B:$BJ,39,FALSE)</f>
        <v>DOWN</v>
      </c>
      <c r="AO348" s="16" t="str">
        <f>VLOOKUP($B348,[1]AC!$B:$BJ,40,FALSE)</f>
        <v>UP</v>
      </c>
      <c r="AP348" s="16" t="str">
        <f>VLOOKUP($B348,[1]AC!$B:$BJ,41,FALSE)</f>
        <v>POSITIVE</v>
      </c>
      <c r="AQ348" s="16">
        <f>VLOOKUP($B348,[1]AC!$B:$BJ,42,FALSE)</f>
        <v>2524.614608651194</v>
      </c>
      <c r="AR348" s="16">
        <f>VLOOKUP($B348,[1]AC!$B:$BJ,43,FALSE)</f>
        <v>6769.6039787132295</v>
      </c>
      <c r="AS348" s="16">
        <f>VLOOKUP($B348,[1]AC!$B:$BJ,44,FALSE)</f>
        <v>2521.3056327529853</v>
      </c>
      <c r="AT348" s="16">
        <f>VLOOKUP($B348,[1]AC!$B:$BJ,45,FALSE)</f>
        <v>6766.1256231941452</v>
      </c>
      <c r="AU348" s="16">
        <f>VLOOKUP($B348,[1]AC!$B:$BJ,46,FALSE)</f>
        <v>0.37293386977875687</v>
      </c>
      <c r="AV348" s="16">
        <f>VLOOKUP($B348,[1]AC!$B:$BJ,47,FALSE)</f>
        <v>0.37263653871722385</v>
      </c>
      <c r="AW348" s="16" t="str">
        <f>VLOOKUP($B348,[1]AC!$B:$BJ,48,FALSE)</f>
        <v>UP</v>
      </c>
      <c r="AX348" s="16" t="str">
        <f>VLOOKUP($B348,[1]AC!$B:$BJ,49,FALSE)</f>
        <v>UP</v>
      </c>
      <c r="AY348" s="16" t="str">
        <f>VLOOKUP($B348,[1]AC!$B:$BJ,50,FALSE)</f>
        <v>POSITIVE</v>
      </c>
      <c r="AZ348" s="16">
        <f>VLOOKUP($B348,[1]AC!$B:$BJ,51,FALSE)</f>
        <v>68.769101341575563</v>
      </c>
      <c r="BA348" s="16">
        <f>VLOOKUP($B348,[1]AC!$B:$BJ,52,FALSE)</f>
        <v>2633.5967757686485</v>
      </c>
      <c r="BB348" s="16">
        <f>VLOOKUP($B348,[1]AC!$B:$BJ,53,FALSE)</f>
        <v>2364.4318002441391</v>
      </c>
      <c r="BC348" s="16">
        <f>VLOOKUP($B348,[1]AC!$B:$BJ,54,FALSE)</f>
        <v>2.0771298299978369E-2</v>
      </c>
      <c r="BD348" s="16">
        <f>VLOOKUP($B348,[1]AC!$B:$BJ,55,FALSE)</f>
        <v>3.6352642777473632E-2</v>
      </c>
      <c r="BE348" s="16">
        <f>VLOOKUP($B348,[1]AC!$B:$BJ,56,FALSE)</f>
        <v>0.13697506509700141</v>
      </c>
      <c r="BF348" s="14">
        <f>VLOOKUP($B348,[2]indicators!$A:$G,2,FALSE)</f>
        <v>3</v>
      </c>
      <c r="BG348" s="14">
        <f>VLOOKUP($B348,[2]indicators!$A:$G,3,FALSE)</f>
        <v>0</v>
      </c>
      <c r="BH348" s="14">
        <f>VLOOKUP($B348,[2]indicators!$A:$G,4,FALSE)</f>
        <v>0</v>
      </c>
      <c r="BI348" s="17">
        <f>VLOOKUP($B348,[2]indicators!$A:$G,5,FALSE)</f>
        <v>0</v>
      </c>
      <c r="BJ348" s="17">
        <f>VLOOKUP($B348,[2]indicators!$A:$G,6,FALSE)</f>
        <v>46001</v>
      </c>
      <c r="BK348" s="17">
        <f>VLOOKUP($B348,[2]indicators!$A:$G,7,FALSE)</f>
        <v>0</v>
      </c>
    </row>
    <row r="349" spans="1:63" x14ac:dyDescent="0.25">
      <c r="A349" s="14">
        <v>348</v>
      </c>
      <c r="B349" s="14" t="s">
        <v>808</v>
      </c>
      <c r="C349" s="6" t="s">
        <v>847</v>
      </c>
      <c r="D349" s="6" t="s">
        <v>509</v>
      </c>
      <c r="E349" s="15">
        <f t="shared" ca="1" si="5"/>
        <v>5</v>
      </c>
      <c r="F349" s="16">
        <f>VLOOKUP($B349,[1]AC!$B:$BJ,5,FALSE)</f>
        <v>60.840698572957486</v>
      </c>
      <c r="G349" s="16">
        <f>VLOOKUP($B350,[1]AC!$B:$BJ,6,FALSE)</f>
        <v>52.558294930935155</v>
      </c>
      <c r="H349" s="16">
        <f>VLOOKUP($B350,[1]AC!$B:$BJ,7,FALSE)</f>
        <v>1</v>
      </c>
      <c r="I349" s="16">
        <f>VLOOKUP($B350,[1]AC!$B:$BJ,8,FALSE)</f>
        <v>46904</v>
      </c>
      <c r="J349" s="16">
        <f>VLOOKUP($B350,[1]AC!$B:$BJ,9,FALSE)</f>
        <v>6941.81</v>
      </c>
      <c r="K349" s="16">
        <f>VLOOKUP($B350,[1]AC!$B:$BJ,10,FALSE)</f>
        <v>46931</v>
      </c>
      <c r="L349" s="16">
        <f>VLOOKUP($B350,[1]AC!$B:$BJ,11,FALSE)</f>
        <v>6964.82</v>
      </c>
      <c r="M349" s="16">
        <f>VLOOKUP($B350,[1]AC!$B:$BJ,12,FALSE)</f>
        <v>6.7567392365967951</v>
      </c>
      <c r="N349" s="16">
        <f>VLOOKUP($B350,[1]AC!$B:$BJ,13,FALSE)</f>
        <v>6.7382933083697782</v>
      </c>
      <c r="O349" s="16">
        <f>VLOOKUP($B350,[1]AC!$B:$BJ,14,FALSE)</f>
        <v>44970.46</v>
      </c>
      <c r="P349" s="16">
        <f>VLOOKUP($B350,[1]AC!$B:$BJ,15,FALSE)</f>
        <v>6892.2477999999992</v>
      </c>
      <c r="Q349" s="16">
        <f>VLOOKUP($B350,[1]AC!$B:$BJ,16,FALSE)</f>
        <v>44899.38</v>
      </c>
      <c r="R349" s="16">
        <f>VLOOKUP($B350,[1]AC!$B:$BJ,17,FALSE)</f>
        <v>6889.6637999999994</v>
      </c>
      <c r="S349" s="16">
        <f>VLOOKUP($B350,[1]AC!$B:$BJ,18,FALSE)</f>
        <v>6.5247886183082393</v>
      </c>
      <c r="T349" s="16">
        <f>VLOOKUP($B350,[1]AC!$B:$BJ,19,FALSE)</f>
        <v>6.5169188662006992</v>
      </c>
      <c r="U349" s="16" t="str">
        <f>VLOOKUP($B349,[1]AC!$B:$BJ,20,FALSE)</f>
        <v>NEGATIVE</v>
      </c>
      <c r="V349" s="16" t="str">
        <f>VLOOKUP($B349,[1]AC!$B:$BJ,21,FALSE)</f>
        <v/>
      </c>
      <c r="W349" s="16" t="str">
        <f>VLOOKUP($B349,[1]AC!$B:$BJ,22,FALSE)</f>
        <v>UP</v>
      </c>
      <c r="X349" s="16" t="str">
        <f>VLOOKUP($B349,[1]AC!$B:$BJ,23,FALSE)</f>
        <v>POSITIVE</v>
      </c>
      <c r="Y349" s="16">
        <f>VLOOKUP($B349,[1]AC!$B:$BJ,24,FALSE)</f>
        <v>12983.721692307692</v>
      </c>
      <c r="Z349" s="16">
        <f>VLOOKUP($B349,[1]AC!$B:$BJ,25,FALSE)</f>
        <v>6852.6203076923057</v>
      </c>
      <c r="AA349" s="16">
        <f>VLOOKUP($B349,[1]AC!$B:$BJ,26,FALSE)</f>
        <v>12965.721692307692</v>
      </c>
      <c r="AB349" s="16">
        <f>VLOOKUP($B349,[1]AC!$B:$BJ,27,FALSE)</f>
        <v>6850.3815384615364</v>
      </c>
      <c r="AC349" s="16">
        <f>VLOOKUP($B349,[1]AC!$B:$BJ,28,FALSE)</f>
        <v>1.8947090469514283</v>
      </c>
      <c r="AD349" s="16">
        <f>VLOOKUP($B349,[1]AC!$B:$BJ,29,FALSE)</f>
        <v>1.8927006648478653</v>
      </c>
      <c r="AE349" s="16" t="str">
        <f>VLOOKUP($B349,[1]AC!$B:$BJ,30,FALSE)</f>
        <v>UP</v>
      </c>
      <c r="AF349" s="16" t="str">
        <f>VLOOKUP($B349,[1]AC!$B:$BJ,31,FALSE)</f>
        <v>UP</v>
      </c>
      <c r="AG349" s="16" t="str">
        <f>VLOOKUP($B349,[1]AC!$B:$BJ,32,FALSE)</f>
        <v>POSITIVE</v>
      </c>
      <c r="AH349" s="16">
        <f>VLOOKUP($B349,[1]AC!$B:$BJ,33,FALSE)</f>
        <v>12488.945641025641</v>
      </c>
      <c r="AI349" s="16">
        <f>VLOOKUP($B349,[1]AC!$B:$BJ,34,FALSE)</f>
        <v>6560.7823076923087</v>
      </c>
      <c r="AJ349" s="16">
        <f>VLOOKUP($B349,[1]AC!$B:$BJ,35,FALSE)</f>
        <v>12489.125128205127</v>
      </c>
      <c r="AK349" s="16">
        <f>VLOOKUP($B349,[1]AC!$B:$BJ,36,FALSE)</f>
        <v>6561.3723076923088</v>
      </c>
      <c r="AL349" s="16">
        <f>VLOOKUP($B349,[1]AC!$B:$BJ,37,FALSE)</f>
        <v>1.9035756797451957</v>
      </c>
      <c r="AM349" s="16">
        <f>VLOOKUP($B349,[1]AC!$B:$BJ,38,FALSE)</f>
        <v>1.9034318649413235</v>
      </c>
      <c r="AN349" s="16" t="str">
        <f>VLOOKUP($B350,[1]AC!$B:$BJ,39,FALSE)</f>
        <v>DOWN</v>
      </c>
      <c r="AO349" s="16" t="str">
        <f>VLOOKUP($B349,[1]AC!$B:$BJ,40,FALSE)</f>
        <v>UP</v>
      </c>
      <c r="AP349" s="16" t="str">
        <f>VLOOKUP($B349,[1]AC!$B:$BJ,41,FALSE)</f>
        <v>POSITIVE</v>
      </c>
      <c r="AQ349" s="16">
        <f>VLOOKUP($B349,[1]AC!$B:$BJ,42,FALSE)</f>
        <v>12848.877872683222</v>
      </c>
      <c r="AR349" s="16">
        <f>VLOOKUP($B349,[1]AC!$B:$BJ,43,FALSE)</f>
        <v>6769.6039787132295</v>
      </c>
      <c r="AS349" s="16">
        <f>VLOOKUP($B349,[1]AC!$B:$BJ,44,FALSE)</f>
        <v>12837.336139595507</v>
      </c>
      <c r="AT349" s="16">
        <f>VLOOKUP($B349,[1]AC!$B:$BJ,45,FALSE)</f>
        <v>6766.1256231941452</v>
      </c>
      <c r="AU349" s="16">
        <f>VLOOKUP($B349,[1]AC!$B:$BJ,46,FALSE)</f>
        <v>1.8980250415070137</v>
      </c>
      <c r="AV349" s="16">
        <f>VLOOKUP($B349,[1]AC!$B:$BJ,47,FALSE)</f>
        <v>1.8972949741857248</v>
      </c>
      <c r="AW349" s="16" t="str">
        <f>VLOOKUP($B349,[1]AC!$B:$BJ,48,FALSE)</f>
        <v>UP</v>
      </c>
      <c r="AX349" s="16" t="str">
        <f>VLOOKUP($B349,[1]AC!$B:$BJ,49,FALSE)</f>
        <v>UP</v>
      </c>
      <c r="AY349" s="16" t="str">
        <f>VLOOKUP($B349,[1]AC!$B:$BJ,50,FALSE)</f>
        <v>POSITIVE</v>
      </c>
      <c r="AZ349" s="16">
        <f>VLOOKUP($B349,[1]AC!$B:$BJ,51,FALSE)</f>
        <v>72.258243502927286</v>
      </c>
      <c r="BA349" s="16">
        <f>VLOOKUP($B349,[1]AC!$B:$BJ,52,FALSE)</f>
        <v>13226.193548387097</v>
      </c>
      <c r="BB349" s="16">
        <f>VLOOKUP($B349,[1]AC!$B:$BJ,53,FALSE)</f>
        <v>12421.394399999999</v>
      </c>
      <c r="BC349" s="16">
        <f>VLOOKUP($B349,[1]AC!$B:$BJ,54,FALSE)</f>
        <v>1.4653229661570899E-2</v>
      </c>
      <c r="BD349" s="16">
        <f>VLOOKUP($B349,[1]AC!$B:$BJ,55,FALSE)</f>
        <v>2.3193540748438934E-2</v>
      </c>
      <c r="BE349" s="16">
        <f>VLOOKUP($B349,[1]AC!$B:$BJ,56,FALSE)</f>
        <v>8.0394001497931633E-2</v>
      </c>
      <c r="BF349" s="14">
        <f>VLOOKUP($B349,[2]indicators!$A:$G,2,FALSE)</f>
        <v>7</v>
      </c>
      <c r="BG349" s="14">
        <f>VLOOKUP($B349,[2]indicators!$A:$G,3,FALSE)</f>
        <v>0</v>
      </c>
      <c r="BH349" s="14">
        <f>VLOOKUP($B349,[2]indicators!$A:$G,4,FALSE)</f>
        <v>0</v>
      </c>
      <c r="BI349" s="17">
        <f>VLOOKUP($B349,[2]indicators!$A:$G,5,FALSE)</f>
        <v>0</v>
      </c>
      <c r="BJ349" s="17">
        <f>VLOOKUP($B349,[2]indicators!$A:$G,6,FALSE)</f>
        <v>46027</v>
      </c>
      <c r="BK349" s="17">
        <f>VLOOKUP($B349,[2]indicators!$A:$G,7,FALSE)</f>
        <v>0</v>
      </c>
    </row>
    <row r="350" spans="1:63" x14ac:dyDescent="0.25">
      <c r="A350" s="14">
        <v>349</v>
      </c>
      <c r="B350" s="14" t="s">
        <v>809</v>
      </c>
      <c r="C350" s="6" t="s">
        <v>848</v>
      </c>
      <c r="D350" s="6" t="s">
        <v>509</v>
      </c>
      <c r="E350" s="15">
        <f t="shared" ca="1" si="5"/>
        <v>6</v>
      </c>
      <c r="F350" s="16">
        <f>VLOOKUP($B350,[1]AC!$B:$BJ,5,FALSE)</f>
        <v>63.584456805743308</v>
      </c>
      <c r="G350" s="16">
        <f>VLOOKUP($B351,[1]AC!$B:$BJ,6,FALSE)</f>
        <v>52.558294930935155</v>
      </c>
      <c r="H350" s="16">
        <f>VLOOKUP($B351,[1]AC!$B:$BJ,7,FALSE)</f>
        <v>0</v>
      </c>
      <c r="I350" s="16">
        <f>VLOOKUP($B351,[1]AC!$B:$BJ,8,FALSE)</f>
        <v>18.8064</v>
      </c>
      <c r="J350" s="16">
        <f>VLOOKUP($B351,[1]AC!$B:$BJ,9,FALSE)</f>
        <v>6941.81</v>
      </c>
      <c r="K350" s="16">
        <f>VLOOKUP($B351,[1]AC!$B:$BJ,10,FALSE)</f>
        <v>18.8064</v>
      </c>
      <c r="L350" s="16">
        <f>VLOOKUP($B351,[1]AC!$B:$BJ,11,FALSE)</f>
        <v>6964.82</v>
      </c>
      <c r="M350" s="16">
        <f>VLOOKUP($B351,[1]AC!$B:$BJ,12,FALSE)</f>
        <v>2.7091493428947205E-3</v>
      </c>
      <c r="N350" s="16">
        <f>VLOOKUP($B351,[1]AC!$B:$BJ,13,FALSE)</f>
        <v>2.7001990001177347E-3</v>
      </c>
      <c r="O350" s="16">
        <f>VLOOKUP($B351,[1]AC!$B:$BJ,14,FALSE)</f>
        <v>17.53017800598144</v>
      </c>
      <c r="P350" s="16">
        <f>VLOOKUP($B351,[1]AC!$B:$BJ,15,FALSE)</f>
        <v>6892.2477999999992</v>
      </c>
      <c r="Q350" s="16">
        <f>VLOOKUP($B351,[1]AC!$B:$BJ,16,FALSE)</f>
        <v>17.528911999999995</v>
      </c>
      <c r="R350" s="16">
        <f>VLOOKUP($B351,[1]AC!$B:$BJ,17,FALSE)</f>
        <v>6889.6637999999994</v>
      </c>
      <c r="S350" s="16">
        <f>VLOOKUP($B351,[1]AC!$B:$BJ,18,FALSE)</f>
        <v>2.543463107345247E-3</v>
      </c>
      <c r="T350" s="16">
        <f>VLOOKUP($B351,[1]AC!$B:$BJ,19,FALSE)</f>
        <v>2.5442332904546078E-3</v>
      </c>
      <c r="U350" s="16" t="str">
        <f>VLOOKUP($B350,[1]AC!$B:$BJ,20,FALSE)</f>
        <v>POSITIVE</v>
      </c>
      <c r="V350" s="16" t="str">
        <f>VLOOKUP($B350,[1]AC!$B:$BJ,21,FALSE)</f>
        <v/>
      </c>
      <c r="W350" s="16" t="str">
        <f>VLOOKUP($B350,[1]AC!$B:$BJ,22,FALSE)</f>
        <v>UP</v>
      </c>
      <c r="X350" s="16" t="str">
        <f>VLOOKUP($B350,[1]AC!$B:$BJ,23,FALSE)</f>
        <v>POSITIVE</v>
      </c>
      <c r="Y350" s="16">
        <f>VLOOKUP($B350,[1]AC!$B:$BJ,24,FALSE)</f>
        <v>44551.676923076928</v>
      </c>
      <c r="Z350" s="16">
        <f>VLOOKUP($B350,[1]AC!$B:$BJ,25,FALSE)</f>
        <v>6852.6203076923057</v>
      </c>
      <c r="AA350" s="16">
        <f>VLOOKUP($B350,[1]AC!$B:$BJ,26,FALSE)</f>
        <v>44488.815384615387</v>
      </c>
      <c r="AB350" s="16">
        <f>VLOOKUP($B350,[1]AC!$B:$BJ,27,FALSE)</f>
        <v>6850.3815384615364</v>
      </c>
      <c r="AC350" s="16">
        <f>VLOOKUP($B350,[1]AC!$B:$BJ,28,FALSE)</f>
        <v>6.5014074795689636</v>
      </c>
      <c r="AD350" s="16">
        <f>VLOOKUP($B350,[1]AC!$B:$BJ,29,FALSE)</f>
        <v>6.4943558449748355</v>
      </c>
      <c r="AE350" s="16" t="str">
        <f>VLOOKUP($B350,[1]AC!$B:$BJ,30,FALSE)</f>
        <v>UP</v>
      </c>
      <c r="AF350" s="16" t="str">
        <f>VLOOKUP($B350,[1]AC!$B:$BJ,31,FALSE)</f>
        <v>UP</v>
      </c>
      <c r="AG350" s="16" t="str">
        <f>VLOOKUP($B350,[1]AC!$B:$BJ,32,FALSE)</f>
        <v>POSITIVE</v>
      </c>
      <c r="AH350" s="16">
        <f>VLOOKUP($B350,[1]AC!$B:$BJ,33,FALSE)</f>
        <v>42527.743589743586</v>
      </c>
      <c r="AI350" s="16">
        <f>VLOOKUP($B350,[1]AC!$B:$BJ,34,FALSE)</f>
        <v>6560.7823076923087</v>
      </c>
      <c r="AJ350" s="16">
        <f>VLOOKUP($B350,[1]AC!$B:$BJ,35,FALSE)</f>
        <v>42530.461538461539</v>
      </c>
      <c r="AK350" s="16">
        <f>VLOOKUP($B350,[1]AC!$B:$BJ,36,FALSE)</f>
        <v>6561.3723076923088</v>
      </c>
      <c r="AL350" s="16">
        <f>VLOOKUP($B350,[1]AC!$B:$BJ,37,FALSE)</f>
        <v>6.4821147227947433</v>
      </c>
      <c r="AM350" s="16">
        <f>VLOOKUP($B350,[1]AC!$B:$BJ,38,FALSE)</f>
        <v>6.4819460844494996</v>
      </c>
      <c r="AN350" s="16" t="str">
        <f>VLOOKUP($B351,[1]AC!$B:$BJ,39,FALSE)</f>
        <v>UP</v>
      </c>
      <c r="AO350" s="16" t="str">
        <f>VLOOKUP($B350,[1]AC!$B:$BJ,40,FALSE)</f>
        <v>UP</v>
      </c>
      <c r="AP350" s="16" t="str">
        <f>VLOOKUP($B350,[1]AC!$B:$BJ,41,FALSE)</f>
        <v>POSITIVE</v>
      </c>
      <c r="AQ350" s="16">
        <f>VLOOKUP($B350,[1]AC!$B:$BJ,42,FALSE)</f>
        <v>44025.258097997619</v>
      </c>
      <c r="AR350" s="16">
        <f>VLOOKUP($B350,[1]AC!$B:$BJ,43,FALSE)</f>
        <v>6769.6039787132295</v>
      </c>
      <c r="AS350" s="16">
        <f>VLOOKUP($B350,[1]AC!$B:$BJ,44,FALSE)</f>
        <v>43968.690277361165</v>
      </c>
      <c r="AT350" s="16">
        <f>VLOOKUP($B350,[1]AC!$B:$BJ,45,FALSE)</f>
        <v>6766.1256231941452</v>
      </c>
      <c r="AU350" s="16">
        <f>VLOOKUP($B350,[1]AC!$B:$BJ,46,FALSE)</f>
        <v>6.5033727580569591</v>
      </c>
      <c r="AV350" s="16">
        <f>VLOOKUP($B350,[1]AC!$B:$BJ,47,FALSE)</f>
        <v>6.4983555916605154</v>
      </c>
      <c r="AW350" s="16" t="str">
        <f>VLOOKUP($B350,[1]AC!$B:$BJ,48,FALSE)</f>
        <v>UP</v>
      </c>
      <c r="AX350" s="16" t="str">
        <f>VLOOKUP($B350,[1]AC!$B:$BJ,49,FALSE)</f>
        <v>UP</v>
      </c>
      <c r="AY350" s="16" t="str">
        <f>VLOOKUP($B350,[1]AC!$B:$BJ,50,FALSE)</f>
        <v>POSITIVE</v>
      </c>
      <c r="AZ350" s="16">
        <f>VLOOKUP($B350,[1]AC!$B:$BJ,51,FALSE)</f>
        <v>79.6208846297489</v>
      </c>
      <c r="BA350" s="16">
        <f>VLOOKUP($B350,[1]AC!$B:$BJ,52,FALSE)</f>
        <v>45641.483870967742</v>
      </c>
      <c r="BB350" s="16">
        <f>VLOOKUP($B350,[1]AC!$B:$BJ,53,FALSE)</f>
        <v>42259.184999999998</v>
      </c>
      <c r="BC350" s="16">
        <f>VLOOKUP($B350,[1]AC!$B:$BJ,54,FALSE)</f>
        <v>2.7661592524061973E-2</v>
      </c>
      <c r="BD350" s="16">
        <f>VLOOKUP($B350,[1]AC!$B:$BJ,55,FALSE)</f>
        <v>4.299577989640313E-2</v>
      </c>
      <c r="BE350" s="16">
        <f>VLOOKUP($B350,[1]AC!$B:$BJ,56,FALSE)</f>
        <v>0.10991255510488429</v>
      </c>
      <c r="BF350" s="14">
        <f>VLOOKUP($B350,[2]indicators!$A:$G,2,FALSE)</f>
        <v>14</v>
      </c>
      <c r="BG350" s="14">
        <f>VLOOKUP($B350,[2]indicators!$A:$G,3,FALSE)</f>
        <v>0</v>
      </c>
      <c r="BH350" s="14">
        <f>VLOOKUP($B350,[2]indicators!$A:$G,4,FALSE)</f>
        <v>0</v>
      </c>
      <c r="BI350" s="17">
        <f>VLOOKUP($B350,[2]indicators!$A:$G,5,FALSE)</f>
        <v>0</v>
      </c>
      <c r="BJ350" s="17">
        <f>VLOOKUP($B350,[2]indicators!$A:$G,6,FALSE)</f>
        <v>45972</v>
      </c>
      <c r="BK350" s="17">
        <f>VLOOKUP($B350,[2]indicators!$A:$G,7,FALSE)</f>
        <v>0</v>
      </c>
    </row>
    <row r="351" spans="1:63" x14ac:dyDescent="0.25">
      <c r="A351" s="14">
        <v>350</v>
      </c>
      <c r="B351" s="14" t="s">
        <v>507</v>
      </c>
      <c r="C351" s="6" t="s">
        <v>508</v>
      </c>
      <c r="D351" s="6" t="s">
        <v>509</v>
      </c>
      <c r="E351" s="15">
        <f t="shared" ca="1" si="5"/>
        <v>4</v>
      </c>
      <c r="F351" s="16">
        <f>VLOOKUP($B351,[1]AC!$B:$BJ,5,FALSE)</f>
        <v>52.676401306171634</v>
      </c>
      <c r="G351" s="16">
        <f>VLOOKUP($B352,[1]AC!$B:$BJ,6,FALSE)</f>
        <v>52.558294930935155</v>
      </c>
      <c r="H351" s="16">
        <f>VLOOKUP($B352,[1]AC!$B:$BJ,7,FALSE)</f>
        <v>0</v>
      </c>
      <c r="I351" s="16">
        <f>VLOOKUP($B352,[1]AC!$B:$BJ,8,FALSE)</f>
        <v>6060</v>
      </c>
      <c r="J351" s="16">
        <f>VLOOKUP($B352,[1]AC!$B:$BJ,9,FALSE)</f>
        <v>6941.81</v>
      </c>
      <c r="K351" s="16">
        <f>VLOOKUP($B352,[1]AC!$B:$BJ,10,FALSE)</f>
        <v>6067</v>
      </c>
      <c r="L351" s="16">
        <f>VLOOKUP($B352,[1]AC!$B:$BJ,11,FALSE)</f>
        <v>6964.82</v>
      </c>
      <c r="M351" s="16">
        <f>VLOOKUP($B352,[1]AC!$B:$BJ,12,FALSE)</f>
        <v>0.87297117034318139</v>
      </c>
      <c r="N351" s="16">
        <f>VLOOKUP($B352,[1]AC!$B:$BJ,13,FALSE)</f>
        <v>0.87109214595639228</v>
      </c>
      <c r="O351" s="16">
        <f>VLOOKUP($B352,[1]AC!$B:$BJ,14,FALSE)</f>
        <v>5867.66</v>
      </c>
      <c r="P351" s="16">
        <f>VLOOKUP($B352,[1]AC!$B:$BJ,15,FALSE)</f>
        <v>6892.2477999999992</v>
      </c>
      <c r="Q351" s="16">
        <f>VLOOKUP($B352,[1]AC!$B:$BJ,16,FALSE)</f>
        <v>5858.08</v>
      </c>
      <c r="R351" s="16">
        <f>VLOOKUP($B352,[1]AC!$B:$BJ,17,FALSE)</f>
        <v>6889.6637999999994</v>
      </c>
      <c r="S351" s="16">
        <f>VLOOKUP($B352,[1]AC!$B:$BJ,18,FALSE)</f>
        <v>0.85134199614819428</v>
      </c>
      <c r="T351" s="16">
        <f>VLOOKUP($B352,[1]AC!$B:$BJ,19,FALSE)</f>
        <v>0.85027080711833869</v>
      </c>
      <c r="U351" s="16" t="str">
        <f>VLOOKUP($B351,[1]AC!$B:$BJ,20,FALSE)</f>
        <v>NEGATIVE</v>
      </c>
      <c r="V351" s="16" t="str">
        <f>VLOOKUP($B351,[1]AC!$B:$BJ,21,FALSE)</f>
        <v/>
      </c>
      <c r="W351" s="16" t="str">
        <f>VLOOKUP($B351,[1]AC!$B:$BJ,22,FALSE)</f>
        <v>DOWN</v>
      </c>
      <c r="X351" s="16" t="str">
        <f>VLOOKUP($B351,[1]AC!$B:$BJ,23,FALSE)</f>
        <v>POSITIVE</v>
      </c>
      <c r="Y351" s="16">
        <f>VLOOKUP($B351,[1]AC!$B:$BJ,24,FALSE)</f>
        <v>18.221466158447267</v>
      </c>
      <c r="Z351" s="16">
        <f>VLOOKUP($B351,[1]AC!$B:$BJ,25,FALSE)</f>
        <v>6852.6203076923057</v>
      </c>
      <c r="AA351" s="16">
        <f>VLOOKUP($B351,[1]AC!$B:$BJ,26,FALSE)</f>
        <v>18.223081538461539</v>
      </c>
      <c r="AB351" s="16">
        <f>VLOOKUP($B351,[1]AC!$B:$BJ,27,FALSE)</f>
        <v>6850.3815384615364</v>
      </c>
      <c r="AC351" s="16">
        <f>VLOOKUP($B351,[1]AC!$B:$BJ,28,FALSE)</f>
        <v>2.6590508944429672E-3</v>
      </c>
      <c r="AD351" s="16">
        <f>VLOOKUP($B351,[1]AC!$B:$BJ,29,FALSE)</f>
        <v>2.660155706094305E-3</v>
      </c>
      <c r="AE351" s="16" t="str">
        <f>VLOOKUP($B351,[1]AC!$B:$BJ,30,FALSE)</f>
        <v>DOWN</v>
      </c>
      <c r="AF351" s="16" t="str">
        <f>VLOOKUP($B351,[1]AC!$B:$BJ,31,FALSE)</f>
        <v>DOWN</v>
      </c>
      <c r="AG351" s="16" t="str">
        <f>VLOOKUP($B351,[1]AC!$B:$BJ,32,FALSE)</f>
        <v>POSITIVE</v>
      </c>
      <c r="AH351" s="16">
        <f>VLOOKUP($B351,[1]AC!$B:$BJ,33,FALSE)</f>
        <v>18.410030776899291</v>
      </c>
      <c r="AI351" s="16">
        <f>VLOOKUP($B351,[1]AC!$B:$BJ,34,FALSE)</f>
        <v>6560.7823076923087</v>
      </c>
      <c r="AJ351" s="16">
        <f>VLOOKUP($B351,[1]AC!$B:$BJ,35,FALSE)</f>
        <v>18.397002564102568</v>
      </c>
      <c r="AK351" s="16">
        <f>VLOOKUP($B351,[1]AC!$B:$BJ,36,FALSE)</f>
        <v>6561.3723076923088</v>
      </c>
      <c r="AL351" s="16">
        <f>VLOOKUP($B351,[1]AC!$B:$BJ,37,FALSE)</f>
        <v>2.8060724946343844E-3</v>
      </c>
      <c r="AM351" s="16">
        <f>VLOOKUP($B351,[1]AC!$B:$BJ,38,FALSE)</f>
        <v>2.8038345793203363E-3</v>
      </c>
      <c r="AN351" s="16" t="str">
        <f>VLOOKUP($B352,[1]AC!$B:$BJ,39,FALSE)</f>
        <v>DOWN</v>
      </c>
      <c r="AO351" s="16" t="str">
        <f>VLOOKUP($B351,[1]AC!$B:$BJ,40,FALSE)</f>
        <v>UP</v>
      </c>
      <c r="AP351" s="16" t="str">
        <f>VLOOKUP($B351,[1]AC!$B:$BJ,41,FALSE)</f>
        <v>NEGATIVE</v>
      </c>
      <c r="AQ351" s="16">
        <f>VLOOKUP($B351,[1]AC!$B:$BJ,42,FALSE)</f>
        <v>18.202274493224841</v>
      </c>
      <c r="AR351" s="16">
        <f>VLOOKUP($B351,[1]AC!$B:$BJ,43,FALSE)</f>
        <v>6769.6039787132295</v>
      </c>
      <c r="AS351" s="16">
        <f>VLOOKUP($B351,[1]AC!$B:$BJ,44,FALSE)</f>
        <v>18.190136258622335</v>
      </c>
      <c r="AT351" s="16">
        <f>VLOOKUP($B351,[1]AC!$B:$BJ,45,FALSE)</f>
        <v>6766.1256231941452</v>
      </c>
      <c r="AU351" s="16">
        <f>VLOOKUP($B351,[1]AC!$B:$BJ,46,FALSE)</f>
        <v>2.6888241247879823E-3</v>
      </c>
      <c r="AV351" s="16">
        <f>VLOOKUP($B351,[1]AC!$B:$BJ,47,FALSE)</f>
        <v>2.6884124344760769E-3</v>
      </c>
      <c r="AW351" s="16" t="str">
        <f>VLOOKUP($B351,[1]AC!$B:$BJ,48,FALSE)</f>
        <v>UP</v>
      </c>
      <c r="AX351" s="16" t="str">
        <f>VLOOKUP($B351,[1]AC!$B:$BJ,49,FALSE)</f>
        <v>UP</v>
      </c>
      <c r="AY351" s="16" t="str">
        <f>VLOOKUP($B351,[1]AC!$B:$BJ,50,FALSE)</f>
        <v>POSITIVE</v>
      </c>
      <c r="AZ351" s="16">
        <f>VLOOKUP($B351,[1]AC!$B:$BJ,51,FALSE)</f>
        <v>62.13415789444133</v>
      </c>
      <c r="BA351" s="16">
        <f>VLOOKUP($B351,[1]AC!$B:$BJ,52,FALSE)</f>
        <v>17.726264525776521</v>
      </c>
      <c r="BB351" s="16">
        <f>VLOOKUP($B351,[1]AC!$B:$BJ,53,FALSE)</f>
        <v>18.500995001495355</v>
      </c>
      <c r="BC351" s="16">
        <f>VLOOKUP($B351,[1]AC!$B:$BJ,54,FALSE)</f>
        <v>6.0934184562845051E-2</v>
      </c>
      <c r="BD351" s="16">
        <f>VLOOKUP($B351,[1]AC!$B:$BJ,55,FALSE)</f>
        <v>7.2801428119161349E-2</v>
      </c>
      <c r="BE351" s="16">
        <f>VLOOKUP($B351,[1]AC!$B:$BJ,56,FALSE)</f>
        <v>1.6507490460916374E-2</v>
      </c>
      <c r="BF351" s="14">
        <f>VLOOKUP($B351,[2]indicators!$A:$G,2,FALSE)</f>
        <v>16</v>
      </c>
      <c r="BG351" s="14">
        <f>VLOOKUP($B351,[2]indicators!$A:$G,3,FALSE)</f>
        <v>0</v>
      </c>
      <c r="BH351" s="14">
        <f>VLOOKUP($B351,[2]indicators!$A:$G,4,FALSE)</f>
        <v>0</v>
      </c>
      <c r="BI351" s="17">
        <f>VLOOKUP($B351,[2]indicators!$A:$G,5,FALSE)</f>
        <v>0</v>
      </c>
      <c r="BJ351" s="17">
        <f>VLOOKUP($B351,[2]indicators!$A:$G,6,FALSE)</f>
        <v>0</v>
      </c>
      <c r="BK351" s="17">
        <f>VLOOKUP($B351,[2]indicators!$A:$G,7,FALSE)</f>
        <v>0</v>
      </c>
    </row>
    <row r="352" spans="1:63" x14ac:dyDescent="0.25">
      <c r="A352" s="14">
        <v>351</v>
      </c>
      <c r="B352" s="14" t="s">
        <v>810</v>
      </c>
      <c r="C352" s="6" t="s">
        <v>849</v>
      </c>
      <c r="D352" s="6" t="s">
        <v>509</v>
      </c>
      <c r="E352" s="15">
        <f t="shared" ca="1" si="5"/>
        <v>5</v>
      </c>
      <c r="F352" s="16">
        <f>VLOOKUP($B352,[1]AC!$B:$BJ,5,FALSE)</f>
        <v>60.199682580686549</v>
      </c>
      <c r="G352" s="16">
        <f>VLOOKUP($B353,[1]AC!$B:$BJ,6,FALSE)</f>
        <v>52.558294930935155</v>
      </c>
      <c r="H352" s="16">
        <f>VLOOKUP($B353,[1]AC!$B:$BJ,7,FALSE)</f>
        <v>0</v>
      </c>
      <c r="I352" s="16">
        <f>VLOOKUP($B353,[1]AC!$B:$BJ,8,FALSE)</f>
        <v>10334.5</v>
      </c>
      <c r="J352" s="16">
        <f>VLOOKUP($B353,[1]AC!$B:$BJ,9,FALSE)</f>
        <v>6941.81</v>
      </c>
      <c r="K352" s="16">
        <f>VLOOKUP($B353,[1]AC!$B:$BJ,10,FALSE)</f>
        <v>10358</v>
      </c>
      <c r="L352" s="16">
        <f>VLOOKUP($B353,[1]AC!$B:$BJ,11,FALSE)</f>
        <v>6964.82</v>
      </c>
      <c r="M352" s="16">
        <f>VLOOKUP($B353,[1]AC!$B:$BJ,12,FALSE)</f>
        <v>1.4887327656619815</v>
      </c>
      <c r="N352" s="16">
        <f>VLOOKUP($B353,[1]AC!$B:$BJ,13,FALSE)</f>
        <v>1.4871884700537847</v>
      </c>
      <c r="O352" s="16">
        <f>VLOOKUP($B353,[1]AC!$B:$BJ,14,FALSE)</f>
        <v>10009.65</v>
      </c>
      <c r="P352" s="16">
        <f>VLOOKUP($B353,[1]AC!$B:$BJ,15,FALSE)</f>
        <v>6892.2477999999992</v>
      </c>
      <c r="Q352" s="16">
        <f>VLOOKUP($B353,[1]AC!$B:$BJ,16,FALSE)</f>
        <v>9997.880000000001</v>
      </c>
      <c r="R352" s="16">
        <f>VLOOKUP($B353,[1]AC!$B:$BJ,17,FALSE)</f>
        <v>6889.6637999999994</v>
      </c>
      <c r="S352" s="16">
        <f>VLOOKUP($B353,[1]AC!$B:$BJ,18,FALSE)</f>
        <v>1.4523055888965573</v>
      </c>
      <c r="T352" s="16">
        <f>VLOOKUP($B353,[1]AC!$B:$BJ,19,FALSE)</f>
        <v>1.4511419265479981</v>
      </c>
      <c r="U352" s="16" t="str">
        <f>VLOOKUP($B352,[1]AC!$B:$BJ,20,FALSE)</f>
        <v>NEGATIVE</v>
      </c>
      <c r="V352" s="16" t="str">
        <f>VLOOKUP($B352,[1]AC!$B:$BJ,21,FALSE)</f>
        <v/>
      </c>
      <c r="W352" s="16" t="str">
        <f>VLOOKUP($B352,[1]AC!$B:$BJ,22,FALSE)</f>
        <v>UP</v>
      </c>
      <c r="X352" s="16" t="str">
        <f>VLOOKUP($B352,[1]AC!$B:$BJ,23,FALSE)</f>
        <v>POSITIVE</v>
      </c>
      <c r="Y352" s="16">
        <f>VLOOKUP($B352,[1]AC!$B:$BJ,24,FALSE)</f>
        <v>5813.4153846153849</v>
      </c>
      <c r="Z352" s="16">
        <f>VLOOKUP($B352,[1]AC!$B:$BJ,25,FALSE)</f>
        <v>6852.6203076923057</v>
      </c>
      <c r="AA352" s="16">
        <f>VLOOKUP($B352,[1]AC!$B:$BJ,26,FALSE)</f>
        <v>5807.3384615384621</v>
      </c>
      <c r="AB352" s="16">
        <f>VLOOKUP($B352,[1]AC!$B:$BJ,27,FALSE)</f>
        <v>6850.3815384615364</v>
      </c>
      <c r="AC352" s="16">
        <f>VLOOKUP($B352,[1]AC!$B:$BJ,28,FALSE)</f>
        <v>0.84834926255721821</v>
      </c>
      <c r="AD352" s="16">
        <f>VLOOKUP($B352,[1]AC!$B:$BJ,29,FALSE)</f>
        <v>0.84773941844452039</v>
      </c>
      <c r="AE352" s="16" t="str">
        <f>VLOOKUP($B352,[1]AC!$B:$BJ,30,FALSE)</f>
        <v>UP</v>
      </c>
      <c r="AF352" s="16" t="str">
        <f>VLOOKUP($B352,[1]AC!$B:$BJ,31,FALSE)</f>
        <v>UP</v>
      </c>
      <c r="AG352" s="16" t="str">
        <f>VLOOKUP($B352,[1]AC!$B:$BJ,32,FALSE)</f>
        <v>POSITIVE</v>
      </c>
      <c r="AH352" s="16">
        <f>VLOOKUP($B352,[1]AC!$B:$BJ,33,FALSE)</f>
        <v>5576.9092307692308</v>
      </c>
      <c r="AI352" s="16">
        <f>VLOOKUP($B352,[1]AC!$B:$BJ,34,FALSE)</f>
        <v>6560.7823076923087</v>
      </c>
      <c r="AJ352" s="16">
        <f>VLOOKUP($B352,[1]AC!$B:$BJ,35,FALSE)</f>
        <v>5577.0887179487172</v>
      </c>
      <c r="AK352" s="16">
        <f>VLOOKUP($B352,[1]AC!$B:$BJ,36,FALSE)</f>
        <v>6561.3723076923088</v>
      </c>
      <c r="AL352" s="16">
        <f>VLOOKUP($B352,[1]AC!$B:$BJ,37,FALSE)</f>
        <v>0.85003723172318668</v>
      </c>
      <c r="AM352" s="16">
        <f>VLOOKUP($B352,[1]AC!$B:$BJ,38,FALSE)</f>
        <v>0.84998815132169014</v>
      </c>
      <c r="AN352" s="16" t="str">
        <f>VLOOKUP($B353,[1]AC!$B:$BJ,39,FALSE)</f>
        <v>DOWN</v>
      </c>
      <c r="AO352" s="16" t="str">
        <f>VLOOKUP($B352,[1]AC!$B:$BJ,40,FALSE)</f>
        <v>UP</v>
      </c>
      <c r="AP352" s="16" t="str">
        <f>VLOOKUP($B352,[1]AC!$B:$BJ,41,FALSE)</f>
        <v>POSITIVE</v>
      </c>
      <c r="AQ352" s="16">
        <f>VLOOKUP($B352,[1]AC!$B:$BJ,42,FALSE)</f>
        <v>5759.6317395298374</v>
      </c>
      <c r="AR352" s="16">
        <f>VLOOKUP($B352,[1]AC!$B:$BJ,43,FALSE)</f>
        <v>6769.6039787132295</v>
      </c>
      <c r="AS352" s="16">
        <f>VLOOKUP($B352,[1]AC!$B:$BJ,44,FALSE)</f>
        <v>5753.5627962879098</v>
      </c>
      <c r="AT352" s="16">
        <f>VLOOKUP($B352,[1]AC!$B:$BJ,45,FALSE)</f>
        <v>6766.1256231941452</v>
      </c>
      <c r="AU352" s="16">
        <f>VLOOKUP($B352,[1]AC!$B:$BJ,46,FALSE)</f>
        <v>0.85080778102246268</v>
      </c>
      <c r="AV352" s="16">
        <f>VLOOKUP($B352,[1]AC!$B:$BJ,47,FALSE)</f>
        <v>0.850348207630791</v>
      </c>
      <c r="AW352" s="16" t="str">
        <f>VLOOKUP($B352,[1]AC!$B:$BJ,48,FALSE)</f>
        <v>UP</v>
      </c>
      <c r="AX352" s="16" t="str">
        <f>VLOOKUP($B352,[1]AC!$B:$BJ,49,FALSE)</f>
        <v>UP</v>
      </c>
      <c r="AY352" s="16" t="str">
        <f>VLOOKUP($B352,[1]AC!$B:$BJ,50,FALSE)</f>
        <v>POSITIVE</v>
      </c>
      <c r="AZ352" s="16">
        <f>VLOOKUP($B352,[1]AC!$B:$BJ,51,FALSE)</f>
        <v>77.42713990597673</v>
      </c>
      <c r="BA352" s="16">
        <f>VLOOKUP($B352,[1]AC!$B:$BJ,52,FALSE)</f>
        <v>5960.9354838709678</v>
      </c>
      <c r="BB352" s="16">
        <f>VLOOKUP($B352,[1]AC!$B:$BJ,53,FALSE)</f>
        <v>5548.3323</v>
      </c>
      <c r="BC352" s="16">
        <f>VLOOKUP($B352,[1]AC!$B:$BJ,54,FALSE)</f>
        <v>1.6618954591453017E-2</v>
      </c>
      <c r="BD352" s="16">
        <f>VLOOKUP($B352,[1]AC!$B:$BJ,55,FALSE)</f>
        <v>3.2779677077404035E-2</v>
      </c>
      <c r="BE352" s="16">
        <f>VLOOKUP($B352,[1]AC!$B:$BJ,56,FALSE)</f>
        <v>9.2220089268986172E-2</v>
      </c>
      <c r="BF352" s="14">
        <f>VLOOKUP($B352,[2]indicators!$A:$G,2,FALSE)</f>
        <v>3</v>
      </c>
      <c r="BG352" s="14">
        <f>VLOOKUP($B352,[2]indicators!$A:$G,3,FALSE)</f>
        <v>0</v>
      </c>
      <c r="BH352" s="14">
        <f>VLOOKUP($B352,[2]indicators!$A:$G,4,FALSE)</f>
        <v>0</v>
      </c>
      <c r="BI352" s="17">
        <f>VLOOKUP($B352,[2]indicators!$A:$G,5,FALSE)</f>
        <v>0</v>
      </c>
      <c r="BJ352" s="17">
        <f>VLOOKUP($B352,[2]indicators!$A:$G,6,FALSE)</f>
        <v>45959</v>
      </c>
      <c r="BK352" s="17">
        <f>VLOOKUP($B352,[2]indicators!$A:$G,7,FALSE)</f>
        <v>0</v>
      </c>
    </row>
    <row r="353" spans="1:63" x14ac:dyDescent="0.25">
      <c r="A353" s="14">
        <v>352</v>
      </c>
      <c r="B353" s="14" t="s">
        <v>811</v>
      </c>
      <c r="C353" s="6" t="s">
        <v>850</v>
      </c>
      <c r="D353" s="6" t="s">
        <v>509</v>
      </c>
      <c r="E353" s="15">
        <f t="shared" ref="E353" ca="1" si="6">IF(F353&gt;80,-1,0)+IF(U353="POSITIVE",1,0)+IF(V353="UP",1,0)+IF(X353="BUY",4,IF(X353="POSITIVE",3,-1))+IF(AP353="BUY",2,IF(AP353="POSITIVE",1,0))+IF(AY353="BUY",2,IF(AY353="POSITIVE",1,0))+IF(AZ353&gt;90,-2,0)+IF(BF353&gt;51,-4,IF(AND(BF353&lt;=51,BF353&gt;41),-2,IF(AND(BF353&lt;=41,BF353&gt;31),-1,0)))+IF(BH353=1,-1,0)+IF(BI353&gt;=(TODAY()-30),2,0)+IF(BJ353&gt;=(TODAY()-5),2,0)+IF(BK353&gt;=(TODAY()-5),1,0)</f>
        <v>4</v>
      </c>
      <c r="F353" s="16">
        <f>VLOOKUP($B353,[1]AC!$B:$BJ,5,FALSE)</f>
        <v>61.790016778270193</v>
      </c>
      <c r="G353" s="16" t="e">
        <f>VLOOKUP($B354,[1]AC!$B:$BJ,6,FALSE)</f>
        <v>#N/A</v>
      </c>
      <c r="H353" s="16" t="e">
        <f>VLOOKUP($B354,[1]AC!$B:$BJ,7,FALSE)</f>
        <v>#N/A</v>
      </c>
      <c r="I353" s="16" t="e">
        <f>VLOOKUP($B354,[1]AC!$B:$BJ,8,FALSE)</f>
        <v>#N/A</v>
      </c>
      <c r="J353" s="16" t="e">
        <f>VLOOKUP($B354,[1]AC!$B:$BJ,9,FALSE)</f>
        <v>#N/A</v>
      </c>
      <c r="K353" s="16" t="e">
        <f>VLOOKUP($B354,[1]AC!$B:$BJ,10,FALSE)</f>
        <v>#N/A</v>
      </c>
      <c r="L353" s="16" t="e">
        <f>VLOOKUP($B354,[1]AC!$B:$BJ,11,FALSE)</f>
        <v>#N/A</v>
      </c>
      <c r="M353" s="16" t="e">
        <f>VLOOKUP($B354,[1]AC!$B:$BJ,12,FALSE)</f>
        <v>#N/A</v>
      </c>
      <c r="N353" s="16" t="e">
        <f>VLOOKUP($B354,[1]AC!$B:$BJ,13,FALSE)</f>
        <v>#N/A</v>
      </c>
      <c r="O353" s="16" t="e">
        <f>VLOOKUP($B354,[1]AC!$B:$BJ,14,FALSE)</f>
        <v>#N/A</v>
      </c>
      <c r="P353" s="16" t="e">
        <f>VLOOKUP($B354,[1]AC!$B:$BJ,15,FALSE)</f>
        <v>#N/A</v>
      </c>
      <c r="Q353" s="16" t="e">
        <f>VLOOKUP($B354,[1]AC!$B:$BJ,16,FALSE)</f>
        <v>#N/A</v>
      </c>
      <c r="R353" s="16" t="e">
        <f>VLOOKUP($B354,[1]AC!$B:$BJ,17,FALSE)</f>
        <v>#N/A</v>
      </c>
      <c r="S353" s="16" t="e">
        <f>VLOOKUP($B354,[1]AC!$B:$BJ,18,FALSE)</f>
        <v>#N/A</v>
      </c>
      <c r="T353" s="16" t="e">
        <f>VLOOKUP($B354,[1]AC!$B:$BJ,19,FALSE)</f>
        <v>#N/A</v>
      </c>
      <c r="U353" s="16" t="str">
        <f>VLOOKUP($B353,[1]AC!$B:$BJ,20,FALSE)</f>
        <v>NEGATIVE</v>
      </c>
      <c r="V353" s="16" t="str">
        <f>VLOOKUP($B353,[1]AC!$B:$BJ,21,FALSE)</f>
        <v/>
      </c>
      <c r="W353" s="16" t="str">
        <f>VLOOKUP($B353,[1]AC!$B:$BJ,22,FALSE)</f>
        <v>UP</v>
      </c>
      <c r="X353" s="16" t="str">
        <f>VLOOKUP($B353,[1]AC!$B:$BJ,23,FALSE)</f>
        <v>POSITIVE</v>
      </c>
      <c r="Y353" s="16">
        <f>VLOOKUP($B353,[1]AC!$B:$BJ,24,FALSE)</f>
        <v>9939.8846153846152</v>
      </c>
      <c r="Z353" s="16">
        <f>VLOOKUP($B353,[1]AC!$B:$BJ,25,FALSE)</f>
        <v>6852.6203076923057</v>
      </c>
      <c r="AA353" s="16">
        <f>VLOOKUP($B353,[1]AC!$B:$BJ,26,FALSE)</f>
        <v>9930.123076923077</v>
      </c>
      <c r="AB353" s="16">
        <f>VLOOKUP($B353,[1]AC!$B:$BJ,27,FALSE)</f>
        <v>6850.3815384615364</v>
      </c>
      <c r="AC353" s="16">
        <f>VLOOKUP($B353,[1]AC!$B:$BJ,28,FALSE)</f>
        <v>1.4505231822382962</v>
      </c>
      <c r="AD353" s="16">
        <f>VLOOKUP($B353,[1]AC!$B:$BJ,29,FALSE)</f>
        <v>1.4495722641389097</v>
      </c>
      <c r="AE353" s="16" t="str">
        <f>VLOOKUP($B353,[1]AC!$B:$BJ,30,FALSE)</f>
        <v>UP</v>
      </c>
      <c r="AF353" s="16" t="str">
        <f>VLOOKUP($B353,[1]AC!$B:$BJ,31,FALSE)</f>
        <v>UP</v>
      </c>
      <c r="AG353" s="16" t="str">
        <f>VLOOKUP($B353,[1]AC!$B:$BJ,32,FALSE)</f>
        <v>POSITIVE</v>
      </c>
      <c r="AH353" s="16">
        <f>VLOOKUP($B353,[1]AC!$B:$BJ,33,FALSE)</f>
        <v>9450.6410256410254</v>
      </c>
      <c r="AI353" s="16">
        <f>VLOOKUP($B353,[1]AC!$B:$BJ,34,FALSE)</f>
        <v>6560.7823076923087</v>
      </c>
      <c r="AJ353" s="16">
        <f>VLOOKUP($B353,[1]AC!$B:$BJ,35,FALSE)</f>
        <v>9451.2435897435898</v>
      </c>
      <c r="AK353" s="16">
        <f>VLOOKUP($B353,[1]AC!$B:$BJ,36,FALSE)</f>
        <v>6561.3723076923088</v>
      </c>
      <c r="AL353" s="16">
        <f>VLOOKUP($B353,[1]AC!$B:$BJ,37,FALSE)</f>
        <v>1.4404747151205504</v>
      </c>
      <c r="AM353" s="16">
        <f>VLOOKUP($B353,[1]AC!$B:$BJ,38,FALSE)</f>
        <v>1.440437022399004</v>
      </c>
      <c r="AN353" s="16" t="e">
        <f>VLOOKUP($B354,[1]AC!$B:$BJ,39,FALSE)</f>
        <v>#N/A</v>
      </c>
      <c r="AO353" s="16" t="str">
        <f>VLOOKUP($B353,[1]AC!$B:$BJ,40,FALSE)</f>
        <v>UP</v>
      </c>
      <c r="AP353" s="16" t="str">
        <f>VLOOKUP($B353,[1]AC!$B:$BJ,41,FALSE)</f>
        <v>POSITIVE</v>
      </c>
      <c r="AQ353" s="16">
        <f>VLOOKUP($B353,[1]AC!$B:$BJ,42,FALSE)</f>
        <v>9820.6728945685827</v>
      </c>
      <c r="AR353" s="16">
        <f>VLOOKUP($B353,[1]AC!$B:$BJ,43,FALSE)</f>
        <v>6769.6039787132295</v>
      </c>
      <c r="AS353" s="16">
        <f>VLOOKUP($B353,[1]AC!$B:$BJ,44,FALSE)</f>
        <v>9810.2908343121708</v>
      </c>
      <c r="AT353" s="16">
        <f>VLOOKUP($B353,[1]AC!$B:$BJ,45,FALSE)</f>
        <v>6766.1256231941452</v>
      </c>
      <c r="AU353" s="16">
        <f>VLOOKUP($B353,[1]AC!$B:$BJ,46,FALSE)</f>
        <v>1.4507012412320317</v>
      </c>
      <c r="AV353" s="16">
        <f>VLOOKUP($B353,[1]AC!$B:$BJ,47,FALSE)</f>
        <v>1.4499126059206893</v>
      </c>
      <c r="AW353" s="16" t="str">
        <f>VLOOKUP($B353,[1]AC!$B:$BJ,48,FALSE)</f>
        <v>UP</v>
      </c>
      <c r="AX353" s="16" t="str">
        <f>VLOOKUP($B353,[1]AC!$B:$BJ,49,FALSE)</f>
        <v>UP</v>
      </c>
      <c r="AY353" s="16" t="str">
        <f>VLOOKUP($B353,[1]AC!$B:$BJ,50,FALSE)</f>
        <v>POSITIVE</v>
      </c>
      <c r="AZ353" s="16">
        <f>VLOOKUP($B353,[1]AC!$B:$BJ,51,FALSE)</f>
        <v>79.861618634053713</v>
      </c>
      <c r="BA353" s="16">
        <f>VLOOKUP($B353,[1]AC!$B:$BJ,52,FALSE)</f>
        <v>10162.806451612903</v>
      </c>
      <c r="BB353" s="16">
        <f>VLOOKUP($B353,[1]AC!$B:$BJ,53,FALSE)</f>
        <v>9383.98</v>
      </c>
      <c r="BC353" s="16">
        <f>VLOOKUP($B353,[1]AC!$B:$BJ,54,FALSE)</f>
        <v>1.689430465930486E-2</v>
      </c>
      <c r="BD353" s="16">
        <f>VLOOKUP($B353,[1]AC!$B:$BJ,55,FALSE)</f>
        <v>3.2453682196680322E-2</v>
      </c>
      <c r="BE353" s="16">
        <f>VLOOKUP($B353,[1]AC!$B:$BJ,56,FALSE)</f>
        <v>0.10129177598417738</v>
      </c>
      <c r="BF353" s="14">
        <f>VLOOKUP($B353,[2]indicators!$A:$G,2,FALSE)</f>
        <v>38</v>
      </c>
      <c r="BG353" s="14">
        <f>VLOOKUP($B353,[2]indicators!$A:$G,3,FALSE)</f>
        <v>0</v>
      </c>
      <c r="BH353" s="14">
        <f>VLOOKUP($B353,[2]indicators!$A:$G,4,FALSE)</f>
        <v>0</v>
      </c>
      <c r="BI353" s="17">
        <f>VLOOKUP($B353,[2]indicators!$A:$G,5,FALSE)</f>
        <v>0</v>
      </c>
      <c r="BJ353" s="17">
        <f>VLOOKUP($B353,[2]indicators!$A:$G,6,FALSE)</f>
        <v>45959</v>
      </c>
      <c r="BK353" s="17">
        <f>VLOOKUP($B353,[2]indicators!$A:$G,7,FALSE)</f>
        <v>0</v>
      </c>
    </row>
  </sheetData>
  <autoFilter ref="A1:BK353" xr:uid="{1F92073B-CC74-4D16-9DB0-875629AC9D88}"/>
  <conditionalFormatting sqref="BI1:BK1048576">
    <cfRule type="cellIs" dxfId="21" priority="1" operator="equal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C7F3E-613F-430C-A072-7167FC164599}">
  <dimension ref="A1:K353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:A353"/>
    </sheetView>
  </sheetViews>
  <sheetFormatPr defaultRowHeight="15" x14ac:dyDescent="0.25"/>
  <cols>
    <col min="1" max="1" width="6.5703125" style="4" bestFit="1" customWidth="1"/>
    <col min="2" max="2" width="20.5703125" style="4" customWidth="1"/>
    <col min="3" max="3" width="29.5703125" customWidth="1"/>
    <col min="4" max="5" width="14.5703125" customWidth="1"/>
    <col min="6" max="7" width="14.5703125" style="4" customWidth="1"/>
    <col min="8" max="8" width="14.5703125" style="3" customWidth="1"/>
    <col min="9" max="11" width="14.5703125" style="4" customWidth="1"/>
  </cols>
  <sheetData>
    <row r="1" spans="1:11" ht="4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715</v>
      </c>
      <c r="F1" s="1" t="s">
        <v>525</v>
      </c>
      <c r="G1" s="1" t="s">
        <v>526</v>
      </c>
      <c r="H1" s="2" t="s">
        <v>527</v>
      </c>
      <c r="I1" s="1" t="s">
        <v>528</v>
      </c>
      <c r="J1" s="1" t="s">
        <v>529</v>
      </c>
      <c r="K1" s="1" t="s">
        <v>530</v>
      </c>
    </row>
    <row r="2" spans="1:11" x14ac:dyDescent="0.25">
      <c r="A2" s="4">
        <v>1</v>
      </c>
      <c r="B2" s="4" t="str">
        <f>MAIN!B3</f>
        <v>BTS1 Comdty</v>
      </c>
      <c r="C2" s="4" t="str">
        <f>MAIN!C2</f>
        <v>S&amp;P 500 INDEX</v>
      </c>
      <c r="D2" s="4" t="str">
        <f>MAIN!D2</f>
        <v>INDEX</v>
      </c>
      <c r="E2" s="4">
        <f ca="1">VLOOKUP($B2,MAIN!$B:$E,4,FALSE)</f>
        <v>-1</v>
      </c>
      <c r="F2" s="4">
        <f>[3]MR!B2</f>
        <v>1</v>
      </c>
      <c r="G2" s="4">
        <f>[3]MR!C2</f>
        <v>6</v>
      </c>
      <c r="H2" s="3">
        <f>[3]MR!D2</f>
        <v>0</v>
      </c>
      <c r="I2" s="4">
        <f>[3]MR!E2</f>
        <v>0</v>
      </c>
      <c r="J2" s="4">
        <f>[3]MR!F2</f>
        <v>4</v>
      </c>
      <c r="K2" s="4">
        <f ca="1">[3]MR!G2</f>
        <v>9</v>
      </c>
    </row>
    <row r="3" spans="1:11" x14ac:dyDescent="0.25">
      <c r="A3" s="4">
        <v>2</v>
      </c>
      <c r="B3" s="4" t="str">
        <f>MAIN!B4</f>
        <v>CN1 Comdty</v>
      </c>
      <c r="C3" s="4" t="str">
        <f>MAIN!C3</f>
        <v>Short Euro-BTP Future</v>
      </c>
      <c r="D3" s="4" t="str">
        <f>MAIN!D3</f>
        <v>BOND FUTURE</v>
      </c>
      <c r="E3" s="4">
        <f ca="1">VLOOKUP($B3,MAIN!$B:$E,4,FALSE)</f>
        <v>-1</v>
      </c>
      <c r="F3" s="4">
        <f>[3]MR!B3</f>
        <v>4</v>
      </c>
      <c r="G3" s="4">
        <f>[3]MR!C3</f>
        <v>0</v>
      </c>
      <c r="H3" s="3">
        <f>[3]MR!D3</f>
        <v>0</v>
      </c>
      <c r="I3" s="4">
        <f>[3]MR!E3</f>
        <v>1</v>
      </c>
      <c r="J3" s="4">
        <f>[3]MR!F3</f>
        <v>0</v>
      </c>
      <c r="K3" s="4">
        <f ca="1">[3]MR!G3</f>
        <v>6</v>
      </c>
    </row>
    <row r="4" spans="1:11" x14ac:dyDescent="0.25">
      <c r="A4" s="4">
        <v>3</v>
      </c>
      <c r="B4" s="4" t="str">
        <f>MAIN!B5</f>
        <v>DU1 Comdty</v>
      </c>
      <c r="C4" s="4" t="str">
        <f>MAIN!C4</f>
        <v>CAN 10YR BOND FUTURE</v>
      </c>
      <c r="D4" s="4" t="str">
        <f>MAIN!D4</f>
        <v>BOND FUTURE</v>
      </c>
      <c r="E4" s="4">
        <f ca="1">VLOOKUP($B4,MAIN!$B:$E,4,FALSE)</f>
        <v>-1</v>
      </c>
      <c r="F4" s="4">
        <f>[3]MR!B4</f>
        <v>0</v>
      </c>
      <c r="G4" s="4">
        <f>[3]MR!C4</f>
        <v>0</v>
      </c>
      <c r="H4" s="3">
        <f>[3]MR!D4</f>
        <v>0</v>
      </c>
      <c r="I4" s="4">
        <f>[3]MR!E4</f>
        <v>1</v>
      </c>
      <c r="J4" s="4">
        <f>[3]MR!F4</f>
        <v>0</v>
      </c>
      <c r="K4" s="4">
        <f ca="1">[3]MR!G4</f>
        <v>3</v>
      </c>
    </row>
    <row r="5" spans="1:11" x14ac:dyDescent="0.25">
      <c r="A5" s="4">
        <v>4</v>
      </c>
      <c r="B5" s="4" t="str">
        <f>MAIN!B6</f>
        <v>FV1 Comdty</v>
      </c>
      <c r="C5" s="4" t="str">
        <f>MAIN!C5</f>
        <v>EURO-SCHATZ FUTURE</v>
      </c>
      <c r="D5" s="4" t="str">
        <f>MAIN!D5</f>
        <v>BOND FUTURE</v>
      </c>
      <c r="E5" s="4">
        <f ca="1">VLOOKUP($B5,MAIN!$B:$E,4,FALSE)</f>
        <v>-1</v>
      </c>
      <c r="F5" s="4">
        <f>[3]MR!B5</f>
        <v>1</v>
      </c>
      <c r="G5" s="4">
        <f>[3]MR!C5</f>
        <v>0</v>
      </c>
      <c r="H5" s="3">
        <f>[3]MR!D5</f>
        <v>0</v>
      </c>
      <c r="I5" s="4">
        <f>[3]MR!E5</f>
        <v>3</v>
      </c>
      <c r="J5" s="4">
        <f>[3]MR!F5</f>
        <v>0</v>
      </c>
      <c r="K5" s="4">
        <f ca="1">[3]MR!G5</f>
        <v>6</v>
      </c>
    </row>
    <row r="6" spans="1:11" x14ac:dyDescent="0.25">
      <c r="A6" s="4">
        <v>5</v>
      </c>
      <c r="B6" s="4" t="str">
        <f>MAIN!B7</f>
        <v>G 1 Comdty</v>
      </c>
      <c r="C6" s="4" t="str">
        <f>MAIN!C6</f>
        <v>US 5YR NOTE FUTURE</v>
      </c>
      <c r="D6" s="4" t="str">
        <f>MAIN!D6</f>
        <v>BOND FUTURE</v>
      </c>
      <c r="E6" s="4">
        <f ca="1">VLOOKUP($B6,MAIN!$B:$E,4,FALSE)</f>
        <v>-1</v>
      </c>
      <c r="F6" s="4">
        <f>[3]MR!B6</f>
        <v>0</v>
      </c>
      <c r="G6" s="4">
        <f>[3]MR!C6</f>
        <v>4</v>
      </c>
      <c r="H6" s="3">
        <f>[3]MR!D6</f>
        <v>46052</v>
      </c>
      <c r="I6" s="4">
        <f>[3]MR!E6</f>
        <v>1</v>
      </c>
      <c r="J6" s="4">
        <f>[3]MR!F6</f>
        <v>0</v>
      </c>
      <c r="K6" s="4">
        <f ca="1">[3]MR!G6</f>
        <v>6</v>
      </c>
    </row>
    <row r="7" spans="1:11" x14ac:dyDescent="0.25">
      <c r="A7" s="4">
        <v>6</v>
      </c>
      <c r="B7" s="4" t="str">
        <f>MAIN!B8</f>
        <v>IK1 Comdty</v>
      </c>
      <c r="C7" s="4" t="str">
        <f>MAIN!C7</f>
        <v>LONG GILT FUTURE</v>
      </c>
      <c r="D7" s="4" t="str">
        <f>MAIN!D7</f>
        <v>BOND FUTURE</v>
      </c>
      <c r="E7" s="4">
        <f ca="1">VLOOKUP($B7,MAIN!$B:$E,4,FALSE)</f>
        <v>5</v>
      </c>
      <c r="F7" s="4">
        <f>[3]MR!B7</f>
        <v>0</v>
      </c>
      <c r="G7" s="4">
        <f>[3]MR!C7</f>
        <v>0</v>
      </c>
      <c r="H7" s="3">
        <f>[3]MR!D7</f>
        <v>46058</v>
      </c>
      <c r="I7" s="4">
        <f>[3]MR!E7</f>
        <v>0</v>
      </c>
      <c r="J7" s="4">
        <f>[3]MR!F7</f>
        <v>2</v>
      </c>
      <c r="K7" s="4">
        <f ca="1">[3]MR!G7</f>
        <v>6</v>
      </c>
    </row>
    <row r="8" spans="1:11" x14ac:dyDescent="0.25">
      <c r="A8" s="4">
        <v>7</v>
      </c>
      <c r="B8" s="4" t="str">
        <f>MAIN!B9</f>
        <v>JB1 Comdty</v>
      </c>
      <c r="C8" s="4" t="str">
        <f>MAIN!C8</f>
        <v>Euro-BTP Future</v>
      </c>
      <c r="D8" s="4" t="str">
        <f>MAIN!D8</f>
        <v>BOND FUTURE</v>
      </c>
      <c r="E8" s="4">
        <f ca="1">VLOOKUP($B8,MAIN!$B:$E,4,FALSE)</f>
        <v>-1</v>
      </c>
      <c r="F8" s="4">
        <f>[3]MR!B8</f>
        <v>3</v>
      </c>
      <c r="G8" s="4">
        <f>[3]MR!C8</f>
        <v>0</v>
      </c>
      <c r="H8" s="3">
        <f>[3]MR!D8</f>
        <v>0</v>
      </c>
      <c r="I8" s="4">
        <f>[3]MR!E8</f>
        <v>1</v>
      </c>
      <c r="J8" s="4">
        <f>[3]MR!F8</f>
        <v>0</v>
      </c>
      <c r="K8" s="4">
        <f ca="1">[3]MR!G8</f>
        <v>6</v>
      </c>
    </row>
    <row r="9" spans="1:11" x14ac:dyDescent="0.25">
      <c r="A9" s="4">
        <v>8</v>
      </c>
      <c r="B9" s="4" t="str">
        <f>MAIN!B10</f>
        <v>OAT1 Comdty</v>
      </c>
      <c r="C9" s="4" t="str">
        <f>MAIN!C9</f>
        <v>JPN 10Y BOND FUTURE</v>
      </c>
      <c r="D9" s="4" t="str">
        <f>MAIN!D9</f>
        <v>BOND FUTURE</v>
      </c>
      <c r="E9" s="4">
        <f ca="1">VLOOKUP($B9,MAIN!$B:$E,4,FALSE)</f>
        <v>5</v>
      </c>
      <c r="F9" s="4">
        <f>[3]MR!B9</f>
        <v>5</v>
      </c>
      <c r="G9" s="4">
        <f>[3]MR!C9</f>
        <v>0</v>
      </c>
      <c r="H9" s="3">
        <f>[3]MR!D9</f>
        <v>0</v>
      </c>
      <c r="I9" s="4">
        <f>[3]MR!E9</f>
        <v>3</v>
      </c>
      <c r="J9" s="4">
        <f>[3]MR!F9</f>
        <v>2</v>
      </c>
      <c r="K9" s="4">
        <f ca="1">[3]MR!G9</f>
        <v>9</v>
      </c>
    </row>
    <row r="10" spans="1:11" x14ac:dyDescent="0.25">
      <c r="A10" s="4">
        <v>9</v>
      </c>
      <c r="B10" s="4" t="str">
        <f>MAIN!B11</f>
        <v>OE1 Comdty</v>
      </c>
      <c r="C10" s="4" t="str">
        <f>MAIN!C10</f>
        <v>Euro-OAT Future</v>
      </c>
      <c r="D10" s="4" t="str">
        <f>MAIN!D10</f>
        <v>BOND FUTURE</v>
      </c>
      <c r="E10" s="4">
        <f ca="1">VLOOKUP($B10,MAIN!$B:$E,4,FALSE)</f>
        <v>-1</v>
      </c>
      <c r="F10" s="4">
        <f>[3]MR!B10</f>
        <v>5</v>
      </c>
      <c r="G10" s="4">
        <f>[3]MR!C10</f>
        <v>0</v>
      </c>
      <c r="H10" s="3">
        <f>[3]MR!D10</f>
        <v>0</v>
      </c>
      <c r="I10" s="4">
        <f>[3]MR!E10</f>
        <v>1</v>
      </c>
      <c r="J10" s="4">
        <f>[3]MR!F10</f>
        <v>0</v>
      </c>
      <c r="K10" s="4">
        <f ca="1">[3]MR!G10</f>
        <v>6</v>
      </c>
    </row>
    <row r="11" spans="1:11" x14ac:dyDescent="0.25">
      <c r="A11" s="4">
        <v>10</v>
      </c>
      <c r="B11" s="4" t="str">
        <f>MAIN!B12</f>
        <v>RX1 Comdty</v>
      </c>
      <c r="C11" s="4" t="str">
        <f>MAIN!C11</f>
        <v>EURO-BOBL FUTURE</v>
      </c>
      <c r="D11" s="4" t="str">
        <f>MAIN!D11</f>
        <v>BOND FUTURE</v>
      </c>
      <c r="E11" s="4">
        <f ca="1">VLOOKUP($B11,MAIN!$B:$E,4,FALSE)</f>
        <v>-1</v>
      </c>
      <c r="F11" s="4">
        <f>[3]MR!B11</f>
        <v>0</v>
      </c>
      <c r="G11" s="4">
        <f>[3]MR!C11</f>
        <v>0</v>
      </c>
      <c r="H11" s="3">
        <f>[3]MR!D11</f>
        <v>0</v>
      </c>
      <c r="I11" s="4">
        <f>[3]MR!E11</f>
        <v>1</v>
      </c>
      <c r="J11" s="4">
        <f>[3]MR!F11</f>
        <v>0</v>
      </c>
      <c r="K11" s="4">
        <f ca="1">[3]MR!G11</f>
        <v>3</v>
      </c>
    </row>
    <row r="12" spans="1:11" x14ac:dyDescent="0.25">
      <c r="A12" s="4">
        <v>11</v>
      </c>
      <c r="B12" s="4" t="str">
        <f>MAIN!B13</f>
        <v>TU1 Comdty</v>
      </c>
      <c r="C12" s="4" t="str">
        <f>MAIN!C12</f>
        <v>EURO-BUND FUTURE</v>
      </c>
      <c r="D12" s="4" t="str">
        <f>MAIN!D12</f>
        <v>BOND FUTURE</v>
      </c>
      <c r="E12" s="4">
        <f ca="1">VLOOKUP($B12,MAIN!$B:$E,4,FALSE)</f>
        <v>-1</v>
      </c>
      <c r="F12" s="4">
        <f>[3]MR!B12</f>
        <v>2</v>
      </c>
      <c r="G12" s="4">
        <f>[3]MR!C12</f>
        <v>0</v>
      </c>
      <c r="H12" s="3">
        <f>[3]MR!D12</f>
        <v>0</v>
      </c>
      <c r="I12" s="4">
        <f>[3]MR!E12</f>
        <v>1</v>
      </c>
      <c r="J12" s="4">
        <f>[3]MR!F12</f>
        <v>0</v>
      </c>
      <c r="K12" s="4">
        <f ca="1">[3]MR!G12</f>
        <v>6</v>
      </c>
    </row>
    <row r="13" spans="1:11" x14ac:dyDescent="0.25">
      <c r="A13" s="4">
        <v>12</v>
      </c>
      <c r="B13" s="4" t="str">
        <f>MAIN!B14</f>
        <v>TY1 Comdty</v>
      </c>
      <c r="C13" s="4" t="str">
        <f>MAIN!C13</f>
        <v>US 2YR NOTE FUTURE</v>
      </c>
      <c r="D13" s="4" t="str">
        <f>MAIN!D13</f>
        <v>BOND FUTURE</v>
      </c>
      <c r="E13" s="4">
        <f ca="1">VLOOKUP($B13,MAIN!$B:$E,4,FALSE)</f>
        <v>-1</v>
      </c>
      <c r="F13" s="4">
        <f>[3]MR!B13</f>
        <v>0</v>
      </c>
      <c r="G13" s="4">
        <f>[3]MR!C13</f>
        <v>0</v>
      </c>
      <c r="H13" s="3">
        <f>[3]MR!D13</f>
        <v>46058</v>
      </c>
      <c r="I13" s="4">
        <f>[3]MR!E13</f>
        <v>3</v>
      </c>
      <c r="J13" s="4">
        <f>[3]MR!F13</f>
        <v>0</v>
      </c>
      <c r="K13" s="4">
        <f ca="1">[3]MR!G13</f>
        <v>6</v>
      </c>
    </row>
    <row r="14" spans="1:11" x14ac:dyDescent="0.25">
      <c r="A14" s="4">
        <v>13</v>
      </c>
      <c r="B14" s="4" t="str">
        <f>MAIN!B15</f>
        <v>UB1 Comdty</v>
      </c>
      <c r="C14" s="4" t="str">
        <f>MAIN!C14</f>
        <v>US 10YR NOTE FUTURE</v>
      </c>
      <c r="D14" s="4" t="str">
        <f>MAIN!D14</f>
        <v>BOND FUTURE</v>
      </c>
      <c r="E14" s="4">
        <f ca="1">VLOOKUP($B14,MAIN!$B:$E,4,FALSE)</f>
        <v>-1</v>
      </c>
      <c r="F14" s="4">
        <f>[3]MR!B14</f>
        <v>0</v>
      </c>
      <c r="G14" s="4">
        <f>[3]MR!C14</f>
        <v>4</v>
      </c>
      <c r="H14" s="3">
        <f>[3]MR!D14</f>
        <v>0</v>
      </c>
      <c r="I14" s="4">
        <f>[3]MR!E14</f>
        <v>1</v>
      </c>
      <c r="J14" s="4">
        <f>[3]MR!F14</f>
        <v>0</v>
      </c>
      <c r="K14" s="4">
        <f ca="1">[3]MR!G14</f>
        <v>6</v>
      </c>
    </row>
    <row r="15" spans="1:11" x14ac:dyDescent="0.25">
      <c r="A15" s="4">
        <v>14</v>
      </c>
      <c r="B15" s="4" t="str">
        <f>MAIN!B16</f>
        <v>US1 Comdty</v>
      </c>
      <c r="C15" s="4" t="str">
        <f>MAIN!C15</f>
        <v>EURO-BUXL 30Y BND FUTURE</v>
      </c>
      <c r="D15" s="4" t="str">
        <f>MAIN!D15</f>
        <v>BOND FUTURE</v>
      </c>
      <c r="E15" s="4">
        <f ca="1">VLOOKUP($B15,MAIN!$B:$E,4,FALSE)</f>
        <v>-1</v>
      </c>
      <c r="F15" s="4">
        <f>[3]MR!B15</f>
        <v>5</v>
      </c>
      <c r="G15" s="4">
        <f>[3]MR!C15</f>
        <v>0</v>
      </c>
      <c r="H15" s="3">
        <f>[3]MR!D15</f>
        <v>0</v>
      </c>
      <c r="I15" s="4">
        <f>[3]MR!E15</f>
        <v>3</v>
      </c>
      <c r="J15" s="4">
        <f>[3]MR!F15</f>
        <v>0</v>
      </c>
      <c r="K15" s="4">
        <f ca="1">[3]MR!G15</f>
        <v>6</v>
      </c>
    </row>
    <row r="16" spans="1:11" x14ac:dyDescent="0.25">
      <c r="A16" s="4">
        <v>15</v>
      </c>
      <c r="B16" s="4" t="str">
        <f>MAIN!B17</f>
        <v>UXY1 Comdty</v>
      </c>
      <c r="C16" s="4" t="str">
        <f>MAIN!C16</f>
        <v>US LONG BOND  FUTURE</v>
      </c>
      <c r="D16" s="4" t="str">
        <f>MAIN!D16</f>
        <v>BOND FUTURE</v>
      </c>
      <c r="E16" s="4">
        <f ca="1">VLOOKUP($B16,MAIN!$B:$E,4,FALSE)</f>
        <v>-1</v>
      </c>
      <c r="F16" s="4">
        <f>[3]MR!B16</f>
        <v>5</v>
      </c>
      <c r="G16" s="4">
        <f>[3]MR!C16</f>
        <v>0</v>
      </c>
      <c r="H16" s="3">
        <f>[3]MR!D16</f>
        <v>0</v>
      </c>
      <c r="I16" s="4">
        <f>[3]MR!E16</f>
        <v>1</v>
      </c>
      <c r="J16" s="4">
        <f>[3]MR!F16</f>
        <v>0</v>
      </c>
      <c r="K16" s="4">
        <f ca="1">[3]MR!G16</f>
        <v>6</v>
      </c>
    </row>
    <row r="17" spans="1:11" x14ac:dyDescent="0.25">
      <c r="A17" s="4">
        <v>16</v>
      </c>
      <c r="B17" s="4" t="str">
        <f>MAIN!B18</f>
        <v>WN1 Comdty</v>
      </c>
      <c r="C17" s="4" t="str">
        <f>MAIN!C17</f>
        <v>US 10yr Ultra Future</v>
      </c>
      <c r="D17" s="4" t="str">
        <f>MAIN!D17</f>
        <v>BOND FUTURE</v>
      </c>
      <c r="E17" s="4">
        <f ca="1">VLOOKUP($B17,MAIN!$B:$E,4,FALSE)</f>
        <v>-1</v>
      </c>
      <c r="F17" s="4">
        <f>[3]MR!B17</f>
        <v>5</v>
      </c>
      <c r="G17" s="4">
        <f>[3]MR!C17</f>
        <v>0</v>
      </c>
      <c r="H17" s="3">
        <f>[3]MR!D17</f>
        <v>46052</v>
      </c>
      <c r="I17" s="4">
        <f>[3]MR!E17</f>
        <v>1</v>
      </c>
      <c r="J17" s="4">
        <f>[3]MR!F17</f>
        <v>0</v>
      </c>
      <c r="K17" s="4">
        <f ca="1">[3]MR!G17</f>
        <v>6</v>
      </c>
    </row>
    <row r="18" spans="1:11" x14ac:dyDescent="0.25">
      <c r="A18" s="4">
        <v>17</v>
      </c>
      <c r="B18" s="4" t="str">
        <f>MAIN!B19</f>
        <v>AA1 Comdty</v>
      </c>
      <c r="C18" s="4" t="str">
        <f>MAIN!C18</f>
        <v>US ULTRA BOND FUTURE</v>
      </c>
      <c r="D18" s="4" t="str">
        <f>MAIN!D18</f>
        <v>BOND FUTURE</v>
      </c>
      <c r="E18" s="4">
        <f ca="1">VLOOKUP($B18,MAIN!$B:$E,4,FALSE)</f>
        <v>7</v>
      </c>
      <c r="F18" s="4">
        <f>[3]MR!B18</f>
        <v>5</v>
      </c>
      <c r="G18" s="4">
        <f>[3]MR!C18</f>
        <v>0</v>
      </c>
      <c r="H18" s="3">
        <f>[3]MR!D18</f>
        <v>46052</v>
      </c>
      <c r="I18" s="4">
        <f>[3]MR!E18</f>
        <v>1</v>
      </c>
      <c r="J18" s="4">
        <f>[3]MR!F18</f>
        <v>0</v>
      </c>
      <c r="K18" s="4">
        <f ca="1">[3]MR!G18</f>
        <v>6</v>
      </c>
    </row>
    <row r="19" spans="1:11" x14ac:dyDescent="0.25">
      <c r="A19" s="4">
        <v>18</v>
      </c>
      <c r="B19" s="4" t="str">
        <f>MAIN!B20</f>
        <v>C 1 Comdty</v>
      </c>
      <c r="C19" s="4" t="str">
        <f>MAIN!C19</f>
        <v>ALUMINUM</v>
      </c>
      <c r="D19" s="4" t="str">
        <f>MAIN!D19</f>
        <v>COMMODITY</v>
      </c>
      <c r="E19" s="4">
        <f ca="1">VLOOKUP($B19,MAIN!$B:$E,4,FALSE)</f>
        <v>-1</v>
      </c>
      <c r="F19" s="4">
        <f>[3]MR!B19</f>
        <v>1</v>
      </c>
      <c r="G19" s="4">
        <f>[3]MR!C19</f>
        <v>7</v>
      </c>
      <c r="H19" s="3">
        <f>[3]MR!D19</f>
        <v>0</v>
      </c>
      <c r="I19" s="4">
        <f>[3]MR!E19</f>
        <v>0</v>
      </c>
      <c r="J19" s="4">
        <f>[3]MR!F19</f>
        <v>0</v>
      </c>
      <c r="K19" s="4">
        <f ca="1">[3]MR!G19</f>
        <v>6</v>
      </c>
    </row>
    <row r="20" spans="1:11" x14ac:dyDescent="0.25">
      <c r="A20" s="4">
        <v>19</v>
      </c>
      <c r="B20" s="4" t="str">
        <f>MAIN!B21</f>
        <v>CC1 Comdty</v>
      </c>
      <c r="C20" s="4" t="str">
        <f>MAIN!C20</f>
        <v>CORN</v>
      </c>
      <c r="D20" s="4" t="str">
        <f>MAIN!D20</f>
        <v>COMMODITY</v>
      </c>
      <c r="E20" s="4">
        <f ca="1">VLOOKUP($B20,MAIN!$B:$E,4,FALSE)</f>
        <v>-1</v>
      </c>
      <c r="F20" s="4">
        <f>[3]MR!B20</f>
        <v>2</v>
      </c>
      <c r="G20" s="4">
        <f>[3]MR!C20</f>
        <v>0</v>
      </c>
      <c r="H20" s="3">
        <f>[3]MR!D20</f>
        <v>0</v>
      </c>
      <c r="I20" s="4">
        <f>[3]MR!E20</f>
        <v>3</v>
      </c>
      <c r="J20" s="4">
        <f>[3]MR!F20</f>
        <v>0</v>
      </c>
      <c r="K20" s="4">
        <f ca="1">[3]MR!G20</f>
        <v>6</v>
      </c>
    </row>
    <row r="21" spans="1:11" x14ac:dyDescent="0.25">
      <c r="A21" s="4">
        <v>20</v>
      </c>
      <c r="B21" s="4" t="str">
        <f>MAIN!B22</f>
        <v>CL1 Comdty</v>
      </c>
      <c r="C21" s="4" t="str">
        <f>MAIN!C21</f>
        <v>COCOA</v>
      </c>
      <c r="D21" s="4" t="str">
        <f>MAIN!D21</f>
        <v>COMMODITY</v>
      </c>
      <c r="E21" s="4">
        <f ca="1">VLOOKUP($B21,MAIN!$B:$E,4,FALSE)</f>
        <v>4</v>
      </c>
      <c r="F21" s="4">
        <f>[3]MR!B21</f>
        <v>4</v>
      </c>
      <c r="G21" s="4">
        <f>[3]MR!C21</f>
        <v>0</v>
      </c>
      <c r="H21" s="3">
        <f>[3]MR!D21</f>
        <v>0</v>
      </c>
      <c r="I21" s="4">
        <f>[3]MR!E21</f>
        <v>0</v>
      </c>
      <c r="J21" s="4">
        <f>[3]MR!F21</f>
        <v>1</v>
      </c>
      <c r="K21" s="4">
        <f ca="1">[3]MR!G21</f>
        <v>6</v>
      </c>
    </row>
    <row r="22" spans="1:11" x14ac:dyDescent="0.25">
      <c r="A22" s="4">
        <v>21</v>
      </c>
      <c r="B22" s="4" t="str">
        <f>MAIN!B23</f>
        <v>CO1 Comdty</v>
      </c>
      <c r="C22" s="4" t="str">
        <f>MAIN!C22</f>
        <v>WTI CRUDE OIL</v>
      </c>
      <c r="D22" s="4" t="str">
        <f>MAIN!D22</f>
        <v>COMMODITY</v>
      </c>
      <c r="E22" s="4">
        <f ca="1">VLOOKUP($B22,MAIN!$B:$E,4,FALSE)</f>
        <v>4</v>
      </c>
      <c r="F22" s="4">
        <f>[3]MR!B22</f>
        <v>1</v>
      </c>
      <c r="G22" s="4">
        <f>[3]MR!C22</f>
        <v>7</v>
      </c>
      <c r="H22" s="3">
        <f>[3]MR!D22</f>
        <v>0</v>
      </c>
      <c r="I22" s="4">
        <f>[3]MR!E22</f>
        <v>0</v>
      </c>
      <c r="J22" s="4">
        <f>[3]MR!F22</f>
        <v>0</v>
      </c>
      <c r="K22" s="4">
        <f ca="1">[3]MR!G22</f>
        <v>6</v>
      </c>
    </row>
    <row r="23" spans="1:11" x14ac:dyDescent="0.25">
      <c r="A23" s="4">
        <v>22</v>
      </c>
      <c r="B23" s="4" t="str">
        <f>MAIN!B24</f>
        <v>CT1 Comdty</v>
      </c>
      <c r="C23" s="4" t="str">
        <f>MAIN!C23</f>
        <v>BRENT CRUDE</v>
      </c>
      <c r="D23" s="4" t="str">
        <f>MAIN!D23</f>
        <v>COMMODITY</v>
      </c>
      <c r="E23" s="4">
        <f ca="1">VLOOKUP($B23,MAIN!$B:$E,4,FALSE)</f>
        <v>-1</v>
      </c>
      <c r="F23" s="4">
        <f>[3]MR!B23</f>
        <v>1</v>
      </c>
      <c r="G23" s="4">
        <f>[3]MR!C23</f>
        <v>7</v>
      </c>
      <c r="H23" s="3">
        <f>[3]MR!D23</f>
        <v>0</v>
      </c>
      <c r="I23" s="4">
        <f>[3]MR!E23</f>
        <v>0</v>
      </c>
      <c r="J23" s="4">
        <f>[3]MR!F23</f>
        <v>0</v>
      </c>
      <c r="K23" s="4">
        <f ca="1">[3]MR!G23</f>
        <v>6</v>
      </c>
    </row>
    <row r="24" spans="1:11" x14ac:dyDescent="0.25">
      <c r="A24" s="4">
        <v>23</v>
      </c>
      <c r="B24" s="4" t="str">
        <f>MAIN!B25</f>
        <v>CU1 Comdty</v>
      </c>
      <c r="C24" s="4" t="str">
        <f>MAIN!C24</f>
        <v>COTTON</v>
      </c>
      <c r="D24" s="4" t="str">
        <f>MAIN!D24</f>
        <v>COMMODITY</v>
      </c>
      <c r="E24" s="4">
        <f ca="1">VLOOKUP($B24,MAIN!$B:$E,4,FALSE)</f>
        <v>7</v>
      </c>
      <c r="F24" s="4">
        <f>[3]MR!B24</f>
        <v>5</v>
      </c>
      <c r="G24" s="4">
        <f>[3]MR!C24</f>
        <v>0</v>
      </c>
      <c r="H24" s="3">
        <f>[3]MR!D24</f>
        <v>0</v>
      </c>
      <c r="I24" s="4">
        <f>[3]MR!E24</f>
        <v>0</v>
      </c>
      <c r="J24" s="4">
        <f>[3]MR!F24</f>
        <v>3</v>
      </c>
      <c r="K24" s="4">
        <f ca="1">[3]MR!G24</f>
        <v>6</v>
      </c>
    </row>
    <row r="25" spans="1:11" x14ac:dyDescent="0.25">
      <c r="A25" s="4">
        <v>24</v>
      </c>
      <c r="B25" s="4" t="str">
        <f>MAIN!B26</f>
        <v>FN1 Comdty</v>
      </c>
      <c r="C25" s="4" t="str">
        <f>MAIN!C25</f>
        <v>COPPER</v>
      </c>
      <c r="D25" s="4" t="str">
        <f>MAIN!D25</f>
        <v>COMMODITY</v>
      </c>
      <c r="E25" s="4">
        <f ca="1">VLOOKUP($B25,MAIN!$B:$E,4,FALSE)</f>
        <v>-1</v>
      </c>
      <c r="F25" s="4">
        <f>[3]MR!B25</f>
        <v>1</v>
      </c>
      <c r="G25" s="4">
        <f>[3]MR!C25</f>
        <v>8</v>
      </c>
      <c r="H25" s="3">
        <f>[3]MR!D25</f>
        <v>0</v>
      </c>
      <c r="I25" s="4">
        <f>[3]MR!E25</f>
        <v>0</v>
      </c>
      <c r="J25" s="4">
        <f>[3]MR!F25</f>
        <v>0</v>
      </c>
      <c r="K25" s="4">
        <f ca="1">[3]MR!G25</f>
        <v>6</v>
      </c>
    </row>
    <row r="26" spans="1:11" x14ac:dyDescent="0.25">
      <c r="A26" s="4">
        <v>25</v>
      </c>
      <c r="B26" s="4" t="str">
        <f>MAIN!B27</f>
        <v>GC1 Comdty</v>
      </c>
      <c r="C26" s="4" t="str">
        <f>MAIN!C26</f>
        <v>ICE NATURAL GAS</v>
      </c>
      <c r="D26" s="4" t="str">
        <f>MAIN!D26</f>
        <v>COMMODITY</v>
      </c>
      <c r="E26" s="4">
        <f ca="1">VLOOKUP($B26,MAIN!$B:$E,4,FALSE)</f>
        <v>5</v>
      </c>
      <c r="F26" s="4">
        <f>[3]MR!B26</f>
        <v>2</v>
      </c>
      <c r="G26" s="4">
        <f>[3]MR!C26</f>
        <v>0</v>
      </c>
      <c r="H26" s="3">
        <f>[3]MR!D26</f>
        <v>0</v>
      </c>
      <c r="I26" s="4">
        <f>[3]MR!E26</f>
        <v>0</v>
      </c>
      <c r="J26" s="4">
        <f>[3]MR!F26</f>
        <v>1</v>
      </c>
      <c r="K26" s="4">
        <f ca="1">[3]MR!G26</f>
        <v>6</v>
      </c>
    </row>
    <row r="27" spans="1:11" x14ac:dyDescent="0.25">
      <c r="A27" s="4">
        <v>26</v>
      </c>
      <c r="B27" s="4" t="str">
        <f>MAIN!B28</f>
        <v>HG1 Comdty</v>
      </c>
      <c r="C27" s="4" t="str">
        <f>MAIN!C27</f>
        <v>GOLD</v>
      </c>
      <c r="D27" s="4" t="str">
        <f>MAIN!D27</f>
        <v>COMMODITY</v>
      </c>
      <c r="E27" s="4">
        <f ca="1">VLOOKUP($B27,MAIN!$B:$E,4,FALSE)</f>
        <v>5</v>
      </c>
      <c r="F27" s="4">
        <f>[3]MR!B27</f>
        <v>1</v>
      </c>
      <c r="G27" s="4">
        <f>[3]MR!C27</f>
        <v>8</v>
      </c>
      <c r="H27" s="3">
        <f>[3]MR!D27</f>
        <v>0</v>
      </c>
      <c r="I27" s="4">
        <f>[3]MR!E27</f>
        <v>0</v>
      </c>
      <c r="J27" s="4">
        <f>[3]MR!F27</f>
        <v>0</v>
      </c>
      <c r="K27" s="4">
        <f ca="1">[3]MR!G27</f>
        <v>6</v>
      </c>
    </row>
    <row r="28" spans="1:11" x14ac:dyDescent="0.25">
      <c r="A28" s="4">
        <v>27</v>
      </c>
      <c r="B28" s="4" t="str">
        <f>MAIN!B29</f>
        <v>IOE1 Comdty</v>
      </c>
      <c r="C28" s="4" t="str">
        <f>MAIN!C28</f>
        <v>COPPER</v>
      </c>
      <c r="D28" s="4" t="str">
        <f>MAIN!D28</f>
        <v>COMMODITY</v>
      </c>
      <c r="E28" s="4">
        <f ca="1">VLOOKUP($B28,MAIN!$B:$E,4,FALSE)</f>
        <v>-1</v>
      </c>
      <c r="F28" s="4">
        <f>[3]MR!B28</f>
        <v>1</v>
      </c>
      <c r="G28" s="4">
        <f>[3]MR!C28</f>
        <v>9</v>
      </c>
      <c r="H28" s="3">
        <f>[3]MR!D28</f>
        <v>46051</v>
      </c>
      <c r="I28" s="4">
        <f>[3]MR!E28</f>
        <v>0</v>
      </c>
      <c r="J28" s="4">
        <f>[3]MR!F28</f>
        <v>0</v>
      </c>
      <c r="K28" s="4">
        <f ca="1">[3]MR!G28</f>
        <v>6</v>
      </c>
    </row>
    <row r="29" spans="1:11" x14ac:dyDescent="0.25">
      <c r="A29" s="4">
        <v>28</v>
      </c>
      <c r="B29" s="4" t="str">
        <f>MAIN!B30</f>
        <v>KC1 Comdty</v>
      </c>
      <c r="C29" s="4" t="str">
        <f>MAIN!C29</f>
        <v>IRON ORE QINGDAO</v>
      </c>
      <c r="D29" s="4" t="str">
        <f>MAIN!D29</f>
        <v>COMMODITY</v>
      </c>
      <c r="E29" s="4">
        <f ca="1">VLOOKUP($B29,MAIN!$B:$E,4,FALSE)</f>
        <v>-1</v>
      </c>
      <c r="F29" s="4">
        <f>[3]MR!B29</f>
        <v>0</v>
      </c>
      <c r="G29" s="4">
        <f>[3]MR!C29</f>
        <v>0</v>
      </c>
      <c r="H29" s="3">
        <f>[3]MR!D29</f>
        <v>0</v>
      </c>
      <c r="I29" s="4">
        <f>[3]MR!E29</f>
        <v>0</v>
      </c>
      <c r="J29" s="4">
        <f>[3]MR!F29</f>
        <v>0</v>
      </c>
      <c r="K29" s="4">
        <f ca="1">[3]MR!G29</f>
        <v>0</v>
      </c>
    </row>
    <row r="30" spans="1:11" x14ac:dyDescent="0.25">
      <c r="A30" s="4">
        <v>29</v>
      </c>
      <c r="B30" s="4" t="str">
        <f>MAIN!B31</f>
        <v>LC1 Comdty</v>
      </c>
      <c r="C30" s="4" t="str">
        <f>MAIN!C30</f>
        <v>COFFEE 'C'</v>
      </c>
      <c r="D30" s="4" t="str">
        <f>MAIN!D30</f>
        <v>COMMODITY</v>
      </c>
      <c r="E30" s="4">
        <f ca="1">VLOOKUP($B30,MAIN!$B:$E,4,FALSE)</f>
        <v>2</v>
      </c>
      <c r="F30" s="4">
        <f>[3]MR!B30</f>
        <v>0</v>
      </c>
      <c r="G30" s="4">
        <f>[3]MR!C30</f>
        <v>6</v>
      </c>
      <c r="H30" s="3">
        <f>[3]MR!D30</f>
        <v>46059</v>
      </c>
      <c r="I30" s="4">
        <f>[3]MR!E30</f>
        <v>0</v>
      </c>
      <c r="J30" s="4">
        <f>[3]MR!F30</f>
        <v>2</v>
      </c>
      <c r="K30" s="4">
        <f ca="1">[3]MR!G30</f>
        <v>9</v>
      </c>
    </row>
    <row r="31" spans="1:11" x14ac:dyDescent="0.25">
      <c r="A31" s="4">
        <v>30</v>
      </c>
      <c r="B31" s="4" t="str">
        <f>MAIN!B32</f>
        <v>NG1 Comdty</v>
      </c>
      <c r="C31" s="4" t="str">
        <f>MAIN!C31</f>
        <v>LIVE CATTLE</v>
      </c>
      <c r="D31" s="4" t="str">
        <f>MAIN!D31</f>
        <v>COMMODITY</v>
      </c>
      <c r="E31" s="4">
        <f ca="1">VLOOKUP($B31,MAIN!$B:$E,4,FALSE)</f>
        <v>1</v>
      </c>
      <c r="F31" s="4">
        <f>[3]MR!B31</f>
        <v>1</v>
      </c>
      <c r="G31" s="4">
        <f>[3]MR!C31</f>
        <v>0</v>
      </c>
      <c r="H31" s="3">
        <f>[3]MR!D31</f>
        <v>0</v>
      </c>
      <c r="I31" s="4">
        <f>[3]MR!E31</f>
        <v>0</v>
      </c>
      <c r="J31" s="4">
        <f>[3]MR!F31</f>
        <v>4</v>
      </c>
      <c r="K31" s="4">
        <f ca="1">[3]MR!G31</f>
        <v>6</v>
      </c>
    </row>
    <row r="32" spans="1:11" x14ac:dyDescent="0.25">
      <c r="A32" s="4">
        <v>31</v>
      </c>
      <c r="B32" s="4" t="str">
        <f>MAIN!B33</f>
        <v>PA1 Comdty</v>
      </c>
      <c r="C32" s="4" t="str">
        <f>MAIN!C32</f>
        <v>NATURAL GAS</v>
      </c>
      <c r="D32" s="4" t="str">
        <f>MAIN!D32</f>
        <v>COMMODITY</v>
      </c>
      <c r="E32" s="4">
        <f ca="1">VLOOKUP($B32,MAIN!$B:$E,4,FALSE)</f>
        <v>1</v>
      </c>
      <c r="F32" s="4">
        <f>[3]MR!B32</f>
        <v>1</v>
      </c>
      <c r="G32" s="4">
        <f>[3]MR!C32</f>
        <v>10</v>
      </c>
      <c r="H32" s="3">
        <f>[3]MR!D32</f>
        <v>46055</v>
      </c>
      <c r="I32" s="4">
        <f>[3]MR!E32</f>
        <v>0</v>
      </c>
      <c r="J32" s="4">
        <f>[3]MR!F32</f>
        <v>1</v>
      </c>
      <c r="K32" s="4">
        <f ca="1">[3]MR!G32</f>
        <v>12</v>
      </c>
    </row>
    <row r="33" spans="1:11" x14ac:dyDescent="0.25">
      <c r="A33" s="4">
        <v>32</v>
      </c>
      <c r="B33" s="4" t="str">
        <f>MAIN!B34</f>
        <v>PL1 Comdty</v>
      </c>
      <c r="C33" s="4" t="str">
        <f>MAIN!C33</f>
        <v>PALLADIUM</v>
      </c>
      <c r="D33" s="4" t="str">
        <f>MAIN!D33</f>
        <v>COMMODITY</v>
      </c>
      <c r="E33" s="4">
        <f ca="1">VLOOKUP($B33,MAIN!$B:$E,4,FALSE)</f>
        <v>3</v>
      </c>
      <c r="F33" s="4">
        <f>[3]MR!B33</f>
        <v>1</v>
      </c>
      <c r="G33" s="4">
        <f>[3]MR!C33</f>
        <v>8</v>
      </c>
      <c r="H33" s="3">
        <f>[3]MR!D33</f>
        <v>46052</v>
      </c>
      <c r="I33" s="4">
        <f>[3]MR!E33</f>
        <v>0</v>
      </c>
      <c r="J33" s="4">
        <f>[3]MR!F33</f>
        <v>0</v>
      </c>
      <c r="K33" s="4">
        <f ca="1">[3]MR!G33</f>
        <v>6</v>
      </c>
    </row>
    <row r="34" spans="1:11" x14ac:dyDescent="0.25">
      <c r="A34" s="4">
        <v>33</v>
      </c>
      <c r="B34" s="4" t="str">
        <f>MAIN!B35</f>
        <v>RR1 Comdty</v>
      </c>
      <c r="C34" s="4" t="str">
        <f>MAIN!C34</f>
        <v>PLATINUM</v>
      </c>
      <c r="D34" s="4" t="str">
        <f>MAIN!D34</f>
        <v>COMMODITY</v>
      </c>
      <c r="E34" s="4">
        <f ca="1">VLOOKUP($B34,MAIN!$B:$E,4,FALSE)</f>
        <v>5</v>
      </c>
      <c r="F34" s="4">
        <f>[3]MR!B34</f>
        <v>1</v>
      </c>
      <c r="G34" s="4">
        <f>[3]MR!C34</f>
        <v>8</v>
      </c>
      <c r="H34" s="3">
        <f>[3]MR!D34</f>
        <v>0</v>
      </c>
      <c r="I34" s="4">
        <f>[3]MR!E34</f>
        <v>0</v>
      </c>
      <c r="J34" s="4">
        <f>[3]MR!F34</f>
        <v>3</v>
      </c>
      <c r="K34" s="4">
        <f ca="1">[3]MR!G34</f>
        <v>9</v>
      </c>
    </row>
    <row r="35" spans="1:11" x14ac:dyDescent="0.25">
      <c r="A35" s="4">
        <v>34</v>
      </c>
      <c r="B35" s="4" t="str">
        <f>MAIN!B36</f>
        <v>S 1 Comdty</v>
      </c>
      <c r="C35" s="4" t="str">
        <f>MAIN!C35</f>
        <v>ROUGH RICE</v>
      </c>
      <c r="D35" s="4" t="str">
        <f>MAIN!D35</f>
        <v>COMMODITY</v>
      </c>
      <c r="E35" s="4">
        <f ca="1">VLOOKUP($B35,MAIN!$B:$E,4,FALSE)</f>
        <v>6</v>
      </c>
      <c r="F35" s="4">
        <f>[3]MR!B35</f>
        <v>3</v>
      </c>
      <c r="G35" s="4">
        <f>[3]MR!C35</f>
        <v>0</v>
      </c>
      <c r="H35" s="3">
        <f>[3]MR!D35</f>
        <v>0</v>
      </c>
      <c r="I35" s="4">
        <f>[3]MR!E35</f>
        <v>2</v>
      </c>
      <c r="J35" s="4">
        <f>[3]MR!F35</f>
        <v>0</v>
      </c>
      <c r="K35" s="4">
        <f ca="1">[3]MR!G35</f>
        <v>6</v>
      </c>
    </row>
    <row r="36" spans="1:11" x14ac:dyDescent="0.25">
      <c r="A36" s="4">
        <v>35</v>
      </c>
      <c r="B36" s="4" t="str">
        <f>MAIN!B37</f>
        <v>SB1 Comdty</v>
      </c>
      <c r="C36" s="4" t="str">
        <f>MAIN!C36</f>
        <v>SOYBEAN</v>
      </c>
      <c r="D36" s="4" t="str">
        <f>MAIN!D36</f>
        <v>COMMODITY</v>
      </c>
      <c r="E36" s="4">
        <f ca="1">VLOOKUP($B36,MAIN!$B:$E,4,FALSE)</f>
        <v>-1</v>
      </c>
      <c r="F36" s="4">
        <f>[3]MR!B36</f>
        <v>2</v>
      </c>
      <c r="G36" s="4">
        <f>[3]MR!C36</f>
        <v>5</v>
      </c>
      <c r="H36" s="3">
        <f>[3]MR!D36</f>
        <v>46057</v>
      </c>
      <c r="I36" s="4">
        <f>[3]MR!E36</f>
        <v>3</v>
      </c>
      <c r="J36" s="4">
        <f>[3]MR!F36</f>
        <v>0</v>
      </c>
      <c r="K36" s="4">
        <f ca="1">[3]MR!G36</f>
        <v>12</v>
      </c>
    </row>
    <row r="37" spans="1:11" x14ac:dyDescent="0.25">
      <c r="A37" s="4">
        <v>36</v>
      </c>
      <c r="B37" s="4" t="str">
        <f>MAIN!B38</f>
        <v>SI1 Comdty</v>
      </c>
      <c r="C37" s="4" t="str">
        <f>MAIN!C37</f>
        <v>SUGAR</v>
      </c>
      <c r="D37" s="4" t="str">
        <f>MAIN!D37</f>
        <v>COMMODITY</v>
      </c>
      <c r="E37" s="4">
        <f ca="1">VLOOKUP($B37,MAIN!$B:$E,4,FALSE)</f>
        <v>7</v>
      </c>
      <c r="F37" s="4">
        <f>[3]MR!B37</f>
        <v>0</v>
      </c>
      <c r="G37" s="4">
        <f>[3]MR!C37</f>
        <v>8</v>
      </c>
      <c r="H37" s="3">
        <f>[3]MR!D37</f>
        <v>46062</v>
      </c>
      <c r="I37" s="4">
        <f>[3]MR!E37</f>
        <v>0</v>
      </c>
      <c r="J37" s="4">
        <f>[3]MR!F37</f>
        <v>3</v>
      </c>
      <c r="K37" s="4">
        <f ca="1">[3]MR!G37</f>
        <v>9</v>
      </c>
    </row>
    <row r="38" spans="1:11" x14ac:dyDescent="0.25">
      <c r="A38" s="4">
        <v>37</v>
      </c>
      <c r="B38" s="4" t="str">
        <f>MAIN!B39</f>
        <v>W 1 Comdty</v>
      </c>
      <c r="C38" s="4" t="str">
        <f>MAIN!C38</f>
        <v>SILVER</v>
      </c>
      <c r="D38" s="4" t="str">
        <f>MAIN!D38</f>
        <v>COMMODITY</v>
      </c>
      <c r="E38" s="4">
        <f ca="1">VLOOKUP($B38,MAIN!$B:$E,4,FALSE)</f>
        <v>3</v>
      </c>
      <c r="F38" s="4">
        <f>[3]MR!B38</f>
        <v>1</v>
      </c>
      <c r="G38" s="4">
        <f>[3]MR!C38</f>
        <v>8</v>
      </c>
      <c r="H38" s="3">
        <f>[3]MR!D38</f>
        <v>46052</v>
      </c>
      <c r="I38" s="4">
        <f>[3]MR!E38</f>
        <v>0</v>
      </c>
      <c r="J38" s="4">
        <f>[3]MR!F38</f>
        <v>3</v>
      </c>
      <c r="K38" s="4">
        <f ca="1">[3]MR!G38</f>
        <v>9</v>
      </c>
    </row>
    <row r="39" spans="1:11" x14ac:dyDescent="0.25">
      <c r="A39" s="4">
        <v>38</v>
      </c>
      <c r="B39" s="4" t="str">
        <f>MAIN!B40</f>
        <v>XB1 Comdty</v>
      </c>
      <c r="C39" s="4" t="str">
        <f>MAIN!C39</f>
        <v>WHEAT</v>
      </c>
      <c r="D39" s="4" t="str">
        <f>MAIN!D39</f>
        <v>COMMODITY</v>
      </c>
      <c r="E39" s="4">
        <f ca="1">VLOOKUP($B39,MAIN!$B:$E,4,FALSE)</f>
        <v>4</v>
      </c>
      <c r="F39" s="4">
        <f>[3]MR!B39</f>
        <v>0</v>
      </c>
      <c r="G39" s="4">
        <f>[3]MR!C39</f>
        <v>0</v>
      </c>
      <c r="H39" s="3">
        <f>[3]MR!D39</f>
        <v>0</v>
      </c>
      <c r="I39" s="4">
        <f>[3]MR!E39</f>
        <v>0</v>
      </c>
      <c r="J39" s="4">
        <f>[3]MR!F39</f>
        <v>0</v>
      </c>
      <c r="K39" s="4">
        <f ca="1">[3]MR!G39</f>
        <v>0</v>
      </c>
    </row>
    <row r="40" spans="1:11" x14ac:dyDescent="0.25">
      <c r="A40" s="4">
        <v>39</v>
      </c>
      <c r="B40" s="4" t="str">
        <f>MAIN!B41</f>
        <v>ZNA1 Comdty</v>
      </c>
      <c r="C40" s="4" t="str">
        <f>MAIN!C40</f>
        <v>GASOLINE RBOB</v>
      </c>
      <c r="D40" s="4" t="str">
        <f>MAIN!D40</f>
        <v>COMMODITY</v>
      </c>
      <c r="E40" s="4">
        <f ca="1">VLOOKUP($B40,MAIN!$B:$E,4,FALSE)</f>
        <v>7</v>
      </c>
      <c r="F40" s="4">
        <f>[3]MR!B40</f>
        <v>1</v>
      </c>
      <c r="G40" s="4">
        <f>[3]MR!C40</f>
        <v>7</v>
      </c>
      <c r="H40" s="3">
        <f>[3]MR!D40</f>
        <v>0</v>
      </c>
      <c r="I40" s="4">
        <f>[3]MR!E40</f>
        <v>2</v>
      </c>
      <c r="J40" s="4">
        <f>[3]MR!F40</f>
        <v>0</v>
      </c>
      <c r="K40" s="4">
        <f ca="1">[3]MR!G40</f>
        <v>9</v>
      </c>
    </row>
    <row r="41" spans="1:11" x14ac:dyDescent="0.25">
      <c r="A41" s="4">
        <v>40</v>
      </c>
      <c r="B41" s="4" t="str">
        <f>MAIN!B42</f>
        <v>XAD Curncy</v>
      </c>
      <c r="C41" s="4" t="str">
        <f>MAIN!C41</f>
        <v>ZINC</v>
      </c>
      <c r="D41" s="4" t="str">
        <f>MAIN!D41</f>
        <v>COMMODITY</v>
      </c>
      <c r="E41" s="4">
        <f ca="1">VLOOKUP($B41,MAIN!$B:$E,4,FALSE)</f>
        <v>-1</v>
      </c>
      <c r="F41" s="4">
        <f>[3]MR!B41</f>
        <v>1</v>
      </c>
      <c r="G41" s="4">
        <f>[3]MR!C41</f>
        <v>0</v>
      </c>
      <c r="H41" s="3">
        <f>[3]MR!D41</f>
        <v>0</v>
      </c>
      <c r="I41" s="4">
        <f>[3]MR!E41</f>
        <v>0</v>
      </c>
      <c r="J41" s="4">
        <f>[3]MR!F41</f>
        <v>0</v>
      </c>
      <c r="K41" s="4">
        <f ca="1">[3]MR!G41</f>
        <v>3</v>
      </c>
    </row>
    <row r="42" spans="1:11" x14ac:dyDescent="0.25">
      <c r="A42" s="4">
        <v>41</v>
      </c>
      <c r="B42" s="4" t="str">
        <f>MAIN!B43</f>
        <v>XBT Curncy</v>
      </c>
      <c r="C42" s="4" t="str">
        <f>MAIN!C42</f>
        <v>Cardano</v>
      </c>
      <c r="D42" s="4" t="str">
        <f>MAIN!D42</f>
        <v>CRYPTO</v>
      </c>
      <c r="E42" s="4">
        <f ca="1">VLOOKUP($B42,MAIN!$B:$E,4,FALSE)</f>
        <v>-1</v>
      </c>
      <c r="F42" s="4">
        <f>[3]MR!B42</f>
        <v>3</v>
      </c>
      <c r="G42" s="4">
        <f>[3]MR!C42</f>
        <v>5</v>
      </c>
      <c r="H42" s="3">
        <f>[3]MR!D42</f>
        <v>0</v>
      </c>
      <c r="I42" s="4">
        <f>[3]MR!E42</f>
        <v>0</v>
      </c>
      <c r="J42" s="4">
        <f>[3]MR!F42</f>
        <v>0</v>
      </c>
      <c r="K42" s="4">
        <f ca="1">[3]MR!G42</f>
        <v>6</v>
      </c>
    </row>
    <row r="43" spans="1:11" x14ac:dyDescent="0.25">
      <c r="A43" s="4">
        <v>42</v>
      </c>
      <c r="B43" s="4" t="str">
        <f>MAIN!B44</f>
        <v>XET Curncy</v>
      </c>
      <c r="C43" s="4" t="str">
        <f>MAIN!C43</f>
        <v>Bitcoin</v>
      </c>
      <c r="D43" s="4" t="str">
        <f>MAIN!D43</f>
        <v>CRYPTO</v>
      </c>
      <c r="E43" s="4">
        <f ca="1">VLOOKUP($B43,MAIN!$B:$E,4,FALSE)</f>
        <v>-1</v>
      </c>
      <c r="F43" s="4">
        <f>[3]MR!B43</f>
        <v>3</v>
      </c>
      <c r="G43" s="4">
        <f>[3]MR!C43</f>
        <v>5</v>
      </c>
      <c r="H43" s="3">
        <f>[3]MR!D43</f>
        <v>0</v>
      </c>
      <c r="I43" s="4">
        <f>[3]MR!E43</f>
        <v>0</v>
      </c>
      <c r="J43" s="4">
        <f>[3]MR!F43</f>
        <v>0</v>
      </c>
      <c r="K43" s="4">
        <f ca="1">[3]MR!G43</f>
        <v>6</v>
      </c>
    </row>
    <row r="44" spans="1:11" x14ac:dyDescent="0.25">
      <c r="A44" s="4">
        <v>43</v>
      </c>
      <c r="B44" s="4" t="str">
        <f>MAIN!B45</f>
        <v>XRP Curncy</v>
      </c>
      <c r="C44" s="4" t="str">
        <f>MAIN!C44</f>
        <v>Ethereum</v>
      </c>
      <c r="D44" s="4" t="str">
        <f>MAIN!D44</f>
        <v>CRYPTO</v>
      </c>
      <c r="E44" s="4">
        <f ca="1">VLOOKUP($B44,MAIN!$B:$E,4,FALSE)</f>
        <v>-1</v>
      </c>
      <c r="F44" s="4">
        <f>[3]MR!B44</f>
        <v>3</v>
      </c>
      <c r="G44" s="4">
        <f>[3]MR!C44</f>
        <v>0</v>
      </c>
      <c r="H44" s="3">
        <f>[3]MR!D44</f>
        <v>0</v>
      </c>
      <c r="I44" s="4">
        <f>[3]MR!E44</f>
        <v>0</v>
      </c>
      <c r="J44" s="4">
        <f>[3]MR!F44</f>
        <v>0</v>
      </c>
      <c r="K44" s="4">
        <f ca="1">[3]MR!G44</f>
        <v>3</v>
      </c>
    </row>
    <row r="45" spans="1:11" x14ac:dyDescent="0.25">
      <c r="A45" s="4">
        <v>44</v>
      </c>
      <c r="B45" s="4" t="str">
        <f>MAIN!B46</f>
        <v>XSO Curncy</v>
      </c>
      <c r="C45" s="4" t="str">
        <f>MAIN!C45</f>
        <v>XRP</v>
      </c>
      <c r="D45" s="4" t="str">
        <f>MAIN!D45</f>
        <v>CRYPTO</v>
      </c>
      <c r="E45" s="4">
        <f ca="1">VLOOKUP($B45,MAIN!$B:$E,4,FALSE)</f>
        <v>-1</v>
      </c>
      <c r="F45" s="4">
        <f>[3]MR!B45</f>
        <v>3</v>
      </c>
      <c r="G45" s="4">
        <f>[3]MR!C45</f>
        <v>5</v>
      </c>
      <c r="H45" s="3">
        <f>[3]MR!D45</f>
        <v>0</v>
      </c>
      <c r="I45" s="4">
        <f>[3]MR!E45</f>
        <v>0</v>
      </c>
      <c r="J45" s="4">
        <f>[3]MR!F45</f>
        <v>0</v>
      </c>
      <c r="K45" s="4">
        <f ca="1">[3]MR!G45</f>
        <v>6</v>
      </c>
    </row>
    <row r="46" spans="1:11" x14ac:dyDescent="0.25">
      <c r="A46" s="4">
        <v>45</v>
      </c>
      <c r="B46" s="4" t="str">
        <f>MAIN!B47</f>
        <v>AUDEUR Curncy</v>
      </c>
      <c r="C46" s="4" t="str">
        <f>MAIN!C46</f>
        <v>Solana</v>
      </c>
      <c r="D46" s="4" t="str">
        <f>MAIN!D46</f>
        <v>CRYPTO</v>
      </c>
      <c r="E46" s="4">
        <f ca="1">VLOOKUP($B46,MAIN!$B:$E,4,FALSE)</f>
        <v>2</v>
      </c>
      <c r="F46" s="4">
        <f>[3]MR!B46</f>
        <v>3</v>
      </c>
      <c r="G46" s="4">
        <f>[3]MR!C46</f>
        <v>0</v>
      </c>
      <c r="H46" s="3">
        <f>[3]MR!D46</f>
        <v>0</v>
      </c>
      <c r="I46" s="4">
        <f>[3]MR!E46</f>
        <v>0</v>
      </c>
      <c r="J46" s="4">
        <f>[3]MR!F46</f>
        <v>0</v>
      </c>
      <c r="K46" s="4">
        <f ca="1">[3]MR!G46</f>
        <v>3</v>
      </c>
    </row>
    <row r="47" spans="1:11" x14ac:dyDescent="0.25">
      <c r="A47" s="4">
        <v>46</v>
      </c>
      <c r="B47" s="4" t="str">
        <f>MAIN!B48</f>
        <v>AUDJPY Curncy</v>
      </c>
      <c r="C47" s="4" t="str">
        <f>MAIN!C47</f>
        <v>AUD/EUR</v>
      </c>
      <c r="D47" s="4" t="str">
        <f>MAIN!D47</f>
        <v>CURRENCY</v>
      </c>
      <c r="E47" s="4">
        <f ca="1">VLOOKUP($B47,MAIN!$B:$E,4,FALSE)</f>
        <v>3</v>
      </c>
      <c r="F47" s="4">
        <f>[3]MR!B47</f>
        <v>1</v>
      </c>
      <c r="G47" s="4">
        <f>[3]MR!C47</f>
        <v>3</v>
      </c>
      <c r="H47" s="3">
        <f>[3]MR!D47</f>
        <v>0</v>
      </c>
      <c r="I47" s="4">
        <f>[3]MR!E47</f>
        <v>0</v>
      </c>
      <c r="J47" s="4">
        <f>[3]MR!F47</f>
        <v>0</v>
      </c>
      <c r="K47" s="4">
        <f ca="1">[3]MR!G47</f>
        <v>6</v>
      </c>
    </row>
    <row r="48" spans="1:11" x14ac:dyDescent="0.25">
      <c r="A48" s="4">
        <v>47</v>
      </c>
      <c r="B48" s="4" t="str">
        <f>MAIN!B49</f>
        <v>AUDUSD Curncy</v>
      </c>
      <c r="C48" s="4" t="str">
        <f>MAIN!C48</f>
        <v>AUD/JPY</v>
      </c>
      <c r="D48" s="4" t="str">
        <f>MAIN!D48</f>
        <v>CURRENCY</v>
      </c>
      <c r="E48" s="4">
        <f ca="1">VLOOKUP($B48,MAIN!$B:$E,4,FALSE)</f>
        <v>0</v>
      </c>
      <c r="F48" s="4">
        <f>[3]MR!B48</f>
        <v>5</v>
      </c>
      <c r="G48" s="4">
        <f>[3]MR!C48</f>
        <v>3</v>
      </c>
      <c r="H48" s="3">
        <f>[3]MR!D48</f>
        <v>0</v>
      </c>
      <c r="I48" s="4">
        <f>[3]MR!E48</f>
        <v>2</v>
      </c>
      <c r="J48" s="4">
        <f>[3]MR!F48</f>
        <v>0</v>
      </c>
      <c r="K48" s="4">
        <f ca="1">[3]MR!G48</f>
        <v>9</v>
      </c>
    </row>
    <row r="49" spans="1:11" x14ac:dyDescent="0.25">
      <c r="A49" s="4">
        <v>48</v>
      </c>
      <c r="B49" s="4" t="str">
        <f>MAIN!B50</f>
        <v>BGNEUR Curncy</v>
      </c>
      <c r="C49" s="4" t="str">
        <f>MAIN!C49</f>
        <v>AUD/USD</v>
      </c>
      <c r="D49" s="4" t="str">
        <f>MAIN!D49</f>
        <v>CURRENCY</v>
      </c>
      <c r="E49" s="4">
        <f ca="1">VLOOKUP($B49,MAIN!$B:$E,4,FALSE)</f>
        <v>-1</v>
      </c>
      <c r="F49" s="4">
        <f>[3]MR!B49</f>
        <v>1</v>
      </c>
      <c r="G49" s="4">
        <f>[3]MR!C49</f>
        <v>3</v>
      </c>
      <c r="H49" s="3">
        <f>[3]MR!D49</f>
        <v>0</v>
      </c>
      <c r="I49" s="4">
        <f>[3]MR!E49</f>
        <v>2</v>
      </c>
      <c r="J49" s="4">
        <f>[3]MR!F49</f>
        <v>3</v>
      </c>
      <c r="K49" s="4">
        <f ca="1">[3]MR!G49</f>
        <v>12</v>
      </c>
    </row>
    <row r="50" spans="1:11" x14ac:dyDescent="0.25">
      <c r="A50" s="4">
        <v>49</v>
      </c>
      <c r="B50" s="4" t="str">
        <f>MAIN!B51</f>
        <v>BGNUSD Curncy</v>
      </c>
      <c r="C50" s="4" t="str">
        <f>MAIN!C50</f>
        <v>BGN/EUR</v>
      </c>
      <c r="D50" s="4" t="str">
        <f>MAIN!D50</f>
        <v>CURRENCY</v>
      </c>
      <c r="E50" s="4">
        <f ca="1">VLOOKUP($B50,MAIN!$B:$E,4,FALSE)</f>
        <v>3</v>
      </c>
      <c r="F50" s="4">
        <f>[3]MR!B50</f>
        <v>0</v>
      </c>
      <c r="G50" s="4">
        <f>[3]MR!C50</f>
        <v>0</v>
      </c>
      <c r="H50" s="3">
        <f>[3]MR!D50</f>
        <v>0</v>
      </c>
      <c r="I50" s="4">
        <f>[3]MR!E50</f>
        <v>1</v>
      </c>
      <c r="J50" s="4">
        <f>[3]MR!F50</f>
        <v>1</v>
      </c>
      <c r="K50" s="4">
        <f ca="1">[3]MR!G50</f>
        <v>6</v>
      </c>
    </row>
    <row r="51" spans="1:11" x14ac:dyDescent="0.25">
      <c r="A51" s="4">
        <v>50</v>
      </c>
      <c r="B51" s="4" t="str">
        <f>MAIN!B52</f>
        <v>BRLEUR Curncy</v>
      </c>
      <c r="C51" s="4" t="str">
        <f>MAIN!C51</f>
        <v>BGN/USD</v>
      </c>
      <c r="D51" s="4" t="str">
        <f>MAIN!D51</f>
        <v>CURRENCY</v>
      </c>
      <c r="E51" s="4">
        <f ca="1">VLOOKUP($B51,MAIN!$B:$E,4,FALSE)</f>
        <v>3</v>
      </c>
      <c r="F51" s="4">
        <f>[3]MR!B51</f>
        <v>1</v>
      </c>
      <c r="G51" s="4">
        <f>[3]MR!C51</f>
        <v>0</v>
      </c>
      <c r="H51" s="3">
        <f>[3]MR!D51</f>
        <v>0</v>
      </c>
      <c r="I51" s="4">
        <f>[3]MR!E51</f>
        <v>0</v>
      </c>
      <c r="J51" s="4">
        <f>[3]MR!F51</f>
        <v>3</v>
      </c>
      <c r="K51" s="4">
        <f ca="1">[3]MR!G51</f>
        <v>6</v>
      </c>
    </row>
    <row r="52" spans="1:11" x14ac:dyDescent="0.25">
      <c r="A52" s="4">
        <v>51</v>
      </c>
      <c r="B52" s="4" t="str">
        <f>MAIN!B53</f>
        <v>BRLUSD Curncy</v>
      </c>
      <c r="C52" s="4" t="str">
        <f>MAIN!C52</f>
        <v>BRL/EUR</v>
      </c>
      <c r="D52" s="4" t="str">
        <f>MAIN!D52</f>
        <v>CURRENCY</v>
      </c>
      <c r="E52" s="4">
        <f ca="1">VLOOKUP($B52,MAIN!$B:$E,4,FALSE)</f>
        <v>5</v>
      </c>
      <c r="F52" s="4">
        <f>[3]MR!B52</f>
        <v>1</v>
      </c>
      <c r="G52" s="4">
        <f>[3]MR!C52</f>
        <v>0</v>
      </c>
      <c r="H52" s="3">
        <f>[3]MR!D52</f>
        <v>0</v>
      </c>
      <c r="I52" s="4">
        <f>[3]MR!E52</f>
        <v>0</v>
      </c>
      <c r="J52" s="4">
        <f>[3]MR!F52</f>
        <v>0</v>
      </c>
      <c r="K52" s="4">
        <f ca="1">[3]MR!G52</f>
        <v>3</v>
      </c>
    </row>
    <row r="53" spans="1:11" x14ac:dyDescent="0.25">
      <c r="A53" s="4">
        <v>52</v>
      </c>
      <c r="B53" s="4" t="str">
        <f>MAIN!B54</f>
        <v>CADEUR Curncy</v>
      </c>
      <c r="C53" s="4" t="str">
        <f>MAIN!C53</f>
        <v>BRL/USD</v>
      </c>
      <c r="D53" s="4" t="str">
        <f>MAIN!D53</f>
        <v>CURRENCY</v>
      </c>
      <c r="E53" s="4">
        <f ca="1">VLOOKUP($B53,MAIN!$B:$E,4,FALSE)</f>
        <v>-1</v>
      </c>
      <c r="F53" s="4">
        <f>[3]MR!B53</f>
        <v>1</v>
      </c>
      <c r="G53" s="4">
        <f>[3]MR!C53</f>
        <v>0</v>
      </c>
      <c r="H53" s="3">
        <f>[3]MR!D53</f>
        <v>0</v>
      </c>
      <c r="I53" s="4">
        <f>[3]MR!E53</f>
        <v>2</v>
      </c>
      <c r="J53" s="4">
        <f>[3]MR!F53</f>
        <v>4</v>
      </c>
      <c r="K53" s="4">
        <f ca="1">[3]MR!G53</f>
        <v>9</v>
      </c>
    </row>
    <row r="54" spans="1:11" x14ac:dyDescent="0.25">
      <c r="A54" s="4">
        <v>53</v>
      </c>
      <c r="B54" s="4" t="str">
        <f>MAIN!B55</f>
        <v>CADJPY Curncy</v>
      </c>
      <c r="C54" s="4" t="str">
        <f>MAIN!C54</f>
        <v>CAD/EUR</v>
      </c>
      <c r="D54" s="4" t="str">
        <f>MAIN!D54</f>
        <v>CURRENCY</v>
      </c>
      <c r="E54" s="4">
        <f ca="1">VLOOKUP($B54,MAIN!$B:$E,4,FALSE)</f>
        <v>-1</v>
      </c>
      <c r="F54" s="4">
        <f>[3]MR!B54</f>
        <v>5</v>
      </c>
      <c r="G54" s="4">
        <f>[3]MR!C54</f>
        <v>10</v>
      </c>
      <c r="H54" s="3">
        <f>[3]MR!D54</f>
        <v>0</v>
      </c>
      <c r="I54" s="4">
        <f>[3]MR!E54</f>
        <v>0</v>
      </c>
      <c r="J54" s="4">
        <f>[3]MR!F54</f>
        <v>2</v>
      </c>
      <c r="K54" s="4">
        <f ca="1">[3]MR!G54</f>
        <v>9</v>
      </c>
    </row>
    <row r="55" spans="1:11" x14ac:dyDescent="0.25">
      <c r="A55" s="4">
        <v>54</v>
      </c>
      <c r="B55" s="4" t="str">
        <f>MAIN!B56</f>
        <v>CADUSD Curncy</v>
      </c>
      <c r="C55" s="4" t="str">
        <f>MAIN!C55</f>
        <v>CAD/JPY</v>
      </c>
      <c r="D55" s="4" t="str">
        <f>MAIN!D55</f>
        <v>CURRENCY</v>
      </c>
      <c r="E55" s="4">
        <f ca="1">VLOOKUP($B55,MAIN!$B:$E,4,FALSE)</f>
        <v>4</v>
      </c>
      <c r="F55" s="4">
        <f>[3]MR!B55</f>
        <v>4</v>
      </c>
      <c r="G55" s="4">
        <f>[3]MR!C55</f>
        <v>0</v>
      </c>
      <c r="H55" s="3">
        <f>[3]MR!D55</f>
        <v>0</v>
      </c>
      <c r="I55" s="4">
        <f>[3]MR!E55</f>
        <v>2</v>
      </c>
      <c r="J55" s="4">
        <f>[3]MR!F55</f>
        <v>0</v>
      </c>
      <c r="K55" s="4">
        <f ca="1">[3]MR!G55</f>
        <v>6</v>
      </c>
    </row>
    <row r="56" spans="1:11" x14ac:dyDescent="0.25">
      <c r="A56" s="4">
        <v>55</v>
      </c>
      <c r="B56" s="4" t="str">
        <f>MAIN!B57</f>
        <v>CHFEUR Curncy</v>
      </c>
      <c r="C56" s="4" t="str">
        <f>MAIN!C56</f>
        <v>CAD/USD</v>
      </c>
      <c r="D56" s="4" t="str">
        <f>MAIN!D56</f>
        <v>CURRENCY</v>
      </c>
      <c r="E56" s="4">
        <f ca="1">VLOOKUP($B56,MAIN!$B:$E,4,FALSE)</f>
        <v>4</v>
      </c>
      <c r="F56" s="4">
        <f>[3]MR!B56</f>
        <v>0</v>
      </c>
      <c r="G56" s="4">
        <f>[3]MR!C56</f>
        <v>0</v>
      </c>
      <c r="H56" s="3">
        <f>[3]MR!D56</f>
        <v>0</v>
      </c>
      <c r="I56" s="4">
        <f>[3]MR!E56</f>
        <v>0</v>
      </c>
      <c r="J56" s="4">
        <f>[3]MR!F56</f>
        <v>3</v>
      </c>
      <c r="K56" s="4">
        <f ca="1">[3]MR!G56</f>
        <v>3</v>
      </c>
    </row>
    <row r="57" spans="1:11" x14ac:dyDescent="0.25">
      <c r="A57" s="4">
        <v>56</v>
      </c>
      <c r="B57" s="4" t="str">
        <f>MAIN!B58</f>
        <v>CHFJPY Curncy</v>
      </c>
      <c r="C57" s="4" t="str">
        <f>MAIN!C57</f>
        <v>CHF/EUR</v>
      </c>
      <c r="D57" s="4" t="str">
        <f>MAIN!D57</f>
        <v>CURRENCY</v>
      </c>
      <c r="E57" s="4">
        <f ca="1">VLOOKUP($B57,MAIN!$B:$E,4,FALSE)</f>
        <v>1</v>
      </c>
      <c r="F57" s="4">
        <f>[3]MR!B57</f>
        <v>5</v>
      </c>
      <c r="G57" s="4">
        <f>[3]MR!C57</f>
        <v>7</v>
      </c>
      <c r="H57" s="3">
        <f>[3]MR!D57</f>
        <v>0</v>
      </c>
      <c r="I57" s="4">
        <f>[3]MR!E57</f>
        <v>1</v>
      </c>
      <c r="J57" s="4">
        <f>[3]MR!F57</f>
        <v>0</v>
      </c>
      <c r="K57" s="4">
        <f ca="1">[3]MR!G57</f>
        <v>9</v>
      </c>
    </row>
    <row r="58" spans="1:11" x14ac:dyDescent="0.25">
      <c r="A58" s="4">
        <v>57</v>
      </c>
      <c r="B58" s="4" t="str">
        <f>MAIN!B59</f>
        <v>CHFUSD Curncy</v>
      </c>
      <c r="C58" s="4" t="str">
        <f>MAIN!C58</f>
        <v>CHF/JPY</v>
      </c>
      <c r="D58" s="4" t="str">
        <f>MAIN!D58</f>
        <v>CURRENCY</v>
      </c>
      <c r="E58" s="4">
        <f ca="1">VLOOKUP($B58,MAIN!$B:$E,4,FALSE)</f>
        <v>4</v>
      </c>
      <c r="F58" s="4">
        <f>[3]MR!B58</f>
        <v>4</v>
      </c>
      <c r="G58" s="4">
        <f>[3]MR!C58</f>
        <v>0</v>
      </c>
      <c r="H58" s="3">
        <f>[3]MR!D58</f>
        <v>0</v>
      </c>
      <c r="I58" s="4">
        <f>[3]MR!E58</f>
        <v>2</v>
      </c>
      <c r="J58" s="4">
        <f>[3]MR!F58</f>
        <v>0</v>
      </c>
      <c r="K58" s="4">
        <f ca="1">[3]MR!G58</f>
        <v>6</v>
      </c>
    </row>
    <row r="59" spans="1:11" x14ac:dyDescent="0.25">
      <c r="A59" s="4">
        <v>58</v>
      </c>
      <c r="B59" s="4" t="str">
        <f>MAIN!B60</f>
        <v>CLPEUR Curncy</v>
      </c>
      <c r="C59" s="4" t="str">
        <f>MAIN!C59</f>
        <v>CHF/USD</v>
      </c>
      <c r="D59" s="4" t="str">
        <f>MAIN!D59</f>
        <v>CURRENCY</v>
      </c>
      <c r="E59" s="4">
        <f ca="1">VLOOKUP($B59,MAIN!$B:$E,4,FALSE)</f>
        <v>5</v>
      </c>
      <c r="F59" s="4">
        <f>[3]MR!B59</f>
        <v>5</v>
      </c>
      <c r="G59" s="4">
        <f>[3]MR!C59</f>
        <v>0</v>
      </c>
      <c r="H59" s="3">
        <f>[3]MR!D59</f>
        <v>0</v>
      </c>
      <c r="I59" s="4">
        <f>[3]MR!E59</f>
        <v>1</v>
      </c>
      <c r="J59" s="4">
        <f>[3]MR!F59</f>
        <v>0</v>
      </c>
      <c r="K59" s="4">
        <f ca="1">[3]MR!G59</f>
        <v>6</v>
      </c>
    </row>
    <row r="60" spans="1:11" x14ac:dyDescent="0.25">
      <c r="A60" s="4">
        <v>59</v>
      </c>
      <c r="B60" s="4" t="str">
        <f>MAIN!B61</f>
        <v>CLPUSD Curncy</v>
      </c>
      <c r="C60" s="4" t="str">
        <f>MAIN!C60</f>
        <v>CLP/EUR</v>
      </c>
      <c r="D60" s="4" t="str">
        <f>MAIN!D60</f>
        <v>CURRENCY</v>
      </c>
      <c r="E60" s="4">
        <f ca="1">VLOOKUP($B60,MAIN!$B:$E,4,FALSE)</f>
        <v>2</v>
      </c>
      <c r="F60" s="4">
        <f>[3]MR!B60</f>
        <v>2</v>
      </c>
      <c r="G60" s="4">
        <f>[3]MR!C60</f>
        <v>9</v>
      </c>
      <c r="H60" s="3">
        <f>[3]MR!D60</f>
        <v>0</v>
      </c>
      <c r="I60" s="4">
        <f>[3]MR!E60</f>
        <v>3</v>
      </c>
      <c r="J60" s="4">
        <f>[3]MR!F60</f>
        <v>0</v>
      </c>
      <c r="K60" s="4">
        <f ca="1">[3]MR!G60</f>
        <v>9</v>
      </c>
    </row>
    <row r="61" spans="1:11" x14ac:dyDescent="0.25">
      <c r="A61" s="4">
        <v>60</v>
      </c>
      <c r="B61" s="4" t="str">
        <f>MAIN!B62</f>
        <v>CNHEUR Curncy</v>
      </c>
      <c r="C61" s="4" t="str">
        <f>MAIN!C61</f>
        <v>CLP/USD</v>
      </c>
      <c r="D61" s="4" t="str">
        <f>MAIN!D61</f>
        <v>CURRENCY</v>
      </c>
      <c r="E61" s="4">
        <f ca="1">VLOOKUP($B61,MAIN!$B:$E,4,FALSE)</f>
        <v>-1</v>
      </c>
      <c r="F61" s="4">
        <f>[3]MR!B61</f>
        <v>0</v>
      </c>
      <c r="G61" s="4">
        <f>[3]MR!C61</f>
        <v>9</v>
      </c>
      <c r="H61" s="3">
        <f>[3]MR!D61</f>
        <v>0</v>
      </c>
      <c r="I61" s="4">
        <f>[3]MR!E61</f>
        <v>2</v>
      </c>
      <c r="J61" s="4">
        <f>[3]MR!F61</f>
        <v>0</v>
      </c>
      <c r="K61" s="4">
        <f ca="1">[3]MR!G61</f>
        <v>6</v>
      </c>
    </row>
    <row r="62" spans="1:11" x14ac:dyDescent="0.25">
      <c r="A62" s="4">
        <v>61</v>
      </c>
      <c r="B62" s="4" t="str">
        <f>MAIN!B63</f>
        <v>CNHJPY Curncy</v>
      </c>
      <c r="C62" s="4" t="str">
        <f>MAIN!C62</f>
        <v>CNH/EUR</v>
      </c>
      <c r="D62" s="4" t="str">
        <f>MAIN!D62</f>
        <v>CURRENCY</v>
      </c>
      <c r="E62" s="4">
        <f ca="1">VLOOKUP($B62,MAIN!$B:$E,4,FALSE)</f>
        <v>1</v>
      </c>
      <c r="F62" s="4">
        <f>[3]MR!B62</f>
        <v>0</v>
      </c>
      <c r="G62" s="4">
        <f>[3]MR!C62</f>
        <v>0</v>
      </c>
      <c r="H62" s="3">
        <f>[3]MR!D62</f>
        <v>0</v>
      </c>
      <c r="I62" s="4">
        <f>[3]MR!E62</f>
        <v>3</v>
      </c>
      <c r="J62" s="4">
        <f>[3]MR!F62</f>
        <v>0</v>
      </c>
      <c r="K62" s="4">
        <f ca="1">[3]MR!G62</f>
        <v>3</v>
      </c>
    </row>
    <row r="63" spans="1:11" x14ac:dyDescent="0.25">
      <c r="A63" s="4">
        <v>62</v>
      </c>
      <c r="B63" s="4" t="str">
        <f>MAIN!B64</f>
        <v>CNHUSD Curncy</v>
      </c>
      <c r="C63" s="4" t="str">
        <f>MAIN!C63</f>
        <v>CNH/JPY</v>
      </c>
      <c r="D63" s="4" t="str">
        <f>MAIN!D63</f>
        <v>CURRENCY</v>
      </c>
      <c r="E63" s="4">
        <f ca="1">VLOOKUP($B63,MAIN!$B:$E,4,FALSE)</f>
        <v>0</v>
      </c>
      <c r="F63" s="4">
        <f>[3]MR!B63</f>
        <v>4</v>
      </c>
      <c r="G63" s="4">
        <f>[3]MR!C63</f>
        <v>0</v>
      </c>
      <c r="H63" s="3">
        <f>[3]MR!D63</f>
        <v>0</v>
      </c>
      <c r="I63" s="4">
        <f>[3]MR!E63</f>
        <v>2</v>
      </c>
      <c r="J63" s="4">
        <f>[3]MR!F63</f>
        <v>0</v>
      </c>
      <c r="K63" s="4">
        <f ca="1">[3]MR!G63</f>
        <v>6</v>
      </c>
    </row>
    <row r="64" spans="1:11" x14ac:dyDescent="0.25">
      <c r="A64" s="4">
        <v>63</v>
      </c>
      <c r="B64" s="4" t="str">
        <f>MAIN!B65</f>
        <v>CNYUSD Curncy</v>
      </c>
      <c r="C64" s="4" t="str">
        <f>MAIN!C64</f>
        <v>CNH/USD</v>
      </c>
      <c r="D64" s="4" t="str">
        <f>MAIN!D64</f>
        <v>CURRENCY</v>
      </c>
      <c r="E64" s="4">
        <f ca="1">VLOOKUP($B64,MAIN!$B:$E,4,FALSE)</f>
        <v>-1</v>
      </c>
      <c r="F64" s="4">
        <f>[3]MR!B64</f>
        <v>3</v>
      </c>
      <c r="G64" s="4">
        <f>[3]MR!C64</f>
        <v>0</v>
      </c>
      <c r="H64" s="3">
        <f>[3]MR!D64</f>
        <v>0</v>
      </c>
      <c r="I64" s="4">
        <f>[3]MR!E64</f>
        <v>1</v>
      </c>
      <c r="J64" s="4">
        <f>[3]MR!F64</f>
        <v>0</v>
      </c>
      <c r="K64" s="4">
        <f ca="1">[3]MR!G64</f>
        <v>6</v>
      </c>
    </row>
    <row r="65" spans="1:11" x14ac:dyDescent="0.25">
      <c r="A65" s="4">
        <v>64</v>
      </c>
      <c r="B65" s="4" t="str">
        <f>MAIN!B66</f>
        <v>CZKEUR Curncy</v>
      </c>
      <c r="C65" s="4" t="str">
        <f>MAIN!C65</f>
        <v>CNY/USD</v>
      </c>
      <c r="D65" s="4" t="str">
        <f>MAIN!D65</f>
        <v>CURRENCY</v>
      </c>
      <c r="E65" s="4">
        <f ca="1">VLOOKUP($B65,MAIN!$B:$E,4,FALSE)</f>
        <v>-1</v>
      </c>
      <c r="F65" s="4">
        <f>[3]MR!B65</f>
        <v>3</v>
      </c>
      <c r="G65" s="4">
        <f>[3]MR!C65</f>
        <v>0</v>
      </c>
      <c r="H65" s="3">
        <f>[3]MR!D65</f>
        <v>0</v>
      </c>
      <c r="I65" s="4">
        <f>[3]MR!E65</f>
        <v>1</v>
      </c>
      <c r="J65" s="4">
        <f>[3]MR!F65</f>
        <v>0</v>
      </c>
      <c r="K65" s="4">
        <f ca="1">[3]MR!G65</f>
        <v>6</v>
      </c>
    </row>
    <row r="66" spans="1:11" x14ac:dyDescent="0.25">
      <c r="A66" s="4">
        <v>65</v>
      </c>
      <c r="B66" s="4" t="str">
        <f>MAIN!B67</f>
        <v>CZKUSD Curncy</v>
      </c>
      <c r="C66" s="4" t="str">
        <f>MAIN!C66</f>
        <v>CZK/EUR</v>
      </c>
      <c r="D66" s="4" t="str">
        <f>MAIN!D66</f>
        <v>CURRENCY</v>
      </c>
      <c r="E66" s="4">
        <f ca="1">VLOOKUP($B66,MAIN!$B:$E,4,FALSE)</f>
        <v>3</v>
      </c>
      <c r="F66" s="4">
        <f>[3]MR!B66</f>
        <v>5</v>
      </c>
      <c r="G66" s="4">
        <f>[3]MR!C66</f>
        <v>0</v>
      </c>
      <c r="H66" s="3">
        <f>[3]MR!D66</f>
        <v>0</v>
      </c>
      <c r="I66" s="4">
        <f>[3]MR!E66</f>
        <v>1</v>
      </c>
      <c r="J66" s="4">
        <f>[3]MR!F66</f>
        <v>4</v>
      </c>
      <c r="K66" s="4">
        <f ca="1">[3]MR!G66</f>
        <v>9</v>
      </c>
    </row>
    <row r="67" spans="1:11" x14ac:dyDescent="0.25">
      <c r="A67" s="4">
        <v>66</v>
      </c>
      <c r="B67" s="4" t="str">
        <f>MAIN!B68</f>
        <v>DKKEUR Curncy</v>
      </c>
      <c r="C67" s="4" t="str">
        <f>MAIN!C67</f>
        <v>CZK/USD</v>
      </c>
      <c r="D67" s="4" t="str">
        <f>MAIN!D67</f>
        <v>CURRENCY</v>
      </c>
      <c r="E67" s="4">
        <f ca="1">VLOOKUP($B67,MAIN!$B:$E,4,FALSE)</f>
        <v>-1</v>
      </c>
      <c r="F67" s="4">
        <f>[3]MR!B67</f>
        <v>1</v>
      </c>
      <c r="G67" s="4">
        <f>[3]MR!C67</f>
        <v>0</v>
      </c>
      <c r="H67" s="3">
        <f>[3]MR!D67</f>
        <v>0</v>
      </c>
      <c r="I67" s="4">
        <f>[3]MR!E67</f>
        <v>2</v>
      </c>
      <c r="J67" s="4">
        <f>[3]MR!F67</f>
        <v>4</v>
      </c>
      <c r="K67" s="4">
        <f ca="1">[3]MR!G67</f>
        <v>9</v>
      </c>
    </row>
    <row r="68" spans="1:11" x14ac:dyDescent="0.25">
      <c r="A68" s="4">
        <v>67</v>
      </c>
      <c r="B68" s="4" t="str">
        <f>MAIN!B69</f>
        <v>DKKJPY Curncy</v>
      </c>
      <c r="C68" s="4" t="str">
        <f>MAIN!C68</f>
        <v>DKK/EUR</v>
      </c>
      <c r="D68" s="4" t="str">
        <f>MAIN!D68</f>
        <v>CURRENCY</v>
      </c>
      <c r="E68" s="4">
        <f ca="1">VLOOKUP($B68,MAIN!$B:$E,4,FALSE)</f>
        <v>-1</v>
      </c>
      <c r="F68" s="4">
        <f>[3]MR!B68</f>
        <v>5</v>
      </c>
      <c r="G68" s="4">
        <f>[3]MR!C68</f>
        <v>0</v>
      </c>
      <c r="H68" s="3">
        <f>[3]MR!D68</f>
        <v>0</v>
      </c>
      <c r="I68" s="4">
        <f>[3]MR!E68</f>
        <v>2</v>
      </c>
      <c r="J68" s="4">
        <f>[3]MR!F68</f>
        <v>2</v>
      </c>
      <c r="K68" s="4">
        <f ca="1">[3]MR!G68</f>
        <v>9</v>
      </c>
    </row>
    <row r="69" spans="1:11" x14ac:dyDescent="0.25">
      <c r="A69" s="4">
        <v>68</v>
      </c>
      <c r="B69" s="4" t="str">
        <f>MAIN!B70</f>
        <v>DKKUSD Curncy</v>
      </c>
      <c r="C69" s="4" t="str">
        <f>MAIN!C69</f>
        <v>DKK/JPY</v>
      </c>
      <c r="D69" s="4" t="str">
        <f>MAIN!D69</f>
        <v>CURRENCY</v>
      </c>
      <c r="E69" s="4">
        <f ca="1">VLOOKUP($B69,MAIN!$B:$E,4,FALSE)</f>
        <v>5</v>
      </c>
      <c r="F69" s="4">
        <f>[3]MR!B69</f>
        <v>0</v>
      </c>
      <c r="G69" s="4">
        <f>[3]MR!C69</f>
        <v>0</v>
      </c>
      <c r="H69" s="3">
        <f>[3]MR!D69</f>
        <v>0</v>
      </c>
      <c r="I69" s="4">
        <f>[3]MR!E69</f>
        <v>2</v>
      </c>
      <c r="J69" s="4">
        <f>[3]MR!F69</f>
        <v>0</v>
      </c>
      <c r="K69" s="4">
        <f ca="1">[3]MR!G69</f>
        <v>3</v>
      </c>
    </row>
    <row r="70" spans="1:11" x14ac:dyDescent="0.25">
      <c r="A70" s="4">
        <v>69</v>
      </c>
      <c r="B70" s="4" t="str">
        <f>MAIN!B71</f>
        <v>EURUSD Curncy</v>
      </c>
      <c r="C70" s="4" t="str">
        <f>MAIN!C70</f>
        <v>DKK/USD</v>
      </c>
      <c r="D70" s="4" t="str">
        <f>MAIN!D70</f>
        <v>CURRENCY</v>
      </c>
      <c r="E70" s="4">
        <f ca="1">VLOOKUP($B70,MAIN!$B:$E,4,FALSE)</f>
        <v>3</v>
      </c>
      <c r="F70" s="4">
        <f>[3]MR!B70</f>
        <v>5</v>
      </c>
      <c r="G70" s="4">
        <f>[3]MR!C70</f>
        <v>0</v>
      </c>
      <c r="H70" s="3">
        <f>[3]MR!D70</f>
        <v>0</v>
      </c>
      <c r="I70" s="4">
        <f>[3]MR!E70</f>
        <v>0</v>
      </c>
      <c r="J70" s="4">
        <f>[3]MR!F70</f>
        <v>3</v>
      </c>
      <c r="K70" s="4">
        <f ca="1">[3]MR!G70</f>
        <v>6</v>
      </c>
    </row>
    <row r="71" spans="1:11" x14ac:dyDescent="0.25">
      <c r="A71" s="4">
        <v>70</v>
      </c>
      <c r="B71" s="4" t="str">
        <f>MAIN!B72</f>
        <v>GBPEUR Curncy</v>
      </c>
      <c r="C71" s="4" t="str">
        <f>MAIN!C71</f>
        <v>EUR/USD</v>
      </c>
      <c r="D71" s="4" t="str">
        <f>MAIN!D71</f>
        <v>CURRENCY</v>
      </c>
      <c r="E71" s="4">
        <f ca="1">VLOOKUP($B71,MAIN!$B:$E,4,FALSE)</f>
        <v>-1</v>
      </c>
      <c r="F71" s="4">
        <f>[3]MR!B71</f>
        <v>1</v>
      </c>
      <c r="G71" s="4">
        <f>[3]MR!C71</f>
        <v>0</v>
      </c>
      <c r="H71" s="3">
        <f>[3]MR!D71</f>
        <v>0</v>
      </c>
      <c r="I71" s="4">
        <f>[3]MR!E71</f>
        <v>0</v>
      </c>
      <c r="J71" s="4">
        <f>[3]MR!F71</f>
        <v>3</v>
      </c>
      <c r="K71" s="4">
        <f ca="1">[3]MR!G71</f>
        <v>6</v>
      </c>
    </row>
    <row r="72" spans="1:11" x14ac:dyDescent="0.25">
      <c r="A72" s="4">
        <v>71</v>
      </c>
      <c r="B72" s="4" t="str">
        <f>MAIN!B73</f>
        <v>GBPJPY Curncy</v>
      </c>
      <c r="C72" s="4" t="str">
        <f>MAIN!C72</f>
        <v>GBP/EUR</v>
      </c>
      <c r="D72" s="4" t="str">
        <f>MAIN!D72</f>
        <v>CURRENCY</v>
      </c>
      <c r="E72" s="4">
        <f ca="1">VLOOKUP($B72,MAIN!$B:$E,4,FALSE)</f>
        <v>1</v>
      </c>
      <c r="F72" s="4">
        <f>[3]MR!B72</f>
        <v>0</v>
      </c>
      <c r="G72" s="4">
        <f>[3]MR!C72</f>
        <v>4</v>
      </c>
      <c r="H72" s="3">
        <f>[3]MR!D72</f>
        <v>0</v>
      </c>
      <c r="I72" s="4">
        <f>[3]MR!E72</f>
        <v>0</v>
      </c>
      <c r="J72" s="4">
        <f>[3]MR!F72</f>
        <v>2</v>
      </c>
      <c r="K72" s="4">
        <f ca="1">[3]MR!G72</f>
        <v>6</v>
      </c>
    </row>
    <row r="73" spans="1:11" x14ac:dyDescent="0.25">
      <c r="A73" s="4">
        <v>72</v>
      </c>
      <c r="B73" s="4" t="str">
        <f>MAIN!B74</f>
        <v>GBPUSD Curncy</v>
      </c>
      <c r="C73" s="4" t="str">
        <f>MAIN!C73</f>
        <v>GBP/JPY</v>
      </c>
      <c r="D73" s="4" t="str">
        <f>MAIN!D73</f>
        <v>CURRENCY</v>
      </c>
      <c r="E73" s="4">
        <f ca="1">VLOOKUP($B73,MAIN!$B:$E,4,FALSE)</f>
        <v>5</v>
      </c>
      <c r="F73" s="4">
        <f>[3]MR!B73</f>
        <v>0</v>
      </c>
      <c r="G73" s="4">
        <f>[3]MR!C73</f>
        <v>1</v>
      </c>
      <c r="H73" s="3">
        <f>[3]MR!D73</f>
        <v>0</v>
      </c>
      <c r="I73" s="4">
        <f>[3]MR!E73</f>
        <v>0</v>
      </c>
      <c r="J73" s="4">
        <f>[3]MR!F73</f>
        <v>1</v>
      </c>
      <c r="K73" s="4">
        <f ca="1">[3]MR!G73</f>
        <v>6</v>
      </c>
    </row>
    <row r="74" spans="1:11" x14ac:dyDescent="0.25">
      <c r="A74" s="4">
        <v>73</v>
      </c>
      <c r="B74" s="4" t="str">
        <f>MAIN!B75</f>
        <v>HKDEUR Curncy</v>
      </c>
      <c r="C74" s="4" t="str">
        <f>MAIN!C74</f>
        <v>GBP/USD</v>
      </c>
      <c r="D74" s="4" t="str">
        <f>MAIN!D74</f>
        <v>CURRENCY</v>
      </c>
      <c r="E74" s="4">
        <f ca="1">VLOOKUP($B74,MAIN!$B:$E,4,FALSE)</f>
        <v>-1</v>
      </c>
      <c r="F74" s="4">
        <f>[3]MR!B74</f>
        <v>0</v>
      </c>
      <c r="G74" s="4">
        <f>[3]MR!C74</f>
        <v>0</v>
      </c>
      <c r="H74" s="3">
        <f>[3]MR!D74</f>
        <v>0</v>
      </c>
      <c r="I74" s="4">
        <f>[3]MR!E74</f>
        <v>0</v>
      </c>
      <c r="J74" s="4">
        <f>[3]MR!F74</f>
        <v>3</v>
      </c>
      <c r="K74" s="4">
        <f ca="1">[3]MR!G74</f>
        <v>3</v>
      </c>
    </row>
    <row r="75" spans="1:11" x14ac:dyDescent="0.25">
      <c r="A75" s="4">
        <v>74</v>
      </c>
      <c r="B75" s="4" t="str">
        <f>MAIN!B76</f>
        <v>HKDUSD Curncy</v>
      </c>
      <c r="C75" s="4" t="str">
        <f>MAIN!C75</f>
        <v>HKD/EUR</v>
      </c>
      <c r="D75" s="4" t="str">
        <f>MAIN!D75</f>
        <v>CURRENCY</v>
      </c>
      <c r="E75" s="4">
        <f ca="1">VLOOKUP($B75,MAIN!$B:$E,4,FALSE)</f>
        <v>-1</v>
      </c>
      <c r="F75" s="4">
        <f>[3]MR!B75</f>
        <v>0</v>
      </c>
      <c r="G75" s="4">
        <f>[3]MR!C75</f>
        <v>0</v>
      </c>
      <c r="H75" s="3">
        <f>[3]MR!D75</f>
        <v>0</v>
      </c>
      <c r="I75" s="4">
        <f>[3]MR!E75</f>
        <v>3</v>
      </c>
      <c r="J75" s="4">
        <f>[3]MR!F75</f>
        <v>0</v>
      </c>
      <c r="K75" s="4">
        <f ca="1">[3]MR!G75</f>
        <v>3</v>
      </c>
    </row>
    <row r="76" spans="1:11" x14ac:dyDescent="0.25">
      <c r="A76" s="4">
        <v>75</v>
      </c>
      <c r="B76" s="4" t="str">
        <f>MAIN!B77</f>
        <v>HUFEUR Curncy</v>
      </c>
      <c r="C76" s="4" t="str">
        <f>MAIN!C76</f>
        <v>HKD/USD</v>
      </c>
      <c r="D76" s="4" t="str">
        <f>MAIN!D76</f>
        <v>CURRENCY</v>
      </c>
      <c r="E76" s="4">
        <f ca="1">VLOOKUP($B76,MAIN!$B:$E,4,FALSE)</f>
        <v>4</v>
      </c>
      <c r="F76" s="4">
        <f>[3]MR!B76</f>
        <v>2</v>
      </c>
      <c r="G76" s="4">
        <f>[3]MR!C76</f>
        <v>0</v>
      </c>
      <c r="H76" s="3">
        <f>[3]MR!D76</f>
        <v>0</v>
      </c>
      <c r="I76" s="4">
        <f>[3]MR!E76</f>
        <v>0</v>
      </c>
      <c r="J76" s="4">
        <f>[3]MR!F76</f>
        <v>1</v>
      </c>
      <c r="K76" s="4">
        <f ca="1">[3]MR!G76</f>
        <v>6</v>
      </c>
    </row>
    <row r="77" spans="1:11" x14ac:dyDescent="0.25">
      <c r="A77" s="4">
        <v>76</v>
      </c>
      <c r="B77" s="4" t="str">
        <f>MAIN!B78</f>
        <v>HUFUSD Curncy</v>
      </c>
      <c r="C77" s="4" t="str">
        <f>MAIN!C77</f>
        <v>HUF/EUR</v>
      </c>
      <c r="D77" s="4" t="str">
        <f>MAIN!D77</f>
        <v>CURRENCY</v>
      </c>
      <c r="E77" s="4">
        <f ca="1">VLOOKUP($B77,MAIN!$B:$E,4,FALSE)</f>
        <v>5</v>
      </c>
      <c r="F77" s="4">
        <f>[3]MR!B77</f>
        <v>0</v>
      </c>
      <c r="G77" s="4">
        <f>[3]MR!C77</f>
        <v>0</v>
      </c>
      <c r="H77" s="3">
        <f>[3]MR!D77</f>
        <v>0</v>
      </c>
      <c r="I77" s="4">
        <f>[3]MR!E77</f>
        <v>2</v>
      </c>
      <c r="J77" s="4">
        <f>[3]MR!F77</f>
        <v>0</v>
      </c>
      <c r="K77" s="4">
        <f ca="1">[3]MR!G77</f>
        <v>3</v>
      </c>
    </row>
    <row r="78" spans="1:11" x14ac:dyDescent="0.25">
      <c r="A78" s="4">
        <v>77</v>
      </c>
      <c r="B78" s="4" t="str">
        <f>MAIN!B79</f>
        <v>INRUSD Curncy</v>
      </c>
      <c r="C78" s="4" t="str">
        <f>MAIN!C78</f>
        <v>HUF/USD</v>
      </c>
      <c r="D78" s="4" t="str">
        <f>MAIN!D78</f>
        <v>CURRENCY</v>
      </c>
      <c r="E78" s="4">
        <f ca="1">VLOOKUP($B78,MAIN!$B:$E,4,FALSE)</f>
        <v>-1</v>
      </c>
      <c r="F78" s="4">
        <f>[3]MR!B78</f>
        <v>0</v>
      </c>
      <c r="G78" s="4">
        <f>[3]MR!C78</f>
        <v>0</v>
      </c>
      <c r="H78" s="3">
        <f>[3]MR!D78</f>
        <v>0</v>
      </c>
      <c r="I78" s="4">
        <f>[3]MR!E78</f>
        <v>2</v>
      </c>
      <c r="J78" s="4">
        <f>[3]MR!F78</f>
        <v>3</v>
      </c>
      <c r="K78" s="4">
        <f ca="1">[3]MR!G78</f>
        <v>6</v>
      </c>
    </row>
    <row r="79" spans="1:11" x14ac:dyDescent="0.25">
      <c r="A79" s="4">
        <v>78</v>
      </c>
      <c r="B79" s="4" t="str">
        <f>MAIN!B80</f>
        <v>ISKEUR Curncy</v>
      </c>
      <c r="C79" s="4" t="str">
        <f>MAIN!C79</f>
        <v>INR/USD</v>
      </c>
      <c r="D79" s="4" t="str">
        <f>MAIN!D79</f>
        <v>CURRENCY</v>
      </c>
      <c r="E79" s="4">
        <f ca="1">VLOOKUP($B79,MAIN!$B:$E,4,FALSE)</f>
        <v>3</v>
      </c>
      <c r="F79" s="4">
        <f>[3]MR!B79</f>
        <v>5</v>
      </c>
      <c r="G79" s="4">
        <f>[3]MR!C79</f>
        <v>6</v>
      </c>
      <c r="H79" s="3">
        <f>[3]MR!D79</f>
        <v>0</v>
      </c>
      <c r="I79" s="4">
        <f>[3]MR!E79</f>
        <v>0</v>
      </c>
      <c r="J79" s="4">
        <f>[3]MR!F79</f>
        <v>0</v>
      </c>
      <c r="K79" s="4">
        <f ca="1">[3]MR!G79</f>
        <v>6</v>
      </c>
    </row>
    <row r="80" spans="1:11" x14ac:dyDescent="0.25">
      <c r="A80" s="4">
        <v>79</v>
      </c>
      <c r="B80" s="4" t="str">
        <f>MAIN!B81</f>
        <v>ISKUSD Curncy</v>
      </c>
      <c r="C80" s="4" t="str">
        <f>MAIN!C80</f>
        <v>ISK/EUR</v>
      </c>
      <c r="D80" s="4" t="str">
        <f>MAIN!D80</f>
        <v>CURRENCY</v>
      </c>
      <c r="E80" s="4">
        <f ca="1">VLOOKUP($B80,MAIN!$B:$E,4,FALSE)</f>
        <v>4</v>
      </c>
      <c r="F80" s="4">
        <f>[3]MR!B80</f>
        <v>1</v>
      </c>
      <c r="G80" s="4">
        <f>[3]MR!C80</f>
        <v>0</v>
      </c>
      <c r="H80" s="3">
        <f>[3]MR!D80</f>
        <v>0</v>
      </c>
      <c r="I80" s="4">
        <f>[3]MR!E80</f>
        <v>0</v>
      </c>
      <c r="J80" s="4">
        <f>[3]MR!F80</f>
        <v>0</v>
      </c>
      <c r="K80" s="4">
        <f ca="1">[3]MR!G80</f>
        <v>3</v>
      </c>
    </row>
    <row r="81" spans="1:11" x14ac:dyDescent="0.25">
      <c r="A81" s="4">
        <v>80</v>
      </c>
      <c r="B81" s="4" t="str">
        <f>MAIN!B82</f>
        <v>JPYEUR Curncy</v>
      </c>
      <c r="C81" s="4" t="str">
        <f>MAIN!C81</f>
        <v>ISK/USD</v>
      </c>
      <c r="D81" s="4" t="str">
        <f>MAIN!D81</f>
        <v>CURRENCY</v>
      </c>
      <c r="E81" s="4">
        <f ca="1">VLOOKUP($B81,MAIN!$B:$E,4,FALSE)</f>
        <v>-1</v>
      </c>
      <c r="F81" s="4">
        <f>[3]MR!B81</f>
        <v>5</v>
      </c>
      <c r="G81" s="4">
        <f>[3]MR!C81</f>
        <v>0</v>
      </c>
      <c r="H81" s="3">
        <f>[3]MR!D81</f>
        <v>0</v>
      </c>
      <c r="I81" s="4">
        <f>[3]MR!E81</f>
        <v>0</v>
      </c>
      <c r="J81" s="4">
        <f>[3]MR!F81</f>
        <v>0</v>
      </c>
      <c r="K81" s="4">
        <f ca="1">[3]MR!G81</f>
        <v>3</v>
      </c>
    </row>
    <row r="82" spans="1:11" x14ac:dyDescent="0.25">
      <c r="A82" s="4">
        <v>81</v>
      </c>
      <c r="B82" s="4" t="str">
        <f>MAIN!B83</f>
        <v>JPYUSD Curncy</v>
      </c>
      <c r="C82" s="4" t="str">
        <f>MAIN!C82</f>
        <v>JPY/EUR</v>
      </c>
      <c r="D82" s="4" t="str">
        <f>MAIN!D82</f>
        <v>CURRENCY</v>
      </c>
      <c r="E82" s="4">
        <f ca="1">VLOOKUP($B82,MAIN!$B:$E,4,FALSE)</f>
        <v>3</v>
      </c>
      <c r="F82" s="4">
        <f>[3]MR!B82</f>
        <v>0</v>
      </c>
      <c r="G82" s="4">
        <f>[3]MR!C82</f>
        <v>0</v>
      </c>
      <c r="H82" s="3">
        <f>[3]MR!D82</f>
        <v>0</v>
      </c>
      <c r="I82" s="4">
        <f>[3]MR!E82</f>
        <v>0</v>
      </c>
      <c r="J82" s="4">
        <f>[3]MR!F82</f>
        <v>2</v>
      </c>
      <c r="K82" s="4">
        <f ca="1">[3]MR!G82</f>
        <v>3</v>
      </c>
    </row>
    <row r="83" spans="1:11" x14ac:dyDescent="0.25">
      <c r="A83" s="4">
        <v>82</v>
      </c>
      <c r="B83" s="4" t="str">
        <f>MAIN!B84</f>
        <v>KRWUSD Curncy</v>
      </c>
      <c r="C83" s="4" t="str">
        <f>MAIN!C83</f>
        <v>JPY/USD</v>
      </c>
      <c r="D83" s="4" t="str">
        <f>MAIN!D83</f>
        <v>CURRENCY</v>
      </c>
      <c r="E83" s="4">
        <f ca="1">VLOOKUP($B83,MAIN!$B:$E,4,FALSE)</f>
        <v>-1</v>
      </c>
      <c r="F83" s="4">
        <f>[3]MR!B83</f>
        <v>3</v>
      </c>
      <c r="G83" s="4">
        <f>[3]MR!C83</f>
        <v>0</v>
      </c>
      <c r="H83" s="3">
        <f>[3]MR!D83</f>
        <v>0</v>
      </c>
      <c r="I83" s="4">
        <f>[3]MR!E83</f>
        <v>0</v>
      </c>
      <c r="J83" s="4">
        <f>[3]MR!F83</f>
        <v>2</v>
      </c>
      <c r="K83" s="4">
        <f ca="1">[3]MR!G83</f>
        <v>6</v>
      </c>
    </row>
    <row r="84" spans="1:11" x14ac:dyDescent="0.25">
      <c r="A84" s="4">
        <v>83</v>
      </c>
      <c r="B84" s="4" t="str">
        <f>MAIN!B85</f>
        <v>MXNEUR Curncy</v>
      </c>
      <c r="C84" s="4" t="str">
        <f>MAIN!C84</f>
        <v>KRW/USD</v>
      </c>
      <c r="D84" s="4" t="str">
        <f>MAIN!D84</f>
        <v>CURRENCY</v>
      </c>
      <c r="E84" s="4">
        <f ca="1">VLOOKUP($B84,MAIN!$B:$E,4,FALSE)</f>
        <v>4</v>
      </c>
      <c r="F84" s="4">
        <f>[3]MR!B84</f>
        <v>4</v>
      </c>
      <c r="G84" s="4">
        <f>[3]MR!C84</f>
        <v>0</v>
      </c>
      <c r="H84" s="3">
        <f>[3]MR!D84</f>
        <v>0</v>
      </c>
      <c r="I84" s="4">
        <f>[3]MR!E84</f>
        <v>0</v>
      </c>
      <c r="J84" s="4">
        <f>[3]MR!F84</f>
        <v>3</v>
      </c>
      <c r="K84" s="4">
        <f ca="1">[3]MR!G84</f>
        <v>6</v>
      </c>
    </row>
    <row r="85" spans="1:11" x14ac:dyDescent="0.25">
      <c r="A85" s="4">
        <v>84</v>
      </c>
      <c r="B85" s="4" t="str">
        <f>MAIN!B86</f>
        <v>MXNUSD Curncy</v>
      </c>
      <c r="C85" s="4" t="str">
        <f>MAIN!C85</f>
        <v>MXN/EUR</v>
      </c>
      <c r="D85" s="4" t="str">
        <f>MAIN!D85</f>
        <v>CURRENCY</v>
      </c>
      <c r="E85" s="4">
        <f ca="1">VLOOKUP($B85,MAIN!$B:$E,4,FALSE)</f>
        <v>2</v>
      </c>
      <c r="F85" s="4">
        <f>[3]MR!B85</f>
        <v>1</v>
      </c>
      <c r="G85" s="4">
        <f>[3]MR!C85</f>
        <v>7</v>
      </c>
      <c r="H85" s="3">
        <f>[3]MR!D85</f>
        <v>0</v>
      </c>
      <c r="I85" s="4">
        <f>[3]MR!E85</f>
        <v>0</v>
      </c>
      <c r="J85" s="4">
        <f>[3]MR!F85</f>
        <v>0</v>
      </c>
      <c r="K85" s="4">
        <f ca="1">[3]MR!G85</f>
        <v>6</v>
      </c>
    </row>
    <row r="86" spans="1:11" x14ac:dyDescent="0.25">
      <c r="A86" s="4">
        <v>85</v>
      </c>
      <c r="B86" s="4" t="str">
        <f>MAIN!B87</f>
        <v>MYRUSD Curncy</v>
      </c>
      <c r="C86" s="4" t="str">
        <f>MAIN!C86</f>
        <v>MXN/USD</v>
      </c>
      <c r="D86" s="4" t="str">
        <f>MAIN!D86</f>
        <v>CURRENCY</v>
      </c>
      <c r="E86" s="4">
        <f ca="1">VLOOKUP($B86,MAIN!$B:$E,4,FALSE)</f>
        <v>1</v>
      </c>
      <c r="F86" s="4">
        <f>[3]MR!B86</f>
        <v>1</v>
      </c>
      <c r="G86" s="4">
        <f>[3]MR!C86</f>
        <v>3</v>
      </c>
      <c r="H86" s="3">
        <f>[3]MR!D86</f>
        <v>0</v>
      </c>
      <c r="I86" s="4">
        <f>[3]MR!E86</f>
        <v>2</v>
      </c>
      <c r="J86" s="4">
        <f>[3]MR!F86</f>
        <v>0</v>
      </c>
      <c r="K86" s="4">
        <f ca="1">[3]MR!G86</f>
        <v>9</v>
      </c>
    </row>
    <row r="87" spans="1:11" x14ac:dyDescent="0.25">
      <c r="A87" s="4">
        <v>86</v>
      </c>
      <c r="B87" s="4" t="str">
        <f>MAIN!B88</f>
        <v>NOKEUR Curncy</v>
      </c>
      <c r="C87" s="4" t="str">
        <f>MAIN!C87</f>
        <v>MYR/USD</v>
      </c>
      <c r="D87" s="4" t="str">
        <f>MAIN!D87</f>
        <v>CURRENCY</v>
      </c>
      <c r="E87" s="4">
        <f ca="1">VLOOKUP($B87,MAIN!$B:$E,4,FALSE)</f>
        <v>5</v>
      </c>
      <c r="F87" s="4">
        <f>[3]MR!B87</f>
        <v>1</v>
      </c>
      <c r="G87" s="4">
        <f>[3]MR!C87</f>
        <v>0</v>
      </c>
      <c r="H87" s="3">
        <f>[3]MR!D87</f>
        <v>0</v>
      </c>
      <c r="I87" s="4">
        <f>[3]MR!E87</f>
        <v>0</v>
      </c>
      <c r="J87" s="4">
        <f>[3]MR!F87</f>
        <v>3</v>
      </c>
      <c r="K87" s="4">
        <f ca="1">[3]MR!G87</f>
        <v>6</v>
      </c>
    </row>
    <row r="88" spans="1:11" x14ac:dyDescent="0.25">
      <c r="A88" s="4">
        <v>87</v>
      </c>
      <c r="B88" s="4" t="str">
        <f>MAIN!B89</f>
        <v>NOKUSD Curncy</v>
      </c>
      <c r="C88" s="4" t="str">
        <f>MAIN!C88</f>
        <v>NOK/EUR</v>
      </c>
      <c r="D88" s="4" t="str">
        <f>MAIN!D88</f>
        <v>CURRENCY</v>
      </c>
      <c r="E88" s="4">
        <f ca="1">VLOOKUP($B88,MAIN!$B:$E,4,FALSE)</f>
        <v>5</v>
      </c>
      <c r="F88" s="4">
        <f>[3]MR!B88</f>
        <v>5</v>
      </c>
      <c r="G88" s="4">
        <f>[3]MR!C88</f>
        <v>6</v>
      </c>
      <c r="H88" s="3">
        <f>[3]MR!D88</f>
        <v>0</v>
      </c>
      <c r="I88" s="4">
        <f>[3]MR!E88</f>
        <v>1</v>
      </c>
      <c r="J88" s="4">
        <f>[3]MR!F88</f>
        <v>3</v>
      </c>
      <c r="K88" s="4">
        <f ca="1">[3]MR!G88</f>
        <v>12</v>
      </c>
    </row>
    <row r="89" spans="1:11" x14ac:dyDescent="0.25">
      <c r="A89" s="4">
        <v>88</v>
      </c>
      <c r="B89" s="4" t="str">
        <f>MAIN!B90</f>
        <v>NZDEUR Curncy</v>
      </c>
      <c r="C89" s="4" t="str">
        <f>MAIN!C89</f>
        <v>NOK/USD</v>
      </c>
      <c r="D89" s="4" t="str">
        <f>MAIN!D89</f>
        <v>CURRENCY</v>
      </c>
      <c r="E89" s="4">
        <f ca="1">VLOOKUP($B89,MAIN!$B:$E,4,FALSE)</f>
        <v>3</v>
      </c>
      <c r="F89" s="4">
        <f>[3]MR!B89</f>
        <v>5</v>
      </c>
      <c r="G89" s="4">
        <f>[3]MR!C89</f>
        <v>0</v>
      </c>
      <c r="H89" s="3">
        <f>[3]MR!D89</f>
        <v>0</v>
      </c>
      <c r="I89" s="4">
        <f>[3]MR!E89</f>
        <v>1</v>
      </c>
      <c r="J89" s="4">
        <f>[3]MR!F89</f>
        <v>3</v>
      </c>
      <c r="K89" s="4">
        <f ca="1">[3]MR!G89</f>
        <v>9</v>
      </c>
    </row>
    <row r="90" spans="1:11" x14ac:dyDescent="0.25">
      <c r="A90" s="4">
        <v>89</v>
      </c>
      <c r="B90" s="4" t="str">
        <f>MAIN!B91</f>
        <v>NZDJPY Curncy</v>
      </c>
      <c r="C90" s="4" t="str">
        <f>MAIN!C90</f>
        <v>NZD/EUR</v>
      </c>
      <c r="D90" s="4" t="str">
        <f>MAIN!D90</f>
        <v>CURRENCY</v>
      </c>
      <c r="E90" s="4">
        <f ca="1">VLOOKUP($B90,MAIN!$B:$E,4,FALSE)</f>
        <v>6</v>
      </c>
      <c r="F90" s="4">
        <f>[3]MR!B90</f>
        <v>1</v>
      </c>
      <c r="G90" s="4">
        <f>[3]MR!C90</f>
        <v>3</v>
      </c>
      <c r="H90" s="3">
        <f>[3]MR!D90</f>
        <v>0</v>
      </c>
      <c r="I90" s="4">
        <f>[3]MR!E90</f>
        <v>0</v>
      </c>
      <c r="J90" s="4">
        <f>[3]MR!F90</f>
        <v>3</v>
      </c>
      <c r="K90" s="4">
        <f ca="1">[3]MR!G90</f>
        <v>9</v>
      </c>
    </row>
    <row r="91" spans="1:11" x14ac:dyDescent="0.25">
      <c r="A91" s="4">
        <v>90</v>
      </c>
      <c r="B91" s="4" t="str">
        <f>MAIN!B92</f>
        <v>NZDUSD Curncy</v>
      </c>
      <c r="C91" s="4" t="str">
        <f>MAIN!C91</f>
        <v>NZD/JPY</v>
      </c>
      <c r="D91" s="4" t="str">
        <f>MAIN!D91</f>
        <v>CURRENCY</v>
      </c>
      <c r="E91" s="4">
        <f ca="1">VLOOKUP($B91,MAIN!$B:$E,4,FALSE)</f>
        <v>5</v>
      </c>
      <c r="F91" s="4">
        <f>[3]MR!B91</f>
        <v>5</v>
      </c>
      <c r="G91" s="4">
        <f>[3]MR!C91</f>
        <v>3</v>
      </c>
      <c r="H91" s="3">
        <f>[3]MR!D91</f>
        <v>0</v>
      </c>
      <c r="I91" s="4">
        <f>[3]MR!E91</f>
        <v>2</v>
      </c>
      <c r="J91" s="4">
        <f>[3]MR!F91</f>
        <v>0</v>
      </c>
      <c r="K91" s="4">
        <f ca="1">[3]MR!G91</f>
        <v>9</v>
      </c>
    </row>
    <row r="92" spans="1:11" x14ac:dyDescent="0.25">
      <c r="A92" s="4">
        <v>91</v>
      </c>
      <c r="B92" s="4" t="str">
        <f>MAIN!B93</f>
        <v>PHPUSD Curncy</v>
      </c>
      <c r="C92" s="4" t="str">
        <f>MAIN!C92</f>
        <v>NZD/USD</v>
      </c>
      <c r="D92" s="4" t="str">
        <f>MAIN!D92</f>
        <v>CURRENCY</v>
      </c>
      <c r="E92" s="4">
        <f ca="1">VLOOKUP($B92,MAIN!$B:$E,4,FALSE)</f>
        <v>5</v>
      </c>
      <c r="F92" s="4">
        <f>[3]MR!B92</f>
        <v>1</v>
      </c>
      <c r="G92" s="4">
        <f>[3]MR!C92</f>
        <v>3</v>
      </c>
      <c r="H92" s="3">
        <f>[3]MR!D92</f>
        <v>0</v>
      </c>
      <c r="I92" s="4">
        <f>[3]MR!E92</f>
        <v>0</v>
      </c>
      <c r="J92" s="4">
        <f>[3]MR!F92</f>
        <v>3</v>
      </c>
      <c r="K92" s="4">
        <f ca="1">[3]MR!G92</f>
        <v>9</v>
      </c>
    </row>
    <row r="93" spans="1:11" x14ac:dyDescent="0.25">
      <c r="A93" s="4">
        <v>92</v>
      </c>
      <c r="B93" s="4" t="str">
        <f>MAIN!B94</f>
        <v>PLNEUR Curncy</v>
      </c>
      <c r="C93" s="4" t="str">
        <f>MAIN!C93</f>
        <v>PHP/USD</v>
      </c>
      <c r="D93" s="4" t="str">
        <f>MAIN!D93</f>
        <v>CURRENCY</v>
      </c>
      <c r="E93" s="4">
        <f ca="1">VLOOKUP($B93,MAIN!$B:$E,4,FALSE)</f>
        <v>-1</v>
      </c>
      <c r="F93" s="4">
        <f>[3]MR!B93</f>
        <v>5</v>
      </c>
      <c r="G93" s="4">
        <f>[3]MR!C93</f>
        <v>0</v>
      </c>
      <c r="H93" s="3">
        <f>[3]MR!D93</f>
        <v>0</v>
      </c>
      <c r="I93" s="4">
        <f>[3]MR!E93</f>
        <v>2</v>
      </c>
      <c r="J93" s="4">
        <f>[3]MR!F93</f>
        <v>0</v>
      </c>
      <c r="K93" s="4">
        <f ca="1">[3]MR!G93</f>
        <v>6</v>
      </c>
    </row>
    <row r="94" spans="1:11" x14ac:dyDescent="0.25">
      <c r="A94" s="4">
        <v>93</v>
      </c>
      <c r="B94" s="4" t="str">
        <f>MAIN!B95</f>
        <v>PLNUSD Curncy</v>
      </c>
      <c r="C94" s="4" t="str">
        <f>MAIN!C94</f>
        <v>PLN/EUR</v>
      </c>
      <c r="D94" s="4" t="str">
        <f>MAIN!D94</f>
        <v>CURRENCY</v>
      </c>
      <c r="E94" s="4">
        <f ca="1">VLOOKUP($B94,MAIN!$B:$E,4,FALSE)</f>
        <v>5</v>
      </c>
      <c r="F94" s="4">
        <f>[3]MR!B94</f>
        <v>0</v>
      </c>
      <c r="G94" s="4">
        <f>[3]MR!C94</f>
        <v>0</v>
      </c>
      <c r="H94" s="3">
        <f>[3]MR!D94</f>
        <v>0</v>
      </c>
      <c r="I94" s="4">
        <f>[3]MR!E94</f>
        <v>0</v>
      </c>
      <c r="J94" s="4">
        <f>[3]MR!F94</f>
        <v>3</v>
      </c>
      <c r="K94" s="4">
        <f ca="1">[3]MR!G94</f>
        <v>3</v>
      </c>
    </row>
    <row r="95" spans="1:11" x14ac:dyDescent="0.25">
      <c r="A95" s="4">
        <v>94</v>
      </c>
      <c r="B95" s="4" t="str">
        <f>MAIN!B96</f>
        <v>SEKEUR Curncy</v>
      </c>
      <c r="C95" s="4" t="str">
        <f>MAIN!C95</f>
        <v>PLN/USD</v>
      </c>
      <c r="D95" s="4" t="str">
        <f>MAIN!D95</f>
        <v>CURRENCY</v>
      </c>
      <c r="E95" s="4">
        <f ca="1">VLOOKUP($B95,MAIN!$B:$E,4,FALSE)</f>
        <v>1</v>
      </c>
      <c r="F95" s="4">
        <f>[3]MR!B95</f>
        <v>5</v>
      </c>
      <c r="G95" s="4">
        <f>[3]MR!C95</f>
        <v>0</v>
      </c>
      <c r="H95" s="3">
        <f>[3]MR!D95</f>
        <v>0</v>
      </c>
      <c r="I95" s="4">
        <f>[3]MR!E95</f>
        <v>0</v>
      </c>
      <c r="J95" s="4">
        <f>[3]MR!F95</f>
        <v>3</v>
      </c>
      <c r="K95" s="4">
        <f ca="1">[3]MR!G95</f>
        <v>6</v>
      </c>
    </row>
    <row r="96" spans="1:11" x14ac:dyDescent="0.25">
      <c r="A96" s="4">
        <v>95</v>
      </c>
      <c r="B96" s="4" t="str">
        <f>MAIN!B97</f>
        <v>SEKUSD Curncy</v>
      </c>
      <c r="C96" s="4" t="str">
        <f>MAIN!C96</f>
        <v>SEK/EUR</v>
      </c>
      <c r="D96" s="4" t="str">
        <f>MAIN!D96</f>
        <v>CURRENCY</v>
      </c>
      <c r="E96" s="4">
        <f ca="1">VLOOKUP($B96,MAIN!$B:$E,4,FALSE)</f>
        <v>0</v>
      </c>
      <c r="F96" s="4">
        <f>[3]MR!B96</f>
        <v>0</v>
      </c>
      <c r="G96" s="4">
        <f>[3]MR!C96</f>
        <v>5</v>
      </c>
      <c r="H96" s="3">
        <f>[3]MR!D96</f>
        <v>0</v>
      </c>
      <c r="I96" s="4">
        <f>[3]MR!E96</f>
        <v>0</v>
      </c>
      <c r="J96" s="4">
        <f>[3]MR!F96</f>
        <v>3</v>
      </c>
      <c r="K96" s="4">
        <f ca="1">[3]MR!G96</f>
        <v>6</v>
      </c>
    </row>
    <row r="97" spans="1:11" x14ac:dyDescent="0.25">
      <c r="A97" s="4">
        <v>96</v>
      </c>
      <c r="B97" s="4" t="str">
        <f>MAIN!B98</f>
        <v>SGDEUR Curncy</v>
      </c>
      <c r="C97" s="4" t="str">
        <f>MAIN!C97</f>
        <v>SEK/USD</v>
      </c>
      <c r="D97" s="4" t="str">
        <f>MAIN!D97</f>
        <v>CURRENCY</v>
      </c>
      <c r="E97" s="4">
        <f ca="1">VLOOKUP($B97,MAIN!$B:$E,4,FALSE)</f>
        <v>-1</v>
      </c>
      <c r="F97" s="4">
        <f>[3]MR!B97</f>
        <v>1</v>
      </c>
      <c r="G97" s="4">
        <f>[3]MR!C97</f>
        <v>0</v>
      </c>
      <c r="H97" s="3">
        <f>[3]MR!D97</f>
        <v>0</v>
      </c>
      <c r="I97" s="4">
        <f>[3]MR!E97</f>
        <v>0</v>
      </c>
      <c r="J97" s="4">
        <f>[3]MR!F97</f>
        <v>3</v>
      </c>
      <c r="K97" s="4">
        <f ca="1">[3]MR!G97</f>
        <v>6</v>
      </c>
    </row>
    <row r="98" spans="1:11" x14ac:dyDescent="0.25">
      <c r="A98" s="4">
        <v>97</v>
      </c>
      <c r="B98" s="4" t="str">
        <f>MAIN!B99</f>
        <v>SGDUSD Curncy</v>
      </c>
      <c r="C98" s="4" t="str">
        <f>MAIN!C98</f>
        <v>SGD/EUR</v>
      </c>
      <c r="D98" s="4" t="str">
        <f>MAIN!D98</f>
        <v>CURRENCY</v>
      </c>
      <c r="E98" s="4">
        <f ca="1">VLOOKUP($B98,MAIN!$B:$E,4,FALSE)</f>
        <v>4</v>
      </c>
      <c r="F98" s="4">
        <f>[3]MR!B98</f>
        <v>3</v>
      </c>
      <c r="G98" s="4">
        <f>[3]MR!C98</f>
        <v>0</v>
      </c>
      <c r="H98" s="3">
        <f>[3]MR!D98</f>
        <v>0</v>
      </c>
      <c r="I98" s="4">
        <f>[3]MR!E98</f>
        <v>0</v>
      </c>
      <c r="J98" s="4">
        <f>[3]MR!F98</f>
        <v>0</v>
      </c>
      <c r="K98" s="4">
        <f ca="1">[3]MR!G98</f>
        <v>3</v>
      </c>
    </row>
    <row r="99" spans="1:11" x14ac:dyDescent="0.25">
      <c r="A99" s="4">
        <v>98</v>
      </c>
      <c r="B99" s="4" t="str">
        <f>MAIN!B100</f>
        <v>THBEUR Curncy</v>
      </c>
      <c r="C99" s="4" t="str">
        <f>MAIN!C99</f>
        <v>SGD/USD</v>
      </c>
      <c r="D99" s="4" t="str">
        <f>MAIN!D99</f>
        <v>CURRENCY</v>
      </c>
      <c r="E99" s="4">
        <f ca="1">VLOOKUP($B99,MAIN!$B:$E,4,FALSE)</f>
        <v>-1</v>
      </c>
      <c r="F99" s="4">
        <f>[3]MR!B99</f>
        <v>4</v>
      </c>
      <c r="G99" s="4">
        <f>[3]MR!C99</f>
        <v>0</v>
      </c>
      <c r="H99" s="3">
        <f>[3]MR!D99</f>
        <v>0</v>
      </c>
      <c r="I99" s="4">
        <f>[3]MR!E99</f>
        <v>1</v>
      </c>
      <c r="J99" s="4">
        <f>[3]MR!F99</f>
        <v>3</v>
      </c>
      <c r="K99" s="4">
        <f ca="1">[3]MR!G99</f>
        <v>9</v>
      </c>
    </row>
    <row r="100" spans="1:11" x14ac:dyDescent="0.25">
      <c r="A100" s="4">
        <v>99</v>
      </c>
      <c r="B100" s="4" t="str">
        <f>MAIN!B101</f>
        <v>THBUSD Curncy</v>
      </c>
      <c r="C100" s="4" t="str">
        <f>MAIN!C100</f>
        <v>THB/EUR</v>
      </c>
      <c r="D100" s="4" t="str">
        <f>MAIN!D100</f>
        <v>CURRENCY</v>
      </c>
      <c r="E100" s="4">
        <f ca="1">VLOOKUP($B100,MAIN!$B:$E,4,FALSE)</f>
        <v>-1</v>
      </c>
      <c r="F100" s="4">
        <f>[3]MR!B100</f>
        <v>5</v>
      </c>
      <c r="G100" s="4">
        <f>[3]MR!C100</f>
        <v>7</v>
      </c>
      <c r="H100" s="3">
        <f>[3]MR!D100</f>
        <v>0</v>
      </c>
      <c r="I100" s="4">
        <f>[3]MR!E100</f>
        <v>2</v>
      </c>
      <c r="J100" s="4">
        <f>[3]MR!F100</f>
        <v>0</v>
      </c>
      <c r="K100" s="4">
        <f ca="1">[3]MR!G100</f>
        <v>9</v>
      </c>
    </row>
    <row r="101" spans="1:11" x14ac:dyDescent="0.25">
      <c r="A101" s="4">
        <v>100</v>
      </c>
      <c r="B101" s="4" t="str">
        <f>MAIN!B102</f>
        <v>TRYEUR Curncy</v>
      </c>
      <c r="C101" s="4" t="str">
        <f>MAIN!C101</f>
        <v>THB/USD</v>
      </c>
      <c r="D101" s="4" t="str">
        <f>MAIN!D101</f>
        <v>CURRENCY</v>
      </c>
      <c r="E101" s="4">
        <f ca="1">VLOOKUP($B101,MAIN!$B:$E,4,FALSE)</f>
        <v>-1</v>
      </c>
      <c r="F101" s="4">
        <f>[3]MR!B101</f>
        <v>4</v>
      </c>
      <c r="G101" s="4">
        <f>[3]MR!C101</f>
        <v>2</v>
      </c>
      <c r="H101" s="3">
        <f>[3]MR!D101</f>
        <v>0</v>
      </c>
      <c r="I101" s="4">
        <f>[3]MR!E101</f>
        <v>1</v>
      </c>
      <c r="J101" s="4">
        <f>[3]MR!F101</f>
        <v>3</v>
      </c>
      <c r="K101" s="4">
        <f ca="1">[3]MR!G101</f>
        <v>12</v>
      </c>
    </row>
    <row r="102" spans="1:11" x14ac:dyDescent="0.25">
      <c r="A102" s="4">
        <v>101</v>
      </c>
      <c r="B102" s="4" t="str">
        <f>MAIN!B103</f>
        <v>TRYUSD Curncy</v>
      </c>
      <c r="C102" s="4" t="str">
        <f>MAIN!C102</f>
        <v>TRY/EUR</v>
      </c>
      <c r="D102" s="4" t="str">
        <f>MAIN!D102</f>
        <v>CURRENCY</v>
      </c>
      <c r="E102" s="4">
        <f ca="1">VLOOKUP($B102,MAIN!$B:$E,4,FALSE)</f>
        <v>-1</v>
      </c>
      <c r="F102" s="4">
        <f>[3]MR!B102</f>
        <v>1</v>
      </c>
      <c r="G102" s="4">
        <f>[3]MR!C102</f>
        <v>4</v>
      </c>
      <c r="H102" s="3">
        <f>[3]MR!D102</f>
        <v>0</v>
      </c>
      <c r="I102" s="4">
        <f>[3]MR!E102</f>
        <v>4</v>
      </c>
      <c r="J102" s="4">
        <f>[3]MR!F102</f>
        <v>1</v>
      </c>
      <c r="K102" s="4">
        <f ca="1">[3]MR!G102</f>
        <v>12</v>
      </c>
    </row>
    <row r="103" spans="1:11" x14ac:dyDescent="0.25">
      <c r="A103" s="4">
        <v>102</v>
      </c>
      <c r="B103" s="4" t="str">
        <f>MAIN!B104</f>
        <v>TWDUSD Curncy</v>
      </c>
      <c r="C103" s="4" t="str">
        <f>MAIN!C103</f>
        <v>TRY/USD</v>
      </c>
      <c r="D103" s="4" t="str">
        <f>MAIN!D103</f>
        <v>CURRENCY</v>
      </c>
      <c r="E103" s="4">
        <f ca="1">VLOOKUP($B103,MAIN!$B:$E,4,FALSE)</f>
        <v>-1</v>
      </c>
      <c r="F103" s="4">
        <f>[3]MR!B103</f>
        <v>0</v>
      </c>
      <c r="G103" s="4">
        <f>[3]MR!C103</f>
        <v>4</v>
      </c>
      <c r="H103" s="3">
        <f>[3]MR!D103</f>
        <v>0</v>
      </c>
      <c r="I103" s="4">
        <f>[3]MR!E103</f>
        <v>4</v>
      </c>
      <c r="J103" s="4">
        <f>[3]MR!F103</f>
        <v>2</v>
      </c>
      <c r="K103" s="4">
        <f ca="1">[3]MR!G103</f>
        <v>9</v>
      </c>
    </row>
    <row r="104" spans="1:11" x14ac:dyDescent="0.25">
      <c r="A104" s="4">
        <v>103</v>
      </c>
      <c r="B104" s="4" t="str">
        <f>MAIN!B105</f>
        <v>XBTUSD Curncy</v>
      </c>
      <c r="C104" s="4" t="str">
        <f>MAIN!C104</f>
        <v>TWD/USD</v>
      </c>
      <c r="D104" s="4" t="str">
        <f>MAIN!D104</f>
        <v>CURRENCY</v>
      </c>
      <c r="E104" s="4">
        <f ca="1">VLOOKUP($B104,MAIN!$B:$E,4,FALSE)</f>
        <v>-1</v>
      </c>
      <c r="F104" s="4">
        <f>[3]MR!B104</f>
        <v>1</v>
      </c>
      <c r="G104" s="4">
        <f>[3]MR!C104</f>
        <v>10</v>
      </c>
      <c r="H104" s="3">
        <f>[3]MR!D104</f>
        <v>0</v>
      </c>
      <c r="I104" s="4">
        <f>[3]MR!E104</f>
        <v>0</v>
      </c>
      <c r="J104" s="4">
        <f>[3]MR!F104</f>
        <v>3</v>
      </c>
      <c r="K104" s="4">
        <f ca="1">[3]MR!G104</f>
        <v>9</v>
      </c>
    </row>
    <row r="105" spans="1:11" x14ac:dyDescent="0.25">
      <c r="A105" s="4">
        <v>104</v>
      </c>
      <c r="B105" s="4" t="str">
        <f>MAIN!B106</f>
        <v>ZAREUR Curncy</v>
      </c>
      <c r="C105" s="4" t="str">
        <f>MAIN!C105</f>
        <v>XBT/USD</v>
      </c>
      <c r="D105" s="4" t="str">
        <f>MAIN!D105</f>
        <v>CURRENCY</v>
      </c>
      <c r="E105" s="4">
        <f ca="1">VLOOKUP($B105,MAIN!$B:$E,4,FALSE)</f>
        <v>8</v>
      </c>
      <c r="F105" s="4">
        <f>[3]MR!B105</f>
        <v>3</v>
      </c>
      <c r="G105" s="4">
        <f>[3]MR!C105</f>
        <v>5</v>
      </c>
      <c r="H105" s="3">
        <f>[3]MR!D105</f>
        <v>0</v>
      </c>
      <c r="I105" s="4">
        <f>[3]MR!E105</f>
        <v>0</v>
      </c>
      <c r="J105" s="4">
        <f>[3]MR!F105</f>
        <v>0</v>
      </c>
      <c r="K105" s="4">
        <f ca="1">[3]MR!G105</f>
        <v>6</v>
      </c>
    </row>
    <row r="106" spans="1:11" x14ac:dyDescent="0.25">
      <c r="A106" s="4">
        <v>105</v>
      </c>
      <c r="B106" s="4" t="str">
        <f>MAIN!B107</f>
        <v>ZARUSD Curncy</v>
      </c>
      <c r="C106" s="4" t="str">
        <f>MAIN!C106</f>
        <v>ZAR/EUR</v>
      </c>
      <c r="D106" s="4" t="str">
        <f>MAIN!D106</f>
        <v>CURRENCY</v>
      </c>
      <c r="E106" s="4">
        <f ca="1">VLOOKUP($B106,MAIN!$B:$E,4,FALSE)</f>
        <v>3</v>
      </c>
      <c r="F106" s="4">
        <f>[3]MR!B106</f>
        <v>1</v>
      </c>
      <c r="G106" s="4">
        <f>[3]MR!C106</f>
        <v>8</v>
      </c>
      <c r="H106" s="3">
        <f>[3]MR!D106</f>
        <v>0</v>
      </c>
      <c r="I106" s="4">
        <f>[3]MR!E106</f>
        <v>0</v>
      </c>
      <c r="J106" s="4">
        <f>[3]MR!F106</f>
        <v>3</v>
      </c>
      <c r="K106" s="4">
        <f ca="1">[3]MR!G106</f>
        <v>9</v>
      </c>
    </row>
    <row r="107" spans="1:11" x14ac:dyDescent="0.25">
      <c r="A107" s="4">
        <v>106</v>
      </c>
      <c r="B107" s="4" t="str">
        <f>MAIN!B108</f>
        <v>ACWI US Equity</v>
      </c>
      <c r="C107" s="4" t="str">
        <f>MAIN!C107</f>
        <v>ZAR/USD</v>
      </c>
      <c r="D107" s="4" t="str">
        <f>MAIN!D107</f>
        <v>CURRENCY</v>
      </c>
      <c r="E107" s="4">
        <f ca="1">VLOOKUP($B107,MAIN!$B:$E,4,FALSE)</f>
        <v>5</v>
      </c>
      <c r="F107" s="4">
        <f>[3]MR!B107</f>
        <v>1</v>
      </c>
      <c r="G107" s="4">
        <f>[3]MR!C107</f>
        <v>8</v>
      </c>
      <c r="H107" s="3">
        <f>[3]MR!D107</f>
        <v>0</v>
      </c>
      <c r="I107" s="4">
        <f>[3]MR!E107</f>
        <v>0</v>
      </c>
      <c r="J107" s="4">
        <f>[3]MR!F107</f>
        <v>3</v>
      </c>
      <c r="K107" s="4">
        <f ca="1">[3]MR!G107</f>
        <v>9</v>
      </c>
    </row>
    <row r="108" spans="1:11" x14ac:dyDescent="0.25">
      <c r="A108" s="4">
        <v>107</v>
      </c>
      <c r="B108" s="4" t="str">
        <f>MAIN!B109</f>
        <v>AIQ US Equity</v>
      </c>
      <c r="C108" s="4" t="str">
        <f>MAIN!C108</f>
        <v>MSCI ACWI ETF</v>
      </c>
      <c r="D108" s="4" t="str">
        <f>MAIN!D108</f>
        <v>ETF</v>
      </c>
      <c r="E108" s="4">
        <f ca="1">VLOOKUP($B108,MAIN!$B:$E,4,FALSE)</f>
        <v>0</v>
      </c>
      <c r="F108" s="4">
        <f>[3]MR!B108</f>
        <v>1</v>
      </c>
      <c r="G108" s="4">
        <f>[3]MR!C108</f>
        <v>9</v>
      </c>
      <c r="H108" s="3">
        <f>[3]MR!D108</f>
        <v>0</v>
      </c>
      <c r="I108" s="4">
        <f>[3]MR!E108</f>
        <v>1</v>
      </c>
      <c r="J108" s="4">
        <f>[3]MR!F108</f>
        <v>4</v>
      </c>
      <c r="K108" s="4">
        <f ca="1">[3]MR!G108</f>
        <v>12</v>
      </c>
    </row>
    <row r="109" spans="1:11" x14ac:dyDescent="0.25">
      <c r="A109" s="4">
        <v>108</v>
      </c>
      <c r="B109" s="4" t="str">
        <f>MAIN!B110</f>
        <v>ARGT US Equity</v>
      </c>
      <c r="C109" s="4" t="str">
        <f>MAIN!C109</f>
        <v>Artificial Intelligence &amp; Technology ETF</v>
      </c>
      <c r="D109" s="4" t="str">
        <f>MAIN!D109</f>
        <v>ETF</v>
      </c>
      <c r="E109" s="4">
        <f ca="1">VLOOKUP($B109,MAIN!$B:$E,4,FALSE)</f>
        <v>7</v>
      </c>
      <c r="F109" s="4">
        <f>[3]MR!B109</f>
        <v>1</v>
      </c>
      <c r="G109" s="4">
        <f>[3]MR!C109</f>
        <v>6</v>
      </c>
      <c r="H109" s="3">
        <f>[3]MR!D109</f>
        <v>0</v>
      </c>
      <c r="I109" s="4">
        <f>[3]MR!E109</f>
        <v>0</v>
      </c>
      <c r="J109" s="4">
        <f>[3]MR!F109</f>
        <v>4</v>
      </c>
      <c r="K109" s="4">
        <f ca="1">[3]MR!G109</f>
        <v>9</v>
      </c>
    </row>
    <row r="110" spans="1:11" x14ac:dyDescent="0.25">
      <c r="A110" s="4">
        <v>109</v>
      </c>
      <c r="B110" s="4" t="str">
        <f>MAIN!B111</f>
        <v>ARKB US Equity</v>
      </c>
      <c r="C110" s="4" t="str">
        <f>MAIN!C110</f>
        <v>MSCI Argentina ETF</v>
      </c>
      <c r="D110" s="4" t="str">
        <f>MAIN!D110</f>
        <v>ETF</v>
      </c>
      <c r="E110" s="4">
        <f ca="1">VLOOKUP($B110,MAIN!$B:$E,4,FALSE)</f>
        <v>-1</v>
      </c>
      <c r="F110" s="4">
        <f>[3]MR!B110</f>
        <v>3</v>
      </c>
      <c r="G110" s="4">
        <f>[3]MR!C110</f>
        <v>9</v>
      </c>
      <c r="H110" s="3">
        <f>[3]MR!D110</f>
        <v>0</v>
      </c>
      <c r="I110" s="4">
        <f>[3]MR!E110</f>
        <v>0</v>
      </c>
      <c r="J110" s="4">
        <f>[3]MR!F110</f>
        <v>4</v>
      </c>
      <c r="K110" s="4">
        <f ca="1">[3]MR!G110</f>
        <v>9</v>
      </c>
    </row>
    <row r="111" spans="1:11" x14ac:dyDescent="0.25">
      <c r="A111" s="4">
        <v>110</v>
      </c>
      <c r="B111" s="4" t="str">
        <f>MAIN!B112</f>
        <v>ARKF US Equity</v>
      </c>
      <c r="C111" s="4" t="str">
        <f>MAIN!C111</f>
        <v>ARK 21Shares Bitcoin ETF</v>
      </c>
      <c r="D111" s="4" t="str">
        <f>MAIN!D111</f>
        <v>ETF</v>
      </c>
      <c r="E111" s="4">
        <f ca="1">VLOOKUP($B111,MAIN!$B:$E,4,FALSE)</f>
        <v>-1</v>
      </c>
      <c r="F111" s="4">
        <f>[3]MR!B111</f>
        <v>0</v>
      </c>
      <c r="G111" s="4">
        <f>[3]MR!C111</f>
        <v>4</v>
      </c>
      <c r="H111" s="3">
        <f>[3]MR!D111</f>
        <v>46056</v>
      </c>
      <c r="I111" s="4">
        <f>[3]MR!E111</f>
        <v>0</v>
      </c>
      <c r="J111" s="4">
        <f>[3]MR!F111</f>
        <v>4</v>
      </c>
      <c r="K111" s="4">
        <f ca="1">[3]MR!G111</f>
        <v>9</v>
      </c>
    </row>
    <row r="112" spans="1:11" x14ac:dyDescent="0.25">
      <c r="A112" s="4">
        <v>111</v>
      </c>
      <c r="B112" s="4" t="str">
        <f>MAIN!B113</f>
        <v>ARKG US Equity</v>
      </c>
      <c r="C112" s="4" t="str">
        <f>MAIN!C112</f>
        <v>ARK Fintech Innovation ETF</v>
      </c>
      <c r="D112" s="4" t="str">
        <f>MAIN!D112</f>
        <v>ETF</v>
      </c>
      <c r="E112" s="4">
        <f ca="1">VLOOKUP($B112,MAIN!$B:$E,4,FALSE)</f>
        <v>0</v>
      </c>
      <c r="F112" s="4">
        <f>[3]MR!B112</f>
        <v>0</v>
      </c>
      <c r="G112" s="4">
        <f>[3]MR!C112</f>
        <v>6</v>
      </c>
      <c r="H112" s="3">
        <f>[3]MR!D112</f>
        <v>0</v>
      </c>
      <c r="I112" s="4">
        <f>[3]MR!E112</f>
        <v>0</v>
      </c>
      <c r="J112" s="4">
        <f>[3]MR!F112</f>
        <v>4</v>
      </c>
      <c r="K112" s="4">
        <f ca="1">[3]MR!G112</f>
        <v>6</v>
      </c>
    </row>
    <row r="113" spans="1:11" x14ac:dyDescent="0.25">
      <c r="A113" s="4">
        <v>112</v>
      </c>
      <c r="B113" s="4" t="str">
        <f>MAIN!B114</f>
        <v>ARKK US Equity</v>
      </c>
      <c r="C113" s="4" t="str">
        <f>MAIN!C113</f>
        <v>ARK Genomic Revolution ETF</v>
      </c>
      <c r="D113" s="4" t="str">
        <f>MAIN!D113</f>
        <v>ETF</v>
      </c>
      <c r="E113" s="4">
        <f ca="1">VLOOKUP($B113,MAIN!$B:$E,4,FALSE)</f>
        <v>-1</v>
      </c>
      <c r="F113" s="4">
        <f>[3]MR!B113</f>
        <v>1</v>
      </c>
      <c r="G113" s="4">
        <f>[3]MR!C113</f>
        <v>4</v>
      </c>
      <c r="H113" s="3">
        <f>[3]MR!D113</f>
        <v>46058</v>
      </c>
      <c r="I113" s="4">
        <f>[3]MR!E113</f>
        <v>0</v>
      </c>
      <c r="J113" s="4">
        <f>[3]MR!F113</f>
        <v>4</v>
      </c>
      <c r="K113" s="4">
        <f ca="1">[3]MR!G113</f>
        <v>12</v>
      </c>
    </row>
    <row r="114" spans="1:11" x14ac:dyDescent="0.25">
      <c r="A114" s="4">
        <v>113</v>
      </c>
      <c r="B114" s="4" t="str">
        <f>MAIN!B115</f>
        <v>ARKQ US Equity</v>
      </c>
      <c r="C114" s="4" t="str">
        <f>MAIN!C114</f>
        <v>ARK Innovation ETF</v>
      </c>
      <c r="D114" s="4" t="str">
        <f>MAIN!D114</f>
        <v>ETF</v>
      </c>
      <c r="E114" s="4">
        <f ca="1">VLOOKUP($B114,MAIN!$B:$E,4,FALSE)</f>
        <v>5</v>
      </c>
      <c r="F114" s="4">
        <f>[3]MR!B114</f>
        <v>1</v>
      </c>
      <c r="G114" s="4">
        <f>[3]MR!C114</f>
        <v>5</v>
      </c>
      <c r="H114" s="3">
        <f>[3]MR!D114</f>
        <v>0</v>
      </c>
      <c r="I114" s="4">
        <f>[3]MR!E114</f>
        <v>0</v>
      </c>
      <c r="J114" s="4">
        <f>[3]MR!F114</f>
        <v>4</v>
      </c>
      <c r="K114" s="4">
        <f ca="1">[3]MR!G114</f>
        <v>9</v>
      </c>
    </row>
    <row r="115" spans="1:11" x14ac:dyDescent="0.25">
      <c r="A115" s="4">
        <v>114</v>
      </c>
      <c r="B115" s="4" t="str">
        <f>MAIN!B116</f>
        <v>ARKW US Equity</v>
      </c>
      <c r="C115" s="4" t="str">
        <f>MAIN!C115</f>
        <v>ARK Autonomous Technology &amp; Robotics ETF</v>
      </c>
      <c r="D115" s="4" t="str">
        <f>MAIN!D115</f>
        <v>ETF</v>
      </c>
      <c r="E115" s="4">
        <f ca="1">VLOOKUP($B115,MAIN!$B:$E,4,FALSE)</f>
        <v>-1</v>
      </c>
      <c r="F115" s="4">
        <f>[3]MR!B115</f>
        <v>0</v>
      </c>
      <c r="G115" s="4">
        <f>[3]MR!C115</f>
        <v>5</v>
      </c>
      <c r="H115" s="3">
        <f>[3]MR!D115</f>
        <v>0</v>
      </c>
      <c r="I115" s="4">
        <f>[3]MR!E115</f>
        <v>0</v>
      </c>
      <c r="J115" s="4">
        <f>[3]MR!F115</f>
        <v>4</v>
      </c>
      <c r="K115" s="4">
        <f ca="1">[3]MR!G115</f>
        <v>6</v>
      </c>
    </row>
    <row r="116" spans="1:11" x14ac:dyDescent="0.25">
      <c r="A116" s="4">
        <v>115</v>
      </c>
      <c r="B116" s="4" t="str">
        <f>MAIN!B117</f>
        <v>ARKX US Equity</v>
      </c>
      <c r="C116" s="4" t="str">
        <f>MAIN!C116</f>
        <v>ARK Next Generation Internet ETF</v>
      </c>
      <c r="D116" s="4" t="str">
        <f>MAIN!D116</f>
        <v>ETF</v>
      </c>
      <c r="E116" s="4">
        <f ca="1">VLOOKUP($B116,MAIN!$B:$E,4,FALSE)</f>
        <v>5</v>
      </c>
      <c r="F116" s="4">
        <f>[3]MR!B116</f>
        <v>1</v>
      </c>
      <c r="G116" s="4">
        <f>[3]MR!C116</f>
        <v>6</v>
      </c>
      <c r="H116" s="3">
        <f>[3]MR!D116</f>
        <v>0</v>
      </c>
      <c r="I116" s="4">
        <f>[3]MR!E116</f>
        <v>0</v>
      </c>
      <c r="J116" s="4">
        <f>[3]MR!F116</f>
        <v>4</v>
      </c>
      <c r="K116" s="4">
        <f ca="1">[3]MR!G116</f>
        <v>9</v>
      </c>
    </row>
    <row r="117" spans="1:11" x14ac:dyDescent="0.25">
      <c r="A117" s="4">
        <v>116</v>
      </c>
      <c r="B117" s="4" t="str">
        <f>MAIN!B118</f>
        <v>ARTY US Equity</v>
      </c>
      <c r="C117" s="4" t="str">
        <f>MAIN!C117</f>
        <v>ARK Space Exploration &amp; Innovation ETF</v>
      </c>
      <c r="D117" s="4" t="str">
        <f>MAIN!D117</f>
        <v>ETF</v>
      </c>
      <c r="E117" s="4">
        <f ca="1">VLOOKUP($B117,MAIN!$B:$E,4,FALSE)</f>
        <v>5</v>
      </c>
      <c r="F117" s="4">
        <f>[3]MR!B117</f>
        <v>0</v>
      </c>
      <c r="G117" s="4">
        <f>[3]MR!C117</f>
        <v>5</v>
      </c>
      <c r="H117" s="3">
        <f>[3]MR!D117</f>
        <v>46055</v>
      </c>
      <c r="I117" s="4">
        <f>[3]MR!E117</f>
        <v>0</v>
      </c>
      <c r="J117" s="4">
        <f>[3]MR!F117</f>
        <v>4</v>
      </c>
      <c r="K117" s="4">
        <f ca="1">[3]MR!G117</f>
        <v>9</v>
      </c>
    </row>
    <row r="118" spans="1:11" x14ac:dyDescent="0.25">
      <c r="A118" s="4">
        <v>117</v>
      </c>
      <c r="B118" s="4" t="str">
        <f>MAIN!B119</f>
        <v>BAI US Equity</v>
      </c>
      <c r="C118" s="4" t="str">
        <f>MAIN!C118</f>
        <v>Future AI &amp; Tech ETF</v>
      </c>
      <c r="D118" s="4" t="str">
        <f>MAIN!D118</f>
        <v>ETF</v>
      </c>
      <c r="E118" s="4">
        <f ca="1">VLOOKUP($B118,MAIN!$B:$E,4,FALSE)</f>
        <v>5</v>
      </c>
      <c r="F118" s="4">
        <f>[3]MR!B118</f>
        <v>1</v>
      </c>
      <c r="G118" s="4">
        <f>[3]MR!C118</f>
        <v>5</v>
      </c>
      <c r="H118" s="3">
        <f>[3]MR!D118</f>
        <v>0</v>
      </c>
      <c r="I118" s="4">
        <f>[3]MR!E118</f>
        <v>0</v>
      </c>
      <c r="J118" s="4">
        <f>[3]MR!F118</f>
        <v>4</v>
      </c>
      <c r="K118" s="4">
        <f ca="1">[3]MR!G118</f>
        <v>9</v>
      </c>
    </row>
    <row r="119" spans="1:11" x14ac:dyDescent="0.25">
      <c r="A119" s="4">
        <v>118</v>
      </c>
      <c r="B119" s="4" t="str">
        <f>MAIN!B120</f>
        <v>BATT US Equity</v>
      </c>
      <c r="C119" s="4" t="str">
        <f>MAIN!C119</f>
        <v>AI Innovation and Tech Active ETF</v>
      </c>
      <c r="D119" s="4" t="str">
        <f>MAIN!D119</f>
        <v>ETF</v>
      </c>
      <c r="E119" s="4">
        <f ca="1">VLOOKUP($B119,MAIN!$B:$E,4,FALSE)</f>
        <v>7</v>
      </c>
      <c r="F119" s="4">
        <f>[3]MR!B119</f>
        <v>1</v>
      </c>
      <c r="G119" s="4">
        <f>[3]MR!C119</f>
        <v>5</v>
      </c>
      <c r="H119" s="3">
        <f>[3]MR!D119</f>
        <v>0</v>
      </c>
      <c r="I119" s="4">
        <f>[3]MR!E119</f>
        <v>0</v>
      </c>
      <c r="J119" s="4">
        <f>[3]MR!F119</f>
        <v>4</v>
      </c>
      <c r="K119" s="4">
        <f ca="1">[3]MR!G119</f>
        <v>9</v>
      </c>
    </row>
    <row r="120" spans="1:11" x14ac:dyDescent="0.25">
      <c r="A120" s="4">
        <v>119</v>
      </c>
      <c r="B120" s="4" t="str">
        <f>MAIN!B121</f>
        <v>BBJP US Equity</v>
      </c>
      <c r="C120" s="4" t="str">
        <f>MAIN!C120</f>
        <v>Amplify Lithium &amp; Battery Technology ETF</v>
      </c>
      <c r="D120" s="4" t="str">
        <f>MAIN!D120</f>
        <v>ETF</v>
      </c>
      <c r="E120" s="4">
        <f ca="1">VLOOKUP($B120,MAIN!$B:$E,4,FALSE)</f>
        <v>5</v>
      </c>
      <c r="F120" s="4">
        <f>[3]MR!B120</f>
        <v>1</v>
      </c>
      <c r="G120" s="4">
        <f>[3]MR!C120</f>
        <v>5</v>
      </c>
      <c r="H120" s="3">
        <f>[3]MR!D120</f>
        <v>0</v>
      </c>
      <c r="I120" s="4">
        <f>[3]MR!E120</f>
        <v>0</v>
      </c>
      <c r="J120" s="4">
        <f>[3]MR!F120</f>
        <v>4</v>
      </c>
      <c r="K120" s="4">
        <f ca="1">[3]MR!G120</f>
        <v>9</v>
      </c>
    </row>
    <row r="121" spans="1:11" x14ac:dyDescent="0.25">
      <c r="A121" s="4">
        <v>120</v>
      </c>
      <c r="B121" s="4" t="str">
        <f>MAIN!B122</f>
        <v>BIL US Equity</v>
      </c>
      <c r="C121" s="4" t="str">
        <f>MAIN!C121</f>
        <v>BetaBuilders Japan ETF</v>
      </c>
      <c r="D121" s="4" t="str">
        <f>MAIN!D121</f>
        <v>ETF</v>
      </c>
      <c r="E121" s="4">
        <f ca="1">VLOOKUP($B121,MAIN!$B:$E,4,FALSE)</f>
        <v>-5</v>
      </c>
      <c r="F121" s="4">
        <f>[3]MR!B121</f>
        <v>1</v>
      </c>
      <c r="G121" s="4">
        <f>[3]MR!C121</f>
        <v>9</v>
      </c>
      <c r="H121" s="3">
        <f>[3]MR!D121</f>
        <v>0</v>
      </c>
      <c r="I121" s="4">
        <f>[3]MR!E121</f>
        <v>1</v>
      </c>
      <c r="J121" s="4">
        <f>[3]MR!F121</f>
        <v>0</v>
      </c>
      <c r="K121" s="4">
        <f ca="1">[3]MR!G121</f>
        <v>9</v>
      </c>
    </row>
    <row r="122" spans="1:11" x14ac:dyDescent="0.25">
      <c r="A122" s="4">
        <v>121</v>
      </c>
      <c r="B122" s="4" t="str">
        <f>MAIN!B123</f>
        <v>BKCH US Equity</v>
      </c>
      <c r="C122" s="4" t="str">
        <f>MAIN!C122</f>
        <v>SPDR Bloomberg 1-3 Month T-Bill ETF</v>
      </c>
      <c r="D122" s="4" t="str">
        <f>MAIN!D122</f>
        <v>ETF</v>
      </c>
      <c r="E122" s="4">
        <f ca="1">VLOOKUP($B122,MAIN!$B:$E,4,FALSE)</f>
        <v>-1</v>
      </c>
      <c r="F122" s="4">
        <f>[3]MR!B122</f>
        <v>3</v>
      </c>
      <c r="G122" s="4">
        <f>[3]MR!C122</f>
        <v>0</v>
      </c>
      <c r="H122" s="3">
        <f>[3]MR!D122</f>
        <v>0</v>
      </c>
      <c r="I122" s="4">
        <f>[3]MR!E122</f>
        <v>1</v>
      </c>
      <c r="J122" s="4">
        <f>[3]MR!F122</f>
        <v>0</v>
      </c>
      <c r="K122" s="4">
        <f ca="1">[3]MR!G122</f>
        <v>6</v>
      </c>
    </row>
    <row r="123" spans="1:11" x14ac:dyDescent="0.25">
      <c r="A123" s="4">
        <v>122</v>
      </c>
      <c r="B123" s="4" t="str">
        <f>MAIN!B124</f>
        <v>BKLN US Equity</v>
      </c>
      <c r="C123" s="4" t="str">
        <f>MAIN!C123</f>
        <v>Blockchain ETF</v>
      </c>
      <c r="D123" s="4" t="str">
        <f>MAIN!D123</f>
        <v>ETF</v>
      </c>
      <c r="E123" s="4">
        <f ca="1">VLOOKUP($B123,MAIN!$B:$E,4,FALSE)</f>
        <v>-1</v>
      </c>
      <c r="F123" s="4">
        <f>[3]MR!B123</f>
        <v>1</v>
      </c>
      <c r="G123" s="4">
        <f>[3]MR!C123</f>
        <v>5</v>
      </c>
      <c r="H123" s="3">
        <f>[3]MR!D123</f>
        <v>46055</v>
      </c>
      <c r="I123" s="4">
        <f>[3]MR!E123</f>
        <v>0</v>
      </c>
      <c r="J123" s="4">
        <f>[3]MR!F123</f>
        <v>4</v>
      </c>
      <c r="K123" s="4">
        <f ca="1">[3]MR!G123</f>
        <v>12</v>
      </c>
    </row>
    <row r="124" spans="1:11" x14ac:dyDescent="0.25">
      <c r="A124" s="4">
        <v>123</v>
      </c>
      <c r="B124" s="4" t="str">
        <f>MAIN!B125</f>
        <v>BLOK US Equity</v>
      </c>
      <c r="C124" s="4" t="str">
        <f>MAIN!C124</f>
        <v>Senior Loan ETF</v>
      </c>
      <c r="D124" s="4" t="str">
        <f>MAIN!D124</f>
        <v>ETF</v>
      </c>
      <c r="E124" s="4">
        <f ca="1">VLOOKUP($B124,MAIN!$B:$E,4,FALSE)</f>
        <v>-1</v>
      </c>
      <c r="F124" s="4">
        <f>[3]MR!B124</f>
        <v>2</v>
      </c>
      <c r="G124" s="4">
        <f>[3]MR!C124</f>
        <v>6</v>
      </c>
      <c r="H124" s="3">
        <f>[3]MR!D124</f>
        <v>46052</v>
      </c>
      <c r="I124" s="4">
        <f>[3]MR!E124</f>
        <v>0</v>
      </c>
      <c r="J124" s="4">
        <f>[3]MR!F124</f>
        <v>4</v>
      </c>
      <c r="K124" s="4">
        <f ca="1">[3]MR!G124</f>
        <v>9</v>
      </c>
    </row>
    <row r="125" spans="1:11" x14ac:dyDescent="0.25">
      <c r="A125" s="4">
        <v>124</v>
      </c>
      <c r="B125" s="4" t="str">
        <f>MAIN!B126</f>
        <v>BOTZ US Equity</v>
      </c>
      <c r="C125" s="4" t="str">
        <f>MAIN!C125</f>
        <v>Amplify Blockchain Technology ETF</v>
      </c>
      <c r="D125" s="4" t="str">
        <f>MAIN!D125</f>
        <v>ETF</v>
      </c>
      <c r="E125" s="4">
        <f ca="1">VLOOKUP($B125,MAIN!$B:$E,4,FALSE)</f>
        <v>5</v>
      </c>
      <c r="F125" s="4">
        <f>[3]MR!B125</f>
        <v>1</v>
      </c>
      <c r="G125" s="4">
        <f>[3]MR!C125</f>
        <v>6</v>
      </c>
      <c r="H125" s="3">
        <f>[3]MR!D125</f>
        <v>46056</v>
      </c>
      <c r="I125" s="4">
        <f>[3]MR!E125</f>
        <v>0</v>
      </c>
      <c r="J125" s="4">
        <f>[3]MR!F125</f>
        <v>4</v>
      </c>
      <c r="K125" s="4">
        <f ca="1">[3]MR!G125</f>
        <v>12</v>
      </c>
    </row>
    <row r="126" spans="1:11" x14ac:dyDescent="0.25">
      <c r="A126" s="4">
        <v>125</v>
      </c>
      <c r="B126" s="4" t="str">
        <f>MAIN!B127</f>
        <v>BOUT US Equity</v>
      </c>
      <c r="C126" s="4" t="str">
        <f>MAIN!C126</f>
        <v>Robotics &amp; Artificial Intelligence ETF</v>
      </c>
      <c r="D126" s="4" t="str">
        <f>MAIN!D126</f>
        <v>ETF</v>
      </c>
      <c r="E126" s="4">
        <f ca="1">VLOOKUP($B126,MAIN!$B:$E,4,FALSE)</f>
        <v>5</v>
      </c>
      <c r="F126" s="4">
        <f>[3]MR!B126</f>
        <v>1</v>
      </c>
      <c r="G126" s="4">
        <f>[3]MR!C126</f>
        <v>3</v>
      </c>
      <c r="H126" s="3">
        <f>[3]MR!D126</f>
        <v>0</v>
      </c>
      <c r="I126" s="4">
        <f>[3]MR!E126</f>
        <v>1</v>
      </c>
      <c r="J126" s="4">
        <f>[3]MR!F126</f>
        <v>4</v>
      </c>
      <c r="K126" s="4">
        <f ca="1">[3]MR!G126</f>
        <v>12</v>
      </c>
    </row>
    <row r="127" spans="1:11" x14ac:dyDescent="0.25">
      <c r="A127" s="4">
        <v>126</v>
      </c>
      <c r="B127" s="4" t="str">
        <f>MAIN!B128</f>
        <v>BUG US Equity</v>
      </c>
      <c r="C127" s="4" t="str">
        <f>MAIN!C127</f>
        <v>Innovator IBD Breakout Opportunities ETF</v>
      </c>
      <c r="D127" s="4" t="str">
        <f>MAIN!D127</f>
        <v>ETF</v>
      </c>
      <c r="E127" s="4">
        <f ca="1">VLOOKUP($B127,MAIN!$B:$E,4,FALSE)</f>
        <v>-1</v>
      </c>
      <c r="F127" s="4">
        <f>[3]MR!B127</f>
        <v>4</v>
      </c>
      <c r="G127" s="4">
        <f>[3]MR!C127</f>
        <v>3</v>
      </c>
      <c r="H127" s="3">
        <f>[3]MR!D127</f>
        <v>46057</v>
      </c>
      <c r="I127" s="4">
        <f>[3]MR!E127</f>
        <v>2</v>
      </c>
      <c r="J127" s="4">
        <f>[3]MR!F127</f>
        <v>0</v>
      </c>
      <c r="K127" s="4">
        <f ca="1">[3]MR!G127</f>
        <v>12</v>
      </c>
    </row>
    <row r="128" spans="1:11" x14ac:dyDescent="0.25">
      <c r="A128" s="4">
        <v>127</v>
      </c>
      <c r="B128" s="4" t="str">
        <f>MAIN!B129</f>
        <v>BUZZ US Equity</v>
      </c>
      <c r="C128" s="4" t="str">
        <f>MAIN!C128</f>
        <v>Cybersecurity ETF</v>
      </c>
      <c r="D128" s="4" t="str">
        <f>MAIN!D128</f>
        <v>ETF</v>
      </c>
      <c r="E128" s="4">
        <f ca="1">VLOOKUP($B128,MAIN!$B:$E,4,FALSE)</f>
        <v>-1</v>
      </c>
      <c r="F128" s="4">
        <f>[3]MR!B128</f>
        <v>1</v>
      </c>
      <c r="G128" s="4">
        <f>[3]MR!C128</f>
        <v>6</v>
      </c>
      <c r="H128" s="3">
        <f>[3]MR!D128</f>
        <v>46057</v>
      </c>
      <c r="I128" s="4">
        <f>[3]MR!E128</f>
        <v>0</v>
      </c>
      <c r="J128" s="4">
        <f>[3]MR!F128</f>
        <v>4</v>
      </c>
      <c r="K128" s="4">
        <f ca="1">[3]MR!G128</f>
        <v>12</v>
      </c>
    </row>
    <row r="129" spans="1:11" x14ac:dyDescent="0.25">
      <c r="A129" s="4">
        <v>128</v>
      </c>
      <c r="B129" s="4" t="str">
        <f>MAIN!B130</f>
        <v>CGCP US Equity</v>
      </c>
      <c r="C129" s="4" t="str">
        <f>MAIN!C129</f>
        <v>Social Sentiment ETF</v>
      </c>
      <c r="D129" s="4" t="str">
        <f>MAIN!D129</f>
        <v>ETF</v>
      </c>
      <c r="E129" s="4">
        <f ca="1">VLOOKUP($B129,MAIN!$B:$E,4,FALSE)</f>
        <v>5</v>
      </c>
      <c r="F129" s="4">
        <f>[3]MR!B129</f>
        <v>0</v>
      </c>
      <c r="G129" s="4">
        <f>[3]MR!C129</f>
        <v>5</v>
      </c>
      <c r="H129" s="3">
        <f>[3]MR!D129</f>
        <v>46057</v>
      </c>
      <c r="I129" s="4">
        <f>[3]MR!E129</f>
        <v>0</v>
      </c>
      <c r="J129" s="4">
        <f>[3]MR!F129</f>
        <v>4</v>
      </c>
      <c r="K129" s="4">
        <f ca="1">[3]MR!G129</f>
        <v>9</v>
      </c>
    </row>
    <row r="130" spans="1:11" x14ac:dyDescent="0.25">
      <c r="A130" s="4">
        <v>129</v>
      </c>
      <c r="B130" s="4" t="str">
        <f>MAIN!B131</f>
        <v>CGUS US Equity</v>
      </c>
      <c r="C130" s="4" t="str">
        <f>MAIN!C130</f>
        <v>Capital Group Core Plus Income ETF</v>
      </c>
      <c r="D130" s="4" t="str">
        <f>MAIN!D130</f>
        <v>ETF</v>
      </c>
      <c r="E130" s="4">
        <f ca="1">VLOOKUP($B130,MAIN!$B:$E,4,FALSE)</f>
        <v>4</v>
      </c>
      <c r="F130" s="4">
        <f>[3]MR!B130</f>
        <v>5</v>
      </c>
      <c r="G130" s="4">
        <f>[3]MR!C130</f>
        <v>0</v>
      </c>
      <c r="H130" s="3">
        <f>[3]MR!D130</f>
        <v>0</v>
      </c>
      <c r="I130" s="4">
        <f>[3]MR!E130</f>
        <v>1</v>
      </c>
      <c r="J130" s="4">
        <f>[3]MR!F130</f>
        <v>0</v>
      </c>
      <c r="K130" s="4">
        <f ca="1">[3]MR!G130</f>
        <v>6</v>
      </c>
    </row>
    <row r="131" spans="1:11" x14ac:dyDescent="0.25">
      <c r="A131" s="4">
        <v>130</v>
      </c>
      <c r="B131" s="4" t="str">
        <f>MAIN!B132</f>
        <v>CIBR US Equity</v>
      </c>
      <c r="C131" s="4" t="str">
        <f>MAIN!C131</f>
        <v>Capital Group Core Equity ETF</v>
      </c>
      <c r="D131" s="4" t="str">
        <f>MAIN!D131</f>
        <v>ETF</v>
      </c>
      <c r="E131" s="4">
        <f ca="1">VLOOKUP($B131,MAIN!$B:$E,4,FALSE)</f>
        <v>-1</v>
      </c>
      <c r="F131" s="4">
        <f>[3]MR!B131</f>
        <v>1</v>
      </c>
      <c r="G131" s="4">
        <f>[3]MR!C131</f>
        <v>6</v>
      </c>
      <c r="H131" s="3">
        <f>[3]MR!D131</f>
        <v>0</v>
      </c>
      <c r="I131" s="4">
        <f>[3]MR!E131</f>
        <v>0</v>
      </c>
      <c r="J131" s="4">
        <f>[3]MR!F131</f>
        <v>4</v>
      </c>
      <c r="K131" s="4">
        <f ca="1">[3]MR!G131</f>
        <v>9</v>
      </c>
    </row>
    <row r="132" spans="1:11" x14ac:dyDescent="0.25">
      <c r="A132" s="4">
        <v>131</v>
      </c>
      <c r="B132" s="4" t="str">
        <f>MAIN!B133</f>
        <v>CLOU US Equity</v>
      </c>
      <c r="C132" s="4" t="str">
        <f>MAIN!C132</f>
        <v>NASDAQ Cybersecurity ETF</v>
      </c>
      <c r="D132" s="4" t="str">
        <f>MAIN!D132</f>
        <v>ETF</v>
      </c>
      <c r="E132" s="4">
        <f ca="1">VLOOKUP($B132,MAIN!$B:$E,4,FALSE)</f>
        <v>-1</v>
      </c>
      <c r="F132" s="4">
        <f>[3]MR!B132</f>
        <v>1</v>
      </c>
      <c r="G132" s="4">
        <f>[3]MR!C132</f>
        <v>6</v>
      </c>
      <c r="H132" s="3">
        <f>[3]MR!D132</f>
        <v>46062</v>
      </c>
      <c r="I132" s="4">
        <f>[3]MR!E132</f>
        <v>0</v>
      </c>
      <c r="J132" s="4">
        <f>[3]MR!F132</f>
        <v>4</v>
      </c>
      <c r="K132" s="4">
        <f ca="1">[3]MR!G132</f>
        <v>12</v>
      </c>
    </row>
    <row r="133" spans="1:11" x14ac:dyDescent="0.25">
      <c r="A133" s="4">
        <v>132</v>
      </c>
      <c r="B133" s="4" t="str">
        <f>MAIN!B134</f>
        <v>COLO US Equity</v>
      </c>
      <c r="C133" s="4" t="str">
        <f>MAIN!C133</f>
        <v>Cloud Computing ETF</v>
      </c>
      <c r="D133" s="4" t="str">
        <f>MAIN!D133</f>
        <v>ETF</v>
      </c>
      <c r="E133" s="4">
        <f ca="1">VLOOKUP($B133,MAIN!$B:$E,4,FALSE)</f>
        <v>5</v>
      </c>
      <c r="F133" s="4">
        <f>[3]MR!B133</f>
        <v>1</v>
      </c>
      <c r="G133" s="4">
        <f>[3]MR!C133</f>
        <v>6</v>
      </c>
      <c r="H133" s="3">
        <f>[3]MR!D133</f>
        <v>46056</v>
      </c>
      <c r="I133" s="4">
        <f>[3]MR!E133</f>
        <v>0</v>
      </c>
      <c r="J133" s="4">
        <f>[3]MR!F133</f>
        <v>3</v>
      </c>
      <c r="K133" s="4">
        <f ca="1">[3]MR!G133</f>
        <v>12</v>
      </c>
    </row>
    <row r="134" spans="1:11" x14ac:dyDescent="0.25">
      <c r="A134" s="4">
        <v>133</v>
      </c>
      <c r="B134" s="4" t="str">
        <f>MAIN!B135</f>
        <v>COPX US Equity</v>
      </c>
      <c r="C134" s="4" t="str">
        <f>MAIN!C134</f>
        <v>MSCI Colombia ETF</v>
      </c>
      <c r="D134" s="4" t="str">
        <f>MAIN!D134</f>
        <v>ETF</v>
      </c>
      <c r="E134" s="4">
        <f ca="1">VLOOKUP($B134,MAIN!$B:$E,4,FALSE)</f>
        <v>5</v>
      </c>
      <c r="F134" s="4">
        <f>[3]MR!B134</f>
        <v>1</v>
      </c>
      <c r="G134" s="4">
        <f>[3]MR!C134</f>
        <v>5</v>
      </c>
      <c r="H134" s="3">
        <f>[3]MR!D134</f>
        <v>0</v>
      </c>
      <c r="I134" s="4">
        <f>[3]MR!E134</f>
        <v>0</v>
      </c>
      <c r="J134" s="4">
        <f>[3]MR!F134</f>
        <v>4</v>
      </c>
      <c r="K134" s="4">
        <f ca="1">[3]MR!G134</f>
        <v>9</v>
      </c>
    </row>
    <row r="135" spans="1:11" x14ac:dyDescent="0.25">
      <c r="A135" s="4">
        <v>134</v>
      </c>
      <c r="B135" s="4" t="str">
        <f>MAIN!B136</f>
        <v>CQQQ US Equity</v>
      </c>
      <c r="C135" s="4" t="str">
        <f>MAIN!C135</f>
        <v>Copper Miners ETF</v>
      </c>
      <c r="D135" s="4" t="str">
        <f>MAIN!D135</f>
        <v>ETF</v>
      </c>
      <c r="E135" s="4">
        <f ca="1">VLOOKUP($B135,MAIN!$B:$E,4,FALSE)</f>
        <v>0</v>
      </c>
      <c r="F135" s="4">
        <f>[3]MR!B135</f>
        <v>3</v>
      </c>
      <c r="G135" s="4">
        <f>[3]MR!C135</f>
        <v>9</v>
      </c>
      <c r="H135" s="3">
        <f>[3]MR!D135</f>
        <v>46051</v>
      </c>
      <c r="I135" s="4">
        <f>[3]MR!E135</f>
        <v>0</v>
      </c>
      <c r="J135" s="4">
        <f>[3]MR!F135</f>
        <v>4</v>
      </c>
      <c r="K135" s="4">
        <f ca="1">[3]MR!G135</f>
        <v>9</v>
      </c>
    </row>
    <row r="136" spans="1:11" x14ac:dyDescent="0.25">
      <c r="A136" s="4">
        <v>135</v>
      </c>
      <c r="B136" s="4" t="str">
        <f>MAIN!B137</f>
        <v>DBA US Equity</v>
      </c>
      <c r="C136" s="4" t="str">
        <f>MAIN!C136</f>
        <v>China Technology ETF</v>
      </c>
      <c r="D136" s="4" t="str">
        <f>MAIN!D136</f>
        <v>ETF</v>
      </c>
      <c r="E136" s="4">
        <f ca="1">VLOOKUP($B136,MAIN!$B:$E,4,FALSE)</f>
        <v>-1</v>
      </c>
      <c r="F136" s="4">
        <f>[3]MR!B136</f>
        <v>0</v>
      </c>
      <c r="G136" s="4">
        <f>[3]MR!C136</f>
        <v>9</v>
      </c>
      <c r="H136" s="3">
        <f>[3]MR!D136</f>
        <v>46058</v>
      </c>
      <c r="I136" s="4">
        <f>[3]MR!E136</f>
        <v>0</v>
      </c>
      <c r="J136" s="4">
        <f>[3]MR!F136</f>
        <v>4</v>
      </c>
      <c r="K136" s="4">
        <f ca="1">[3]MR!G136</f>
        <v>9</v>
      </c>
    </row>
    <row r="137" spans="1:11" x14ac:dyDescent="0.25">
      <c r="A137" s="4">
        <v>136</v>
      </c>
      <c r="B137" s="4" t="str">
        <f>MAIN!B138</f>
        <v>DBC US Equity</v>
      </c>
      <c r="C137" s="4" t="str">
        <f>MAIN!C137</f>
        <v>Agriculture Fund</v>
      </c>
      <c r="D137" s="4" t="str">
        <f>MAIN!D137</f>
        <v>ETF</v>
      </c>
      <c r="E137" s="4">
        <f ca="1">VLOOKUP($B137,MAIN!$B:$E,4,FALSE)</f>
        <v>6</v>
      </c>
      <c r="F137" s="4">
        <f>[3]MR!B137</f>
        <v>2</v>
      </c>
      <c r="G137" s="4">
        <f>[3]MR!C137</f>
        <v>0</v>
      </c>
      <c r="H137" s="3">
        <f>[3]MR!D137</f>
        <v>0</v>
      </c>
      <c r="I137" s="4">
        <f>[3]MR!E137</f>
        <v>0</v>
      </c>
      <c r="J137" s="4">
        <f>[3]MR!F137</f>
        <v>0</v>
      </c>
      <c r="K137" s="4">
        <f ca="1">[3]MR!G137</f>
        <v>3</v>
      </c>
    </row>
    <row r="138" spans="1:11" x14ac:dyDescent="0.25">
      <c r="A138" s="4">
        <v>137</v>
      </c>
      <c r="B138" s="4" t="str">
        <f>MAIN!B139</f>
        <v>DBO US Equity</v>
      </c>
      <c r="C138" s="4" t="str">
        <f>MAIN!C138</f>
        <v>Commodity Index Tracking Fund</v>
      </c>
      <c r="D138" s="4" t="str">
        <f>MAIN!D138</f>
        <v>ETF</v>
      </c>
      <c r="E138" s="4">
        <f ca="1">VLOOKUP($B138,MAIN!$B:$E,4,FALSE)</f>
        <v>5</v>
      </c>
      <c r="F138" s="4">
        <f>[3]MR!B138</f>
        <v>1</v>
      </c>
      <c r="G138" s="4">
        <f>[3]MR!C138</f>
        <v>8</v>
      </c>
      <c r="H138" s="3">
        <f>[3]MR!D138</f>
        <v>46055</v>
      </c>
      <c r="I138" s="4">
        <f>[3]MR!E138</f>
        <v>0</v>
      </c>
      <c r="J138" s="4">
        <f>[3]MR!F138</f>
        <v>0</v>
      </c>
      <c r="K138" s="4">
        <f ca="1">[3]MR!G138</f>
        <v>9</v>
      </c>
    </row>
    <row r="139" spans="1:11" x14ac:dyDescent="0.25">
      <c r="A139" s="4">
        <v>138</v>
      </c>
      <c r="B139" s="4" t="str">
        <f>MAIN!B140</f>
        <v>DIA US Equity</v>
      </c>
      <c r="C139" s="4" t="str">
        <f>MAIN!C139</f>
        <v>Oil Fund</v>
      </c>
      <c r="D139" s="4" t="str">
        <f>MAIN!D139</f>
        <v>ETF</v>
      </c>
      <c r="E139" s="4">
        <f ca="1">VLOOKUP($B139,MAIN!$B:$E,4,FALSE)</f>
        <v>5</v>
      </c>
      <c r="F139" s="4">
        <f>[3]MR!B139</f>
        <v>1</v>
      </c>
      <c r="G139" s="4">
        <f>[3]MR!C139</f>
        <v>0</v>
      </c>
      <c r="H139" s="3">
        <f>[3]MR!D139</f>
        <v>46051</v>
      </c>
      <c r="I139" s="4">
        <f>[3]MR!E139</f>
        <v>0</v>
      </c>
      <c r="J139" s="4">
        <f>[3]MR!F139</f>
        <v>0</v>
      </c>
      <c r="K139" s="4">
        <f ca="1">[3]MR!G139</f>
        <v>3</v>
      </c>
    </row>
    <row r="140" spans="1:11" x14ac:dyDescent="0.25">
      <c r="A140" s="4">
        <v>139</v>
      </c>
      <c r="B140" s="4" t="str">
        <f>MAIN!B141</f>
        <v>DRIV US Equity</v>
      </c>
      <c r="C140" s="4" t="str">
        <f>MAIN!C140</f>
        <v>SPDR Dow Jones Industrial Average ETF Trust</v>
      </c>
      <c r="D140" s="4" t="str">
        <f>MAIN!D140</f>
        <v>ETF</v>
      </c>
      <c r="E140" s="4">
        <f ca="1">VLOOKUP($B140,MAIN!$B:$E,4,FALSE)</f>
        <v>7</v>
      </c>
      <c r="F140" s="4">
        <f>[3]MR!B140</f>
        <v>2</v>
      </c>
      <c r="G140" s="4">
        <f>[3]MR!C140</f>
        <v>3</v>
      </c>
      <c r="H140" s="3">
        <f>[3]MR!D140</f>
        <v>0</v>
      </c>
      <c r="I140" s="4">
        <f>[3]MR!E140</f>
        <v>1</v>
      </c>
      <c r="J140" s="4">
        <f>[3]MR!F140</f>
        <v>0</v>
      </c>
      <c r="K140" s="4">
        <f ca="1">[3]MR!G140</f>
        <v>9</v>
      </c>
    </row>
    <row r="141" spans="1:11" x14ac:dyDescent="0.25">
      <c r="A141" s="4">
        <v>140</v>
      </c>
      <c r="B141" s="4" t="str">
        <f>MAIN!B142</f>
        <v>DTCR US Equity</v>
      </c>
      <c r="C141" s="4" t="str">
        <f>MAIN!C141</f>
        <v>Autonomous &amp; Electric Vehicles ETF</v>
      </c>
      <c r="D141" s="4" t="str">
        <f>MAIN!D141</f>
        <v>ETF</v>
      </c>
      <c r="E141" s="4">
        <f ca="1">VLOOKUP($B141,MAIN!$B:$E,4,FALSE)</f>
        <v>3</v>
      </c>
      <c r="F141" s="4">
        <f>[3]MR!B141</f>
        <v>1</v>
      </c>
      <c r="G141" s="4">
        <f>[3]MR!C141</f>
        <v>8</v>
      </c>
      <c r="H141" s="3">
        <f>[3]MR!D141</f>
        <v>46056</v>
      </c>
      <c r="I141" s="4">
        <f>[3]MR!E141</f>
        <v>1</v>
      </c>
      <c r="J141" s="4">
        <f>[3]MR!F141</f>
        <v>4</v>
      </c>
      <c r="K141" s="4">
        <f ca="1">[3]MR!G141</f>
        <v>15</v>
      </c>
    </row>
    <row r="142" spans="1:11" x14ac:dyDescent="0.25">
      <c r="A142" s="4">
        <v>141</v>
      </c>
      <c r="B142" s="4" t="str">
        <f>MAIN!B143</f>
        <v>DUHP US Equity</v>
      </c>
      <c r="C142" s="4" t="str">
        <f>MAIN!C142</f>
        <v>Data Center &amp; Digital Infrastructure ETF</v>
      </c>
      <c r="D142" s="4" t="str">
        <f>MAIN!D142</f>
        <v>ETF</v>
      </c>
      <c r="E142" s="4">
        <f ca="1">VLOOKUP($B142,MAIN!$B:$E,4,FALSE)</f>
        <v>7</v>
      </c>
      <c r="F142" s="4">
        <f>[3]MR!B142</f>
        <v>1</v>
      </c>
      <c r="G142" s="4">
        <f>[3]MR!C142</f>
        <v>8</v>
      </c>
      <c r="H142" s="3">
        <f>[3]MR!D142</f>
        <v>0</v>
      </c>
      <c r="I142" s="4">
        <f>[3]MR!E142</f>
        <v>1</v>
      </c>
      <c r="J142" s="4">
        <f>[3]MR!F142</f>
        <v>4</v>
      </c>
      <c r="K142" s="4">
        <f ca="1">[3]MR!G142</f>
        <v>12</v>
      </c>
    </row>
    <row r="143" spans="1:11" x14ac:dyDescent="0.25">
      <c r="A143" s="4">
        <v>142</v>
      </c>
      <c r="B143" s="4" t="str">
        <f>MAIN!B144</f>
        <v>DYNF US Equity</v>
      </c>
      <c r="C143" s="4" t="str">
        <f>MAIN!C143</f>
        <v>Dimensional US High Profitability ETF</v>
      </c>
      <c r="D143" s="4" t="str">
        <f>MAIN!D143</f>
        <v>ETF</v>
      </c>
      <c r="E143" s="4">
        <f ca="1">VLOOKUP($B143,MAIN!$B:$E,4,FALSE)</f>
        <v>5</v>
      </c>
      <c r="F143" s="4">
        <f>[3]MR!B143</f>
        <v>2</v>
      </c>
      <c r="G143" s="4">
        <f>[3]MR!C143</f>
        <v>3</v>
      </c>
      <c r="H143" s="3">
        <f>[3]MR!D143</f>
        <v>0</v>
      </c>
      <c r="I143" s="4">
        <f>[3]MR!E143</f>
        <v>1</v>
      </c>
      <c r="J143" s="4">
        <f>[3]MR!F143</f>
        <v>4</v>
      </c>
      <c r="K143" s="4">
        <f ca="1">[3]MR!G143</f>
        <v>12</v>
      </c>
    </row>
    <row r="144" spans="1:11" x14ac:dyDescent="0.25">
      <c r="A144" s="4">
        <v>143</v>
      </c>
      <c r="B144" s="4" t="str">
        <f>MAIN!B145</f>
        <v>DXYZ US Equity</v>
      </c>
      <c r="C144" s="4" t="str">
        <f>MAIN!C144</f>
        <v>U.S. Equity Factor Rotation Active ETF</v>
      </c>
      <c r="D144" s="4" t="str">
        <f>MAIN!D144</f>
        <v>ETF</v>
      </c>
      <c r="E144" s="4">
        <f ca="1">VLOOKUP($B144,MAIN!$B:$E,4,FALSE)</f>
        <v>4</v>
      </c>
      <c r="F144" s="4">
        <f>[3]MR!B144</f>
        <v>1</v>
      </c>
      <c r="G144" s="4">
        <f>[3]MR!C144</f>
        <v>5</v>
      </c>
      <c r="H144" s="3">
        <f>[3]MR!D144</f>
        <v>0</v>
      </c>
      <c r="I144" s="4">
        <f>[3]MR!E144</f>
        <v>0</v>
      </c>
      <c r="J144" s="4">
        <f>[3]MR!F144</f>
        <v>4</v>
      </c>
      <c r="K144" s="4">
        <f ca="1">[3]MR!G144</f>
        <v>9</v>
      </c>
    </row>
    <row r="145" spans="1:11" x14ac:dyDescent="0.25">
      <c r="A145" s="4">
        <v>144</v>
      </c>
      <c r="B145" s="4" t="str">
        <f>MAIN!B146</f>
        <v>EBIZ US Equity</v>
      </c>
      <c r="C145" s="4" t="str">
        <f>MAIN!C145</f>
        <v>DESTINY TECH100 INC  </v>
      </c>
      <c r="D145" s="4" t="str">
        <f>MAIN!D145</f>
        <v>ETF</v>
      </c>
      <c r="E145" s="4">
        <f ca="1">VLOOKUP($B145,MAIN!$B:$E,4,FALSE)</f>
        <v>-1</v>
      </c>
      <c r="F145" s="4">
        <f>[3]MR!B145</f>
        <v>2</v>
      </c>
      <c r="G145" s="4">
        <f>[3]MR!C145</f>
        <v>9</v>
      </c>
      <c r="H145" s="3">
        <f>[3]MR!D145</f>
        <v>0</v>
      </c>
      <c r="I145" s="4">
        <f>[3]MR!E145</f>
        <v>0</v>
      </c>
      <c r="J145" s="4">
        <f>[3]MR!F145</f>
        <v>4</v>
      </c>
      <c r="K145" s="4">
        <f ca="1">[3]MR!G145</f>
        <v>9</v>
      </c>
    </row>
    <row r="146" spans="1:11" x14ac:dyDescent="0.25">
      <c r="A146" s="4">
        <v>145</v>
      </c>
      <c r="B146" s="4" t="str">
        <f>MAIN!B147</f>
        <v>ECH US Equity</v>
      </c>
      <c r="C146" s="4" t="str">
        <f>MAIN!C146</f>
        <v>E-Commerce ETF</v>
      </c>
      <c r="D146" s="4" t="str">
        <f>MAIN!D146</f>
        <v>ETF</v>
      </c>
      <c r="E146" s="4">
        <f ca="1">VLOOKUP($B146,MAIN!$B:$E,4,FALSE)</f>
        <v>3</v>
      </c>
      <c r="F146" s="4">
        <f>[3]MR!B146</f>
        <v>4</v>
      </c>
      <c r="G146" s="4">
        <f>[3]MR!C146</f>
        <v>6</v>
      </c>
      <c r="H146" s="3">
        <f>[3]MR!D146</f>
        <v>46052</v>
      </c>
      <c r="I146" s="4">
        <f>[3]MR!E146</f>
        <v>0</v>
      </c>
      <c r="J146" s="4">
        <f>[3]MR!F146</f>
        <v>4</v>
      </c>
      <c r="K146" s="4">
        <f ca="1">[3]MR!G146</f>
        <v>9</v>
      </c>
    </row>
    <row r="147" spans="1:11" x14ac:dyDescent="0.25">
      <c r="A147" s="4">
        <v>146</v>
      </c>
      <c r="B147" s="4" t="str">
        <f>MAIN!B148</f>
        <v>EEM US Equity</v>
      </c>
      <c r="C147" s="4" t="str">
        <f>MAIN!C147</f>
        <v>MSCI Chile ETF</v>
      </c>
      <c r="D147" s="4" t="str">
        <f>MAIN!D147</f>
        <v>ETF</v>
      </c>
      <c r="E147" s="4">
        <f ca="1">VLOOKUP($B147,MAIN!$B:$E,4,FALSE)</f>
        <v>3</v>
      </c>
      <c r="F147" s="4">
        <f>[3]MR!B147</f>
        <v>0</v>
      </c>
      <c r="G147" s="4">
        <f>[3]MR!C147</f>
        <v>5</v>
      </c>
      <c r="H147" s="3">
        <f>[3]MR!D147</f>
        <v>0</v>
      </c>
      <c r="I147" s="4">
        <f>[3]MR!E147</f>
        <v>0</v>
      </c>
      <c r="J147" s="4">
        <f>[3]MR!F147</f>
        <v>1</v>
      </c>
      <c r="K147" s="4">
        <f ca="1">[3]MR!G147</f>
        <v>6</v>
      </c>
    </row>
    <row r="148" spans="1:11" x14ac:dyDescent="0.25">
      <c r="A148" s="4">
        <v>147</v>
      </c>
      <c r="B148" s="4" t="str">
        <f>MAIN!B149</f>
        <v>EFA US Equity</v>
      </c>
      <c r="C148" s="4" t="str">
        <f>MAIN!C148</f>
        <v>MSCI Emerging Markets ETF</v>
      </c>
      <c r="D148" s="4" t="str">
        <f>MAIN!D148</f>
        <v>ETF</v>
      </c>
      <c r="E148" s="4">
        <f ca="1">VLOOKUP($B148,MAIN!$B:$E,4,FALSE)</f>
        <v>4</v>
      </c>
      <c r="F148" s="4">
        <f>[3]MR!B148</f>
        <v>1</v>
      </c>
      <c r="G148" s="4">
        <f>[3]MR!C148</f>
        <v>9</v>
      </c>
      <c r="H148" s="3">
        <f>[3]MR!D148</f>
        <v>0</v>
      </c>
      <c r="I148" s="4">
        <f>[3]MR!E148</f>
        <v>1</v>
      </c>
      <c r="J148" s="4">
        <f>[3]MR!F148</f>
        <v>4</v>
      </c>
      <c r="K148" s="4">
        <f ca="1">[3]MR!G148</f>
        <v>12</v>
      </c>
    </row>
    <row r="149" spans="1:11" x14ac:dyDescent="0.25">
      <c r="A149" s="4">
        <v>148</v>
      </c>
      <c r="B149" s="4" t="str">
        <f>MAIN!B150</f>
        <v>EIDO US Equity</v>
      </c>
      <c r="C149" s="4" t="str">
        <f>MAIN!C149</f>
        <v>MSCI EAFE ETF</v>
      </c>
      <c r="D149" s="4" t="str">
        <f>MAIN!D149</f>
        <v>ETF</v>
      </c>
      <c r="E149" s="4">
        <f ca="1">VLOOKUP($B149,MAIN!$B:$E,4,FALSE)</f>
        <v>-1</v>
      </c>
      <c r="F149" s="4">
        <f>[3]MR!B149</f>
        <v>1</v>
      </c>
      <c r="G149" s="4">
        <f>[3]MR!C149</f>
        <v>9</v>
      </c>
      <c r="H149" s="3">
        <f>[3]MR!D149</f>
        <v>0</v>
      </c>
      <c r="I149" s="4">
        <f>[3]MR!E149</f>
        <v>1</v>
      </c>
      <c r="J149" s="4">
        <f>[3]MR!F149</f>
        <v>4</v>
      </c>
      <c r="K149" s="4">
        <f ca="1">[3]MR!G149</f>
        <v>12</v>
      </c>
    </row>
    <row r="150" spans="1:11" x14ac:dyDescent="0.25">
      <c r="A150" s="4">
        <v>149</v>
      </c>
      <c r="B150" s="4" t="str">
        <f>MAIN!B151</f>
        <v>EPHE US Equity</v>
      </c>
      <c r="C150" s="4" t="str">
        <f>MAIN!C150</f>
        <v>MSCI Indonesia ETF</v>
      </c>
      <c r="D150" s="4" t="str">
        <f>MAIN!D150</f>
        <v>ETF</v>
      </c>
      <c r="E150" s="4">
        <f ca="1">VLOOKUP($B150,MAIN!$B:$E,4,FALSE)</f>
        <v>3</v>
      </c>
      <c r="F150" s="4">
        <f>[3]MR!B150</f>
        <v>2</v>
      </c>
      <c r="G150" s="4">
        <f>[3]MR!C150</f>
        <v>10</v>
      </c>
      <c r="H150" s="3">
        <f>[3]MR!D150</f>
        <v>46050</v>
      </c>
      <c r="I150" s="4">
        <f>[3]MR!E150</f>
        <v>0</v>
      </c>
      <c r="J150" s="4">
        <f>[3]MR!F150</f>
        <v>0</v>
      </c>
      <c r="K150" s="4">
        <f ca="1">[3]MR!G150</f>
        <v>6</v>
      </c>
    </row>
    <row r="151" spans="1:11" x14ac:dyDescent="0.25">
      <c r="A151" s="4">
        <v>150</v>
      </c>
      <c r="B151" s="4" t="str">
        <f>MAIN!B152</f>
        <v>EPOL US Equity</v>
      </c>
      <c r="C151" s="4" t="str">
        <f>MAIN!C151</f>
        <v>MSCI Philippines ETF</v>
      </c>
      <c r="D151" s="4" t="str">
        <f>MAIN!D151</f>
        <v>ETF</v>
      </c>
      <c r="E151" s="4">
        <f ca="1">VLOOKUP($B151,MAIN!$B:$E,4,FALSE)</f>
        <v>3</v>
      </c>
      <c r="F151" s="4">
        <f>[3]MR!B151</f>
        <v>4</v>
      </c>
      <c r="G151" s="4">
        <f>[3]MR!C151</f>
        <v>0</v>
      </c>
      <c r="H151" s="3">
        <f>[3]MR!D151</f>
        <v>0</v>
      </c>
      <c r="I151" s="4">
        <f>[3]MR!E151</f>
        <v>1</v>
      </c>
      <c r="J151" s="4">
        <f>[3]MR!F151</f>
        <v>0</v>
      </c>
      <c r="K151" s="4">
        <f ca="1">[3]MR!G151</f>
        <v>6</v>
      </c>
    </row>
    <row r="152" spans="1:11" x14ac:dyDescent="0.25">
      <c r="A152" s="4">
        <v>151</v>
      </c>
      <c r="B152" s="4" t="str">
        <f>MAIN!B153</f>
        <v>ETHA US Equity</v>
      </c>
      <c r="C152" s="4" t="str">
        <f>MAIN!C152</f>
        <v>MSCI Poland ETF</v>
      </c>
      <c r="D152" s="4" t="str">
        <f>MAIN!D152</f>
        <v>ETF</v>
      </c>
      <c r="E152" s="4">
        <f ca="1">VLOOKUP($B152,MAIN!$B:$E,4,FALSE)</f>
        <v>-1</v>
      </c>
      <c r="F152" s="4">
        <f>[3]MR!B152</f>
        <v>3</v>
      </c>
      <c r="G152" s="4">
        <f>[3]MR!C152</f>
        <v>9</v>
      </c>
      <c r="H152" s="3">
        <f>[3]MR!D152</f>
        <v>46052</v>
      </c>
      <c r="I152" s="4">
        <f>[3]MR!E152</f>
        <v>2</v>
      </c>
      <c r="J152" s="4">
        <f>[3]MR!F152</f>
        <v>4</v>
      </c>
      <c r="K152" s="4">
        <f ca="1">[3]MR!G152</f>
        <v>12</v>
      </c>
    </row>
    <row r="153" spans="1:11" x14ac:dyDescent="0.25">
      <c r="A153" s="4">
        <v>152</v>
      </c>
      <c r="B153" s="4" t="str">
        <f>MAIN!B154</f>
        <v>EWA US Equity</v>
      </c>
      <c r="C153" s="4" t="str">
        <f>MAIN!C153</f>
        <v>Ethereum Trust ETF</v>
      </c>
      <c r="D153" s="4" t="str">
        <f>MAIN!D153</f>
        <v>ETF</v>
      </c>
      <c r="E153" s="4">
        <f ca="1">VLOOKUP($B153,MAIN!$B:$E,4,FALSE)</f>
        <v>5</v>
      </c>
      <c r="F153" s="4">
        <f>[3]MR!B153</f>
        <v>1</v>
      </c>
      <c r="G153" s="4">
        <f>[3]MR!C153</f>
        <v>4</v>
      </c>
      <c r="H153" s="3">
        <f>[3]MR!D153</f>
        <v>0</v>
      </c>
      <c r="I153" s="4">
        <f>[3]MR!E153</f>
        <v>0</v>
      </c>
      <c r="J153" s="4">
        <f>[3]MR!F153</f>
        <v>4</v>
      </c>
      <c r="K153" s="4">
        <f ca="1">[3]MR!G153</f>
        <v>9</v>
      </c>
    </row>
    <row r="154" spans="1:11" x14ac:dyDescent="0.25">
      <c r="A154" s="4">
        <v>153</v>
      </c>
      <c r="B154" s="4" t="str">
        <f>MAIN!B155</f>
        <v>EWC US Equity</v>
      </c>
      <c r="C154" s="4" t="str">
        <f>MAIN!C154</f>
        <v>MSCI Australia ETF</v>
      </c>
      <c r="D154" s="4" t="str">
        <f>MAIN!D154</f>
        <v>ETF</v>
      </c>
      <c r="E154" s="4">
        <f ca="1">VLOOKUP($B154,MAIN!$B:$E,4,FALSE)</f>
        <v>6</v>
      </c>
      <c r="F154" s="4">
        <f>[3]MR!B154</f>
        <v>1</v>
      </c>
      <c r="G154" s="4">
        <f>[3]MR!C154</f>
        <v>9</v>
      </c>
      <c r="H154" s="3">
        <f>[3]MR!D154</f>
        <v>0</v>
      </c>
      <c r="I154" s="4">
        <f>[3]MR!E154</f>
        <v>2</v>
      </c>
      <c r="J154" s="4">
        <f>[3]MR!F154</f>
        <v>0</v>
      </c>
      <c r="K154" s="4">
        <f ca="1">[3]MR!G154</f>
        <v>9</v>
      </c>
    </row>
    <row r="155" spans="1:11" x14ac:dyDescent="0.25">
      <c r="A155" s="4">
        <v>154</v>
      </c>
      <c r="B155" s="4" t="str">
        <f>MAIN!B156</f>
        <v>EWD US Equity</v>
      </c>
      <c r="C155" s="4" t="str">
        <f>MAIN!C155</f>
        <v>MSCI Canada ETF</v>
      </c>
      <c r="D155" s="4" t="str">
        <f>MAIN!D155</f>
        <v>ETF</v>
      </c>
      <c r="E155" s="4">
        <f ca="1">VLOOKUP($B155,MAIN!$B:$E,4,FALSE)</f>
        <v>4</v>
      </c>
      <c r="F155" s="4">
        <f>[3]MR!B155</f>
        <v>1</v>
      </c>
      <c r="G155" s="4">
        <f>[3]MR!C155</f>
        <v>8</v>
      </c>
      <c r="H155" s="3">
        <f>[3]MR!D155</f>
        <v>46052</v>
      </c>
      <c r="I155" s="4">
        <f>[3]MR!E155</f>
        <v>1</v>
      </c>
      <c r="J155" s="4">
        <f>[3]MR!F155</f>
        <v>0</v>
      </c>
      <c r="K155" s="4">
        <f ca="1">[3]MR!G155</f>
        <v>9</v>
      </c>
    </row>
    <row r="156" spans="1:11" x14ac:dyDescent="0.25">
      <c r="A156" s="4">
        <v>155</v>
      </c>
      <c r="B156" s="4" t="str">
        <f>MAIN!B157</f>
        <v>EWG US Equity</v>
      </c>
      <c r="C156" s="4" t="str">
        <f>MAIN!C156</f>
        <v>MSCI Sweden ETF</v>
      </c>
      <c r="D156" s="4" t="str">
        <f>MAIN!D156</f>
        <v>ETF</v>
      </c>
      <c r="E156" s="4">
        <f ca="1">VLOOKUP($B156,MAIN!$B:$E,4,FALSE)</f>
        <v>4</v>
      </c>
      <c r="F156" s="4">
        <f>[3]MR!B156</f>
        <v>1</v>
      </c>
      <c r="G156" s="4">
        <f>[3]MR!C156</f>
        <v>5</v>
      </c>
      <c r="H156" s="3">
        <f>[3]MR!D156</f>
        <v>46056</v>
      </c>
      <c r="I156" s="4">
        <f>[3]MR!E156</f>
        <v>1</v>
      </c>
      <c r="J156" s="4">
        <f>[3]MR!F156</f>
        <v>4</v>
      </c>
      <c r="K156" s="4">
        <f ca="1">[3]MR!G156</f>
        <v>15</v>
      </c>
    </row>
    <row r="157" spans="1:11" x14ac:dyDescent="0.25">
      <c r="A157" s="4">
        <v>156</v>
      </c>
      <c r="B157" s="4" t="str">
        <f>MAIN!B158</f>
        <v>EWH US Equity</v>
      </c>
      <c r="C157" s="4" t="str">
        <f>MAIN!C157</f>
        <v>MSCI Germany ETF</v>
      </c>
      <c r="D157" s="4" t="str">
        <f>MAIN!D157</f>
        <v>ETF</v>
      </c>
      <c r="E157" s="4">
        <f ca="1">VLOOKUP($B157,MAIN!$B:$E,4,FALSE)</f>
        <v>6</v>
      </c>
      <c r="F157" s="4">
        <f>[3]MR!B157</f>
        <v>1</v>
      </c>
      <c r="G157" s="4">
        <f>[3]MR!C157</f>
        <v>0</v>
      </c>
      <c r="H157" s="3">
        <f>[3]MR!D157</f>
        <v>0</v>
      </c>
      <c r="I157" s="4">
        <f>[3]MR!E157</f>
        <v>2</v>
      </c>
      <c r="J157" s="4">
        <f>[3]MR!F157</f>
        <v>4</v>
      </c>
      <c r="K157" s="4">
        <f ca="1">[3]MR!G157</f>
        <v>9</v>
      </c>
    </row>
    <row r="158" spans="1:11" x14ac:dyDescent="0.25">
      <c r="A158" s="4">
        <v>157</v>
      </c>
      <c r="B158" s="4" t="str">
        <f>MAIN!B159</f>
        <v>EWI US Equity</v>
      </c>
      <c r="C158" s="4" t="str">
        <f>MAIN!C158</f>
        <v>MSCI Hong Kong ETF</v>
      </c>
      <c r="D158" s="4" t="str">
        <f>MAIN!D158</f>
        <v>ETF</v>
      </c>
      <c r="E158" s="4">
        <f ca="1">VLOOKUP($B158,MAIN!$B:$E,4,FALSE)</f>
        <v>5</v>
      </c>
      <c r="F158" s="4">
        <f>[3]MR!B158</f>
        <v>0</v>
      </c>
      <c r="G158" s="4">
        <f>[3]MR!C158</f>
        <v>9</v>
      </c>
      <c r="H158" s="3">
        <f>[3]MR!D158</f>
        <v>46059</v>
      </c>
      <c r="I158" s="4">
        <f>[3]MR!E158</f>
        <v>2</v>
      </c>
      <c r="J158" s="4">
        <f>[3]MR!F158</f>
        <v>0</v>
      </c>
      <c r="K158" s="4">
        <f ca="1">[3]MR!G158</f>
        <v>9</v>
      </c>
    </row>
    <row r="159" spans="1:11" x14ac:dyDescent="0.25">
      <c r="A159" s="4">
        <v>158</v>
      </c>
      <c r="B159" s="4" t="str">
        <f>MAIN!B160</f>
        <v>EWJ US Equity</v>
      </c>
      <c r="C159" s="4" t="str">
        <f>MAIN!C159</f>
        <v>MSCI Italy ETF</v>
      </c>
      <c r="D159" s="4" t="str">
        <f>MAIN!D159</f>
        <v>ETF</v>
      </c>
      <c r="E159" s="4">
        <f ca="1">VLOOKUP($B159,MAIN!$B:$E,4,FALSE)</f>
        <v>6</v>
      </c>
      <c r="F159" s="4">
        <f>[3]MR!B159</f>
        <v>0</v>
      </c>
      <c r="G159" s="4">
        <f>[3]MR!C159</f>
        <v>0</v>
      </c>
      <c r="H159" s="3">
        <f>[3]MR!D159</f>
        <v>46059</v>
      </c>
      <c r="I159" s="4">
        <f>[3]MR!E159</f>
        <v>2</v>
      </c>
      <c r="J159" s="4">
        <f>[3]MR!F159</f>
        <v>0</v>
      </c>
      <c r="K159" s="4">
        <f ca="1">[3]MR!G159</f>
        <v>6</v>
      </c>
    </row>
    <row r="160" spans="1:11" x14ac:dyDescent="0.25">
      <c r="A160" s="4">
        <v>159</v>
      </c>
      <c r="B160" s="4" t="str">
        <f>MAIN!B161</f>
        <v>EWL US Equity</v>
      </c>
      <c r="C160" s="4" t="str">
        <f>MAIN!C160</f>
        <v>MSCI Japan ETF</v>
      </c>
      <c r="D160" s="4" t="str">
        <f>MAIN!D160</f>
        <v>ETF</v>
      </c>
      <c r="E160" s="4">
        <f ca="1">VLOOKUP($B160,MAIN!$B:$E,4,FALSE)</f>
        <v>2</v>
      </c>
      <c r="F160" s="4">
        <f>[3]MR!B160</f>
        <v>1</v>
      </c>
      <c r="G160" s="4">
        <f>[3]MR!C160</f>
        <v>9</v>
      </c>
      <c r="H160" s="3">
        <f>[3]MR!D160</f>
        <v>46063</v>
      </c>
      <c r="I160" s="4">
        <f>[3]MR!E160</f>
        <v>1</v>
      </c>
      <c r="J160" s="4">
        <f>[3]MR!F160</f>
        <v>0</v>
      </c>
      <c r="K160" s="4">
        <f ca="1">[3]MR!G160</f>
        <v>12</v>
      </c>
    </row>
    <row r="161" spans="1:11" x14ac:dyDescent="0.25">
      <c r="A161" s="4">
        <v>160</v>
      </c>
      <c r="B161" s="4" t="str">
        <f>MAIN!B162</f>
        <v>EWM US Equity</v>
      </c>
      <c r="C161" s="4" t="str">
        <f>MAIN!C161</f>
        <v>MSCI Switzerland ETF</v>
      </c>
      <c r="D161" s="4" t="str">
        <f>MAIN!D161</f>
        <v>ETF</v>
      </c>
      <c r="E161" s="4">
        <f ca="1">VLOOKUP($B161,MAIN!$B:$E,4,FALSE)</f>
        <v>0</v>
      </c>
      <c r="F161" s="4">
        <f>[3]MR!B161</f>
        <v>2</v>
      </c>
      <c r="G161" s="4">
        <f>[3]MR!C161</f>
        <v>0</v>
      </c>
      <c r="H161" s="3">
        <f>[3]MR!D161</f>
        <v>0</v>
      </c>
      <c r="I161" s="4">
        <f>[3]MR!E161</f>
        <v>1</v>
      </c>
      <c r="J161" s="4">
        <f>[3]MR!F161</f>
        <v>0</v>
      </c>
      <c r="K161" s="4">
        <f ca="1">[3]MR!G161</f>
        <v>6</v>
      </c>
    </row>
    <row r="162" spans="1:11" x14ac:dyDescent="0.25">
      <c r="A162" s="4">
        <v>161</v>
      </c>
      <c r="B162" s="4" t="str">
        <f>MAIN!B163</f>
        <v>EWP US Equity</v>
      </c>
      <c r="C162" s="4" t="str">
        <f>MAIN!C162</f>
        <v>MSCI Malaysia ETF</v>
      </c>
      <c r="D162" s="4" t="str">
        <f>MAIN!D162</f>
        <v>ETF</v>
      </c>
      <c r="E162" s="4">
        <f ca="1">VLOOKUP($B162,MAIN!$B:$E,4,FALSE)</f>
        <v>-1</v>
      </c>
      <c r="F162" s="4">
        <f>[3]MR!B162</f>
        <v>1</v>
      </c>
      <c r="G162" s="4">
        <f>[3]MR!C162</f>
        <v>2</v>
      </c>
      <c r="H162" s="3">
        <f>[3]MR!D162</f>
        <v>46050</v>
      </c>
      <c r="I162" s="4">
        <f>[3]MR!E162</f>
        <v>2</v>
      </c>
      <c r="J162" s="4">
        <f>[3]MR!F162</f>
        <v>4</v>
      </c>
      <c r="K162" s="4">
        <f ca="1">[3]MR!G162</f>
        <v>12</v>
      </c>
    </row>
    <row r="163" spans="1:11" x14ac:dyDescent="0.25">
      <c r="A163" s="4">
        <v>162</v>
      </c>
      <c r="B163" s="4" t="str">
        <f>MAIN!B164</f>
        <v>EWQ US Equity</v>
      </c>
      <c r="C163" s="4" t="str">
        <f>MAIN!C163</f>
        <v>MSCI Spain ETF</v>
      </c>
      <c r="D163" s="4" t="str">
        <f>MAIN!D163</f>
        <v>ETF</v>
      </c>
      <c r="E163" s="4">
        <f ca="1">VLOOKUP($B163,MAIN!$B:$E,4,FALSE)</f>
        <v>8</v>
      </c>
      <c r="F163" s="4">
        <f>[3]MR!B163</f>
        <v>0</v>
      </c>
      <c r="G163" s="4">
        <f>[3]MR!C163</f>
        <v>6</v>
      </c>
      <c r="H163" s="3">
        <f>[3]MR!D163</f>
        <v>46056</v>
      </c>
      <c r="I163" s="4">
        <f>[3]MR!E163</f>
        <v>2</v>
      </c>
      <c r="J163" s="4">
        <f>[3]MR!F163</f>
        <v>4</v>
      </c>
      <c r="K163" s="4">
        <f ca="1">[3]MR!G163</f>
        <v>12</v>
      </c>
    </row>
    <row r="164" spans="1:11" x14ac:dyDescent="0.25">
      <c r="A164" s="4">
        <v>163</v>
      </c>
      <c r="B164" s="4" t="str">
        <f>MAIN!B165</f>
        <v>EWS US Equity</v>
      </c>
      <c r="C164" s="4" t="str">
        <f>MAIN!C164</f>
        <v>MSCI France ETF</v>
      </c>
      <c r="D164" s="4" t="str">
        <f>MAIN!D164</f>
        <v>ETF</v>
      </c>
      <c r="E164" s="4">
        <f ca="1">VLOOKUP($B164,MAIN!$B:$E,4,FALSE)</f>
        <v>6</v>
      </c>
      <c r="F164" s="4">
        <f>[3]MR!B164</f>
        <v>0</v>
      </c>
      <c r="G164" s="4">
        <f>[3]MR!C164</f>
        <v>0</v>
      </c>
      <c r="H164" s="3">
        <f>[3]MR!D164</f>
        <v>0</v>
      </c>
      <c r="I164" s="4">
        <f>[3]MR!E164</f>
        <v>1</v>
      </c>
      <c r="J164" s="4">
        <f>[3]MR!F164</f>
        <v>0</v>
      </c>
      <c r="K164" s="4">
        <f ca="1">[3]MR!G164</f>
        <v>3</v>
      </c>
    </row>
    <row r="165" spans="1:11" x14ac:dyDescent="0.25">
      <c r="A165" s="4">
        <v>164</v>
      </c>
      <c r="B165" s="4" t="str">
        <f>MAIN!B166</f>
        <v>EWT US Equity</v>
      </c>
      <c r="C165" s="4" t="str">
        <f>MAIN!C165</f>
        <v>MSCI Singapore ETF</v>
      </c>
      <c r="D165" s="4" t="str">
        <f>MAIN!D165</f>
        <v>ETF</v>
      </c>
      <c r="E165" s="4">
        <f ca="1">VLOOKUP($B165,MAIN!$B:$E,4,FALSE)</f>
        <v>5</v>
      </c>
      <c r="F165" s="4">
        <f>[3]MR!B165</f>
        <v>4</v>
      </c>
      <c r="G165" s="4">
        <f>[3]MR!C165</f>
        <v>0</v>
      </c>
      <c r="H165" s="3">
        <f>[3]MR!D165</f>
        <v>0</v>
      </c>
      <c r="I165" s="4">
        <f>[3]MR!E165</f>
        <v>1</v>
      </c>
      <c r="J165" s="4">
        <f>[3]MR!F165</f>
        <v>0</v>
      </c>
      <c r="K165" s="4">
        <f ca="1">[3]MR!G165</f>
        <v>6</v>
      </c>
    </row>
    <row r="166" spans="1:11" x14ac:dyDescent="0.25">
      <c r="A166" s="4">
        <v>165</v>
      </c>
      <c r="B166" s="4" t="str">
        <f>MAIN!B167</f>
        <v>EWU US Equity</v>
      </c>
      <c r="C166" s="4" t="str">
        <f>MAIN!C166</f>
        <v>MSCI Taiwan ETF</v>
      </c>
      <c r="D166" s="4" t="str">
        <f>MAIN!D166</f>
        <v>ETF</v>
      </c>
      <c r="E166" s="4">
        <f ca="1">VLOOKUP($B166,MAIN!$B:$E,4,FALSE)</f>
        <v>1</v>
      </c>
      <c r="F166" s="4">
        <f>[3]MR!B166</f>
        <v>1</v>
      </c>
      <c r="G166" s="4">
        <f>[3]MR!C166</f>
        <v>5</v>
      </c>
      <c r="H166" s="3">
        <f>[3]MR!D166</f>
        <v>0</v>
      </c>
      <c r="I166" s="4">
        <f>[3]MR!E166</f>
        <v>1</v>
      </c>
      <c r="J166" s="4">
        <f>[3]MR!F166</f>
        <v>4</v>
      </c>
      <c r="K166" s="4">
        <f ca="1">[3]MR!G166</f>
        <v>12</v>
      </c>
    </row>
    <row r="167" spans="1:11" x14ac:dyDescent="0.25">
      <c r="A167" s="4">
        <v>166</v>
      </c>
      <c r="B167" s="4" t="str">
        <f>MAIN!B168</f>
        <v>EWW US Equity</v>
      </c>
      <c r="C167" s="4" t="str">
        <f>MAIN!C167</f>
        <v>MSCI United Kingdom ETF</v>
      </c>
      <c r="D167" s="4" t="str">
        <f>MAIN!D167</f>
        <v>ETF</v>
      </c>
      <c r="E167" s="4">
        <f ca="1">VLOOKUP($B167,MAIN!$B:$E,4,FALSE)</f>
        <v>2</v>
      </c>
      <c r="F167" s="4">
        <f>[3]MR!B167</f>
        <v>1</v>
      </c>
      <c r="G167" s="4">
        <f>[3]MR!C167</f>
        <v>9</v>
      </c>
      <c r="H167" s="3">
        <f>[3]MR!D167</f>
        <v>46057</v>
      </c>
      <c r="I167" s="4">
        <f>[3]MR!E167</f>
        <v>0</v>
      </c>
      <c r="J167" s="4">
        <f>[3]MR!F167</f>
        <v>0</v>
      </c>
      <c r="K167" s="4">
        <f ca="1">[3]MR!G167</f>
        <v>9</v>
      </c>
    </row>
    <row r="168" spans="1:11" x14ac:dyDescent="0.25">
      <c r="A168" s="4">
        <v>167</v>
      </c>
      <c r="B168" s="4" t="str">
        <f>MAIN!B169</f>
        <v>EWY US Equity</v>
      </c>
      <c r="C168" s="4" t="str">
        <f>MAIN!C168</f>
        <v>MSCI Mexico ETF</v>
      </c>
      <c r="D168" s="4" t="str">
        <f>MAIN!D168</f>
        <v>ETF</v>
      </c>
      <c r="E168" s="4">
        <f ca="1">VLOOKUP($B168,MAIN!$B:$E,4,FALSE)</f>
        <v>3</v>
      </c>
      <c r="F168" s="4">
        <f>[3]MR!B168</f>
        <v>2</v>
      </c>
      <c r="G168" s="4">
        <f>[3]MR!C168</f>
        <v>8</v>
      </c>
      <c r="H168" s="3">
        <f>[3]MR!D168</f>
        <v>0</v>
      </c>
      <c r="I168" s="4">
        <f>[3]MR!E168</f>
        <v>1</v>
      </c>
      <c r="J168" s="4">
        <f>[3]MR!F168</f>
        <v>0</v>
      </c>
      <c r="K168" s="4">
        <f ca="1">[3]MR!G168</f>
        <v>9</v>
      </c>
    </row>
    <row r="169" spans="1:11" x14ac:dyDescent="0.25">
      <c r="A169" s="4">
        <v>168</v>
      </c>
      <c r="B169" s="4" t="str">
        <f>MAIN!B170</f>
        <v>EWZ US Equity</v>
      </c>
      <c r="C169" s="4" t="str">
        <f>MAIN!C169</f>
        <v>MSCI South Korea ETF</v>
      </c>
      <c r="D169" s="4" t="str">
        <f>MAIN!D169</f>
        <v>ETF</v>
      </c>
      <c r="E169" s="4">
        <f ca="1">VLOOKUP($B169,MAIN!$B:$E,4,FALSE)</f>
        <v>4</v>
      </c>
      <c r="F169" s="4">
        <f>[3]MR!B169</f>
        <v>1</v>
      </c>
      <c r="G169" s="4">
        <f>[3]MR!C169</f>
        <v>5</v>
      </c>
      <c r="H169" s="3">
        <f>[3]MR!D169</f>
        <v>46057</v>
      </c>
      <c r="I169" s="4">
        <f>[3]MR!E169</f>
        <v>0</v>
      </c>
      <c r="J169" s="4">
        <f>[3]MR!F169</f>
        <v>4</v>
      </c>
      <c r="K169" s="4">
        <f ca="1">[3]MR!G169</f>
        <v>12</v>
      </c>
    </row>
    <row r="170" spans="1:11" x14ac:dyDescent="0.25">
      <c r="A170" s="4">
        <v>169</v>
      </c>
      <c r="B170" s="4" t="str">
        <f>MAIN!B171</f>
        <v>EZA US Equity</v>
      </c>
      <c r="C170" s="4" t="str">
        <f>MAIN!C170</f>
        <v>MSCI Brazil ETF</v>
      </c>
      <c r="D170" s="4" t="str">
        <f>MAIN!D170</f>
        <v>ETF</v>
      </c>
      <c r="E170" s="4">
        <f ca="1">VLOOKUP($B170,MAIN!$B:$E,4,FALSE)</f>
        <v>7</v>
      </c>
      <c r="F170" s="4">
        <f>[3]MR!B170</f>
        <v>1</v>
      </c>
      <c r="G170" s="4">
        <f>[3]MR!C170</f>
        <v>9</v>
      </c>
      <c r="H170" s="3">
        <f>[3]MR!D170</f>
        <v>0</v>
      </c>
      <c r="I170" s="4">
        <f>[3]MR!E170</f>
        <v>0</v>
      </c>
      <c r="J170" s="4">
        <f>[3]MR!F170</f>
        <v>4</v>
      </c>
      <c r="K170" s="4">
        <f ca="1">[3]MR!G170</f>
        <v>9</v>
      </c>
    </row>
    <row r="171" spans="1:11" x14ac:dyDescent="0.25">
      <c r="A171" s="4">
        <v>170</v>
      </c>
      <c r="B171" s="4" t="str">
        <f>MAIN!B172</f>
        <v>EZU US Equity</v>
      </c>
      <c r="C171" s="4" t="str">
        <f>MAIN!C171</f>
        <v>MSCI South Africa ETF</v>
      </c>
      <c r="D171" s="4" t="str">
        <f>MAIN!D171</f>
        <v>ETF</v>
      </c>
      <c r="E171" s="4">
        <f ca="1">VLOOKUP($B171,MAIN!$B:$E,4,FALSE)</f>
        <v>4</v>
      </c>
      <c r="F171" s="4">
        <f>[3]MR!B171</f>
        <v>1</v>
      </c>
      <c r="G171" s="4">
        <f>[3]MR!C171</f>
        <v>8</v>
      </c>
      <c r="H171" s="3">
        <f>[3]MR!D171</f>
        <v>46051</v>
      </c>
      <c r="I171" s="4">
        <f>[3]MR!E171</f>
        <v>2</v>
      </c>
      <c r="J171" s="4">
        <f>[3]MR!F171</f>
        <v>4</v>
      </c>
      <c r="K171" s="4">
        <f ca="1">[3]MR!G171</f>
        <v>12</v>
      </c>
    </row>
    <row r="172" spans="1:11" x14ac:dyDescent="0.25">
      <c r="A172" s="4">
        <v>171</v>
      </c>
      <c r="B172" s="4" t="str">
        <f>MAIN!B173</f>
        <v>FAN US Equity</v>
      </c>
      <c r="C172" s="4" t="str">
        <f>MAIN!C172</f>
        <v>MSCI Eurozone ETF</v>
      </c>
      <c r="D172" s="4" t="str">
        <f>MAIN!D172</f>
        <v>ETF</v>
      </c>
      <c r="E172" s="4">
        <f ca="1">VLOOKUP($B172,MAIN!$B:$E,4,FALSE)</f>
        <v>2</v>
      </c>
      <c r="F172" s="4">
        <f>[3]MR!B172</f>
        <v>0</v>
      </c>
      <c r="G172" s="4">
        <f>[3]MR!C172</f>
        <v>0</v>
      </c>
      <c r="H172" s="3">
        <f>[3]MR!D172</f>
        <v>0</v>
      </c>
      <c r="I172" s="4">
        <f>[3]MR!E172</f>
        <v>1</v>
      </c>
      <c r="J172" s="4">
        <f>[3]MR!F172</f>
        <v>4</v>
      </c>
      <c r="K172" s="4">
        <f ca="1">[3]MR!G172</f>
        <v>6</v>
      </c>
    </row>
    <row r="173" spans="1:11" x14ac:dyDescent="0.25">
      <c r="A173" s="4">
        <v>172</v>
      </c>
      <c r="B173" s="4" t="str">
        <f>MAIN!B174</f>
        <v>FENY US Equity</v>
      </c>
      <c r="C173" s="4" t="str">
        <f>MAIN!C173</f>
        <v>Global Wind Energy ETF</v>
      </c>
      <c r="D173" s="4" t="str">
        <f>MAIN!D173</f>
        <v>ETF</v>
      </c>
      <c r="E173" s="4">
        <f ca="1">VLOOKUP($B173,MAIN!$B:$E,4,FALSE)</f>
        <v>4</v>
      </c>
      <c r="F173" s="4">
        <f>[3]MR!B173</f>
        <v>0</v>
      </c>
      <c r="G173" s="4">
        <f>[3]MR!C173</f>
        <v>5</v>
      </c>
      <c r="H173" s="3">
        <f>[3]MR!D173</f>
        <v>0</v>
      </c>
      <c r="I173" s="4">
        <f>[3]MR!E173</f>
        <v>0</v>
      </c>
      <c r="J173" s="4">
        <f>[3]MR!F173</f>
        <v>4</v>
      </c>
      <c r="K173" s="4">
        <f ca="1">[3]MR!G173</f>
        <v>6</v>
      </c>
    </row>
    <row r="174" spans="1:11" x14ac:dyDescent="0.25">
      <c r="A174" s="4">
        <v>173</v>
      </c>
      <c r="B174" s="4" t="str">
        <f>MAIN!B175</f>
        <v>FEZ US Equity</v>
      </c>
      <c r="C174" s="4" t="str">
        <f>MAIN!C174</f>
        <v>MSCI Energy Index ETF</v>
      </c>
      <c r="D174" s="4" t="str">
        <f>MAIN!D174</f>
        <v>ETF</v>
      </c>
      <c r="E174" s="4">
        <f ca="1">VLOOKUP($B174,MAIN!$B:$E,4,FALSE)</f>
        <v>3</v>
      </c>
      <c r="F174" s="4">
        <f>[3]MR!B174</f>
        <v>1</v>
      </c>
      <c r="G174" s="4">
        <f>[3]MR!C174</f>
        <v>6</v>
      </c>
      <c r="H174" s="3">
        <f>[3]MR!D174</f>
        <v>0</v>
      </c>
      <c r="I174" s="4">
        <f>[3]MR!E174</f>
        <v>1</v>
      </c>
      <c r="J174" s="4">
        <f>[3]MR!F174</f>
        <v>0</v>
      </c>
      <c r="K174" s="4">
        <f ca="1">[3]MR!G174</f>
        <v>9</v>
      </c>
    </row>
    <row r="175" spans="1:11" x14ac:dyDescent="0.25">
      <c r="A175" s="4">
        <v>174</v>
      </c>
      <c r="B175" s="4" t="str">
        <f>MAIN!B176</f>
        <v>FFTY US Equity</v>
      </c>
      <c r="C175" s="4" t="str">
        <f>MAIN!C175</f>
        <v>SPDR EURO STOXX 50 ETF</v>
      </c>
      <c r="D175" s="4" t="str">
        <f>MAIN!D175</f>
        <v>ETF</v>
      </c>
      <c r="E175" s="4">
        <f ca="1">VLOOKUP($B175,MAIN!$B:$E,4,FALSE)</f>
        <v>7</v>
      </c>
      <c r="F175" s="4">
        <f>[3]MR!B175</f>
        <v>0</v>
      </c>
      <c r="G175" s="4">
        <f>[3]MR!C175</f>
        <v>0</v>
      </c>
      <c r="H175" s="3">
        <f>[3]MR!D175</f>
        <v>46051</v>
      </c>
      <c r="I175" s="4">
        <f>[3]MR!E175</f>
        <v>1</v>
      </c>
      <c r="J175" s="4">
        <f>[3]MR!F175</f>
        <v>4</v>
      </c>
      <c r="K175" s="4">
        <f ca="1">[3]MR!G175</f>
        <v>6</v>
      </c>
    </row>
    <row r="176" spans="1:11" x14ac:dyDescent="0.25">
      <c r="A176" s="4">
        <v>175</v>
      </c>
      <c r="B176" s="4" t="str">
        <f>MAIN!B177</f>
        <v>FHLC US Equity</v>
      </c>
      <c r="C176" s="4" t="str">
        <f>MAIN!C176</f>
        <v>Innovator ETFs Trust - Innovator IBD R 50 ETF</v>
      </c>
      <c r="D176" s="4" t="str">
        <f>MAIN!D176</f>
        <v>ETF</v>
      </c>
      <c r="E176" s="4">
        <f ca="1">VLOOKUP($B176,MAIN!$B:$E,4,FALSE)</f>
        <v>1</v>
      </c>
      <c r="F176" s="4">
        <f>[3]MR!B176</f>
        <v>1</v>
      </c>
      <c r="G176" s="4">
        <f>[3]MR!C176</f>
        <v>5</v>
      </c>
      <c r="H176" s="3">
        <f>[3]MR!D176</f>
        <v>0</v>
      </c>
      <c r="I176" s="4">
        <f>[3]MR!E176</f>
        <v>2</v>
      </c>
      <c r="J176" s="4">
        <f>[3]MR!F176</f>
        <v>4</v>
      </c>
      <c r="K176" s="4">
        <f ca="1">[3]MR!G176</f>
        <v>12</v>
      </c>
    </row>
    <row r="177" spans="1:11" x14ac:dyDescent="0.25">
      <c r="A177" s="4">
        <v>176</v>
      </c>
      <c r="B177" s="4" t="str">
        <f>MAIN!B178</f>
        <v>FINX US Equity</v>
      </c>
      <c r="C177" s="4" t="str">
        <f>MAIN!C177</f>
        <v>MSCI Health Care Index ETF</v>
      </c>
      <c r="D177" s="4" t="str">
        <f>MAIN!D177</f>
        <v>ETF</v>
      </c>
      <c r="E177" s="4">
        <f ca="1">VLOOKUP($B177,MAIN!$B:$E,4,FALSE)</f>
        <v>-1</v>
      </c>
      <c r="F177" s="4">
        <f>[3]MR!B177</f>
        <v>1</v>
      </c>
      <c r="G177" s="4">
        <f>[3]MR!C177</f>
        <v>6</v>
      </c>
      <c r="H177" s="3">
        <f>[3]MR!D177</f>
        <v>46056</v>
      </c>
      <c r="I177" s="4">
        <f>[3]MR!E177</f>
        <v>2</v>
      </c>
      <c r="J177" s="4">
        <f>[3]MR!F177</f>
        <v>0</v>
      </c>
      <c r="K177" s="4">
        <f ca="1">[3]MR!G177</f>
        <v>12</v>
      </c>
    </row>
    <row r="178" spans="1:11" x14ac:dyDescent="0.25">
      <c r="A178" s="4">
        <v>177</v>
      </c>
      <c r="B178" s="4" t="str">
        <f>MAIN!B179</f>
        <v>FXI US Equity</v>
      </c>
      <c r="C178" s="4" t="str">
        <f>MAIN!C178</f>
        <v>FinTech ETF</v>
      </c>
      <c r="D178" s="4" t="str">
        <f>MAIN!D178</f>
        <v>ETF</v>
      </c>
      <c r="E178" s="4">
        <f ca="1">VLOOKUP($B178,MAIN!$B:$E,4,FALSE)</f>
        <v>4</v>
      </c>
      <c r="F178" s="4">
        <f>[3]MR!B178</f>
        <v>0</v>
      </c>
      <c r="G178" s="4">
        <f>[3]MR!C178</f>
        <v>6</v>
      </c>
      <c r="H178" s="3">
        <f>[3]MR!D178</f>
        <v>46057</v>
      </c>
      <c r="I178" s="4">
        <f>[3]MR!E178</f>
        <v>0</v>
      </c>
      <c r="J178" s="4">
        <f>[3]MR!F178</f>
        <v>4</v>
      </c>
      <c r="K178" s="4">
        <f ca="1">[3]MR!G178</f>
        <v>9</v>
      </c>
    </row>
    <row r="179" spans="1:11" x14ac:dyDescent="0.25">
      <c r="A179" s="4">
        <v>178</v>
      </c>
      <c r="B179" s="4" t="str">
        <f>MAIN!B180</f>
        <v>GDX US Equity</v>
      </c>
      <c r="C179" s="4" t="str">
        <f>MAIN!C179</f>
        <v>China Large-Cap ETF</v>
      </c>
      <c r="D179" s="4" t="str">
        <f>MAIN!D179</f>
        <v>ETF</v>
      </c>
      <c r="E179" s="4">
        <f ca="1">VLOOKUP($B179,MAIN!$B:$E,4,FALSE)</f>
        <v>7</v>
      </c>
      <c r="F179" s="4">
        <f>[3]MR!B179</f>
        <v>0</v>
      </c>
      <c r="G179" s="4">
        <f>[3]MR!C179</f>
        <v>9</v>
      </c>
      <c r="H179" s="3">
        <f>[3]MR!D179</f>
        <v>0</v>
      </c>
      <c r="I179" s="4">
        <f>[3]MR!E179</f>
        <v>0</v>
      </c>
      <c r="J179" s="4">
        <f>[3]MR!F179</f>
        <v>0</v>
      </c>
      <c r="K179" s="4">
        <f ca="1">[3]MR!G179</f>
        <v>3</v>
      </c>
    </row>
    <row r="180" spans="1:11" x14ac:dyDescent="0.25">
      <c r="A180" s="4">
        <v>179</v>
      </c>
      <c r="B180" s="4" t="str">
        <f>MAIN!B181</f>
        <v>GDXJ US Equity</v>
      </c>
      <c r="C180" s="4" t="str">
        <f>MAIN!C180</f>
        <v>Gold Miners ETF/USA</v>
      </c>
      <c r="D180" s="4" t="str">
        <f>MAIN!D180</f>
        <v>ETF</v>
      </c>
      <c r="E180" s="4">
        <f ca="1">VLOOKUP($B180,MAIN!$B:$E,4,FALSE)</f>
        <v>7</v>
      </c>
      <c r="F180" s="4">
        <f>[3]MR!B180</f>
        <v>1</v>
      </c>
      <c r="G180" s="4">
        <f>[3]MR!C180</f>
        <v>9</v>
      </c>
      <c r="H180" s="3">
        <f>[3]MR!D180</f>
        <v>46052</v>
      </c>
      <c r="I180" s="4">
        <f>[3]MR!E180</f>
        <v>1</v>
      </c>
      <c r="J180" s="4">
        <f>[3]MR!F180</f>
        <v>0</v>
      </c>
      <c r="K180" s="4">
        <f ca="1">[3]MR!G180</f>
        <v>9</v>
      </c>
    </row>
    <row r="181" spans="1:11" x14ac:dyDescent="0.25">
      <c r="A181" s="4">
        <v>180</v>
      </c>
      <c r="B181" s="4" t="str">
        <f>MAIN!B182</f>
        <v>GLD US Equity</v>
      </c>
      <c r="C181" s="4" t="str">
        <f>MAIN!C181</f>
        <v>Junior Gold Miners ETF</v>
      </c>
      <c r="D181" s="4" t="str">
        <f>MAIN!D181</f>
        <v>ETF</v>
      </c>
      <c r="E181" s="4">
        <f ca="1">VLOOKUP($B181,MAIN!$B:$E,4,FALSE)</f>
        <v>3</v>
      </c>
      <c r="F181" s="4">
        <f>[3]MR!B181</f>
        <v>1</v>
      </c>
      <c r="G181" s="4">
        <f>[3]MR!C181</f>
        <v>9</v>
      </c>
      <c r="H181" s="3">
        <f>[3]MR!D181</f>
        <v>46052</v>
      </c>
      <c r="I181" s="4">
        <f>[3]MR!E181</f>
        <v>1</v>
      </c>
      <c r="J181" s="4">
        <f>[3]MR!F181</f>
        <v>0</v>
      </c>
      <c r="K181" s="4">
        <f ca="1">[3]MR!G181</f>
        <v>9</v>
      </c>
    </row>
    <row r="182" spans="1:11" x14ac:dyDescent="0.25">
      <c r="A182" s="4">
        <v>181</v>
      </c>
      <c r="B182" s="4" t="str">
        <f>MAIN!B183</f>
        <v>GLDM US Equity</v>
      </c>
      <c r="C182" s="4" t="str">
        <f>MAIN!C182</f>
        <v>SPDR Gold Shares</v>
      </c>
      <c r="D182" s="4" t="str">
        <f>MAIN!D182</f>
        <v>ETF</v>
      </c>
      <c r="E182" s="4">
        <f ca="1">VLOOKUP($B182,MAIN!$B:$E,4,FALSE)</f>
        <v>3</v>
      </c>
      <c r="F182" s="4">
        <f>[3]MR!B182</f>
        <v>2</v>
      </c>
      <c r="G182" s="4">
        <f>[3]MR!C182</f>
        <v>9</v>
      </c>
      <c r="H182" s="3">
        <f>[3]MR!D182</f>
        <v>46052</v>
      </c>
      <c r="I182" s="4">
        <f>[3]MR!E182</f>
        <v>0</v>
      </c>
      <c r="J182" s="4">
        <f>[3]MR!F182</f>
        <v>0</v>
      </c>
      <c r="K182" s="4">
        <f ca="1">[3]MR!G182</f>
        <v>6</v>
      </c>
    </row>
    <row r="183" spans="1:11" x14ac:dyDescent="0.25">
      <c r="A183" s="4">
        <v>182</v>
      </c>
      <c r="B183" s="4" t="str">
        <f>MAIN!B184</f>
        <v>GOVT US Equity</v>
      </c>
      <c r="C183" s="4" t="str">
        <f>MAIN!C183</f>
        <v>SPDR Gold Min Trust</v>
      </c>
      <c r="D183" s="4" t="str">
        <f>MAIN!D183</f>
        <v>ETF</v>
      </c>
      <c r="E183" s="4">
        <f ca="1">VLOOKUP($B183,MAIN!$B:$E,4,FALSE)</f>
        <v>2</v>
      </c>
      <c r="F183" s="4">
        <f>[3]MR!B183</f>
        <v>2</v>
      </c>
      <c r="G183" s="4">
        <f>[3]MR!C183</f>
        <v>9</v>
      </c>
      <c r="H183" s="3">
        <f>[3]MR!D183</f>
        <v>46052</v>
      </c>
      <c r="I183" s="4">
        <f>[3]MR!E183</f>
        <v>0</v>
      </c>
      <c r="J183" s="4">
        <f>[3]MR!F183</f>
        <v>0</v>
      </c>
      <c r="K183" s="4">
        <f ca="1">[3]MR!G183</f>
        <v>6</v>
      </c>
    </row>
    <row r="184" spans="1:11" x14ac:dyDescent="0.25">
      <c r="A184" s="4">
        <v>183</v>
      </c>
      <c r="B184" s="4" t="str">
        <f>MAIN!B185</f>
        <v>GREK US Equity</v>
      </c>
      <c r="C184" s="4" t="str">
        <f>MAIN!C184</f>
        <v>U.S. Treasury Bond ETF</v>
      </c>
      <c r="D184" s="4" t="str">
        <f>MAIN!D184</f>
        <v>ETF</v>
      </c>
      <c r="E184" s="4">
        <f ca="1">VLOOKUP($B184,MAIN!$B:$E,4,FALSE)</f>
        <v>1</v>
      </c>
      <c r="F184" s="4">
        <f>[3]MR!B184</f>
        <v>5</v>
      </c>
      <c r="G184" s="4">
        <f>[3]MR!C184</f>
        <v>0</v>
      </c>
      <c r="H184" s="3">
        <f>[3]MR!D184</f>
        <v>0</v>
      </c>
      <c r="I184" s="4">
        <f>[3]MR!E184</f>
        <v>1</v>
      </c>
      <c r="J184" s="4">
        <f>[3]MR!F184</f>
        <v>0</v>
      </c>
      <c r="K184" s="4">
        <f ca="1">[3]MR!G184</f>
        <v>6</v>
      </c>
    </row>
    <row r="185" spans="1:11" x14ac:dyDescent="0.25">
      <c r="A185" s="4">
        <v>184</v>
      </c>
      <c r="B185" s="4" t="str">
        <f>MAIN!B186</f>
        <v>GSG US Equity</v>
      </c>
      <c r="C185" s="4" t="str">
        <f>MAIN!C185</f>
        <v>MSCI Greece ETF</v>
      </c>
      <c r="D185" s="4" t="str">
        <f>MAIN!D185</f>
        <v>ETF</v>
      </c>
      <c r="E185" s="4">
        <f ca="1">VLOOKUP($B185,MAIN!$B:$E,4,FALSE)</f>
        <v>7</v>
      </c>
      <c r="F185" s="4">
        <f>[3]MR!B185</f>
        <v>1</v>
      </c>
      <c r="G185" s="4">
        <f>[3]MR!C185</f>
        <v>9</v>
      </c>
      <c r="H185" s="3">
        <f>[3]MR!D185</f>
        <v>46050</v>
      </c>
      <c r="I185" s="4">
        <f>[3]MR!E185</f>
        <v>0</v>
      </c>
      <c r="J185" s="4">
        <f>[3]MR!F185</f>
        <v>0</v>
      </c>
      <c r="K185" s="4">
        <f ca="1">[3]MR!G185</f>
        <v>6</v>
      </c>
    </row>
    <row r="186" spans="1:11" x14ac:dyDescent="0.25">
      <c r="A186" s="4">
        <v>185</v>
      </c>
      <c r="B186" s="4" t="str">
        <f>MAIN!B187</f>
        <v>GSIE US Equity</v>
      </c>
      <c r="C186" s="4" t="str">
        <f>MAIN!C186</f>
        <v>S&amp;P GSCI Commodity-Indexed Trust</v>
      </c>
      <c r="D186" s="4" t="str">
        <f>MAIN!D186</f>
        <v>ETF</v>
      </c>
      <c r="E186" s="4">
        <f ca="1">VLOOKUP($B186,MAIN!$B:$E,4,FALSE)</f>
        <v>2</v>
      </c>
      <c r="F186" s="4">
        <f>[3]MR!B186</f>
        <v>1</v>
      </c>
      <c r="G186" s="4">
        <f>[3]MR!C186</f>
        <v>9</v>
      </c>
      <c r="H186" s="3">
        <f>[3]MR!D186</f>
        <v>46056</v>
      </c>
      <c r="I186" s="4">
        <f>[3]MR!E186</f>
        <v>0</v>
      </c>
      <c r="J186" s="4">
        <f>[3]MR!F186</f>
        <v>0</v>
      </c>
      <c r="K186" s="4">
        <f ca="1">[3]MR!G186</f>
        <v>9</v>
      </c>
    </row>
    <row r="187" spans="1:11" x14ac:dyDescent="0.25">
      <c r="A187" s="4">
        <v>186</v>
      </c>
      <c r="B187" s="4" t="str">
        <f>MAIN!B188</f>
        <v>HACK US Equity</v>
      </c>
      <c r="C187" s="4" t="str">
        <f>MAIN!C187</f>
        <v>ActiveBeta International Equity ETF</v>
      </c>
      <c r="D187" s="4" t="str">
        <f>MAIN!D187</f>
        <v>ETF</v>
      </c>
      <c r="E187" s="4">
        <f ca="1">VLOOKUP($B187,MAIN!$B:$E,4,FALSE)</f>
        <v>-1</v>
      </c>
      <c r="F187" s="4">
        <f>[3]MR!B187</f>
        <v>1</v>
      </c>
      <c r="G187" s="4">
        <f>[3]MR!C187</f>
        <v>9</v>
      </c>
      <c r="H187" s="3">
        <f>[3]MR!D187</f>
        <v>0</v>
      </c>
      <c r="I187" s="4">
        <f>[3]MR!E187</f>
        <v>1</v>
      </c>
      <c r="J187" s="4">
        <f>[3]MR!F187</f>
        <v>0</v>
      </c>
      <c r="K187" s="4">
        <f ca="1">[3]MR!G187</f>
        <v>9</v>
      </c>
    </row>
    <row r="188" spans="1:11" x14ac:dyDescent="0.25">
      <c r="A188" s="4">
        <v>187</v>
      </c>
      <c r="B188" s="4" t="str">
        <f>MAIN!B189</f>
        <v>HYG US Equity</v>
      </c>
      <c r="C188" s="4" t="str">
        <f>MAIN!C188</f>
        <v>Cybersecurity ETF</v>
      </c>
      <c r="D188" s="4" t="str">
        <f>MAIN!D188</f>
        <v>ETF</v>
      </c>
      <c r="E188" s="4">
        <f ca="1">VLOOKUP($B188,MAIN!$B:$E,4,FALSE)</f>
        <v>-5</v>
      </c>
      <c r="F188" s="4">
        <f>[3]MR!B188</f>
        <v>1</v>
      </c>
      <c r="G188" s="4">
        <f>[3]MR!C188</f>
        <v>6</v>
      </c>
      <c r="H188" s="3">
        <f>[3]MR!D188</f>
        <v>46056</v>
      </c>
      <c r="I188" s="4">
        <f>[3]MR!E188</f>
        <v>0</v>
      </c>
      <c r="J188" s="4">
        <f>[3]MR!F188</f>
        <v>4</v>
      </c>
      <c r="K188" s="4">
        <f ca="1">[3]MR!G188</f>
        <v>12</v>
      </c>
    </row>
    <row r="189" spans="1:11" x14ac:dyDescent="0.25">
      <c r="A189" s="4">
        <v>188</v>
      </c>
      <c r="B189" s="4" t="str">
        <f>MAIN!B190</f>
        <v>IAU US Equity</v>
      </c>
      <c r="C189" s="4" t="str">
        <f>MAIN!C189</f>
        <v>iBoxx $ High Yield Corporate Bond ETF</v>
      </c>
      <c r="D189" s="4" t="str">
        <f>MAIN!D189</f>
        <v>ETF</v>
      </c>
      <c r="E189" s="4">
        <f ca="1">VLOOKUP($B189,MAIN!$B:$E,4,FALSE)</f>
        <v>3</v>
      </c>
      <c r="F189" s="4">
        <f>[3]MR!B189</f>
        <v>2</v>
      </c>
      <c r="G189" s="4">
        <f>[3]MR!C189</f>
        <v>6</v>
      </c>
      <c r="H189" s="3">
        <f>[3]MR!D189</f>
        <v>0</v>
      </c>
      <c r="I189" s="4">
        <f>[3]MR!E189</f>
        <v>1</v>
      </c>
      <c r="J189" s="4">
        <f>[3]MR!F189</f>
        <v>4</v>
      </c>
      <c r="K189" s="4">
        <f ca="1">[3]MR!G189</f>
        <v>12</v>
      </c>
    </row>
    <row r="190" spans="1:11" x14ac:dyDescent="0.25">
      <c r="A190" s="4">
        <v>189</v>
      </c>
      <c r="B190" s="4" t="str">
        <f>MAIN!B191</f>
        <v>IBB US Equity</v>
      </c>
      <c r="C190" s="4" t="str">
        <f>MAIN!C190</f>
        <v>Gold Trust</v>
      </c>
      <c r="D190" s="4" t="str">
        <f>MAIN!D190</f>
        <v>ETF</v>
      </c>
      <c r="E190" s="4">
        <f ca="1">VLOOKUP($B190,MAIN!$B:$E,4,FALSE)</f>
        <v>1</v>
      </c>
      <c r="F190" s="4">
        <f>[3]MR!B190</f>
        <v>2</v>
      </c>
      <c r="G190" s="4">
        <f>[3]MR!C190</f>
        <v>9</v>
      </c>
      <c r="H190" s="3">
        <f>[3]MR!D190</f>
        <v>46052</v>
      </c>
      <c r="I190" s="4">
        <f>[3]MR!E190</f>
        <v>0</v>
      </c>
      <c r="J190" s="4">
        <f>[3]MR!F190</f>
        <v>0</v>
      </c>
      <c r="K190" s="4">
        <f ca="1">[3]MR!G190</f>
        <v>6</v>
      </c>
    </row>
    <row r="191" spans="1:11" x14ac:dyDescent="0.25">
      <c r="A191" s="4">
        <v>190</v>
      </c>
      <c r="B191" s="4" t="str">
        <f>MAIN!B192</f>
        <v>IBIT US Equity</v>
      </c>
      <c r="C191" s="4" t="str">
        <f>MAIN!C191</f>
        <v>Biotechnology ETF</v>
      </c>
      <c r="D191" s="4" t="str">
        <f>MAIN!D191</f>
        <v>ETF</v>
      </c>
      <c r="E191" s="4">
        <f ca="1">VLOOKUP($B191,MAIN!$B:$E,4,FALSE)</f>
        <v>-1</v>
      </c>
      <c r="F191" s="4">
        <f>[3]MR!B191</f>
        <v>2</v>
      </c>
      <c r="G191" s="4">
        <f>[3]MR!C191</f>
        <v>0</v>
      </c>
      <c r="H191" s="3">
        <f>[3]MR!D191</f>
        <v>0</v>
      </c>
      <c r="I191" s="4">
        <f>[3]MR!E191</f>
        <v>0</v>
      </c>
      <c r="J191" s="4">
        <f>[3]MR!F191</f>
        <v>4</v>
      </c>
      <c r="K191" s="4">
        <f ca="1">[3]MR!G191</f>
        <v>6</v>
      </c>
    </row>
    <row r="192" spans="1:11" x14ac:dyDescent="0.25">
      <c r="A192" s="4">
        <v>191</v>
      </c>
      <c r="B192" s="4" t="str">
        <f>MAIN!B193</f>
        <v>IBUY US Equity</v>
      </c>
      <c r="C192" s="4" t="str">
        <f>MAIN!C192</f>
        <v>Bitcoin Trust ETF</v>
      </c>
      <c r="D192" s="4" t="str">
        <f>MAIN!D192</f>
        <v>ETF</v>
      </c>
      <c r="E192" s="4">
        <f ca="1">VLOOKUP($B192,MAIN!$B:$E,4,FALSE)</f>
        <v>-1</v>
      </c>
      <c r="F192" s="4">
        <f>[3]MR!B192</f>
        <v>0</v>
      </c>
      <c r="G192" s="4">
        <f>[3]MR!C192</f>
        <v>4</v>
      </c>
      <c r="H192" s="3">
        <f>[3]MR!D192</f>
        <v>46058</v>
      </c>
      <c r="I192" s="4">
        <f>[3]MR!E192</f>
        <v>0</v>
      </c>
      <c r="J192" s="4">
        <f>[3]MR!F192</f>
        <v>4</v>
      </c>
      <c r="K192" s="4">
        <f ca="1">[3]MR!G192</f>
        <v>9</v>
      </c>
    </row>
    <row r="193" spans="1:11" x14ac:dyDescent="0.25">
      <c r="A193" s="4">
        <v>192</v>
      </c>
      <c r="B193" s="4" t="str">
        <f>MAIN!B194</f>
        <v>ICLN US Equity</v>
      </c>
      <c r="C193" s="4" t="str">
        <f>MAIN!C193</f>
        <v>Online Retail ETF</v>
      </c>
      <c r="D193" s="4" t="str">
        <f>MAIN!D193</f>
        <v>ETF</v>
      </c>
      <c r="E193" s="4">
        <f ca="1">VLOOKUP($B193,MAIN!$B:$E,4,FALSE)</f>
        <v>5</v>
      </c>
      <c r="F193" s="4">
        <f>[3]MR!B193</f>
        <v>2</v>
      </c>
      <c r="G193" s="4">
        <f>[3]MR!C193</f>
        <v>6</v>
      </c>
      <c r="H193" s="3">
        <f>[3]MR!D193</f>
        <v>46057</v>
      </c>
      <c r="I193" s="4">
        <f>[3]MR!E193</f>
        <v>0</v>
      </c>
      <c r="J193" s="4">
        <f>[3]MR!F193</f>
        <v>4</v>
      </c>
      <c r="K193" s="4">
        <f ca="1">[3]MR!G193</f>
        <v>12</v>
      </c>
    </row>
    <row r="194" spans="1:11" x14ac:dyDescent="0.25">
      <c r="A194" s="4">
        <v>193</v>
      </c>
      <c r="B194" s="4" t="str">
        <f>MAIN!B195</f>
        <v>IDRV US Equity</v>
      </c>
      <c r="C194" s="4" t="str">
        <f>MAIN!C194</f>
        <v>Global Clean Energy ETF</v>
      </c>
      <c r="D194" s="4" t="str">
        <f>MAIN!D194</f>
        <v>ETF</v>
      </c>
      <c r="E194" s="4">
        <f ca="1">VLOOKUP($B194,MAIN!$B:$E,4,FALSE)</f>
        <v>5</v>
      </c>
      <c r="F194" s="4">
        <f>[3]MR!B194</f>
        <v>2</v>
      </c>
      <c r="G194" s="4">
        <f>[3]MR!C194</f>
        <v>5</v>
      </c>
      <c r="H194" s="3">
        <f>[3]MR!D194</f>
        <v>0</v>
      </c>
      <c r="I194" s="4">
        <f>[3]MR!E194</f>
        <v>0</v>
      </c>
      <c r="J194" s="4">
        <f>[3]MR!F194</f>
        <v>0</v>
      </c>
      <c r="K194" s="4">
        <f ca="1">[3]MR!G194</f>
        <v>6</v>
      </c>
    </row>
    <row r="195" spans="1:11" x14ac:dyDescent="0.25">
      <c r="A195" s="4">
        <v>194</v>
      </c>
      <c r="B195" s="4" t="str">
        <f>MAIN!B196</f>
        <v>IFRA US Equity</v>
      </c>
      <c r="C195" s="4" t="str">
        <f>MAIN!C195</f>
        <v>Self-Driving EV and Tech ETF</v>
      </c>
      <c r="D195" s="4" t="str">
        <f>MAIN!D195</f>
        <v>ETF</v>
      </c>
      <c r="E195" s="4">
        <f ca="1">VLOOKUP($B195,MAIN!$B:$E,4,FALSE)</f>
        <v>3</v>
      </c>
      <c r="F195" s="4">
        <f>[3]MR!B195</f>
        <v>0</v>
      </c>
      <c r="G195" s="4">
        <f>[3]MR!C195</f>
        <v>9</v>
      </c>
      <c r="H195" s="3">
        <f>[3]MR!D195</f>
        <v>0</v>
      </c>
      <c r="I195" s="4">
        <f>[3]MR!E195</f>
        <v>1</v>
      </c>
      <c r="J195" s="4">
        <f>[3]MR!F195</f>
        <v>4</v>
      </c>
      <c r="K195" s="4">
        <f ca="1">[3]MR!G195</f>
        <v>9</v>
      </c>
    </row>
    <row r="196" spans="1:11" x14ac:dyDescent="0.25">
      <c r="A196" s="4">
        <v>195</v>
      </c>
      <c r="B196" s="4" t="str">
        <f>MAIN!B197</f>
        <v>IGV US Equity</v>
      </c>
      <c r="C196" s="4" t="str">
        <f>MAIN!C196</f>
        <v>U.S. Infrastructure ETF</v>
      </c>
      <c r="D196" s="4" t="str">
        <f>MAIN!D196</f>
        <v>ETF</v>
      </c>
      <c r="E196" s="4">
        <f ca="1">VLOOKUP($B196,MAIN!$B:$E,4,FALSE)</f>
        <v>-1</v>
      </c>
      <c r="F196" s="4">
        <f>[3]MR!B196</f>
        <v>4</v>
      </c>
      <c r="G196" s="4">
        <f>[3]MR!C196</f>
        <v>6</v>
      </c>
      <c r="H196" s="3">
        <f>[3]MR!D196</f>
        <v>46051</v>
      </c>
      <c r="I196" s="4">
        <f>[3]MR!E196</f>
        <v>1</v>
      </c>
      <c r="J196" s="4">
        <f>[3]MR!F196</f>
        <v>0</v>
      </c>
      <c r="K196" s="4">
        <f ca="1">[3]MR!G196</f>
        <v>9</v>
      </c>
    </row>
    <row r="197" spans="1:11" x14ac:dyDescent="0.25">
      <c r="A197" s="4">
        <v>196</v>
      </c>
      <c r="B197" s="4" t="str">
        <f>MAIN!B198</f>
        <v>IJR US Equity</v>
      </c>
      <c r="C197" s="4" t="str">
        <f>MAIN!C197</f>
        <v>Expanded Tech-Software Sector ETF</v>
      </c>
      <c r="D197" s="4" t="str">
        <f>MAIN!D197</f>
        <v>ETF</v>
      </c>
      <c r="E197" s="4">
        <f ca="1">VLOOKUP($B197,MAIN!$B:$E,4,FALSE)</f>
        <v>6</v>
      </c>
      <c r="F197" s="4">
        <f>[3]MR!B197</f>
        <v>1</v>
      </c>
      <c r="G197" s="4">
        <f>[3]MR!C197</f>
        <v>6</v>
      </c>
      <c r="H197" s="3">
        <f>[3]MR!D197</f>
        <v>46057</v>
      </c>
      <c r="I197" s="4">
        <f>[3]MR!E197</f>
        <v>0</v>
      </c>
      <c r="J197" s="4">
        <f>[3]MR!F197</f>
        <v>4</v>
      </c>
      <c r="K197" s="4">
        <f ca="1">[3]MR!G197</f>
        <v>12</v>
      </c>
    </row>
    <row r="198" spans="1:11" x14ac:dyDescent="0.25">
      <c r="A198" s="4">
        <v>197</v>
      </c>
      <c r="B198" s="4" t="str">
        <f>MAIN!B199</f>
        <v>INDA US Equity</v>
      </c>
      <c r="C198" s="4" t="str">
        <f>MAIN!C198</f>
        <v>Core S&amp;P Small-Cap ETF</v>
      </c>
      <c r="D198" s="4" t="str">
        <f>MAIN!D198</f>
        <v>ETF</v>
      </c>
      <c r="E198" s="4">
        <f ca="1">VLOOKUP($B198,MAIN!$B:$E,4,FALSE)</f>
        <v>4</v>
      </c>
      <c r="F198" s="4">
        <f>[3]MR!B198</f>
        <v>1</v>
      </c>
      <c r="G198" s="4">
        <f>[3]MR!C198</f>
        <v>6</v>
      </c>
      <c r="H198" s="3">
        <f>[3]MR!D198</f>
        <v>0</v>
      </c>
      <c r="I198" s="4">
        <f>[3]MR!E198</f>
        <v>1</v>
      </c>
      <c r="J198" s="4">
        <f>[3]MR!F198</f>
        <v>0</v>
      </c>
      <c r="K198" s="4">
        <f ca="1">[3]MR!G198</f>
        <v>9</v>
      </c>
    </row>
    <row r="199" spans="1:11" x14ac:dyDescent="0.25">
      <c r="A199" s="4">
        <v>198</v>
      </c>
      <c r="B199" s="4" t="str">
        <f>MAIN!B200</f>
        <v>ITA US Equity</v>
      </c>
      <c r="C199" s="4" t="str">
        <f>MAIN!C199</f>
        <v>MSCI India ETF</v>
      </c>
      <c r="D199" s="4" t="str">
        <f>MAIN!D199</f>
        <v>ETF</v>
      </c>
      <c r="E199" s="4">
        <f ca="1">VLOOKUP($B199,MAIN!$B:$E,4,FALSE)</f>
        <v>7</v>
      </c>
      <c r="F199" s="4">
        <f>[3]MR!B199</f>
        <v>2</v>
      </c>
      <c r="G199" s="4">
        <f>[3]MR!C199</f>
        <v>7</v>
      </c>
      <c r="H199" s="3">
        <f>[3]MR!D199</f>
        <v>46055</v>
      </c>
      <c r="I199" s="4">
        <f>[3]MR!E199</f>
        <v>1</v>
      </c>
      <c r="J199" s="4">
        <f>[3]MR!F199</f>
        <v>0</v>
      </c>
      <c r="K199" s="4">
        <f ca="1">[3]MR!G199</f>
        <v>12</v>
      </c>
    </row>
    <row r="200" spans="1:11" x14ac:dyDescent="0.25">
      <c r="A200" s="4">
        <v>199</v>
      </c>
      <c r="B200" s="4" t="str">
        <f>MAIN!B201</f>
        <v>ITB US Equity</v>
      </c>
      <c r="C200" s="4" t="str">
        <f>MAIN!C200</f>
        <v>U.S. Aerospace &amp; Defense ETF</v>
      </c>
      <c r="D200" s="4" t="str">
        <f>MAIN!D200</f>
        <v>ETF</v>
      </c>
      <c r="E200" s="4">
        <f ca="1">VLOOKUP($B200,MAIN!$B:$E,4,FALSE)</f>
        <v>6</v>
      </c>
      <c r="F200" s="4">
        <f>[3]MR!B200</f>
        <v>2</v>
      </c>
      <c r="G200" s="4">
        <f>[3]MR!C200</f>
        <v>5</v>
      </c>
      <c r="H200" s="3">
        <f>[3]MR!D200</f>
        <v>0</v>
      </c>
      <c r="I200" s="4">
        <f>[3]MR!E200</f>
        <v>2</v>
      </c>
      <c r="J200" s="4">
        <f>[3]MR!F200</f>
        <v>0</v>
      </c>
      <c r="K200" s="4">
        <f ca="1">[3]MR!G200</f>
        <v>9</v>
      </c>
    </row>
    <row r="201" spans="1:11" x14ac:dyDescent="0.25">
      <c r="A201" s="4">
        <v>200</v>
      </c>
      <c r="B201" s="4" t="str">
        <f>MAIN!B202</f>
        <v>IVW US Equity</v>
      </c>
      <c r="C201" s="4" t="str">
        <f>MAIN!C201</f>
        <v>U.S. Home Construction ETF</v>
      </c>
      <c r="D201" s="4" t="str">
        <f>MAIN!D201</f>
        <v>ETF</v>
      </c>
      <c r="E201" s="4">
        <f ca="1">VLOOKUP($B201,MAIN!$B:$E,4,FALSE)</f>
        <v>-1</v>
      </c>
      <c r="F201" s="4">
        <f>[3]MR!B201</f>
        <v>4</v>
      </c>
      <c r="G201" s="4">
        <f>[3]MR!C201</f>
        <v>6</v>
      </c>
      <c r="H201" s="3">
        <f>[3]MR!D201</f>
        <v>0</v>
      </c>
      <c r="I201" s="4">
        <f>[3]MR!E201</f>
        <v>1</v>
      </c>
      <c r="J201" s="4">
        <f>[3]MR!F201</f>
        <v>0</v>
      </c>
      <c r="K201" s="4">
        <f ca="1">[3]MR!G201</f>
        <v>9</v>
      </c>
    </row>
    <row r="202" spans="1:11" x14ac:dyDescent="0.25">
      <c r="A202" s="4">
        <v>201</v>
      </c>
      <c r="B202" s="4" t="str">
        <f>MAIN!B203</f>
        <v>IWC US Equity</v>
      </c>
      <c r="C202" s="4" t="str">
        <f>MAIN!C202</f>
        <v>S&amp;P 500 Growth ETF</v>
      </c>
      <c r="D202" s="4" t="str">
        <f>MAIN!D202</f>
        <v>ETF</v>
      </c>
      <c r="E202" s="4">
        <f ca="1">VLOOKUP($B202,MAIN!$B:$E,4,FALSE)</f>
        <v>7</v>
      </c>
      <c r="F202" s="4">
        <f>[3]MR!B202</f>
        <v>1</v>
      </c>
      <c r="G202" s="4">
        <f>[3]MR!C202</f>
        <v>6</v>
      </c>
      <c r="H202" s="3">
        <f>[3]MR!D202</f>
        <v>46051</v>
      </c>
      <c r="I202" s="4">
        <f>[3]MR!E202</f>
        <v>0</v>
      </c>
      <c r="J202" s="4">
        <f>[3]MR!F202</f>
        <v>4</v>
      </c>
      <c r="K202" s="4">
        <f ca="1">[3]MR!G202</f>
        <v>9</v>
      </c>
    </row>
    <row r="203" spans="1:11" x14ac:dyDescent="0.25">
      <c r="A203" s="4">
        <v>202</v>
      </c>
      <c r="B203" s="4" t="str">
        <f>MAIN!B204</f>
        <v>IWD US Equity</v>
      </c>
      <c r="C203" s="4" t="str">
        <f>MAIN!C203</f>
        <v>Micro-Cap ETF</v>
      </c>
      <c r="D203" s="4" t="str">
        <f>MAIN!D203</f>
        <v>ETF</v>
      </c>
      <c r="E203" s="4">
        <f ca="1">VLOOKUP($B203,MAIN!$B:$E,4,FALSE)</f>
        <v>2</v>
      </c>
      <c r="F203" s="4">
        <f>[3]MR!B203</f>
        <v>1</v>
      </c>
      <c r="G203" s="4">
        <f>[3]MR!C203</f>
        <v>5</v>
      </c>
      <c r="H203" s="3">
        <f>[3]MR!D203</f>
        <v>0</v>
      </c>
      <c r="I203" s="4">
        <f>[3]MR!E203</f>
        <v>0</v>
      </c>
      <c r="J203" s="4">
        <f>[3]MR!F203</f>
        <v>4</v>
      </c>
      <c r="K203" s="4">
        <f ca="1">[3]MR!G203</f>
        <v>9</v>
      </c>
    </row>
    <row r="204" spans="1:11" x14ac:dyDescent="0.25">
      <c r="A204" s="4">
        <v>203</v>
      </c>
      <c r="B204" s="4" t="str">
        <f>MAIN!B205</f>
        <v>IWM US Equity</v>
      </c>
      <c r="C204" s="4" t="str">
        <f>MAIN!C204</f>
        <v>Russell 1000 Value ETF</v>
      </c>
      <c r="D204" s="4" t="str">
        <f>MAIN!D204</f>
        <v>ETF</v>
      </c>
      <c r="E204" s="4">
        <f ca="1">VLOOKUP($B204,MAIN!$B:$E,4,FALSE)</f>
        <v>5</v>
      </c>
      <c r="F204" s="4">
        <f>[3]MR!B204</f>
        <v>1</v>
      </c>
      <c r="G204" s="4">
        <f>[3]MR!C204</f>
        <v>3</v>
      </c>
      <c r="H204" s="3">
        <f>[3]MR!D204</f>
        <v>0</v>
      </c>
      <c r="I204" s="4">
        <f>[3]MR!E204</f>
        <v>1</v>
      </c>
      <c r="J204" s="4">
        <f>[3]MR!F204</f>
        <v>0</v>
      </c>
      <c r="K204" s="4">
        <f ca="1">[3]MR!G204</f>
        <v>9</v>
      </c>
    </row>
    <row r="205" spans="1:11" x14ac:dyDescent="0.25">
      <c r="A205" s="4">
        <v>204</v>
      </c>
      <c r="B205" s="4" t="str">
        <f>MAIN!B206</f>
        <v>IWN US Equity</v>
      </c>
      <c r="C205" s="4" t="str">
        <f>MAIN!C205</f>
        <v>Russell 2000 ETF</v>
      </c>
      <c r="D205" s="4" t="str">
        <f>MAIN!D205</f>
        <v>ETF</v>
      </c>
      <c r="E205" s="4">
        <f ca="1">VLOOKUP($B205,MAIN!$B:$E,4,FALSE)</f>
        <v>2</v>
      </c>
      <c r="F205" s="4">
        <f>[3]MR!B205</f>
        <v>1</v>
      </c>
      <c r="G205" s="4">
        <f>[3]MR!C205</f>
        <v>5</v>
      </c>
      <c r="H205" s="3">
        <f>[3]MR!D205</f>
        <v>0</v>
      </c>
      <c r="I205" s="4">
        <f>[3]MR!E205</f>
        <v>1</v>
      </c>
      <c r="J205" s="4">
        <f>[3]MR!F205</f>
        <v>4</v>
      </c>
      <c r="K205" s="4">
        <f ca="1">[3]MR!G205</f>
        <v>12</v>
      </c>
    </row>
    <row r="206" spans="1:11" x14ac:dyDescent="0.25">
      <c r="A206" s="4">
        <v>205</v>
      </c>
      <c r="B206" s="4" t="str">
        <f>MAIN!B207</f>
        <v>IWO US Equity</v>
      </c>
      <c r="C206" s="4" t="str">
        <f>MAIN!C206</f>
        <v>Russell 2000 Value ETF</v>
      </c>
      <c r="D206" s="4" t="str">
        <f>MAIN!D206</f>
        <v>ETF</v>
      </c>
      <c r="E206" s="4">
        <f ca="1">VLOOKUP($B206,MAIN!$B:$E,4,FALSE)</f>
        <v>5</v>
      </c>
      <c r="F206" s="4">
        <f>[3]MR!B206</f>
        <v>1</v>
      </c>
      <c r="G206" s="4">
        <f>[3]MR!C206</f>
        <v>3</v>
      </c>
      <c r="H206" s="3">
        <f>[3]MR!D206</f>
        <v>0</v>
      </c>
      <c r="I206" s="4">
        <f>[3]MR!E206</f>
        <v>1</v>
      </c>
      <c r="J206" s="4">
        <f>[3]MR!F206</f>
        <v>0</v>
      </c>
      <c r="K206" s="4">
        <f ca="1">[3]MR!G206</f>
        <v>9</v>
      </c>
    </row>
    <row r="207" spans="1:11" x14ac:dyDescent="0.25">
      <c r="A207" s="4">
        <v>206</v>
      </c>
      <c r="B207" s="4" t="str">
        <f>MAIN!B208</f>
        <v>IWS US Equity</v>
      </c>
      <c r="C207" s="4" t="str">
        <f>MAIN!C207</f>
        <v>Russell 2000 Growth ETF</v>
      </c>
      <c r="D207" s="4" t="str">
        <f>MAIN!D207</f>
        <v>ETF</v>
      </c>
      <c r="E207" s="4">
        <f ca="1">VLOOKUP($B207,MAIN!$B:$E,4,FALSE)</f>
        <v>2</v>
      </c>
      <c r="F207" s="4">
        <f>[3]MR!B207</f>
        <v>1</v>
      </c>
      <c r="G207" s="4">
        <f>[3]MR!C207</f>
        <v>5</v>
      </c>
      <c r="H207" s="3">
        <f>[3]MR!D207</f>
        <v>0</v>
      </c>
      <c r="I207" s="4">
        <f>[3]MR!E207</f>
        <v>1</v>
      </c>
      <c r="J207" s="4">
        <f>[3]MR!F207</f>
        <v>4</v>
      </c>
      <c r="K207" s="4">
        <f ca="1">[3]MR!G207</f>
        <v>12</v>
      </c>
    </row>
    <row r="208" spans="1:11" x14ac:dyDescent="0.25">
      <c r="A208" s="4">
        <v>207</v>
      </c>
      <c r="B208" s="4" t="str">
        <f>MAIN!B209</f>
        <v>IXJ US Equity</v>
      </c>
      <c r="C208" s="4" t="str">
        <f>MAIN!C208</f>
        <v>Russell Mid-Cap Value ETF</v>
      </c>
      <c r="D208" s="4" t="str">
        <f>MAIN!D208</f>
        <v>ETF</v>
      </c>
      <c r="E208" s="4">
        <f ca="1">VLOOKUP($B208,MAIN!$B:$E,4,FALSE)</f>
        <v>5</v>
      </c>
      <c r="F208" s="4">
        <f>[3]MR!B208</f>
        <v>1</v>
      </c>
      <c r="G208" s="4">
        <f>[3]MR!C208</f>
        <v>6</v>
      </c>
      <c r="H208" s="3">
        <f>[3]MR!D208</f>
        <v>0</v>
      </c>
      <c r="I208" s="4">
        <f>[3]MR!E208</f>
        <v>1</v>
      </c>
      <c r="J208" s="4">
        <f>[3]MR!F208</f>
        <v>0</v>
      </c>
      <c r="K208" s="4">
        <f ca="1">[3]MR!G208</f>
        <v>9</v>
      </c>
    </row>
    <row r="209" spans="1:11" x14ac:dyDescent="0.25">
      <c r="A209" s="4">
        <v>208</v>
      </c>
      <c r="B209" s="4" t="str">
        <f>MAIN!B210</f>
        <v>IYC US Equity</v>
      </c>
      <c r="C209" s="4" t="str">
        <f>MAIN!C209</f>
        <v>Global Healthcare ETF</v>
      </c>
      <c r="D209" s="4" t="str">
        <f>MAIN!D209</f>
        <v>ETF</v>
      </c>
      <c r="E209" s="4">
        <f ca="1">VLOOKUP($B209,MAIN!$B:$E,4,FALSE)</f>
        <v>-1</v>
      </c>
      <c r="F209" s="4">
        <f>[3]MR!B209</f>
        <v>0</v>
      </c>
      <c r="G209" s="4">
        <f>[3]MR!C209</f>
        <v>6</v>
      </c>
      <c r="H209" s="3">
        <f>[3]MR!D209</f>
        <v>46050</v>
      </c>
      <c r="I209" s="4">
        <f>[3]MR!E209</f>
        <v>2</v>
      </c>
      <c r="J209" s="4">
        <f>[3]MR!F209</f>
        <v>0</v>
      </c>
      <c r="K209" s="4">
        <f ca="1">[3]MR!G209</f>
        <v>6</v>
      </c>
    </row>
    <row r="210" spans="1:11" x14ac:dyDescent="0.25">
      <c r="A210" s="4">
        <v>209</v>
      </c>
      <c r="B210" s="4" t="str">
        <f>MAIN!B211</f>
        <v>IYE US Equity</v>
      </c>
      <c r="C210" s="4" t="str">
        <f>MAIN!C210</f>
        <v>U.S. Consumer Discretionary ETF</v>
      </c>
      <c r="D210" s="4" t="str">
        <f>MAIN!D210</f>
        <v>ETF</v>
      </c>
      <c r="E210" s="4">
        <f ca="1">VLOOKUP($B210,MAIN!$B:$E,4,FALSE)</f>
        <v>4</v>
      </c>
      <c r="F210" s="4">
        <f>[3]MR!B210</f>
        <v>2</v>
      </c>
      <c r="G210" s="4">
        <f>[3]MR!C210</f>
        <v>3</v>
      </c>
      <c r="H210" s="3">
        <f>[3]MR!D210</f>
        <v>0</v>
      </c>
      <c r="I210" s="4">
        <f>[3]MR!E210</f>
        <v>0</v>
      </c>
      <c r="J210" s="4">
        <f>[3]MR!F210</f>
        <v>3</v>
      </c>
      <c r="K210" s="4">
        <f ca="1">[3]MR!G210</f>
        <v>9</v>
      </c>
    </row>
    <row r="211" spans="1:11" x14ac:dyDescent="0.25">
      <c r="A211" s="4">
        <v>210</v>
      </c>
      <c r="B211" s="4" t="str">
        <f>MAIN!B212</f>
        <v>IYF US Equity</v>
      </c>
      <c r="C211" s="4" t="str">
        <f>MAIN!C211</f>
        <v>U.S. Energy ETF</v>
      </c>
      <c r="D211" s="4" t="str">
        <f>MAIN!D211</f>
        <v>ETF</v>
      </c>
      <c r="E211" s="4">
        <f ca="1">VLOOKUP($B211,MAIN!$B:$E,4,FALSE)</f>
        <v>-1</v>
      </c>
      <c r="F211" s="4">
        <f>[3]MR!B211</f>
        <v>1</v>
      </c>
      <c r="G211" s="4">
        <f>[3]MR!C211</f>
        <v>6</v>
      </c>
      <c r="H211" s="3">
        <f>[3]MR!D211</f>
        <v>46056</v>
      </c>
      <c r="I211" s="4">
        <f>[3]MR!E211</f>
        <v>1</v>
      </c>
      <c r="J211" s="4">
        <f>[3]MR!F211</f>
        <v>0</v>
      </c>
      <c r="K211" s="4">
        <f ca="1">[3]MR!G211</f>
        <v>12</v>
      </c>
    </row>
    <row r="212" spans="1:11" x14ac:dyDescent="0.25">
      <c r="A212" s="4">
        <v>211</v>
      </c>
      <c r="B212" s="4" t="str">
        <f>MAIN!B213</f>
        <v>IYH US Equity</v>
      </c>
      <c r="C212" s="4" t="str">
        <f>MAIN!C212</f>
        <v>U.S. Financials ETF</v>
      </c>
      <c r="D212" s="4" t="str">
        <f>MAIN!D212</f>
        <v>ETF</v>
      </c>
      <c r="E212" s="4">
        <f ca="1">VLOOKUP($B212,MAIN!$B:$E,4,FALSE)</f>
        <v>0</v>
      </c>
      <c r="F212" s="4">
        <f>[3]MR!B212</f>
        <v>2</v>
      </c>
      <c r="G212" s="4">
        <f>[3]MR!C212</f>
        <v>0</v>
      </c>
      <c r="H212" s="3">
        <f>[3]MR!D212</f>
        <v>0</v>
      </c>
      <c r="I212" s="4">
        <f>[3]MR!E212</f>
        <v>2</v>
      </c>
      <c r="J212" s="4">
        <f>[3]MR!F212</f>
        <v>0</v>
      </c>
      <c r="K212" s="4">
        <f ca="1">[3]MR!G212</f>
        <v>6</v>
      </c>
    </row>
    <row r="213" spans="1:11" x14ac:dyDescent="0.25">
      <c r="A213" s="4">
        <v>212</v>
      </c>
      <c r="B213" s="4" t="str">
        <f>MAIN!B214</f>
        <v>IYK US Equity</v>
      </c>
      <c r="C213" s="4" t="str">
        <f>MAIN!C213</f>
        <v>U.S. Healthcare ETF</v>
      </c>
      <c r="D213" s="4" t="str">
        <f>MAIN!D213</f>
        <v>ETF</v>
      </c>
      <c r="E213" s="4">
        <f ca="1">VLOOKUP($B213,MAIN!$B:$E,4,FALSE)</f>
        <v>6</v>
      </c>
      <c r="F213" s="4">
        <f>[3]MR!B213</f>
        <v>0</v>
      </c>
      <c r="G213" s="4">
        <f>[3]MR!C213</f>
        <v>6</v>
      </c>
      <c r="H213" s="3">
        <f>[3]MR!D213</f>
        <v>46055</v>
      </c>
      <c r="I213" s="4">
        <f>[3]MR!E213</f>
        <v>2</v>
      </c>
      <c r="J213" s="4">
        <f>[3]MR!F213</f>
        <v>0</v>
      </c>
      <c r="K213" s="4">
        <f ca="1">[3]MR!G213</f>
        <v>9</v>
      </c>
    </row>
    <row r="214" spans="1:11" x14ac:dyDescent="0.25">
      <c r="A214" s="4">
        <v>213</v>
      </c>
      <c r="B214" s="4" t="str">
        <f>MAIN!B215</f>
        <v>IYR US Equity</v>
      </c>
      <c r="C214" s="4" t="str">
        <f>MAIN!C214</f>
        <v>U.S. Consumer Staples ETF</v>
      </c>
      <c r="D214" s="4" t="str">
        <f>MAIN!D214</f>
        <v>ETF</v>
      </c>
      <c r="E214" s="4">
        <f ca="1">VLOOKUP($B214,MAIN!$B:$E,4,FALSE)</f>
        <v>5</v>
      </c>
      <c r="F214" s="4">
        <f>[3]MR!B214</f>
        <v>5</v>
      </c>
      <c r="G214" s="4">
        <f>[3]MR!C214</f>
        <v>6</v>
      </c>
      <c r="H214" s="3">
        <f>[3]MR!D214</f>
        <v>0</v>
      </c>
      <c r="I214" s="4">
        <f>[3]MR!E214</f>
        <v>3</v>
      </c>
      <c r="J214" s="4">
        <f>[3]MR!F214</f>
        <v>0</v>
      </c>
      <c r="K214" s="4">
        <f ca="1">[3]MR!G214</f>
        <v>9</v>
      </c>
    </row>
    <row r="215" spans="1:11" x14ac:dyDescent="0.25">
      <c r="A215" s="4">
        <v>214</v>
      </c>
      <c r="B215" s="4" t="str">
        <f>MAIN!B216</f>
        <v>IYT US Equity</v>
      </c>
      <c r="C215" s="4" t="str">
        <f>MAIN!C215</f>
        <v>U.S. Real Estate ETF</v>
      </c>
      <c r="D215" s="4" t="str">
        <f>MAIN!D215</f>
        <v>ETF</v>
      </c>
      <c r="E215" s="4">
        <f ca="1">VLOOKUP($B215,MAIN!$B:$E,4,FALSE)</f>
        <v>6</v>
      </c>
      <c r="F215" s="4">
        <f>[3]MR!B215</f>
        <v>3</v>
      </c>
      <c r="G215" s="4">
        <f>[3]MR!C215</f>
        <v>0</v>
      </c>
      <c r="H215" s="3">
        <f>[3]MR!D215</f>
        <v>0</v>
      </c>
      <c r="I215" s="4">
        <f>[3]MR!E215</f>
        <v>1</v>
      </c>
      <c r="J215" s="4">
        <f>[3]MR!F215</f>
        <v>0</v>
      </c>
      <c r="K215" s="4">
        <f ca="1">[3]MR!G215</f>
        <v>6</v>
      </c>
    </row>
    <row r="216" spans="1:11" x14ac:dyDescent="0.25">
      <c r="A216" s="4">
        <v>215</v>
      </c>
      <c r="B216" s="4" t="str">
        <f>MAIN!B217</f>
        <v>IYW US Equity</v>
      </c>
      <c r="C216" s="4" t="str">
        <f>MAIN!C216</f>
        <v>U.S. Transportation ETF</v>
      </c>
      <c r="D216" s="4" t="str">
        <f>MAIN!D216</f>
        <v>ETF</v>
      </c>
      <c r="E216" s="4">
        <f ca="1">VLOOKUP($B216,MAIN!$B:$E,4,FALSE)</f>
        <v>-1</v>
      </c>
      <c r="F216" s="4">
        <f>[3]MR!B216</f>
        <v>1</v>
      </c>
      <c r="G216" s="4">
        <f>[3]MR!C216</f>
        <v>7</v>
      </c>
      <c r="H216" s="3">
        <f>[3]MR!D216</f>
        <v>46056</v>
      </c>
      <c r="I216" s="4">
        <f>[3]MR!E216</f>
        <v>1</v>
      </c>
      <c r="J216" s="4">
        <f>[3]MR!F216</f>
        <v>0</v>
      </c>
      <c r="K216" s="4">
        <f ca="1">[3]MR!G216</f>
        <v>12</v>
      </c>
    </row>
    <row r="217" spans="1:11" x14ac:dyDescent="0.25">
      <c r="A217" s="4">
        <v>216</v>
      </c>
      <c r="B217" s="4" t="str">
        <f>MAIN!B218</f>
        <v>IYZ US Equity</v>
      </c>
      <c r="C217" s="4" t="str">
        <f>MAIN!C217</f>
        <v>U.S. Technology ETF</v>
      </c>
      <c r="D217" s="4" t="str">
        <f>MAIN!D217</f>
        <v>ETF</v>
      </c>
      <c r="E217" s="4">
        <f ca="1">VLOOKUP($B217,MAIN!$B:$E,4,FALSE)</f>
        <v>5</v>
      </c>
      <c r="F217" s="4">
        <f>[3]MR!B217</f>
        <v>1</v>
      </c>
      <c r="G217" s="4">
        <f>[3]MR!C217</f>
        <v>6</v>
      </c>
      <c r="H217" s="3">
        <f>[3]MR!D217</f>
        <v>46057</v>
      </c>
      <c r="I217" s="4">
        <f>[3]MR!E217</f>
        <v>0</v>
      </c>
      <c r="J217" s="4">
        <f>[3]MR!F217</f>
        <v>4</v>
      </c>
      <c r="K217" s="4">
        <f ca="1">[3]MR!G217</f>
        <v>12</v>
      </c>
    </row>
    <row r="218" spans="1:11" x14ac:dyDescent="0.25">
      <c r="A218" s="4">
        <v>217</v>
      </c>
      <c r="B218" s="4" t="str">
        <f>MAIN!B219</f>
        <v>JETS US Equity</v>
      </c>
      <c r="C218" s="4" t="str">
        <f>MAIN!C218</f>
        <v>U.S. Telecommunications ETF</v>
      </c>
      <c r="D218" s="4" t="str">
        <f>MAIN!D218</f>
        <v>ETF</v>
      </c>
      <c r="E218" s="4">
        <f ca="1">VLOOKUP($B218,MAIN!$B:$E,4,FALSE)</f>
        <v>8</v>
      </c>
      <c r="F218" s="4">
        <f>[3]MR!B218</f>
        <v>1</v>
      </c>
      <c r="G218" s="4">
        <f>[3]MR!C218</f>
        <v>5</v>
      </c>
      <c r="H218" s="3">
        <f>[3]MR!D218</f>
        <v>0</v>
      </c>
      <c r="I218" s="4">
        <f>[3]MR!E218</f>
        <v>1</v>
      </c>
      <c r="J218" s="4">
        <f>[3]MR!F218</f>
        <v>0</v>
      </c>
      <c r="K218" s="4">
        <f ca="1">[3]MR!G218</f>
        <v>9</v>
      </c>
    </row>
    <row r="219" spans="1:11" x14ac:dyDescent="0.25">
      <c r="A219" s="4">
        <v>218</v>
      </c>
      <c r="B219" s="4" t="str">
        <f>MAIN!B220</f>
        <v>JNK US Equity</v>
      </c>
      <c r="C219" s="4" t="str">
        <f>MAIN!C219</f>
        <v>US Global Jets ETF</v>
      </c>
      <c r="D219" s="4" t="str">
        <f>MAIN!D219</f>
        <v>ETF</v>
      </c>
      <c r="E219" s="4">
        <f ca="1">VLOOKUP($B219,MAIN!$B:$E,4,FALSE)</f>
        <v>1</v>
      </c>
      <c r="F219" s="4">
        <f>[3]MR!B219</f>
        <v>2</v>
      </c>
      <c r="G219" s="4">
        <f>[3]MR!C219</f>
        <v>3</v>
      </c>
      <c r="H219" s="3">
        <f>[3]MR!D219</f>
        <v>0</v>
      </c>
      <c r="I219" s="4">
        <f>[3]MR!E219</f>
        <v>2</v>
      </c>
      <c r="J219" s="4">
        <f>[3]MR!F219</f>
        <v>0</v>
      </c>
      <c r="K219" s="4">
        <f ca="1">[3]MR!G219</f>
        <v>9</v>
      </c>
    </row>
    <row r="220" spans="1:11" x14ac:dyDescent="0.25">
      <c r="A220" s="4">
        <v>219</v>
      </c>
      <c r="B220" s="4" t="str">
        <f>MAIN!B221</f>
        <v>KBE US Equity</v>
      </c>
      <c r="C220" s="4" t="str">
        <f>MAIN!C220</f>
        <v>SPDR Bloomberg High Yield Bond ETF</v>
      </c>
      <c r="D220" s="4" t="str">
        <f>MAIN!D220</f>
        <v>ETF</v>
      </c>
      <c r="E220" s="4">
        <f ca="1">VLOOKUP($B220,MAIN!$B:$E,4,FALSE)</f>
        <v>4</v>
      </c>
      <c r="F220" s="4">
        <f>[3]MR!B220</f>
        <v>0</v>
      </c>
      <c r="G220" s="4">
        <f>[3]MR!C220</f>
        <v>6</v>
      </c>
      <c r="H220" s="3">
        <f>[3]MR!D220</f>
        <v>0</v>
      </c>
      <c r="I220" s="4">
        <f>[3]MR!E220</f>
        <v>1</v>
      </c>
      <c r="J220" s="4">
        <f>[3]MR!F220</f>
        <v>4</v>
      </c>
      <c r="K220" s="4">
        <f ca="1">[3]MR!G220</f>
        <v>9</v>
      </c>
    </row>
    <row r="221" spans="1:11" x14ac:dyDescent="0.25">
      <c r="A221" s="4">
        <v>220</v>
      </c>
      <c r="B221" s="4" t="str">
        <f>MAIN!B222</f>
        <v>KBWB US Equity</v>
      </c>
      <c r="C221" s="4" t="str">
        <f>MAIN!C221</f>
        <v>SPDR S&amp;P Bank ETF</v>
      </c>
      <c r="D221" s="4" t="str">
        <f>MAIN!D221</f>
        <v>ETF</v>
      </c>
      <c r="E221" s="4">
        <f ca="1">VLOOKUP($B221,MAIN!$B:$E,4,FALSE)</f>
        <v>5</v>
      </c>
      <c r="F221" s="4">
        <f>[3]MR!B221</f>
        <v>2</v>
      </c>
      <c r="G221" s="4">
        <f>[3]MR!C221</f>
        <v>0</v>
      </c>
      <c r="H221" s="3">
        <f>[3]MR!D221</f>
        <v>0</v>
      </c>
      <c r="I221" s="4">
        <f>[3]MR!E221</f>
        <v>2</v>
      </c>
      <c r="J221" s="4">
        <f>[3]MR!F221</f>
        <v>0</v>
      </c>
      <c r="K221" s="4">
        <f ca="1">[3]MR!G221</f>
        <v>6</v>
      </c>
    </row>
    <row r="222" spans="1:11" x14ac:dyDescent="0.25">
      <c r="A222" s="4">
        <v>221</v>
      </c>
      <c r="B222" s="4" t="str">
        <f>MAIN!B223</f>
        <v>KIE US Equity</v>
      </c>
      <c r="C222" s="4" t="str">
        <f>MAIN!C222</f>
        <v>KBW Bank ETF</v>
      </c>
      <c r="D222" s="4" t="str">
        <f>MAIN!D222</f>
        <v>ETF</v>
      </c>
      <c r="E222" s="4">
        <f ca="1">VLOOKUP($B222,MAIN!$B:$E,4,FALSE)</f>
        <v>-1</v>
      </c>
      <c r="F222" s="4">
        <f>[3]MR!B222</f>
        <v>2</v>
      </c>
      <c r="G222" s="4">
        <f>[3]MR!C222</f>
        <v>1</v>
      </c>
      <c r="H222" s="3">
        <f>[3]MR!D222</f>
        <v>0</v>
      </c>
      <c r="I222" s="4">
        <f>[3]MR!E222</f>
        <v>1</v>
      </c>
      <c r="J222" s="4">
        <f>[3]MR!F222</f>
        <v>0</v>
      </c>
      <c r="K222" s="4">
        <f ca="1">[3]MR!G222</f>
        <v>9</v>
      </c>
    </row>
    <row r="223" spans="1:11" x14ac:dyDescent="0.25">
      <c r="A223" s="4">
        <v>222</v>
      </c>
      <c r="B223" s="4" t="str">
        <f>MAIN!B224</f>
        <v>KRE US Equity</v>
      </c>
      <c r="C223" s="4" t="str">
        <f>MAIN!C223</f>
        <v>SPDR S&amp;P Insurance ETF</v>
      </c>
      <c r="D223" s="4" t="str">
        <f>MAIN!D223</f>
        <v>ETF</v>
      </c>
      <c r="E223" s="4">
        <f ca="1">VLOOKUP($B223,MAIN!$B:$E,4,FALSE)</f>
        <v>2</v>
      </c>
      <c r="F223" s="4">
        <f>[3]MR!B223</f>
        <v>0</v>
      </c>
      <c r="G223" s="4">
        <f>[3]MR!C223</f>
        <v>2</v>
      </c>
      <c r="H223" s="3">
        <f>[3]MR!D223</f>
        <v>0</v>
      </c>
      <c r="I223" s="4">
        <f>[3]MR!E223</f>
        <v>4</v>
      </c>
      <c r="J223" s="4">
        <f>[3]MR!F223</f>
        <v>2</v>
      </c>
      <c r="K223" s="4">
        <f ca="1">[3]MR!G223</f>
        <v>9</v>
      </c>
    </row>
    <row r="224" spans="1:11" x14ac:dyDescent="0.25">
      <c r="A224" s="4">
        <v>223</v>
      </c>
      <c r="B224" s="4" t="str">
        <f>MAIN!B225</f>
        <v>KSA US Equity</v>
      </c>
      <c r="C224" s="4" t="str">
        <f>MAIN!C224</f>
        <v>SPDR S&amp;P Regional Banking ETF</v>
      </c>
      <c r="D224" s="4" t="str">
        <f>MAIN!D224</f>
        <v>ETF</v>
      </c>
      <c r="E224" s="4">
        <f ca="1">VLOOKUP($B224,MAIN!$B:$E,4,FALSE)</f>
        <v>4</v>
      </c>
      <c r="F224" s="4">
        <f>[3]MR!B224</f>
        <v>2</v>
      </c>
      <c r="G224" s="4">
        <f>[3]MR!C224</f>
        <v>0</v>
      </c>
      <c r="H224" s="3">
        <f>[3]MR!D224</f>
        <v>0</v>
      </c>
      <c r="I224" s="4">
        <f>[3]MR!E224</f>
        <v>2</v>
      </c>
      <c r="J224" s="4">
        <f>[3]MR!F224</f>
        <v>0</v>
      </c>
      <c r="K224" s="4">
        <f ca="1">[3]MR!G224</f>
        <v>6</v>
      </c>
    </row>
    <row r="225" spans="1:11" x14ac:dyDescent="0.25">
      <c r="A225" s="4">
        <v>224</v>
      </c>
      <c r="B225" s="4" t="str">
        <f>MAIN!B226</f>
        <v>KURE US Equity</v>
      </c>
      <c r="C225" s="4" t="str">
        <f>MAIN!C225</f>
        <v>MSCI Saudi Arabia ETF</v>
      </c>
      <c r="D225" s="4" t="str">
        <f>MAIN!D225</f>
        <v>ETF</v>
      </c>
      <c r="E225" s="4">
        <f ca="1">VLOOKUP($B225,MAIN!$B:$E,4,FALSE)</f>
        <v>4</v>
      </c>
      <c r="F225" s="4">
        <f>[3]MR!B225</f>
        <v>1</v>
      </c>
      <c r="G225" s="4">
        <f>[3]MR!C225</f>
        <v>0</v>
      </c>
      <c r="H225" s="3">
        <f>[3]MR!D225</f>
        <v>0</v>
      </c>
      <c r="I225" s="4">
        <f>[3]MR!E225</f>
        <v>0</v>
      </c>
      <c r="J225" s="4">
        <f>[3]MR!F225</f>
        <v>4</v>
      </c>
      <c r="K225" s="4">
        <f ca="1">[3]MR!G225</f>
        <v>6</v>
      </c>
    </row>
    <row r="226" spans="1:11" x14ac:dyDescent="0.25">
      <c r="A226" s="4">
        <v>225</v>
      </c>
      <c r="B226" s="4" t="str">
        <f>MAIN!B227</f>
        <v>KWEB US Equity</v>
      </c>
      <c r="C226" s="4" t="str">
        <f>MAIN!C226</f>
        <v>MSCI All China Health Care Index ETF</v>
      </c>
      <c r="D226" s="4" t="str">
        <f>MAIN!D226</f>
        <v>ETF</v>
      </c>
      <c r="E226" s="4">
        <f ca="1">VLOOKUP($B226,MAIN!$B:$E,4,FALSE)</f>
        <v>-1</v>
      </c>
      <c r="F226" s="4">
        <f>[3]MR!B226</f>
        <v>5</v>
      </c>
      <c r="G226" s="4">
        <f>[3]MR!C226</f>
        <v>0</v>
      </c>
      <c r="H226" s="3">
        <f>[3]MR!D226</f>
        <v>46062</v>
      </c>
      <c r="I226" s="4">
        <f>[3]MR!E226</f>
        <v>1</v>
      </c>
      <c r="J226" s="4">
        <f>[3]MR!F226</f>
        <v>0</v>
      </c>
      <c r="K226" s="4">
        <f ca="1">[3]MR!G226</f>
        <v>9</v>
      </c>
    </row>
    <row r="227" spans="1:11" x14ac:dyDescent="0.25">
      <c r="A227" s="4">
        <v>226</v>
      </c>
      <c r="B227" s="4" t="str">
        <f>MAIN!B228</f>
        <v>LIT US Equity</v>
      </c>
      <c r="C227" s="4" t="str">
        <f>MAIN!C227</f>
        <v>CSI China Internet ETF</v>
      </c>
      <c r="D227" s="4" t="str">
        <f>MAIN!D227</f>
        <v>ETF</v>
      </c>
      <c r="E227" s="4">
        <f ca="1">VLOOKUP($B227,MAIN!$B:$E,4,FALSE)</f>
        <v>7</v>
      </c>
      <c r="F227" s="4">
        <f>[3]MR!B227</f>
        <v>0</v>
      </c>
      <c r="G227" s="4">
        <f>[3]MR!C227</f>
        <v>9</v>
      </c>
      <c r="H227" s="3">
        <f>[3]MR!D227</f>
        <v>0</v>
      </c>
      <c r="I227" s="4">
        <f>[3]MR!E227</f>
        <v>0</v>
      </c>
      <c r="J227" s="4">
        <f>[3]MR!F227</f>
        <v>0</v>
      </c>
      <c r="K227" s="4">
        <f ca="1">[3]MR!G227</f>
        <v>3</v>
      </c>
    </row>
    <row r="228" spans="1:11" x14ac:dyDescent="0.25">
      <c r="A228" s="4">
        <v>227</v>
      </c>
      <c r="B228" s="4" t="str">
        <f>MAIN!B229</f>
        <v>LQD US Equity</v>
      </c>
      <c r="C228" s="4" t="str">
        <f>MAIN!C228</f>
        <v>Lithium &amp; Battery Tech ETF</v>
      </c>
      <c r="D228" s="4" t="str">
        <f>MAIN!D228</f>
        <v>ETF</v>
      </c>
      <c r="E228" s="4">
        <f ca="1">VLOOKUP($B228,MAIN!$B:$E,4,FALSE)</f>
        <v>-1</v>
      </c>
      <c r="F228" s="4">
        <f>[3]MR!B228</f>
        <v>1</v>
      </c>
      <c r="G228" s="4">
        <f>[3]MR!C228</f>
        <v>5</v>
      </c>
      <c r="H228" s="3">
        <f>[3]MR!D228</f>
        <v>46051</v>
      </c>
      <c r="I228" s="4">
        <f>[3]MR!E228</f>
        <v>0</v>
      </c>
      <c r="J228" s="4">
        <f>[3]MR!F228</f>
        <v>4</v>
      </c>
      <c r="K228" s="4">
        <f ca="1">[3]MR!G228</f>
        <v>9</v>
      </c>
    </row>
    <row r="229" spans="1:11" x14ac:dyDescent="0.25">
      <c r="A229" s="4">
        <v>228</v>
      </c>
      <c r="B229" s="4" t="str">
        <f>MAIN!B230</f>
        <v>MDY US Equity</v>
      </c>
      <c r="C229" s="4" t="str">
        <f>MAIN!C229</f>
        <v>iBoxx $ Investment Grade Corporate Bond ETF</v>
      </c>
      <c r="D229" s="4" t="str">
        <f>MAIN!D229</f>
        <v>ETF</v>
      </c>
      <c r="E229" s="4">
        <f ca="1">VLOOKUP($B229,MAIN!$B:$E,4,FALSE)</f>
        <v>2</v>
      </c>
      <c r="F229" s="4">
        <f>[3]MR!B229</f>
        <v>5</v>
      </c>
      <c r="G229" s="4">
        <f>[3]MR!C229</f>
        <v>0</v>
      </c>
      <c r="H229" s="3">
        <f>[3]MR!D229</f>
        <v>0</v>
      </c>
      <c r="I229" s="4">
        <f>[3]MR!E229</f>
        <v>1</v>
      </c>
      <c r="J229" s="4">
        <f>[3]MR!F229</f>
        <v>0</v>
      </c>
      <c r="K229" s="4">
        <f ca="1">[3]MR!G229</f>
        <v>6</v>
      </c>
    </row>
    <row r="230" spans="1:11" x14ac:dyDescent="0.25">
      <c r="A230" s="4">
        <v>229</v>
      </c>
      <c r="B230" s="4" t="str">
        <f>MAIN!B231</f>
        <v>METV US Equity</v>
      </c>
      <c r="C230" s="4" t="str">
        <f>MAIN!C230</f>
        <v>SPDR S&amp;P MidCap 400 ETF Trust</v>
      </c>
      <c r="D230" s="4" t="str">
        <f>MAIN!D230</f>
        <v>ETF</v>
      </c>
      <c r="E230" s="4">
        <f ca="1">VLOOKUP($B230,MAIN!$B:$E,4,FALSE)</f>
        <v>-1</v>
      </c>
      <c r="F230" s="4">
        <f>[3]MR!B230</f>
        <v>1</v>
      </c>
      <c r="G230" s="4">
        <f>[3]MR!C230</f>
        <v>3</v>
      </c>
      <c r="H230" s="3">
        <f>[3]MR!D230</f>
        <v>0</v>
      </c>
      <c r="I230" s="4">
        <f>[3]MR!E230</f>
        <v>1</v>
      </c>
      <c r="J230" s="4">
        <f>[3]MR!F230</f>
        <v>0</v>
      </c>
      <c r="K230" s="4">
        <f ca="1">[3]MR!G230</f>
        <v>9</v>
      </c>
    </row>
    <row r="231" spans="1:11" x14ac:dyDescent="0.25">
      <c r="A231" s="4">
        <v>230</v>
      </c>
      <c r="B231" s="4" t="str">
        <f>MAIN!B232</f>
        <v>MGC US Equity</v>
      </c>
      <c r="C231" s="4" t="str">
        <f>MAIN!C231</f>
        <v>Roundhill Ball Metaverse ETF</v>
      </c>
      <c r="D231" s="4" t="str">
        <f>MAIN!D231</f>
        <v>ETF</v>
      </c>
      <c r="E231" s="4">
        <f ca="1">VLOOKUP($B231,MAIN!$B:$E,4,FALSE)</f>
        <v>-1</v>
      </c>
      <c r="F231" s="4">
        <f>[3]MR!B231</f>
        <v>1</v>
      </c>
      <c r="G231" s="4">
        <f>[3]MR!C231</f>
        <v>6</v>
      </c>
      <c r="H231" s="3">
        <f>[3]MR!D231</f>
        <v>46057</v>
      </c>
      <c r="I231" s="4">
        <f>[3]MR!E231</f>
        <v>0</v>
      </c>
      <c r="J231" s="4">
        <f>[3]MR!F231</f>
        <v>4</v>
      </c>
      <c r="K231" s="4">
        <f ca="1">[3]MR!G231</f>
        <v>12</v>
      </c>
    </row>
    <row r="232" spans="1:11" x14ac:dyDescent="0.25">
      <c r="A232" s="4">
        <v>231</v>
      </c>
      <c r="B232" s="4" t="str">
        <f>MAIN!B233</f>
        <v>MGK US Equity</v>
      </c>
      <c r="C232" s="4" t="str">
        <f>MAIN!C232</f>
        <v>Mega Cap ETF</v>
      </c>
      <c r="D232" s="4" t="str">
        <f>MAIN!D232</f>
        <v>ETF</v>
      </c>
      <c r="E232" s="4">
        <f ca="1">VLOOKUP($B232,MAIN!$B:$E,4,FALSE)</f>
        <v>-1</v>
      </c>
      <c r="F232" s="4">
        <f>[3]MR!B232</f>
        <v>1</v>
      </c>
      <c r="G232" s="4">
        <f>[3]MR!C232</f>
        <v>6</v>
      </c>
      <c r="H232" s="3">
        <f>[3]MR!D232</f>
        <v>46051</v>
      </c>
      <c r="I232" s="4">
        <f>[3]MR!E232</f>
        <v>0</v>
      </c>
      <c r="J232" s="4">
        <f>[3]MR!F232</f>
        <v>4</v>
      </c>
      <c r="K232" s="4">
        <f ca="1">[3]MR!G232</f>
        <v>9</v>
      </c>
    </row>
    <row r="233" spans="1:11" x14ac:dyDescent="0.25">
      <c r="A233" s="4">
        <v>232</v>
      </c>
      <c r="B233" s="4" t="str">
        <f>MAIN!B234</f>
        <v>MGV US Equity</v>
      </c>
      <c r="C233" s="4" t="str">
        <f>MAIN!C233</f>
        <v>Mega Cap Growth ETF</v>
      </c>
      <c r="D233" s="4" t="str">
        <f>MAIN!D233</f>
        <v>ETF</v>
      </c>
      <c r="E233" s="4">
        <f ca="1">VLOOKUP($B233,MAIN!$B:$E,4,FALSE)</f>
        <v>2</v>
      </c>
      <c r="F233" s="4">
        <f>[3]MR!B233</f>
        <v>1</v>
      </c>
      <c r="G233" s="4">
        <f>[3]MR!C233</f>
        <v>6</v>
      </c>
      <c r="H233" s="3">
        <f>[3]MR!D233</f>
        <v>0</v>
      </c>
      <c r="I233" s="4">
        <f>[3]MR!E233</f>
        <v>0</v>
      </c>
      <c r="J233" s="4">
        <f>[3]MR!F233</f>
        <v>4</v>
      </c>
      <c r="K233" s="4">
        <f ca="1">[3]MR!G233</f>
        <v>9</v>
      </c>
    </row>
    <row r="234" spans="1:11" x14ac:dyDescent="0.25">
      <c r="A234" s="4">
        <v>233</v>
      </c>
      <c r="B234" s="4" t="str">
        <f>MAIN!B235</f>
        <v>MSOS US Equity</v>
      </c>
      <c r="C234" s="4" t="str">
        <f>MAIN!C234</f>
        <v>Mega Cap Value ETF</v>
      </c>
      <c r="D234" s="4" t="str">
        <f>MAIN!D234</f>
        <v>ETF</v>
      </c>
      <c r="E234" s="4">
        <f ca="1">VLOOKUP($B234,MAIN!$B:$E,4,FALSE)</f>
        <v>-2</v>
      </c>
      <c r="F234" s="4">
        <f>[3]MR!B234</f>
        <v>1</v>
      </c>
      <c r="G234" s="4">
        <f>[3]MR!C234</f>
        <v>3</v>
      </c>
      <c r="H234" s="3">
        <f>[3]MR!D234</f>
        <v>0</v>
      </c>
      <c r="I234" s="4">
        <f>[3]MR!E234</f>
        <v>3</v>
      </c>
      <c r="J234" s="4">
        <f>[3]MR!F234</f>
        <v>0</v>
      </c>
      <c r="K234" s="4">
        <f ca="1">[3]MR!G234</f>
        <v>9</v>
      </c>
    </row>
    <row r="235" spans="1:11" x14ac:dyDescent="0.25">
      <c r="A235" s="4">
        <v>234</v>
      </c>
      <c r="B235" s="4" t="str">
        <f>MAIN!B236</f>
        <v>MTUM US Equity</v>
      </c>
      <c r="C235" s="4" t="str">
        <f>MAIN!C235</f>
        <v>AdvisorShares Pure US Cannabis ETF</v>
      </c>
      <c r="D235" s="4" t="str">
        <f>MAIN!D235</f>
        <v>ETF</v>
      </c>
      <c r="E235" s="4">
        <f ca="1">VLOOKUP($B235,MAIN!$B:$E,4,FALSE)</f>
        <v>-1</v>
      </c>
      <c r="F235" s="4">
        <f>[3]MR!B235</f>
        <v>0</v>
      </c>
      <c r="G235" s="4">
        <f>[3]MR!C235</f>
        <v>0</v>
      </c>
      <c r="H235" s="3">
        <f>[3]MR!D235</f>
        <v>0</v>
      </c>
      <c r="I235" s="4">
        <f>[3]MR!E235</f>
        <v>0</v>
      </c>
      <c r="J235" s="4">
        <f>[3]MR!F235</f>
        <v>4</v>
      </c>
      <c r="K235" s="4">
        <f ca="1">[3]MR!G235</f>
        <v>3</v>
      </c>
    </row>
    <row r="236" spans="1:11" x14ac:dyDescent="0.25">
      <c r="A236" s="4">
        <v>235</v>
      </c>
      <c r="B236" s="4" t="str">
        <f>MAIN!B237</f>
        <v>OIH US Equity</v>
      </c>
      <c r="C236" s="4" t="str">
        <f>MAIN!C236</f>
        <v>MSCI USA Momentum Factor ETF</v>
      </c>
      <c r="D236" s="4" t="str">
        <f>MAIN!D236</f>
        <v>ETF</v>
      </c>
      <c r="E236" s="4">
        <f ca="1">VLOOKUP($B236,MAIN!$B:$E,4,FALSE)</f>
        <v>5</v>
      </c>
      <c r="F236" s="4">
        <f>[3]MR!B236</f>
        <v>1</v>
      </c>
      <c r="G236" s="4">
        <f>[3]MR!C236</f>
        <v>5</v>
      </c>
      <c r="H236" s="3">
        <f>[3]MR!D236</f>
        <v>46057</v>
      </c>
      <c r="I236" s="4">
        <f>[3]MR!E236</f>
        <v>0</v>
      </c>
      <c r="J236" s="4">
        <f>[3]MR!F236</f>
        <v>4</v>
      </c>
      <c r="K236" s="4">
        <f ca="1">[3]MR!G236</f>
        <v>12</v>
      </c>
    </row>
    <row r="237" spans="1:11" x14ac:dyDescent="0.25">
      <c r="A237" s="4">
        <v>236</v>
      </c>
      <c r="B237" s="4" t="str">
        <f>MAIN!B238</f>
        <v>PAVE US Equity</v>
      </c>
      <c r="C237" s="4" t="str">
        <f>MAIN!C237</f>
        <v>Oil Services ETF</v>
      </c>
      <c r="D237" s="4" t="str">
        <f>MAIN!D237</f>
        <v>ETF</v>
      </c>
      <c r="E237" s="4">
        <f ca="1">VLOOKUP($B237,MAIN!$B:$E,4,FALSE)</f>
        <v>9</v>
      </c>
      <c r="F237" s="4">
        <f>[3]MR!B237</f>
        <v>2</v>
      </c>
      <c r="G237" s="4">
        <f>[3]MR!C237</f>
        <v>3</v>
      </c>
      <c r="H237" s="3">
        <f>[3]MR!D237</f>
        <v>0</v>
      </c>
      <c r="I237" s="4">
        <f>[3]MR!E237</f>
        <v>2</v>
      </c>
      <c r="J237" s="4">
        <f>[3]MR!F237</f>
        <v>0</v>
      </c>
      <c r="K237" s="4">
        <f ca="1">[3]MR!G237</f>
        <v>9</v>
      </c>
    </row>
    <row r="238" spans="1:11" x14ac:dyDescent="0.25">
      <c r="A238" s="4">
        <v>237</v>
      </c>
      <c r="B238" s="4" t="str">
        <f>MAIN!B239</f>
        <v>PBW US Equity</v>
      </c>
      <c r="C238" s="4" t="str">
        <f>MAIN!C238</f>
        <v>US Infrastructure Development ETF</v>
      </c>
      <c r="D238" s="4" t="str">
        <f>MAIN!D238</f>
        <v>ETF</v>
      </c>
      <c r="E238" s="4">
        <f ca="1">VLOOKUP($B238,MAIN!$B:$E,4,FALSE)</f>
        <v>5</v>
      </c>
      <c r="F238" s="4">
        <f>[3]MR!B238</f>
        <v>2</v>
      </c>
      <c r="G238" s="4">
        <f>[3]MR!C238</f>
        <v>3</v>
      </c>
      <c r="H238" s="3">
        <f>[3]MR!D238</f>
        <v>46063</v>
      </c>
      <c r="I238" s="4">
        <f>[3]MR!E238</f>
        <v>1</v>
      </c>
      <c r="J238" s="4">
        <f>[3]MR!F238</f>
        <v>0</v>
      </c>
      <c r="K238" s="4">
        <f ca="1">[3]MR!G238</f>
        <v>12</v>
      </c>
    </row>
    <row r="239" spans="1:11" x14ac:dyDescent="0.25">
      <c r="A239" s="4">
        <v>238</v>
      </c>
      <c r="B239" s="4" t="str">
        <f>MAIN!B240</f>
        <v>PPA US Equity</v>
      </c>
      <c r="C239" s="4" t="str">
        <f>MAIN!C239</f>
        <v>WilderHill Clean Energy ETF</v>
      </c>
      <c r="D239" s="4" t="str">
        <f>MAIN!D239</f>
        <v>ETF</v>
      </c>
      <c r="E239" s="4">
        <f ca="1">VLOOKUP($B239,MAIN!$B:$E,4,FALSE)</f>
        <v>5</v>
      </c>
      <c r="F239" s="4">
        <f>[3]MR!B239</f>
        <v>1</v>
      </c>
      <c r="G239" s="4">
        <f>[3]MR!C239</f>
        <v>5</v>
      </c>
      <c r="H239" s="3">
        <f>[3]MR!D239</f>
        <v>0</v>
      </c>
      <c r="I239" s="4">
        <f>[3]MR!E239</f>
        <v>0</v>
      </c>
      <c r="J239" s="4">
        <f>[3]MR!F239</f>
        <v>4</v>
      </c>
      <c r="K239" s="4">
        <f ca="1">[3]MR!G239</f>
        <v>9</v>
      </c>
    </row>
    <row r="240" spans="1:11" x14ac:dyDescent="0.25">
      <c r="A240" s="4">
        <v>239</v>
      </c>
      <c r="B240" s="4" t="str">
        <f>MAIN!B241</f>
        <v>PPH US Equity</v>
      </c>
      <c r="C240" s="4" t="str">
        <f>MAIN!C240</f>
        <v>Aerospace &amp; Defense ETF</v>
      </c>
      <c r="D240" s="4" t="str">
        <f>MAIN!D240</f>
        <v>ETF</v>
      </c>
      <c r="E240" s="4">
        <f ca="1">VLOOKUP($B240,MAIN!$B:$E,4,FALSE)</f>
        <v>1</v>
      </c>
      <c r="F240" s="4">
        <f>[3]MR!B240</f>
        <v>1</v>
      </c>
      <c r="G240" s="4">
        <f>[3]MR!C240</f>
        <v>5</v>
      </c>
      <c r="H240" s="3">
        <f>[3]MR!D240</f>
        <v>0</v>
      </c>
      <c r="I240" s="4">
        <f>[3]MR!E240</f>
        <v>2</v>
      </c>
      <c r="J240" s="4">
        <f>[3]MR!F240</f>
        <v>0</v>
      </c>
      <c r="K240" s="4">
        <f ca="1">[3]MR!G240</f>
        <v>9</v>
      </c>
    </row>
    <row r="241" spans="1:11" x14ac:dyDescent="0.25">
      <c r="A241" s="4">
        <v>240</v>
      </c>
      <c r="B241" s="4" t="str">
        <f>MAIN!B242</f>
        <v>QQQ US Equity</v>
      </c>
      <c r="C241" s="4" t="str">
        <f>MAIN!C241</f>
        <v>Pharmaceutical ETF</v>
      </c>
      <c r="D241" s="4" t="str">
        <f>MAIN!D241</f>
        <v>ETF</v>
      </c>
      <c r="E241" s="4">
        <f ca="1">VLOOKUP($B241,MAIN!$B:$E,4,FALSE)</f>
        <v>-1</v>
      </c>
      <c r="F241" s="4">
        <f>[3]MR!B241</f>
        <v>1</v>
      </c>
      <c r="G241" s="4">
        <f>[3]MR!C241</f>
        <v>6</v>
      </c>
      <c r="H241" s="3">
        <f>[3]MR!D241</f>
        <v>0</v>
      </c>
      <c r="I241" s="4">
        <f>[3]MR!E241</f>
        <v>2</v>
      </c>
      <c r="J241" s="4">
        <f>[3]MR!F241</f>
        <v>0</v>
      </c>
      <c r="K241" s="4">
        <f ca="1">[3]MR!G241</f>
        <v>9</v>
      </c>
    </row>
    <row r="242" spans="1:11" x14ac:dyDescent="0.25">
      <c r="A242" s="4">
        <v>241</v>
      </c>
      <c r="B242" s="4" t="str">
        <f>MAIN!B243</f>
        <v>QQQE US Equity</v>
      </c>
      <c r="C242" s="4" t="str">
        <f>MAIN!C242</f>
        <v>QQQ Trust Series 1</v>
      </c>
      <c r="D242" s="4" t="str">
        <f>MAIN!D242</f>
        <v>ETF</v>
      </c>
      <c r="E242" s="4">
        <f ca="1">VLOOKUP($B242,MAIN!$B:$E,4,FALSE)</f>
        <v>-1</v>
      </c>
      <c r="F242" s="4">
        <f>[3]MR!B242</f>
        <v>1</v>
      </c>
      <c r="G242" s="4">
        <f>[3]MR!C242</f>
        <v>6</v>
      </c>
      <c r="H242" s="3">
        <f>[3]MR!D242</f>
        <v>0</v>
      </c>
      <c r="I242" s="4">
        <f>[3]MR!E242</f>
        <v>0</v>
      </c>
      <c r="J242" s="4">
        <f>[3]MR!F242</f>
        <v>4</v>
      </c>
      <c r="K242" s="4">
        <f ca="1">[3]MR!G242</f>
        <v>9</v>
      </c>
    </row>
    <row r="243" spans="1:11" x14ac:dyDescent="0.25">
      <c r="A243" s="4">
        <v>242</v>
      </c>
      <c r="B243" s="4" t="str">
        <f>MAIN!B244</f>
        <v>QTUM US Equity</v>
      </c>
      <c r="C243" s="4" t="str">
        <f>MAIN!C243</f>
        <v>NASDAQ-100 Equal Weighted Index Shares</v>
      </c>
      <c r="D243" s="4" t="str">
        <f>MAIN!D243</f>
        <v>ETF</v>
      </c>
      <c r="E243" s="4">
        <f ca="1">VLOOKUP($B243,MAIN!$B:$E,4,FALSE)</f>
        <v>5</v>
      </c>
      <c r="F243" s="4">
        <f>[3]MR!B243</f>
        <v>1</v>
      </c>
      <c r="G243" s="4">
        <f>[3]MR!C243</f>
        <v>6</v>
      </c>
      <c r="H243" s="3">
        <f>[3]MR!D243</f>
        <v>46056</v>
      </c>
      <c r="I243" s="4">
        <f>[3]MR!E243</f>
        <v>0</v>
      </c>
      <c r="J243" s="4">
        <f>[3]MR!F243</f>
        <v>4</v>
      </c>
      <c r="K243" s="4">
        <f ca="1">[3]MR!G243</f>
        <v>12</v>
      </c>
    </row>
    <row r="244" spans="1:11" x14ac:dyDescent="0.25">
      <c r="A244" s="4">
        <v>243</v>
      </c>
      <c r="B244" s="4" t="str">
        <f>MAIN!B245</f>
        <v>QUAL US Equity</v>
      </c>
      <c r="C244" s="4" t="str">
        <f>MAIN!C244</f>
        <v>Quantum ETF</v>
      </c>
      <c r="D244" s="4" t="str">
        <f>MAIN!D244</f>
        <v>ETF</v>
      </c>
      <c r="E244" s="4">
        <f ca="1">VLOOKUP($B244,MAIN!$B:$E,4,FALSE)</f>
        <v>5</v>
      </c>
      <c r="F244" s="4">
        <f>[3]MR!B244</f>
        <v>1</v>
      </c>
      <c r="G244" s="4">
        <f>[3]MR!C244</f>
        <v>5</v>
      </c>
      <c r="H244" s="3">
        <f>[3]MR!D244</f>
        <v>0</v>
      </c>
      <c r="I244" s="4">
        <f>[3]MR!E244</f>
        <v>1</v>
      </c>
      <c r="J244" s="4">
        <f>[3]MR!F244</f>
        <v>4</v>
      </c>
      <c r="K244" s="4">
        <f ca="1">[3]MR!G244</f>
        <v>12</v>
      </c>
    </row>
    <row r="245" spans="1:11" x14ac:dyDescent="0.25">
      <c r="A245" s="4">
        <v>244</v>
      </c>
      <c r="B245" s="4" t="str">
        <f>MAIN!B246</f>
        <v>REMX US Equity</v>
      </c>
      <c r="C245" s="4" t="str">
        <f>MAIN!C245</f>
        <v>MSCI USA Quality Factor ETF</v>
      </c>
      <c r="D245" s="4" t="str">
        <f>MAIN!D245</f>
        <v>ETF</v>
      </c>
      <c r="E245" s="4">
        <f ca="1">VLOOKUP($B245,MAIN!$B:$E,4,FALSE)</f>
        <v>7</v>
      </c>
      <c r="F245" s="4">
        <f>[3]MR!B245</f>
        <v>1</v>
      </c>
      <c r="G245" s="4">
        <f>[3]MR!C245</f>
        <v>9</v>
      </c>
      <c r="H245" s="3">
        <f>[3]MR!D245</f>
        <v>46050</v>
      </c>
      <c r="I245" s="4">
        <f>[3]MR!E245</f>
        <v>1</v>
      </c>
      <c r="J245" s="4">
        <f>[3]MR!F245</f>
        <v>4</v>
      </c>
      <c r="K245" s="4">
        <f ca="1">[3]MR!G245</f>
        <v>12</v>
      </c>
    </row>
    <row r="246" spans="1:11" x14ac:dyDescent="0.25">
      <c r="A246" s="4">
        <v>245</v>
      </c>
      <c r="B246" s="4" t="str">
        <f>MAIN!B247</f>
        <v>ROBO US Equity</v>
      </c>
      <c r="C246" s="4" t="str">
        <f>MAIN!C246</f>
        <v>Rare Earth and Strategic Metals ETF</v>
      </c>
      <c r="D246" s="4" t="str">
        <f>MAIN!D246</f>
        <v>ETF</v>
      </c>
      <c r="E246" s="4">
        <f ca="1">VLOOKUP($B246,MAIN!$B:$E,4,FALSE)</f>
        <v>6</v>
      </c>
      <c r="F246" s="4">
        <f>[3]MR!B246</f>
        <v>1</v>
      </c>
      <c r="G246" s="4">
        <f>[3]MR!C246</f>
        <v>9</v>
      </c>
      <c r="H246" s="3">
        <f>[3]MR!D246</f>
        <v>0</v>
      </c>
      <c r="I246" s="4">
        <f>[3]MR!E246</f>
        <v>0</v>
      </c>
      <c r="J246" s="4">
        <f>[3]MR!F246</f>
        <v>4</v>
      </c>
      <c r="K246" s="4">
        <f ca="1">[3]MR!G246</f>
        <v>9</v>
      </c>
    </row>
    <row r="247" spans="1:11" x14ac:dyDescent="0.25">
      <c r="A247" s="4">
        <v>246</v>
      </c>
      <c r="B247" s="4" t="str">
        <f>MAIN!B248</f>
        <v>RSP US Equity</v>
      </c>
      <c r="C247" s="4" t="str">
        <f>MAIN!C247</f>
        <v>Global Robotics and Automation Index ETF</v>
      </c>
      <c r="D247" s="4" t="str">
        <f>MAIN!D247</f>
        <v>ETF</v>
      </c>
      <c r="E247" s="4">
        <f ca="1">VLOOKUP($B247,MAIN!$B:$E,4,FALSE)</f>
        <v>2</v>
      </c>
      <c r="F247" s="4">
        <f>[3]MR!B247</f>
        <v>1</v>
      </c>
      <c r="G247" s="4">
        <f>[3]MR!C247</f>
        <v>9</v>
      </c>
      <c r="H247" s="3">
        <f>[3]MR!D247</f>
        <v>46052</v>
      </c>
      <c r="I247" s="4">
        <f>[3]MR!E247</f>
        <v>1</v>
      </c>
      <c r="J247" s="4">
        <f>[3]MR!F247</f>
        <v>4</v>
      </c>
      <c r="K247" s="4">
        <f ca="1">[3]MR!G247</f>
        <v>12</v>
      </c>
    </row>
    <row r="248" spans="1:11" x14ac:dyDescent="0.25">
      <c r="A248" s="4">
        <v>247</v>
      </c>
      <c r="B248" s="4" t="str">
        <f>MAIN!B249</f>
        <v>SCHD US Equity</v>
      </c>
      <c r="C248" s="4" t="str">
        <f>MAIN!C248</f>
        <v>S&amp;P 500 Equal Weight ETF</v>
      </c>
      <c r="D248" s="4" t="str">
        <f>MAIN!D248</f>
        <v>ETF</v>
      </c>
      <c r="E248" s="4">
        <f ca="1">VLOOKUP($B248,MAIN!$B:$E,4,FALSE)</f>
        <v>1</v>
      </c>
      <c r="F248" s="4">
        <f>[3]MR!B248</f>
        <v>1</v>
      </c>
      <c r="G248" s="4">
        <f>[3]MR!C248</f>
        <v>6</v>
      </c>
      <c r="H248" s="3">
        <f>[3]MR!D248</f>
        <v>0</v>
      </c>
      <c r="I248" s="4">
        <f>[3]MR!E248</f>
        <v>1</v>
      </c>
      <c r="J248" s="4">
        <f>[3]MR!F248</f>
        <v>0</v>
      </c>
      <c r="K248" s="4">
        <f ca="1">[3]MR!G248</f>
        <v>9</v>
      </c>
    </row>
    <row r="249" spans="1:11" x14ac:dyDescent="0.25">
      <c r="A249" s="4">
        <v>248</v>
      </c>
      <c r="B249" s="4" t="str">
        <f>MAIN!B250</f>
        <v>SCHG US Equity</v>
      </c>
      <c r="C249" s="4" t="str">
        <f>MAIN!C249</f>
        <v>US Dividend Equity ETF</v>
      </c>
      <c r="D249" s="4" t="str">
        <f>MAIN!D249</f>
        <v>ETF</v>
      </c>
      <c r="E249" s="4">
        <f ca="1">VLOOKUP($B249,MAIN!$B:$E,4,FALSE)</f>
        <v>-1</v>
      </c>
      <c r="F249" s="4">
        <f>[3]MR!B249</f>
        <v>1</v>
      </c>
      <c r="G249" s="4">
        <f>[3]MR!C249</f>
        <v>6</v>
      </c>
      <c r="H249" s="3">
        <f>[3]MR!D249</f>
        <v>0</v>
      </c>
      <c r="I249" s="4">
        <f>[3]MR!E249</f>
        <v>2</v>
      </c>
      <c r="J249" s="4">
        <f>[3]MR!F249</f>
        <v>0</v>
      </c>
      <c r="K249" s="4">
        <f ca="1">[3]MR!G249</f>
        <v>9</v>
      </c>
    </row>
    <row r="250" spans="1:11" x14ac:dyDescent="0.25">
      <c r="A250" s="4">
        <v>249</v>
      </c>
      <c r="B250" s="4" t="str">
        <f>MAIN!B251</f>
        <v>SCHV US Equity</v>
      </c>
      <c r="C250" s="4" t="str">
        <f>MAIN!C250</f>
        <v>U.S. Large-Cap Growth ETF</v>
      </c>
      <c r="D250" s="4" t="str">
        <f>MAIN!D250</f>
        <v>ETF</v>
      </c>
      <c r="E250" s="4">
        <f ca="1">VLOOKUP($B250,MAIN!$B:$E,4,FALSE)</f>
        <v>2</v>
      </c>
      <c r="F250" s="4">
        <f>[3]MR!B250</f>
        <v>1</v>
      </c>
      <c r="G250" s="4">
        <f>[3]MR!C250</f>
        <v>6</v>
      </c>
      <c r="H250" s="3">
        <f>[3]MR!D250</f>
        <v>46057</v>
      </c>
      <c r="I250" s="4">
        <f>[3]MR!E250</f>
        <v>0</v>
      </c>
      <c r="J250" s="4">
        <f>[3]MR!F250</f>
        <v>4</v>
      </c>
      <c r="K250" s="4">
        <f ca="1">[3]MR!G250</f>
        <v>12</v>
      </c>
    </row>
    <row r="251" spans="1:11" x14ac:dyDescent="0.25">
      <c r="A251" s="4">
        <v>250</v>
      </c>
      <c r="B251" s="4" t="str">
        <f>MAIN!B252</f>
        <v>SGOV US Equity</v>
      </c>
      <c r="C251" s="4" t="str">
        <f>MAIN!C251</f>
        <v>U.S. Large-Cap Value ETF</v>
      </c>
      <c r="D251" s="4" t="str">
        <f>MAIN!D251</f>
        <v>ETF</v>
      </c>
      <c r="E251" s="4">
        <f ca="1">VLOOKUP($B251,MAIN!$B:$E,4,FALSE)</f>
        <v>-5</v>
      </c>
      <c r="F251" s="4">
        <f>[3]MR!B251</f>
        <v>1</v>
      </c>
      <c r="G251" s="4">
        <f>[3]MR!C251</f>
        <v>3</v>
      </c>
      <c r="H251" s="3">
        <f>[3]MR!D251</f>
        <v>0</v>
      </c>
      <c r="I251" s="4">
        <f>[3]MR!E251</f>
        <v>1</v>
      </c>
      <c r="J251" s="4">
        <f>[3]MR!F251</f>
        <v>0</v>
      </c>
      <c r="K251" s="4">
        <f ca="1">[3]MR!G251</f>
        <v>9</v>
      </c>
    </row>
    <row r="252" spans="1:11" x14ac:dyDescent="0.25">
      <c r="A252" s="4">
        <v>251</v>
      </c>
      <c r="B252" s="4" t="str">
        <f>MAIN!B253</f>
        <v>SHLD US Equity</v>
      </c>
      <c r="C252" s="4" t="str">
        <f>MAIN!C252</f>
        <v>0-3 Month Treasury Bond ETF</v>
      </c>
      <c r="D252" s="4" t="str">
        <f>MAIN!D252</f>
        <v>ETF</v>
      </c>
      <c r="E252" s="4">
        <f ca="1">VLOOKUP($B252,MAIN!$B:$E,4,FALSE)</f>
        <v>5</v>
      </c>
      <c r="F252" s="4">
        <f>[3]MR!B252</f>
        <v>0</v>
      </c>
      <c r="G252" s="4">
        <f>[3]MR!C252</f>
        <v>0</v>
      </c>
      <c r="H252" s="3">
        <f>[3]MR!D252</f>
        <v>0</v>
      </c>
      <c r="I252" s="4">
        <f>[3]MR!E252</f>
        <v>1</v>
      </c>
      <c r="J252" s="4">
        <f>[3]MR!F252</f>
        <v>0</v>
      </c>
      <c r="K252" s="4">
        <f ca="1">[3]MR!G252</f>
        <v>3</v>
      </c>
    </row>
    <row r="253" spans="1:11" x14ac:dyDescent="0.25">
      <c r="A253" s="4">
        <v>252</v>
      </c>
      <c r="B253" s="4" t="str">
        <f>MAIN!B254</f>
        <v>SIL US Equity</v>
      </c>
      <c r="C253" s="4" t="str">
        <f>MAIN!C253</f>
        <v>Defense Tech ETF</v>
      </c>
      <c r="D253" s="4" t="str">
        <f>MAIN!D253</f>
        <v>ETF</v>
      </c>
      <c r="E253" s="4">
        <f ca="1">VLOOKUP($B253,MAIN!$B:$E,4,FALSE)</f>
        <v>7</v>
      </c>
      <c r="F253" s="4">
        <f>[3]MR!B253</f>
        <v>0</v>
      </c>
      <c r="G253" s="4">
        <f>[3]MR!C253</f>
        <v>5</v>
      </c>
      <c r="H253" s="3">
        <f>[3]MR!D253</f>
        <v>0</v>
      </c>
      <c r="I253" s="4">
        <f>[3]MR!E253</f>
        <v>0</v>
      </c>
      <c r="J253" s="4">
        <f>[3]MR!F253</f>
        <v>4</v>
      </c>
      <c r="K253" s="4">
        <f ca="1">[3]MR!G253</f>
        <v>6</v>
      </c>
    </row>
    <row r="254" spans="1:11" x14ac:dyDescent="0.25">
      <c r="A254" s="4">
        <v>253</v>
      </c>
      <c r="B254" s="4" t="str">
        <f>MAIN!B255</f>
        <v>SILJ US Equity</v>
      </c>
      <c r="C254" s="4" t="str">
        <f>MAIN!C254</f>
        <v>Silver Miners ETF</v>
      </c>
      <c r="D254" s="4" t="str">
        <f>MAIN!D254</f>
        <v>ETF</v>
      </c>
      <c r="E254" s="4">
        <f ca="1">VLOOKUP($B254,MAIN!$B:$E,4,FALSE)</f>
        <v>7</v>
      </c>
      <c r="F254" s="4">
        <f>[3]MR!B254</f>
        <v>1</v>
      </c>
      <c r="G254" s="4">
        <f>[3]MR!C254</f>
        <v>8</v>
      </c>
      <c r="H254" s="3">
        <f>[3]MR!D254</f>
        <v>46052</v>
      </c>
      <c r="I254" s="4">
        <f>[3]MR!E254</f>
        <v>1</v>
      </c>
      <c r="J254" s="4">
        <f>[3]MR!F254</f>
        <v>0</v>
      </c>
      <c r="K254" s="4">
        <f ca="1">[3]MR!G254</f>
        <v>9</v>
      </c>
    </row>
    <row r="255" spans="1:11" x14ac:dyDescent="0.25">
      <c r="A255" s="4">
        <v>254</v>
      </c>
      <c r="B255" s="4" t="str">
        <f>MAIN!B256</f>
        <v>SKYY US Equity</v>
      </c>
      <c r="C255" s="4" t="str">
        <f>MAIN!C255</f>
        <v>Amplify Junior Silver Miners ETF</v>
      </c>
      <c r="D255" s="4" t="str">
        <f>MAIN!D255</f>
        <v>ETF</v>
      </c>
      <c r="E255" s="4">
        <f ca="1">VLOOKUP($B255,MAIN!$B:$E,4,FALSE)</f>
        <v>-1</v>
      </c>
      <c r="F255" s="4">
        <f>[3]MR!B255</f>
        <v>1</v>
      </c>
      <c r="G255" s="4">
        <f>[3]MR!C255</f>
        <v>9</v>
      </c>
      <c r="H255" s="3">
        <f>[3]MR!D255</f>
        <v>46052</v>
      </c>
      <c r="I255" s="4">
        <f>[3]MR!E255</f>
        <v>0</v>
      </c>
      <c r="J255" s="4">
        <f>[3]MR!F255</f>
        <v>4</v>
      </c>
      <c r="K255" s="4">
        <f ca="1">[3]MR!G255</f>
        <v>9</v>
      </c>
    </row>
    <row r="256" spans="1:11" x14ac:dyDescent="0.25">
      <c r="A256" s="4">
        <v>255</v>
      </c>
      <c r="B256" s="4" t="str">
        <f>MAIN!B257</f>
        <v>SLV US Equity</v>
      </c>
      <c r="C256" s="4" t="str">
        <f>MAIN!C256</f>
        <v>First Trust Cloud Computing ETF</v>
      </c>
      <c r="D256" s="4" t="str">
        <f>MAIN!D256</f>
        <v>ETF</v>
      </c>
      <c r="E256" s="4">
        <f ca="1">VLOOKUP($B256,MAIN!$B:$E,4,FALSE)</f>
        <v>7</v>
      </c>
      <c r="F256" s="4">
        <f>[3]MR!B256</f>
        <v>1</v>
      </c>
      <c r="G256" s="4">
        <f>[3]MR!C256</f>
        <v>6</v>
      </c>
      <c r="H256" s="3">
        <f>[3]MR!D256</f>
        <v>46058</v>
      </c>
      <c r="I256" s="4">
        <f>[3]MR!E256</f>
        <v>0</v>
      </c>
      <c r="J256" s="4">
        <f>[3]MR!F256</f>
        <v>4</v>
      </c>
      <c r="K256" s="4">
        <f ca="1">[3]MR!G256</f>
        <v>12</v>
      </c>
    </row>
    <row r="257" spans="1:11" x14ac:dyDescent="0.25">
      <c r="A257" s="4">
        <v>256</v>
      </c>
      <c r="B257" s="4" t="str">
        <f>MAIN!B258</f>
        <v>SMH US Equity</v>
      </c>
      <c r="C257" s="4" t="str">
        <f>MAIN!C257</f>
        <v>Silver Trust</v>
      </c>
      <c r="D257" s="4" t="str">
        <f>MAIN!D257</f>
        <v>ETF</v>
      </c>
      <c r="E257" s="4">
        <f ca="1">VLOOKUP($B257,MAIN!$B:$E,4,FALSE)</f>
        <v>5</v>
      </c>
      <c r="F257" s="4">
        <f>[3]MR!B257</f>
        <v>1</v>
      </c>
      <c r="G257" s="4">
        <f>[3]MR!C257</f>
        <v>8</v>
      </c>
      <c r="H257" s="3">
        <f>[3]MR!D257</f>
        <v>46052</v>
      </c>
      <c r="I257" s="4">
        <f>[3]MR!E257</f>
        <v>0</v>
      </c>
      <c r="J257" s="4">
        <f>[3]MR!F257</f>
        <v>4</v>
      </c>
      <c r="K257" s="4">
        <f ca="1">[3]MR!G257</f>
        <v>9</v>
      </c>
    </row>
    <row r="258" spans="1:11" x14ac:dyDescent="0.25">
      <c r="A258" s="4">
        <v>257</v>
      </c>
      <c r="B258" s="4" t="str">
        <f>MAIN!B259</f>
        <v>SPHB US Equity</v>
      </c>
      <c r="C258" s="4" t="str">
        <f>MAIN!C258</f>
        <v>Semiconductor ETF</v>
      </c>
      <c r="D258" s="4" t="str">
        <f>MAIN!D258</f>
        <v>ETF</v>
      </c>
      <c r="E258" s="4">
        <f ca="1">VLOOKUP($B258,MAIN!$B:$E,4,FALSE)</f>
        <v>5</v>
      </c>
      <c r="F258" s="4">
        <f>[3]MR!B258</f>
        <v>1</v>
      </c>
      <c r="G258" s="4">
        <f>[3]MR!C258</f>
        <v>5</v>
      </c>
      <c r="H258" s="3">
        <f>[3]MR!D258</f>
        <v>46057</v>
      </c>
      <c r="I258" s="4">
        <f>[3]MR!E258</f>
        <v>0</v>
      </c>
      <c r="J258" s="4">
        <f>[3]MR!F258</f>
        <v>0</v>
      </c>
      <c r="K258" s="4">
        <f ca="1">[3]MR!G258</f>
        <v>9</v>
      </c>
    </row>
    <row r="259" spans="1:11" x14ac:dyDescent="0.25">
      <c r="A259" s="4">
        <v>258</v>
      </c>
      <c r="B259" s="4" t="str">
        <f>MAIN!B260</f>
        <v>SPHQ US Equity</v>
      </c>
      <c r="C259" s="4" t="str">
        <f>MAIN!C259</f>
        <v>S&amp;P 500 High Beta ETF</v>
      </c>
      <c r="D259" s="4" t="str">
        <f>MAIN!D259</f>
        <v>ETF</v>
      </c>
      <c r="E259" s="4">
        <f ca="1">VLOOKUP($B259,MAIN!$B:$E,4,FALSE)</f>
        <v>2</v>
      </c>
      <c r="F259" s="4">
        <f>[3]MR!B259</f>
        <v>1</v>
      </c>
      <c r="G259" s="4">
        <f>[3]MR!C259</f>
        <v>6</v>
      </c>
      <c r="H259" s="3">
        <f>[3]MR!D259</f>
        <v>0</v>
      </c>
      <c r="I259" s="4">
        <f>[3]MR!E259</f>
        <v>1</v>
      </c>
      <c r="J259" s="4">
        <f>[3]MR!F259</f>
        <v>4</v>
      </c>
      <c r="K259" s="4">
        <f ca="1">[3]MR!G259</f>
        <v>12</v>
      </c>
    </row>
    <row r="260" spans="1:11" x14ac:dyDescent="0.25">
      <c r="A260" s="4">
        <v>259</v>
      </c>
      <c r="B260" s="4" t="str">
        <f>MAIN!B261</f>
        <v>SPLV US Equity</v>
      </c>
      <c r="C260" s="4" t="str">
        <f>MAIN!C260</f>
        <v>S&amp;P 500 Quality ETF</v>
      </c>
      <c r="D260" s="4" t="str">
        <f>MAIN!D260</f>
        <v>ETF</v>
      </c>
      <c r="E260" s="4">
        <f ca="1">VLOOKUP($B260,MAIN!$B:$E,4,FALSE)</f>
        <v>7</v>
      </c>
      <c r="F260" s="4">
        <f>[3]MR!B260</f>
        <v>1</v>
      </c>
      <c r="G260" s="4">
        <f>[3]MR!C260</f>
        <v>8</v>
      </c>
      <c r="H260" s="3">
        <f>[3]MR!D260</f>
        <v>0</v>
      </c>
      <c r="I260" s="4">
        <f>[3]MR!E260</f>
        <v>3</v>
      </c>
      <c r="J260" s="4">
        <f>[3]MR!F260</f>
        <v>0</v>
      </c>
      <c r="K260" s="4">
        <f ca="1">[3]MR!G260</f>
        <v>9</v>
      </c>
    </row>
    <row r="261" spans="1:11" x14ac:dyDescent="0.25">
      <c r="A261" s="4">
        <v>260</v>
      </c>
      <c r="B261" s="4" t="str">
        <f>MAIN!B262</f>
        <v>SPMO US Equity</v>
      </c>
      <c r="C261" s="4" t="str">
        <f>MAIN!C261</f>
        <v>S&amp;P 500 Low Volatility ETF</v>
      </c>
      <c r="D261" s="4" t="str">
        <f>MAIN!D261</f>
        <v>ETF</v>
      </c>
      <c r="E261" s="4">
        <f ca="1">VLOOKUP($B261,MAIN!$B:$E,4,FALSE)</f>
        <v>3</v>
      </c>
      <c r="F261" s="4">
        <f>[3]MR!B261</f>
        <v>4</v>
      </c>
      <c r="G261" s="4">
        <f>[3]MR!C261</f>
        <v>0</v>
      </c>
      <c r="H261" s="3">
        <f>[3]MR!D261</f>
        <v>0</v>
      </c>
      <c r="I261" s="4">
        <f>[3]MR!E261</f>
        <v>1</v>
      </c>
      <c r="J261" s="4">
        <f>[3]MR!F261</f>
        <v>0</v>
      </c>
      <c r="K261" s="4">
        <f ca="1">[3]MR!G261</f>
        <v>6</v>
      </c>
    </row>
    <row r="262" spans="1:11" x14ac:dyDescent="0.25">
      <c r="A262" s="4">
        <v>261</v>
      </c>
      <c r="B262" s="4" t="str">
        <f>MAIN!B263</f>
        <v>SPY US Equity</v>
      </c>
      <c r="C262" s="4" t="str">
        <f>MAIN!C262</f>
        <v>S&amp;P 500 Momentum ETF</v>
      </c>
      <c r="D262" s="4" t="str">
        <f>MAIN!D262</f>
        <v>ETF</v>
      </c>
      <c r="E262" s="4">
        <f ca="1">VLOOKUP($B262,MAIN!$B:$E,4,FALSE)</f>
        <v>5</v>
      </c>
      <c r="F262" s="4">
        <f>[3]MR!B262</f>
        <v>0</v>
      </c>
      <c r="G262" s="4">
        <f>[3]MR!C262</f>
        <v>5</v>
      </c>
      <c r="H262" s="3">
        <f>[3]MR!D262</f>
        <v>0</v>
      </c>
      <c r="I262" s="4">
        <f>[3]MR!E262</f>
        <v>1</v>
      </c>
      <c r="J262" s="4">
        <f>[3]MR!F262</f>
        <v>4</v>
      </c>
      <c r="K262" s="4">
        <f ca="1">[3]MR!G262</f>
        <v>9</v>
      </c>
    </row>
    <row r="263" spans="1:11" x14ac:dyDescent="0.25">
      <c r="A263" s="4">
        <v>262</v>
      </c>
      <c r="B263" s="4" t="str">
        <f>MAIN!B264</f>
        <v>TAN US Equity</v>
      </c>
      <c r="C263" s="4" t="str">
        <f>MAIN!C263</f>
        <v>SPDR S&amp;P 500 ETF Trust</v>
      </c>
      <c r="D263" s="4" t="str">
        <f>MAIN!D263</f>
        <v>ETF</v>
      </c>
      <c r="E263" s="4">
        <f ca="1">VLOOKUP($B263,MAIN!$B:$E,4,FALSE)</f>
        <v>5</v>
      </c>
      <c r="F263" s="4">
        <f>[3]MR!B263</f>
        <v>1</v>
      </c>
      <c r="G263" s="4">
        <f>[3]MR!C263</f>
        <v>6</v>
      </c>
      <c r="H263" s="3">
        <f>[3]MR!D263</f>
        <v>0</v>
      </c>
      <c r="I263" s="4">
        <f>[3]MR!E263</f>
        <v>0</v>
      </c>
      <c r="J263" s="4">
        <f>[3]MR!F263</f>
        <v>4</v>
      </c>
      <c r="K263" s="4">
        <f ca="1">[3]MR!G263</f>
        <v>9</v>
      </c>
    </row>
    <row r="264" spans="1:11" x14ac:dyDescent="0.25">
      <c r="A264" s="4">
        <v>263</v>
      </c>
      <c r="B264" s="4" t="str">
        <f>MAIN!B265</f>
        <v>TBT US Equity</v>
      </c>
      <c r="C264" s="4" t="str">
        <f>MAIN!C264</f>
        <v>Solar ETF</v>
      </c>
      <c r="D264" s="4" t="str">
        <f>MAIN!D264</f>
        <v>ETF</v>
      </c>
      <c r="E264" s="4">
        <f ca="1">VLOOKUP($B264,MAIN!$B:$E,4,FALSE)</f>
        <v>-1</v>
      </c>
      <c r="F264" s="4">
        <f>[3]MR!B264</f>
        <v>0</v>
      </c>
      <c r="G264" s="4">
        <f>[3]MR!C264</f>
        <v>9</v>
      </c>
      <c r="H264" s="3">
        <f>[3]MR!D264</f>
        <v>46057</v>
      </c>
      <c r="I264" s="4">
        <f>[3]MR!E264</f>
        <v>1</v>
      </c>
      <c r="J264" s="4">
        <f>[3]MR!F264</f>
        <v>0</v>
      </c>
      <c r="K264" s="4">
        <f ca="1">[3]MR!G264</f>
        <v>9</v>
      </c>
    </row>
    <row r="265" spans="1:11" x14ac:dyDescent="0.25">
      <c r="A265" s="4">
        <v>264</v>
      </c>
      <c r="B265" s="4" t="str">
        <f>MAIN!B266</f>
        <v>TIGR US Equity</v>
      </c>
      <c r="C265" s="4" t="str">
        <f>MAIN!C265</f>
        <v>UltraShort 20+ Year Treasury ETF</v>
      </c>
      <c r="D265" s="4" t="str">
        <f>MAIN!D265</f>
        <v>ETF</v>
      </c>
      <c r="E265" s="4">
        <f ca="1">VLOOKUP($B265,MAIN!$B:$E,4,FALSE)</f>
        <v>-1</v>
      </c>
      <c r="F265" s="4">
        <f>[3]MR!B265</f>
        <v>5</v>
      </c>
      <c r="G265" s="4">
        <f>[3]MR!C265</f>
        <v>0</v>
      </c>
      <c r="H265" s="3">
        <f>[3]MR!D265</f>
        <v>0</v>
      </c>
      <c r="I265" s="4">
        <f>[3]MR!E265</f>
        <v>0</v>
      </c>
      <c r="J265" s="4">
        <f>[3]MR!F265</f>
        <v>1</v>
      </c>
      <c r="K265" s="4">
        <f ca="1">[3]MR!G265</f>
        <v>6</v>
      </c>
    </row>
    <row r="266" spans="1:11" x14ac:dyDescent="0.25">
      <c r="A266" s="4">
        <v>265</v>
      </c>
      <c r="B266" s="4" t="str">
        <f>MAIN!B267</f>
        <v>TIP US Equity</v>
      </c>
      <c r="C266" s="4" t="str">
        <f>MAIN!C266</f>
        <v>Up Fintech Holding Ltd ETF</v>
      </c>
      <c r="D266" s="4" t="str">
        <f>MAIN!D266</f>
        <v>ETF</v>
      </c>
      <c r="E266" s="4">
        <f ca="1">VLOOKUP($B266,MAIN!$B:$E,4,FALSE)</f>
        <v>5</v>
      </c>
      <c r="F266" s="4">
        <f>[3]MR!B266</f>
        <v>0</v>
      </c>
      <c r="G266" s="4">
        <f>[3]MR!C266</f>
        <v>0</v>
      </c>
      <c r="H266" s="3">
        <f>[3]MR!D266</f>
        <v>0</v>
      </c>
      <c r="I266" s="4">
        <f>[3]MR!E266</f>
        <v>0</v>
      </c>
      <c r="J266" s="4">
        <f>[3]MR!F266</f>
        <v>4</v>
      </c>
      <c r="K266" s="4">
        <f ca="1">[3]MR!G266</f>
        <v>3</v>
      </c>
    </row>
    <row r="267" spans="1:11" x14ac:dyDescent="0.25">
      <c r="A267" s="4">
        <v>266</v>
      </c>
      <c r="B267" s="4" t="str">
        <f>MAIN!B268</f>
        <v>TLT US Equity</v>
      </c>
      <c r="C267" s="4" t="str">
        <f>MAIN!C267</f>
        <v>TIPS Bond ETF</v>
      </c>
      <c r="D267" s="4" t="str">
        <f>MAIN!D267</f>
        <v>ETF</v>
      </c>
      <c r="E267" s="4">
        <f ca="1">VLOOKUP($B267,MAIN!$B:$E,4,FALSE)</f>
        <v>4</v>
      </c>
      <c r="F267" s="4">
        <f>[3]MR!B267</f>
        <v>5</v>
      </c>
      <c r="G267" s="4">
        <f>[3]MR!C267</f>
        <v>0</v>
      </c>
      <c r="H267" s="3">
        <f>[3]MR!D267</f>
        <v>0</v>
      </c>
      <c r="I267" s="4">
        <f>[3]MR!E267</f>
        <v>1</v>
      </c>
      <c r="J267" s="4">
        <f>[3]MR!F267</f>
        <v>0</v>
      </c>
      <c r="K267" s="4">
        <f ca="1">[3]MR!G267</f>
        <v>6</v>
      </c>
    </row>
    <row r="268" spans="1:11" x14ac:dyDescent="0.25">
      <c r="A268" s="4">
        <v>267</v>
      </c>
      <c r="B268" s="4" t="str">
        <f>MAIN!B269</f>
        <v>TUR US Equity</v>
      </c>
      <c r="C268" s="4" t="str">
        <f>MAIN!C268</f>
        <v>20+ Year Treasury Bond ETF</v>
      </c>
      <c r="D268" s="4" t="str">
        <f>MAIN!D268</f>
        <v>ETF</v>
      </c>
      <c r="E268" s="4">
        <f ca="1">VLOOKUP($B268,MAIN!$B:$E,4,FALSE)</f>
        <v>4</v>
      </c>
      <c r="F268" s="4">
        <f>[3]MR!B268</f>
        <v>1</v>
      </c>
      <c r="G268" s="4">
        <f>[3]MR!C268</f>
        <v>0</v>
      </c>
      <c r="H268" s="3">
        <f>[3]MR!D268</f>
        <v>0</v>
      </c>
      <c r="I268" s="4">
        <f>[3]MR!E268</f>
        <v>1</v>
      </c>
      <c r="J268" s="4">
        <f>[3]MR!F268</f>
        <v>0</v>
      </c>
      <c r="K268" s="4">
        <f ca="1">[3]MR!G268</f>
        <v>6</v>
      </c>
    </row>
    <row r="269" spans="1:11" x14ac:dyDescent="0.25">
      <c r="A269" s="4">
        <v>268</v>
      </c>
      <c r="B269" s="4" t="str">
        <f>MAIN!B270</f>
        <v>UAE US Equity</v>
      </c>
      <c r="C269" s="4" t="str">
        <f>MAIN!C269</f>
        <v>MSCI Turkey ETF</v>
      </c>
      <c r="D269" s="4" t="str">
        <f>MAIN!D269</f>
        <v>ETF</v>
      </c>
      <c r="E269" s="4">
        <f ca="1">VLOOKUP($B269,MAIN!$B:$E,4,FALSE)</f>
        <v>1</v>
      </c>
      <c r="F269" s="4">
        <f>[3]MR!B269</f>
        <v>1</v>
      </c>
      <c r="G269" s="4">
        <f>[3]MR!C269</f>
        <v>0</v>
      </c>
      <c r="H269" s="3">
        <f>[3]MR!D269</f>
        <v>0</v>
      </c>
      <c r="I269" s="4">
        <f>[3]MR!E269</f>
        <v>0</v>
      </c>
      <c r="J269" s="4">
        <f>[3]MR!F269</f>
        <v>3</v>
      </c>
      <c r="K269" s="4">
        <f ca="1">[3]MR!G269</f>
        <v>6</v>
      </c>
    </row>
    <row r="270" spans="1:11" x14ac:dyDescent="0.25">
      <c r="A270" s="4">
        <v>269</v>
      </c>
      <c r="B270" s="4" t="str">
        <f>MAIN!B271</f>
        <v>UFO US Equity</v>
      </c>
      <c r="C270" s="4" t="str">
        <f>MAIN!C270</f>
        <v>MSCI UAE ETF</v>
      </c>
      <c r="D270" s="4" t="str">
        <f>MAIN!D270</f>
        <v>ETF</v>
      </c>
      <c r="E270" s="4">
        <f ca="1">VLOOKUP($B270,MAIN!$B:$E,4,FALSE)</f>
        <v>5</v>
      </c>
      <c r="F270" s="4">
        <f>[3]MR!B270</f>
        <v>1</v>
      </c>
      <c r="G270" s="4">
        <f>[3]MR!C270</f>
        <v>3</v>
      </c>
      <c r="H270" s="3">
        <f>[3]MR!D270</f>
        <v>0</v>
      </c>
      <c r="I270" s="4">
        <f>[3]MR!E270</f>
        <v>1</v>
      </c>
      <c r="J270" s="4">
        <f>[3]MR!F270</f>
        <v>0</v>
      </c>
      <c r="K270" s="4">
        <f ca="1">[3]MR!G270</f>
        <v>9</v>
      </c>
    </row>
    <row r="271" spans="1:11" x14ac:dyDescent="0.25">
      <c r="A271" s="4">
        <v>270</v>
      </c>
      <c r="B271" s="4" t="str">
        <f>MAIN!B272</f>
        <v>UNG US Equity</v>
      </c>
      <c r="C271" s="4" t="str">
        <f>MAIN!C271</f>
        <v>Procure Space ETF</v>
      </c>
      <c r="D271" s="4" t="str">
        <f>MAIN!D271</f>
        <v>ETF</v>
      </c>
      <c r="E271" s="4">
        <f ca="1">VLOOKUP($B271,MAIN!$B:$E,4,FALSE)</f>
        <v>-1</v>
      </c>
      <c r="F271" s="4">
        <f>[3]MR!B271</f>
        <v>1</v>
      </c>
      <c r="G271" s="4">
        <f>[3]MR!C271</f>
        <v>5</v>
      </c>
      <c r="H271" s="3">
        <f>[3]MR!D271</f>
        <v>46057</v>
      </c>
      <c r="I271" s="4">
        <f>[3]MR!E271</f>
        <v>0</v>
      </c>
      <c r="J271" s="4">
        <f>[3]MR!F271</f>
        <v>4</v>
      </c>
      <c r="K271" s="4">
        <f ca="1">[3]MR!G271</f>
        <v>12</v>
      </c>
    </row>
    <row r="272" spans="1:11" x14ac:dyDescent="0.25">
      <c r="A272" s="4">
        <v>271</v>
      </c>
      <c r="B272" s="4" t="str">
        <f>MAIN!B273</f>
        <v>URA US Equity</v>
      </c>
      <c r="C272" s="4" t="str">
        <f>MAIN!C272</f>
        <v>United States Natural Gas Fund LP</v>
      </c>
      <c r="D272" s="4" t="str">
        <f>MAIN!D272</f>
        <v>ETF</v>
      </c>
      <c r="E272" s="4">
        <f ca="1">VLOOKUP($B272,MAIN!$B:$E,4,FALSE)</f>
        <v>7</v>
      </c>
      <c r="F272" s="4">
        <f>[3]MR!B272</f>
        <v>2</v>
      </c>
      <c r="G272" s="4">
        <f>[3]MR!C272</f>
        <v>7</v>
      </c>
      <c r="H272" s="3">
        <f>[3]MR!D272</f>
        <v>0</v>
      </c>
      <c r="I272" s="4">
        <f>[3]MR!E272</f>
        <v>0</v>
      </c>
      <c r="J272" s="4">
        <f>[3]MR!F272</f>
        <v>1</v>
      </c>
      <c r="K272" s="4">
        <f ca="1">[3]MR!G272</f>
        <v>9</v>
      </c>
    </row>
    <row r="273" spans="1:11" x14ac:dyDescent="0.25">
      <c r="A273" s="4">
        <v>272</v>
      </c>
      <c r="B273" s="4" t="str">
        <f>MAIN!B274</f>
        <v>URNM US Equity</v>
      </c>
      <c r="C273" s="4" t="str">
        <f>MAIN!C273</f>
        <v>Uranium ETF</v>
      </c>
      <c r="D273" s="4" t="str">
        <f>MAIN!D273</f>
        <v>ETF</v>
      </c>
      <c r="E273" s="4">
        <f ca="1">VLOOKUP($B273,MAIN!$B:$E,4,FALSE)</f>
        <v>7</v>
      </c>
      <c r="F273" s="4">
        <f>[3]MR!B273</f>
        <v>1</v>
      </c>
      <c r="G273" s="4">
        <f>[3]MR!C273</f>
        <v>5</v>
      </c>
      <c r="H273" s="3">
        <f>[3]MR!D273</f>
        <v>0</v>
      </c>
      <c r="I273" s="4">
        <f>[3]MR!E273</f>
        <v>0</v>
      </c>
      <c r="J273" s="4">
        <f>[3]MR!F273</f>
        <v>4</v>
      </c>
      <c r="K273" s="4">
        <f ca="1">[3]MR!G273</f>
        <v>9</v>
      </c>
    </row>
    <row r="274" spans="1:11" x14ac:dyDescent="0.25">
      <c r="A274" s="4">
        <v>273</v>
      </c>
      <c r="B274" s="4" t="str">
        <f>MAIN!B275</f>
        <v>USMV US Equity</v>
      </c>
      <c r="C274" s="4" t="str">
        <f>MAIN!C274</f>
        <v>Sprott Uranium Miners ETF</v>
      </c>
      <c r="D274" s="4" t="str">
        <f>MAIN!D274</f>
        <v>ETF</v>
      </c>
      <c r="E274" s="4">
        <f ca="1">VLOOKUP($B274,MAIN!$B:$E,4,FALSE)</f>
        <v>5</v>
      </c>
      <c r="F274" s="4">
        <f>[3]MR!B274</f>
        <v>1</v>
      </c>
      <c r="G274" s="4">
        <f>[3]MR!C274</f>
        <v>5</v>
      </c>
      <c r="H274" s="3">
        <f>[3]MR!D274</f>
        <v>46050</v>
      </c>
      <c r="I274" s="4">
        <f>[3]MR!E274</f>
        <v>0</v>
      </c>
      <c r="J274" s="4">
        <f>[3]MR!F274</f>
        <v>4</v>
      </c>
      <c r="K274" s="4">
        <f ca="1">[3]MR!G274</f>
        <v>9</v>
      </c>
    </row>
    <row r="275" spans="1:11" x14ac:dyDescent="0.25">
      <c r="A275" s="4">
        <v>274</v>
      </c>
      <c r="B275" s="4" t="str">
        <f>MAIN!B276</f>
        <v>USO US Equity</v>
      </c>
      <c r="C275" s="4" t="str">
        <f>MAIN!C275</f>
        <v>MSCI USA Min Vol Factor ETF</v>
      </c>
      <c r="D275" s="4" t="str">
        <f>MAIN!D275</f>
        <v>ETF</v>
      </c>
      <c r="E275" s="4">
        <f ca="1">VLOOKUP($B275,MAIN!$B:$E,4,FALSE)</f>
        <v>5</v>
      </c>
      <c r="F275" s="4">
        <f>[3]MR!B275</f>
        <v>1</v>
      </c>
      <c r="G275" s="4">
        <f>[3]MR!C275</f>
        <v>9</v>
      </c>
      <c r="H275" s="3">
        <f>[3]MR!D275</f>
        <v>46056</v>
      </c>
      <c r="I275" s="4">
        <f>[3]MR!E275</f>
        <v>1</v>
      </c>
      <c r="J275" s="4">
        <f>[3]MR!F275</f>
        <v>0</v>
      </c>
      <c r="K275" s="4">
        <f ca="1">[3]MR!G275</f>
        <v>12</v>
      </c>
    </row>
    <row r="276" spans="1:11" x14ac:dyDescent="0.25">
      <c r="A276" s="4">
        <v>275</v>
      </c>
      <c r="B276" s="4" t="str">
        <f>MAIN!B277</f>
        <v>UUP US Equity</v>
      </c>
      <c r="C276" s="4" t="str">
        <f>MAIN!C276</f>
        <v>United States Oil Fund LP</v>
      </c>
      <c r="D276" s="4" t="str">
        <f>MAIN!D276</f>
        <v>ETF</v>
      </c>
      <c r="E276" s="4">
        <f ca="1">VLOOKUP($B276,MAIN!$B:$E,4,FALSE)</f>
        <v>-1</v>
      </c>
      <c r="F276" s="4">
        <f>[3]MR!B276</f>
        <v>1</v>
      </c>
      <c r="G276" s="4">
        <f>[3]MR!C276</f>
        <v>0</v>
      </c>
      <c r="H276" s="3">
        <f>[3]MR!D276</f>
        <v>46057</v>
      </c>
      <c r="I276" s="4">
        <f>[3]MR!E276</f>
        <v>0</v>
      </c>
      <c r="J276" s="4">
        <f>[3]MR!F276</f>
        <v>0</v>
      </c>
      <c r="K276" s="4">
        <f ca="1">[3]MR!G276</f>
        <v>6</v>
      </c>
    </row>
    <row r="277" spans="1:11" x14ac:dyDescent="0.25">
      <c r="A277" s="4">
        <v>276</v>
      </c>
      <c r="B277" s="4" t="str">
        <f>MAIN!B278</f>
        <v>VIS US Equity</v>
      </c>
      <c r="C277" s="4" t="str">
        <f>MAIN!C277</f>
        <v>US Dollar Index Bullish Fund</v>
      </c>
      <c r="D277" s="4" t="str">
        <f>MAIN!D277</f>
        <v>ETF</v>
      </c>
      <c r="E277" s="4">
        <f ca="1">VLOOKUP($B277,MAIN!$B:$E,4,FALSE)</f>
        <v>4</v>
      </c>
      <c r="F277" s="4">
        <f>[3]MR!B277</f>
        <v>3</v>
      </c>
      <c r="G277" s="4">
        <f>[3]MR!C277</f>
        <v>0</v>
      </c>
      <c r="H277" s="3">
        <f>[3]MR!D277</f>
        <v>0</v>
      </c>
      <c r="I277" s="4">
        <f>[3]MR!E277</f>
        <v>4</v>
      </c>
      <c r="J277" s="4">
        <f>[3]MR!F277</f>
        <v>0</v>
      </c>
      <c r="K277" s="4">
        <f ca="1">[3]MR!G277</f>
        <v>6</v>
      </c>
    </row>
    <row r="278" spans="1:11" x14ac:dyDescent="0.25">
      <c r="A278" s="4">
        <v>277</v>
      </c>
      <c r="B278" s="4" t="str">
        <f>MAIN!B279</f>
        <v>VLUE US Equity</v>
      </c>
      <c r="C278" s="4" t="str">
        <f>MAIN!C278</f>
        <v>Industrials ETF</v>
      </c>
      <c r="D278" s="4" t="str">
        <f>MAIN!D278</f>
        <v>ETF</v>
      </c>
      <c r="E278" s="4">
        <f ca="1">VLOOKUP($B278,MAIN!$B:$E,4,FALSE)</f>
        <v>2</v>
      </c>
      <c r="F278" s="4">
        <f>[3]MR!B278</f>
        <v>1</v>
      </c>
      <c r="G278" s="4">
        <f>[3]MR!C278</f>
        <v>3</v>
      </c>
      <c r="H278" s="3">
        <f>[3]MR!D278</f>
        <v>0</v>
      </c>
      <c r="I278" s="4">
        <f>[3]MR!E278</f>
        <v>1</v>
      </c>
      <c r="J278" s="4">
        <f>[3]MR!F278</f>
        <v>0</v>
      </c>
      <c r="K278" s="4">
        <f ca="1">[3]MR!G278</f>
        <v>9</v>
      </c>
    </row>
    <row r="279" spans="1:11" x14ac:dyDescent="0.25">
      <c r="A279" s="4">
        <v>278</v>
      </c>
      <c r="B279" s="4" t="str">
        <f>MAIN!B280</f>
        <v>VNM US Equity</v>
      </c>
      <c r="C279" s="4" t="str">
        <f>MAIN!C279</f>
        <v>MSCI USA Value Factor ETF</v>
      </c>
      <c r="D279" s="4" t="str">
        <f>MAIN!D279</f>
        <v>ETF</v>
      </c>
      <c r="E279" s="4">
        <f ca="1">VLOOKUP($B279,MAIN!$B:$E,4,FALSE)</f>
        <v>1</v>
      </c>
      <c r="F279" s="4">
        <f>[3]MR!B279</f>
        <v>1</v>
      </c>
      <c r="G279" s="4">
        <f>[3]MR!C279</f>
        <v>7</v>
      </c>
      <c r="H279" s="3">
        <f>[3]MR!D279</f>
        <v>46058</v>
      </c>
      <c r="I279" s="4">
        <f>[3]MR!E279</f>
        <v>3</v>
      </c>
      <c r="J279" s="4">
        <f>[3]MR!F279</f>
        <v>0</v>
      </c>
      <c r="K279" s="4">
        <f ca="1">[3]MR!G279</f>
        <v>12</v>
      </c>
    </row>
    <row r="280" spans="1:11" x14ac:dyDescent="0.25">
      <c r="A280" s="4">
        <v>279</v>
      </c>
      <c r="B280" s="4" t="str">
        <f>MAIN!B281</f>
        <v>VXX US Equity</v>
      </c>
      <c r="C280" s="4" t="str">
        <f>MAIN!C280</f>
        <v>Vietnam ETF</v>
      </c>
      <c r="D280" s="4" t="str">
        <f>MAIN!D280</f>
        <v>ETF</v>
      </c>
      <c r="E280" s="4">
        <f ca="1">VLOOKUP($B280,MAIN!$B:$E,4,FALSE)</f>
        <v>-1</v>
      </c>
      <c r="F280" s="4">
        <f>[3]MR!B280</f>
        <v>3</v>
      </c>
      <c r="G280" s="4">
        <f>[3]MR!C280</f>
        <v>6</v>
      </c>
      <c r="H280" s="3">
        <f>[3]MR!D280</f>
        <v>0</v>
      </c>
      <c r="I280" s="4">
        <f>[3]MR!E280</f>
        <v>0</v>
      </c>
      <c r="J280" s="4">
        <f>[3]MR!F280</f>
        <v>2</v>
      </c>
      <c r="K280" s="4">
        <f ca="1">[3]MR!G280</f>
        <v>9</v>
      </c>
    </row>
    <row r="281" spans="1:11" x14ac:dyDescent="0.25">
      <c r="A281" s="4">
        <v>280</v>
      </c>
      <c r="B281" s="4" t="str">
        <f>MAIN!B282</f>
        <v>WCLD US Equity</v>
      </c>
      <c r="C281" s="4" t="str">
        <f>MAIN!C281</f>
        <v>VIX Short-Term Futures ETN</v>
      </c>
      <c r="D281" s="4" t="str">
        <f>MAIN!D281</f>
        <v>ETF</v>
      </c>
      <c r="E281" s="4">
        <f ca="1">VLOOKUP($B281,MAIN!$B:$E,4,FALSE)</f>
        <v>-1</v>
      </c>
      <c r="F281" s="4">
        <f>[3]MR!B281</f>
        <v>1</v>
      </c>
      <c r="G281" s="4">
        <f>[3]MR!C281</f>
        <v>6</v>
      </c>
      <c r="H281" s="3">
        <f>[3]MR!D281</f>
        <v>0</v>
      </c>
      <c r="I281" s="4">
        <f>[3]MR!E281</f>
        <v>4</v>
      </c>
      <c r="J281" s="4">
        <f>[3]MR!F281</f>
        <v>0</v>
      </c>
      <c r="K281" s="4">
        <f ca="1">[3]MR!G281</f>
        <v>9</v>
      </c>
    </row>
    <row r="282" spans="1:11" x14ac:dyDescent="0.25">
      <c r="A282" s="4">
        <v>281</v>
      </c>
      <c r="B282" s="4" t="str">
        <f>MAIN!B283</f>
        <v>XAR US Equity</v>
      </c>
      <c r="C282" s="4" t="str">
        <f>MAIN!C282</f>
        <v>WisdomTree Cloud Computing Fund</v>
      </c>
      <c r="D282" s="4" t="str">
        <f>MAIN!D282</f>
        <v>ETF</v>
      </c>
      <c r="E282" s="4">
        <f ca="1">VLOOKUP($B282,MAIN!$B:$E,4,FALSE)</f>
        <v>7</v>
      </c>
      <c r="F282" s="4">
        <f>[3]MR!B282</f>
        <v>1</v>
      </c>
      <c r="G282" s="4">
        <f>[3]MR!C282</f>
        <v>6</v>
      </c>
      <c r="H282" s="3">
        <f>[3]MR!D282</f>
        <v>46057</v>
      </c>
      <c r="I282" s="4">
        <f>[3]MR!E282</f>
        <v>0</v>
      </c>
      <c r="J282" s="4">
        <f>[3]MR!F282</f>
        <v>4</v>
      </c>
      <c r="K282" s="4">
        <f ca="1">[3]MR!G282</f>
        <v>12</v>
      </c>
    </row>
    <row r="283" spans="1:11" x14ac:dyDescent="0.25">
      <c r="A283" s="4">
        <v>282</v>
      </c>
      <c r="B283" s="4" t="str">
        <f>MAIN!B284</f>
        <v>XBI US Equity</v>
      </c>
      <c r="C283" s="4" t="str">
        <f>MAIN!C283</f>
        <v>SPDR S&amp;P Aerospace &amp; Defense ETF</v>
      </c>
      <c r="D283" s="4" t="str">
        <f>MAIN!D283</f>
        <v>ETF</v>
      </c>
      <c r="E283" s="4">
        <f ca="1">VLOOKUP($B283,MAIN!$B:$E,4,FALSE)</f>
        <v>5</v>
      </c>
      <c r="F283" s="4">
        <f>[3]MR!B283</f>
        <v>0</v>
      </c>
      <c r="G283" s="4">
        <f>[3]MR!C283</f>
        <v>5</v>
      </c>
      <c r="H283" s="3">
        <f>[3]MR!D283</f>
        <v>0</v>
      </c>
      <c r="I283" s="4">
        <f>[3]MR!E283</f>
        <v>0</v>
      </c>
      <c r="J283" s="4">
        <f>[3]MR!F283</f>
        <v>4</v>
      </c>
      <c r="K283" s="4">
        <f ca="1">[3]MR!G283</f>
        <v>6</v>
      </c>
    </row>
    <row r="284" spans="1:11" x14ac:dyDescent="0.25">
      <c r="A284" s="4">
        <v>283</v>
      </c>
      <c r="B284" s="4" t="str">
        <f>MAIN!B285</f>
        <v>XHB US Equity</v>
      </c>
      <c r="C284" s="4" t="str">
        <f>MAIN!C284</f>
        <v>SPDR S&amp;P Biotech ETF</v>
      </c>
      <c r="D284" s="4" t="str">
        <f>MAIN!D284</f>
        <v>ETF</v>
      </c>
      <c r="E284" s="4">
        <f ca="1">VLOOKUP($B284,MAIN!$B:$E,4,FALSE)</f>
        <v>6</v>
      </c>
      <c r="F284" s="4">
        <f>[3]MR!B284</f>
        <v>1</v>
      </c>
      <c r="G284" s="4">
        <f>[3]MR!C284</f>
        <v>0</v>
      </c>
      <c r="H284" s="3">
        <f>[3]MR!D284</f>
        <v>0</v>
      </c>
      <c r="I284" s="4">
        <f>[3]MR!E284</f>
        <v>0</v>
      </c>
      <c r="J284" s="4">
        <f>[3]MR!F284</f>
        <v>4</v>
      </c>
      <c r="K284" s="4">
        <f ca="1">[3]MR!G284</f>
        <v>6</v>
      </c>
    </row>
    <row r="285" spans="1:11" x14ac:dyDescent="0.25">
      <c r="A285" s="4">
        <v>284</v>
      </c>
      <c r="B285" s="4" t="str">
        <f>MAIN!B286</f>
        <v>XLB US Equity</v>
      </c>
      <c r="C285" s="4" t="str">
        <f>MAIN!C285</f>
        <v>SPDR S&amp;P Homebuilders ETF</v>
      </c>
      <c r="D285" s="4" t="str">
        <f>MAIN!D285</f>
        <v>ETF</v>
      </c>
      <c r="E285" s="4">
        <f ca="1">VLOOKUP($B285,MAIN!$B:$E,4,FALSE)</f>
        <v>4</v>
      </c>
      <c r="F285" s="4">
        <f>[3]MR!B285</f>
        <v>4</v>
      </c>
      <c r="G285" s="4">
        <f>[3]MR!C285</f>
        <v>0</v>
      </c>
      <c r="H285" s="3">
        <f>[3]MR!D285</f>
        <v>46059</v>
      </c>
      <c r="I285" s="4">
        <f>[3]MR!E285</f>
        <v>1</v>
      </c>
      <c r="J285" s="4">
        <f>[3]MR!F285</f>
        <v>0</v>
      </c>
      <c r="K285" s="4">
        <f ca="1">[3]MR!G285</f>
        <v>9</v>
      </c>
    </row>
    <row r="286" spans="1:11" x14ac:dyDescent="0.25">
      <c r="A286" s="4">
        <v>285</v>
      </c>
      <c r="B286" s="4" t="str">
        <f>MAIN!B287</f>
        <v>XLC US Equity</v>
      </c>
      <c r="C286" s="4" t="str">
        <f>MAIN!C286</f>
        <v>Materials Select Sector SPDR Fund</v>
      </c>
      <c r="D286" s="4" t="str">
        <f>MAIN!D286</f>
        <v>ETF</v>
      </c>
      <c r="E286" s="4">
        <f ca="1">VLOOKUP($B286,MAIN!$B:$E,4,FALSE)</f>
        <v>4</v>
      </c>
      <c r="F286" s="4">
        <f>[3]MR!B286</f>
        <v>0</v>
      </c>
      <c r="G286" s="4">
        <f>[3]MR!C286</f>
        <v>0</v>
      </c>
      <c r="H286" s="3">
        <f>[3]MR!D286</f>
        <v>46057</v>
      </c>
      <c r="I286" s="4">
        <f>[3]MR!E286</f>
        <v>1</v>
      </c>
      <c r="J286" s="4">
        <f>[3]MR!F286</f>
        <v>0</v>
      </c>
      <c r="K286" s="4">
        <f ca="1">[3]MR!G286</f>
        <v>6</v>
      </c>
    </row>
    <row r="287" spans="1:11" x14ac:dyDescent="0.25">
      <c r="A287" s="4">
        <v>286</v>
      </c>
      <c r="B287" s="4" t="str">
        <f>MAIN!B288</f>
        <v>XLE US Equity</v>
      </c>
      <c r="C287" s="4" t="str">
        <f>MAIN!C287</f>
        <v>Communication Services Select SPDR Fund</v>
      </c>
      <c r="D287" s="4" t="str">
        <f>MAIN!D287</f>
        <v>ETF</v>
      </c>
      <c r="E287" s="4">
        <f ca="1">VLOOKUP($B287,MAIN!$B:$E,4,FALSE)</f>
        <v>4</v>
      </c>
      <c r="F287" s="4">
        <f>[3]MR!B287</f>
        <v>0</v>
      </c>
      <c r="G287" s="4">
        <f>[3]MR!C287</f>
        <v>6</v>
      </c>
      <c r="H287" s="3">
        <f>[3]MR!D287</f>
        <v>0</v>
      </c>
      <c r="I287" s="4">
        <f>[3]MR!E287</f>
        <v>0</v>
      </c>
      <c r="J287" s="4">
        <f>[3]MR!F287</f>
        <v>3</v>
      </c>
      <c r="K287" s="4">
        <f ca="1">[3]MR!G287</f>
        <v>6</v>
      </c>
    </row>
    <row r="288" spans="1:11" x14ac:dyDescent="0.25">
      <c r="A288" s="4">
        <v>287</v>
      </c>
      <c r="B288" s="4" t="str">
        <f>MAIN!B289</f>
        <v>XLF US Equity</v>
      </c>
      <c r="C288" s="4" t="str">
        <f>MAIN!C288</f>
        <v>Energy Select SPDR Fund</v>
      </c>
      <c r="D288" s="4" t="str">
        <f>MAIN!D288</f>
        <v>ETF</v>
      </c>
      <c r="E288" s="4">
        <f ca="1">VLOOKUP($B288,MAIN!$B:$E,4,FALSE)</f>
        <v>-1</v>
      </c>
      <c r="F288" s="4">
        <f>[3]MR!B288</f>
        <v>1</v>
      </c>
      <c r="G288" s="4">
        <f>[3]MR!C288</f>
        <v>6</v>
      </c>
      <c r="H288" s="3">
        <f>[3]MR!D288</f>
        <v>0</v>
      </c>
      <c r="I288" s="4">
        <f>[3]MR!E288</f>
        <v>1</v>
      </c>
      <c r="J288" s="4">
        <f>[3]MR!F288</f>
        <v>0</v>
      </c>
      <c r="K288" s="4">
        <f ca="1">[3]MR!G288</f>
        <v>9</v>
      </c>
    </row>
    <row r="289" spans="1:11" x14ac:dyDescent="0.25">
      <c r="A289" s="4">
        <v>288</v>
      </c>
      <c r="B289" s="4" t="str">
        <f>MAIN!B290</f>
        <v>XLI US Equity</v>
      </c>
      <c r="C289" s="4" t="str">
        <f>MAIN!C289</f>
        <v>Financial Select SPDR Fund</v>
      </c>
      <c r="D289" s="4" t="str">
        <f>MAIN!D289</f>
        <v>ETF</v>
      </c>
      <c r="E289" s="4">
        <f ca="1">VLOOKUP($B289,MAIN!$B:$E,4,FALSE)</f>
        <v>4</v>
      </c>
      <c r="F289" s="4">
        <f>[3]MR!B289</f>
        <v>2</v>
      </c>
      <c r="G289" s="4">
        <f>[3]MR!C289</f>
        <v>0</v>
      </c>
      <c r="H289" s="3">
        <f>[3]MR!D289</f>
        <v>0</v>
      </c>
      <c r="I289" s="4">
        <f>[3]MR!E289</f>
        <v>2</v>
      </c>
      <c r="J289" s="4">
        <f>[3]MR!F289</f>
        <v>0</v>
      </c>
      <c r="K289" s="4">
        <f ca="1">[3]MR!G289</f>
        <v>6</v>
      </c>
    </row>
    <row r="290" spans="1:11" x14ac:dyDescent="0.25">
      <c r="A290" s="4">
        <v>289</v>
      </c>
      <c r="B290" s="4" t="str">
        <f>MAIN!B291</f>
        <v>XLK US Equity</v>
      </c>
      <c r="C290" s="4" t="str">
        <f>MAIN!C290</f>
        <v>Industrial Select SPDR Fund</v>
      </c>
      <c r="D290" s="4" t="str">
        <f>MAIN!D290</f>
        <v>ETF</v>
      </c>
      <c r="E290" s="4">
        <f ca="1">VLOOKUP($B290,MAIN!$B:$E,4,FALSE)</f>
        <v>-1</v>
      </c>
      <c r="F290" s="4">
        <f>[3]MR!B290</f>
        <v>1</v>
      </c>
      <c r="G290" s="4">
        <f>[3]MR!C290</f>
        <v>0</v>
      </c>
      <c r="H290" s="3">
        <f>[3]MR!D290</f>
        <v>0</v>
      </c>
      <c r="I290" s="4">
        <f>[3]MR!E290</f>
        <v>1</v>
      </c>
      <c r="J290" s="4">
        <f>[3]MR!F290</f>
        <v>0</v>
      </c>
      <c r="K290" s="4">
        <f ca="1">[3]MR!G290</f>
        <v>6</v>
      </c>
    </row>
    <row r="291" spans="1:11" x14ac:dyDescent="0.25">
      <c r="A291" s="4">
        <v>290</v>
      </c>
      <c r="B291" s="4" t="str">
        <f>MAIN!B292</f>
        <v>XLP US Equity</v>
      </c>
      <c r="C291" s="4" t="str">
        <f>MAIN!C291</f>
        <v>Technology Select SPDR Fund</v>
      </c>
      <c r="D291" s="4" t="str">
        <f>MAIN!D291</f>
        <v>ETF</v>
      </c>
      <c r="E291" s="4">
        <f ca="1">VLOOKUP($B291,MAIN!$B:$E,4,FALSE)</f>
        <v>6</v>
      </c>
      <c r="F291" s="4">
        <f>[3]MR!B291</f>
        <v>1</v>
      </c>
      <c r="G291" s="4">
        <f>[3]MR!C291</f>
        <v>6</v>
      </c>
      <c r="H291" s="3">
        <f>[3]MR!D291</f>
        <v>46057</v>
      </c>
      <c r="I291" s="4">
        <f>[3]MR!E291</f>
        <v>0</v>
      </c>
      <c r="J291" s="4">
        <f>[3]MR!F291</f>
        <v>4</v>
      </c>
      <c r="K291" s="4">
        <f ca="1">[3]MR!G291</f>
        <v>12</v>
      </c>
    </row>
    <row r="292" spans="1:11" x14ac:dyDescent="0.25">
      <c r="A292" s="4">
        <v>291</v>
      </c>
      <c r="B292" s="4" t="str">
        <f>MAIN!B293</f>
        <v>XLRE US Equity</v>
      </c>
      <c r="C292" s="4" t="str">
        <f>MAIN!C292</f>
        <v>Consumer Staples Select SPDR Fund</v>
      </c>
      <c r="D292" s="4" t="str">
        <f>MAIN!D292</f>
        <v>ETF</v>
      </c>
      <c r="E292" s="4">
        <f ca="1">VLOOKUP($B292,MAIN!$B:$E,4,FALSE)</f>
        <v>5</v>
      </c>
      <c r="F292" s="4">
        <f>[3]MR!B292</f>
        <v>1</v>
      </c>
      <c r="G292" s="4">
        <f>[3]MR!C292</f>
        <v>6</v>
      </c>
      <c r="H292" s="3">
        <f>[3]MR!D292</f>
        <v>0</v>
      </c>
      <c r="I292" s="4">
        <f>[3]MR!E292</f>
        <v>2</v>
      </c>
      <c r="J292" s="4">
        <f>[3]MR!F292</f>
        <v>0</v>
      </c>
      <c r="K292" s="4">
        <f ca="1">[3]MR!G292</f>
        <v>9</v>
      </c>
    </row>
    <row r="293" spans="1:11" x14ac:dyDescent="0.25">
      <c r="A293" s="4">
        <v>292</v>
      </c>
      <c r="B293" s="4" t="str">
        <f>MAIN!B294</f>
        <v>XLU US Equity</v>
      </c>
      <c r="C293" s="4" t="str">
        <f>MAIN!C293</f>
        <v>Real Estate Select SPDR Fund</v>
      </c>
      <c r="D293" s="4" t="str">
        <f>MAIN!D293</f>
        <v>ETF</v>
      </c>
      <c r="E293" s="4">
        <f ca="1">VLOOKUP($B293,MAIN!$B:$E,4,FALSE)</f>
        <v>6</v>
      </c>
      <c r="F293" s="4">
        <f>[3]MR!B293</f>
        <v>4</v>
      </c>
      <c r="G293" s="4">
        <f>[3]MR!C293</f>
        <v>0</v>
      </c>
      <c r="H293" s="3">
        <f>[3]MR!D293</f>
        <v>0</v>
      </c>
      <c r="I293" s="4">
        <f>[3]MR!E293</f>
        <v>1</v>
      </c>
      <c r="J293" s="4">
        <f>[3]MR!F293</f>
        <v>0</v>
      </c>
      <c r="K293" s="4">
        <f ca="1">[3]MR!G293</f>
        <v>6</v>
      </c>
    </row>
    <row r="294" spans="1:11" x14ac:dyDescent="0.25">
      <c r="A294" s="4">
        <v>293</v>
      </c>
      <c r="B294" s="4" t="str">
        <f>MAIN!B295</f>
        <v>XLV US Equity</v>
      </c>
      <c r="C294" s="4" t="str">
        <f>MAIN!C294</f>
        <v>Utilities Select SPDR Fund</v>
      </c>
      <c r="D294" s="4" t="str">
        <f>MAIN!D294</f>
        <v>ETF</v>
      </c>
      <c r="E294" s="4">
        <f ca="1">VLOOKUP($B294,MAIN!$B:$E,4,FALSE)</f>
        <v>1</v>
      </c>
      <c r="F294" s="4">
        <f>[3]MR!B294</f>
        <v>2</v>
      </c>
      <c r="G294" s="4">
        <f>[3]MR!C294</f>
        <v>0</v>
      </c>
      <c r="H294" s="3">
        <f>[3]MR!D294</f>
        <v>0</v>
      </c>
      <c r="I294" s="4">
        <f>[3]MR!E294</f>
        <v>1</v>
      </c>
      <c r="J294" s="4">
        <f>[3]MR!F294</f>
        <v>0</v>
      </c>
      <c r="K294" s="4">
        <f ca="1">[3]MR!G294</f>
        <v>6</v>
      </c>
    </row>
    <row r="295" spans="1:11" x14ac:dyDescent="0.25">
      <c r="A295" s="4">
        <v>294</v>
      </c>
      <c r="B295" s="4" t="str">
        <f>MAIN!B296</f>
        <v>XLY US Equity</v>
      </c>
      <c r="C295" s="4" t="str">
        <f>MAIN!C295</f>
        <v>Health Care Select SPDR Fund</v>
      </c>
      <c r="D295" s="4" t="str">
        <f>MAIN!D295</f>
        <v>ETF</v>
      </c>
      <c r="E295" s="4">
        <f ca="1">VLOOKUP($B295,MAIN!$B:$E,4,FALSE)</f>
        <v>-1</v>
      </c>
      <c r="F295" s="4">
        <f>[3]MR!B295</f>
        <v>0</v>
      </c>
      <c r="G295" s="4">
        <f>[3]MR!C295</f>
        <v>0</v>
      </c>
      <c r="H295" s="3">
        <f>[3]MR!D295</f>
        <v>0</v>
      </c>
      <c r="I295" s="4">
        <f>[3]MR!E295</f>
        <v>2</v>
      </c>
      <c r="J295" s="4">
        <f>[3]MR!F295</f>
        <v>0</v>
      </c>
      <c r="K295" s="4">
        <f ca="1">[3]MR!G295</f>
        <v>3</v>
      </c>
    </row>
    <row r="296" spans="1:11" x14ac:dyDescent="0.25">
      <c r="A296" s="4">
        <v>295</v>
      </c>
      <c r="B296" s="4" t="str">
        <f>MAIN!B297</f>
        <v>XME US Equity</v>
      </c>
      <c r="C296" s="4" t="str">
        <f>MAIN!C296</f>
        <v>Consumer Discretionary SPDR Fund</v>
      </c>
      <c r="D296" s="4" t="str">
        <f>MAIN!D296</f>
        <v>ETF</v>
      </c>
      <c r="E296" s="4">
        <f ca="1">VLOOKUP($B296,MAIN!$B:$E,4,FALSE)</f>
        <v>7</v>
      </c>
      <c r="F296" s="4">
        <f>[3]MR!B296</f>
        <v>1</v>
      </c>
      <c r="G296" s="4">
        <f>[3]MR!C296</f>
        <v>6</v>
      </c>
      <c r="H296" s="3">
        <f>[3]MR!D296</f>
        <v>0</v>
      </c>
      <c r="I296" s="4">
        <f>[3]MR!E296</f>
        <v>0</v>
      </c>
      <c r="J296" s="4">
        <f>[3]MR!F296</f>
        <v>3</v>
      </c>
      <c r="K296" s="4">
        <f ca="1">[3]MR!G296</f>
        <v>9</v>
      </c>
    </row>
    <row r="297" spans="1:11" x14ac:dyDescent="0.25">
      <c r="A297" s="4">
        <v>296</v>
      </c>
      <c r="B297" s="4" t="str">
        <f>MAIN!B298</f>
        <v>XOP US Equity</v>
      </c>
      <c r="C297" s="4" t="str">
        <f>MAIN!C297</f>
        <v>SPDR S&amp;P Metals &amp; Mining ETF</v>
      </c>
      <c r="D297" s="4" t="str">
        <f>MAIN!D297</f>
        <v>ETF</v>
      </c>
      <c r="E297" s="4">
        <f ca="1">VLOOKUP($B297,MAIN!$B:$E,4,FALSE)</f>
        <v>8</v>
      </c>
      <c r="F297" s="4">
        <f>[3]MR!B297</f>
        <v>1</v>
      </c>
      <c r="G297" s="4">
        <f>[3]MR!C297</f>
        <v>0</v>
      </c>
      <c r="H297" s="3">
        <f>[3]MR!D297</f>
        <v>0</v>
      </c>
      <c r="I297" s="4">
        <f>[3]MR!E297</f>
        <v>0</v>
      </c>
      <c r="J297" s="4">
        <f>[3]MR!F297</f>
        <v>4</v>
      </c>
      <c r="K297" s="4">
        <f ca="1">[3]MR!G297</f>
        <v>6</v>
      </c>
    </row>
    <row r="298" spans="1:11" x14ac:dyDescent="0.25">
      <c r="A298" s="4">
        <v>297</v>
      </c>
      <c r="B298" s="4" t="str">
        <f>MAIN!B299</f>
        <v>XRT US Equity</v>
      </c>
      <c r="C298" s="4" t="str">
        <f>MAIN!C298</f>
        <v>SPDR S&amp;P Oil &amp; Gas Exploration &amp; Production ETF</v>
      </c>
      <c r="D298" s="4" t="str">
        <f>MAIN!D298</f>
        <v>ETF</v>
      </c>
      <c r="E298" s="4">
        <f ca="1">VLOOKUP($B298,MAIN!$B:$E,4,FALSE)</f>
        <v>-1</v>
      </c>
      <c r="F298" s="4">
        <f>[3]MR!B298</f>
        <v>1</v>
      </c>
      <c r="G298" s="4">
        <f>[3]MR!C298</f>
        <v>0</v>
      </c>
      <c r="H298" s="3">
        <f>[3]MR!D298</f>
        <v>46051</v>
      </c>
      <c r="I298" s="4">
        <f>[3]MR!E298</f>
        <v>2</v>
      </c>
      <c r="J298" s="4">
        <f>[3]MR!F298</f>
        <v>0</v>
      </c>
      <c r="K298" s="4">
        <f ca="1">[3]MR!G298</f>
        <v>6</v>
      </c>
    </row>
    <row r="299" spans="1:11" x14ac:dyDescent="0.25">
      <c r="A299" s="4">
        <v>298</v>
      </c>
      <c r="B299" s="4" t="str">
        <f>MAIN!B300</f>
        <v>AS51 Index</v>
      </c>
      <c r="C299" s="4" t="str">
        <f>MAIN!C299</f>
        <v>SPDR S&amp;P Retail ETF</v>
      </c>
      <c r="D299" s="4" t="str">
        <f>MAIN!D299</f>
        <v>ETF</v>
      </c>
      <c r="E299" s="4">
        <f ca="1">VLOOKUP($B299,MAIN!$B:$E,4,FALSE)</f>
        <v>3</v>
      </c>
      <c r="F299" s="4">
        <f>[3]MR!B299</f>
        <v>2</v>
      </c>
      <c r="G299" s="4">
        <f>[3]MR!C299</f>
        <v>0</v>
      </c>
      <c r="H299" s="3">
        <f>[3]MR!D299</f>
        <v>0</v>
      </c>
      <c r="I299" s="4">
        <f>[3]MR!E299</f>
        <v>2</v>
      </c>
      <c r="J299" s="4">
        <f>[3]MR!F299</f>
        <v>0</v>
      </c>
      <c r="K299" s="4">
        <f ca="1">[3]MR!G299</f>
        <v>6</v>
      </c>
    </row>
    <row r="300" spans="1:11" x14ac:dyDescent="0.25">
      <c r="A300" s="4">
        <v>299</v>
      </c>
      <c r="B300" s="4" t="str">
        <f>MAIN!B301</f>
        <v>BKX Index</v>
      </c>
      <c r="C300" s="4" t="str">
        <f>MAIN!C300</f>
        <v>S&amp;P/ASX 200 INDEX</v>
      </c>
      <c r="D300" s="4" t="str">
        <f>MAIN!D300</f>
        <v>INDEX</v>
      </c>
      <c r="E300" s="4">
        <f ca="1">VLOOKUP($B300,MAIN!$B:$E,4,FALSE)</f>
        <v>5</v>
      </c>
      <c r="F300" s="4">
        <f>[3]MR!B300</f>
        <v>4</v>
      </c>
      <c r="G300" s="4">
        <f>[3]MR!C300</f>
        <v>3</v>
      </c>
      <c r="H300" s="3">
        <f>[3]MR!D300</f>
        <v>0</v>
      </c>
      <c r="I300" s="4">
        <f>[3]MR!E300</f>
        <v>0</v>
      </c>
      <c r="J300" s="4">
        <f>[3]MR!F300</f>
        <v>3</v>
      </c>
      <c r="K300" s="4">
        <f ca="1">[3]MR!G300</f>
        <v>9</v>
      </c>
    </row>
    <row r="301" spans="1:11" x14ac:dyDescent="0.25">
      <c r="A301" s="4">
        <v>300</v>
      </c>
      <c r="B301" s="4" t="str">
        <f>MAIN!B302</f>
        <v>CAC Index</v>
      </c>
      <c r="C301" s="4" t="str">
        <f>MAIN!C301</f>
        <v>KBW BANK INDEX</v>
      </c>
      <c r="D301" s="4" t="str">
        <f>MAIN!D301</f>
        <v>INDEX</v>
      </c>
      <c r="E301" s="4">
        <f ca="1">VLOOKUP($B301,MAIN!$B:$E,4,FALSE)</f>
        <v>6</v>
      </c>
      <c r="F301" s="4">
        <f>[3]MR!B301</f>
        <v>2</v>
      </c>
      <c r="G301" s="4">
        <f>[3]MR!C301</f>
        <v>1</v>
      </c>
      <c r="H301" s="3">
        <f>[3]MR!D301</f>
        <v>46052</v>
      </c>
      <c r="I301" s="4">
        <f>[3]MR!E301</f>
        <v>1</v>
      </c>
      <c r="J301" s="4">
        <f>[3]MR!F301</f>
        <v>0</v>
      </c>
      <c r="K301" s="4">
        <f ca="1">[3]MR!G301</f>
        <v>9</v>
      </c>
    </row>
    <row r="302" spans="1:11" x14ac:dyDescent="0.25">
      <c r="A302" s="4">
        <v>301</v>
      </c>
      <c r="B302" s="4" t="str">
        <f>MAIN!B303</f>
        <v>CCMP Index</v>
      </c>
      <c r="C302" s="4" t="str">
        <f>MAIN!C302</f>
        <v>CAC 40 INDEX</v>
      </c>
      <c r="D302" s="4" t="str">
        <f>MAIN!D302</f>
        <v>INDEX</v>
      </c>
      <c r="E302" s="4">
        <f ca="1">VLOOKUP($B302,MAIN!$B:$E,4,FALSE)</f>
        <v>-1</v>
      </c>
      <c r="F302" s="4">
        <f>[3]MR!B302</f>
        <v>1</v>
      </c>
      <c r="G302" s="4">
        <f>[3]MR!C302</f>
        <v>7</v>
      </c>
      <c r="H302" s="3">
        <f>[3]MR!D302</f>
        <v>0</v>
      </c>
      <c r="I302" s="4">
        <f>[3]MR!E302</f>
        <v>1</v>
      </c>
      <c r="J302" s="4">
        <f>[3]MR!F302</f>
        <v>0</v>
      </c>
      <c r="K302" s="4">
        <f ca="1">[3]MR!G302</f>
        <v>9</v>
      </c>
    </row>
    <row r="303" spans="1:11" x14ac:dyDescent="0.25">
      <c r="A303" s="4">
        <v>302</v>
      </c>
      <c r="B303" s="4" t="str">
        <f>MAIN!B304</f>
        <v>DAX Index</v>
      </c>
      <c r="C303" s="4" t="str">
        <f>MAIN!C303</f>
        <v>NASDAQ COMPOSITE INDEX</v>
      </c>
      <c r="D303" s="4" t="str">
        <f>MAIN!D303</f>
        <v>INDEX</v>
      </c>
      <c r="E303" s="4">
        <f ca="1">VLOOKUP($B303,MAIN!$B:$E,4,FALSE)</f>
        <v>7</v>
      </c>
      <c r="F303" s="4">
        <f>[3]MR!B304</f>
        <v>1</v>
      </c>
      <c r="G303" s="4">
        <f>[3]MR!C304</f>
        <v>9</v>
      </c>
      <c r="H303" s="3">
        <f>[3]MR!D304</f>
        <v>0</v>
      </c>
      <c r="I303" s="4">
        <f>[3]MR!E304</f>
        <v>0</v>
      </c>
      <c r="J303" s="4">
        <f>[3]MR!F304</f>
        <v>4</v>
      </c>
      <c r="K303" s="4">
        <f ca="1">[3]MR!G304</f>
        <v>9</v>
      </c>
    </row>
    <row r="304" spans="1:11" x14ac:dyDescent="0.25">
      <c r="A304" s="4">
        <v>303</v>
      </c>
      <c r="B304" s="4" t="str">
        <f>MAIN!B305</f>
        <v>FTSEMIB Index</v>
      </c>
      <c r="C304" s="4" t="str">
        <f>MAIN!C304</f>
        <v>DAX INDEX</v>
      </c>
      <c r="D304" s="4" t="str">
        <f>MAIN!D304</f>
        <v>INDEX</v>
      </c>
      <c r="E304" s="4">
        <f ca="1">VLOOKUP($B304,MAIN!$B:$E,4,FALSE)</f>
        <v>6</v>
      </c>
      <c r="F304" s="4">
        <f>[3]MR!B305</f>
        <v>0</v>
      </c>
      <c r="G304" s="4">
        <f>[3]MR!C305</f>
        <v>4</v>
      </c>
      <c r="H304" s="3">
        <f>[3]MR!D305</f>
        <v>0</v>
      </c>
      <c r="I304" s="4">
        <f>[3]MR!E305</f>
        <v>0</v>
      </c>
      <c r="J304" s="4">
        <f>[3]MR!F305</f>
        <v>0</v>
      </c>
      <c r="K304" s="4">
        <f ca="1">[3]MR!G305</f>
        <v>3</v>
      </c>
    </row>
    <row r="305" spans="1:11" x14ac:dyDescent="0.25">
      <c r="A305" s="4">
        <v>304</v>
      </c>
      <c r="B305" s="4" t="str">
        <f>MAIN!B306</f>
        <v>HSCEI Index</v>
      </c>
      <c r="C305" s="4" t="str">
        <f>MAIN!C305</f>
        <v>FTSE MIB INDEX</v>
      </c>
      <c r="D305" s="4" t="str">
        <f>MAIN!D305</f>
        <v>INDEX</v>
      </c>
      <c r="E305" s="4">
        <f ca="1">VLOOKUP($B305,MAIN!$B:$E,4,FALSE)</f>
        <v>4</v>
      </c>
      <c r="F305" s="4">
        <f>[3]MR!B306</f>
        <v>2</v>
      </c>
      <c r="G305" s="4">
        <f>[3]MR!C306</f>
        <v>6</v>
      </c>
      <c r="H305" s="3">
        <f>[3]MR!D306</f>
        <v>0</v>
      </c>
      <c r="I305" s="4">
        <f>[3]MR!E306</f>
        <v>0</v>
      </c>
      <c r="J305" s="4">
        <f>[3]MR!F306</f>
        <v>4</v>
      </c>
      <c r="K305" s="4">
        <f ca="1">[3]MR!G306</f>
        <v>9</v>
      </c>
    </row>
    <row r="306" spans="1:11" x14ac:dyDescent="0.25">
      <c r="A306" s="4">
        <v>305</v>
      </c>
      <c r="B306" s="4" t="str">
        <f>MAIN!B307</f>
        <v>HSI Index</v>
      </c>
      <c r="C306" s="4" t="str">
        <f>MAIN!C306</f>
        <v>HSCEI INDEX</v>
      </c>
      <c r="D306" s="4" t="str">
        <f>MAIN!D306</f>
        <v>INDEX</v>
      </c>
      <c r="E306" s="4">
        <f ca="1">VLOOKUP($B306,MAIN!$B:$E,4,FALSE)</f>
        <v>8</v>
      </c>
      <c r="F306" s="4">
        <f>[3]MR!B307</f>
        <v>2</v>
      </c>
      <c r="G306" s="4">
        <f>[3]MR!C307</f>
        <v>6</v>
      </c>
      <c r="H306" s="3">
        <f>[3]MR!D307</f>
        <v>0</v>
      </c>
      <c r="I306" s="4">
        <f>[3]MR!E307</f>
        <v>0</v>
      </c>
      <c r="J306" s="4">
        <f>[3]MR!F307</f>
        <v>3</v>
      </c>
      <c r="K306" s="4">
        <f ca="1">[3]MR!G307</f>
        <v>9</v>
      </c>
    </row>
    <row r="307" spans="1:11" x14ac:dyDescent="0.25">
      <c r="A307" s="4">
        <v>306</v>
      </c>
      <c r="B307" s="4" t="str">
        <f>MAIN!B308</f>
        <v>IBEX Index</v>
      </c>
      <c r="C307" s="4" t="str">
        <f>MAIN!C307</f>
        <v>HANG SENG INDEX</v>
      </c>
      <c r="D307" s="4" t="str">
        <f>MAIN!D307</f>
        <v>INDEX</v>
      </c>
      <c r="E307" s="4">
        <f ca="1">VLOOKUP($B307,MAIN!$B:$E,4,FALSE)</f>
        <v>1</v>
      </c>
      <c r="F307" s="4">
        <f>[3]MR!B308</f>
        <v>1</v>
      </c>
      <c r="G307" s="4">
        <f>[3]MR!C308</f>
        <v>4</v>
      </c>
      <c r="H307" s="3">
        <f>[3]MR!D308</f>
        <v>0</v>
      </c>
      <c r="I307" s="4">
        <f>[3]MR!E308</f>
        <v>0</v>
      </c>
      <c r="J307" s="4">
        <f>[3]MR!F308</f>
        <v>3</v>
      </c>
      <c r="K307" s="4">
        <f ca="1">[3]MR!G308</f>
        <v>9</v>
      </c>
    </row>
    <row r="308" spans="1:11" x14ac:dyDescent="0.25">
      <c r="A308" s="4">
        <v>307</v>
      </c>
      <c r="B308" s="4" t="str">
        <f>MAIN!B309</f>
        <v>IBOV Index</v>
      </c>
      <c r="C308" s="4" t="str">
        <f>MAIN!C308</f>
        <v>IBEX 35 INDEX</v>
      </c>
      <c r="D308" s="4" t="str">
        <f>MAIN!D308</f>
        <v>INDEX</v>
      </c>
      <c r="E308" s="4">
        <f ca="1">VLOOKUP($B308,MAIN!$B:$E,4,FALSE)</f>
        <v>3</v>
      </c>
      <c r="F308" s="4">
        <f>[3]MR!B309</f>
        <v>0</v>
      </c>
      <c r="G308" s="4">
        <f>[3]MR!C309</f>
        <v>0</v>
      </c>
      <c r="H308" s="3">
        <f>[3]MR!D309</f>
        <v>0</v>
      </c>
      <c r="I308" s="4">
        <f>[3]MR!E309</f>
        <v>0</v>
      </c>
      <c r="J308" s="4">
        <f>[3]MR!F309</f>
        <v>0</v>
      </c>
      <c r="K308" s="4">
        <f ca="1">[3]MR!G309</f>
        <v>0</v>
      </c>
    </row>
    <row r="309" spans="1:11" x14ac:dyDescent="0.25">
      <c r="A309" s="4">
        <v>308</v>
      </c>
      <c r="B309" s="4" t="str">
        <f>MAIN!B310</f>
        <v>INDU Index</v>
      </c>
      <c r="C309" s="4" t="str">
        <f>MAIN!C309</f>
        <v>BRAZIL BOVESPA STOCK INDEX</v>
      </c>
      <c r="D309" s="4" t="str">
        <f>MAIN!D309</f>
        <v>INDEX</v>
      </c>
      <c r="E309" s="4">
        <f ca="1">VLOOKUP($B309,MAIN!$B:$E,4,FALSE)</f>
        <v>5</v>
      </c>
      <c r="F309" s="4">
        <f>[3]MR!B310</f>
        <v>2</v>
      </c>
      <c r="G309" s="4">
        <f>[3]MR!C310</f>
        <v>3</v>
      </c>
      <c r="H309" s="3">
        <f>[3]MR!D310</f>
        <v>0</v>
      </c>
      <c r="I309" s="4">
        <f>[3]MR!E310</f>
        <v>1</v>
      </c>
      <c r="J309" s="4">
        <f>[3]MR!F310</f>
        <v>0</v>
      </c>
      <c r="K309" s="4">
        <f ca="1">[3]MR!G310</f>
        <v>9</v>
      </c>
    </row>
    <row r="310" spans="1:11" x14ac:dyDescent="0.25">
      <c r="A310" s="4">
        <v>309</v>
      </c>
      <c r="B310" s="4" t="str">
        <f>MAIN!B311</f>
        <v>KOSPI Index</v>
      </c>
      <c r="C310" s="4" t="str">
        <f>MAIN!C310</f>
        <v>DOW JONES INDUSTRIAL AVERAGE INDEX</v>
      </c>
      <c r="D310" s="4" t="str">
        <f>MAIN!D310</f>
        <v>INDEX</v>
      </c>
      <c r="E310" s="4">
        <f ca="1">VLOOKUP($B310,MAIN!$B:$E,4,FALSE)</f>
        <v>5</v>
      </c>
      <c r="F310" s="4">
        <f>[3]MR!B311</f>
        <v>2</v>
      </c>
      <c r="G310" s="4">
        <f>[3]MR!C311</f>
        <v>7</v>
      </c>
      <c r="H310" s="3">
        <f>[3]MR!D311</f>
        <v>0</v>
      </c>
      <c r="I310" s="4">
        <f>[3]MR!E311</f>
        <v>0</v>
      </c>
      <c r="J310" s="4">
        <f>[3]MR!F311</f>
        <v>3</v>
      </c>
      <c r="K310" s="4">
        <f ca="1">[3]MR!G311</f>
        <v>9</v>
      </c>
    </row>
    <row r="311" spans="1:11" x14ac:dyDescent="0.25">
      <c r="A311" s="4">
        <v>310</v>
      </c>
      <c r="B311" s="4" t="str">
        <f>MAIN!B312</f>
        <v>MEXBOL Index</v>
      </c>
      <c r="C311" s="4" t="str">
        <f>MAIN!C311</f>
        <v>KOSPI INDEX</v>
      </c>
      <c r="D311" s="4" t="str">
        <f>MAIN!D311</f>
        <v>INDEX</v>
      </c>
      <c r="E311" s="4">
        <f ca="1">VLOOKUP($B311,MAIN!$B:$E,4,FALSE)</f>
        <v>5</v>
      </c>
      <c r="F311" s="4">
        <f>[3]MR!B312</f>
        <v>1</v>
      </c>
      <c r="G311" s="4">
        <f>[3]MR!C312</f>
        <v>3</v>
      </c>
      <c r="H311" s="3">
        <f>[3]MR!D312</f>
        <v>0</v>
      </c>
      <c r="I311" s="4">
        <f>[3]MR!E312</f>
        <v>1</v>
      </c>
      <c r="J311" s="4">
        <f>[3]MR!F312</f>
        <v>0</v>
      </c>
      <c r="K311" s="4">
        <f ca="1">[3]MR!G312</f>
        <v>9</v>
      </c>
    </row>
    <row r="312" spans="1:11" x14ac:dyDescent="0.25">
      <c r="A312" s="4">
        <v>311</v>
      </c>
      <c r="B312" s="4" t="str">
        <f>MAIN!B313</f>
        <v>MID Index</v>
      </c>
      <c r="C312" s="4" t="str">
        <f>MAIN!C312</f>
        <v>MEXICO BOLSA INDEX</v>
      </c>
      <c r="D312" s="4" t="str">
        <f>MAIN!D312</f>
        <v>INDEX</v>
      </c>
      <c r="E312" s="4">
        <f ca="1">VLOOKUP($B312,MAIN!$B:$E,4,FALSE)</f>
        <v>2</v>
      </c>
      <c r="F312" s="4">
        <f>[3]MR!B313</f>
        <v>1</v>
      </c>
      <c r="G312" s="4">
        <f>[3]MR!C313</f>
        <v>3</v>
      </c>
      <c r="H312" s="3">
        <f>[3]MR!D313</f>
        <v>0</v>
      </c>
      <c r="I312" s="4">
        <f>[3]MR!E313</f>
        <v>1</v>
      </c>
      <c r="J312" s="4">
        <f>[3]MR!F313</f>
        <v>0</v>
      </c>
      <c r="K312" s="4">
        <f ca="1">[3]MR!G313</f>
        <v>9</v>
      </c>
    </row>
    <row r="313" spans="1:11" x14ac:dyDescent="0.25">
      <c r="A313" s="4">
        <v>312</v>
      </c>
      <c r="B313" s="4" t="str">
        <f>MAIN!B314</f>
        <v>NDX Index</v>
      </c>
      <c r="C313" s="4" t="str">
        <f>MAIN!C313</f>
        <v>S&amp;P Midcap 400 Index</v>
      </c>
      <c r="D313" s="4" t="str">
        <f>MAIN!D313</f>
        <v>INDEX</v>
      </c>
      <c r="E313" s="4">
        <f ca="1">VLOOKUP($B313,MAIN!$B:$E,4,FALSE)</f>
        <v>-1</v>
      </c>
      <c r="F313" s="4">
        <f>[3]MR!B314</f>
        <v>1</v>
      </c>
      <c r="G313" s="4">
        <f>[3]MR!C314</f>
        <v>6</v>
      </c>
      <c r="H313" s="3">
        <f>[3]MR!D314</f>
        <v>0</v>
      </c>
      <c r="I313" s="4">
        <f>[3]MR!E314</f>
        <v>0</v>
      </c>
      <c r="J313" s="4">
        <f>[3]MR!F314</f>
        <v>4</v>
      </c>
      <c r="K313" s="4">
        <f ca="1">[3]MR!G314</f>
        <v>9</v>
      </c>
    </row>
    <row r="314" spans="1:11" x14ac:dyDescent="0.25">
      <c r="A314" s="4">
        <v>313</v>
      </c>
      <c r="B314" s="4" t="str">
        <f>MAIN!B315</f>
        <v>NKY Index</v>
      </c>
      <c r="C314" s="4" t="str">
        <f>MAIN!C314</f>
        <v>NASDAQ 100 INDEX</v>
      </c>
      <c r="D314" s="4" t="str">
        <f>MAIN!D314</f>
        <v>INDEX</v>
      </c>
      <c r="E314" s="4">
        <f ca="1">VLOOKUP($B314,MAIN!$B:$E,4,FALSE)</f>
        <v>5</v>
      </c>
      <c r="F314" s="4">
        <f>[3]MR!B315</f>
        <v>5</v>
      </c>
      <c r="G314" s="4">
        <f>[3]MR!C315</f>
        <v>2</v>
      </c>
      <c r="H314" s="3">
        <f>[3]MR!D315</f>
        <v>0</v>
      </c>
      <c r="I314" s="4">
        <f>[3]MR!E315</f>
        <v>1</v>
      </c>
      <c r="J314" s="4">
        <f>[3]MR!F315</f>
        <v>0</v>
      </c>
      <c r="K314" s="4">
        <f ca="1">[3]MR!G315</f>
        <v>9</v>
      </c>
    </row>
    <row r="315" spans="1:11" x14ac:dyDescent="0.25">
      <c r="A315" s="4">
        <v>314</v>
      </c>
      <c r="B315" s="4" t="str">
        <f>MAIN!B316</f>
        <v>NYA Index</v>
      </c>
      <c r="C315" s="4" t="str">
        <f>MAIN!C315</f>
        <v>NIKKEI 225 INDEX</v>
      </c>
      <c r="D315" s="4" t="str">
        <f>MAIN!D315</f>
        <v>INDEX</v>
      </c>
      <c r="E315" s="4">
        <f ca="1">VLOOKUP($B315,MAIN!$B:$E,4,FALSE)</f>
        <v>2</v>
      </c>
      <c r="F315" s="4">
        <f>[3]MR!B316</f>
        <v>1</v>
      </c>
      <c r="G315" s="4">
        <f>[3]MR!C316</f>
        <v>3</v>
      </c>
      <c r="H315" s="3">
        <f>[3]MR!D316</f>
        <v>0</v>
      </c>
      <c r="I315" s="4">
        <f>[3]MR!E316</f>
        <v>1</v>
      </c>
      <c r="J315" s="4">
        <f>[3]MR!F316</f>
        <v>0</v>
      </c>
      <c r="K315" s="4">
        <f ca="1">[3]MR!G316</f>
        <v>9</v>
      </c>
    </row>
    <row r="316" spans="1:11" x14ac:dyDescent="0.25">
      <c r="A316" s="4">
        <v>315</v>
      </c>
      <c r="B316" s="4" t="str">
        <f>MAIN!B317</f>
        <v>OEX Index</v>
      </c>
      <c r="C316" s="4" t="str">
        <f>MAIN!C316</f>
        <v>New York Stock Exchange Composite Index</v>
      </c>
      <c r="D316" s="4" t="str">
        <f>MAIN!D316</f>
        <v>INDEX</v>
      </c>
      <c r="E316" s="4">
        <f ca="1">VLOOKUP($B316,MAIN!$B:$E,4,FALSE)</f>
        <v>-1</v>
      </c>
      <c r="F316" s="4">
        <f>[3]MR!B317</f>
        <v>1</v>
      </c>
      <c r="G316" s="4">
        <f>[3]MR!C317</f>
        <v>6</v>
      </c>
      <c r="H316" s="3">
        <f>[3]MR!D317</f>
        <v>0</v>
      </c>
      <c r="I316" s="4">
        <f>[3]MR!E317</f>
        <v>0</v>
      </c>
      <c r="J316" s="4">
        <f>[3]MR!F317</f>
        <v>4</v>
      </c>
      <c r="K316" s="4">
        <f ca="1">[3]MR!G317</f>
        <v>9</v>
      </c>
    </row>
    <row r="317" spans="1:11" x14ac:dyDescent="0.25">
      <c r="A317" s="4">
        <v>316</v>
      </c>
      <c r="B317" s="4" t="str">
        <f>MAIN!B318</f>
        <v>RAY Index</v>
      </c>
      <c r="C317" s="4" t="str">
        <f>MAIN!C317</f>
        <v>S&amp;P 100 INDEX</v>
      </c>
      <c r="D317" s="4" t="str">
        <f>MAIN!D317</f>
        <v>INDEX</v>
      </c>
      <c r="E317" s="4">
        <f ca="1">VLOOKUP($B317,MAIN!$B:$E,4,FALSE)</f>
        <v>5</v>
      </c>
      <c r="F317" s="4">
        <f>[3]MR!B318</f>
        <v>1</v>
      </c>
      <c r="G317" s="4">
        <f>[3]MR!C318</f>
        <v>6</v>
      </c>
      <c r="H317" s="3">
        <f>[3]MR!D318</f>
        <v>0</v>
      </c>
      <c r="I317" s="4">
        <f>[3]MR!E318</f>
        <v>1</v>
      </c>
      <c r="J317" s="4">
        <f>[3]MR!F318</f>
        <v>4</v>
      </c>
      <c r="K317" s="4">
        <f ca="1">[3]MR!G318</f>
        <v>12</v>
      </c>
    </row>
    <row r="318" spans="1:11" x14ac:dyDescent="0.25">
      <c r="A318" s="4">
        <v>317</v>
      </c>
      <c r="B318" s="4" t="str">
        <f>MAIN!B319</f>
        <v>RIY Index</v>
      </c>
      <c r="C318" s="4" t="str">
        <f>MAIN!C318</f>
        <v>RUSSELL 3000 INDEX</v>
      </c>
      <c r="D318" s="4" t="str">
        <f>MAIN!D318</f>
        <v>INDEX</v>
      </c>
      <c r="E318" s="4">
        <f ca="1">VLOOKUP($B318,MAIN!$B:$E,4,FALSE)</f>
        <v>6</v>
      </c>
      <c r="F318" s="4">
        <f>[3]MR!B319</f>
        <v>1</v>
      </c>
      <c r="G318" s="4">
        <f>[3]MR!C319</f>
        <v>6</v>
      </c>
      <c r="H318" s="3">
        <f>[3]MR!D319</f>
        <v>0</v>
      </c>
      <c r="I318" s="4">
        <f>[3]MR!E319</f>
        <v>1</v>
      </c>
      <c r="J318" s="4">
        <f>[3]MR!F319</f>
        <v>4</v>
      </c>
      <c r="K318" s="4">
        <f ca="1">[3]MR!G319</f>
        <v>12</v>
      </c>
    </row>
    <row r="319" spans="1:11" x14ac:dyDescent="0.25">
      <c r="A319" s="4">
        <v>318</v>
      </c>
      <c r="B319" s="4" t="str">
        <f>MAIN!B320</f>
        <v>RTY Index</v>
      </c>
      <c r="C319" s="4" t="str">
        <f>MAIN!C319</f>
        <v>RUSSELL 1000 INDEX</v>
      </c>
      <c r="D319" s="4" t="str">
        <f>MAIN!D319</f>
        <v>INDEX</v>
      </c>
      <c r="E319" s="4">
        <f ca="1">VLOOKUP($B319,MAIN!$B:$E,4,FALSE)</f>
        <v>5</v>
      </c>
      <c r="F319" s="4">
        <f>[3]MR!B320</f>
        <v>1</v>
      </c>
      <c r="G319" s="4">
        <f>[3]MR!C320</f>
        <v>5</v>
      </c>
      <c r="H319" s="3">
        <f>[3]MR!D320</f>
        <v>0</v>
      </c>
      <c r="I319" s="4">
        <f>[3]MR!E320</f>
        <v>1</v>
      </c>
      <c r="J319" s="4">
        <f>[3]MR!F320</f>
        <v>4</v>
      </c>
      <c r="K319" s="4">
        <f ca="1">[3]MR!G320</f>
        <v>12</v>
      </c>
    </row>
    <row r="320" spans="1:11" x14ac:dyDescent="0.25">
      <c r="A320" s="4">
        <v>319</v>
      </c>
      <c r="B320" s="4" t="str">
        <f>MAIN!B321</f>
        <v>SHCOMP Index</v>
      </c>
      <c r="C320" s="4" t="str">
        <f>MAIN!C320</f>
        <v>RUSSELL 2000 INDEX</v>
      </c>
      <c r="D320" s="4" t="str">
        <f>MAIN!D320</f>
        <v>INDEX</v>
      </c>
      <c r="E320" s="4">
        <f ca="1">VLOOKUP($B320,MAIN!$B:$E,4,FALSE)</f>
        <v>7</v>
      </c>
      <c r="F320" s="4">
        <f>[3]MR!B321</f>
        <v>1</v>
      </c>
      <c r="G320" s="4">
        <f>[3]MR!C321</f>
        <v>7</v>
      </c>
      <c r="H320" s="3">
        <f>[3]MR!D321</f>
        <v>0</v>
      </c>
      <c r="I320" s="4">
        <f>[3]MR!E321</f>
        <v>0</v>
      </c>
      <c r="J320" s="4">
        <f>[3]MR!F321</f>
        <v>0</v>
      </c>
      <c r="K320" s="4">
        <f ca="1">[3]MR!G321</f>
        <v>6</v>
      </c>
    </row>
    <row r="321" spans="1:11" x14ac:dyDescent="0.25">
      <c r="A321" s="4">
        <v>320</v>
      </c>
      <c r="B321" s="4" t="str">
        <f>MAIN!B322</f>
        <v>SMI Index</v>
      </c>
      <c r="C321" s="4" t="str">
        <f>MAIN!C321</f>
        <v>SHANGHAI SE COMPOSITE INDEX</v>
      </c>
      <c r="D321" s="4" t="str">
        <f>MAIN!D321</f>
        <v>INDEX</v>
      </c>
      <c r="E321" s="4">
        <f ca="1">VLOOKUP($B321,MAIN!$B:$E,4,FALSE)</f>
        <v>6</v>
      </c>
      <c r="F321" s="4">
        <f>[3]MR!B323</f>
        <v>1</v>
      </c>
      <c r="G321" s="4">
        <f>[3]MR!C323</f>
        <v>5</v>
      </c>
      <c r="H321" s="3">
        <f>[3]MR!D323</f>
        <v>0</v>
      </c>
      <c r="I321" s="4">
        <f>[3]MR!E323</f>
        <v>0</v>
      </c>
      <c r="J321" s="4">
        <f>[3]MR!F323</f>
        <v>0</v>
      </c>
      <c r="K321" s="4">
        <f ca="1">[3]MR!G323</f>
        <v>6</v>
      </c>
    </row>
    <row r="322" spans="1:11" x14ac:dyDescent="0.25">
      <c r="A322" s="4">
        <v>321</v>
      </c>
      <c r="B322" s="4" t="str">
        <f>MAIN!B323</f>
        <v>SOX Index</v>
      </c>
      <c r="C322" s="4" t="str">
        <f>MAIN!C322</f>
        <v>SWISS MARKET INDEX</v>
      </c>
      <c r="D322" s="4" t="str">
        <f>MAIN!D322</f>
        <v>INDEX</v>
      </c>
      <c r="E322" s="4">
        <f ca="1">VLOOKUP($B322,MAIN!$B:$E,4,FALSE)</f>
        <v>5</v>
      </c>
      <c r="F322" s="4">
        <f>[3]MR!B324</f>
        <v>1</v>
      </c>
      <c r="G322" s="4">
        <f>[3]MR!C324</f>
        <v>3</v>
      </c>
      <c r="H322" s="3">
        <f>[3]MR!D324</f>
        <v>0</v>
      </c>
      <c r="I322" s="4">
        <f>[3]MR!E324</f>
        <v>1</v>
      </c>
      <c r="J322" s="4">
        <f>[3]MR!F324</f>
        <v>4</v>
      </c>
      <c r="K322" s="4">
        <f ca="1">[3]MR!G324</f>
        <v>12</v>
      </c>
    </row>
    <row r="323" spans="1:11" x14ac:dyDescent="0.25">
      <c r="A323" s="4">
        <v>322</v>
      </c>
      <c r="B323" s="4" t="str">
        <f>MAIN!B324</f>
        <v>SPR Index</v>
      </c>
      <c r="C323" s="4" t="str">
        <f>MAIN!C323</f>
        <v>Philadelphia Semiconductor Index</v>
      </c>
      <c r="D323" s="4" t="str">
        <f>MAIN!D323</f>
        <v>INDEX</v>
      </c>
      <c r="E323" s="4">
        <f ca="1">VLOOKUP($B323,MAIN!$B:$E,4,FALSE)</f>
        <v>5</v>
      </c>
      <c r="F323" s="4">
        <f>[3]MR!B325</f>
        <v>1</v>
      </c>
      <c r="G323" s="4">
        <f>[3]MR!C325</f>
        <v>8</v>
      </c>
      <c r="H323" s="3">
        <f>[3]MR!D325</f>
        <v>0</v>
      </c>
      <c r="I323" s="4">
        <f>[3]MR!E325</f>
        <v>1</v>
      </c>
      <c r="J323" s="4">
        <f>[3]MR!F325</f>
        <v>0</v>
      </c>
      <c r="K323" s="4">
        <f ca="1">[3]MR!G325</f>
        <v>9</v>
      </c>
    </row>
    <row r="324" spans="1:11" x14ac:dyDescent="0.25">
      <c r="A324" s="4">
        <v>323</v>
      </c>
      <c r="B324" s="4" t="str">
        <f>MAIN!B325</f>
        <v>SPTSX Index</v>
      </c>
      <c r="C324" s="4" t="str">
        <f>MAIN!C324</f>
        <v>S&amp;P 1500 Composite Index</v>
      </c>
      <c r="D324" s="4" t="str">
        <f>MAIN!D324</f>
        <v>INDEX</v>
      </c>
      <c r="E324" s="4">
        <f ca="1">VLOOKUP($B324,MAIN!$B:$E,4,FALSE)</f>
        <v>5</v>
      </c>
      <c r="F324" s="4">
        <f>[3]MR!B326</f>
        <v>1</v>
      </c>
      <c r="G324" s="4">
        <f>[3]MR!C326</f>
        <v>7</v>
      </c>
      <c r="H324" s="3">
        <f>[3]MR!D326</f>
        <v>0</v>
      </c>
      <c r="I324" s="4">
        <f>[3]MR!E326</f>
        <v>1</v>
      </c>
      <c r="J324" s="4">
        <f>[3]MR!F326</f>
        <v>0</v>
      </c>
      <c r="K324" s="4">
        <f ca="1">[3]MR!G326</f>
        <v>9</v>
      </c>
    </row>
    <row r="325" spans="1:11" x14ac:dyDescent="0.25">
      <c r="A325" s="4">
        <v>324</v>
      </c>
      <c r="B325" s="4" t="str">
        <f>MAIN!B326</f>
        <v>SX5E Index</v>
      </c>
      <c r="C325" s="4" t="str">
        <f>MAIN!C325</f>
        <v>S&amp;P/TSX COMPOSITE INDEX</v>
      </c>
      <c r="D325" s="4" t="str">
        <f>MAIN!D325</f>
        <v>INDEX</v>
      </c>
      <c r="E325" s="4">
        <f ca="1">VLOOKUP($B325,MAIN!$B:$E,4,FALSE)</f>
        <v>1</v>
      </c>
      <c r="F325" s="4">
        <f>[3]MR!B327</f>
        <v>1</v>
      </c>
      <c r="G325" s="4">
        <f>[3]MR!C327</f>
        <v>7</v>
      </c>
      <c r="H325" s="3">
        <f>[3]MR!D327</f>
        <v>0</v>
      </c>
      <c r="I325" s="4">
        <f>[3]MR!E327</f>
        <v>0</v>
      </c>
      <c r="J325" s="4">
        <f>[3]MR!F327</f>
        <v>0</v>
      </c>
      <c r="K325" s="4">
        <f ca="1">[3]MR!G327</f>
        <v>6</v>
      </c>
    </row>
    <row r="326" spans="1:11" x14ac:dyDescent="0.25">
      <c r="A326" s="4">
        <v>325</v>
      </c>
      <c r="B326" s="4" t="str">
        <f>MAIN!B327</f>
        <v>SXXP Index</v>
      </c>
      <c r="C326" s="4" t="str">
        <f>MAIN!C326</f>
        <v>Euro Stoxx 50 Price INDEX</v>
      </c>
      <c r="D326" s="4" t="str">
        <f>MAIN!D326</f>
        <v>INDEX</v>
      </c>
      <c r="E326" s="4">
        <f ca="1">VLOOKUP($B326,MAIN!$B:$E,4,FALSE)</f>
        <v>2</v>
      </c>
      <c r="F326" s="4">
        <f>[3]MR!B328</f>
        <v>1</v>
      </c>
      <c r="G326" s="4">
        <f>[3]MR!C328</f>
        <v>0</v>
      </c>
      <c r="H326" s="3">
        <f>[3]MR!D328</f>
        <v>0</v>
      </c>
      <c r="I326" s="4">
        <f>[3]MR!E328</f>
        <v>3</v>
      </c>
      <c r="J326" s="4">
        <f>[3]MR!F328</f>
        <v>0</v>
      </c>
      <c r="K326" s="4">
        <f ca="1">[3]MR!G328</f>
        <v>6</v>
      </c>
    </row>
    <row r="327" spans="1:11" x14ac:dyDescent="0.25">
      <c r="A327" s="4">
        <v>326</v>
      </c>
      <c r="B327" s="4" t="str">
        <f>MAIN!B328</f>
        <v>TRAN Index</v>
      </c>
      <c r="C327" s="4" t="str">
        <f>MAIN!C327</f>
        <v>DJ STOXX 600 € Price INDEX</v>
      </c>
      <c r="D327" s="4" t="str">
        <f>MAIN!D327</f>
        <v>INDEX</v>
      </c>
      <c r="E327" s="4">
        <f ca="1">VLOOKUP($B327,MAIN!$B:$E,4,FALSE)</f>
        <v>2</v>
      </c>
      <c r="F327" s="4">
        <f>[3]MR!B329</f>
        <v>5</v>
      </c>
      <c r="G327" s="4">
        <f>[3]MR!C329</f>
        <v>2</v>
      </c>
      <c r="H327" s="3">
        <f>[3]MR!D329</f>
        <v>0</v>
      </c>
      <c r="I327" s="4">
        <f>[3]MR!E329</f>
        <v>1</v>
      </c>
      <c r="J327" s="4">
        <f>[3]MR!F329</f>
        <v>3</v>
      </c>
      <c r="K327" s="4">
        <f ca="1">[3]MR!G329</f>
        <v>12</v>
      </c>
    </row>
    <row r="328" spans="1:11" x14ac:dyDescent="0.25">
      <c r="A328" s="4">
        <v>327</v>
      </c>
      <c r="B328" s="4" t="str">
        <f>MAIN!B329</f>
        <v>TWSE Index</v>
      </c>
      <c r="C328" s="4" t="str">
        <f>MAIN!C328</f>
        <v>Dow Jones Transportation Average</v>
      </c>
      <c r="D328" s="4" t="str">
        <f>MAIN!D328</f>
        <v>INDEX</v>
      </c>
      <c r="E328" s="4">
        <f ca="1">VLOOKUP($B328,MAIN!$B:$E,4,FALSE)</f>
        <v>5</v>
      </c>
      <c r="F328" s="4">
        <f>[3]MR!B331</f>
        <v>4</v>
      </c>
      <c r="G328" s="4">
        <f>[3]MR!C331</f>
        <v>0</v>
      </c>
      <c r="H328" s="3">
        <f>[3]MR!D331</f>
        <v>0</v>
      </c>
      <c r="I328" s="4">
        <f>[3]MR!E331</f>
        <v>1</v>
      </c>
      <c r="J328" s="4">
        <f>[3]MR!F331</f>
        <v>0</v>
      </c>
      <c r="K328" s="4">
        <f ca="1">[3]MR!G331</f>
        <v>6</v>
      </c>
    </row>
    <row r="329" spans="1:11" x14ac:dyDescent="0.25">
      <c r="A329" s="4">
        <v>328</v>
      </c>
      <c r="B329" s="4" t="str">
        <f>MAIN!B330</f>
        <v>UKX Index</v>
      </c>
      <c r="C329" s="4" t="str">
        <f>MAIN!C329</f>
        <v>TAIWAN TAIEX INDEX</v>
      </c>
      <c r="D329" s="4" t="str">
        <f>MAIN!D329</f>
        <v>INDEX</v>
      </c>
      <c r="E329" s="4">
        <f ca="1">VLOOKUP($B329,MAIN!$B:$E,4,FALSE)</f>
        <v>5</v>
      </c>
      <c r="F329" s="4">
        <f>[3]MR!B332</f>
        <v>1</v>
      </c>
      <c r="G329" s="4">
        <f>[3]MR!C332</f>
        <v>8</v>
      </c>
      <c r="H329" s="3">
        <f>[3]MR!D332</f>
        <v>0</v>
      </c>
      <c r="I329" s="4">
        <f>[3]MR!E332</f>
        <v>0</v>
      </c>
      <c r="J329" s="4">
        <f>[3]MR!F332</f>
        <v>0</v>
      </c>
      <c r="K329" s="4">
        <f ca="1">[3]MR!G332</f>
        <v>6</v>
      </c>
    </row>
    <row r="330" spans="1:11" x14ac:dyDescent="0.25">
      <c r="A330" s="4">
        <v>329</v>
      </c>
      <c r="B330" s="4" t="str">
        <f>MAIN!B331</f>
        <v>UTIL Index</v>
      </c>
      <c r="C330" s="4" t="str">
        <f>MAIN!C330</f>
        <v>FTSE 100 INDEX</v>
      </c>
      <c r="D330" s="4" t="str">
        <f>MAIN!D330</f>
        <v>INDEX</v>
      </c>
      <c r="E330" s="4">
        <f ca="1">VLOOKUP($B330,MAIN!$B:$E,4,FALSE)</f>
        <v>4</v>
      </c>
      <c r="F330" s="4">
        <f>[3]MR!B333</f>
        <v>1</v>
      </c>
      <c r="G330" s="4">
        <f>[3]MR!C333</f>
        <v>5</v>
      </c>
      <c r="H330" s="3">
        <f>[3]MR!D333</f>
        <v>0</v>
      </c>
      <c r="I330" s="4">
        <f>[3]MR!E333</f>
        <v>0</v>
      </c>
      <c r="J330" s="4">
        <f>[3]MR!F333</f>
        <v>0</v>
      </c>
      <c r="K330" s="4">
        <f ca="1">[3]MR!G333</f>
        <v>6</v>
      </c>
    </row>
    <row r="331" spans="1:11" x14ac:dyDescent="0.25">
      <c r="A331" s="4">
        <v>330</v>
      </c>
      <c r="B331" s="4" t="str">
        <f>MAIN!B332</f>
        <v>BSE500 Index</v>
      </c>
      <c r="C331" s="4" t="str">
        <f>MAIN!C331</f>
        <v>DOW JONES UTILITIES AVG INDEX</v>
      </c>
      <c r="D331" s="4" t="str">
        <f>MAIN!D331</f>
        <v>INDEX</v>
      </c>
      <c r="E331" s="4">
        <f ca="1">VLOOKUP($B331,MAIN!$B:$E,4,FALSE)</f>
        <v>4</v>
      </c>
      <c r="F331" s="4">
        <f>[3]MR!B334</f>
        <v>1</v>
      </c>
      <c r="G331" s="4">
        <f>[3]MR!C334</f>
        <v>4</v>
      </c>
      <c r="H331" s="3">
        <f>[3]MR!D334</f>
        <v>0</v>
      </c>
      <c r="I331" s="4">
        <f>[3]MR!E334</f>
        <v>0</v>
      </c>
      <c r="J331" s="4">
        <f>[3]MR!F334</f>
        <v>3</v>
      </c>
      <c r="K331" s="4">
        <f ca="1">[3]MR!G334</f>
        <v>9</v>
      </c>
    </row>
    <row r="332" spans="1:11" x14ac:dyDescent="0.25">
      <c r="A332" s="4">
        <v>331</v>
      </c>
      <c r="B332" s="4" t="str">
        <f>MAIN!B333</f>
        <v>BZ1 Index</v>
      </c>
      <c r="C332" s="4" t="str">
        <f>MAIN!C332</f>
        <v>BOMBAY BSE500 Index</v>
      </c>
      <c r="D332" s="4" t="str">
        <f>MAIN!D332</f>
        <v>INDEX FUTURE</v>
      </c>
      <c r="E332" s="4">
        <f ca="1">VLOOKUP($B332,MAIN!$B:$E,4,FALSE)</f>
        <v>3</v>
      </c>
      <c r="F332" s="4">
        <f>[3]MR!B336</f>
        <v>2</v>
      </c>
      <c r="G332" s="4">
        <f>[3]MR!C336</f>
        <v>3</v>
      </c>
      <c r="H332" s="3">
        <f>[3]MR!D336</f>
        <v>0</v>
      </c>
      <c r="I332" s="4">
        <f>[3]MR!E336</f>
        <v>1</v>
      </c>
      <c r="J332" s="4">
        <f>[3]MR!F336</f>
        <v>0</v>
      </c>
      <c r="K332" s="4">
        <f ca="1">[3]MR!G336</f>
        <v>9</v>
      </c>
    </row>
    <row r="333" spans="1:11" x14ac:dyDescent="0.25">
      <c r="A333" s="4">
        <v>332</v>
      </c>
      <c r="B333" s="4" t="str">
        <f>MAIN!B334</f>
        <v>CA1 Index</v>
      </c>
      <c r="C333" s="4" t="str">
        <f>MAIN!C333</f>
        <v>BOVESPA INDEX FUTURES</v>
      </c>
      <c r="D333" s="4" t="str">
        <f>MAIN!D333</f>
        <v>INDEX FUTURE</v>
      </c>
      <c r="E333" s="4">
        <f ca="1">VLOOKUP($B333,MAIN!$B:$E,4,FALSE)</f>
        <v>3</v>
      </c>
      <c r="F333" s="4">
        <f>[3]MR!B337</f>
        <v>1</v>
      </c>
      <c r="G333" s="4">
        <f>[3]MR!C337</f>
        <v>3</v>
      </c>
      <c r="H333" s="3">
        <f>[3]MR!D337</f>
        <v>0</v>
      </c>
      <c r="I333" s="4">
        <f>[3]MR!E337</f>
        <v>0</v>
      </c>
      <c r="J333" s="4">
        <f>[3]MR!F337</f>
        <v>3</v>
      </c>
      <c r="K333" s="4">
        <f ca="1">[3]MR!G337</f>
        <v>9</v>
      </c>
    </row>
    <row r="334" spans="1:11" x14ac:dyDescent="0.25">
      <c r="A334" s="4">
        <v>333</v>
      </c>
      <c r="B334" s="4" t="str">
        <f>MAIN!B335</f>
        <v>CF1 Index</v>
      </c>
      <c r="C334" s="4" t="str">
        <f>MAIN!C334</f>
        <v>EURO STOXX BANK INDEX</v>
      </c>
      <c r="D334" s="4" t="str">
        <f>MAIN!D334</f>
        <v>INDEX FUTURE</v>
      </c>
      <c r="E334" s="4">
        <f ca="1">VLOOKUP($B334,MAIN!$B:$E,4,FALSE)</f>
        <v>6</v>
      </c>
      <c r="F334" s="4">
        <f>[3]MR!B338</f>
        <v>5</v>
      </c>
      <c r="G334" s="4">
        <f>[3]MR!C338</f>
        <v>2</v>
      </c>
      <c r="H334" s="3">
        <f>[3]MR!D338</f>
        <v>0</v>
      </c>
      <c r="I334" s="4">
        <f>[3]MR!E338</f>
        <v>1</v>
      </c>
      <c r="J334" s="4">
        <f>[3]MR!F338</f>
        <v>3</v>
      </c>
      <c r="K334" s="4">
        <f ca="1">[3]MR!G338</f>
        <v>12</v>
      </c>
    </row>
    <row r="335" spans="1:11" x14ac:dyDescent="0.25">
      <c r="A335" s="4">
        <v>334</v>
      </c>
      <c r="B335" s="4" t="str">
        <f>MAIN!B336</f>
        <v>DM1 Index</v>
      </c>
      <c r="C335" s="4" t="str">
        <f>MAIN!C335</f>
        <v>CAC 40 EURO FUTURES</v>
      </c>
      <c r="D335" s="4" t="str">
        <f>MAIN!D335</f>
        <v>INDEX FUTURE</v>
      </c>
      <c r="E335" s="4">
        <f ca="1">VLOOKUP($B335,MAIN!$B:$E,4,FALSE)</f>
        <v>5</v>
      </c>
      <c r="F335" s="4">
        <f>[3]MR!B339</f>
        <v>1</v>
      </c>
      <c r="G335" s="4">
        <f>[3]MR!C339</f>
        <v>9</v>
      </c>
      <c r="H335" s="3">
        <f>[3]MR!D339</f>
        <v>0</v>
      </c>
      <c r="I335" s="4">
        <f>[3]MR!E339</f>
        <v>0</v>
      </c>
      <c r="J335" s="4">
        <f>[3]MR!F339</f>
        <v>3</v>
      </c>
      <c r="K335" s="4">
        <f ca="1">[3]MR!G339</f>
        <v>9</v>
      </c>
    </row>
    <row r="336" spans="1:11" x14ac:dyDescent="0.25">
      <c r="A336" s="4">
        <v>335</v>
      </c>
      <c r="B336" s="4" t="str">
        <f>MAIN!B337</f>
        <v>ES1 Index</v>
      </c>
      <c r="C336" s="4" t="str">
        <f>MAIN!C336</f>
        <v>DJIA MINI e-CBOT FUTURES</v>
      </c>
      <c r="D336" s="4" t="str">
        <f>MAIN!D336</f>
        <v>INDEX FUTURE</v>
      </c>
      <c r="E336" s="4">
        <f ca="1">VLOOKUP($B336,MAIN!$B:$E,4,FALSE)</f>
        <v>-1</v>
      </c>
      <c r="F336" s="4">
        <f>[3]MR!B340</f>
        <v>5</v>
      </c>
      <c r="G336" s="4">
        <f>[3]MR!C340</f>
        <v>7</v>
      </c>
      <c r="H336" s="3">
        <f>[3]MR!D340</f>
        <v>0</v>
      </c>
      <c r="I336" s="4">
        <f>[3]MR!E340</f>
        <v>0</v>
      </c>
      <c r="J336" s="4">
        <f>[3]MR!F340</f>
        <v>3</v>
      </c>
      <c r="K336" s="4">
        <f ca="1">[3]MR!G340</f>
        <v>9</v>
      </c>
    </row>
    <row r="337" spans="1:11" x14ac:dyDescent="0.25">
      <c r="A337" s="4">
        <v>336</v>
      </c>
      <c r="B337" s="4" t="str">
        <f>MAIN!B338</f>
        <v>FT1 Index</v>
      </c>
      <c r="C337" s="4" t="str">
        <f>MAIN!C337</f>
        <v>S&amp;P500 EMINI FUTURES</v>
      </c>
      <c r="D337" s="4" t="str">
        <f>MAIN!D337</f>
        <v>INDEX FUTURE</v>
      </c>
      <c r="E337" s="4">
        <f ca="1">VLOOKUP($B337,MAIN!$B:$E,4,FALSE)</f>
        <v>5</v>
      </c>
      <c r="F337" s="4">
        <f>[3]MR!B341</f>
        <v>5</v>
      </c>
      <c r="G337" s="4">
        <f>[3]MR!C341</f>
        <v>7</v>
      </c>
      <c r="H337" s="3">
        <f>[3]MR!D341</f>
        <v>0</v>
      </c>
      <c r="I337" s="4">
        <f>[3]MR!E341</f>
        <v>0</v>
      </c>
      <c r="J337" s="4">
        <f>[3]MR!F341</f>
        <v>3</v>
      </c>
      <c r="K337" s="4">
        <f ca="1">[3]MR!G341</f>
        <v>9</v>
      </c>
    </row>
    <row r="338" spans="1:11" x14ac:dyDescent="0.25">
      <c r="A338" s="4">
        <v>337</v>
      </c>
      <c r="B338" s="4" t="str">
        <f>MAIN!B339</f>
        <v>GX1 Index</v>
      </c>
      <c r="C338" s="4" t="str">
        <f>MAIN!C338</f>
        <v>TAIEX INDEX FUTURES</v>
      </c>
      <c r="D338" s="4" t="str">
        <f>MAIN!D338</f>
        <v>INDEX FUTURE</v>
      </c>
      <c r="E338" s="4">
        <f ca="1">VLOOKUP($B338,MAIN!$B:$E,4,FALSE)</f>
        <v>7</v>
      </c>
      <c r="F338" s="4">
        <f>[3]MR!B342</f>
        <v>1</v>
      </c>
      <c r="G338" s="4">
        <f>[3]MR!C342</f>
        <v>6</v>
      </c>
      <c r="H338" s="3">
        <f>[3]MR!D342</f>
        <v>0</v>
      </c>
      <c r="I338" s="4">
        <f>[3]MR!E342</f>
        <v>0</v>
      </c>
      <c r="J338" s="4">
        <f>[3]MR!F342</f>
        <v>3</v>
      </c>
      <c r="K338" s="4">
        <f ca="1">[3]MR!G342</f>
        <v>9</v>
      </c>
    </row>
    <row r="339" spans="1:11" x14ac:dyDescent="0.25">
      <c r="A339" s="4">
        <v>338</v>
      </c>
      <c r="B339" s="4" t="str">
        <f>MAIN!B340</f>
        <v>HC1 Index</v>
      </c>
      <c r="C339" s="4" t="str">
        <f>MAIN!C339</f>
        <v>DAX INDEX FUTURES</v>
      </c>
      <c r="D339" s="4" t="str">
        <f>MAIN!D339</f>
        <v>INDEX FUTURE</v>
      </c>
      <c r="E339" s="4">
        <f ca="1">VLOOKUP($B339,MAIN!$B:$E,4,FALSE)</f>
        <v>3</v>
      </c>
      <c r="F339" s="4">
        <f>[3]MR!B343</f>
        <v>1</v>
      </c>
      <c r="G339" s="4">
        <f>[3]MR!C343</f>
        <v>7</v>
      </c>
      <c r="H339" s="3">
        <f>[3]MR!D343</f>
        <v>0</v>
      </c>
      <c r="I339" s="4">
        <f>[3]MR!E343</f>
        <v>0</v>
      </c>
      <c r="J339" s="4">
        <f>[3]MR!F343</f>
        <v>0</v>
      </c>
      <c r="K339" s="4">
        <f ca="1">[3]MR!G343</f>
        <v>6</v>
      </c>
    </row>
    <row r="340" spans="1:11" x14ac:dyDescent="0.25">
      <c r="A340" s="4">
        <v>339</v>
      </c>
      <c r="B340" s="4" t="str">
        <f>MAIN!B341</f>
        <v>HI1 Index</v>
      </c>
      <c r="C340" s="4" t="str">
        <f>MAIN!C340</f>
        <v>H-SHARES INDEX FUTURES</v>
      </c>
      <c r="D340" s="4" t="str">
        <f>MAIN!D340</f>
        <v>INDEX FUTURE</v>
      </c>
      <c r="E340" s="4">
        <f ca="1">VLOOKUP($B340,MAIN!$B:$E,4,FALSE)</f>
        <v>7</v>
      </c>
      <c r="F340" s="4">
        <f>[3]MR!B344</f>
        <v>1</v>
      </c>
      <c r="G340" s="4">
        <f>[3]MR!C344</f>
        <v>6</v>
      </c>
      <c r="H340" s="3">
        <f>[3]MR!D344</f>
        <v>0</v>
      </c>
      <c r="I340" s="4">
        <f>[3]MR!E344</f>
        <v>0</v>
      </c>
      <c r="J340" s="4">
        <f>[3]MR!F344</f>
        <v>3</v>
      </c>
      <c r="K340" s="4">
        <f ca="1">[3]MR!G344</f>
        <v>9</v>
      </c>
    </row>
    <row r="341" spans="1:11" x14ac:dyDescent="0.25">
      <c r="A341" s="4">
        <v>340</v>
      </c>
      <c r="B341" s="4" t="str">
        <f>MAIN!B342</f>
        <v>IB1 Index</v>
      </c>
      <c r="C341" s="4" t="str">
        <f>MAIN!C341</f>
        <v>HANG SENG INDEX FUTURES</v>
      </c>
      <c r="D341" s="4" t="str">
        <f>MAIN!D341</f>
        <v>INDEX FUTURE</v>
      </c>
      <c r="E341" s="4">
        <f ca="1">VLOOKUP($B341,MAIN!$B:$E,4,FALSE)</f>
        <v>1</v>
      </c>
      <c r="F341" s="4">
        <f>[3]MR!B345</f>
        <v>1</v>
      </c>
      <c r="G341" s="4">
        <f>[3]MR!C345</f>
        <v>3</v>
      </c>
      <c r="H341" s="3">
        <f>[3]MR!D345</f>
        <v>0</v>
      </c>
      <c r="I341" s="4">
        <f>[3]MR!E345</f>
        <v>1</v>
      </c>
      <c r="J341" s="4">
        <f>[3]MR!F345</f>
        <v>0</v>
      </c>
      <c r="K341" s="4">
        <f ca="1">[3]MR!G345</f>
        <v>9</v>
      </c>
    </row>
    <row r="342" spans="1:11" x14ac:dyDescent="0.25">
      <c r="A342" s="4">
        <v>341</v>
      </c>
      <c r="B342" s="4" t="str">
        <f>MAIN!B343</f>
        <v>IFB1 Index</v>
      </c>
      <c r="C342" s="4" t="str">
        <f>MAIN!C342</f>
        <v>IBEX INDEX FUTURES</v>
      </c>
      <c r="D342" s="4" t="str">
        <f>MAIN!D342</f>
        <v>INDEX FUTURE</v>
      </c>
      <c r="E342" s="4">
        <f ca="1">VLOOKUP($B342,MAIN!$B:$E,4,FALSE)</f>
        <v>5</v>
      </c>
      <c r="F342" s="4">
        <f>[3]MR!B346</f>
        <v>5</v>
      </c>
      <c r="G342" s="4">
        <f>[3]MR!C346</f>
        <v>2</v>
      </c>
      <c r="H342" s="3">
        <f>[3]MR!D346</f>
        <v>0</v>
      </c>
      <c r="I342" s="4">
        <f>[3]MR!E346</f>
        <v>1</v>
      </c>
      <c r="J342" s="4">
        <f>[3]MR!F346</f>
        <v>0</v>
      </c>
      <c r="K342" s="4">
        <f ca="1">[3]MR!G346</f>
        <v>9</v>
      </c>
    </row>
    <row r="343" spans="1:11" x14ac:dyDescent="0.25">
      <c r="A343" s="4">
        <v>342</v>
      </c>
      <c r="B343" s="4" t="str">
        <f>MAIN!B344</f>
        <v>KM1 Index</v>
      </c>
      <c r="C343" s="4" t="str">
        <f>MAIN!C343</f>
        <v>CSI 300 INDEX FUTURES</v>
      </c>
      <c r="D343" s="4" t="str">
        <f>MAIN!D343</f>
        <v>INDEX FUTURE</v>
      </c>
      <c r="E343" s="4">
        <f ca="1">VLOOKUP($B343,MAIN!$B:$E,4,FALSE)</f>
        <v>5</v>
      </c>
      <c r="F343" s="4">
        <f>[3]MR!B347</f>
        <v>1</v>
      </c>
      <c r="G343" s="4">
        <f>[3]MR!C347</f>
        <v>3</v>
      </c>
      <c r="H343" s="3">
        <f>[3]MR!D347</f>
        <v>0</v>
      </c>
      <c r="I343" s="4">
        <f>[3]MR!E347</f>
        <v>0</v>
      </c>
      <c r="J343" s="4">
        <f>[3]MR!F347</f>
        <v>3</v>
      </c>
      <c r="K343" s="4">
        <f ca="1">[3]MR!G347</f>
        <v>9</v>
      </c>
    </row>
    <row r="344" spans="1:11" x14ac:dyDescent="0.25">
      <c r="A344" s="4">
        <v>343</v>
      </c>
      <c r="B344" s="4" t="str">
        <f>MAIN!B345</f>
        <v>MES1 Index</v>
      </c>
      <c r="C344" s="4" t="str">
        <f>MAIN!C344</f>
        <v>KOSPI2 INDEX FUTURES</v>
      </c>
      <c r="D344" s="4" t="str">
        <f>MAIN!D344</f>
        <v>INDEX FUTURE</v>
      </c>
      <c r="E344" s="4">
        <f ca="1">VLOOKUP($B344,MAIN!$B:$E,4,FALSE)</f>
        <v>3</v>
      </c>
      <c r="F344" s="4">
        <f>[3]MR!B348</f>
        <v>1</v>
      </c>
      <c r="G344" s="4">
        <f>[3]MR!C348</f>
        <v>3</v>
      </c>
      <c r="H344" s="3">
        <f>[3]MR!D348</f>
        <v>0</v>
      </c>
      <c r="I344" s="4">
        <f>[3]MR!E348</f>
        <v>1</v>
      </c>
      <c r="J344" s="4">
        <f>[3]MR!F348</f>
        <v>3</v>
      </c>
      <c r="K344" s="4">
        <f ca="1">[3]MR!G348</f>
        <v>12</v>
      </c>
    </row>
    <row r="345" spans="1:11" x14ac:dyDescent="0.25">
      <c r="A345" s="4">
        <v>344</v>
      </c>
      <c r="B345" s="4" t="str">
        <f>MAIN!B346</f>
        <v>NK1 Index</v>
      </c>
      <c r="C345" s="4" t="str">
        <f>MAIN!C345</f>
        <v>mini MSCI Emg Mkt FUTURES</v>
      </c>
      <c r="D345" s="4" t="str">
        <f>MAIN!D345</f>
        <v>INDEX FUTURE</v>
      </c>
      <c r="E345" s="4">
        <f ca="1">VLOOKUP($B345,MAIN!$B:$E,4,FALSE)</f>
        <v>7</v>
      </c>
      <c r="F345" s="4">
        <f>[3]MR!B349</f>
        <v>1</v>
      </c>
      <c r="G345" s="4">
        <f>[3]MR!C349</f>
        <v>7</v>
      </c>
      <c r="H345" s="3">
        <f>[3]MR!D349</f>
        <v>0</v>
      </c>
      <c r="I345" s="4">
        <f>[3]MR!E349</f>
        <v>0</v>
      </c>
      <c r="J345" s="4">
        <f>[3]MR!F349</f>
        <v>0</v>
      </c>
      <c r="K345" s="4">
        <f ca="1">[3]MR!G349</f>
        <v>6</v>
      </c>
    </row>
    <row r="346" spans="1:11" x14ac:dyDescent="0.25">
      <c r="A346" s="4">
        <v>345</v>
      </c>
      <c r="B346" s="4" t="str">
        <f>MAIN!B347</f>
        <v>NQ1 Index</v>
      </c>
      <c r="C346" s="4" t="str">
        <f>MAIN!C346</f>
        <v>NIKKEI 225 (OSE) FUTURES</v>
      </c>
      <c r="D346" s="4" t="str">
        <f>MAIN!D346</f>
        <v>INDEX FUTURE</v>
      </c>
      <c r="E346" s="4">
        <f ca="1">VLOOKUP($B346,MAIN!$B:$E,4,FALSE)</f>
        <v>-1</v>
      </c>
      <c r="F346" s="4">
        <f>[3]MR!B351</f>
        <v>1</v>
      </c>
      <c r="G346" s="4">
        <f>[3]MR!C351</f>
        <v>0</v>
      </c>
      <c r="H346" s="3">
        <f>[3]MR!D351</f>
        <v>46058</v>
      </c>
      <c r="I346" s="4">
        <f>[3]MR!E351</f>
        <v>3</v>
      </c>
      <c r="J346" s="4">
        <f>[3]MR!F351</f>
        <v>0</v>
      </c>
      <c r="K346" s="4">
        <f ca="1">[3]MR!G351</f>
        <v>9</v>
      </c>
    </row>
    <row r="347" spans="1:11" x14ac:dyDescent="0.25">
      <c r="A347" s="4">
        <v>346</v>
      </c>
      <c r="B347" s="4" t="str">
        <f>MAIN!B348</f>
        <v>RTY1 Index</v>
      </c>
      <c r="C347" s="4" t="str">
        <f>MAIN!C347</f>
        <v>NASDAQ 100 E-MINI FUTURES</v>
      </c>
      <c r="D347" s="4" t="str">
        <f>MAIN!D347</f>
        <v>INDEX FUTURE</v>
      </c>
      <c r="E347" s="4">
        <f ca="1">VLOOKUP($B347,MAIN!$B:$E,4,FALSE)</f>
        <v>5</v>
      </c>
      <c r="F347" s="4">
        <f>[3]MR!B352</f>
        <v>1</v>
      </c>
      <c r="G347" s="4">
        <f>[3]MR!C352</f>
        <v>7</v>
      </c>
      <c r="H347" s="3">
        <f>[3]MR!D352</f>
        <v>0</v>
      </c>
      <c r="I347" s="4">
        <f>[3]MR!E352</f>
        <v>1</v>
      </c>
      <c r="J347" s="4">
        <f>[3]MR!F352</f>
        <v>3</v>
      </c>
      <c r="K347" s="4">
        <f ca="1">[3]MR!G352</f>
        <v>12</v>
      </c>
    </row>
    <row r="348" spans="1:11" x14ac:dyDescent="0.25">
      <c r="A348" s="4">
        <v>347</v>
      </c>
      <c r="B348" s="4" t="str">
        <f>MAIN!B349</f>
        <v>SM1 Index</v>
      </c>
      <c r="C348" s="4" t="str">
        <f>MAIN!C348</f>
        <v>Russell 2000 Mini FUTURES</v>
      </c>
      <c r="D348" s="4" t="str">
        <f>MAIN!D348</f>
        <v>INDEX FUTURE</v>
      </c>
      <c r="E348" s="4">
        <f ca="1">VLOOKUP($B348,MAIN!$B:$E,4,FALSE)</f>
        <v>5</v>
      </c>
      <c r="F348" s="4">
        <f>[3]MR!B354</f>
        <v>0</v>
      </c>
      <c r="G348" s="4">
        <f>[3]MR!C354</f>
        <v>0</v>
      </c>
      <c r="H348" s="3">
        <f>[3]MR!D354</f>
        <v>0</v>
      </c>
      <c r="I348" s="4">
        <f>[3]MR!E354</f>
        <v>0</v>
      </c>
      <c r="J348" s="4">
        <f>[3]MR!F354</f>
        <v>0</v>
      </c>
      <c r="K348" s="4">
        <f>[3]MR!G354</f>
        <v>0</v>
      </c>
    </row>
    <row r="349" spans="1:11" x14ac:dyDescent="0.25">
      <c r="A349" s="4">
        <v>348</v>
      </c>
      <c r="B349" s="4" t="str">
        <f>MAIN!B350</f>
        <v>ST1 Index</v>
      </c>
      <c r="C349" s="4" t="str">
        <f>MAIN!C349</f>
        <v>SWISS MKT INDEX FUTUTRES</v>
      </c>
      <c r="D349" s="4" t="str">
        <f>MAIN!D349</f>
        <v>INDEX FUTURE</v>
      </c>
      <c r="E349" s="4">
        <f ca="1">VLOOKUP($B349,MAIN!$B:$E,4,FALSE)</f>
        <v>6</v>
      </c>
      <c r="F349" s="4">
        <f>[3]MR!B355</f>
        <v>0</v>
      </c>
      <c r="G349" s="4">
        <f>[3]MR!C355</f>
        <v>0</v>
      </c>
      <c r="H349" s="3">
        <f>[3]MR!D355</f>
        <v>0</v>
      </c>
      <c r="I349" s="4">
        <f>[3]MR!E355</f>
        <v>0</v>
      </c>
      <c r="J349" s="4">
        <f>[3]MR!F355</f>
        <v>0</v>
      </c>
      <c r="K349" s="4">
        <f>[3]MR!G355</f>
        <v>0</v>
      </c>
    </row>
    <row r="350" spans="1:11" x14ac:dyDescent="0.25">
      <c r="A350" s="4">
        <v>349</v>
      </c>
      <c r="B350" s="4" t="str">
        <f>MAIN!B351</f>
        <v>UX1 Index</v>
      </c>
      <c r="C350" s="4" t="str">
        <f>MAIN!C350</f>
        <v>FTSE/MIB INDEX FUTURES</v>
      </c>
      <c r="D350" s="4" t="str">
        <f>MAIN!D350</f>
        <v>INDEX FUTURE</v>
      </c>
      <c r="E350" s="4">
        <f ca="1">VLOOKUP($B350,MAIN!$B:$E,4,FALSE)</f>
        <v>4</v>
      </c>
      <c r="F350" s="4">
        <f>[3]MR!B356</f>
        <v>0</v>
      </c>
      <c r="G350" s="4">
        <f>[3]MR!C356</f>
        <v>0</v>
      </c>
      <c r="H350" s="3">
        <f>[3]MR!D356</f>
        <v>0</v>
      </c>
      <c r="I350" s="4">
        <f>[3]MR!E356</f>
        <v>0</v>
      </c>
      <c r="J350" s="4">
        <f>[3]MR!F356</f>
        <v>0</v>
      </c>
      <c r="K350" s="4">
        <f>[3]MR!G356</f>
        <v>0</v>
      </c>
    </row>
    <row r="351" spans="1:11" x14ac:dyDescent="0.25">
      <c r="A351" s="4">
        <v>350</v>
      </c>
      <c r="B351" s="4" t="str">
        <f>MAIN!B352</f>
        <v>VG1 Index</v>
      </c>
      <c r="C351" s="4" t="str">
        <f>MAIN!C351</f>
        <v>VIX FUTURES</v>
      </c>
      <c r="D351" s="4" t="str">
        <f>MAIN!D351</f>
        <v>INDEX FUTURE</v>
      </c>
      <c r="E351" s="4">
        <f ca="1">VLOOKUP($B351,MAIN!$B:$E,4,FALSE)</f>
        <v>5</v>
      </c>
      <c r="F351" s="4">
        <f>[3]MR!B359</f>
        <v>0</v>
      </c>
      <c r="G351" s="4">
        <f>[3]MR!C359</f>
        <v>0</v>
      </c>
      <c r="H351" s="3">
        <f>[3]MR!D359</f>
        <v>0</v>
      </c>
      <c r="I351" s="4">
        <f>[3]MR!E359</f>
        <v>0</v>
      </c>
      <c r="J351" s="4">
        <f>[3]MR!F359</f>
        <v>0</v>
      </c>
      <c r="K351" s="4">
        <f>[3]MR!G359</f>
        <v>0</v>
      </c>
    </row>
    <row r="352" spans="1:11" x14ac:dyDescent="0.25">
      <c r="A352" s="4">
        <v>351</v>
      </c>
      <c r="B352" s="4" t="str">
        <f>MAIN!B353</f>
        <v>Z 1 Index</v>
      </c>
      <c r="C352" s="4" t="str">
        <f>MAIN!C352</f>
        <v>EURO STOXX 50 FUTURES</v>
      </c>
      <c r="D352" s="4" t="str">
        <f>MAIN!D352</f>
        <v>INDEX FUTURE</v>
      </c>
      <c r="E352" s="4">
        <f ca="1">VLOOKUP($B352,MAIN!$B:$E,4,FALSE)</f>
        <v>4</v>
      </c>
      <c r="F352" s="4">
        <f>[3]MR!B360</f>
        <v>0</v>
      </c>
      <c r="G352" s="4">
        <f>[3]MR!C360</f>
        <v>0</v>
      </c>
      <c r="H352" s="3">
        <f>[3]MR!D360</f>
        <v>0</v>
      </c>
      <c r="I352" s="4">
        <f>[3]MR!E360</f>
        <v>0</v>
      </c>
      <c r="J352" s="4">
        <f>[3]MR!F360</f>
        <v>0</v>
      </c>
      <c r="K352" s="4">
        <f>[3]MR!G360</f>
        <v>0</v>
      </c>
    </row>
    <row r="353" spans="1:11" x14ac:dyDescent="0.25">
      <c r="A353" s="4">
        <v>352</v>
      </c>
      <c r="B353" s="4">
        <f>MAIN!B354</f>
        <v>0</v>
      </c>
      <c r="C353" s="4" t="str">
        <f>MAIN!C353</f>
        <v>FTSE 100 INDEX FUTURES</v>
      </c>
      <c r="D353" s="4" t="str">
        <f>MAIN!D353</f>
        <v>INDEX FUTURE</v>
      </c>
      <c r="E353" s="4" t="e">
        <f>VLOOKUP($B353,MAIN!$B:$E,4,FALSE)</f>
        <v>#N/A</v>
      </c>
      <c r="F353" s="4">
        <f>[3]MR!B361</f>
        <v>0</v>
      </c>
      <c r="G353" s="4">
        <f>[3]MR!C361</f>
        <v>0</v>
      </c>
      <c r="H353" s="3">
        <f>[3]MR!D361</f>
        <v>0</v>
      </c>
      <c r="I353" s="4">
        <f>[3]MR!E361</f>
        <v>0</v>
      </c>
      <c r="J353" s="4">
        <f>[3]MR!F361</f>
        <v>0</v>
      </c>
      <c r="K353" s="4">
        <f>[3]MR!G361</f>
        <v>0</v>
      </c>
    </row>
  </sheetData>
  <autoFilter ref="A1:K353" xr:uid="{3EDC7F3E-613F-430C-A072-7167FC164599}"/>
  <conditionalFormatting sqref="H1:H1048576">
    <cfRule type="cellIs" dxfId="20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11859-E52A-4F1D-875E-44BC0F4FE8F5}">
  <dimension ref="A1:M35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A353"/>
    </sheetView>
  </sheetViews>
  <sheetFormatPr defaultRowHeight="15" x14ac:dyDescent="0.25"/>
  <cols>
    <col min="1" max="1" width="6.5703125" style="4" bestFit="1" customWidth="1"/>
    <col min="2" max="2" width="19.140625" style="4" customWidth="1"/>
    <col min="3" max="3" width="22.7109375" customWidth="1"/>
    <col min="4" max="4" width="15.42578125" style="4" customWidth="1"/>
    <col min="5" max="5" width="13" style="4" customWidth="1"/>
    <col min="6" max="6" width="15.140625" style="3" customWidth="1"/>
    <col min="7" max="7" width="12.7109375" style="3" customWidth="1"/>
    <col min="8" max="8" width="12.7109375" style="4" customWidth="1"/>
    <col min="9" max="9" width="16.5703125" style="4" customWidth="1"/>
    <col min="10" max="10" width="12.7109375" style="4" customWidth="1"/>
    <col min="11" max="11" width="17.7109375" style="4" customWidth="1"/>
    <col min="12" max="12" width="10.5703125" style="4" customWidth="1"/>
    <col min="13" max="13" width="12.7109375" customWidth="1"/>
  </cols>
  <sheetData>
    <row r="1" spans="1:13" ht="6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715</v>
      </c>
      <c r="F1" s="2" t="s">
        <v>533</v>
      </c>
      <c r="G1" s="2" t="s">
        <v>534</v>
      </c>
      <c r="H1" s="2" t="s">
        <v>532</v>
      </c>
      <c r="I1" s="1" t="s">
        <v>535</v>
      </c>
      <c r="J1" s="2" t="s">
        <v>531</v>
      </c>
      <c r="K1" s="1" t="s">
        <v>537</v>
      </c>
      <c r="L1" s="1" t="s">
        <v>5</v>
      </c>
      <c r="M1" s="1" t="s">
        <v>536</v>
      </c>
    </row>
    <row r="2" spans="1:13" x14ac:dyDescent="0.25">
      <c r="A2" s="4">
        <v>1</v>
      </c>
      <c r="B2" s="4" t="str">
        <f>MAIN!B3</f>
        <v>BTS1 Comdty</v>
      </c>
      <c r="C2" s="4" t="str">
        <f>MAIN!C2</f>
        <v>S&amp;P 500 INDEX</v>
      </c>
      <c r="D2" s="4" t="str">
        <f>MAIN!D2</f>
        <v>INDEX</v>
      </c>
      <c r="E2" s="4">
        <f ca="1">VLOOKUP($B2,MAIN!$B:$E,4,FALSE)</f>
        <v>-1</v>
      </c>
      <c r="F2" s="3">
        <f>[3]SM!B2</f>
        <v>0</v>
      </c>
      <c r="G2" s="3">
        <f>[3]SM!C2</f>
        <v>0</v>
      </c>
      <c r="H2" s="3">
        <f>[3]SM!D2</f>
        <v>45982</v>
      </c>
      <c r="I2" s="4">
        <f>[3]SM!E2</f>
        <v>1</v>
      </c>
      <c r="J2" s="3">
        <f>[3]SM!F2</f>
        <v>46050</v>
      </c>
      <c r="K2" s="5">
        <f>[3]SM!G2</f>
        <v>-13.934614370156702</v>
      </c>
      <c r="L2" s="5">
        <f>[3]SM!$H2</f>
        <v>52.558294930994087</v>
      </c>
      <c r="M2" s="4">
        <f ca="1">[3]SM!I2</f>
        <v>2</v>
      </c>
    </row>
    <row r="3" spans="1:13" x14ac:dyDescent="0.25">
      <c r="A3" s="4">
        <v>2</v>
      </c>
      <c r="B3" s="4" t="str">
        <f>MAIN!B4</f>
        <v>CN1 Comdty</v>
      </c>
      <c r="C3" s="4" t="str">
        <f>MAIN!C3</f>
        <v>Short Euro-BTP Future</v>
      </c>
      <c r="D3" s="4" t="str">
        <f>MAIN!D3</f>
        <v>BOND FUTURE</v>
      </c>
      <c r="E3" s="4">
        <f ca="1">VLOOKUP($B3,MAIN!$B:$E,4,FALSE)</f>
        <v>-1</v>
      </c>
      <c r="F3" s="3">
        <f>[3]SM!B3</f>
        <v>46029</v>
      </c>
      <c r="G3" s="3">
        <f>[3]SM!C3</f>
        <v>0</v>
      </c>
      <c r="H3" s="3">
        <f>[3]SM!D3</f>
        <v>46001</v>
      </c>
      <c r="I3" s="4">
        <f>[3]SM!E3</f>
        <v>1</v>
      </c>
      <c r="J3" s="3">
        <f>[3]SM!F3</f>
        <v>46063</v>
      </c>
      <c r="K3" s="5">
        <f>[3]SM!G3</f>
        <v>-4.6131795971064804</v>
      </c>
      <c r="L3" s="5">
        <f>[3]SM!$H3</f>
        <v>61.879729704044308</v>
      </c>
      <c r="M3" s="4">
        <f ca="1">[3]SM!I3</f>
        <v>2</v>
      </c>
    </row>
    <row r="4" spans="1:13" x14ac:dyDescent="0.25">
      <c r="A4" s="4">
        <v>3</v>
      </c>
      <c r="B4" s="4" t="str">
        <f>MAIN!B5</f>
        <v>DU1 Comdty</v>
      </c>
      <c r="C4" s="4" t="str">
        <f>MAIN!C4</f>
        <v>CAN 10YR BOND FUTURE</v>
      </c>
      <c r="D4" s="4" t="str">
        <f>MAIN!D4</f>
        <v>BOND FUTURE</v>
      </c>
      <c r="E4" s="4">
        <f ca="1">VLOOKUP($B4,MAIN!$B:$E,4,FALSE)</f>
        <v>-1</v>
      </c>
      <c r="F4" s="3">
        <f>[3]SM!B4</f>
        <v>0</v>
      </c>
      <c r="G4" s="3">
        <f>[3]SM!C4</f>
        <v>0</v>
      </c>
      <c r="H4" s="3">
        <f>[3]SM!D4</f>
        <v>0</v>
      </c>
      <c r="I4" s="4">
        <f>[3]SM!E4</f>
        <v>1</v>
      </c>
      <c r="J4" s="3">
        <f>[3]SM!F4</f>
        <v>46038</v>
      </c>
      <c r="K4" s="5">
        <f>[3]SM!G4</f>
        <v>-7.8057841151081888</v>
      </c>
      <c r="L4" s="5">
        <f>[3]SM!$H4</f>
        <v>58.6871251860426</v>
      </c>
      <c r="M4" s="4">
        <f ca="1">[3]SM!I4</f>
        <v>4</v>
      </c>
    </row>
    <row r="5" spans="1:13" x14ac:dyDescent="0.25">
      <c r="A5" s="4">
        <v>4</v>
      </c>
      <c r="B5" s="4" t="str">
        <f>MAIN!B6</f>
        <v>FV1 Comdty</v>
      </c>
      <c r="C5" s="4" t="str">
        <f>MAIN!C5</f>
        <v>EURO-SCHATZ FUTURE</v>
      </c>
      <c r="D5" s="4" t="str">
        <f>MAIN!D5</f>
        <v>BOND FUTURE</v>
      </c>
      <c r="E5" s="4">
        <f ca="1">VLOOKUP($B5,MAIN!$B:$E,4,FALSE)</f>
        <v>-1</v>
      </c>
      <c r="F5" s="3">
        <f>[3]SM!B5</f>
        <v>46020</v>
      </c>
      <c r="G5" s="3">
        <f>[3]SM!C5</f>
        <v>0</v>
      </c>
      <c r="H5" s="3">
        <f>[3]SM!D5</f>
        <v>46001</v>
      </c>
      <c r="I5" s="4">
        <f>[3]SM!E5</f>
        <v>1</v>
      </c>
      <c r="J5" s="3">
        <f>[3]SM!F5</f>
        <v>46059</v>
      </c>
      <c r="K5" s="5">
        <f>[3]SM!G5</f>
        <v>-7.1359462567930052</v>
      </c>
      <c r="L5" s="5">
        <f>[3]SM!$H5</f>
        <v>59.356963044357784</v>
      </c>
      <c r="M5" s="4">
        <f ca="1">[3]SM!I5</f>
        <v>2</v>
      </c>
    </row>
    <row r="6" spans="1:13" x14ac:dyDescent="0.25">
      <c r="A6" s="4">
        <v>5</v>
      </c>
      <c r="B6" s="4" t="str">
        <f>MAIN!B7</f>
        <v>G 1 Comdty</v>
      </c>
      <c r="C6" s="4" t="str">
        <f>MAIN!C6</f>
        <v>US 5YR NOTE FUTURE</v>
      </c>
      <c r="D6" s="4" t="str">
        <f>MAIN!D6</f>
        <v>BOND FUTURE</v>
      </c>
      <c r="E6" s="4">
        <f ca="1">VLOOKUP($B6,MAIN!$B:$E,4,FALSE)</f>
        <v>-1</v>
      </c>
      <c r="F6" s="3">
        <f>[3]SM!B6</f>
        <v>0</v>
      </c>
      <c r="G6" s="3">
        <f>[3]SM!C6</f>
        <v>0</v>
      </c>
      <c r="H6" s="3">
        <f>[3]SM!D6</f>
        <v>0</v>
      </c>
      <c r="I6" s="4">
        <f>[3]SM!E6</f>
        <v>1</v>
      </c>
      <c r="J6" s="3">
        <f>[3]SM!F6</f>
        <v>46059</v>
      </c>
      <c r="K6" s="5">
        <f>[3]SM!G6</f>
        <v>-5.5156875522538229</v>
      </c>
      <c r="L6" s="5">
        <f>[3]SM!$H6</f>
        <v>60.977221748896966</v>
      </c>
      <c r="M6" s="4">
        <f ca="1">[3]SM!I6</f>
        <v>2</v>
      </c>
    </row>
    <row r="7" spans="1:13" x14ac:dyDescent="0.25">
      <c r="A7" s="4">
        <v>6</v>
      </c>
      <c r="B7" s="4" t="str">
        <f>MAIN!B8</f>
        <v>IK1 Comdty</v>
      </c>
      <c r="C7" s="4" t="str">
        <f>MAIN!C7</f>
        <v>LONG GILT FUTURE</v>
      </c>
      <c r="D7" s="4" t="str">
        <f>MAIN!D7</f>
        <v>BOND FUTURE</v>
      </c>
      <c r="E7" s="4">
        <f ca="1">VLOOKUP($B7,MAIN!$B:$E,4,FALSE)</f>
        <v>5</v>
      </c>
      <c r="F7" s="3">
        <f>[3]SM!B7</f>
        <v>0</v>
      </c>
      <c r="G7" s="3">
        <f>[3]SM!C7</f>
        <v>0</v>
      </c>
      <c r="H7" s="3">
        <f>[3]SM!D7</f>
        <v>0</v>
      </c>
      <c r="I7" s="4">
        <f>[3]SM!E7</f>
        <v>1</v>
      </c>
      <c r="J7" s="3">
        <f>[3]SM!F7</f>
        <v>46036</v>
      </c>
      <c r="K7" s="5">
        <f>[3]SM!G7</f>
        <v>-23.562044280595345</v>
      </c>
      <c r="L7" s="5">
        <f>[3]SM!$H7</f>
        <v>42.930865020555444</v>
      </c>
      <c r="M7" s="4">
        <f ca="1">[3]SM!I7</f>
        <v>6</v>
      </c>
    </row>
    <row r="8" spans="1:13" x14ac:dyDescent="0.25">
      <c r="A8" s="4">
        <v>7</v>
      </c>
      <c r="B8" s="4" t="str">
        <f>MAIN!B9</f>
        <v>JB1 Comdty</v>
      </c>
      <c r="C8" s="4" t="str">
        <f>MAIN!C8</f>
        <v>Euro-BTP Future</v>
      </c>
      <c r="D8" s="4" t="str">
        <f>MAIN!D8</f>
        <v>BOND FUTURE</v>
      </c>
      <c r="E8" s="4">
        <f ca="1">VLOOKUP($B8,MAIN!$B:$E,4,FALSE)</f>
        <v>-1</v>
      </c>
      <c r="F8" s="3">
        <f>[3]SM!B8</f>
        <v>0</v>
      </c>
      <c r="G8" s="3">
        <f>[3]SM!C8</f>
        <v>0</v>
      </c>
      <c r="H8" s="3">
        <f>[3]SM!D8</f>
        <v>46001</v>
      </c>
      <c r="I8" s="4">
        <f>[3]SM!E8</f>
        <v>1</v>
      </c>
      <c r="J8" s="3">
        <f>[3]SM!F8</f>
        <v>46063</v>
      </c>
      <c r="K8" s="5">
        <f>[3]SM!G8</f>
        <v>-1.6702699754336123</v>
      </c>
      <c r="L8" s="5">
        <f>[3]SM!$H8</f>
        <v>64.822639325717176</v>
      </c>
      <c r="M8" s="4">
        <f ca="1">[3]SM!I8</f>
        <v>2</v>
      </c>
    </row>
    <row r="9" spans="1:13" x14ac:dyDescent="0.25">
      <c r="A9" s="4">
        <v>8</v>
      </c>
      <c r="B9" s="4" t="str">
        <f>MAIN!B10</f>
        <v>OAT1 Comdty</v>
      </c>
      <c r="C9" s="4" t="str">
        <f>MAIN!C9</f>
        <v>JPN 10Y BOND FUTURE</v>
      </c>
      <c r="D9" s="4" t="str">
        <f>MAIN!D9</f>
        <v>BOND FUTURE</v>
      </c>
      <c r="E9" s="4">
        <f ca="1">VLOOKUP($B9,MAIN!$B:$E,4,FALSE)</f>
        <v>5</v>
      </c>
      <c r="F9" s="3">
        <f>[3]SM!B9</f>
        <v>46055</v>
      </c>
      <c r="G9" s="3">
        <f>[3]SM!C9</f>
        <v>45972</v>
      </c>
      <c r="H9" s="3">
        <f>[3]SM!D9</f>
        <v>46043</v>
      </c>
      <c r="I9" s="4">
        <f>[3]SM!E9</f>
        <v>1</v>
      </c>
      <c r="J9" s="3">
        <f>[3]SM!F9</f>
        <v>46035</v>
      </c>
      <c r="K9" s="5">
        <f>[3]SM!G9</f>
        <v>-21.919802918048894</v>
      </c>
      <c r="L9" s="5">
        <f>[3]SM!$H9</f>
        <v>44.573106383101894</v>
      </c>
      <c r="M9" s="4">
        <f ca="1">[3]SM!I9</f>
        <v>8</v>
      </c>
    </row>
    <row r="10" spans="1:13" x14ac:dyDescent="0.25">
      <c r="A10" s="4">
        <v>9</v>
      </c>
      <c r="B10" s="4" t="str">
        <f>MAIN!B11</f>
        <v>OE1 Comdty</v>
      </c>
      <c r="C10" s="4" t="str">
        <f>MAIN!C10</f>
        <v>Euro-OAT Future</v>
      </c>
      <c r="D10" s="4" t="str">
        <f>MAIN!D10</f>
        <v>BOND FUTURE</v>
      </c>
      <c r="E10" s="4">
        <f ca="1">VLOOKUP($B10,MAIN!$B:$E,4,FALSE)</f>
        <v>-1</v>
      </c>
      <c r="F10" s="3">
        <f>[3]SM!B10</f>
        <v>46020</v>
      </c>
      <c r="G10" s="3">
        <f>[3]SM!C10</f>
        <v>46001</v>
      </c>
      <c r="H10" s="3">
        <f>[3]SM!D10</f>
        <v>46013</v>
      </c>
      <c r="I10" s="4">
        <f>[3]SM!E10</f>
        <v>1</v>
      </c>
      <c r="J10" s="3">
        <f>[3]SM!F10</f>
        <v>46063</v>
      </c>
      <c r="K10" s="5">
        <f>[3]SM!G10</f>
        <v>-1.7344320635918677</v>
      </c>
      <c r="L10" s="5">
        <f>[3]SM!$H10</f>
        <v>64.758477237558921</v>
      </c>
      <c r="M10" s="4">
        <f ca="1">[3]SM!I10</f>
        <v>2</v>
      </c>
    </row>
    <row r="11" spans="1:13" x14ac:dyDescent="0.25">
      <c r="A11" s="4">
        <v>10</v>
      </c>
      <c r="B11" s="4" t="str">
        <f>MAIN!B12</f>
        <v>RX1 Comdty</v>
      </c>
      <c r="C11" s="4" t="str">
        <f>MAIN!C11</f>
        <v>EURO-BOBL FUTURE</v>
      </c>
      <c r="D11" s="4" t="str">
        <f>MAIN!D11</f>
        <v>BOND FUTURE</v>
      </c>
      <c r="E11" s="4">
        <f ca="1">VLOOKUP($B11,MAIN!$B:$E,4,FALSE)</f>
        <v>-1</v>
      </c>
      <c r="F11" s="3">
        <f>[3]SM!B11</f>
        <v>46029</v>
      </c>
      <c r="G11" s="3">
        <f>[3]SM!C11</f>
        <v>0</v>
      </c>
      <c r="H11" s="3">
        <f>[3]SM!D11</f>
        <v>46001</v>
      </c>
      <c r="I11" s="4">
        <f>[3]SM!E11</f>
        <v>1</v>
      </c>
      <c r="J11" s="3">
        <f>[3]SM!F11</f>
        <v>46063</v>
      </c>
      <c r="K11" s="5">
        <f>[3]SM!G11</f>
        <v>-6.0902407938194045</v>
      </c>
      <c r="L11" s="5">
        <f>[3]SM!$H11</f>
        <v>60.402668507331384</v>
      </c>
      <c r="M11" s="4">
        <f ca="1">[3]SM!I11</f>
        <v>2</v>
      </c>
    </row>
    <row r="12" spans="1:13" x14ac:dyDescent="0.25">
      <c r="A12" s="4">
        <v>11</v>
      </c>
      <c r="B12" s="4" t="str">
        <f>MAIN!B13</f>
        <v>TU1 Comdty</v>
      </c>
      <c r="C12" s="4" t="str">
        <f>MAIN!C12</f>
        <v>EURO-BUND FUTURE</v>
      </c>
      <c r="D12" s="4" t="str">
        <f>MAIN!D12</f>
        <v>BOND FUTURE</v>
      </c>
      <c r="E12" s="4">
        <f ca="1">VLOOKUP($B12,MAIN!$B:$E,4,FALSE)</f>
        <v>-1</v>
      </c>
      <c r="F12" s="3">
        <f>[3]SM!B12</f>
        <v>46020</v>
      </c>
      <c r="G12" s="3">
        <f>[3]SM!C12</f>
        <v>0</v>
      </c>
      <c r="H12" s="3">
        <f>[3]SM!D12</f>
        <v>46013</v>
      </c>
      <c r="I12" s="4">
        <f>[3]SM!E12</f>
        <v>1</v>
      </c>
      <c r="J12" s="3">
        <f>[3]SM!F12</f>
        <v>46063</v>
      </c>
      <c r="K12" s="5">
        <f>[3]SM!G12</f>
        <v>-5.4153240401882599</v>
      </c>
      <c r="L12" s="5">
        <f>[3]SM!$H12</f>
        <v>61.077585260962529</v>
      </c>
      <c r="M12" s="4">
        <f ca="1">[3]SM!I12</f>
        <v>2</v>
      </c>
    </row>
    <row r="13" spans="1:13" x14ac:dyDescent="0.25">
      <c r="A13" s="4">
        <v>12</v>
      </c>
      <c r="B13" s="4" t="str">
        <f>MAIN!B14</f>
        <v>TY1 Comdty</v>
      </c>
      <c r="C13" s="4" t="str">
        <f>MAIN!C13</f>
        <v>US 2YR NOTE FUTURE</v>
      </c>
      <c r="D13" s="4" t="str">
        <f>MAIN!D13</f>
        <v>BOND FUTURE</v>
      </c>
      <c r="E13" s="4">
        <f ca="1">VLOOKUP($B13,MAIN!$B:$E,4,FALSE)</f>
        <v>-1</v>
      </c>
      <c r="F13" s="3">
        <f>[3]SM!B13</f>
        <v>0</v>
      </c>
      <c r="G13" s="3">
        <f>[3]SM!C13</f>
        <v>0</v>
      </c>
      <c r="H13" s="3">
        <f>[3]SM!D13</f>
        <v>0</v>
      </c>
      <c r="I13" s="4">
        <f>[3]SM!E13</f>
        <v>1</v>
      </c>
      <c r="J13" s="3">
        <f>[3]SM!F13</f>
        <v>46059</v>
      </c>
      <c r="K13" s="5">
        <f>[3]SM!G13</f>
        <v>-4.1787011031450803</v>
      </c>
      <c r="L13" s="5">
        <f>[3]SM!$H13</f>
        <v>62.314208198005709</v>
      </c>
      <c r="M13" s="4">
        <f ca="1">[3]SM!I13</f>
        <v>2</v>
      </c>
    </row>
    <row r="14" spans="1:13" x14ac:dyDescent="0.25">
      <c r="A14" s="4">
        <v>13</v>
      </c>
      <c r="B14" s="4" t="str">
        <f>MAIN!B15</f>
        <v>UB1 Comdty</v>
      </c>
      <c r="C14" s="4" t="str">
        <f>MAIN!C14</f>
        <v>US 10YR NOTE FUTURE</v>
      </c>
      <c r="D14" s="4" t="str">
        <f>MAIN!D14</f>
        <v>BOND FUTURE</v>
      </c>
      <c r="E14" s="4">
        <f ca="1">VLOOKUP($B14,MAIN!$B:$E,4,FALSE)</f>
        <v>-1</v>
      </c>
      <c r="F14" s="3">
        <f>[3]SM!B14</f>
        <v>0</v>
      </c>
      <c r="G14" s="3">
        <f>[3]SM!C14</f>
        <v>0</v>
      </c>
      <c r="H14" s="3">
        <f>[3]SM!D14</f>
        <v>46042</v>
      </c>
      <c r="I14" s="4">
        <f>[3]SM!E14</f>
        <v>1</v>
      </c>
      <c r="J14" s="3">
        <f>[3]SM!F14</f>
        <v>46063</v>
      </c>
      <c r="K14" s="5">
        <f>[3]SM!G14</f>
        <v>-6.126804583987699</v>
      </c>
      <c r="L14" s="5">
        <f>[3]SM!$H14</f>
        <v>60.36610471716309</v>
      </c>
      <c r="M14" s="4">
        <f ca="1">[3]SM!I14</f>
        <v>2</v>
      </c>
    </row>
    <row r="15" spans="1:13" x14ac:dyDescent="0.25">
      <c r="A15" s="4">
        <v>14</v>
      </c>
      <c r="B15" s="4" t="str">
        <f>MAIN!B16</f>
        <v>US1 Comdty</v>
      </c>
      <c r="C15" s="4" t="str">
        <f>MAIN!C15</f>
        <v>EURO-BUXL 30Y BND FUTURE</v>
      </c>
      <c r="D15" s="4" t="str">
        <f>MAIN!D15</f>
        <v>BOND FUTURE</v>
      </c>
      <c r="E15" s="4">
        <f ca="1">VLOOKUP($B15,MAIN!$B:$E,4,FALSE)</f>
        <v>-1</v>
      </c>
      <c r="F15" s="3">
        <f>[3]SM!B15</f>
        <v>46029</v>
      </c>
      <c r="G15" s="3">
        <f>[3]SM!C15</f>
        <v>45999</v>
      </c>
      <c r="H15" s="3">
        <f>[3]SM!D15</f>
        <v>46013</v>
      </c>
      <c r="I15" s="4">
        <f>[3]SM!E15</f>
        <v>1</v>
      </c>
      <c r="J15" s="3">
        <f>[3]SM!F15</f>
        <v>46037</v>
      </c>
      <c r="K15" s="5">
        <f>[3]SM!G15</f>
        <v>-15.993892881269964</v>
      </c>
      <c r="L15" s="5">
        <f>[3]SM!$H15</f>
        <v>50.499016419880824</v>
      </c>
      <c r="M15" s="4">
        <f ca="1">[3]SM!I15</f>
        <v>6</v>
      </c>
    </row>
    <row r="16" spans="1:13" x14ac:dyDescent="0.25">
      <c r="A16" s="4">
        <v>15</v>
      </c>
      <c r="B16" s="4" t="str">
        <f>MAIN!B17</f>
        <v>UXY1 Comdty</v>
      </c>
      <c r="C16" s="4" t="str">
        <f>MAIN!C16</f>
        <v>US LONG BOND  FUTURE</v>
      </c>
      <c r="D16" s="4" t="str">
        <f>MAIN!D16</f>
        <v>BOND FUTURE</v>
      </c>
      <c r="E16" s="4">
        <f ca="1">VLOOKUP($B16,MAIN!$B:$E,4,FALSE)</f>
        <v>-1</v>
      </c>
      <c r="F16" s="3">
        <f>[3]SM!B16</f>
        <v>0</v>
      </c>
      <c r="G16" s="3">
        <f>[3]SM!C16</f>
        <v>0</v>
      </c>
      <c r="H16" s="3">
        <f>[3]SM!D16</f>
        <v>46042</v>
      </c>
      <c r="I16" s="4">
        <f>[3]SM!E16</f>
        <v>1</v>
      </c>
      <c r="J16" s="3">
        <f>[3]SM!F16</f>
        <v>46063</v>
      </c>
      <c r="K16" s="5">
        <f>[3]SM!G16</f>
        <v>-6.2323733190793931</v>
      </c>
      <c r="L16" s="5">
        <f>[3]SM!$H16</f>
        <v>60.260535982071396</v>
      </c>
      <c r="M16" s="4">
        <f ca="1">[3]SM!I16</f>
        <v>2</v>
      </c>
    </row>
    <row r="17" spans="1:13" x14ac:dyDescent="0.25">
      <c r="A17" s="4">
        <v>16</v>
      </c>
      <c r="B17" s="4" t="str">
        <f>MAIN!B18</f>
        <v>WN1 Comdty</v>
      </c>
      <c r="C17" s="4" t="str">
        <f>MAIN!C17</f>
        <v>US 10yr Ultra Future</v>
      </c>
      <c r="D17" s="4" t="str">
        <f>MAIN!D17</f>
        <v>BOND FUTURE</v>
      </c>
      <c r="E17" s="4">
        <f ca="1">VLOOKUP($B17,MAIN!$B:$E,4,FALSE)</f>
        <v>-1</v>
      </c>
      <c r="F17" s="3">
        <f>[3]SM!B17</f>
        <v>0</v>
      </c>
      <c r="G17" s="3">
        <f>[3]SM!C17</f>
        <v>0</v>
      </c>
      <c r="H17" s="3">
        <f>[3]SM!D17</f>
        <v>0</v>
      </c>
      <c r="I17" s="4">
        <f>[3]SM!E17</f>
        <v>1</v>
      </c>
      <c r="J17" s="3">
        <f>[3]SM!F17</f>
        <v>46036</v>
      </c>
      <c r="K17" s="5">
        <f>[3]SM!G17</f>
        <v>-7.2601109377703921</v>
      </c>
      <c r="L17" s="5">
        <f>[3]SM!$H17</f>
        <v>59.232798363380397</v>
      </c>
      <c r="M17" s="4">
        <f ca="1">[3]SM!I17</f>
        <v>4</v>
      </c>
    </row>
    <row r="18" spans="1:13" x14ac:dyDescent="0.25">
      <c r="A18" s="4">
        <v>17</v>
      </c>
      <c r="B18" s="4" t="str">
        <f>MAIN!B19</f>
        <v>AA1 Comdty</v>
      </c>
      <c r="C18" s="4" t="str">
        <f>MAIN!C18</f>
        <v>US ULTRA BOND FUTURE</v>
      </c>
      <c r="D18" s="4" t="str">
        <f>MAIN!D18</f>
        <v>BOND FUTURE</v>
      </c>
      <c r="E18" s="4">
        <f ca="1">VLOOKUP($B18,MAIN!$B:$E,4,FALSE)</f>
        <v>7</v>
      </c>
      <c r="F18" s="3">
        <f>[3]SM!B18</f>
        <v>0</v>
      </c>
      <c r="G18" s="3">
        <f>[3]SM!C18</f>
        <v>0</v>
      </c>
      <c r="H18" s="3">
        <f>[3]SM!D18</f>
        <v>0</v>
      </c>
      <c r="I18" s="4">
        <f>[3]SM!E18</f>
        <v>1</v>
      </c>
      <c r="J18" s="3">
        <f>[3]SM!F18</f>
        <v>46037</v>
      </c>
      <c r="K18" s="5">
        <f>[3]SM!G18</f>
        <v>-7.7546918757784553</v>
      </c>
      <c r="L18" s="5">
        <f>[3]SM!$H18</f>
        <v>58.738217425372333</v>
      </c>
      <c r="M18" s="4">
        <f ca="1">[3]SM!I18</f>
        <v>4</v>
      </c>
    </row>
    <row r="19" spans="1:13" x14ac:dyDescent="0.25">
      <c r="A19" s="4">
        <v>18</v>
      </c>
      <c r="B19" s="4" t="str">
        <f>MAIN!B20</f>
        <v>C 1 Comdty</v>
      </c>
      <c r="C19" s="4" t="str">
        <f>MAIN!C19</f>
        <v>ALUMINUM</v>
      </c>
      <c r="D19" s="4" t="str">
        <f>MAIN!D19</f>
        <v>COMMODITY</v>
      </c>
      <c r="E19" s="4">
        <f ca="1">VLOOKUP($B19,MAIN!$B:$E,4,FALSE)</f>
        <v>-1</v>
      </c>
      <c r="F19" s="3">
        <f>[3]SM!B19</f>
        <v>0</v>
      </c>
      <c r="G19" s="3">
        <f>[3]SM!C19</f>
        <v>0</v>
      </c>
      <c r="H19" s="3">
        <f>[3]SM!D19</f>
        <v>45985</v>
      </c>
      <c r="I19" s="4">
        <f>[3]SM!E19</f>
        <v>1</v>
      </c>
      <c r="J19" s="3">
        <f>[3]SM!F19</f>
        <v>46052</v>
      </c>
      <c r="K19" s="5">
        <f>[3]SM!G19</f>
        <v>-20.059281231664734</v>
      </c>
      <c r="L19" s="5">
        <f>[3]SM!$H19</f>
        <v>46.433628069486055</v>
      </c>
      <c r="M19" s="4">
        <f ca="1">[3]SM!I19</f>
        <v>4</v>
      </c>
    </row>
    <row r="20" spans="1:13" x14ac:dyDescent="0.25">
      <c r="A20" s="4">
        <v>19</v>
      </c>
      <c r="B20" s="4" t="str">
        <f>MAIN!B21</f>
        <v>CC1 Comdty</v>
      </c>
      <c r="C20" s="4" t="str">
        <f>MAIN!C20</f>
        <v>CORN</v>
      </c>
      <c r="D20" s="4" t="str">
        <f>MAIN!D20</f>
        <v>COMMODITY</v>
      </c>
      <c r="E20" s="4">
        <f ca="1">VLOOKUP($B20,MAIN!$B:$E,4,FALSE)</f>
        <v>-1</v>
      </c>
      <c r="F20" s="3">
        <f>[3]SM!B20</f>
        <v>0</v>
      </c>
      <c r="G20" s="3">
        <f>[3]SM!C20</f>
        <v>0</v>
      </c>
      <c r="H20" s="3">
        <f>[3]SM!D20</f>
        <v>46035</v>
      </c>
      <c r="I20" s="4">
        <f>[3]SM!E20</f>
        <v>1</v>
      </c>
      <c r="J20" s="3">
        <f>[3]SM!F20</f>
        <v>46034</v>
      </c>
      <c r="K20" s="5">
        <f>[3]SM!G20</f>
        <v>-18.976663210847981</v>
      </c>
      <c r="L20" s="5">
        <f>[3]SM!$H20</f>
        <v>47.516246090302808</v>
      </c>
      <c r="M20" s="4">
        <f ca="1">[3]SM!I20</f>
        <v>6</v>
      </c>
    </row>
    <row r="21" spans="1:13" x14ac:dyDescent="0.25">
      <c r="A21" s="4">
        <v>20</v>
      </c>
      <c r="B21" s="4" t="str">
        <f>MAIN!B22</f>
        <v>CL1 Comdty</v>
      </c>
      <c r="C21" s="4" t="str">
        <f>MAIN!C21</f>
        <v>COCOA</v>
      </c>
      <c r="D21" s="4" t="str">
        <f>MAIN!D21</f>
        <v>COMMODITY</v>
      </c>
      <c r="E21" s="4">
        <f ca="1">VLOOKUP($B21,MAIN!$B:$E,4,FALSE)</f>
        <v>4</v>
      </c>
      <c r="F21" s="3">
        <f>[3]SM!B21</f>
        <v>0</v>
      </c>
      <c r="G21" s="3">
        <f>[3]SM!C21</f>
        <v>45974</v>
      </c>
      <c r="H21" s="3">
        <f>[3]SM!D21</f>
        <v>0</v>
      </c>
      <c r="I21" s="4">
        <f>[3]SM!E21</f>
        <v>1</v>
      </c>
      <c r="J21" s="3">
        <f>[3]SM!F21</f>
        <v>46035</v>
      </c>
      <c r="K21" s="5">
        <f>[3]SM!G21</f>
        <v>-38.85396811581262</v>
      </c>
      <c r="L21" s="5">
        <f>[3]SM!$H21</f>
        <v>27.638941185338169</v>
      </c>
      <c r="M21" s="4">
        <f ca="1">[3]SM!I21</f>
        <v>6</v>
      </c>
    </row>
    <row r="22" spans="1:13" x14ac:dyDescent="0.25">
      <c r="A22" s="4">
        <v>21</v>
      </c>
      <c r="B22" s="4" t="str">
        <f>MAIN!B23</f>
        <v>CO1 Comdty</v>
      </c>
      <c r="C22" s="4" t="str">
        <f>MAIN!C22</f>
        <v>WTI CRUDE OIL</v>
      </c>
      <c r="D22" s="4" t="str">
        <f>MAIN!D22</f>
        <v>COMMODITY</v>
      </c>
      <c r="E22" s="4">
        <f ca="1">VLOOKUP($B22,MAIN!$B:$E,4,FALSE)</f>
        <v>4</v>
      </c>
      <c r="F22" s="3">
        <f>[3]SM!B22</f>
        <v>0</v>
      </c>
      <c r="G22" s="3">
        <f>[3]SM!C22</f>
        <v>0</v>
      </c>
      <c r="H22" s="3">
        <f>[3]SM!D22</f>
        <v>46007</v>
      </c>
      <c r="I22" s="4">
        <f>[3]SM!E22</f>
        <v>1</v>
      </c>
      <c r="J22" s="3">
        <f>[3]SM!F22</f>
        <v>46051</v>
      </c>
      <c r="K22" s="5">
        <f>[3]SM!G22</f>
        <v>-8.08668913329182</v>
      </c>
      <c r="L22" s="5">
        <f>[3]SM!$H22</f>
        <v>58.406220167858969</v>
      </c>
      <c r="M22" s="4">
        <f ca="1">[3]SM!I22</f>
        <v>2</v>
      </c>
    </row>
    <row r="23" spans="1:13" x14ac:dyDescent="0.25">
      <c r="A23" s="4">
        <v>22</v>
      </c>
      <c r="B23" s="4" t="str">
        <f>MAIN!B24</f>
        <v>CT1 Comdty</v>
      </c>
      <c r="C23" s="4" t="str">
        <f>MAIN!C23</f>
        <v>BRENT CRUDE</v>
      </c>
      <c r="D23" s="4" t="str">
        <f>MAIN!D23</f>
        <v>COMMODITY</v>
      </c>
      <c r="E23" s="4">
        <f ca="1">VLOOKUP($B23,MAIN!$B:$E,4,FALSE)</f>
        <v>-1</v>
      </c>
      <c r="F23" s="3">
        <f>[3]SM!B23</f>
        <v>0</v>
      </c>
      <c r="G23" s="3">
        <f>[3]SM!C23</f>
        <v>0</v>
      </c>
      <c r="H23" s="3">
        <f>[3]SM!D23</f>
        <v>46007</v>
      </c>
      <c r="I23" s="4">
        <f>[3]SM!E23</f>
        <v>1</v>
      </c>
      <c r="J23" s="3">
        <f>[3]SM!F23</f>
        <v>46051</v>
      </c>
      <c r="K23" s="5">
        <f>[3]SM!G23</f>
        <v>-7.6710153985877625</v>
      </c>
      <c r="L23" s="5">
        <f>[3]SM!$H23</f>
        <v>58.821893902563026</v>
      </c>
      <c r="M23" s="4">
        <f ca="1">[3]SM!I23</f>
        <v>2</v>
      </c>
    </row>
    <row r="24" spans="1:13" x14ac:dyDescent="0.25">
      <c r="A24" s="4">
        <v>23</v>
      </c>
      <c r="B24" s="4" t="str">
        <f>MAIN!B25</f>
        <v>CU1 Comdty</v>
      </c>
      <c r="C24" s="4" t="str">
        <f>MAIN!C24</f>
        <v>COTTON</v>
      </c>
      <c r="D24" s="4" t="str">
        <f>MAIN!D24</f>
        <v>COMMODITY</v>
      </c>
      <c r="E24" s="4">
        <f ca="1">VLOOKUP($B24,MAIN!$B:$E,4,FALSE)</f>
        <v>7</v>
      </c>
      <c r="F24" s="3">
        <f>[3]SM!B24</f>
        <v>0</v>
      </c>
      <c r="G24" s="3">
        <f>[3]SM!C24</f>
        <v>0</v>
      </c>
      <c r="H24" s="3">
        <f>[3]SM!D24</f>
        <v>0</v>
      </c>
      <c r="I24" s="4">
        <f>[3]SM!E24</f>
        <v>1</v>
      </c>
      <c r="J24" s="3">
        <f>[3]SM!F24</f>
        <v>46034</v>
      </c>
      <c r="K24" s="5">
        <f>[3]SM!G24</f>
        <v>-33.711022480851881</v>
      </c>
      <c r="L24" s="5">
        <f>[3]SM!$H24</f>
        <v>32.781886820298908</v>
      </c>
      <c r="M24" s="4">
        <f ca="1">[3]SM!I24</f>
        <v>6</v>
      </c>
    </row>
    <row r="25" spans="1:13" x14ac:dyDescent="0.25">
      <c r="A25" s="4">
        <v>24</v>
      </c>
      <c r="B25" s="4" t="str">
        <f>MAIN!B26</f>
        <v>FN1 Comdty</v>
      </c>
      <c r="C25" s="4" t="str">
        <f>MAIN!C25</f>
        <v>COPPER</v>
      </c>
      <c r="D25" s="4" t="str">
        <f>MAIN!D25</f>
        <v>COMMODITY</v>
      </c>
      <c r="E25" s="4">
        <f ca="1">VLOOKUP($B25,MAIN!$B:$E,4,FALSE)</f>
        <v>-1</v>
      </c>
      <c r="F25" s="3">
        <f>[3]SM!B25</f>
        <v>0</v>
      </c>
      <c r="G25" s="3">
        <f>[3]SM!C25</f>
        <v>0</v>
      </c>
      <c r="H25" s="3">
        <f>[3]SM!D25</f>
        <v>45980</v>
      </c>
      <c r="I25" s="4">
        <f>[3]SM!E25</f>
        <v>1</v>
      </c>
      <c r="J25" s="3">
        <f>[3]SM!F25</f>
        <v>46052</v>
      </c>
      <c r="K25" s="5">
        <f>[3]SM!G25</f>
        <v>-14.813035703292975</v>
      </c>
      <c r="L25" s="5">
        <f>[3]SM!$H25</f>
        <v>51.679873597857814</v>
      </c>
      <c r="M25" s="4">
        <f ca="1">[3]SM!I25</f>
        <v>2</v>
      </c>
    </row>
    <row r="26" spans="1:13" x14ac:dyDescent="0.25">
      <c r="A26" s="4">
        <v>25</v>
      </c>
      <c r="B26" s="4" t="str">
        <f>MAIN!B27</f>
        <v>GC1 Comdty</v>
      </c>
      <c r="C26" s="4" t="str">
        <f>MAIN!C26</f>
        <v>ICE NATURAL GAS</v>
      </c>
      <c r="D26" s="4" t="str">
        <f>MAIN!D26</f>
        <v>COMMODITY</v>
      </c>
      <c r="E26" s="4">
        <f ca="1">VLOOKUP($B26,MAIN!$B:$E,4,FALSE)</f>
        <v>5</v>
      </c>
      <c r="F26" s="3">
        <f>[3]SM!B26</f>
        <v>0</v>
      </c>
      <c r="G26" s="3">
        <f>[3]SM!C26</f>
        <v>45996</v>
      </c>
      <c r="H26" s="3">
        <f>[3]SM!D26</f>
        <v>46001</v>
      </c>
      <c r="I26" s="4">
        <f>[3]SM!E26</f>
        <v>1</v>
      </c>
      <c r="J26" s="3">
        <f>[3]SM!F26</f>
        <v>46048</v>
      </c>
      <c r="K26" s="5">
        <f>[3]SM!G26</f>
        <v>-27.58229841936128</v>
      </c>
      <c r="L26" s="5">
        <f>[3]SM!$H26</f>
        <v>38.910610881789509</v>
      </c>
      <c r="M26" s="4">
        <f ca="1">[3]SM!I26</f>
        <v>4</v>
      </c>
    </row>
    <row r="27" spans="1:13" x14ac:dyDescent="0.25">
      <c r="A27" s="4">
        <v>26</v>
      </c>
      <c r="B27" s="4" t="str">
        <f>MAIN!B28</f>
        <v>HG1 Comdty</v>
      </c>
      <c r="C27" s="4" t="str">
        <f>MAIN!C27</f>
        <v>GOLD</v>
      </c>
      <c r="D27" s="4" t="str">
        <f>MAIN!D27</f>
        <v>COMMODITY</v>
      </c>
      <c r="E27" s="4">
        <f ca="1">VLOOKUP($B27,MAIN!$B:$E,4,FALSE)</f>
        <v>5</v>
      </c>
      <c r="F27" s="3">
        <f>[3]SM!B27</f>
        <v>0</v>
      </c>
      <c r="G27" s="3">
        <f>[3]SM!C27</f>
        <v>0</v>
      </c>
      <c r="H27" s="3">
        <f>[3]SM!D27</f>
        <v>45979</v>
      </c>
      <c r="I27" s="4">
        <f>[3]SM!E27</f>
        <v>1</v>
      </c>
      <c r="J27" s="3">
        <f>[3]SM!F27</f>
        <v>46051</v>
      </c>
      <c r="K27" s="5">
        <f>[3]SM!G27</f>
        <v>-8.4206100480200661</v>
      </c>
      <c r="L27" s="5">
        <f>[3]SM!$H27</f>
        <v>58.072299253130723</v>
      </c>
      <c r="M27" s="4">
        <f ca="1">[3]SM!I27</f>
        <v>2</v>
      </c>
    </row>
    <row r="28" spans="1:13" x14ac:dyDescent="0.25">
      <c r="A28" s="4">
        <v>27</v>
      </c>
      <c r="B28" s="4" t="str">
        <f>MAIN!B29</f>
        <v>IOE1 Comdty</v>
      </c>
      <c r="C28" s="4" t="str">
        <f>MAIN!C28</f>
        <v>COPPER</v>
      </c>
      <c r="D28" s="4" t="str">
        <f>MAIN!D28</f>
        <v>COMMODITY</v>
      </c>
      <c r="E28" s="4">
        <f ca="1">VLOOKUP($B28,MAIN!$B:$E,4,FALSE)</f>
        <v>-1</v>
      </c>
      <c r="F28" s="3">
        <f>[3]SM!B28</f>
        <v>0</v>
      </c>
      <c r="G28" s="3">
        <f>[3]SM!C28</f>
        <v>0</v>
      </c>
      <c r="H28" s="3">
        <f>[3]SM!D28</f>
        <v>45982</v>
      </c>
      <c r="I28" s="4">
        <f>[3]SM!E28</f>
        <v>1</v>
      </c>
      <c r="J28" s="3">
        <f>[3]SM!F28</f>
        <v>46051</v>
      </c>
      <c r="K28" s="5">
        <f>[3]SM!G28</f>
        <v>-14.299046026791139</v>
      </c>
      <c r="L28" s="5">
        <f>[3]SM!$H28</f>
        <v>52.19386327435965</v>
      </c>
      <c r="M28" s="4">
        <f ca="1">[3]SM!I28</f>
        <v>2</v>
      </c>
    </row>
    <row r="29" spans="1:13" x14ac:dyDescent="0.25">
      <c r="A29" s="4">
        <v>28</v>
      </c>
      <c r="B29" s="4" t="str">
        <f>MAIN!B30</f>
        <v>KC1 Comdty</v>
      </c>
      <c r="C29" s="4" t="str">
        <f>MAIN!C29</f>
        <v>IRON ORE QINGDAO</v>
      </c>
      <c r="D29" s="4" t="str">
        <f>MAIN!D29</f>
        <v>COMMODITY</v>
      </c>
      <c r="E29" s="4">
        <f ca="1">VLOOKUP($B29,MAIN!$B:$E,4,FALSE)</f>
        <v>-1</v>
      </c>
      <c r="F29" s="3">
        <f>[3]SM!B29</f>
        <v>0</v>
      </c>
      <c r="G29" s="3">
        <f>[3]SM!C29</f>
        <v>0</v>
      </c>
      <c r="H29" s="3">
        <f>[3]SM!D29</f>
        <v>0</v>
      </c>
      <c r="I29" s="4">
        <f>[3]SM!E29</f>
        <v>1</v>
      </c>
      <c r="J29" s="3">
        <f>[3]SM!F29</f>
        <v>0</v>
      </c>
      <c r="K29" s="5">
        <f>[3]SM!G29</f>
        <v>-17.681869231332676</v>
      </c>
      <c r="L29" s="5">
        <f>[3]SM!$H29</f>
        <v>48.811040069818112</v>
      </c>
      <c r="M29" s="4">
        <f ca="1">[3]SM!I29</f>
        <v>6</v>
      </c>
    </row>
    <row r="30" spans="1:13" x14ac:dyDescent="0.25">
      <c r="A30" s="4">
        <v>29</v>
      </c>
      <c r="B30" s="4" t="str">
        <f>MAIN!B31</f>
        <v>LC1 Comdty</v>
      </c>
      <c r="C30" s="4" t="str">
        <f>MAIN!C30</f>
        <v>COFFEE 'C'</v>
      </c>
      <c r="D30" s="4" t="str">
        <f>MAIN!D30</f>
        <v>COMMODITY</v>
      </c>
      <c r="E30" s="4">
        <f ca="1">VLOOKUP($B30,MAIN!$B:$E,4,FALSE)</f>
        <v>2</v>
      </c>
      <c r="F30" s="3">
        <f>[3]SM!B30</f>
        <v>0</v>
      </c>
      <c r="G30" s="3">
        <f>[3]SM!C30</f>
        <v>0</v>
      </c>
      <c r="H30" s="3">
        <f>[3]SM!D30</f>
        <v>0</v>
      </c>
      <c r="I30" s="4">
        <f>[3]SM!E30</f>
        <v>1</v>
      </c>
      <c r="J30" s="3">
        <f>[3]SM!F30</f>
        <v>46050</v>
      </c>
      <c r="K30" s="5">
        <f>[3]SM!G30</f>
        <v>-41.806635574015218</v>
      </c>
      <c r="L30" s="5">
        <f>[3]SM!$H30</f>
        <v>24.686273727135571</v>
      </c>
      <c r="M30" s="4">
        <f ca="1">[3]SM!I30</f>
        <v>2</v>
      </c>
    </row>
    <row r="31" spans="1:13" x14ac:dyDescent="0.25">
      <c r="A31" s="4">
        <v>30</v>
      </c>
      <c r="B31" s="4" t="str">
        <f>MAIN!B32</f>
        <v>NG1 Comdty</v>
      </c>
      <c r="C31" s="4" t="str">
        <f>MAIN!C31</f>
        <v>LIVE CATTLE</v>
      </c>
      <c r="D31" s="4" t="str">
        <f>MAIN!D31</f>
        <v>COMMODITY</v>
      </c>
      <c r="E31" s="4">
        <f ca="1">VLOOKUP($B31,MAIN!$B:$E,4,FALSE)</f>
        <v>1</v>
      </c>
      <c r="F31" s="3">
        <f>[3]SM!B31</f>
        <v>0</v>
      </c>
      <c r="G31" s="3">
        <f>[3]SM!C31</f>
        <v>0</v>
      </c>
      <c r="H31" s="3">
        <f>[3]SM!D31</f>
        <v>45986</v>
      </c>
      <c r="I31" s="4">
        <f>[3]SM!E31</f>
        <v>1</v>
      </c>
      <c r="J31" s="3">
        <f>[3]SM!F31</f>
        <v>46057</v>
      </c>
      <c r="K31" s="5">
        <f>[3]SM!G31</f>
        <v>-7.7958731490880098</v>
      </c>
      <c r="L31" s="5">
        <f>[3]SM!$H31</f>
        <v>58.697036152062779</v>
      </c>
      <c r="M31" s="4">
        <f ca="1">[3]SM!I31</f>
        <v>2</v>
      </c>
    </row>
    <row r="32" spans="1:13" x14ac:dyDescent="0.25">
      <c r="A32" s="4">
        <v>31</v>
      </c>
      <c r="B32" s="4" t="str">
        <f>MAIN!B33</f>
        <v>PA1 Comdty</v>
      </c>
      <c r="C32" s="4" t="str">
        <f>MAIN!C32</f>
        <v>NATURAL GAS</v>
      </c>
      <c r="D32" s="4" t="str">
        <f>MAIN!D32</f>
        <v>COMMODITY</v>
      </c>
      <c r="E32" s="4">
        <f ca="1">VLOOKUP($B32,MAIN!$B:$E,4,FALSE)</f>
        <v>1</v>
      </c>
      <c r="F32" s="3">
        <f>[3]SM!B32</f>
        <v>0</v>
      </c>
      <c r="G32" s="3">
        <f>[3]SM!C32</f>
        <v>0</v>
      </c>
      <c r="H32" s="3">
        <f>[3]SM!D32</f>
        <v>46037</v>
      </c>
      <c r="I32" s="4">
        <f>[3]SM!E32</f>
        <v>1</v>
      </c>
      <c r="J32" s="3">
        <f>[3]SM!F32</f>
        <v>46050</v>
      </c>
      <c r="K32" s="5">
        <f>[3]SM!G32</f>
        <v>-24.909565666759079</v>
      </c>
      <c r="L32" s="5">
        <f>[3]SM!$H32</f>
        <v>41.58334363439171</v>
      </c>
      <c r="M32" s="4">
        <f ca="1">[3]SM!I32</f>
        <v>4</v>
      </c>
    </row>
    <row r="33" spans="1:13" x14ac:dyDescent="0.25">
      <c r="A33" s="4">
        <v>32</v>
      </c>
      <c r="B33" s="4" t="str">
        <f>MAIN!B34</f>
        <v>PL1 Comdty</v>
      </c>
      <c r="C33" s="4" t="str">
        <f>MAIN!C33</f>
        <v>PALLADIUM</v>
      </c>
      <c r="D33" s="4" t="str">
        <f>MAIN!D33</f>
        <v>COMMODITY</v>
      </c>
      <c r="E33" s="4">
        <f ca="1">VLOOKUP($B33,MAIN!$B:$E,4,FALSE)</f>
        <v>3</v>
      </c>
      <c r="F33" s="3">
        <f>[3]SM!B33</f>
        <v>0</v>
      </c>
      <c r="G33" s="3">
        <f>[3]SM!C33</f>
        <v>0</v>
      </c>
      <c r="H33" s="3">
        <f>[3]SM!D33</f>
        <v>0</v>
      </c>
      <c r="I33" s="4">
        <f>[3]SM!E33</f>
        <v>1</v>
      </c>
      <c r="J33" s="3">
        <f>[3]SM!F33</f>
        <v>46048</v>
      </c>
      <c r="K33" s="5">
        <f>[3]SM!G33</f>
        <v>-20.262634720288695</v>
      </c>
      <c r="L33" s="5">
        <f>[3]SM!$H33</f>
        <v>46.230274580862094</v>
      </c>
      <c r="M33" s="4">
        <f ca="1">[3]SM!I33</f>
        <v>4</v>
      </c>
    </row>
    <row r="34" spans="1:13" x14ac:dyDescent="0.25">
      <c r="A34" s="4">
        <v>33</v>
      </c>
      <c r="B34" s="4" t="str">
        <f>MAIN!B35</f>
        <v>RR1 Comdty</v>
      </c>
      <c r="C34" s="4" t="str">
        <f>MAIN!C34</f>
        <v>PLATINUM</v>
      </c>
      <c r="D34" s="4" t="str">
        <f>MAIN!D34</f>
        <v>COMMODITY</v>
      </c>
      <c r="E34" s="4">
        <f ca="1">VLOOKUP($B34,MAIN!$B:$E,4,FALSE)</f>
        <v>5</v>
      </c>
      <c r="F34" s="3">
        <f>[3]SM!B34</f>
        <v>0</v>
      </c>
      <c r="G34" s="3">
        <f>[3]SM!C34</f>
        <v>0</v>
      </c>
      <c r="H34" s="3">
        <f>[3]SM!D34</f>
        <v>0</v>
      </c>
      <c r="I34" s="4">
        <f>[3]SM!E34</f>
        <v>1</v>
      </c>
      <c r="J34" s="3">
        <f>[3]SM!F34</f>
        <v>0</v>
      </c>
      <c r="K34" s="5">
        <f>[3]SM!G34</f>
        <v>-22.472043590228296</v>
      </c>
      <c r="L34" s="5">
        <f>[3]SM!$H34</f>
        <v>44.020865710922493</v>
      </c>
      <c r="M34" s="4">
        <f ca="1">[3]SM!I34</f>
        <v>6</v>
      </c>
    </row>
    <row r="35" spans="1:13" x14ac:dyDescent="0.25">
      <c r="A35" s="4">
        <v>34</v>
      </c>
      <c r="B35" s="4" t="str">
        <f>MAIN!B36</f>
        <v>S 1 Comdty</v>
      </c>
      <c r="C35" s="4" t="str">
        <f>MAIN!C35</f>
        <v>ROUGH RICE</v>
      </c>
      <c r="D35" s="4" t="str">
        <f>MAIN!D35</f>
        <v>COMMODITY</v>
      </c>
      <c r="E35" s="4">
        <f ca="1">VLOOKUP($B35,MAIN!$B:$E,4,FALSE)</f>
        <v>6</v>
      </c>
      <c r="F35" s="3">
        <f>[3]SM!B35</f>
        <v>0</v>
      </c>
      <c r="G35" s="3">
        <f>[3]SM!C35</f>
        <v>45943</v>
      </c>
      <c r="H35" s="3">
        <f>[3]SM!D35</f>
        <v>0</v>
      </c>
      <c r="I35" s="4">
        <f>[3]SM!E35</f>
        <v>1</v>
      </c>
      <c r="J35" s="3">
        <f>[3]SM!F35</f>
        <v>0</v>
      </c>
      <c r="K35" s="5">
        <f>[3]SM!G35</f>
        <v>2.1296321791557773</v>
      </c>
      <c r="L35" s="5">
        <f>[3]SM!$H35</f>
        <v>68.622541480306566</v>
      </c>
      <c r="M35" s="4">
        <f ca="1">[3]SM!I35</f>
        <v>4</v>
      </c>
    </row>
    <row r="36" spans="1:13" x14ac:dyDescent="0.25">
      <c r="A36" s="4">
        <v>35</v>
      </c>
      <c r="B36" s="4" t="str">
        <f>MAIN!B37</f>
        <v>SB1 Comdty</v>
      </c>
      <c r="C36" s="4" t="str">
        <f>MAIN!C36</f>
        <v>SOYBEAN</v>
      </c>
      <c r="D36" s="4" t="str">
        <f>MAIN!D36</f>
        <v>COMMODITY</v>
      </c>
      <c r="E36" s="4">
        <f ca="1">VLOOKUP($B36,MAIN!$B:$E,4,FALSE)</f>
        <v>-1</v>
      </c>
      <c r="F36" s="3">
        <f>[3]SM!B36</f>
        <v>0</v>
      </c>
      <c r="G36" s="3">
        <f>[3]SM!C36</f>
        <v>0</v>
      </c>
      <c r="H36" s="3">
        <f>[3]SM!D36</f>
        <v>46024</v>
      </c>
      <c r="I36" s="4">
        <f>[3]SM!E36</f>
        <v>1</v>
      </c>
      <c r="J36" s="3">
        <f>[3]SM!F36</f>
        <v>46059</v>
      </c>
      <c r="K36" s="5">
        <f>[3]SM!G36</f>
        <v>3.8097173783067007</v>
      </c>
      <c r="L36" s="5">
        <f>[3]SM!$H36</f>
        <v>70.302626679457489</v>
      </c>
      <c r="M36" s="4">
        <f ca="1">[3]SM!I36</f>
        <v>2</v>
      </c>
    </row>
    <row r="37" spans="1:13" x14ac:dyDescent="0.25">
      <c r="A37" s="4">
        <v>36</v>
      </c>
      <c r="B37" s="4" t="str">
        <f>MAIN!B38</f>
        <v>SI1 Comdty</v>
      </c>
      <c r="C37" s="4" t="str">
        <f>MAIN!C37</f>
        <v>SUGAR</v>
      </c>
      <c r="D37" s="4" t="str">
        <f>MAIN!D37</f>
        <v>COMMODITY</v>
      </c>
      <c r="E37" s="4">
        <f ca="1">VLOOKUP($B37,MAIN!$B:$E,4,FALSE)</f>
        <v>7</v>
      </c>
      <c r="F37" s="3">
        <f>[3]SM!B37</f>
        <v>0</v>
      </c>
      <c r="G37" s="3">
        <f>[3]SM!C37</f>
        <v>45958</v>
      </c>
      <c r="H37" s="3">
        <f>[3]SM!D37</f>
        <v>46059</v>
      </c>
      <c r="I37" s="4">
        <f>[3]SM!E37</f>
        <v>1</v>
      </c>
      <c r="J37" s="3">
        <f>[3]SM!F37</f>
        <v>46049</v>
      </c>
      <c r="K37" s="5">
        <f>[3]SM!G37</f>
        <v>-26.688828609295562</v>
      </c>
      <c r="L37" s="5">
        <f>[3]SM!$H37</f>
        <v>39.804080691855226</v>
      </c>
      <c r="M37" s="4">
        <f ca="1">[3]SM!I37</f>
        <v>5</v>
      </c>
    </row>
    <row r="38" spans="1:13" x14ac:dyDescent="0.25">
      <c r="A38" s="4">
        <v>37</v>
      </c>
      <c r="B38" s="4" t="str">
        <f>MAIN!B39</f>
        <v>W 1 Comdty</v>
      </c>
      <c r="C38" s="4" t="str">
        <f>MAIN!C38</f>
        <v>SILVER</v>
      </c>
      <c r="D38" s="4" t="str">
        <f>MAIN!D38</f>
        <v>COMMODITY</v>
      </c>
      <c r="E38" s="4">
        <f ca="1">VLOOKUP($B38,MAIN!$B:$E,4,FALSE)</f>
        <v>3</v>
      </c>
      <c r="F38" s="3">
        <f>[3]SM!B38</f>
        <v>0</v>
      </c>
      <c r="G38" s="3">
        <f>[3]SM!C38</f>
        <v>0</v>
      </c>
      <c r="H38" s="3">
        <f>[3]SM!D38</f>
        <v>45982</v>
      </c>
      <c r="I38" s="4">
        <f>[3]SM!E38</f>
        <v>1</v>
      </c>
      <c r="J38" s="3">
        <f>[3]SM!F38</f>
        <v>46051</v>
      </c>
      <c r="K38" s="5">
        <f>[3]SM!G38</f>
        <v>-19.61366147083038</v>
      </c>
      <c r="L38" s="5">
        <f>[3]SM!$H38</f>
        <v>46.879247830320409</v>
      </c>
      <c r="M38" s="4">
        <f ca="1">[3]SM!I38</f>
        <v>4</v>
      </c>
    </row>
    <row r="39" spans="1:13" x14ac:dyDescent="0.25">
      <c r="A39" s="4">
        <v>38</v>
      </c>
      <c r="B39" s="4" t="str">
        <f>MAIN!B40</f>
        <v>XB1 Comdty</v>
      </c>
      <c r="C39" s="4" t="str">
        <f>MAIN!C39</f>
        <v>WHEAT</v>
      </c>
      <c r="D39" s="4" t="str">
        <f>MAIN!D39</f>
        <v>COMMODITY</v>
      </c>
      <c r="E39" s="4">
        <f ca="1">VLOOKUP($B39,MAIN!$B:$E,4,FALSE)</f>
        <v>4</v>
      </c>
      <c r="F39" s="3">
        <f>[3]SM!B39</f>
        <v>0</v>
      </c>
      <c r="G39" s="3">
        <f>[3]SM!C39</f>
        <v>0</v>
      </c>
      <c r="H39" s="3">
        <f>[3]SM!D39</f>
        <v>0</v>
      </c>
      <c r="I39" s="4">
        <f>[3]SM!E39</f>
        <v>1</v>
      </c>
      <c r="J39" s="3">
        <f>[3]SM!F39</f>
        <v>46052</v>
      </c>
      <c r="K39" s="5">
        <f>[3]SM!G39</f>
        <v>-13.63328346792796</v>
      </c>
      <c r="L39" s="5">
        <f>[3]SM!$H39</f>
        <v>52.859625833222829</v>
      </c>
      <c r="M39" s="4">
        <f ca="1">[3]SM!I39</f>
        <v>2</v>
      </c>
    </row>
    <row r="40" spans="1:13" x14ac:dyDescent="0.25">
      <c r="A40" s="4">
        <v>39</v>
      </c>
      <c r="B40" s="4" t="str">
        <f>MAIN!B41</f>
        <v>ZNA1 Comdty</v>
      </c>
      <c r="C40" s="4" t="str">
        <f>MAIN!C40</f>
        <v>GASOLINE RBOB</v>
      </c>
      <c r="D40" s="4" t="str">
        <f>MAIN!D40</f>
        <v>COMMODITY</v>
      </c>
      <c r="E40" s="4">
        <f ca="1">VLOOKUP($B40,MAIN!$B:$E,4,FALSE)</f>
        <v>7</v>
      </c>
      <c r="F40" s="3">
        <f>[3]SM!B40</f>
        <v>46030</v>
      </c>
      <c r="G40" s="3">
        <f>[3]SM!C40</f>
        <v>46001</v>
      </c>
      <c r="H40" s="3">
        <f>[3]SM!D40</f>
        <v>46027</v>
      </c>
      <c r="I40" s="4">
        <f>[3]SM!E40</f>
        <v>1</v>
      </c>
      <c r="J40" s="3">
        <f>[3]SM!F40</f>
        <v>46062</v>
      </c>
      <c r="K40" s="5">
        <f>[3]SM!G40</f>
        <v>-5.510137105259524</v>
      </c>
      <c r="L40" s="5">
        <f>[3]SM!$H40</f>
        <v>60.982772195891265</v>
      </c>
      <c r="M40" s="4">
        <f ca="1">[3]SM!I40</f>
        <v>2</v>
      </c>
    </row>
    <row r="41" spans="1:13" x14ac:dyDescent="0.25">
      <c r="A41" s="4">
        <v>40</v>
      </c>
      <c r="B41" s="4" t="str">
        <f>MAIN!B42</f>
        <v>XAD Curncy</v>
      </c>
      <c r="C41" s="4" t="str">
        <f>MAIN!C41</f>
        <v>ZINC</v>
      </c>
      <c r="D41" s="4" t="str">
        <f>MAIN!D41</f>
        <v>COMMODITY</v>
      </c>
      <c r="E41" s="4">
        <f ca="1">VLOOKUP($B41,MAIN!$B:$E,4,FALSE)</f>
        <v>-1</v>
      </c>
      <c r="F41" s="3">
        <f>[3]SM!B41</f>
        <v>0</v>
      </c>
      <c r="G41" s="3">
        <f>[3]SM!C41</f>
        <v>0</v>
      </c>
      <c r="H41" s="3">
        <f>[3]SM!D41</f>
        <v>45985</v>
      </c>
      <c r="I41" s="4">
        <f>[3]SM!E41</f>
        <v>1</v>
      </c>
      <c r="J41" s="3">
        <f>[3]SM!F41</f>
        <v>46052</v>
      </c>
      <c r="K41" s="5">
        <f>[3]SM!G41</f>
        <v>-17.738950372811111</v>
      </c>
      <c r="L41" s="5">
        <f>[3]SM!$H41</f>
        <v>48.753958928339678</v>
      </c>
      <c r="M41" s="4">
        <f ca="1">[3]SM!I41</f>
        <v>4</v>
      </c>
    </row>
    <row r="42" spans="1:13" x14ac:dyDescent="0.25">
      <c r="A42" s="4">
        <v>41</v>
      </c>
      <c r="B42" s="4" t="str">
        <f>MAIN!B43</f>
        <v>XBT Curncy</v>
      </c>
      <c r="C42" s="4" t="str">
        <f>MAIN!C42</f>
        <v>Cardano</v>
      </c>
      <c r="D42" s="4" t="str">
        <f>MAIN!D42</f>
        <v>CRYPTO</v>
      </c>
      <c r="E42" s="4">
        <f ca="1">VLOOKUP($B42,MAIN!$B:$E,4,FALSE)</f>
        <v>-1</v>
      </c>
      <c r="F42" s="3">
        <f>[3]SM!B42</f>
        <v>0</v>
      </c>
      <c r="G42" s="3">
        <f>[3]SM!C42</f>
        <v>46059</v>
      </c>
      <c r="H42" s="3">
        <f>[3]SM!D42</f>
        <v>46059</v>
      </c>
      <c r="I42" s="4">
        <f>[3]SM!E42</f>
        <v>1</v>
      </c>
      <c r="J42" s="3">
        <f>[3]SM!F42</f>
        <v>46036</v>
      </c>
      <c r="K42" s="5">
        <f>[3]SM!G42</f>
        <v>-34.215281981087074</v>
      </c>
      <c r="L42" s="5">
        <f>[3]SM!$H42</f>
        <v>32.277627320063715</v>
      </c>
      <c r="M42" s="4">
        <f ca="1">[3]SM!I42</f>
        <v>9</v>
      </c>
    </row>
    <row r="43" spans="1:13" x14ac:dyDescent="0.25">
      <c r="A43" s="4">
        <v>42</v>
      </c>
      <c r="B43" s="4" t="str">
        <f>MAIN!B44</f>
        <v>XET Curncy</v>
      </c>
      <c r="C43" s="4" t="str">
        <f>MAIN!C43</f>
        <v>Bitcoin</v>
      </c>
      <c r="D43" s="4" t="str">
        <f>MAIN!D43</f>
        <v>CRYPTO</v>
      </c>
      <c r="E43" s="4">
        <f ca="1">VLOOKUP($B43,MAIN!$B:$E,4,FALSE)</f>
        <v>-1</v>
      </c>
      <c r="F43" s="3">
        <f>[3]SM!B43</f>
        <v>0</v>
      </c>
      <c r="G43" s="3">
        <f>[3]SM!C43</f>
        <v>46057</v>
      </c>
      <c r="H43" s="3">
        <f>[3]SM!D43</f>
        <v>46059</v>
      </c>
      <c r="I43" s="4">
        <f>[3]SM!E43</f>
        <v>1</v>
      </c>
      <c r="J43" s="3">
        <f>[3]SM!F43</f>
        <v>46036</v>
      </c>
      <c r="K43" s="5">
        <f>[3]SM!G43</f>
        <v>-34.632549492037015</v>
      </c>
      <c r="L43" s="5">
        <f>[3]SM!$H43</f>
        <v>31.860359809113774</v>
      </c>
      <c r="M43" s="4">
        <f ca="1">[3]SM!I43</f>
        <v>9</v>
      </c>
    </row>
    <row r="44" spans="1:13" x14ac:dyDescent="0.25">
      <c r="A44" s="4">
        <v>43</v>
      </c>
      <c r="B44" s="4" t="str">
        <f>MAIN!B45</f>
        <v>XRP Curncy</v>
      </c>
      <c r="C44" s="4" t="str">
        <f>MAIN!C44</f>
        <v>Ethereum</v>
      </c>
      <c r="D44" s="4" t="str">
        <f>MAIN!D44</f>
        <v>CRYPTO</v>
      </c>
      <c r="E44" s="4">
        <f ca="1">VLOOKUP($B44,MAIN!$B:$E,4,FALSE)</f>
        <v>-1</v>
      </c>
      <c r="F44" s="3">
        <f>[3]SM!B44</f>
        <v>0</v>
      </c>
      <c r="G44" s="3">
        <f>[3]SM!C44</f>
        <v>0</v>
      </c>
      <c r="H44" s="3">
        <f>[3]SM!D44</f>
        <v>46059</v>
      </c>
      <c r="I44" s="4">
        <f>[3]SM!E44</f>
        <v>1</v>
      </c>
      <c r="J44" s="3">
        <f>[3]SM!F44</f>
        <v>46036</v>
      </c>
      <c r="K44" s="5">
        <f>[3]SM!G44</f>
        <v>-36.691203038403799</v>
      </c>
      <c r="L44" s="5">
        <f>[3]SM!$H44</f>
        <v>29.80170626274699</v>
      </c>
      <c r="M44" s="4">
        <f ca="1">[3]SM!I44</f>
        <v>7</v>
      </c>
    </row>
    <row r="45" spans="1:13" x14ac:dyDescent="0.25">
      <c r="A45" s="4">
        <v>44</v>
      </c>
      <c r="B45" s="4" t="str">
        <f>MAIN!B46</f>
        <v>XSO Curncy</v>
      </c>
      <c r="C45" s="4" t="str">
        <f>MAIN!C45</f>
        <v>XRP</v>
      </c>
      <c r="D45" s="4" t="str">
        <f>MAIN!D45</f>
        <v>CRYPTO</v>
      </c>
      <c r="E45" s="4">
        <f ca="1">VLOOKUP($B45,MAIN!$B:$E,4,FALSE)</f>
        <v>-1</v>
      </c>
      <c r="F45" s="3">
        <f>[3]SM!B45</f>
        <v>0</v>
      </c>
      <c r="G45" s="3">
        <f>[3]SM!C45</f>
        <v>46059</v>
      </c>
      <c r="H45" s="3">
        <f>[3]SM!D45</f>
        <v>46059</v>
      </c>
      <c r="I45" s="4">
        <f>[3]SM!E45</f>
        <v>1</v>
      </c>
      <c r="J45" s="3">
        <f>[3]SM!F45</f>
        <v>46036</v>
      </c>
      <c r="K45" s="5">
        <f>[3]SM!G45</f>
        <v>-31.449140719462775</v>
      </c>
      <c r="L45" s="5">
        <f>[3]SM!$H45</f>
        <v>35.043768581688013</v>
      </c>
      <c r="M45" s="4">
        <f ca="1">[3]SM!I45</f>
        <v>9</v>
      </c>
    </row>
    <row r="46" spans="1:13" x14ac:dyDescent="0.25">
      <c r="A46" s="4">
        <v>45</v>
      </c>
      <c r="B46" s="4" t="str">
        <f>MAIN!B47</f>
        <v>AUDEUR Curncy</v>
      </c>
      <c r="C46" s="4" t="str">
        <f>MAIN!C46</f>
        <v>Solana</v>
      </c>
      <c r="D46" s="4" t="str">
        <f>MAIN!D46</f>
        <v>CRYPTO</v>
      </c>
      <c r="E46" s="4">
        <f ca="1">VLOOKUP($B46,MAIN!$B:$E,4,FALSE)</f>
        <v>2</v>
      </c>
      <c r="F46" s="3">
        <f>[3]SM!B46</f>
        <v>0</v>
      </c>
      <c r="G46" s="3">
        <f>[3]SM!C46</f>
        <v>46058</v>
      </c>
      <c r="H46" s="3">
        <f>[3]SM!D46</f>
        <v>46059</v>
      </c>
      <c r="I46" s="4">
        <f>[3]SM!E46</f>
        <v>1</v>
      </c>
      <c r="J46" s="3">
        <f>[3]SM!F46</f>
        <v>46036</v>
      </c>
      <c r="K46" s="5">
        <f>[3]SM!G46</f>
        <v>-38.535542270522242</v>
      </c>
      <c r="L46" s="5">
        <f>[3]SM!$H46</f>
        <v>27.957367030628546</v>
      </c>
      <c r="M46" s="4">
        <f ca="1">[3]SM!I46</f>
        <v>9</v>
      </c>
    </row>
    <row r="47" spans="1:13" x14ac:dyDescent="0.25">
      <c r="A47" s="4">
        <v>46</v>
      </c>
      <c r="B47" s="4" t="str">
        <f>MAIN!B48</f>
        <v>AUDJPY Curncy</v>
      </c>
      <c r="C47" s="4" t="str">
        <f>MAIN!C47</f>
        <v>AUD/EUR</v>
      </c>
      <c r="D47" s="4" t="str">
        <f>MAIN!D47</f>
        <v>CURRENCY</v>
      </c>
      <c r="E47" s="4">
        <f ca="1">VLOOKUP($B47,MAIN!$B:$E,4,FALSE)</f>
        <v>3</v>
      </c>
      <c r="F47" s="3">
        <f>[3]SM!B47</f>
        <v>0</v>
      </c>
      <c r="G47" s="3">
        <f>[3]SM!C47</f>
        <v>0</v>
      </c>
      <c r="H47" s="3">
        <f>[3]SM!D47</f>
        <v>45986</v>
      </c>
      <c r="I47" s="4">
        <f>[3]SM!E47</f>
        <v>1</v>
      </c>
      <c r="J47" s="3">
        <f>[3]SM!F47</f>
        <v>46056</v>
      </c>
      <c r="K47" s="5">
        <f>[3]SM!G47</f>
        <v>3.2644157295068652</v>
      </c>
      <c r="L47" s="5">
        <f>[3]SM!$H47</f>
        <v>69.757325030657654</v>
      </c>
      <c r="M47" s="4">
        <f ca="1">[3]SM!I47</f>
        <v>2</v>
      </c>
    </row>
    <row r="48" spans="1:13" x14ac:dyDescent="0.25">
      <c r="A48" s="4">
        <v>47</v>
      </c>
      <c r="B48" s="4" t="str">
        <f>MAIN!B49</f>
        <v>AUDUSD Curncy</v>
      </c>
      <c r="C48" s="4" t="str">
        <f>MAIN!C48</f>
        <v>AUD/JPY</v>
      </c>
      <c r="D48" s="4" t="str">
        <f>MAIN!D48</f>
        <v>CURRENCY</v>
      </c>
      <c r="E48" s="4">
        <f ca="1">VLOOKUP($B48,MAIN!$B:$E,4,FALSE)</f>
        <v>0</v>
      </c>
      <c r="F48" s="3">
        <f>[3]SM!B48</f>
        <v>0</v>
      </c>
      <c r="G48" s="3">
        <f>[3]SM!C48</f>
        <v>0</v>
      </c>
      <c r="H48" s="3">
        <f>[3]SM!D48</f>
        <v>45979</v>
      </c>
      <c r="I48" s="4">
        <f>[3]SM!E48</f>
        <v>1</v>
      </c>
      <c r="J48" s="3">
        <f>[3]SM!F48</f>
        <v>46062</v>
      </c>
      <c r="K48" s="5">
        <f>[3]SM!G48</f>
        <v>-6.1124778775423749</v>
      </c>
      <c r="L48" s="5">
        <f>[3]SM!$H48</f>
        <v>60.380431423608414</v>
      </c>
      <c r="M48" s="4">
        <f ca="1">[3]SM!I48</f>
        <v>2</v>
      </c>
    </row>
    <row r="49" spans="1:13" x14ac:dyDescent="0.25">
      <c r="A49" s="4">
        <v>48</v>
      </c>
      <c r="B49" s="4" t="str">
        <f>MAIN!B50</f>
        <v>BGNEUR Curncy</v>
      </c>
      <c r="C49" s="4" t="str">
        <f>MAIN!C49</f>
        <v>AUD/USD</v>
      </c>
      <c r="D49" s="4" t="str">
        <f>MAIN!D49</f>
        <v>CURRENCY</v>
      </c>
      <c r="E49" s="4">
        <f ca="1">VLOOKUP($B49,MAIN!$B:$E,4,FALSE)</f>
        <v>-1</v>
      </c>
      <c r="F49" s="3">
        <f>[3]SM!B49</f>
        <v>0</v>
      </c>
      <c r="G49" s="3">
        <f>[3]SM!C49</f>
        <v>0</v>
      </c>
      <c r="H49" s="3">
        <f>[3]SM!D49</f>
        <v>45982</v>
      </c>
      <c r="I49" s="4">
        <f>[3]SM!E49</f>
        <v>1</v>
      </c>
      <c r="J49" s="3">
        <f>[3]SM!F49</f>
        <v>46062</v>
      </c>
      <c r="K49" s="5">
        <f>[3]SM!G49</f>
        <v>1.1301913327697406</v>
      </c>
      <c r="L49" s="5">
        <f>[3]SM!$H49</f>
        <v>67.623100633920529</v>
      </c>
      <c r="M49" s="4">
        <f ca="1">[3]SM!I49</f>
        <v>2</v>
      </c>
    </row>
    <row r="50" spans="1:13" x14ac:dyDescent="0.25">
      <c r="A50" s="4">
        <v>49</v>
      </c>
      <c r="B50" s="4" t="str">
        <f>MAIN!B51</f>
        <v>BGNUSD Curncy</v>
      </c>
      <c r="C50" s="4" t="str">
        <f>MAIN!C50</f>
        <v>BGN/EUR</v>
      </c>
      <c r="D50" s="4" t="str">
        <f>MAIN!D50</f>
        <v>CURRENCY</v>
      </c>
      <c r="E50" s="4">
        <f ca="1">VLOOKUP($B50,MAIN!$B:$E,4,FALSE)</f>
        <v>3</v>
      </c>
      <c r="F50" s="3">
        <f>[3]SM!B50</f>
        <v>0</v>
      </c>
      <c r="G50" s="3">
        <f>[3]SM!C50</f>
        <v>0</v>
      </c>
      <c r="H50" s="3">
        <f>[3]SM!D50</f>
        <v>46017</v>
      </c>
      <c r="I50" s="4">
        <f>[3]SM!E50</f>
        <v>1</v>
      </c>
      <c r="J50" s="3">
        <f>[3]SM!F50</f>
        <v>46034</v>
      </c>
      <c r="K50" s="5">
        <f>[3]SM!G50</f>
        <v>-14.974018002647476</v>
      </c>
      <c r="L50" s="5">
        <f>[3]SM!$H50</f>
        <v>51.518891298503313</v>
      </c>
      <c r="M50" s="4">
        <f ca="1">[3]SM!I50</f>
        <v>4</v>
      </c>
    </row>
    <row r="51" spans="1:13" x14ac:dyDescent="0.25">
      <c r="A51" s="4">
        <v>50</v>
      </c>
      <c r="B51" s="4" t="str">
        <f>MAIN!B52</f>
        <v>BRLEUR Curncy</v>
      </c>
      <c r="C51" s="4" t="str">
        <f>MAIN!C51</f>
        <v>BGN/USD</v>
      </c>
      <c r="D51" s="4" t="str">
        <f>MAIN!D51</f>
        <v>CURRENCY</v>
      </c>
      <c r="E51" s="4">
        <f ca="1">VLOOKUP($B51,MAIN!$B:$E,4,FALSE)</f>
        <v>3</v>
      </c>
      <c r="F51" s="3">
        <f>[3]SM!B51</f>
        <v>0</v>
      </c>
      <c r="G51" s="3">
        <f>[3]SM!C51</f>
        <v>0</v>
      </c>
      <c r="H51" s="3">
        <f>[3]SM!D51</f>
        <v>45982</v>
      </c>
      <c r="I51" s="4">
        <f>[3]SM!E51</f>
        <v>1</v>
      </c>
      <c r="J51" s="3">
        <f>[3]SM!F51</f>
        <v>46049</v>
      </c>
      <c r="K51" s="5">
        <f>[3]SM!G51</f>
        <v>-8.2340738399825923</v>
      </c>
      <c r="L51" s="5">
        <f>[3]SM!$H51</f>
        <v>58.258835461168196</v>
      </c>
      <c r="M51" s="4">
        <f ca="1">[3]SM!I51</f>
        <v>2</v>
      </c>
    </row>
    <row r="52" spans="1:13" x14ac:dyDescent="0.25">
      <c r="A52" s="4">
        <v>51</v>
      </c>
      <c r="B52" s="4" t="str">
        <f>MAIN!B53</f>
        <v>BRLUSD Curncy</v>
      </c>
      <c r="C52" s="4" t="str">
        <f>MAIN!C52</f>
        <v>BRL/EUR</v>
      </c>
      <c r="D52" s="4" t="str">
        <f>MAIN!D52</f>
        <v>CURRENCY</v>
      </c>
      <c r="E52" s="4">
        <f ca="1">VLOOKUP($B52,MAIN!$B:$E,4,FALSE)</f>
        <v>5</v>
      </c>
      <c r="F52" s="3">
        <f>[3]SM!B52</f>
        <v>46021</v>
      </c>
      <c r="G52" s="3">
        <f>[3]SM!C52</f>
        <v>0</v>
      </c>
      <c r="H52" s="3">
        <f>[3]SM!D52</f>
        <v>46014</v>
      </c>
      <c r="I52" s="4">
        <f>[3]SM!E52</f>
        <v>1</v>
      </c>
      <c r="J52" s="3">
        <f>[3]SM!F52</f>
        <v>46056</v>
      </c>
      <c r="K52" s="5">
        <f>[3]SM!G52</f>
        <v>-7.10598157215518</v>
      </c>
      <c r="L52" s="5">
        <f>[3]SM!$H52</f>
        <v>59.386927728995609</v>
      </c>
      <c r="M52" s="4">
        <f ca="1">[3]SM!I52</f>
        <v>2</v>
      </c>
    </row>
    <row r="53" spans="1:13" x14ac:dyDescent="0.25">
      <c r="A53" s="4">
        <v>52</v>
      </c>
      <c r="B53" s="4" t="str">
        <f>MAIN!B54</f>
        <v>CADEUR Curncy</v>
      </c>
      <c r="C53" s="4" t="str">
        <f>MAIN!C53</f>
        <v>BRL/USD</v>
      </c>
      <c r="D53" s="4" t="str">
        <f>MAIN!D53</f>
        <v>CURRENCY</v>
      </c>
      <c r="E53" s="4">
        <f ca="1">VLOOKUP($B53,MAIN!$B:$E,4,FALSE)</f>
        <v>-1</v>
      </c>
      <c r="F53" s="3">
        <f>[3]SM!B53</f>
        <v>0</v>
      </c>
      <c r="G53" s="3">
        <f>[3]SM!C53</f>
        <v>0</v>
      </c>
      <c r="H53" s="3">
        <f>[3]SM!D53</f>
        <v>46013</v>
      </c>
      <c r="I53" s="4">
        <f>[3]SM!E53</f>
        <v>1</v>
      </c>
      <c r="J53" s="3">
        <f>[3]SM!F53</f>
        <v>46051</v>
      </c>
      <c r="K53" s="5">
        <f>[3]SM!G53</f>
        <v>-1.9502284853553675</v>
      </c>
      <c r="L53" s="5">
        <f>[3]SM!$H53</f>
        <v>64.542680815795421</v>
      </c>
      <c r="M53" s="4">
        <f ca="1">[3]SM!I53</f>
        <v>2</v>
      </c>
    </row>
    <row r="54" spans="1:13" x14ac:dyDescent="0.25">
      <c r="A54" s="4">
        <v>53</v>
      </c>
      <c r="B54" s="4" t="str">
        <f>MAIN!B55</f>
        <v>CADJPY Curncy</v>
      </c>
      <c r="C54" s="4" t="str">
        <f>MAIN!C54</f>
        <v>CAD/EUR</v>
      </c>
      <c r="D54" s="4" t="str">
        <f>MAIN!D54</f>
        <v>CURRENCY</v>
      </c>
      <c r="E54" s="4">
        <f ca="1">VLOOKUP($B54,MAIN!$B:$E,4,FALSE)</f>
        <v>-1</v>
      </c>
      <c r="F54" s="3">
        <f>[3]SM!B54</f>
        <v>0</v>
      </c>
      <c r="G54" s="3">
        <f>[3]SM!C54</f>
        <v>0</v>
      </c>
      <c r="H54" s="3">
        <f>[3]SM!D54</f>
        <v>46049</v>
      </c>
      <c r="I54" s="4">
        <f>[3]SM!E54</f>
        <v>1</v>
      </c>
      <c r="J54" s="3">
        <f>[3]SM!F54</f>
        <v>46052</v>
      </c>
      <c r="K54" s="5">
        <f>[3]SM!G54</f>
        <v>-10.459861199529165</v>
      </c>
      <c r="L54" s="5">
        <f>[3]SM!$H54</f>
        <v>56.033048101621624</v>
      </c>
      <c r="M54" s="4">
        <f ca="1">[3]SM!I54</f>
        <v>2</v>
      </c>
    </row>
    <row r="55" spans="1:13" x14ac:dyDescent="0.25">
      <c r="A55" s="4">
        <v>54</v>
      </c>
      <c r="B55" s="4" t="str">
        <f>MAIN!B56</f>
        <v>CADUSD Curncy</v>
      </c>
      <c r="C55" s="4" t="str">
        <f>MAIN!C55</f>
        <v>CAD/JPY</v>
      </c>
      <c r="D55" s="4" t="str">
        <f>MAIN!D55</f>
        <v>CURRENCY</v>
      </c>
      <c r="E55" s="4">
        <f ca="1">VLOOKUP($B55,MAIN!$B:$E,4,FALSE)</f>
        <v>4</v>
      </c>
      <c r="F55" s="3">
        <f>[3]SM!B55</f>
        <v>0</v>
      </c>
      <c r="G55" s="3">
        <f>[3]SM!C55</f>
        <v>0</v>
      </c>
      <c r="H55" s="3">
        <f>[3]SM!D55</f>
        <v>45975</v>
      </c>
      <c r="I55" s="4">
        <f>[3]SM!E55</f>
        <v>1</v>
      </c>
      <c r="J55" s="3">
        <f>[3]SM!F55</f>
        <v>46045</v>
      </c>
      <c r="K55" s="5">
        <f>[3]SM!G55</f>
        <v>-16.030966483753019</v>
      </c>
      <c r="L55" s="5">
        <f>[3]SM!$H55</f>
        <v>50.46194281739777</v>
      </c>
      <c r="M55" s="4">
        <f ca="1">[3]SM!I55</f>
        <v>6</v>
      </c>
    </row>
    <row r="56" spans="1:13" x14ac:dyDescent="0.25">
      <c r="A56" s="4">
        <v>55</v>
      </c>
      <c r="B56" s="4" t="str">
        <f>MAIN!B57</f>
        <v>CHFEUR Curncy</v>
      </c>
      <c r="C56" s="4" t="str">
        <f>MAIN!C56</f>
        <v>CAD/USD</v>
      </c>
      <c r="D56" s="4" t="str">
        <f>MAIN!D56</f>
        <v>CURRENCY</v>
      </c>
      <c r="E56" s="4">
        <f ca="1">VLOOKUP($B56,MAIN!$B:$E,4,FALSE)</f>
        <v>4</v>
      </c>
      <c r="F56" s="3">
        <f>[3]SM!B56</f>
        <v>0</v>
      </c>
      <c r="G56" s="3">
        <f>[3]SM!C56</f>
        <v>0</v>
      </c>
      <c r="H56" s="3">
        <f>[3]SM!D56</f>
        <v>45982</v>
      </c>
      <c r="I56" s="4">
        <f>[3]SM!E56</f>
        <v>1</v>
      </c>
      <c r="J56" s="3">
        <f>[3]SM!F56</f>
        <v>46052</v>
      </c>
      <c r="K56" s="5">
        <f>[3]SM!G56</f>
        <v>-3.6756764470795531</v>
      </c>
      <c r="L56" s="5">
        <f>[3]SM!$H56</f>
        <v>62.817232854071236</v>
      </c>
      <c r="M56" s="4">
        <f ca="1">[3]SM!I56</f>
        <v>2</v>
      </c>
    </row>
    <row r="57" spans="1:13" x14ac:dyDescent="0.25">
      <c r="A57" s="4">
        <v>56</v>
      </c>
      <c r="B57" s="4" t="str">
        <f>MAIN!B58</f>
        <v>CHFJPY Curncy</v>
      </c>
      <c r="C57" s="4" t="str">
        <f>MAIN!C57</f>
        <v>CHF/EUR</v>
      </c>
      <c r="D57" s="4" t="str">
        <f>MAIN!D57</f>
        <v>CURRENCY</v>
      </c>
      <c r="E57" s="4">
        <f ca="1">VLOOKUP($B57,MAIN!$B:$E,4,FALSE)</f>
        <v>1</v>
      </c>
      <c r="F57" s="3">
        <f>[3]SM!B57</f>
        <v>0</v>
      </c>
      <c r="G57" s="3">
        <f>[3]SM!C57</f>
        <v>0</v>
      </c>
      <c r="H57" s="3">
        <f>[3]SM!D57</f>
        <v>45999</v>
      </c>
      <c r="I57" s="4">
        <f>[3]SM!E57</f>
        <v>1</v>
      </c>
      <c r="J57" s="3">
        <f>[3]SM!F57</f>
        <v>46063</v>
      </c>
      <c r="K57" s="5">
        <f>[3]SM!G57</f>
        <v>-0.8108205002799167</v>
      </c>
      <c r="L57" s="5">
        <f>[3]SM!$H57</f>
        <v>65.682088800870872</v>
      </c>
      <c r="M57" s="4">
        <f ca="1">[3]SM!I57</f>
        <v>2</v>
      </c>
    </row>
    <row r="58" spans="1:13" x14ac:dyDescent="0.25">
      <c r="A58" s="4">
        <v>57</v>
      </c>
      <c r="B58" s="4" t="str">
        <f>MAIN!B59</f>
        <v>CHFUSD Curncy</v>
      </c>
      <c r="C58" s="4" t="str">
        <f>MAIN!C58</f>
        <v>CHF/JPY</v>
      </c>
      <c r="D58" s="4" t="str">
        <f>MAIN!D58</f>
        <v>CURRENCY</v>
      </c>
      <c r="E58" s="4">
        <f ca="1">VLOOKUP($B58,MAIN!$B:$E,4,FALSE)</f>
        <v>4</v>
      </c>
      <c r="F58" s="3">
        <f>[3]SM!B58</f>
        <v>0</v>
      </c>
      <c r="G58" s="3">
        <f>[3]SM!C58</f>
        <v>0</v>
      </c>
      <c r="H58" s="3">
        <f>[3]SM!D58</f>
        <v>45996</v>
      </c>
      <c r="I58" s="4">
        <f>[3]SM!E58</f>
        <v>1</v>
      </c>
      <c r="J58" s="3">
        <f>[3]SM!F58</f>
        <v>46062</v>
      </c>
      <c r="K58" s="5">
        <f>[3]SM!G58</f>
        <v>-10.728769857298474</v>
      </c>
      <c r="L58" s="5">
        <f>[3]SM!$H58</f>
        <v>55.764139443852315</v>
      </c>
      <c r="M58" s="4">
        <f ca="1">[3]SM!I58</f>
        <v>2</v>
      </c>
    </row>
    <row r="59" spans="1:13" x14ac:dyDescent="0.25">
      <c r="A59" s="4">
        <v>58</v>
      </c>
      <c r="B59" s="4" t="str">
        <f>MAIN!B60</f>
        <v>CLPEUR Curncy</v>
      </c>
      <c r="C59" s="4" t="str">
        <f>MAIN!C59</f>
        <v>CHF/USD</v>
      </c>
      <c r="D59" s="4" t="str">
        <f>MAIN!D59</f>
        <v>CURRENCY</v>
      </c>
      <c r="E59" s="4">
        <f ca="1">VLOOKUP($B59,MAIN!$B:$E,4,FALSE)</f>
        <v>5</v>
      </c>
      <c r="F59" s="3">
        <f>[3]SM!B59</f>
        <v>0</v>
      </c>
      <c r="G59" s="3">
        <f>[3]SM!C59</f>
        <v>0</v>
      </c>
      <c r="H59" s="3">
        <f>[3]SM!D59</f>
        <v>45985</v>
      </c>
      <c r="I59" s="4">
        <f>[3]SM!E59</f>
        <v>1</v>
      </c>
      <c r="J59" s="3">
        <f>[3]SM!F59</f>
        <v>46049</v>
      </c>
      <c r="K59" s="5">
        <f>[3]SM!G59</f>
        <v>-4.8275930469417787</v>
      </c>
      <c r="L59" s="5">
        <f>[3]SM!$H59</f>
        <v>61.66531625420901</v>
      </c>
      <c r="M59" s="4">
        <f ca="1">[3]SM!I59</f>
        <v>2</v>
      </c>
    </row>
    <row r="60" spans="1:13" x14ac:dyDescent="0.25">
      <c r="A60" s="4">
        <v>59</v>
      </c>
      <c r="B60" s="4" t="str">
        <f>MAIN!B61</f>
        <v>CLPUSD Curncy</v>
      </c>
      <c r="C60" s="4" t="str">
        <f>MAIN!C60</f>
        <v>CLP/EUR</v>
      </c>
      <c r="D60" s="4" t="str">
        <f>MAIN!D60</f>
        <v>CURRENCY</v>
      </c>
      <c r="E60" s="4">
        <f ca="1">VLOOKUP($B60,MAIN!$B:$E,4,FALSE)</f>
        <v>2</v>
      </c>
      <c r="F60" s="3">
        <f>[3]SM!B60</f>
        <v>0</v>
      </c>
      <c r="G60" s="3">
        <f>[3]SM!C60</f>
        <v>0</v>
      </c>
      <c r="H60" s="3">
        <f>[3]SM!D60</f>
        <v>45975</v>
      </c>
      <c r="I60" s="4">
        <f>[3]SM!E60</f>
        <v>1</v>
      </c>
      <c r="J60" s="3">
        <f>[3]SM!F60</f>
        <v>46056</v>
      </c>
      <c r="K60" s="5">
        <f>[3]SM!G60</f>
        <v>-8.4484915393937854</v>
      </c>
      <c r="L60" s="5">
        <f>[3]SM!$H60</f>
        <v>58.044417761757003</v>
      </c>
      <c r="M60" s="4">
        <f ca="1">[3]SM!I60</f>
        <v>2</v>
      </c>
    </row>
    <row r="61" spans="1:13" x14ac:dyDescent="0.25">
      <c r="A61" s="4">
        <v>60</v>
      </c>
      <c r="B61" s="4" t="str">
        <f>MAIN!B62</f>
        <v>CNHEUR Curncy</v>
      </c>
      <c r="C61" s="4" t="str">
        <f>MAIN!C61</f>
        <v>CLP/USD</v>
      </c>
      <c r="D61" s="4" t="str">
        <f>MAIN!D61</f>
        <v>CURRENCY</v>
      </c>
      <c r="E61" s="4">
        <f ca="1">VLOOKUP($B61,MAIN!$B:$E,4,FALSE)</f>
        <v>-1</v>
      </c>
      <c r="F61" s="3">
        <f>[3]SM!B61</f>
        <v>0</v>
      </c>
      <c r="G61" s="3">
        <f>[3]SM!C61</f>
        <v>0</v>
      </c>
      <c r="H61" s="3">
        <f>[3]SM!D61</f>
        <v>45985</v>
      </c>
      <c r="I61" s="4">
        <f>[3]SM!E61</f>
        <v>1</v>
      </c>
      <c r="J61" s="3">
        <f>[3]SM!F61</f>
        <v>46062</v>
      </c>
      <c r="K61" s="5">
        <f>[3]SM!G61</f>
        <v>-3.8089194591104203</v>
      </c>
      <c r="L61" s="5">
        <f>[3]SM!$H61</f>
        <v>62.683989842040369</v>
      </c>
      <c r="M61" s="4">
        <f ca="1">[3]SM!I61</f>
        <v>2</v>
      </c>
    </row>
    <row r="62" spans="1:13" x14ac:dyDescent="0.25">
      <c r="A62" s="4">
        <v>61</v>
      </c>
      <c r="B62" s="4" t="str">
        <f>MAIN!B63</f>
        <v>CNHJPY Curncy</v>
      </c>
      <c r="C62" s="4" t="str">
        <f>MAIN!C62</f>
        <v>CNH/EUR</v>
      </c>
      <c r="D62" s="4" t="str">
        <f>MAIN!D62</f>
        <v>CURRENCY</v>
      </c>
      <c r="E62" s="4">
        <f ca="1">VLOOKUP($B62,MAIN!$B:$E,4,FALSE)</f>
        <v>1</v>
      </c>
      <c r="F62" s="3">
        <f>[3]SM!B62</f>
        <v>0</v>
      </c>
      <c r="G62" s="3">
        <f>[3]SM!C62</f>
        <v>0</v>
      </c>
      <c r="H62" s="3">
        <f>[3]SM!D62</f>
        <v>46049</v>
      </c>
      <c r="I62" s="4">
        <f>[3]SM!E62</f>
        <v>1</v>
      </c>
      <c r="J62" s="3">
        <f>[3]SM!F62</f>
        <v>46041</v>
      </c>
      <c r="K62" s="5">
        <f>[3]SM!G62</f>
        <v>-18.912651443505077</v>
      </c>
      <c r="L62" s="5">
        <f>[3]SM!$H62</f>
        <v>47.580257857645712</v>
      </c>
      <c r="M62" s="4">
        <f ca="1">[3]SM!I62</f>
        <v>6</v>
      </c>
    </row>
    <row r="63" spans="1:13" x14ac:dyDescent="0.25">
      <c r="A63" s="4">
        <v>62</v>
      </c>
      <c r="B63" s="4" t="str">
        <f>MAIN!B64</f>
        <v>CNHUSD Curncy</v>
      </c>
      <c r="C63" s="4" t="str">
        <f>MAIN!C63</f>
        <v>CNH/JPY</v>
      </c>
      <c r="D63" s="4" t="str">
        <f>MAIN!D63</f>
        <v>CURRENCY</v>
      </c>
      <c r="E63" s="4">
        <f ca="1">VLOOKUP($B63,MAIN!$B:$E,4,FALSE)</f>
        <v>0</v>
      </c>
      <c r="F63" s="3">
        <f>[3]SM!B63</f>
        <v>0</v>
      </c>
      <c r="G63" s="3">
        <f>[3]SM!C63</f>
        <v>0</v>
      </c>
      <c r="H63" s="3">
        <f>[3]SM!D63</f>
        <v>45975</v>
      </c>
      <c r="I63" s="4">
        <f>[3]SM!E63</f>
        <v>1</v>
      </c>
      <c r="J63" s="3">
        <f>[3]SM!F63</f>
        <v>46045</v>
      </c>
      <c r="K63" s="5">
        <f>[3]SM!G63</f>
        <v>-20.115400860715376</v>
      </c>
      <c r="L63" s="5">
        <f>[3]SM!$H63</f>
        <v>46.377508440435413</v>
      </c>
      <c r="M63" s="4">
        <f ca="1">[3]SM!I63</f>
        <v>6</v>
      </c>
    </row>
    <row r="64" spans="1:13" x14ac:dyDescent="0.25">
      <c r="A64" s="4">
        <v>63</v>
      </c>
      <c r="B64" s="4" t="str">
        <f>MAIN!B65</f>
        <v>CNYUSD Curncy</v>
      </c>
      <c r="C64" s="4" t="str">
        <f>MAIN!C64</f>
        <v>CNH/USD</v>
      </c>
      <c r="D64" s="4" t="str">
        <f>MAIN!D64</f>
        <v>CURRENCY</v>
      </c>
      <c r="E64" s="4">
        <f ca="1">VLOOKUP($B64,MAIN!$B:$E,4,FALSE)</f>
        <v>-1</v>
      </c>
      <c r="F64" s="3">
        <f>[3]SM!B64</f>
        <v>0</v>
      </c>
      <c r="G64" s="3">
        <f>[3]SM!C64</f>
        <v>0</v>
      </c>
      <c r="H64" s="3">
        <f>[3]SM!D64</f>
        <v>45980</v>
      </c>
      <c r="I64" s="4">
        <f>[3]SM!E64</f>
        <v>1</v>
      </c>
      <c r="J64" s="3">
        <f>[3]SM!F64</f>
        <v>46063</v>
      </c>
      <c r="K64" s="5">
        <f>[3]SM!G64</f>
        <v>6.2737486513354526</v>
      </c>
      <c r="L64" s="5">
        <f>[3]SM!$H64</f>
        <v>72.766657952486241</v>
      </c>
      <c r="M64" s="4">
        <f ca="1">[3]SM!I64</f>
        <v>2</v>
      </c>
    </row>
    <row r="65" spans="1:13" x14ac:dyDescent="0.25">
      <c r="A65" s="4">
        <v>64</v>
      </c>
      <c r="B65" s="4" t="str">
        <f>MAIN!B66</f>
        <v>CZKEUR Curncy</v>
      </c>
      <c r="C65" s="4" t="str">
        <f>MAIN!C65</f>
        <v>CNY/USD</v>
      </c>
      <c r="D65" s="4" t="str">
        <f>MAIN!D65</f>
        <v>CURRENCY</v>
      </c>
      <c r="E65" s="4">
        <f ca="1">VLOOKUP($B65,MAIN!$B:$E,4,FALSE)</f>
        <v>-1</v>
      </c>
      <c r="F65" s="3">
        <f>[3]SM!B65</f>
        <v>0</v>
      </c>
      <c r="G65" s="3">
        <f>[3]SM!C65</f>
        <v>0</v>
      </c>
      <c r="H65" s="3">
        <f>[3]SM!D65</f>
        <v>45981</v>
      </c>
      <c r="I65" s="4">
        <f>[3]SM!E65</f>
        <v>1</v>
      </c>
      <c r="J65" s="3">
        <f>[3]SM!F65</f>
        <v>46063</v>
      </c>
      <c r="K65" s="5">
        <f>[3]SM!G65</f>
        <v>14.236612294479642</v>
      </c>
      <c r="L65" s="5">
        <f>[3]SM!$H65</f>
        <v>80.72952159563043</v>
      </c>
      <c r="M65" s="4">
        <f ca="1">[3]SM!I65</f>
        <v>2</v>
      </c>
    </row>
    <row r="66" spans="1:13" x14ac:dyDescent="0.25">
      <c r="A66" s="4">
        <v>65</v>
      </c>
      <c r="B66" s="4" t="str">
        <f>MAIN!B67</f>
        <v>CZKUSD Curncy</v>
      </c>
      <c r="C66" s="4" t="str">
        <f>MAIN!C66</f>
        <v>CZK/EUR</v>
      </c>
      <c r="D66" s="4" t="str">
        <f>MAIN!D66</f>
        <v>CURRENCY</v>
      </c>
      <c r="E66" s="4">
        <f ca="1">VLOOKUP($B66,MAIN!$B:$E,4,FALSE)</f>
        <v>3</v>
      </c>
      <c r="F66" s="3">
        <f>[3]SM!B66</f>
        <v>0</v>
      </c>
      <c r="G66" s="3">
        <f>[3]SM!C66</f>
        <v>0</v>
      </c>
      <c r="H66" s="3">
        <f>[3]SM!D66</f>
        <v>46008</v>
      </c>
      <c r="I66" s="4">
        <f>[3]SM!E66</f>
        <v>1</v>
      </c>
      <c r="J66" s="3">
        <f>[3]SM!F66</f>
        <v>46035</v>
      </c>
      <c r="K66" s="5">
        <f>[3]SM!G66</f>
        <v>-14.474810783418697</v>
      </c>
      <c r="L66" s="5">
        <f>[3]SM!$H66</f>
        <v>52.018098517732092</v>
      </c>
      <c r="M66" s="4">
        <f ca="1">[3]SM!I66</f>
        <v>4</v>
      </c>
    </row>
    <row r="67" spans="1:13" x14ac:dyDescent="0.25">
      <c r="A67" s="4">
        <v>66</v>
      </c>
      <c r="B67" s="4" t="str">
        <f>MAIN!B68</f>
        <v>DKKEUR Curncy</v>
      </c>
      <c r="C67" s="4" t="str">
        <f>MAIN!C67</f>
        <v>CZK/USD</v>
      </c>
      <c r="D67" s="4" t="str">
        <f>MAIN!D67</f>
        <v>CURRENCY</v>
      </c>
      <c r="E67" s="4">
        <f ca="1">VLOOKUP($B67,MAIN!$B:$E,4,FALSE)</f>
        <v>-1</v>
      </c>
      <c r="F67" s="3">
        <f>[3]SM!B67</f>
        <v>0</v>
      </c>
      <c r="G67" s="3">
        <f>[3]SM!C67</f>
        <v>0</v>
      </c>
      <c r="H67" s="3">
        <f>[3]SM!D67</f>
        <v>45982</v>
      </c>
      <c r="I67" s="4">
        <f>[3]SM!E67</f>
        <v>1</v>
      </c>
      <c r="J67" s="3">
        <f>[3]SM!F67</f>
        <v>46049</v>
      </c>
      <c r="K67" s="5">
        <f>[3]SM!G67</f>
        <v>-8.2582015073520125</v>
      </c>
      <c r="L67" s="5">
        <f>[3]SM!$H67</f>
        <v>58.234707793798776</v>
      </c>
      <c r="M67" s="4">
        <f ca="1">[3]SM!I67</f>
        <v>2</v>
      </c>
    </row>
    <row r="68" spans="1:13" x14ac:dyDescent="0.25">
      <c r="A68" s="4">
        <v>67</v>
      </c>
      <c r="B68" s="4" t="str">
        <f>MAIN!B69</f>
        <v>DKKJPY Curncy</v>
      </c>
      <c r="C68" s="4" t="str">
        <f>MAIN!C68</f>
        <v>DKK/EUR</v>
      </c>
      <c r="D68" s="4" t="str">
        <f>MAIN!D68</f>
        <v>CURRENCY</v>
      </c>
      <c r="E68" s="4">
        <f ca="1">VLOOKUP($B68,MAIN!$B:$E,4,FALSE)</f>
        <v>-1</v>
      </c>
      <c r="F68" s="3">
        <f>[3]SM!B68</f>
        <v>46031</v>
      </c>
      <c r="G68" s="3">
        <f>[3]SM!C68</f>
        <v>0</v>
      </c>
      <c r="H68" s="3">
        <f>[3]SM!D68</f>
        <v>46010</v>
      </c>
      <c r="I68" s="4">
        <f>[3]SM!E68</f>
        <v>1</v>
      </c>
      <c r="J68" s="3">
        <f>[3]SM!F68</f>
        <v>46041</v>
      </c>
      <c r="K68" s="5">
        <f>[3]SM!G68</f>
        <v>-12.84301705691653</v>
      </c>
      <c r="L68" s="5">
        <f>[3]SM!$H68</f>
        <v>53.649892244234259</v>
      </c>
      <c r="M68" s="4">
        <f ca="1">[3]SM!I68</f>
        <v>4</v>
      </c>
    </row>
    <row r="69" spans="1:13" x14ac:dyDescent="0.25">
      <c r="A69" s="4">
        <v>68</v>
      </c>
      <c r="B69" s="4" t="str">
        <f>MAIN!B70</f>
        <v>DKKUSD Curncy</v>
      </c>
      <c r="C69" s="4" t="str">
        <f>MAIN!C69</f>
        <v>DKK/JPY</v>
      </c>
      <c r="D69" s="4" t="str">
        <f>MAIN!D69</f>
        <v>CURRENCY</v>
      </c>
      <c r="E69" s="4">
        <f ca="1">VLOOKUP($B69,MAIN!$B:$E,4,FALSE)</f>
        <v>5</v>
      </c>
      <c r="F69" s="3">
        <f>[3]SM!B69</f>
        <v>0</v>
      </c>
      <c r="G69" s="3">
        <f>[3]SM!C69</f>
        <v>0</v>
      </c>
      <c r="H69" s="3">
        <f>[3]SM!D69</f>
        <v>45975</v>
      </c>
      <c r="I69" s="4">
        <f>[3]SM!E69</f>
        <v>1</v>
      </c>
      <c r="J69" s="3">
        <f>[3]SM!F69</f>
        <v>46045</v>
      </c>
      <c r="K69" s="5">
        <f>[3]SM!G69</f>
        <v>-19.397450198062934</v>
      </c>
      <c r="L69" s="5">
        <f>[3]SM!$H69</f>
        <v>47.095459103087855</v>
      </c>
      <c r="M69" s="4">
        <f ca="1">[3]SM!I69</f>
        <v>6</v>
      </c>
    </row>
    <row r="70" spans="1:13" x14ac:dyDescent="0.25">
      <c r="A70" s="4">
        <v>69</v>
      </c>
      <c r="B70" s="4" t="str">
        <f>MAIN!B71</f>
        <v>EURUSD Curncy</v>
      </c>
      <c r="C70" s="4" t="str">
        <f>MAIN!C70</f>
        <v>DKK/USD</v>
      </c>
      <c r="D70" s="4" t="str">
        <f>MAIN!D70</f>
        <v>CURRENCY</v>
      </c>
      <c r="E70" s="4">
        <f ca="1">VLOOKUP($B70,MAIN!$B:$E,4,FALSE)</f>
        <v>3</v>
      </c>
      <c r="F70" s="3">
        <f>[3]SM!B70</f>
        <v>0</v>
      </c>
      <c r="G70" s="3">
        <f>[3]SM!C70</f>
        <v>0</v>
      </c>
      <c r="H70" s="3">
        <f>[3]SM!D70</f>
        <v>45982</v>
      </c>
      <c r="I70" s="4">
        <f>[3]SM!E70</f>
        <v>1</v>
      </c>
      <c r="J70" s="3">
        <f>[3]SM!F70</f>
        <v>46049</v>
      </c>
      <c r="K70" s="5">
        <f>[3]SM!G70</f>
        <v>-8.6430935769721273</v>
      </c>
      <c r="L70" s="5">
        <f>[3]SM!$H70</f>
        <v>57.849815724178661</v>
      </c>
      <c r="M70" s="4">
        <f ca="1">[3]SM!I70</f>
        <v>2</v>
      </c>
    </row>
    <row r="71" spans="1:13" x14ac:dyDescent="0.25">
      <c r="A71" s="4">
        <v>70</v>
      </c>
      <c r="B71" s="4" t="str">
        <f>MAIN!B72</f>
        <v>GBPEUR Curncy</v>
      </c>
      <c r="C71" s="4" t="str">
        <f>MAIN!C71</f>
        <v>EUR/USD</v>
      </c>
      <c r="D71" s="4" t="str">
        <f>MAIN!D71</f>
        <v>CURRENCY</v>
      </c>
      <c r="E71" s="4">
        <f ca="1">VLOOKUP($B71,MAIN!$B:$E,4,FALSE)</f>
        <v>-1</v>
      </c>
      <c r="F71" s="3">
        <f>[3]SM!B71</f>
        <v>0</v>
      </c>
      <c r="G71" s="3">
        <f>[3]SM!C71</f>
        <v>0</v>
      </c>
      <c r="H71" s="3">
        <f>[3]SM!D71</f>
        <v>45982</v>
      </c>
      <c r="I71" s="4">
        <f>[3]SM!E71</f>
        <v>1</v>
      </c>
      <c r="J71" s="3">
        <f>[3]SM!F71</f>
        <v>46049</v>
      </c>
      <c r="K71" s="5">
        <f>[3]SM!G71</f>
        <v>-8.3190814854841264</v>
      </c>
      <c r="L71" s="5">
        <f>[3]SM!$H71</f>
        <v>58.173827815666662</v>
      </c>
      <c r="M71" s="4">
        <f ca="1">[3]SM!I71</f>
        <v>2</v>
      </c>
    </row>
    <row r="72" spans="1:13" x14ac:dyDescent="0.25">
      <c r="A72" s="4">
        <v>71</v>
      </c>
      <c r="B72" s="4" t="str">
        <f>MAIN!B73</f>
        <v>GBPJPY Curncy</v>
      </c>
      <c r="C72" s="4" t="str">
        <f>MAIN!C72</f>
        <v>GBP/EUR</v>
      </c>
      <c r="D72" s="4" t="str">
        <f>MAIN!D72</f>
        <v>CURRENCY</v>
      </c>
      <c r="E72" s="4">
        <f ca="1">VLOOKUP($B72,MAIN!$B:$E,4,FALSE)</f>
        <v>1</v>
      </c>
      <c r="F72" s="3">
        <f>[3]SM!B72</f>
        <v>0</v>
      </c>
      <c r="G72" s="3">
        <f>[3]SM!C72</f>
        <v>45965</v>
      </c>
      <c r="H72" s="3">
        <f>[3]SM!D72</f>
        <v>45975</v>
      </c>
      <c r="I72" s="4">
        <f>[3]SM!E72</f>
        <v>1</v>
      </c>
      <c r="J72" s="3">
        <f>[3]SM!F72</f>
        <v>46057</v>
      </c>
      <c r="K72" s="5">
        <f>[3]SM!G72</f>
        <v>-23.002647245615336</v>
      </c>
      <c r="L72" s="5">
        <f>[3]SM!$H72</f>
        <v>43.490262055535453</v>
      </c>
      <c r="M72" s="4">
        <f ca="1">[3]SM!I72</f>
        <v>4</v>
      </c>
    </row>
    <row r="73" spans="1:13" x14ac:dyDescent="0.25">
      <c r="A73" s="4">
        <v>72</v>
      </c>
      <c r="B73" s="4" t="str">
        <f>MAIN!B74</f>
        <v>GBPUSD Curncy</v>
      </c>
      <c r="C73" s="4" t="str">
        <f>MAIN!C73</f>
        <v>GBP/JPY</v>
      </c>
      <c r="D73" s="4" t="str">
        <f>MAIN!D73</f>
        <v>CURRENCY</v>
      </c>
      <c r="E73" s="4">
        <f ca="1">VLOOKUP($B73,MAIN!$B:$E,4,FALSE)</f>
        <v>5</v>
      </c>
      <c r="F73" s="3">
        <f>[3]SM!B73</f>
        <v>0</v>
      </c>
      <c r="G73" s="3">
        <f>[3]SM!C73</f>
        <v>0</v>
      </c>
      <c r="H73" s="3">
        <f>[3]SM!D73</f>
        <v>45975</v>
      </c>
      <c r="I73" s="4">
        <f>[3]SM!E73</f>
        <v>1</v>
      </c>
      <c r="J73" s="3">
        <f>[3]SM!F73</f>
        <v>46057</v>
      </c>
      <c r="K73" s="5">
        <f>[3]SM!G73</f>
        <v>-21.9651134282066</v>
      </c>
      <c r="L73" s="5">
        <f>[3]SM!$H73</f>
        <v>44.527795872944189</v>
      </c>
      <c r="M73" s="4">
        <f ca="1">[3]SM!I73</f>
        <v>4</v>
      </c>
    </row>
    <row r="74" spans="1:13" x14ac:dyDescent="0.25">
      <c r="A74" s="4">
        <v>73</v>
      </c>
      <c r="B74" s="4" t="str">
        <f>MAIN!B75</f>
        <v>HKDEUR Curncy</v>
      </c>
      <c r="C74" s="4" t="str">
        <f>MAIN!C74</f>
        <v>GBP/USD</v>
      </c>
      <c r="D74" s="4" t="str">
        <f>MAIN!D74</f>
        <v>CURRENCY</v>
      </c>
      <c r="E74" s="4">
        <f ca="1">VLOOKUP($B74,MAIN!$B:$E,4,FALSE)</f>
        <v>-1</v>
      </c>
      <c r="F74" s="3">
        <f>[3]SM!B74</f>
        <v>0</v>
      </c>
      <c r="G74" s="3">
        <f>[3]SM!C74</f>
        <v>0</v>
      </c>
      <c r="H74" s="3">
        <f>[3]SM!D74</f>
        <v>45981</v>
      </c>
      <c r="I74" s="4">
        <f>[3]SM!E74</f>
        <v>1</v>
      </c>
      <c r="J74" s="3">
        <f>[3]SM!F74</f>
        <v>46049</v>
      </c>
      <c r="K74" s="5">
        <f>[3]SM!G74</f>
        <v>-12.338201206095619</v>
      </c>
      <c r="L74" s="5">
        <f>[3]SM!$H74</f>
        <v>54.15470809505517</v>
      </c>
      <c r="M74" s="4">
        <f ca="1">[3]SM!I74</f>
        <v>2</v>
      </c>
    </row>
    <row r="75" spans="1:13" x14ac:dyDescent="0.25">
      <c r="A75" s="4">
        <v>74</v>
      </c>
      <c r="B75" s="4" t="str">
        <f>MAIN!B76</f>
        <v>HKDUSD Curncy</v>
      </c>
      <c r="C75" s="4" t="str">
        <f>MAIN!C75</f>
        <v>HKD/EUR</v>
      </c>
      <c r="D75" s="4" t="str">
        <f>MAIN!D75</f>
        <v>CURRENCY</v>
      </c>
      <c r="E75" s="4">
        <f ca="1">VLOOKUP($B75,MAIN!$B:$E,4,FALSE)</f>
        <v>-1</v>
      </c>
      <c r="F75" s="3">
        <f>[3]SM!B75</f>
        <v>0</v>
      </c>
      <c r="G75" s="3">
        <f>[3]SM!C75</f>
        <v>46049</v>
      </c>
      <c r="H75" s="3">
        <f>[3]SM!D75</f>
        <v>46049</v>
      </c>
      <c r="I75" s="4">
        <f>[3]SM!E75</f>
        <v>1</v>
      </c>
      <c r="J75" s="3">
        <f>[3]SM!F75</f>
        <v>46041</v>
      </c>
      <c r="K75" s="5">
        <f>[3]SM!G75</f>
        <v>-27.277670139837085</v>
      </c>
      <c r="L75" s="5">
        <f>[3]SM!$H75</f>
        <v>39.215239161313704</v>
      </c>
      <c r="M75" s="4">
        <f ca="1">[3]SM!I75</f>
        <v>6</v>
      </c>
    </row>
    <row r="76" spans="1:13" x14ac:dyDescent="0.25">
      <c r="A76" s="4">
        <v>75</v>
      </c>
      <c r="B76" s="4" t="str">
        <f>MAIN!B77</f>
        <v>HUFEUR Curncy</v>
      </c>
      <c r="C76" s="4" t="str">
        <f>MAIN!C76</f>
        <v>HKD/USD</v>
      </c>
      <c r="D76" s="4" t="str">
        <f>MAIN!D76</f>
        <v>CURRENCY</v>
      </c>
      <c r="E76" s="4">
        <f ca="1">VLOOKUP($B76,MAIN!$B:$E,4,FALSE)</f>
        <v>4</v>
      </c>
      <c r="F76" s="3">
        <f>[3]SM!B76</f>
        <v>0</v>
      </c>
      <c r="G76" s="3">
        <f>[3]SM!C76</f>
        <v>0</v>
      </c>
      <c r="H76" s="3">
        <f>[3]SM!D76</f>
        <v>46063</v>
      </c>
      <c r="I76" s="4">
        <f>[3]SM!E76</f>
        <v>1</v>
      </c>
      <c r="J76" s="3">
        <f>[3]SM!F76</f>
        <v>46034</v>
      </c>
      <c r="K76" s="5">
        <f>[3]SM!G76</f>
        <v>-41.209725208043722</v>
      </c>
      <c r="L76" s="5">
        <f>[3]SM!$H76</f>
        <v>25.283184093107067</v>
      </c>
      <c r="M76" s="4">
        <f ca="1">[3]SM!I76</f>
        <v>7</v>
      </c>
    </row>
    <row r="77" spans="1:13" x14ac:dyDescent="0.25">
      <c r="A77" s="4">
        <v>76</v>
      </c>
      <c r="B77" s="4" t="str">
        <f>MAIN!B78</f>
        <v>HUFUSD Curncy</v>
      </c>
      <c r="C77" s="4" t="str">
        <f>MAIN!C77</f>
        <v>HUF/EUR</v>
      </c>
      <c r="D77" s="4" t="str">
        <f>MAIN!D77</f>
        <v>CURRENCY</v>
      </c>
      <c r="E77" s="4">
        <f ca="1">VLOOKUP($B77,MAIN!$B:$E,4,FALSE)</f>
        <v>5</v>
      </c>
      <c r="F77" s="3">
        <f>[3]SM!B77</f>
        <v>0</v>
      </c>
      <c r="G77" s="3">
        <f>[3]SM!C77</f>
        <v>0</v>
      </c>
      <c r="H77" s="3">
        <f>[3]SM!D77</f>
        <v>46014</v>
      </c>
      <c r="I77" s="4">
        <f>[3]SM!E77</f>
        <v>1</v>
      </c>
      <c r="J77" s="3">
        <f>[3]SM!F77</f>
        <v>46062</v>
      </c>
      <c r="K77" s="5">
        <f>[3]SM!G77</f>
        <v>-1.6319181938401641</v>
      </c>
      <c r="L77" s="5">
        <f>[3]SM!$H77</f>
        <v>64.860991107310625</v>
      </c>
      <c r="M77" s="4">
        <f ca="1">[3]SM!I77</f>
        <v>2</v>
      </c>
    </row>
    <row r="78" spans="1:13" x14ac:dyDescent="0.25">
      <c r="A78" s="4">
        <v>77</v>
      </c>
      <c r="B78" s="4" t="str">
        <f>MAIN!B79</f>
        <v>INRUSD Curncy</v>
      </c>
      <c r="C78" s="4" t="str">
        <f>MAIN!C78</f>
        <v>HUF/USD</v>
      </c>
      <c r="D78" s="4" t="str">
        <f>MAIN!D78</f>
        <v>CURRENCY</v>
      </c>
      <c r="E78" s="4">
        <f ca="1">VLOOKUP($B78,MAIN!$B:$E,4,FALSE)</f>
        <v>-1</v>
      </c>
      <c r="F78" s="3">
        <f>[3]SM!B78</f>
        <v>0</v>
      </c>
      <c r="G78" s="3">
        <f>[3]SM!C78</f>
        <v>0</v>
      </c>
      <c r="H78" s="3">
        <f>[3]SM!D78</f>
        <v>45982</v>
      </c>
      <c r="I78" s="4">
        <f>[3]SM!E78</f>
        <v>1</v>
      </c>
      <c r="J78" s="3">
        <f>[3]SM!F78</f>
        <v>46049</v>
      </c>
      <c r="K78" s="5">
        <f>[3]SM!G78</f>
        <v>-3.2547705028654477</v>
      </c>
      <c r="L78" s="5">
        <f>[3]SM!$H78</f>
        <v>63.238138798285341</v>
      </c>
      <c r="M78" s="4">
        <f ca="1">[3]SM!I78</f>
        <v>2</v>
      </c>
    </row>
    <row r="79" spans="1:13" x14ac:dyDescent="0.25">
      <c r="A79" s="4">
        <v>78</v>
      </c>
      <c r="B79" s="4" t="str">
        <f>MAIN!B80</f>
        <v>ISKEUR Curncy</v>
      </c>
      <c r="C79" s="4" t="str">
        <f>MAIN!C79</f>
        <v>INR/USD</v>
      </c>
      <c r="D79" s="4" t="str">
        <f>MAIN!D79</f>
        <v>CURRENCY</v>
      </c>
      <c r="E79" s="4">
        <f ca="1">VLOOKUP($B79,MAIN!$B:$E,4,FALSE)</f>
        <v>3</v>
      </c>
      <c r="F79" s="3">
        <f>[3]SM!B79</f>
        <v>46056</v>
      </c>
      <c r="G79" s="3">
        <f>[3]SM!C79</f>
        <v>45982</v>
      </c>
      <c r="H79" s="3">
        <f>[3]SM!D79</f>
        <v>46051</v>
      </c>
      <c r="I79" s="4">
        <f>[3]SM!E79</f>
        <v>1</v>
      </c>
      <c r="J79" s="3">
        <f>[3]SM!F79</f>
        <v>46036</v>
      </c>
      <c r="K79" s="5">
        <f>[3]SM!G79</f>
        <v>-13.840432561246253</v>
      </c>
      <c r="L79" s="5">
        <f>[3]SM!$H79</f>
        <v>52.652476739904536</v>
      </c>
      <c r="M79" s="4">
        <f ca="1">[3]SM!I79</f>
        <v>6</v>
      </c>
    </row>
    <row r="80" spans="1:13" x14ac:dyDescent="0.25">
      <c r="A80" s="4">
        <v>79</v>
      </c>
      <c r="B80" s="4" t="str">
        <f>MAIN!B81</f>
        <v>ISKUSD Curncy</v>
      </c>
      <c r="C80" s="4" t="str">
        <f>MAIN!C80</f>
        <v>ISK/EUR</v>
      </c>
      <c r="D80" s="4" t="str">
        <f>MAIN!D80</f>
        <v>CURRENCY</v>
      </c>
      <c r="E80" s="4">
        <f ca="1">VLOOKUP($B80,MAIN!$B:$E,4,FALSE)</f>
        <v>4</v>
      </c>
      <c r="F80" s="3">
        <f>[3]SM!B80</f>
        <v>0</v>
      </c>
      <c r="G80" s="3">
        <f>[3]SM!C80</f>
        <v>0</v>
      </c>
      <c r="H80" s="3">
        <f>[3]SM!D80</f>
        <v>45994</v>
      </c>
      <c r="I80" s="4">
        <f>[3]SM!E80</f>
        <v>1</v>
      </c>
      <c r="J80" s="3">
        <f>[3]SM!F80</f>
        <v>46052</v>
      </c>
      <c r="K80" s="5">
        <f>[3]SM!G80</f>
        <v>-0.18781950504005351</v>
      </c>
      <c r="L80" s="5">
        <f>[3]SM!$H80</f>
        <v>66.305089796110735</v>
      </c>
      <c r="M80" s="4">
        <f ca="1">[3]SM!I80</f>
        <v>2</v>
      </c>
    </row>
    <row r="81" spans="1:13" x14ac:dyDescent="0.25">
      <c r="A81" s="4">
        <v>80</v>
      </c>
      <c r="B81" s="4" t="str">
        <f>MAIN!B82</f>
        <v>JPYEUR Curncy</v>
      </c>
      <c r="C81" s="4" t="str">
        <f>MAIN!C81</f>
        <v>ISK/USD</v>
      </c>
      <c r="D81" s="4" t="str">
        <f>MAIN!D81</f>
        <v>CURRENCY</v>
      </c>
      <c r="E81" s="4">
        <f ca="1">VLOOKUP($B81,MAIN!$B:$E,4,FALSE)</f>
        <v>-1</v>
      </c>
      <c r="F81" s="3">
        <f>[3]SM!B81</f>
        <v>0</v>
      </c>
      <c r="G81" s="3">
        <f>[3]SM!C81</f>
        <v>0</v>
      </c>
      <c r="H81" s="3">
        <f>[3]SM!D81</f>
        <v>45989</v>
      </c>
      <c r="I81" s="4">
        <f>[3]SM!E81</f>
        <v>1</v>
      </c>
      <c r="J81" s="3">
        <f>[3]SM!F81</f>
        <v>46049</v>
      </c>
      <c r="K81" s="5">
        <f>[3]SM!G81</f>
        <v>-2.9039037798077914</v>
      </c>
      <c r="L81" s="5">
        <f>[3]SM!$H81</f>
        <v>63.589005521342997</v>
      </c>
      <c r="M81" s="4">
        <f ca="1">[3]SM!I81</f>
        <v>2</v>
      </c>
    </row>
    <row r="82" spans="1:13" x14ac:dyDescent="0.25">
      <c r="A82" s="4">
        <v>81</v>
      </c>
      <c r="B82" s="4" t="str">
        <f>MAIN!B83</f>
        <v>JPYUSD Curncy</v>
      </c>
      <c r="C82" s="4" t="str">
        <f>MAIN!C82</f>
        <v>JPY/EUR</v>
      </c>
      <c r="D82" s="4" t="str">
        <f>MAIN!D82</f>
        <v>CURRENCY</v>
      </c>
      <c r="E82" s="4">
        <f ca="1">VLOOKUP($B82,MAIN!$B:$E,4,FALSE)</f>
        <v>3</v>
      </c>
      <c r="F82" s="3">
        <f>[3]SM!B82</f>
        <v>0</v>
      </c>
      <c r="G82" s="3">
        <f>[3]SM!C82</f>
        <v>45974</v>
      </c>
      <c r="H82" s="3">
        <f>[3]SM!D82</f>
        <v>46045</v>
      </c>
      <c r="I82" s="4">
        <f>[3]SM!E82</f>
        <v>1</v>
      </c>
      <c r="J82" s="3">
        <f>[3]SM!F82</f>
        <v>46048</v>
      </c>
      <c r="K82" s="5">
        <f>[3]SM!G82</f>
        <v>-13.855852947512091</v>
      </c>
      <c r="L82" s="5">
        <f>[3]SM!$H82</f>
        <v>52.637056353638698</v>
      </c>
      <c r="M82" s="4">
        <f ca="1">[3]SM!I82</f>
        <v>2</v>
      </c>
    </row>
    <row r="83" spans="1:13" x14ac:dyDescent="0.25">
      <c r="A83" s="4">
        <v>82</v>
      </c>
      <c r="B83" s="4" t="str">
        <f>MAIN!B84</f>
        <v>KRWUSD Curncy</v>
      </c>
      <c r="C83" s="4" t="str">
        <f>MAIN!C83</f>
        <v>JPY/USD</v>
      </c>
      <c r="D83" s="4" t="str">
        <f>MAIN!D83</f>
        <v>CURRENCY</v>
      </c>
      <c r="E83" s="4">
        <f ca="1">VLOOKUP($B83,MAIN!$B:$E,4,FALSE)</f>
        <v>-1</v>
      </c>
      <c r="F83" s="3">
        <f>[3]SM!B83</f>
        <v>0</v>
      </c>
      <c r="G83" s="3">
        <f>[3]SM!C83</f>
        <v>46036</v>
      </c>
      <c r="H83" s="3">
        <f>[3]SM!D83</f>
        <v>46036</v>
      </c>
      <c r="I83" s="4">
        <f>[3]SM!E83</f>
        <v>1</v>
      </c>
      <c r="J83" s="3">
        <f>[3]SM!F83</f>
        <v>46049</v>
      </c>
      <c r="K83" s="5">
        <f>[3]SM!G83</f>
        <v>-8.3994028792496849</v>
      </c>
      <c r="L83" s="5">
        <f>[3]SM!$H83</f>
        <v>58.093506421901104</v>
      </c>
      <c r="M83" s="4">
        <f ca="1">[3]SM!I83</f>
        <v>2</v>
      </c>
    </row>
    <row r="84" spans="1:13" x14ac:dyDescent="0.25">
      <c r="A84" s="4">
        <v>83</v>
      </c>
      <c r="B84" s="4" t="str">
        <f>MAIN!B85</f>
        <v>MXNEUR Curncy</v>
      </c>
      <c r="C84" s="4" t="str">
        <f>MAIN!C84</f>
        <v>KRW/USD</v>
      </c>
      <c r="D84" s="4" t="str">
        <f>MAIN!D84</f>
        <v>CURRENCY</v>
      </c>
      <c r="E84" s="4">
        <f ca="1">VLOOKUP($B84,MAIN!$B:$E,4,FALSE)</f>
        <v>4</v>
      </c>
      <c r="F84" s="3">
        <f>[3]SM!B84</f>
        <v>0</v>
      </c>
      <c r="G84" s="3">
        <f>[3]SM!C84</f>
        <v>0</v>
      </c>
      <c r="H84" s="3">
        <f>[3]SM!D84</f>
        <v>46014</v>
      </c>
      <c r="I84" s="4">
        <f>[3]SM!E84</f>
        <v>1</v>
      </c>
      <c r="J84" s="3">
        <f>[3]SM!F84</f>
        <v>46050</v>
      </c>
      <c r="K84" s="5">
        <f>[3]SM!G84</f>
        <v>-17.292860904403213</v>
      </c>
      <c r="L84" s="5">
        <f>[3]SM!$H84</f>
        <v>49.200048396747576</v>
      </c>
      <c r="M84" s="4">
        <f ca="1">[3]SM!I84</f>
        <v>4</v>
      </c>
    </row>
    <row r="85" spans="1:13" x14ac:dyDescent="0.25">
      <c r="A85" s="4">
        <v>84</v>
      </c>
      <c r="B85" s="4" t="str">
        <f>MAIN!B86</f>
        <v>MXNUSD Curncy</v>
      </c>
      <c r="C85" s="4" t="str">
        <f>MAIN!C85</f>
        <v>MXN/EUR</v>
      </c>
      <c r="D85" s="4" t="str">
        <f>MAIN!D85</f>
        <v>CURRENCY</v>
      </c>
      <c r="E85" s="4">
        <f ca="1">VLOOKUP($B85,MAIN!$B:$E,4,FALSE)</f>
        <v>2</v>
      </c>
      <c r="F85" s="3">
        <f>[3]SM!B85</f>
        <v>0</v>
      </c>
      <c r="G85" s="3">
        <f>[3]SM!C85</f>
        <v>0</v>
      </c>
      <c r="H85" s="3">
        <f>[3]SM!D85</f>
        <v>45979</v>
      </c>
      <c r="I85" s="4">
        <f>[3]SM!E85</f>
        <v>1</v>
      </c>
      <c r="J85" s="3">
        <f>[3]SM!F85</f>
        <v>46056</v>
      </c>
      <c r="K85" s="5">
        <f>[3]SM!G85</f>
        <v>-8.5374675022579964</v>
      </c>
      <c r="L85" s="5">
        <f>[3]SM!$H85</f>
        <v>57.955441798892792</v>
      </c>
      <c r="M85" s="4">
        <f ca="1">[3]SM!I85</f>
        <v>2</v>
      </c>
    </row>
    <row r="86" spans="1:13" x14ac:dyDescent="0.25">
      <c r="A86" s="4">
        <v>85</v>
      </c>
      <c r="B86" s="4" t="str">
        <f>MAIN!B87</f>
        <v>MYRUSD Curncy</v>
      </c>
      <c r="C86" s="4" t="str">
        <f>MAIN!C86</f>
        <v>MXN/USD</v>
      </c>
      <c r="D86" s="4" t="str">
        <f>MAIN!D86</f>
        <v>CURRENCY</v>
      </c>
      <c r="E86" s="4">
        <f ca="1">VLOOKUP($B86,MAIN!$B:$E,4,FALSE)</f>
        <v>1</v>
      </c>
      <c r="F86" s="3">
        <f>[3]SM!B86</f>
        <v>0</v>
      </c>
      <c r="G86" s="3">
        <f>[3]SM!C86</f>
        <v>0</v>
      </c>
      <c r="H86" s="3">
        <f>[3]SM!D86</f>
        <v>45982</v>
      </c>
      <c r="I86" s="4">
        <f>[3]SM!E86</f>
        <v>1</v>
      </c>
      <c r="J86" s="3">
        <f>[3]SM!F86</f>
        <v>46051</v>
      </c>
      <c r="K86" s="5">
        <f>[3]SM!G86</f>
        <v>-3.4139831454694161</v>
      </c>
      <c r="L86" s="5">
        <f>[3]SM!$H86</f>
        <v>63.078926155681373</v>
      </c>
      <c r="M86" s="4">
        <f ca="1">[3]SM!I86</f>
        <v>2</v>
      </c>
    </row>
    <row r="87" spans="1:13" x14ac:dyDescent="0.25">
      <c r="A87" s="4">
        <v>86</v>
      </c>
      <c r="B87" s="4" t="str">
        <f>MAIN!B88</f>
        <v>NOKEUR Curncy</v>
      </c>
      <c r="C87" s="4" t="str">
        <f>MAIN!C87</f>
        <v>MYR/USD</v>
      </c>
      <c r="D87" s="4" t="str">
        <f>MAIN!D87</f>
        <v>CURRENCY</v>
      </c>
      <c r="E87" s="4">
        <f ca="1">VLOOKUP($B87,MAIN!$B:$E,4,FALSE)</f>
        <v>5</v>
      </c>
      <c r="F87" s="3">
        <f>[3]SM!B87</f>
        <v>0</v>
      </c>
      <c r="G87" s="3">
        <f>[3]SM!C87</f>
        <v>0</v>
      </c>
      <c r="H87" s="3">
        <f>[3]SM!D87</f>
        <v>45979</v>
      </c>
      <c r="I87" s="4">
        <f>[3]SM!E87</f>
        <v>1</v>
      </c>
      <c r="J87" s="3">
        <f>[3]SM!F87</f>
        <v>46051</v>
      </c>
      <c r="K87" s="5">
        <f>[3]SM!G87</f>
        <v>6.0449475373757906</v>
      </c>
      <c r="L87" s="5">
        <f>[3]SM!$H87</f>
        <v>72.537856838526579</v>
      </c>
      <c r="M87" s="4">
        <f ca="1">[3]SM!I87</f>
        <v>2</v>
      </c>
    </row>
    <row r="88" spans="1:13" x14ac:dyDescent="0.25">
      <c r="A88" s="4">
        <v>87</v>
      </c>
      <c r="B88" s="4" t="str">
        <f>MAIN!B89</f>
        <v>NOKUSD Curncy</v>
      </c>
      <c r="C88" s="4" t="str">
        <f>MAIN!C88</f>
        <v>NOK/EUR</v>
      </c>
      <c r="D88" s="4" t="str">
        <f>MAIN!D88</f>
        <v>CURRENCY</v>
      </c>
      <c r="E88" s="4">
        <f ca="1">VLOOKUP($B88,MAIN!$B:$E,4,FALSE)</f>
        <v>5</v>
      </c>
      <c r="F88" s="3">
        <f>[3]SM!B88</f>
        <v>0</v>
      </c>
      <c r="G88" s="3">
        <f>[3]SM!C88</f>
        <v>0</v>
      </c>
      <c r="H88" s="3">
        <f>[3]SM!D88</f>
        <v>46009</v>
      </c>
      <c r="I88" s="4">
        <f>[3]SM!E88</f>
        <v>1</v>
      </c>
      <c r="J88" s="3">
        <f>[3]SM!F88</f>
        <v>46063</v>
      </c>
      <c r="K88" s="5">
        <f>[3]SM!G88</f>
        <v>1.2201373961207906</v>
      </c>
      <c r="L88" s="5">
        <f>[3]SM!$H88</f>
        <v>67.713046697271579</v>
      </c>
      <c r="M88" s="4">
        <f ca="1">[3]SM!I88</f>
        <v>2</v>
      </c>
    </row>
    <row r="89" spans="1:13" x14ac:dyDescent="0.25">
      <c r="A89" s="4">
        <v>88</v>
      </c>
      <c r="B89" s="4" t="str">
        <f>MAIN!B90</f>
        <v>NZDEUR Curncy</v>
      </c>
      <c r="C89" s="4" t="str">
        <f>MAIN!C89</f>
        <v>NOK/USD</v>
      </c>
      <c r="D89" s="4" t="str">
        <f>MAIN!D89</f>
        <v>CURRENCY</v>
      </c>
      <c r="E89" s="4">
        <f ca="1">VLOOKUP($B89,MAIN!$B:$E,4,FALSE)</f>
        <v>3</v>
      </c>
      <c r="F89" s="3">
        <f>[3]SM!B89</f>
        <v>0</v>
      </c>
      <c r="G89" s="3">
        <f>[3]SM!C89</f>
        <v>0</v>
      </c>
      <c r="H89" s="3">
        <f>[3]SM!D89</f>
        <v>45982</v>
      </c>
      <c r="I89" s="4">
        <f>[3]SM!E89</f>
        <v>1</v>
      </c>
      <c r="J89" s="3">
        <f>[3]SM!F89</f>
        <v>46063</v>
      </c>
      <c r="K89" s="5">
        <f>[3]SM!G89</f>
        <v>-0.3859033857259675</v>
      </c>
      <c r="L89" s="5">
        <f>[3]SM!$H89</f>
        <v>66.107005915424821</v>
      </c>
      <c r="M89" s="4">
        <f ca="1">[3]SM!I89</f>
        <v>2</v>
      </c>
    </row>
    <row r="90" spans="1:13" x14ac:dyDescent="0.25">
      <c r="A90" s="4">
        <v>89</v>
      </c>
      <c r="B90" s="4" t="str">
        <f>MAIN!B91</f>
        <v>NZDJPY Curncy</v>
      </c>
      <c r="C90" s="4" t="str">
        <f>MAIN!C90</f>
        <v>NZD/EUR</v>
      </c>
      <c r="D90" s="4" t="str">
        <f>MAIN!D90</f>
        <v>CURRENCY</v>
      </c>
      <c r="E90" s="4">
        <f ca="1">VLOOKUP($B90,MAIN!$B:$E,4,FALSE)</f>
        <v>6</v>
      </c>
      <c r="F90" s="3">
        <f>[3]SM!B90</f>
        <v>0</v>
      </c>
      <c r="G90" s="3">
        <f>[3]SM!C90</f>
        <v>45968</v>
      </c>
      <c r="H90" s="3">
        <f>[3]SM!D90</f>
        <v>45986</v>
      </c>
      <c r="I90" s="4">
        <f>[3]SM!E90</f>
        <v>1</v>
      </c>
      <c r="J90" s="3">
        <f>[3]SM!F90</f>
        <v>46056</v>
      </c>
      <c r="K90" s="5">
        <f>[3]SM!G90</f>
        <v>-4.746593611441682</v>
      </c>
      <c r="L90" s="5">
        <f>[3]SM!$H90</f>
        <v>61.746315689709107</v>
      </c>
      <c r="M90" s="4">
        <f ca="1">[3]SM!I90</f>
        <v>2</v>
      </c>
    </row>
    <row r="91" spans="1:13" x14ac:dyDescent="0.25">
      <c r="A91" s="4">
        <v>90</v>
      </c>
      <c r="B91" s="4" t="str">
        <f>MAIN!B92</f>
        <v>NZDUSD Curncy</v>
      </c>
      <c r="C91" s="4" t="str">
        <f>MAIN!C91</f>
        <v>NZD/JPY</v>
      </c>
      <c r="D91" s="4" t="str">
        <f>MAIN!D91</f>
        <v>CURRENCY</v>
      </c>
      <c r="E91" s="4">
        <f ca="1">VLOOKUP($B91,MAIN!$B:$E,4,FALSE)</f>
        <v>5</v>
      </c>
      <c r="F91" s="3">
        <f>[3]SM!B91</f>
        <v>0</v>
      </c>
      <c r="G91" s="3">
        <f>[3]SM!C91</f>
        <v>0</v>
      </c>
      <c r="H91" s="3">
        <f>[3]SM!D91</f>
        <v>45974</v>
      </c>
      <c r="I91" s="4">
        <f>[3]SM!E91</f>
        <v>1</v>
      </c>
      <c r="J91" s="3">
        <f>[3]SM!F91</f>
        <v>46062</v>
      </c>
      <c r="K91" s="5">
        <f>[3]SM!G91</f>
        <v>-10.476037771626039</v>
      </c>
      <c r="L91" s="5">
        <f>[3]SM!$H91</f>
        <v>56.016871529524749</v>
      </c>
      <c r="M91" s="4">
        <f ca="1">[3]SM!I91</f>
        <v>2</v>
      </c>
    </row>
    <row r="92" spans="1:13" x14ac:dyDescent="0.25">
      <c r="A92" s="4">
        <v>91</v>
      </c>
      <c r="B92" s="4" t="str">
        <f>MAIN!B93</f>
        <v>PHPUSD Curncy</v>
      </c>
      <c r="C92" s="4" t="str">
        <f>MAIN!C92</f>
        <v>NZD/USD</v>
      </c>
      <c r="D92" s="4" t="str">
        <f>MAIN!D92</f>
        <v>CURRENCY</v>
      </c>
      <c r="E92" s="4">
        <f ca="1">VLOOKUP($B92,MAIN!$B:$E,4,FALSE)</f>
        <v>5</v>
      </c>
      <c r="F92" s="3">
        <f>[3]SM!B92</f>
        <v>0</v>
      </c>
      <c r="G92" s="3">
        <f>[3]SM!C92</f>
        <v>0</v>
      </c>
      <c r="H92" s="3">
        <f>[3]SM!D92</f>
        <v>45982</v>
      </c>
      <c r="I92" s="4">
        <f>[3]SM!E92</f>
        <v>1</v>
      </c>
      <c r="J92" s="3">
        <f>[3]SM!F92</f>
        <v>46051</v>
      </c>
      <c r="K92" s="5">
        <f>[3]SM!G92</f>
        <v>-3.3360392926656743</v>
      </c>
      <c r="L92" s="5">
        <f>[3]SM!$H92</f>
        <v>63.156870008485114</v>
      </c>
      <c r="M92" s="4">
        <f ca="1">[3]SM!I92</f>
        <v>2</v>
      </c>
    </row>
    <row r="93" spans="1:13" x14ac:dyDescent="0.25">
      <c r="A93" s="4">
        <v>92</v>
      </c>
      <c r="B93" s="4" t="str">
        <f>MAIN!B94</f>
        <v>PLNEUR Curncy</v>
      </c>
      <c r="C93" s="4" t="str">
        <f>MAIN!C93</f>
        <v>PHP/USD</v>
      </c>
      <c r="D93" s="4" t="str">
        <f>MAIN!D93</f>
        <v>CURRENCY</v>
      </c>
      <c r="E93" s="4">
        <f ca="1">VLOOKUP($B93,MAIN!$B:$E,4,FALSE)</f>
        <v>-1</v>
      </c>
      <c r="F93" s="3">
        <f>[3]SM!B93</f>
        <v>0</v>
      </c>
      <c r="G93" s="3">
        <f>[3]SM!C93</f>
        <v>46029</v>
      </c>
      <c r="H93" s="3">
        <f>[3]SM!D93</f>
        <v>46042</v>
      </c>
      <c r="I93" s="4">
        <f>[3]SM!E93</f>
        <v>1</v>
      </c>
      <c r="J93" s="3">
        <f>[3]SM!F93</f>
        <v>46062</v>
      </c>
      <c r="K93" s="5">
        <f>[3]SM!G93</f>
        <v>-2.5997973276672965</v>
      </c>
      <c r="L93" s="5">
        <f>[3]SM!$H93</f>
        <v>63.893111973483492</v>
      </c>
      <c r="M93" s="4">
        <f ca="1">[3]SM!I93</f>
        <v>2</v>
      </c>
    </row>
    <row r="94" spans="1:13" x14ac:dyDescent="0.25">
      <c r="A94" s="4">
        <v>93</v>
      </c>
      <c r="B94" s="4" t="str">
        <f>MAIN!B95</f>
        <v>PLNUSD Curncy</v>
      </c>
      <c r="C94" s="4" t="str">
        <f>MAIN!C94</f>
        <v>PLN/EUR</v>
      </c>
      <c r="D94" s="4" t="str">
        <f>MAIN!D94</f>
        <v>CURRENCY</v>
      </c>
      <c r="E94" s="4">
        <f ca="1">VLOOKUP($B94,MAIN!$B:$E,4,FALSE)</f>
        <v>5</v>
      </c>
      <c r="F94" s="3">
        <f>[3]SM!B94</f>
        <v>0</v>
      </c>
      <c r="G94" s="3">
        <f>[3]SM!C94</f>
        <v>0</v>
      </c>
      <c r="H94" s="3">
        <f>[3]SM!D94</f>
        <v>45982</v>
      </c>
      <c r="I94" s="4">
        <f>[3]SM!E94</f>
        <v>1</v>
      </c>
      <c r="J94" s="3">
        <f>[3]SM!F94</f>
        <v>46050</v>
      </c>
      <c r="K94" s="5">
        <f>[3]SM!G94</f>
        <v>-19.224677911430689</v>
      </c>
      <c r="L94" s="5">
        <f>[3]SM!$H94</f>
        <v>47.2682313897201</v>
      </c>
      <c r="M94" s="4">
        <f ca="1">[3]SM!I94</f>
        <v>4</v>
      </c>
    </row>
    <row r="95" spans="1:13" x14ac:dyDescent="0.25">
      <c r="A95" s="4">
        <v>94</v>
      </c>
      <c r="B95" s="4" t="str">
        <f>MAIN!B96</f>
        <v>SEKEUR Curncy</v>
      </c>
      <c r="C95" s="4" t="str">
        <f>MAIN!C95</f>
        <v>PLN/USD</v>
      </c>
      <c r="D95" s="4" t="str">
        <f>MAIN!D95</f>
        <v>CURRENCY</v>
      </c>
      <c r="E95" s="4">
        <f ca="1">VLOOKUP($B95,MAIN!$B:$E,4,FALSE)</f>
        <v>1</v>
      </c>
      <c r="F95" s="3">
        <f>[3]SM!B95</f>
        <v>0</v>
      </c>
      <c r="G95" s="3">
        <f>[3]SM!C95</f>
        <v>0</v>
      </c>
      <c r="H95" s="3">
        <f>[3]SM!D95</f>
        <v>45982</v>
      </c>
      <c r="I95" s="4">
        <f>[3]SM!E95</f>
        <v>1</v>
      </c>
      <c r="J95" s="3">
        <f>[3]SM!F95</f>
        <v>46049</v>
      </c>
      <c r="K95" s="5">
        <f>[3]SM!G95</f>
        <v>-10.67369682574666</v>
      </c>
      <c r="L95" s="5">
        <f>[3]SM!$H95</f>
        <v>55.819212475404129</v>
      </c>
      <c r="M95" s="4">
        <f ca="1">[3]SM!I95</f>
        <v>2</v>
      </c>
    </row>
    <row r="96" spans="1:13" x14ac:dyDescent="0.25">
      <c r="A96" s="4">
        <v>95</v>
      </c>
      <c r="B96" s="4" t="str">
        <f>MAIN!B97</f>
        <v>SEKUSD Curncy</v>
      </c>
      <c r="C96" s="4" t="str">
        <f>MAIN!C96</f>
        <v>SEK/EUR</v>
      </c>
      <c r="D96" s="4" t="str">
        <f>MAIN!D96</f>
        <v>CURRENCY</v>
      </c>
      <c r="E96" s="4">
        <f ca="1">VLOOKUP($B96,MAIN!$B:$E,4,FALSE)</f>
        <v>0</v>
      </c>
      <c r="F96" s="3">
        <f>[3]SM!B96</f>
        <v>0</v>
      </c>
      <c r="G96" s="3">
        <f>[3]SM!C96</f>
        <v>0</v>
      </c>
      <c r="H96" s="3">
        <f>[3]SM!D96</f>
        <v>45986</v>
      </c>
      <c r="I96" s="4">
        <f>[3]SM!E96</f>
        <v>1</v>
      </c>
      <c r="J96" s="3">
        <f>[3]SM!F96</f>
        <v>46056</v>
      </c>
      <c r="K96" s="5">
        <f>[3]SM!G96</f>
        <v>-6.7945800514939734</v>
      </c>
      <c r="L96" s="5">
        <f>[3]SM!$H96</f>
        <v>59.698329249656815</v>
      </c>
      <c r="M96" s="4">
        <f ca="1">[3]SM!I96</f>
        <v>2</v>
      </c>
    </row>
    <row r="97" spans="1:13" x14ac:dyDescent="0.25">
      <c r="A97" s="4">
        <v>96</v>
      </c>
      <c r="B97" s="4" t="str">
        <f>MAIN!B98</f>
        <v>SGDEUR Curncy</v>
      </c>
      <c r="C97" s="4" t="str">
        <f>MAIN!C97</f>
        <v>SEK/USD</v>
      </c>
      <c r="D97" s="4" t="str">
        <f>MAIN!D97</f>
        <v>CURRENCY</v>
      </c>
      <c r="E97" s="4">
        <f ca="1">VLOOKUP($B97,MAIN!$B:$E,4,FALSE)</f>
        <v>-1</v>
      </c>
      <c r="F97" s="3">
        <f>[3]SM!B97</f>
        <v>0</v>
      </c>
      <c r="G97" s="3">
        <f>[3]SM!C97</f>
        <v>0</v>
      </c>
      <c r="H97" s="3">
        <f>[3]SM!D97</f>
        <v>45986</v>
      </c>
      <c r="I97" s="4">
        <f>[3]SM!E97</f>
        <v>1</v>
      </c>
      <c r="J97" s="3">
        <f>[3]SM!F97</f>
        <v>46049</v>
      </c>
      <c r="K97" s="5">
        <f>[3]SM!G97</f>
        <v>-5.9867602226263088</v>
      </c>
      <c r="L97" s="5">
        <f>[3]SM!$H97</f>
        <v>60.50614907852448</v>
      </c>
      <c r="M97" s="4">
        <f ca="1">[3]SM!I97</f>
        <v>2</v>
      </c>
    </row>
    <row r="98" spans="1:13" x14ac:dyDescent="0.25">
      <c r="A98" s="4">
        <v>97</v>
      </c>
      <c r="B98" s="4" t="str">
        <f>MAIN!B99</f>
        <v>SGDUSD Curncy</v>
      </c>
      <c r="C98" s="4" t="str">
        <f>MAIN!C98</f>
        <v>SGD/EUR</v>
      </c>
      <c r="D98" s="4" t="str">
        <f>MAIN!D98</f>
        <v>CURRENCY</v>
      </c>
      <c r="E98" s="4">
        <f ca="1">VLOOKUP($B98,MAIN!$B:$E,4,FALSE)</f>
        <v>4</v>
      </c>
      <c r="F98" s="3">
        <f>[3]SM!B98</f>
        <v>0</v>
      </c>
      <c r="G98" s="3">
        <f>[3]SM!C98</f>
        <v>46007</v>
      </c>
      <c r="H98" s="3">
        <f>[3]SM!D98</f>
        <v>46050</v>
      </c>
      <c r="I98" s="4">
        <f>[3]SM!E98</f>
        <v>1</v>
      </c>
      <c r="J98" s="3">
        <f>[3]SM!F98</f>
        <v>46041</v>
      </c>
      <c r="K98" s="5">
        <f>[3]SM!G98</f>
        <v>-16.019106332809955</v>
      </c>
      <c r="L98" s="5">
        <f>[3]SM!$H98</f>
        <v>50.473802968340834</v>
      </c>
      <c r="M98" s="4">
        <f ca="1">[3]SM!I98</f>
        <v>6</v>
      </c>
    </row>
    <row r="99" spans="1:13" x14ac:dyDescent="0.25">
      <c r="A99" s="4">
        <v>98</v>
      </c>
      <c r="B99" s="4" t="str">
        <f>MAIN!B100</f>
        <v>THBEUR Curncy</v>
      </c>
      <c r="C99" s="4" t="str">
        <f>MAIN!C99</f>
        <v>SGD/USD</v>
      </c>
      <c r="D99" s="4" t="str">
        <f>MAIN!D99</f>
        <v>CURRENCY</v>
      </c>
      <c r="E99" s="4">
        <f ca="1">VLOOKUP($B99,MAIN!$B:$E,4,FALSE)</f>
        <v>-1</v>
      </c>
      <c r="F99" s="3">
        <f>[3]SM!B99</f>
        <v>0</v>
      </c>
      <c r="G99" s="3">
        <f>[3]SM!C99</f>
        <v>0</v>
      </c>
      <c r="H99" s="3">
        <f>[3]SM!D99</f>
        <v>45982</v>
      </c>
      <c r="I99" s="4">
        <f>[3]SM!E99</f>
        <v>1</v>
      </c>
      <c r="J99" s="3">
        <f>[3]SM!F99</f>
        <v>46050</v>
      </c>
      <c r="K99" s="5">
        <f>[3]SM!G99</f>
        <v>-1.7122010108048755</v>
      </c>
      <c r="L99" s="5">
        <f>[3]SM!$H99</f>
        <v>64.780708290345913</v>
      </c>
      <c r="M99" s="4">
        <f ca="1">[3]SM!I99</f>
        <v>2</v>
      </c>
    </row>
    <row r="100" spans="1:13" x14ac:dyDescent="0.25">
      <c r="A100" s="4">
        <v>99</v>
      </c>
      <c r="B100" s="4" t="str">
        <f>MAIN!B101</f>
        <v>THBUSD Curncy</v>
      </c>
      <c r="C100" s="4" t="str">
        <f>MAIN!C100</f>
        <v>THB/EUR</v>
      </c>
      <c r="D100" s="4" t="str">
        <f>MAIN!D100</f>
        <v>CURRENCY</v>
      </c>
      <c r="E100" s="4">
        <f ca="1">VLOOKUP($B100,MAIN!$B:$E,4,FALSE)</f>
        <v>-1</v>
      </c>
      <c r="F100" s="3">
        <f>[3]SM!B100</f>
        <v>0</v>
      </c>
      <c r="G100" s="3">
        <f>[3]SM!C100</f>
        <v>0</v>
      </c>
      <c r="H100" s="3">
        <f>[3]SM!D100</f>
        <v>45975</v>
      </c>
      <c r="I100" s="4">
        <f>[3]SM!E100</f>
        <v>1</v>
      </c>
      <c r="J100" s="3">
        <f>[3]SM!F100</f>
        <v>46043</v>
      </c>
      <c r="K100" s="5">
        <f>[3]SM!G100</f>
        <v>-21.30836104586237</v>
      </c>
      <c r="L100" s="5">
        <f>[3]SM!$H100</f>
        <v>45.184548255288419</v>
      </c>
      <c r="M100" s="4">
        <f ca="1">[3]SM!I100</f>
        <v>6</v>
      </c>
    </row>
    <row r="101" spans="1:13" x14ac:dyDescent="0.25">
      <c r="A101" s="4">
        <v>100</v>
      </c>
      <c r="B101" s="4" t="str">
        <f>MAIN!B102</f>
        <v>TRYEUR Curncy</v>
      </c>
      <c r="C101" s="4" t="str">
        <f>MAIN!C101</f>
        <v>THB/USD</v>
      </c>
      <c r="D101" s="4" t="str">
        <f>MAIN!D101</f>
        <v>CURRENCY</v>
      </c>
      <c r="E101" s="4">
        <f ca="1">VLOOKUP($B101,MAIN!$B:$E,4,FALSE)</f>
        <v>-1</v>
      </c>
      <c r="F101" s="3">
        <f>[3]SM!B101</f>
        <v>0</v>
      </c>
      <c r="G101" s="3">
        <f>[3]SM!C101</f>
        <v>0</v>
      </c>
      <c r="H101" s="3">
        <f>[3]SM!D101</f>
        <v>45982</v>
      </c>
      <c r="I101" s="4">
        <f>[3]SM!E101</f>
        <v>1</v>
      </c>
      <c r="J101" s="3">
        <f>[3]SM!F101</f>
        <v>46050</v>
      </c>
      <c r="K101" s="5">
        <f>[3]SM!G101</f>
        <v>-12.175411507062194</v>
      </c>
      <c r="L101" s="5">
        <f>[3]SM!$H101</f>
        <v>54.317497794088595</v>
      </c>
      <c r="M101" s="4">
        <f ca="1">[3]SM!I101</f>
        <v>2</v>
      </c>
    </row>
    <row r="102" spans="1:13" x14ac:dyDescent="0.25">
      <c r="A102" s="4">
        <v>101</v>
      </c>
      <c r="B102" s="4" t="str">
        <f>MAIN!B103</f>
        <v>TRYUSD Curncy</v>
      </c>
      <c r="C102" s="4" t="str">
        <f>MAIN!C102</f>
        <v>TRY/EUR</v>
      </c>
      <c r="D102" s="4" t="str">
        <f>MAIN!D102</f>
        <v>CURRENCY</v>
      </c>
      <c r="E102" s="4">
        <f ca="1">VLOOKUP($B102,MAIN!$B:$E,4,FALSE)</f>
        <v>-1</v>
      </c>
      <c r="F102" s="3">
        <f>[3]SM!B102</f>
        <v>0</v>
      </c>
      <c r="G102" s="3">
        <f>[3]SM!C102</f>
        <v>46006</v>
      </c>
      <c r="H102" s="3">
        <f>[3]SM!D102</f>
        <v>46049</v>
      </c>
      <c r="I102" s="4">
        <f>[3]SM!E102</f>
        <v>1</v>
      </c>
      <c r="J102" s="3">
        <f>[3]SM!F102</f>
        <v>46041</v>
      </c>
      <c r="K102" s="5">
        <f>[3]SM!G102</f>
        <v>-30.654323039564147</v>
      </c>
      <c r="L102" s="5">
        <f>[3]SM!$H102</f>
        <v>35.838586261586642</v>
      </c>
      <c r="M102" s="4">
        <f ca="1">[3]SM!I102</f>
        <v>6</v>
      </c>
    </row>
    <row r="103" spans="1:13" x14ac:dyDescent="0.25">
      <c r="A103" s="4">
        <v>102</v>
      </c>
      <c r="B103" s="4" t="str">
        <f>MAIN!B104</f>
        <v>TWDUSD Curncy</v>
      </c>
      <c r="C103" s="4" t="str">
        <f>MAIN!C103</f>
        <v>TRY/USD</v>
      </c>
      <c r="D103" s="4" t="str">
        <f>MAIN!D103</f>
        <v>CURRENCY</v>
      </c>
      <c r="E103" s="4">
        <f ca="1">VLOOKUP($B103,MAIN!$B:$E,4,FALSE)</f>
        <v>-1</v>
      </c>
      <c r="F103" s="3">
        <f>[3]SM!B103</f>
        <v>0</v>
      </c>
      <c r="G103" s="3">
        <f>[3]SM!C103</f>
        <v>0</v>
      </c>
      <c r="H103" s="3">
        <f>[3]SM!D103</f>
        <v>46062</v>
      </c>
      <c r="I103" s="4">
        <f>[3]SM!E103</f>
        <v>1</v>
      </c>
      <c r="J103" s="3">
        <f>[3]SM!F103</f>
        <v>46058</v>
      </c>
      <c r="K103" s="5">
        <f>[3]SM!G103</f>
        <v>-53.083001106919909</v>
      </c>
      <c r="L103" s="5">
        <f>[3]SM!$H103</f>
        <v>13.40990819423088</v>
      </c>
      <c r="M103" s="4">
        <f ca="1">[3]SM!I103</f>
        <v>3</v>
      </c>
    </row>
    <row r="104" spans="1:13" x14ac:dyDescent="0.25">
      <c r="A104" s="4">
        <v>103</v>
      </c>
      <c r="B104" s="4" t="str">
        <f>MAIN!B105</f>
        <v>XBTUSD Curncy</v>
      </c>
      <c r="C104" s="4" t="str">
        <f>MAIN!C104</f>
        <v>TWD/USD</v>
      </c>
      <c r="D104" s="4" t="str">
        <f>MAIN!D104</f>
        <v>CURRENCY</v>
      </c>
      <c r="E104" s="4">
        <f ca="1">VLOOKUP($B104,MAIN!$B:$E,4,FALSE)</f>
        <v>-1</v>
      </c>
      <c r="F104" s="3">
        <f>[3]SM!B104</f>
        <v>45999</v>
      </c>
      <c r="G104" s="3">
        <f>[3]SM!C104</f>
        <v>0</v>
      </c>
      <c r="H104" s="3">
        <f>[3]SM!D104</f>
        <v>46059</v>
      </c>
      <c r="I104" s="4">
        <f>[3]SM!E104</f>
        <v>1</v>
      </c>
      <c r="J104" s="3">
        <f>[3]SM!F104</f>
        <v>46050</v>
      </c>
      <c r="K104" s="5">
        <f>[3]SM!G104</f>
        <v>-18.618318512611964</v>
      </c>
      <c r="L104" s="5">
        <f>[3]SM!$H104</f>
        <v>47.874590788538825</v>
      </c>
      <c r="M104" s="4">
        <f ca="1">[3]SM!I104</f>
        <v>5</v>
      </c>
    </row>
    <row r="105" spans="1:13" x14ac:dyDescent="0.25">
      <c r="A105" s="4">
        <v>104</v>
      </c>
      <c r="B105" s="4" t="str">
        <f>MAIN!B106</f>
        <v>ZAREUR Curncy</v>
      </c>
      <c r="C105" s="4" t="str">
        <f>MAIN!C105</f>
        <v>XBT/USD</v>
      </c>
      <c r="D105" s="4" t="str">
        <f>MAIN!D105</f>
        <v>CURRENCY</v>
      </c>
      <c r="E105" s="4">
        <f ca="1">VLOOKUP($B105,MAIN!$B:$E,4,FALSE)</f>
        <v>8</v>
      </c>
      <c r="F105" s="3">
        <f>[3]SM!B105</f>
        <v>0</v>
      </c>
      <c r="G105" s="3">
        <f>[3]SM!C105</f>
        <v>46057</v>
      </c>
      <c r="H105" s="3">
        <f>[3]SM!D105</f>
        <v>46059</v>
      </c>
      <c r="I105" s="4">
        <f>[3]SM!E105</f>
        <v>1</v>
      </c>
      <c r="J105" s="3">
        <f>[3]SM!F105</f>
        <v>46036</v>
      </c>
      <c r="K105" s="5">
        <f>[3]SM!G105</f>
        <v>-34.632549492037015</v>
      </c>
      <c r="L105" s="5">
        <f>[3]SM!$H105</f>
        <v>31.860359809113774</v>
      </c>
      <c r="M105" s="4">
        <f ca="1">[3]SM!I105</f>
        <v>9</v>
      </c>
    </row>
    <row r="106" spans="1:13" x14ac:dyDescent="0.25">
      <c r="A106" s="4">
        <v>105</v>
      </c>
      <c r="B106" s="4" t="str">
        <f>MAIN!B107</f>
        <v>ZARUSD Curncy</v>
      </c>
      <c r="C106" s="4" t="str">
        <f>MAIN!C106</f>
        <v>ZAR/EUR</v>
      </c>
      <c r="D106" s="4" t="str">
        <f>MAIN!D106</f>
        <v>CURRENCY</v>
      </c>
      <c r="E106" s="4">
        <f ca="1">VLOOKUP($B106,MAIN!$B:$E,4,FALSE)</f>
        <v>3</v>
      </c>
      <c r="F106" s="3">
        <f>[3]SM!B106</f>
        <v>0</v>
      </c>
      <c r="G106" s="3">
        <f>[3]SM!C106</f>
        <v>0</v>
      </c>
      <c r="H106" s="3">
        <f>[3]SM!D106</f>
        <v>45982</v>
      </c>
      <c r="I106" s="4">
        <f>[3]SM!E106</f>
        <v>1</v>
      </c>
      <c r="J106" s="3">
        <f>[3]SM!F106</f>
        <v>46051</v>
      </c>
      <c r="K106" s="5">
        <f>[3]SM!G106</f>
        <v>-11.99440145958922</v>
      </c>
      <c r="L106" s="5">
        <f>[3]SM!$H106</f>
        <v>54.498507841561569</v>
      </c>
      <c r="M106" s="4">
        <f ca="1">[3]SM!I106</f>
        <v>2</v>
      </c>
    </row>
    <row r="107" spans="1:13" x14ac:dyDescent="0.25">
      <c r="A107" s="4">
        <v>106</v>
      </c>
      <c r="B107" s="4" t="str">
        <f>MAIN!B108</f>
        <v>ACWI US Equity</v>
      </c>
      <c r="C107" s="4" t="str">
        <f>MAIN!C107</f>
        <v>ZAR/USD</v>
      </c>
      <c r="D107" s="4" t="str">
        <f>MAIN!D107</f>
        <v>CURRENCY</v>
      </c>
      <c r="E107" s="4">
        <f ca="1">VLOOKUP($B107,MAIN!$B:$E,4,FALSE)</f>
        <v>5</v>
      </c>
      <c r="F107" s="3">
        <f>[3]SM!B107</f>
        <v>0</v>
      </c>
      <c r="G107" s="3">
        <f>[3]SM!C107</f>
        <v>0</v>
      </c>
      <c r="H107" s="3">
        <f>[3]SM!D107</f>
        <v>45982</v>
      </c>
      <c r="I107" s="4">
        <f>[3]SM!E107</f>
        <v>1</v>
      </c>
      <c r="J107" s="3">
        <f>[3]SM!F107</f>
        <v>46051</v>
      </c>
      <c r="K107" s="5">
        <f>[3]SM!G107</f>
        <v>-8.2054005493285942</v>
      </c>
      <c r="L107" s="5">
        <f>[3]SM!$H107</f>
        <v>58.287508751822195</v>
      </c>
      <c r="M107" s="4">
        <f ca="1">[3]SM!I107</f>
        <v>2</v>
      </c>
    </row>
    <row r="108" spans="1:13" x14ac:dyDescent="0.25">
      <c r="A108" s="4">
        <v>107</v>
      </c>
      <c r="B108" s="4" t="str">
        <f>MAIN!B109</f>
        <v>AIQ US Equity</v>
      </c>
      <c r="C108" s="4" t="str">
        <f>MAIN!C108</f>
        <v>MSCI ACWI ETF</v>
      </c>
      <c r="D108" s="4" t="str">
        <f>MAIN!D108</f>
        <v>ETF</v>
      </c>
      <c r="E108" s="4">
        <f ca="1">VLOOKUP($B108,MAIN!$B:$E,4,FALSE)</f>
        <v>0</v>
      </c>
      <c r="F108" s="3">
        <f>[3]SM!B108</f>
        <v>0</v>
      </c>
      <c r="G108" s="3">
        <f>[3]SM!C108</f>
        <v>0</v>
      </c>
      <c r="H108" s="3">
        <f>[3]SM!D108</f>
        <v>45982</v>
      </c>
      <c r="I108" s="4">
        <f>[3]SM!E108</f>
        <v>1</v>
      </c>
      <c r="J108" s="3">
        <f>[3]SM!F108</f>
        <v>46063</v>
      </c>
      <c r="K108" s="5">
        <f>[3]SM!G108</f>
        <v>-6.3016719173808156</v>
      </c>
      <c r="L108" s="5">
        <f>[3]SM!$H108</f>
        <v>60.191237383769973</v>
      </c>
      <c r="M108" s="4">
        <f ca="1">[3]SM!I108</f>
        <v>2</v>
      </c>
    </row>
    <row r="109" spans="1:13" x14ac:dyDescent="0.25">
      <c r="A109" s="4">
        <v>108</v>
      </c>
      <c r="B109" s="4" t="str">
        <f>MAIN!B110</f>
        <v>ARGT US Equity</v>
      </c>
      <c r="C109" s="4" t="str">
        <f>MAIN!C109</f>
        <v>Artificial Intelligence &amp; Technology ETF</v>
      </c>
      <c r="D109" s="4" t="str">
        <f>MAIN!D109</f>
        <v>ETF</v>
      </c>
      <c r="E109" s="4">
        <f ca="1">VLOOKUP($B109,MAIN!$B:$E,4,FALSE)</f>
        <v>7</v>
      </c>
      <c r="F109" s="3">
        <f>[3]SM!B109</f>
        <v>0</v>
      </c>
      <c r="G109" s="3">
        <f>[3]SM!C109</f>
        <v>0</v>
      </c>
      <c r="H109" s="3">
        <f>[3]SM!D109</f>
        <v>45982</v>
      </c>
      <c r="I109" s="4">
        <f>[3]SM!E109</f>
        <v>1</v>
      </c>
      <c r="J109" s="3">
        <f>[3]SM!F109</f>
        <v>46050</v>
      </c>
      <c r="K109" s="5">
        <f>[3]SM!G109</f>
        <v>-20.017392334383921</v>
      </c>
      <c r="L109" s="5">
        <f>[3]SM!$H109</f>
        <v>46.475516966766868</v>
      </c>
      <c r="M109" s="4">
        <f ca="1">[3]SM!I109</f>
        <v>4</v>
      </c>
    </row>
    <row r="110" spans="1:13" x14ac:dyDescent="0.25">
      <c r="A110" s="4">
        <v>109</v>
      </c>
      <c r="B110" s="4" t="str">
        <f>MAIN!B111</f>
        <v>ARKB US Equity</v>
      </c>
      <c r="C110" s="4" t="str">
        <f>MAIN!C110</f>
        <v>MSCI Argentina ETF</v>
      </c>
      <c r="D110" s="4" t="str">
        <f>MAIN!D110</f>
        <v>ETF</v>
      </c>
      <c r="E110" s="4">
        <f ca="1">VLOOKUP($B110,MAIN!$B:$E,4,FALSE)</f>
        <v>-1</v>
      </c>
      <c r="F110" s="3">
        <f>[3]SM!B110</f>
        <v>0</v>
      </c>
      <c r="G110" s="3">
        <f>[3]SM!C110</f>
        <v>0</v>
      </c>
      <c r="H110" s="3">
        <f>[3]SM!D110</f>
        <v>45982</v>
      </c>
      <c r="I110" s="4">
        <f>[3]SM!E110</f>
        <v>1</v>
      </c>
      <c r="J110" s="3">
        <f>[3]SM!F110</f>
        <v>46050</v>
      </c>
      <c r="K110" s="5">
        <f>[3]SM!G110</f>
        <v>-14.545274251866395</v>
      </c>
      <c r="L110" s="5">
        <f>[3]SM!$H110</f>
        <v>51.947635049284393</v>
      </c>
      <c r="M110" s="4">
        <f ca="1">[3]SM!I110</f>
        <v>2</v>
      </c>
    </row>
    <row r="111" spans="1:13" x14ac:dyDescent="0.25">
      <c r="A111" s="4">
        <v>110</v>
      </c>
      <c r="B111" s="4" t="str">
        <f>MAIN!B112</f>
        <v>ARKF US Equity</v>
      </c>
      <c r="C111" s="4" t="str">
        <f>MAIN!C111</f>
        <v>ARK 21Shares Bitcoin ETF</v>
      </c>
      <c r="D111" s="4" t="str">
        <f>MAIN!D111</f>
        <v>ETF</v>
      </c>
      <c r="E111" s="4">
        <f ca="1">VLOOKUP($B111,MAIN!$B:$E,4,FALSE)</f>
        <v>-1</v>
      </c>
      <c r="F111" s="3">
        <f>[3]SM!B111</f>
        <v>0</v>
      </c>
      <c r="G111" s="3">
        <f>[3]SM!C111</f>
        <v>0</v>
      </c>
      <c r="H111" s="3">
        <f>[3]SM!D111</f>
        <v>46058</v>
      </c>
      <c r="I111" s="4">
        <f>[3]SM!E111</f>
        <v>1</v>
      </c>
      <c r="J111" s="3">
        <f>[3]SM!F111</f>
        <v>46036</v>
      </c>
      <c r="K111" s="5">
        <f>[3]SM!G111</f>
        <v>-35.846729163050142</v>
      </c>
      <c r="L111" s="5">
        <f>[3]SM!$H111</f>
        <v>30.646180138100647</v>
      </c>
      <c r="M111" s="4">
        <f ca="1">[3]SM!I111</f>
        <v>7</v>
      </c>
    </row>
    <row r="112" spans="1:13" x14ac:dyDescent="0.25">
      <c r="A112" s="4">
        <v>111</v>
      </c>
      <c r="B112" s="4" t="str">
        <f>MAIN!B113</f>
        <v>ARKG US Equity</v>
      </c>
      <c r="C112" s="4" t="str">
        <f>MAIN!C112</f>
        <v>ARK Fintech Innovation ETF</v>
      </c>
      <c r="D112" s="4" t="str">
        <f>MAIN!D112</f>
        <v>ETF</v>
      </c>
      <c r="E112" s="4">
        <f ca="1">VLOOKUP($B112,MAIN!$B:$E,4,FALSE)</f>
        <v>0</v>
      </c>
      <c r="F112" s="3">
        <f>[3]SM!B112</f>
        <v>0</v>
      </c>
      <c r="G112" s="3">
        <f>[3]SM!C112</f>
        <v>0</v>
      </c>
      <c r="H112" s="3">
        <f>[3]SM!D112</f>
        <v>46058</v>
      </c>
      <c r="I112" s="4">
        <f>[3]SM!E112</f>
        <v>1</v>
      </c>
      <c r="J112" s="3">
        <f>[3]SM!F112</f>
        <v>46035</v>
      </c>
      <c r="K112" s="5">
        <f>[3]SM!G112</f>
        <v>-33.635850267249594</v>
      </c>
      <c r="L112" s="5">
        <f>[3]SM!$H112</f>
        <v>32.857059033901194</v>
      </c>
      <c r="M112" s="4">
        <f ca="1">[3]SM!I112</f>
        <v>7</v>
      </c>
    </row>
    <row r="113" spans="1:13" x14ac:dyDescent="0.25">
      <c r="A113" s="4">
        <v>112</v>
      </c>
      <c r="B113" s="4" t="str">
        <f>MAIN!B114</f>
        <v>ARKK US Equity</v>
      </c>
      <c r="C113" s="4" t="str">
        <f>MAIN!C113</f>
        <v>ARK Genomic Revolution ETF</v>
      </c>
      <c r="D113" s="4" t="str">
        <f>MAIN!D113</f>
        <v>ETF</v>
      </c>
      <c r="E113" s="4">
        <f ca="1">VLOOKUP($B113,MAIN!$B:$E,4,FALSE)</f>
        <v>-1</v>
      </c>
      <c r="F113" s="3">
        <f>[3]SM!B113</f>
        <v>0</v>
      </c>
      <c r="G113" s="3">
        <f>[3]SM!C113</f>
        <v>0</v>
      </c>
      <c r="H113" s="3">
        <f>[3]SM!D113</f>
        <v>45975</v>
      </c>
      <c r="I113" s="4">
        <f>[3]SM!E113</f>
        <v>1</v>
      </c>
      <c r="J113" s="3">
        <f>[3]SM!F113</f>
        <v>46044</v>
      </c>
      <c r="K113" s="5">
        <f>[3]SM!G113</f>
        <v>-24.177161089805772</v>
      </c>
      <c r="L113" s="5">
        <f>[3]SM!$H113</f>
        <v>42.315748211345017</v>
      </c>
      <c r="M113" s="4">
        <f ca="1">[3]SM!I113</f>
        <v>6</v>
      </c>
    </row>
    <row r="114" spans="1:13" x14ac:dyDescent="0.25">
      <c r="A114" s="4">
        <v>113</v>
      </c>
      <c r="B114" s="4" t="str">
        <f>MAIN!B115</f>
        <v>ARKQ US Equity</v>
      </c>
      <c r="C114" s="4" t="str">
        <f>MAIN!C114</f>
        <v>ARK Innovation ETF</v>
      </c>
      <c r="D114" s="4" t="str">
        <f>MAIN!D114</f>
        <v>ETF</v>
      </c>
      <c r="E114" s="4">
        <f ca="1">VLOOKUP($B114,MAIN!$B:$E,4,FALSE)</f>
        <v>5</v>
      </c>
      <c r="F114" s="3">
        <f>[3]SM!B114</f>
        <v>0</v>
      </c>
      <c r="G114" s="3">
        <f>[3]SM!C114</f>
        <v>0</v>
      </c>
      <c r="H114" s="3">
        <f>[3]SM!D114</f>
        <v>46058</v>
      </c>
      <c r="I114" s="4">
        <f>[3]SM!E114</f>
        <v>1</v>
      </c>
      <c r="J114" s="3">
        <f>[3]SM!F114</f>
        <v>46037</v>
      </c>
      <c r="K114" s="5">
        <f>[3]SM!G114</f>
        <v>-26.586478727390002</v>
      </c>
      <c r="L114" s="5">
        <f>[3]SM!$H114</f>
        <v>39.906430573760787</v>
      </c>
      <c r="M114" s="4">
        <f ca="1">[3]SM!I114</f>
        <v>7</v>
      </c>
    </row>
    <row r="115" spans="1:13" x14ac:dyDescent="0.25">
      <c r="A115" s="4">
        <v>114</v>
      </c>
      <c r="B115" s="4" t="str">
        <f>MAIN!B116</f>
        <v>ARKW US Equity</v>
      </c>
      <c r="C115" s="4" t="str">
        <f>MAIN!C115</f>
        <v>ARK Autonomous Technology &amp; Robotics ETF</v>
      </c>
      <c r="D115" s="4" t="str">
        <f>MAIN!D115</f>
        <v>ETF</v>
      </c>
      <c r="E115" s="4">
        <f ca="1">VLOOKUP($B115,MAIN!$B:$E,4,FALSE)</f>
        <v>-1</v>
      </c>
      <c r="F115" s="3">
        <f>[3]SM!B115</f>
        <v>0</v>
      </c>
      <c r="G115" s="3">
        <f>[3]SM!C115</f>
        <v>0</v>
      </c>
      <c r="H115" s="3">
        <f>[3]SM!D115</f>
        <v>45982</v>
      </c>
      <c r="I115" s="4">
        <f>[3]SM!E115</f>
        <v>1</v>
      </c>
      <c r="J115" s="3">
        <f>[3]SM!F115</f>
        <v>46038</v>
      </c>
      <c r="K115" s="5">
        <f>[3]SM!G115</f>
        <v>-16.305851148516538</v>
      </c>
      <c r="L115" s="5">
        <f>[3]SM!$H115</f>
        <v>50.187058152634251</v>
      </c>
      <c r="M115" s="4">
        <f ca="1">[3]SM!I115</f>
        <v>6</v>
      </c>
    </row>
    <row r="116" spans="1:13" x14ac:dyDescent="0.25">
      <c r="A116" s="4">
        <v>115</v>
      </c>
      <c r="B116" s="4" t="str">
        <f>MAIN!B117</f>
        <v>ARKX US Equity</v>
      </c>
      <c r="C116" s="4" t="str">
        <f>MAIN!C116</f>
        <v>ARK Next Generation Internet ETF</v>
      </c>
      <c r="D116" s="4" t="str">
        <f>MAIN!D116</f>
        <v>ETF</v>
      </c>
      <c r="E116" s="4">
        <f ca="1">VLOOKUP($B116,MAIN!$B:$E,4,FALSE)</f>
        <v>5</v>
      </c>
      <c r="F116" s="3">
        <f>[3]SM!B116</f>
        <v>0</v>
      </c>
      <c r="G116" s="3">
        <f>[3]SM!C116</f>
        <v>0</v>
      </c>
      <c r="H116" s="3">
        <f>[3]SM!D116</f>
        <v>46058</v>
      </c>
      <c r="I116" s="4">
        <f>[3]SM!E116</f>
        <v>1</v>
      </c>
      <c r="J116" s="3">
        <f>[3]SM!F116</f>
        <v>46035</v>
      </c>
      <c r="K116" s="5">
        <f>[3]SM!G116</f>
        <v>-30.786962102787101</v>
      </c>
      <c r="L116" s="5">
        <f>[3]SM!$H116</f>
        <v>35.705947198363688</v>
      </c>
      <c r="M116" s="4">
        <f ca="1">[3]SM!I116</f>
        <v>7</v>
      </c>
    </row>
    <row r="117" spans="1:13" x14ac:dyDescent="0.25">
      <c r="A117" s="4">
        <v>116</v>
      </c>
      <c r="B117" s="4" t="str">
        <f>MAIN!B118</f>
        <v>ARTY US Equity</v>
      </c>
      <c r="C117" s="4" t="str">
        <f>MAIN!C117</f>
        <v>ARK Space Exploration &amp; Innovation ETF</v>
      </c>
      <c r="D117" s="4" t="str">
        <f>MAIN!D117</f>
        <v>ETF</v>
      </c>
      <c r="E117" s="4">
        <f ca="1">VLOOKUP($B117,MAIN!$B:$E,4,FALSE)</f>
        <v>5</v>
      </c>
      <c r="F117" s="3">
        <f>[3]SM!B117</f>
        <v>0</v>
      </c>
      <c r="G117" s="3">
        <f>[3]SM!C117</f>
        <v>0</v>
      </c>
      <c r="H117" s="3">
        <f>[3]SM!D117</f>
        <v>45982</v>
      </c>
      <c r="I117" s="4">
        <f>[3]SM!E117</f>
        <v>1</v>
      </c>
      <c r="J117" s="3">
        <f>[3]SM!F117</f>
        <v>46038</v>
      </c>
      <c r="K117" s="5">
        <f>[3]SM!G117</f>
        <v>-17.141198808792389</v>
      </c>
      <c r="L117" s="5">
        <f>[3]SM!$H117</f>
        <v>49.3517104923584</v>
      </c>
      <c r="M117" s="4">
        <f ca="1">[3]SM!I117</f>
        <v>6</v>
      </c>
    </row>
    <row r="118" spans="1:13" x14ac:dyDescent="0.25">
      <c r="A118" s="4">
        <v>117</v>
      </c>
      <c r="B118" s="4" t="str">
        <f>MAIN!B119</f>
        <v>BAI US Equity</v>
      </c>
      <c r="C118" s="4" t="str">
        <f>MAIN!C118</f>
        <v>Future AI &amp; Tech ETF</v>
      </c>
      <c r="D118" s="4" t="str">
        <f>MAIN!D118</f>
        <v>ETF</v>
      </c>
      <c r="E118" s="4">
        <f ca="1">VLOOKUP($B118,MAIN!$B:$E,4,FALSE)</f>
        <v>5</v>
      </c>
      <c r="F118" s="3">
        <f>[3]SM!B118</f>
        <v>0</v>
      </c>
      <c r="G118" s="3">
        <f>[3]SM!C118</f>
        <v>0</v>
      </c>
      <c r="H118" s="3">
        <f>[3]SM!D118</f>
        <v>45982</v>
      </c>
      <c r="I118" s="4">
        <f>[3]SM!E118</f>
        <v>1</v>
      </c>
      <c r="J118" s="3">
        <f>[3]SM!F118</f>
        <v>46050</v>
      </c>
      <c r="K118" s="5">
        <f>[3]SM!G118</f>
        <v>-13.868419072678776</v>
      </c>
      <c r="L118" s="5">
        <f>[3]SM!$H118</f>
        <v>52.624490228472013</v>
      </c>
      <c r="M118" s="4">
        <f ca="1">[3]SM!I118</f>
        <v>2</v>
      </c>
    </row>
    <row r="119" spans="1:13" x14ac:dyDescent="0.25">
      <c r="A119" s="4">
        <v>118</v>
      </c>
      <c r="B119" s="4" t="str">
        <f>MAIN!B120</f>
        <v>BATT US Equity</v>
      </c>
      <c r="C119" s="4" t="str">
        <f>MAIN!C119</f>
        <v>AI Innovation and Tech Active ETF</v>
      </c>
      <c r="D119" s="4" t="str">
        <f>MAIN!D119</f>
        <v>ETF</v>
      </c>
      <c r="E119" s="4">
        <f ca="1">VLOOKUP($B119,MAIN!$B:$E,4,FALSE)</f>
        <v>7</v>
      </c>
      <c r="F119" s="3">
        <f>[3]SM!B119</f>
        <v>0</v>
      </c>
      <c r="G119" s="3">
        <f>[3]SM!C119</f>
        <v>0</v>
      </c>
      <c r="H119" s="3">
        <f>[3]SM!D119</f>
        <v>45982</v>
      </c>
      <c r="I119" s="4">
        <f>[3]SM!E119</f>
        <v>1</v>
      </c>
      <c r="J119" s="3">
        <f>[3]SM!F119</f>
        <v>46050</v>
      </c>
      <c r="K119" s="5">
        <f>[3]SM!G119</f>
        <v>-12.85763129698848</v>
      </c>
      <c r="L119" s="5">
        <f>[3]SM!$H119</f>
        <v>53.635278004162309</v>
      </c>
      <c r="M119" s="4">
        <f ca="1">[3]SM!I119</f>
        <v>2</v>
      </c>
    </row>
    <row r="120" spans="1:13" x14ac:dyDescent="0.25">
      <c r="A120" s="4">
        <v>119</v>
      </c>
      <c r="B120" s="4" t="str">
        <f>MAIN!B121</f>
        <v>BBJP US Equity</v>
      </c>
      <c r="C120" s="4" t="str">
        <f>MAIN!C120</f>
        <v>Amplify Lithium &amp; Battery Technology ETF</v>
      </c>
      <c r="D120" s="4" t="str">
        <f>MAIN!D120</f>
        <v>ETF</v>
      </c>
      <c r="E120" s="4">
        <f ca="1">VLOOKUP($B120,MAIN!$B:$E,4,FALSE)</f>
        <v>5</v>
      </c>
      <c r="F120" s="3">
        <f>[3]SM!B120</f>
        <v>0</v>
      </c>
      <c r="G120" s="3">
        <f>[3]SM!C120</f>
        <v>0</v>
      </c>
      <c r="H120" s="3">
        <f>[3]SM!D120</f>
        <v>45982</v>
      </c>
      <c r="I120" s="4">
        <f>[3]SM!E120</f>
        <v>1</v>
      </c>
      <c r="J120" s="3">
        <f>[3]SM!F120</f>
        <v>46051</v>
      </c>
      <c r="K120" s="5">
        <f>[3]SM!G120</f>
        <v>-12.106768912275655</v>
      </c>
      <c r="L120" s="5">
        <f>[3]SM!$H120</f>
        <v>54.386140388875134</v>
      </c>
      <c r="M120" s="4">
        <f ca="1">[3]SM!I120</f>
        <v>2</v>
      </c>
    </row>
    <row r="121" spans="1:13" x14ac:dyDescent="0.25">
      <c r="A121" s="4">
        <v>120</v>
      </c>
      <c r="B121" s="4" t="str">
        <f>MAIN!B122</f>
        <v>BIL US Equity</v>
      </c>
      <c r="C121" s="4" t="str">
        <f>MAIN!C121</f>
        <v>BetaBuilders Japan ETF</v>
      </c>
      <c r="D121" s="4" t="str">
        <f>MAIN!D121</f>
        <v>ETF</v>
      </c>
      <c r="E121" s="4">
        <f ca="1">VLOOKUP($B121,MAIN!$B:$E,4,FALSE)</f>
        <v>-5</v>
      </c>
      <c r="F121" s="3">
        <f>[3]SM!B121</f>
        <v>0</v>
      </c>
      <c r="G121" s="3">
        <f>[3]SM!C121</f>
        <v>0</v>
      </c>
      <c r="H121" s="3">
        <f>[3]SM!D121</f>
        <v>45981</v>
      </c>
      <c r="I121" s="4">
        <f>[3]SM!E121</f>
        <v>1</v>
      </c>
      <c r="J121" s="3">
        <f>[3]SM!F121</f>
        <v>46063</v>
      </c>
      <c r="K121" s="5">
        <f>[3]SM!G121</f>
        <v>11.831702685221885</v>
      </c>
      <c r="L121" s="5">
        <f>[3]SM!$H121</f>
        <v>78.324611986372673</v>
      </c>
      <c r="M121" s="4">
        <f ca="1">[3]SM!I121</f>
        <v>2</v>
      </c>
    </row>
    <row r="122" spans="1:13" x14ac:dyDescent="0.25">
      <c r="A122" s="4">
        <v>121</v>
      </c>
      <c r="B122" s="4" t="str">
        <f>MAIN!B123</f>
        <v>BKCH US Equity</v>
      </c>
      <c r="C122" s="4" t="str">
        <f>MAIN!C122</f>
        <v>SPDR Bloomberg 1-3 Month T-Bill ETF</v>
      </c>
      <c r="D122" s="4" t="str">
        <f>MAIN!D122</f>
        <v>ETF</v>
      </c>
      <c r="E122" s="4">
        <f ca="1">VLOOKUP($B122,MAIN!$B:$E,4,FALSE)</f>
        <v>-1</v>
      </c>
      <c r="F122" s="3">
        <f>[3]SM!B122</f>
        <v>0</v>
      </c>
      <c r="G122" s="3">
        <f>[3]SM!C122</f>
        <v>0</v>
      </c>
      <c r="H122" s="3">
        <f>[3]SM!D122</f>
        <v>45974</v>
      </c>
      <c r="I122" s="4">
        <f>[3]SM!E122</f>
        <v>1</v>
      </c>
      <c r="J122" s="3">
        <f>[3]SM!F122</f>
        <v>46063</v>
      </c>
      <c r="K122" s="5">
        <f>[3]SM!G122</f>
        <v>33.444743989882554</v>
      </c>
      <c r="L122" s="5">
        <f>[3]SM!$H122</f>
        <v>99.937653291033342</v>
      </c>
      <c r="M122" s="4">
        <f ca="1">[3]SM!I122</f>
        <v>2</v>
      </c>
    </row>
    <row r="123" spans="1:13" x14ac:dyDescent="0.25">
      <c r="A123" s="4">
        <v>122</v>
      </c>
      <c r="B123" s="4" t="str">
        <f>MAIN!B124</f>
        <v>BKLN US Equity</v>
      </c>
      <c r="C123" s="4" t="str">
        <f>MAIN!C123</f>
        <v>Blockchain ETF</v>
      </c>
      <c r="D123" s="4" t="str">
        <f>MAIN!D123</f>
        <v>ETF</v>
      </c>
      <c r="E123" s="4">
        <f ca="1">VLOOKUP($B123,MAIN!$B:$E,4,FALSE)</f>
        <v>-1</v>
      </c>
      <c r="F123" s="3">
        <f>[3]SM!B123</f>
        <v>0</v>
      </c>
      <c r="G123" s="3">
        <f>[3]SM!C123</f>
        <v>0</v>
      </c>
      <c r="H123" s="3">
        <f>[3]SM!D123</f>
        <v>46058</v>
      </c>
      <c r="I123" s="4">
        <f>[3]SM!E123</f>
        <v>1</v>
      </c>
      <c r="J123" s="3">
        <f>[3]SM!F123</f>
        <v>46038</v>
      </c>
      <c r="K123" s="5">
        <f>[3]SM!G123</f>
        <v>-22.440482910853383</v>
      </c>
      <c r="L123" s="5">
        <f>[3]SM!$H123</f>
        <v>44.052426390297406</v>
      </c>
      <c r="M123" s="4">
        <f ca="1">[3]SM!I123</f>
        <v>7</v>
      </c>
    </row>
    <row r="124" spans="1:13" x14ac:dyDescent="0.25">
      <c r="A124" s="4">
        <v>123</v>
      </c>
      <c r="B124" s="4" t="str">
        <f>MAIN!B125</f>
        <v>BLOK US Equity</v>
      </c>
      <c r="C124" s="4" t="str">
        <f>MAIN!C124</f>
        <v>Senior Loan ETF</v>
      </c>
      <c r="D124" s="4" t="str">
        <f>MAIN!D124</f>
        <v>ETF</v>
      </c>
      <c r="E124" s="4">
        <f ca="1">VLOOKUP($B124,MAIN!$B:$E,4,FALSE)</f>
        <v>-1</v>
      </c>
      <c r="F124" s="3">
        <f>[3]SM!B124</f>
        <v>0</v>
      </c>
      <c r="G124" s="3">
        <f>[3]SM!C124</f>
        <v>0</v>
      </c>
      <c r="H124" s="3">
        <f>[3]SM!D124</f>
        <v>45979</v>
      </c>
      <c r="I124" s="4">
        <f>[3]SM!E124</f>
        <v>1</v>
      </c>
      <c r="J124" s="3">
        <f>[3]SM!F124</f>
        <v>46035</v>
      </c>
      <c r="K124" s="5">
        <f>[3]SM!G124</f>
        <v>-31.005926444118856</v>
      </c>
      <c r="L124" s="5">
        <f>[3]SM!$H124</f>
        <v>35.486982857031933</v>
      </c>
      <c r="M124" s="4">
        <f ca="1">[3]SM!I124</f>
        <v>6</v>
      </c>
    </row>
    <row r="125" spans="1:13" x14ac:dyDescent="0.25">
      <c r="A125" s="4">
        <v>124</v>
      </c>
      <c r="B125" s="4" t="str">
        <f>MAIN!B126</f>
        <v>BOTZ US Equity</v>
      </c>
      <c r="C125" s="4" t="str">
        <f>MAIN!C125</f>
        <v>Amplify Blockchain Technology ETF</v>
      </c>
      <c r="D125" s="4" t="str">
        <f>MAIN!D125</f>
        <v>ETF</v>
      </c>
      <c r="E125" s="4">
        <f ca="1">VLOOKUP($B125,MAIN!$B:$E,4,FALSE)</f>
        <v>5</v>
      </c>
      <c r="F125" s="3">
        <f>[3]SM!B125</f>
        <v>0</v>
      </c>
      <c r="G125" s="3">
        <f>[3]SM!C125</f>
        <v>0</v>
      </c>
      <c r="H125" s="3">
        <f>[3]SM!D125</f>
        <v>46058</v>
      </c>
      <c r="I125" s="4">
        <f>[3]SM!E125</f>
        <v>1</v>
      </c>
      <c r="J125" s="3">
        <f>[3]SM!F125</f>
        <v>46038</v>
      </c>
      <c r="K125" s="5">
        <f>[3]SM!G125</f>
        <v>-24.884781265703594</v>
      </c>
      <c r="L125" s="5">
        <f>[3]SM!$H125</f>
        <v>41.608128035447194</v>
      </c>
      <c r="M125" s="4">
        <f ca="1">[3]SM!I125</f>
        <v>7</v>
      </c>
    </row>
    <row r="126" spans="1:13" x14ac:dyDescent="0.25">
      <c r="A126" s="4">
        <v>125</v>
      </c>
      <c r="B126" s="4" t="str">
        <f>MAIN!B127</f>
        <v>BOUT US Equity</v>
      </c>
      <c r="C126" s="4" t="str">
        <f>MAIN!C126</f>
        <v>Robotics &amp; Artificial Intelligence ETF</v>
      </c>
      <c r="D126" s="4" t="str">
        <f>MAIN!D126</f>
        <v>ETF</v>
      </c>
      <c r="E126" s="4">
        <f ca="1">VLOOKUP($B126,MAIN!$B:$E,4,FALSE)</f>
        <v>5</v>
      </c>
      <c r="F126" s="3">
        <f>[3]SM!B126</f>
        <v>0</v>
      </c>
      <c r="G126" s="3">
        <f>[3]SM!C126</f>
        <v>0</v>
      </c>
      <c r="H126" s="3">
        <f>[3]SM!D126</f>
        <v>45982</v>
      </c>
      <c r="I126" s="4">
        <f>[3]SM!E126</f>
        <v>1</v>
      </c>
      <c r="J126" s="3">
        <f>[3]SM!F126</f>
        <v>46063</v>
      </c>
      <c r="K126" s="5">
        <f>[3]SM!G126</f>
        <v>-8.0777231839835082</v>
      </c>
      <c r="L126" s="5">
        <f>[3]SM!$H126</f>
        <v>58.415186117167281</v>
      </c>
      <c r="M126" s="4">
        <f ca="1">[3]SM!I126</f>
        <v>2</v>
      </c>
    </row>
    <row r="127" spans="1:13" x14ac:dyDescent="0.25">
      <c r="A127" s="4">
        <v>126</v>
      </c>
      <c r="B127" s="4" t="str">
        <f>MAIN!B128</f>
        <v>BUG US Equity</v>
      </c>
      <c r="C127" s="4" t="str">
        <f>MAIN!C127</f>
        <v>Innovator IBD Breakout Opportunities ETF</v>
      </c>
      <c r="D127" s="4" t="str">
        <f>MAIN!D127</f>
        <v>ETF</v>
      </c>
      <c r="E127" s="4">
        <f ca="1">VLOOKUP($B127,MAIN!$B:$E,4,FALSE)</f>
        <v>-1</v>
      </c>
      <c r="F127" s="3">
        <f>[3]SM!B127</f>
        <v>0</v>
      </c>
      <c r="G127" s="3">
        <f>[3]SM!C127</f>
        <v>0</v>
      </c>
      <c r="H127" s="3">
        <f>[3]SM!D127</f>
        <v>45981</v>
      </c>
      <c r="I127" s="4">
        <f>[3]SM!E127</f>
        <v>1</v>
      </c>
      <c r="J127" s="3">
        <f>[3]SM!F127</f>
        <v>46062</v>
      </c>
      <c r="K127" s="5">
        <f>[3]SM!G127</f>
        <v>-8.2416242431485216</v>
      </c>
      <c r="L127" s="5">
        <f>[3]SM!$H127</f>
        <v>58.251285058002267</v>
      </c>
      <c r="M127" s="4">
        <f ca="1">[3]SM!I127</f>
        <v>2</v>
      </c>
    </row>
    <row r="128" spans="1:13" x14ac:dyDescent="0.25">
      <c r="A128" s="4">
        <v>127</v>
      </c>
      <c r="B128" s="4" t="str">
        <f>MAIN!B129</f>
        <v>BUZZ US Equity</v>
      </c>
      <c r="C128" s="4" t="str">
        <f>MAIN!C128</f>
        <v>Cybersecurity ETF</v>
      </c>
      <c r="D128" s="4" t="str">
        <f>MAIN!D128</f>
        <v>ETF</v>
      </c>
      <c r="E128" s="4">
        <f ca="1">VLOOKUP($B128,MAIN!$B:$E,4,FALSE)</f>
        <v>-1</v>
      </c>
      <c r="F128" s="3">
        <f>[3]SM!B128</f>
        <v>0</v>
      </c>
      <c r="G128" s="3">
        <f>[3]SM!C128</f>
        <v>46052</v>
      </c>
      <c r="H128" s="3">
        <f>[3]SM!D128</f>
        <v>46058</v>
      </c>
      <c r="I128" s="4">
        <f>[3]SM!E128</f>
        <v>1</v>
      </c>
      <c r="J128" s="3">
        <f>[3]SM!F128</f>
        <v>46035</v>
      </c>
      <c r="K128" s="5">
        <f>[3]SM!G128</f>
        <v>-26.946776352499178</v>
      </c>
      <c r="L128" s="5">
        <f>[3]SM!$H128</f>
        <v>39.546132948651611</v>
      </c>
      <c r="M128" s="4">
        <f ca="1">[3]SM!I128</f>
        <v>7</v>
      </c>
    </row>
    <row r="129" spans="1:13" x14ac:dyDescent="0.25">
      <c r="A129" s="4">
        <v>128</v>
      </c>
      <c r="B129" s="4" t="str">
        <f>MAIN!B130</f>
        <v>CGCP US Equity</v>
      </c>
      <c r="C129" s="4" t="str">
        <f>MAIN!C129</f>
        <v>Social Sentiment ETF</v>
      </c>
      <c r="D129" s="4" t="str">
        <f>MAIN!D129</f>
        <v>ETF</v>
      </c>
      <c r="E129" s="4">
        <f ca="1">VLOOKUP($B129,MAIN!$B:$E,4,FALSE)</f>
        <v>5</v>
      </c>
      <c r="F129" s="3">
        <f>[3]SM!B129</f>
        <v>0</v>
      </c>
      <c r="G129" s="3">
        <f>[3]SM!C129</f>
        <v>0</v>
      </c>
      <c r="H129" s="3">
        <f>[3]SM!D129</f>
        <v>45982</v>
      </c>
      <c r="I129" s="4">
        <f>[3]SM!E129</f>
        <v>1</v>
      </c>
      <c r="J129" s="3">
        <f>[3]SM!F129</f>
        <v>46038</v>
      </c>
      <c r="K129" s="5">
        <f>[3]SM!G129</f>
        <v>-25.64078153558394</v>
      </c>
      <c r="L129" s="5">
        <f>[3]SM!$H129</f>
        <v>40.852127765566848</v>
      </c>
      <c r="M129" s="4">
        <f ca="1">[3]SM!I129</f>
        <v>6</v>
      </c>
    </row>
    <row r="130" spans="1:13" x14ac:dyDescent="0.25">
      <c r="A130" s="4">
        <v>129</v>
      </c>
      <c r="B130" s="4" t="str">
        <f>MAIN!B131</f>
        <v>CGUS US Equity</v>
      </c>
      <c r="C130" s="4" t="str">
        <f>MAIN!C130</f>
        <v>Capital Group Core Plus Income ETF</v>
      </c>
      <c r="D130" s="4" t="str">
        <f>MAIN!D130</f>
        <v>ETF</v>
      </c>
      <c r="E130" s="4">
        <f ca="1">VLOOKUP($B130,MAIN!$B:$E,4,FALSE)</f>
        <v>4</v>
      </c>
      <c r="F130" s="3">
        <f>[3]SM!B130</f>
        <v>0</v>
      </c>
      <c r="G130" s="3">
        <f>[3]SM!C130</f>
        <v>0</v>
      </c>
      <c r="H130" s="3">
        <f>[3]SM!D130</f>
        <v>45975</v>
      </c>
      <c r="I130" s="4">
        <f>[3]SM!E130</f>
        <v>1</v>
      </c>
      <c r="J130" s="3">
        <f>[3]SM!F130</f>
        <v>46063</v>
      </c>
      <c r="K130" s="5">
        <f>[3]SM!G130</f>
        <v>4.0399472645947441</v>
      </c>
      <c r="L130" s="5">
        <f>[3]SM!$H130</f>
        <v>70.532856565745533</v>
      </c>
      <c r="M130" s="4">
        <f ca="1">[3]SM!I130</f>
        <v>2</v>
      </c>
    </row>
    <row r="131" spans="1:13" x14ac:dyDescent="0.25">
      <c r="A131" s="4">
        <v>130</v>
      </c>
      <c r="B131" s="4" t="str">
        <f>MAIN!B132</f>
        <v>CIBR US Equity</v>
      </c>
      <c r="C131" s="4" t="str">
        <f>MAIN!C131</f>
        <v>Capital Group Core Equity ETF</v>
      </c>
      <c r="D131" s="4" t="str">
        <f>MAIN!D131</f>
        <v>ETF</v>
      </c>
      <c r="E131" s="4">
        <f ca="1">VLOOKUP($B131,MAIN!$B:$E,4,FALSE)</f>
        <v>-1</v>
      </c>
      <c r="F131" s="3">
        <f>[3]SM!B131</f>
        <v>0</v>
      </c>
      <c r="G131" s="3">
        <f>[3]SM!C131</f>
        <v>0</v>
      </c>
      <c r="H131" s="3">
        <f>[3]SM!D131</f>
        <v>45982</v>
      </c>
      <c r="I131" s="4">
        <f>[3]SM!E131</f>
        <v>1</v>
      </c>
      <c r="J131" s="3">
        <f>[3]SM!F131</f>
        <v>46050</v>
      </c>
      <c r="K131" s="5">
        <f>[3]SM!G131</f>
        <v>-13.686181735536557</v>
      </c>
      <c r="L131" s="5">
        <f>[3]SM!$H131</f>
        <v>52.806727565614231</v>
      </c>
      <c r="M131" s="4">
        <f ca="1">[3]SM!I131</f>
        <v>2</v>
      </c>
    </row>
    <row r="132" spans="1:13" x14ac:dyDescent="0.25">
      <c r="A132" s="4">
        <v>131</v>
      </c>
      <c r="B132" s="4" t="str">
        <f>MAIN!B133</f>
        <v>CLOU US Equity</v>
      </c>
      <c r="C132" s="4" t="str">
        <f>MAIN!C132</f>
        <v>NASDAQ Cybersecurity ETF</v>
      </c>
      <c r="D132" s="4" t="str">
        <f>MAIN!D132</f>
        <v>ETF</v>
      </c>
      <c r="E132" s="4">
        <f ca="1">VLOOKUP($B132,MAIN!$B:$E,4,FALSE)</f>
        <v>-1</v>
      </c>
      <c r="F132" s="3">
        <f>[3]SM!B132</f>
        <v>46063</v>
      </c>
      <c r="G132" s="3">
        <f>[3]SM!C132</f>
        <v>0</v>
      </c>
      <c r="H132" s="3">
        <f>[3]SM!D132</f>
        <v>46058</v>
      </c>
      <c r="I132" s="4">
        <f>[3]SM!E132</f>
        <v>1</v>
      </c>
      <c r="J132" s="3">
        <f>[3]SM!F132</f>
        <v>46036</v>
      </c>
      <c r="K132" s="5">
        <f>[3]SM!G132</f>
        <v>-21.448348294418636</v>
      </c>
      <c r="L132" s="5">
        <f>[3]SM!$H132</f>
        <v>45.044561006732152</v>
      </c>
      <c r="M132" s="4">
        <f ca="1">[3]SM!I132</f>
        <v>9</v>
      </c>
    </row>
    <row r="133" spans="1:13" x14ac:dyDescent="0.25">
      <c r="A133" s="4">
        <v>132</v>
      </c>
      <c r="B133" s="4" t="str">
        <f>MAIN!B134</f>
        <v>COLO US Equity</v>
      </c>
      <c r="C133" s="4" t="str">
        <f>MAIN!C133</f>
        <v>Cloud Computing ETF</v>
      </c>
      <c r="D133" s="4" t="str">
        <f>MAIN!D133</f>
        <v>ETF</v>
      </c>
      <c r="E133" s="4">
        <f ca="1">VLOOKUP($B133,MAIN!$B:$E,4,FALSE)</f>
        <v>5</v>
      </c>
      <c r="F133" s="3">
        <f>[3]SM!B133</f>
        <v>0</v>
      </c>
      <c r="G133" s="3">
        <f>[3]SM!C133</f>
        <v>0</v>
      </c>
      <c r="H133" s="3">
        <f>[3]SM!D133</f>
        <v>46059</v>
      </c>
      <c r="I133" s="4">
        <f>[3]SM!E133</f>
        <v>1</v>
      </c>
      <c r="J133" s="3">
        <f>[3]SM!F133</f>
        <v>46034</v>
      </c>
      <c r="K133" s="5">
        <f>[3]SM!G133</f>
        <v>-32.983247242457949</v>
      </c>
      <c r="L133" s="5">
        <f>[3]SM!$H133</f>
        <v>33.50966205869284</v>
      </c>
      <c r="M133" s="4">
        <f ca="1">[3]SM!I133</f>
        <v>7</v>
      </c>
    </row>
    <row r="134" spans="1:13" x14ac:dyDescent="0.25">
      <c r="A134" s="4">
        <v>133</v>
      </c>
      <c r="B134" s="4" t="str">
        <f>MAIN!B135</f>
        <v>COPX US Equity</v>
      </c>
      <c r="C134" s="4" t="str">
        <f>MAIN!C134</f>
        <v>MSCI Colombia ETF</v>
      </c>
      <c r="D134" s="4" t="str">
        <f>MAIN!D134</f>
        <v>ETF</v>
      </c>
      <c r="E134" s="4">
        <f ca="1">VLOOKUP($B134,MAIN!$B:$E,4,FALSE)</f>
        <v>5</v>
      </c>
      <c r="F134" s="3">
        <f>[3]SM!B134</f>
        <v>0</v>
      </c>
      <c r="G134" s="3">
        <f>[3]SM!C134</f>
        <v>0</v>
      </c>
      <c r="H134" s="3">
        <f>[3]SM!D134</f>
        <v>45982</v>
      </c>
      <c r="I134" s="4">
        <f>[3]SM!E134</f>
        <v>1</v>
      </c>
      <c r="J134" s="3">
        <f>[3]SM!F134</f>
        <v>46049</v>
      </c>
      <c r="K134" s="5">
        <f>[3]SM!G134</f>
        <v>-8.2506703873464673</v>
      </c>
      <c r="L134" s="5">
        <f>[3]SM!$H134</f>
        <v>58.242238913804321</v>
      </c>
      <c r="M134" s="4">
        <f ca="1">[3]SM!I134</f>
        <v>2</v>
      </c>
    </row>
    <row r="135" spans="1:13" x14ac:dyDescent="0.25">
      <c r="A135" s="4">
        <v>134</v>
      </c>
      <c r="B135" s="4" t="str">
        <f>MAIN!B136</f>
        <v>CQQQ US Equity</v>
      </c>
      <c r="C135" s="4" t="str">
        <f>MAIN!C135</f>
        <v>Copper Miners ETF</v>
      </c>
      <c r="D135" s="4" t="str">
        <f>MAIN!D135</f>
        <v>ETF</v>
      </c>
      <c r="E135" s="4">
        <f ca="1">VLOOKUP($B135,MAIN!$B:$E,4,FALSE)</f>
        <v>0</v>
      </c>
      <c r="F135" s="3">
        <f>[3]SM!B135</f>
        <v>0</v>
      </c>
      <c r="G135" s="3">
        <f>[3]SM!C135</f>
        <v>0</v>
      </c>
      <c r="H135" s="3">
        <f>[3]SM!D135</f>
        <v>45982</v>
      </c>
      <c r="I135" s="4">
        <f>[3]SM!E135</f>
        <v>1</v>
      </c>
      <c r="J135" s="3">
        <f>[3]SM!F135</f>
        <v>46051</v>
      </c>
      <c r="K135" s="5">
        <f>[3]SM!G135</f>
        <v>-9.0532872215766744</v>
      </c>
      <c r="L135" s="5">
        <f>[3]SM!$H135</f>
        <v>57.439622079574114</v>
      </c>
      <c r="M135" s="4">
        <f ca="1">[3]SM!I135</f>
        <v>2</v>
      </c>
    </row>
    <row r="136" spans="1:13" x14ac:dyDescent="0.25">
      <c r="A136" s="4">
        <v>135</v>
      </c>
      <c r="B136" s="4" t="str">
        <f>MAIN!B137</f>
        <v>DBA US Equity</v>
      </c>
      <c r="C136" s="4" t="str">
        <f>MAIN!C136</f>
        <v>China Technology ETF</v>
      </c>
      <c r="D136" s="4" t="str">
        <f>MAIN!D136</f>
        <v>ETF</v>
      </c>
      <c r="E136" s="4">
        <f ca="1">VLOOKUP($B136,MAIN!$B:$E,4,FALSE)</f>
        <v>-1</v>
      </c>
      <c r="F136" s="3">
        <f>[3]SM!B136</f>
        <v>0</v>
      </c>
      <c r="G136" s="3">
        <f>[3]SM!C136</f>
        <v>0</v>
      </c>
      <c r="H136" s="3">
        <f>[3]SM!D136</f>
        <v>45982</v>
      </c>
      <c r="I136" s="4">
        <f>[3]SM!E136</f>
        <v>1</v>
      </c>
      <c r="J136" s="3">
        <f>[3]SM!F136</f>
        <v>46034</v>
      </c>
      <c r="K136" s="5">
        <f>[3]SM!G136</f>
        <v>-20.792460427349504</v>
      </c>
      <c r="L136" s="5">
        <f>[3]SM!$H136</f>
        <v>45.700448873801285</v>
      </c>
      <c r="M136" s="4">
        <f ca="1">[3]SM!I136</f>
        <v>6</v>
      </c>
    </row>
    <row r="137" spans="1:13" x14ac:dyDescent="0.25">
      <c r="A137" s="4">
        <v>136</v>
      </c>
      <c r="B137" s="4" t="str">
        <f>MAIN!B138</f>
        <v>DBC US Equity</v>
      </c>
      <c r="C137" s="4" t="str">
        <f>MAIN!C137</f>
        <v>Agriculture Fund</v>
      </c>
      <c r="D137" s="4" t="str">
        <f>MAIN!D137</f>
        <v>ETF</v>
      </c>
      <c r="E137" s="4">
        <f ca="1">VLOOKUP($B137,MAIN!$B:$E,4,FALSE)</f>
        <v>6</v>
      </c>
      <c r="F137" s="3">
        <f>[3]SM!B137</f>
        <v>0</v>
      </c>
      <c r="G137" s="3">
        <f>[3]SM!C137</f>
        <v>0</v>
      </c>
      <c r="H137" s="3">
        <f>[3]SM!D137</f>
        <v>45985</v>
      </c>
      <c r="I137" s="4">
        <f>[3]SM!E137</f>
        <v>1</v>
      </c>
      <c r="J137" s="3">
        <f>[3]SM!F137</f>
        <v>46051</v>
      </c>
      <c r="K137" s="5">
        <f>[3]SM!G137</f>
        <v>-14.24718485448134</v>
      </c>
      <c r="L137" s="5">
        <f>[3]SM!$H137</f>
        <v>52.245724446669449</v>
      </c>
      <c r="M137" s="4">
        <f ca="1">[3]SM!I137</f>
        <v>2</v>
      </c>
    </row>
    <row r="138" spans="1:13" x14ac:dyDescent="0.25">
      <c r="A138" s="4">
        <v>137</v>
      </c>
      <c r="B138" s="4" t="str">
        <f>MAIN!B139</f>
        <v>DBO US Equity</v>
      </c>
      <c r="C138" s="4" t="str">
        <f>MAIN!C138</f>
        <v>Commodity Index Tracking Fund</v>
      </c>
      <c r="D138" s="4" t="str">
        <f>MAIN!D138</f>
        <v>ETF</v>
      </c>
      <c r="E138" s="4">
        <f ca="1">VLOOKUP($B138,MAIN!$B:$E,4,FALSE)</f>
        <v>5</v>
      </c>
      <c r="F138" s="3">
        <f>[3]SM!B138</f>
        <v>0</v>
      </c>
      <c r="G138" s="3">
        <f>[3]SM!C138</f>
        <v>0</v>
      </c>
      <c r="H138" s="3">
        <f>[3]SM!D138</f>
        <v>45986</v>
      </c>
      <c r="I138" s="4">
        <f>[3]SM!E138</f>
        <v>1</v>
      </c>
      <c r="J138" s="3">
        <f>[3]SM!F138</f>
        <v>46051</v>
      </c>
      <c r="K138" s="5">
        <f>[3]SM!G138</f>
        <v>-11.025574546974411</v>
      </c>
      <c r="L138" s="5">
        <f>[3]SM!$H138</f>
        <v>55.467334754176377</v>
      </c>
      <c r="M138" s="4">
        <f ca="1">[3]SM!I138</f>
        <v>2</v>
      </c>
    </row>
    <row r="139" spans="1:13" x14ac:dyDescent="0.25">
      <c r="A139" s="4">
        <v>138</v>
      </c>
      <c r="B139" s="4" t="str">
        <f>MAIN!B140</f>
        <v>DIA US Equity</v>
      </c>
      <c r="C139" s="4" t="str">
        <f>MAIN!C139</f>
        <v>Oil Fund</v>
      </c>
      <c r="D139" s="4" t="str">
        <f>MAIN!D139</f>
        <v>ETF</v>
      </c>
      <c r="E139" s="4">
        <f ca="1">VLOOKUP($B139,MAIN!$B:$E,4,FALSE)</f>
        <v>5</v>
      </c>
      <c r="F139" s="3">
        <f>[3]SM!B139</f>
        <v>0</v>
      </c>
      <c r="G139" s="3">
        <f>[3]SM!C139</f>
        <v>0</v>
      </c>
      <c r="H139" s="3">
        <f>[3]SM!D139</f>
        <v>46007</v>
      </c>
      <c r="I139" s="4">
        <f>[3]SM!E139</f>
        <v>1</v>
      </c>
      <c r="J139" s="3">
        <f>[3]SM!F139</f>
        <v>46051</v>
      </c>
      <c r="K139" s="5">
        <f>[3]SM!G139</f>
        <v>-5.7454981514497874</v>
      </c>
      <c r="L139" s="5">
        <f>[3]SM!$H139</f>
        <v>60.747411149701001</v>
      </c>
      <c r="M139" s="4">
        <f ca="1">[3]SM!I139</f>
        <v>2</v>
      </c>
    </row>
    <row r="140" spans="1:13" x14ac:dyDescent="0.25">
      <c r="A140" s="4">
        <v>139</v>
      </c>
      <c r="B140" s="4" t="str">
        <f>MAIN!B141</f>
        <v>DRIV US Equity</v>
      </c>
      <c r="C140" s="4" t="str">
        <f>MAIN!C140</f>
        <v>SPDR Dow Jones Industrial Average ETF Trust</v>
      </c>
      <c r="D140" s="4" t="str">
        <f>MAIN!D140</f>
        <v>ETF</v>
      </c>
      <c r="E140" s="4">
        <f ca="1">VLOOKUP($B140,MAIN!$B:$E,4,FALSE)</f>
        <v>7</v>
      </c>
      <c r="F140" s="3">
        <f>[3]SM!B140</f>
        <v>0</v>
      </c>
      <c r="G140" s="3">
        <f>[3]SM!C140</f>
        <v>0</v>
      </c>
      <c r="H140" s="3">
        <f>[3]SM!D140</f>
        <v>45981</v>
      </c>
      <c r="I140" s="4">
        <f>[3]SM!E140</f>
        <v>1</v>
      </c>
      <c r="J140" s="3">
        <f>[3]SM!F140</f>
        <v>46063</v>
      </c>
      <c r="K140" s="5">
        <f>[3]SM!G140</f>
        <v>-4.223844497808507</v>
      </c>
      <c r="L140" s="5">
        <f>[3]SM!$H140</f>
        <v>62.269064803342282</v>
      </c>
      <c r="M140" s="4">
        <f ca="1">[3]SM!I140</f>
        <v>2</v>
      </c>
    </row>
    <row r="141" spans="1:13" x14ac:dyDescent="0.25">
      <c r="A141" s="4">
        <v>140</v>
      </c>
      <c r="B141" s="4" t="str">
        <f>MAIN!B142</f>
        <v>DTCR US Equity</v>
      </c>
      <c r="C141" s="4" t="str">
        <f>MAIN!C141</f>
        <v>Autonomous &amp; Electric Vehicles ETF</v>
      </c>
      <c r="D141" s="4" t="str">
        <f>MAIN!D141</f>
        <v>ETF</v>
      </c>
      <c r="E141" s="4">
        <f ca="1">VLOOKUP($B141,MAIN!$B:$E,4,FALSE)</f>
        <v>3</v>
      </c>
      <c r="F141" s="3">
        <f>[3]SM!B141</f>
        <v>0</v>
      </c>
      <c r="G141" s="3">
        <f>[3]SM!C141</f>
        <v>0</v>
      </c>
      <c r="H141" s="3">
        <f>[3]SM!D141</f>
        <v>45982</v>
      </c>
      <c r="I141" s="4">
        <f>[3]SM!E141</f>
        <v>1</v>
      </c>
      <c r="J141" s="3">
        <f>[3]SM!F141</f>
        <v>46044</v>
      </c>
      <c r="K141" s="5">
        <f>[3]SM!G141</f>
        <v>-9.0214689337839928</v>
      </c>
      <c r="L141" s="5">
        <f>[3]SM!$H141</f>
        <v>57.471440367366796</v>
      </c>
      <c r="M141" s="4">
        <f ca="1">[3]SM!I141</f>
        <v>4</v>
      </c>
    </row>
    <row r="142" spans="1:13" x14ac:dyDescent="0.25">
      <c r="A142" s="4">
        <v>141</v>
      </c>
      <c r="B142" s="4" t="str">
        <f>MAIN!B143</f>
        <v>DUHP US Equity</v>
      </c>
      <c r="C142" s="4" t="str">
        <f>MAIN!C142</f>
        <v>Data Center &amp; Digital Infrastructure ETF</v>
      </c>
      <c r="D142" s="4" t="str">
        <f>MAIN!D142</f>
        <v>ETF</v>
      </c>
      <c r="E142" s="4">
        <f ca="1">VLOOKUP($B142,MAIN!$B:$E,4,FALSE)</f>
        <v>7</v>
      </c>
      <c r="F142" s="3">
        <f>[3]SM!B142</f>
        <v>0</v>
      </c>
      <c r="G142" s="3">
        <f>[3]SM!C142</f>
        <v>0</v>
      </c>
      <c r="H142" s="3">
        <f>[3]SM!D142</f>
        <v>45982</v>
      </c>
      <c r="I142" s="4">
        <f>[3]SM!E142</f>
        <v>1</v>
      </c>
      <c r="J142" s="3">
        <f>[3]SM!F142</f>
        <v>46051</v>
      </c>
      <c r="K142" s="5">
        <f>[3]SM!G142</f>
        <v>-0.44745707794577072</v>
      </c>
      <c r="L142" s="5">
        <f>[3]SM!$H142</f>
        <v>66.045452223205018</v>
      </c>
      <c r="M142" s="4">
        <f ca="1">[3]SM!I142</f>
        <v>2</v>
      </c>
    </row>
    <row r="143" spans="1:13" x14ac:dyDescent="0.25">
      <c r="A143" s="4">
        <v>142</v>
      </c>
      <c r="B143" s="4" t="str">
        <f>MAIN!B144</f>
        <v>DYNF US Equity</v>
      </c>
      <c r="C143" s="4" t="str">
        <f>MAIN!C143</f>
        <v>Dimensional US High Profitability ETF</v>
      </c>
      <c r="D143" s="4" t="str">
        <f>MAIN!D143</f>
        <v>ETF</v>
      </c>
      <c r="E143" s="4">
        <f ca="1">VLOOKUP($B143,MAIN!$B:$E,4,FALSE)</f>
        <v>5</v>
      </c>
      <c r="F143" s="3">
        <f>[3]SM!B143</f>
        <v>0</v>
      </c>
      <c r="G143" s="3">
        <f>[3]SM!C143</f>
        <v>0</v>
      </c>
      <c r="H143" s="3">
        <f>[3]SM!D143</f>
        <v>45981</v>
      </c>
      <c r="I143" s="4">
        <f>[3]SM!E143</f>
        <v>1</v>
      </c>
      <c r="J143" s="3">
        <f>[3]SM!F143</f>
        <v>46063</v>
      </c>
      <c r="K143" s="5">
        <f>[3]SM!G143</f>
        <v>-5.7451198115906337</v>
      </c>
      <c r="L143" s="5">
        <f>[3]SM!$H143</f>
        <v>60.747789489560155</v>
      </c>
      <c r="M143" s="4">
        <f ca="1">[3]SM!I143</f>
        <v>2</v>
      </c>
    </row>
    <row r="144" spans="1:13" x14ac:dyDescent="0.25">
      <c r="A144" s="4">
        <v>143</v>
      </c>
      <c r="B144" s="4" t="str">
        <f>MAIN!B145</f>
        <v>DXYZ US Equity</v>
      </c>
      <c r="C144" s="4" t="str">
        <f>MAIN!C144</f>
        <v>U.S. Equity Factor Rotation Active ETF</v>
      </c>
      <c r="D144" s="4" t="str">
        <f>MAIN!D144</f>
        <v>ETF</v>
      </c>
      <c r="E144" s="4">
        <f ca="1">VLOOKUP($B144,MAIN!$B:$E,4,FALSE)</f>
        <v>4</v>
      </c>
      <c r="F144" s="3">
        <f>[3]SM!B144</f>
        <v>0</v>
      </c>
      <c r="G144" s="3">
        <f>[3]SM!C144</f>
        <v>0</v>
      </c>
      <c r="H144" s="3">
        <f>[3]SM!D144</f>
        <v>45982</v>
      </c>
      <c r="I144" s="4">
        <f>[3]SM!E144</f>
        <v>1</v>
      </c>
      <c r="J144" s="3">
        <f>[3]SM!F144</f>
        <v>46056</v>
      </c>
      <c r="K144" s="5">
        <f>[3]SM!G144</f>
        <v>-11.561983264289765</v>
      </c>
      <c r="L144" s="5">
        <f>[3]SM!$H144</f>
        <v>54.930926036861024</v>
      </c>
      <c r="M144" s="4">
        <f ca="1">[3]SM!I144</f>
        <v>2</v>
      </c>
    </row>
    <row r="145" spans="1:13" x14ac:dyDescent="0.25">
      <c r="A145" s="4">
        <v>144</v>
      </c>
      <c r="B145" s="4" t="str">
        <f>MAIN!B146</f>
        <v>EBIZ US Equity</v>
      </c>
      <c r="C145" s="4" t="str">
        <f>MAIN!C145</f>
        <v>DESTINY TECH100 INC  </v>
      </c>
      <c r="D145" s="4" t="str">
        <f>MAIN!D145</f>
        <v>ETF</v>
      </c>
      <c r="E145" s="4">
        <f ca="1">VLOOKUP($B145,MAIN!$B:$E,4,FALSE)</f>
        <v>-1</v>
      </c>
      <c r="F145" s="3">
        <f>[3]SM!B145</f>
        <v>0</v>
      </c>
      <c r="G145" s="3">
        <f>[3]SM!C145</f>
        <v>0</v>
      </c>
      <c r="H145" s="3">
        <f>[3]SM!D145</f>
        <v>45982</v>
      </c>
      <c r="I145" s="4">
        <f>[3]SM!E145</f>
        <v>1</v>
      </c>
      <c r="J145" s="3">
        <f>[3]SM!F145</f>
        <v>46051</v>
      </c>
      <c r="K145" s="5">
        <f>[3]SM!G145</f>
        <v>-15.12137306995681</v>
      </c>
      <c r="L145" s="5">
        <f>[3]SM!$H145</f>
        <v>51.371536231193978</v>
      </c>
      <c r="M145" s="4">
        <f ca="1">[3]SM!I145</f>
        <v>4</v>
      </c>
    </row>
    <row r="146" spans="1:13" x14ac:dyDescent="0.25">
      <c r="A146" s="4">
        <v>145</v>
      </c>
      <c r="B146" s="4" t="str">
        <f>MAIN!B147</f>
        <v>ECH US Equity</v>
      </c>
      <c r="C146" s="4" t="str">
        <f>MAIN!C146</f>
        <v>E-Commerce ETF</v>
      </c>
      <c r="D146" s="4" t="str">
        <f>MAIN!D146</f>
        <v>ETF</v>
      </c>
      <c r="E146" s="4">
        <f ca="1">VLOOKUP($B146,MAIN!$B:$E,4,FALSE)</f>
        <v>3</v>
      </c>
      <c r="F146" s="3">
        <f>[3]SM!B146</f>
        <v>0</v>
      </c>
      <c r="G146" s="3">
        <f>[3]SM!C146</f>
        <v>0</v>
      </c>
      <c r="H146" s="3">
        <f>[3]SM!D146</f>
        <v>46058</v>
      </c>
      <c r="I146" s="4">
        <f>[3]SM!E146</f>
        <v>1</v>
      </c>
      <c r="J146" s="3">
        <f>[3]SM!F146</f>
        <v>46034</v>
      </c>
      <c r="K146" s="5">
        <f>[3]SM!G146</f>
        <v>-32.726931382043546</v>
      </c>
      <c r="L146" s="5">
        <f>[3]SM!$H146</f>
        <v>33.765977919107243</v>
      </c>
      <c r="M146" s="4">
        <f ca="1">[3]SM!I146</f>
        <v>7</v>
      </c>
    </row>
    <row r="147" spans="1:13" x14ac:dyDescent="0.25">
      <c r="A147" s="4">
        <v>146</v>
      </c>
      <c r="B147" s="4" t="str">
        <f>MAIN!B148</f>
        <v>EEM US Equity</v>
      </c>
      <c r="C147" s="4" t="str">
        <f>MAIN!C147</f>
        <v>MSCI Chile ETF</v>
      </c>
      <c r="D147" s="4" t="str">
        <f>MAIN!D147</f>
        <v>ETF</v>
      </c>
      <c r="E147" s="4">
        <f ca="1">VLOOKUP($B147,MAIN!$B:$E,4,FALSE)</f>
        <v>3</v>
      </c>
      <c r="F147" s="3">
        <f>[3]SM!B147</f>
        <v>0</v>
      </c>
      <c r="G147" s="3">
        <f>[3]SM!C147</f>
        <v>0</v>
      </c>
      <c r="H147" s="3">
        <f>[3]SM!D147</f>
        <v>45975</v>
      </c>
      <c r="I147" s="4">
        <f>[3]SM!E147</f>
        <v>1</v>
      </c>
      <c r="J147" s="3">
        <f>[3]SM!F147</f>
        <v>46051</v>
      </c>
      <c r="K147" s="5">
        <f>[3]SM!G147</f>
        <v>-16.098882686310652</v>
      </c>
      <c r="L147" s="5">
        <f>[3]SM!$H147</f>
        <v>50.394026614840136</v>
      </c>
      <c r="M147" s="4">
        <f ca="1">[3]SM!I147</f>
        <v>4</v>
      </c>
    </row>
    <row r="148" spans="1:13" x14ac:dyDescent="0.25">
      <c r="A148" s="4">
        <v>147</v>
      </c>
      <c r="B148" s="4" t="str">
        <f>MAIN!B149</f>
        <v>EFA US Equity</v>
      </c>
      <c r="C148" s="4" t="str">
        <f>MAIN!C148</f>
        <v>MSCI Emerging Markets ETF</v>
      </c>
      <c r="D148" s="4" t="str">
        <f>MAIN!D148</f>
        <v>ETF</v>
      </c>
      <c r="E148" s="4">
        <f ca="1">VLOOKUP($B148,MAIN!$B:$E,4,FALSE)</f>
        <v>4</v>
      </c>
      <c r="F148" s="3">
        <f>[3]SM!B148</f>
        <v>0</v>
      </c>
      <c r="G148" s="3">
        <f>[3]SM!C148</f>
        <v>0</v>
      </c>
      <c r="H148" s="3">
        <f>[3]SM!D148</f>
        <v>45982</v>
      </c>
      <c r="I148" s="4">
        <f>[3]SM!E148</f>
        <v>1</v>
      </c>
      <c r="J148" s="3">
        <f>[3]SM!F148</f>
        <v>46051</v>
      </c>
      <c r="K148" s="5">
        <f>[3]SM!G148</f>
        <v>-0.35763885574750987</v>
      </c>
      <c r="L148" s="5">
        <f>[3]SM!$H148</f>
        <v>66.135270445403279</v>
      </c>
      <c r="M148" s="4">
        <f ca="1">[3]SM!I148</f>
        <v>2</v>
      </c>
    </row>
    <row r="149" spans="1:13" x14ac:dyDescent="0.25">
      <c r="A149" s="4">
        <v>148</v>
      </c>
      <c r="B149" s="4" t="str">
        <f>MAIN!B150</f>
        <v>EIDO US Equity</v>
      </c>
      <c r="C149" s="4" t="str">
        <f>MAIN!C149</f>
        <v>MSCI EAFE ETF</v>
      </c>
      <c r="D149" s="4" t="str">
        <f>MAIN!D149</f>
        <v>ETF</v>
      </c>
      <c r="E149" s="4">
        <f ca="1">VLOOKUP($B149,MAIN!$B:$E,4,FALSE)</f>
        <v>-1</v>
      </c>
      <c r="F149" s="3">
        <f>[3]SM!B149</f>
        <v>0</v>
      </c>
      <c r="G149" s="3">
        <f>[3]SM!C149</f>
        <v>0</v>
      </c>
      <c r="H149" s="3">
        <f>[3]SM!D149</f>
        <v>45981</v>
      </c>
      <c r="I149" s="4">
        <f>[3]SM!E149</f>
        <v>1</v>
      </c>
      <c r="J149" s="3">
        <f>[3]SM!F149</f>
        <v>46063</v>
      </c>
      <c r="K149" s="5">
        <f>[3]SM!G149</f>
        <v>3.2583379221531032</v>
      </c>
      <c r="L149" s="5">
        <f>[3]SM!$H149</f>
        <v>69.751247223303892</v>
      </c>
      <c r="M149" s="4">
        <f ca="1">[3]SM!I149</f>
        <v>2</v>
      </c>
    </row>
    <row r="150" spans="1:13" x14ac:dyDescent="0.25">
      <c r="A150" s="4">
        <v>149</v>
      </c>
      <c r="B150" s="4" t="str">
        <f>MAIN!B151</f>
        <v>EPHE US Equity</v>
      </c>
      <c r="C150" s="4" t="str">
        <f>MAIN!C150</f>
        <v>MSCI Indonesia ETF</v>
      </c>
      <c r="D150" s="4" t="str">
        <f>MAIN!D150</f>
        <v>ETF</v>
      </c>
      <c r="E150" s="4">
        <f ca="1">VLOOKUP($B150,MAIN!$B:$E,4,FALSE)</f>
        <v>3</v>
      </c>
      <c r="F150" s="3">
        <f>[3]SM!B150</f>
        <v>0</v>
      </c>
      <c r="G150" s="3">
        <f>[3]SM!C150</f>
        <v>0</v>
      </c>
      <c r="H150" s="3">
        <f>[3]SM!D150</f>
        <v>46050</v>
      </c>
      <c r="I150" s="4">
        <f>[3]SM!E150</f>
        <v>1</v>
      </c>
      <c r="J150" s="3">
        <f>[3]SM!F150</f>
        <v>46037</v>
      </c>
      <c r="K150" s="5">
        <f>[3]SM!G150</f>
        <v>-26.103559026254402</v>
      </c>
      <c r="L150" s="5">
        <f>[3]SM!$H150</f>
        <v>40.389350274896387</v>
      </c>
      <c r="M150" s="4">
        <f ca="1">[3]SM!I150</f>
        <v>6</v>
      </c>
    </row>
    <row r="151" spans="1:13" x14ac:dyDescent="0.25">
      <c r="A151" s="4">
        <v>150</v>
      </c>
      <c r="B151" s="4" t="str">
        <f>MAIN!B152</f>
        <v>EPOL US Equity</v>
      </c>
      <c r="C151" s="4" t="str">
        <f>MAIN!C151</f>
        <v>MSCI Philippines ETF</v>
      </c>
      <c r="D151" s="4" t="str">
        <f>MAIN!D151</f>
        <v>ETF</v>
      </c>
      <c r="E151" s="4">
        <f ca="1">VLOOKUP($B151,MAIN!$B:$E,4,FALSE)</f>
        <v>3</v>
      </c>
      <c r="F151" s="3">
        <f>[3]SM!B151</f>
        <v>0</v>
      </c>
      <c r="G151" s="3">
        <f>[3]SM!C151</f>
        <v>0</v>
      </c>
      <c r="H151" s="3">
        <f>[3]SM!D151</f>
        <v>45975</v>
      </c>
      <c r="I151" s="4">
        <f>[3]SM!E151</f>
        <v>1</v>
      </c>
      <c r="J151" s="3">
        <f>[3]SM!F151</f>
        <v>46063</v>
      </c>
      <c r="K151" s="5">
        <f>[3]SM!G151</f>
        <v>-3.4919494593181497</v>
      </c>
      <c r="L151" s="5">
        <f>[3]SM!$H151</f>
        <v>63.000959841832639</v>
      </c>
      <c r="M151" s="4">
        <f ca="1">[3]SM!I151</f>
        <v>2</v>
      </c>
    </row>
    <row r="152" spans="1:13" x14ac:dyDescent="0.25">
      <c r="A152" s="4">
        <v>151</v>
      </c>
      <c r="B152" s="4" t="str">
        <f>MAIN!B153</f>
        <v>ETHA US Equity</v>
      </c>
      <c r="C152" s="4" t="str">
        <f>MAIN!C152</f>
        <v>MSCI Poland ETF</v>
      </c>
      <c r="D152" s="4" t="str">
        <f>MAIN!D152</f>
        <v>ETF</v>
      </c>
      <c r="E152" s="4">
        <f ca="1">VLOOKUP($B152,MAIN!$B:$E,4,FALSE)</f>
        <v>-1</v>
      </c>
      <c r="F152" s="3">
        <f>[3]SM!B152</f>
        <v>0</v>
      </c>
      <c r="G152" s="3">
        <f>[3]SM!C152</f>
        <v>0</v>
      </c>
      <c r="H152" s="3">
        <f>[3]SM!D152</f>
        <v>45981</v>
      </c>
      <c r="I152" s="4">
        <f>[3]SM!E152</f>
        <v>1</v>
      </c>
      <c r="J152" s="3">
        <f>[3]SM!F152</f>
        <v>46051</v>
      </c>
      <c r="K152" s="5">
        <f>[3]SM!G152</f>
        <v>-7.6513094957367898</v>
      </c>
      <c r="L152" s="5">
        <f>[3]SM!$H152</f>
        <v>58.841599805413999</v>
      </c>
      <c r="M152" s="4">
        <f ca="1">[3]SM!I152</f>
        <v>2</v>
      </c>
    </row>
    <row r="153" spans="1:13" x14ac:dyDescent="0.25">
      <c r="A153" s="4">
        <v>152</v>
      </c>
      <c r="B153" s="4" t="str">
        <f>MAIN!B154</f>
        <v>EWA US Equity</v>
      </c>
      <c r="C153" s="4" t="str">
        <f>MAIN!C153</f>
        <v>Ethereum Trust ETF</v>
      </c>
      <c r="D153" s="4" t="str">
        <f>MAIN!D153</f>
        <v>ETF</v>
      </c>
      <c r="E153" s="4">
        <f ca="1">VLOOKUP($B153,MAIN!$B:$E,4,FALSE)</f>
        <v>5</v>
      </c>
      <c r="F153" s="3">
        <f>[3]SM!B153</f>
        <v>0</v>
      </c>
      <c r="G153" s="3">
        <f>[3]SM!C153</f>
        <v>0</v>
      </c>
      <c r="H153" s="3">
        <f>[3]SM!D153</f>
        <v>46058</v>
      </c>
      <c r="I153" s="4">
        <f>[3]SM!E153</f>
        <v>1</v>
      </c>
      <c r="J153" s="3">
        <f>[3]SM!F153</f>
        <v>46036</v>
      </c>
      <c r="K153" s="5">
        <f>[3]SM!G153</f>
        <v>-37.033250248495889</v>
      </c>
      <c r="L153" s="5">
        <f>[3]SM!$H153</f>
        <v>29.459659052654899</v>
      </c>
      <c r="M153" s="4">
        <f ca="1">[3]SM!I153</f>
        <v>7</v>
      </c>
    </row>
    <row r="154" spans="1:13" x14ac:dyDescent="0.25">
      <c r="A154" s="4">
        <v>153</v>
      </c>
      <c r="B154" s="4" t="str">
        <f>MAIN!B155</f>
        <v>EWC US Equity</v>
      </c>
      <c r="C154" s="4" t="str">
        <f>MAIN!C154</f>
        <v>MSCI Australia ETF</v>
      </c>
      <c r="D154" s="4" t="str">
        <f>MAIN!D154</f>
        <v>ETF</v>
      </c>
      <c r="E154" s="4">
        <f ca="1">VLOOKUP($B154,MAIN!$B:$E,4,FALSE)</f>
        <v>6</v>
      </c>
      <c r="F154" s="3">
        <f>[3]SM!B154</f>
        <v>0</v>
      </c>
      <c r="G154" s="3">
        <f>[3]SM!C154</f>
        <v>0</v>
      </c>
      <c r="H154" s="3">
        <f>[3]SM!D154</f>
        <v>45981</v>
      </c>
      <c r="I154" s="4">
        <f>[3]SM!E154</f>
        <v>1</v>
      </c>
      <c r="J154" s="3">
        <f>[3]SM!F154</f>
        <v>46062</v>
      </c>
      <c r="K154" s="5">
        <f>[3]SM!G154</f>
        <v>-1.0572211231843198</v>
      </c>
      <c r="L154" s="5">
        <f>[3]SM!$H154</f>
        <v>65.435688177966469</v>
      </c>
      <c r="M154" s="4">
        <f ca="1">[3]SM!I154</f>
        <v>2</v>
      </c>
    </row>
    <row r="155" spans="1:13" x14ac:dyDescent="0.25">
      <c r="A155" s="4">
        <v>154</v>
      </c>
      <c r="B155" s="4" t="str">
        <f>MAIN!B156</f>
        <v>EWD US Equity</v>
      </c>
      <c r="C155" s="4" t="str">
        <f>MAIN!C155</f>
        <v>MSCI Canada ETF</v>
      </c>
      <c r="D155" s="4" t="str">
        <f>MAIN!D155</f>
        <v>ETF</v>
      </c>
      <c r="E155" s="4">
        <f ca="1">VLOOKUP($B155,MAIN!$B:$E,4,FALSE)</f>
        <v>4</v>
      </c>
      <c r="F155" s="3">
        <f>[3]SM!B155</f>
        <v>0</v>
      </c>
      <c r="G155" s="3">
        <f>[3]SM!C155</f>
        <v>0</v>
      </c>
      <c r="H155" s="3">
        <f>[3]SM!D155</f>
        <v>45982</v>
      </c>
      <c r="I155" s="4">
        <f>[3]SM!E155</f>
        <v>1</v>
      </c>
      <c r="J155" s="3">
        <f>[3]SM!F155</f>
        <v>46051</v>
      </c>
      <c r="K155" s="5">
        <f>[3]SM!G155</f>
        <v>-3.3553914328761039</v>
      </c>
      <c r="L155" s="5">
        <f>[3]SM!$H155</f>
        <v>63.137517868274685</v>
      </c>
      <c r="M155" s="4">
        <f ca="1">[3]SM!I155</f>
        <v>2</v>
      </c>
    </row>
    <row r="156" spans="1:13" x14ac:dyDescent="0.25">
      <c r="A156" s="4">
        <v>155</v>
      </c>
      <c r="B156" s="4" t="str">
        <f>MAIN!B157</f>
        <v>EWG US Equity</v>
      </c>
      <c r="C156" s="4" t="str">
        <f>MAIN!C156</f>
        <v>MSCI Sweden ETF</v>
      </c>
      <c r="D156" s="4" t="str">
        <f>MAIN!D156</f>
        <v>ETF</v>
      </c>
      <c r="E156" s="4">
        <f ca="1">VLOOKUP($B156,MAIN!$B:$E,4,FALSE)</f>
        <v>4</v>
      </c>
      <c r="F156" s="3">
        <f>[3]SM!B156</f>
        <v>0</v>
      </c>
      <c r="G156" s="3">
        <f>[3]SM!C156</f>
        <v>0</v>
      </c>
      <c r="H156" s="3">
        <f>[3]SM!D156</f>
        <v>45981</v>
      </c>
      <c r="I156" s="4">
        <f>[3]SM!E156</f>
        <v>1</v>
      </c>
      <c r="J156" s="3">
        <f>[3]SM!F156</f>
        <v>46063</v>
      </c>
      <c r="K156" s="5">
        <f>[3]SM!G156</f>
        <v>-1.5833845323896867</v>
      </c>
      <c r="L156" s="5">
        <f>[3]SM!$H156</f>
        <v>64.909524768761102</v>
      </c>
      <c r="M156" s="4">
        <f ca="1">[3]SM!I156</f>
        <v>2</v>
      </c>
    </row>
    <row r="157" spans="1:13" x14ac:dyDescent="0.25">
      <c r="A157" s="4">
        <v>156</v>
      </c>
      <c r="B157" s="4" t="str">
        <f>MAIN!B158</f>
        <v>EWH US Equity</v>
      </c>
      <c r="C157" s="4" t="str">
        <f>MAIN!C157</f>
        <v>MSCI Germany ETF</v>
      </c>
      <c r="D157" s="4" t="str">
        <f>MAIN!D157</f>
        <v>ETF</v>
      </c>
      <c r="E157" s="4">
        <f ca="1">VLOOKUP($B157,MAIN!$B:$E,4,FALSE)</f>
        <v>6</v>
      </c>
      <c r="F157" s="3">
        <f>[3]SM!B157</f>
        <v>0</v>
      </c>
      <c r="G157" s="3">
        <f>[3]SM!C157</f>
        <v>0</v>
      </c>
      <c r="H157" s="3">
        <f>[3]SM!D157</f>
        <v>45981</v>
      </c>
      <c r="I157" s="4">
        <f>[3]SM!E157</f>
        <v>1</v>
      </c>
      <c r="J157" s="3">
        <f>[3]SM!F157</f>
        <v>46049</v>
      </c>
      <c r="K157" s="5">
        <f>[3]SM!G157</f>
        <v>-5.9621120518833166</v>
      </c>
      <c r="L157" s="5">
        <f>[3]SM!$H157</f>
        <v>60.530797249267472</v>
      </c>
      <c r="M157" s="4">
        <f ca="1">[3]SM!I157</f>
        <v>2</v>
      </c>
    </row>
    <row r="158" spans="1:13" x14ac:dyDescent="0.25">
      <c r="A158" s="4">
        <v>157</v>
      </c>
      <c r="B158" s="4" t="str">
        <f>MAIN!B159</f>
        <v>EWI US Equity</v>
      </c>
      <c r="C158" s="4" t="str">
        <f>MAIN!C158</f>
        <v>MSCI Hong Kong ETF</v>
      </c>
      <c r="D158" s="4" t="str">
        <f>MAIN!D158</f>
        <v>ETF</v>
      </c>
      <c r="E158" s="4">
        <f ca="1">VLOOKUP($B158,MAIN!$B:$E,4,FALSE)</f>
        <v>5</v>
      </c>
      <c r="F158" s="3">
        <f>[3]SM!B158</f>
        <v>0</v>
      </c>
      <c r="G158" s="3">
        <f>[3]SM!C158</f>
        <v>0</v>
      </c>
      <c r="H158" s="3">
        <f>[3]SM!D158</f>
        <v>45982</v>
      </c>
      <c r="I158" s="4">
        <f>[3]SM!E158</f>
        <v>1</v>
      </c>
      <c r="J158" s="3">
        <f>[3]SM!F158</f>
        <v>46051</v>
      </c>
      <c r="K158" s="5">
        <f>[3]SM!G158</f>
        <v>-0.71308701698352195</v>
      </c>
      <c r="L158" s="5">
        <f>[3]SM!$H158</f>
        <v>65.779822284167267</v>
      </c>
      <c r="M158" s="4">
        <f ca="1">[3]SM!I158</f>
        <v>2</v>
      </c>
    </row>
    <row r="159" spans="1:13" x14ac:dyDescent="0.25">
      <c r="A159" s="4">
        <v>158</v>
      </c>
      <c r="B159" s="4" t="str">
        <f>MAIN!B160</f>
        <v>EWJ US Equity</v>
      </c>
      <c r="C159" s="4" t="str">
        <f>MAIN!C159</f>
        <v>MSCI Italy ETF</v>
      </c>
      <c r="D159" s="4" t="str">
        <f>MAIN!D159</f>
        <v>ETF</v>
      </c>
      <c r="E159" s="4">
        <f ca="1">VLOOKUP($B159,MAIN!$B:$E,4,FALSE)</f>
        <v>6</v>
      </c>
      <c r="F159" s="3">
        <f>[3]SM!B159</f>
        <v>0</v>
      </c>
      <c r="G159" s="3">
        <f>[3]SM!C159</f>
        <v>0</v>
      </c>
      <c r="H159" s="3">
        <f>[3]SM!D159</f>
        <v>45981</v>
      </c>
      <c r="I159" s="4">
        <f>[3]SM!E159</f>
        <v>1</v>
      </c>
      <c r="J159" s="3">
        <f>[3]SM!F159</f>
        <v>46062</v>
      </c>
      <c r="K159" s="5">
        <f>[3]SM!G159</f>
        <v>-4.0726514686609718</v>
      </c>
      <c r="L159" s="5">
        <f>[3]SM!$H159</f>
        <v>62.420257832489817</v>
      </c>
      <c r="M159" s="4">
        <f ca="1">[3]SM!I159</f>
        <v>2</v>
      </c>
    </row>
    <row r="160" spans="1:13" x14ac:dyDescent="0.25">
      <c r="A160" s="4">
        <v>159</v>
      </c>
      <c r="B160" s="4" t="str">
        <f>MAIN!B161</f>
        <v>EWL US Equity</v>
      </c>
      <c r="C160" s="4" t="str">
        <f>MAIN!C160</f>
        <v>MSCI Japan ETF</v>
      </c>
      <c r="D160" s="4" t="str">
        <f>MAIN!D160</f>
        <v>ETF</v>
      </c>
      <c r="E160" s="4">
        <f ca="1">VLOOKUP($B160,MAIN!$B:$E,4,FALSE)</f>
        <v>2</v>
      </c>
      <c r="F160" s="3">
        <f>[3]SM!B160</f>
        <v>0</v>
      </c>
      <c r="G160" s="3">
        <f>[3]SM!C160</f>
        <v>0</v>
      </c>
      <c r="H160" s="3">
        <f>[3]SM!D160</f>
        <v>45981</v>
      </c>
      <c r="I160" s="4">
        <f>[3]SM!E160</f>
        <v>1</v>
      </c>
      <c r="J160" s="3">
        <f>[3]SM!F160</f>
        <v>46063</v>
      </c>
      <c r="K160" s="5">
        <f>[3]SM!G160</f>
        <v>11.751988603439457</v>
      </c>
      <c r="L160" s="5">
        <f>[3]SM!$H160</f>
        <v>78.244897904590246</v>
      </c>
      <c r="M160" s="4">
        <f ca="1">[3]SM!I160</f>
        <v>2</v>
      </c>
    </row>
    <row r="161" spans="1:13" x14ac:dyDescent="0.25">
      <c r="A161" s="4">
        <v>160</v>
      </c>
      <c r="B161" s="4" t="str">
        <f>MAIN!B162</f>
        <v>EWM US Equity</v>
      </c>
      <c r="C161" s="4" t="str">
        <f>MAIN!C161</f>
        <v>MSCI Switzerland ETF</v>
      </c>
      <c r="D161" s="4" t="str">
        <f>MAIN!D161</f>
        <v>ETF</v>
      </c>
      <c r="E161" s="4">
        <f ca="1">VLOOKUP($B161,MAIN!$B:$E,4,FALSE)</f>
        <v>0</v>
      </c>
      <c r="F161" s="3">
        <f>[3]SM!B161</f>
        <v>0</v>
      </c>
      <c r="G161" s="3">
        <f>[3]SM!C161</f>
        <v>0</v>
      </c>
      <c r="H161" s="3">
        <f>[3]SM!D161</f>
        <v>45981</v>
      </c>
      <c r="I161" s="4">
        <f>[3]SM!E161</f>
        <v>1</v>
      </c>
      <c r="J161" s="3">
        <f>[3]SM!F161</f>
        <v>46063</v>
      </c>
      <c r="K161" s="5">
        <f>[3]SM!G161</f>
        <v>-0.14414272125694083</v>
      </c>
      <c r="L161" s="5">
        <f>[3]SM!$H161</f>
        <v>66.348766579893848</v>
      </c>
      <c r="M161" s="4">
        <f ca="1">[3]SM!I161</f>
        <v>2</v>
      </c>
    </row>
    <row r="162" spans="1:13" x14ac:dyDescent="0.25">
      <c r="A162" s="4">
        <v>161</v>
      </c>
      <c r="B162" s="4" t="str">
        <f>MAIN!B163</f>
        <v>EWP US Equity</v>
      </c>
      <c r="C162" s="4" t="str">
        <f>MAIN!C162</f>
        <v>MSCI Malaysia ETF</v>
      </c>
      <c r="D162" s="4" t="str">
        <f>MAIN!D162</f>
        <v>ETF</v>
      </c>
      <c r="E162" s="4">
        <f ca="1">VLOOKUP($B162,MAIN!$B:$E,4,FALSE)</f>
        <v>-1</v>
      </c>
      <c r="F162" s="3">
        <f>[3]SM!B162</f>
        <v>0</v>
      </c>
      <c r="G162" s="3">
        <f>[3]SM!C162</f>
        <v>0</v>
      </c>
      <c r="H162" s="3">
        <f>[3]SM!D162</f>
        <v>45979</v>
      </c>
      <c r="I162" s="4">
        <f>[3]SM!E162</f>
        <v>1</v>
      </c>
      <c r="J162" s="3">
        <f>[3]SM!F162</f>
        <v>46049</v>
      </c>
      <c r="K162" s="5">
        <f>[3]SM!G162</f>
        <v>-1.2534780855445291</v>
      </c>
      <c r="L162" s="5">
        <f>[3]SM!$H162</f>
        <v>65.23943121560626</v>
      </c>
      <c r="M162" s="4">
        <f ca="1">[3]SM!I162</f>
        <v>2</v>
      </c>
    </row>
    <row r="163" spans="1:13" x14ac:dyDescent="0.25">
      <c r="A163" s="4">
        <v>162</v>
      </c>
      <c r="B163" s="4" t="str">
        <f>MAIN!B164</f>
        <v>EWQ US Equity</v>
      </c>
      <c r="C163" s="4" t="str">
        <f>MAIN!C163</f>
        <v>MSCI Spain ETF</v>
      </c>
      <c r="D163" s="4" t="str">
        <f>MAIN!D163</f>
        <v>ETF</v>
      </c>
      <c r="E163" s="4">
        <f ca="1">VLOOKUP($B163,MAIN!$B:$E,4,FALSE)</f>
        <v>8</v>
      </c>
      <c r="F163" s="3">
        <f>[3]SM!B163</f>
        <v>0</v>
      </c>
      <c r="G163" s="3">
        <f>[3]SM!C163</f>
        <v>0</v>
      </c>
      <c r="H163" s="3">
        <f>[3]SM!D163</f>
        <v>45981</v>
      </c>
      <c r="I163" s="4">
        <f>[3]SM!E163</f>
        <v>1</v>
      </c>
      <c r="J163" s="3">
        <f>[3]SM!F163</f>
        <v>46062</v>
      </c>
      <c r="K163" s="5">
        <f>[3]SM!G163</f>
        <v>-6.2824068559721056</v>
      </c>
      <c r="L163" s="5">
        <f>[3]SM!$H163</f>
        <v>60.210502445178683</v>
      </c>
      <c r="M163" s="4">
        <f ca="1">[3]SM!I163</f>
        <v>2</v>
      </c>
    </row>
    <row r="164" spans="1:13" x14ac:dyDescent="0.25">
      <c r="A164" s="4">
        <v>163</v>
      </c>
      <c r="B164" s="4" t="str">
        <f>MAIN!B165</f>
        <v>EWS US Equity</v>
      </c>
      <c r="C164" s="4" t="str">
        <f>MAIN!C164</f>
        <v>MSCI France ETF</v>
      </c>
      <c r="D164" s="4" t="str">
        <f>MAIN!D164</f>
        <v>ETF</v>
      </c>
      <c r="E164" s="4">
        <f ca="1">VLOOKUP($B164,MAIN!$B:$E,4,FALSE)</f>
        <v>6</v>
      </c>
      <c r="F164" s="3">
        <f>[3]SM!B164</f>
        <v>0</v>
      </c>
      <c r="G164" s="3">
        <f>[3]SM!C164</f>
        <v>0</v>
      </c>
      <c r="H164" s="3">
        <f>[3]SM!D164</f>
        <v>45981</v>
      </c>
      <c r="I164" s="4">
        <f>[3]SM!E164</f>
        <v>1</v>
      </c>
      <c r="J164" s="3">
        <f>[3]SM!F164</f>
        <v>46063</v>
      </c>
      <c r="K164" s="5">
        <f>[3]SM!G164</f>
        <v>-3.2094797371841892</v>
      </c>
      <c r="L164" s="5">
        <f>[3]SM!$H164</f>
        <v>63.2834295639666</v>
      </c>
      <c r="M164" s="4">
        <f ca="1">[3]SM!I164</f>
        <v>2</v>
      </c>
    </row>
    <row r="165" spans="1:13" x14ac:dyDescent="0.25">
      <c r="A165" s="4">
        <v>164</v>
      </c>
      <c r="B165" s="4" t="str">
        <f>MAIN!B166</f>
        <v>EWT US Equity</v>
      </c>
      <c r="C165" s="4" t="str">
        <f>MAIN!C165</f>
        <v>MSCI Singapore ETF</v>
      </c>
      <c r="D165" s="4" t="str">
        <f>MAIN!D165</f>
        <v>ETF</v>
      </c>
      <c r="E165" s="4">
        <f ca="1">VLOOKUP($B165,MAIN!$B:$E,4,FALSE)</f>
        <v>5</v>
      </c>
      <c r="F165" s="3">
        <f>[3]SM!B165</f>
        <v>0</v>
      </c>
      <c r="G165" s="3">
        <f>[3]SM!C165</f>
        <v>0</v>
      </c>
      <c r="H165" s="3">
        <f>[3]SM!D165</f>
        <v>45982</v>
      </c>
      <c r="I165" s="4">
        <f>[3]SM!E165</f>
        <v>1</v>
      </c>
      <c r="J165" s="3">
        <f>[3]SM!F165</f>
        <v>46051</v>
      </c>
      <c r="K165" s="5">
        <f>[3]SM!G165</f>
        <v>-9.1261505012346049</v>
      </c>
      <c r="L165" s="5">
        <f>[3]SM!$H165</f>
        <v>57.366758799916184</v>
      </c>
      <c r="M165" s="4">
        <f ca="1">[3]SM!I165</f>
        <v>2</v>
      </c>
    </row>
    <row r="166" spans="1:13" x14ac:dyDescent="0.25">
      <c r="A166" s="4">
        <v>165</v>
      </c>
      <c r="B166" s="4" t="str">
        <f>MAIN!B167</f>
        <v>EWU US Equity</v>
      </c>
      <c r="C166" s="4" t="str">
        <f>MAIN!C166</f>
        <v>MSCI Taiwan ETF</v>
      </c>
      <c r="D166" s="4" t="str">
        <f>MAIN!D166</f>
        <v>ETF</v>
      </c>
      <c r="E166" s="4">
        <f ca="1">VLOOKUP($B166,MAIN!$B:$E,4,FALSE)</f>
        <v>1</v>
      </c>
      <c r="F166" s="3">
        <f>[3]SM!B166</f>
        <v>0</v>
      </c>
      <c r="G166" s="3">
        <f>[3]SM!C166</f>
        <v>0</v>
      </c>
      <c r="H166" s="3">
        <f>[3]SM!D166</f>
        <v>45982</v>
      </c>
      <c r="I166" s="4">
        <f>[3]SM!E166</f>
        <v>1</v>
      </c>
      <c r="J166" s="3">
        <f>[3]SM!F166</f>
        <v>46063</v>
      </c>
      <c r="K166" s="5">
        <f>[3]SM!G166</f>
        <v>0.91952956685936726</v>
      </c>
      <c r="L166" s="5">
        <f>[3]SM!$H166</f>
        <v>67.412438868010156</v>
      </c>
      <c r="M166" s="4">
        <f ca="1">[3]SM!I166</f>
        <v>2</v>
      </c>
    </row>
    <row r="167" spans="1:13" x14ac:dyDescent="0.25">
      <c r="A167" s="4">
        <v>166</v>
      </c>
      <c r="B167" s="4" t="str">
        <f>MAIN!B168</f>
        <v>EWW US Equity</v>
      </c>
      <c r="C167" s="4" t="str">
        <f>MAIN!C167</f>
        <v>MSCI United Kingdom ETF</v>
      </c>
      <c r="D167" s="4" t="str">
        <f>MAIN!D167</f>
        <v>ETF</v>
      </c>
      <c r="E167" s="4">
        <f ca="1">VLOOKUP($B167,MAIN!$B:$E,4,FALSE)</f>
        <v>2</v>
      </c>
      <c r="F167" s="3">
        <f>[3]SM!B167</f>
        <v>0</v>
      </c>
      <c r="G167" s="3">
        <f>[3]SM!C167</f>
        <v>0</v>
      </c>
      <c r="H167" s="3">
        <f>[3]SM!D167</f>
        <v>45981</v>
      </c>
      <c r="I167" s="4">
        <f>[3]SM!E167</f>
        <v>1</v>
      </c>
      <c r="J167" s="3">
        <f>[3]SM!F167</f>
        <v>46057</v>
      </c>
      <c r="K167" s="5">
        <f>[3]SM!G167</f>
        <v>-5.4304419991471704</v>
      </c>
      <c r="L167" s="5">
        <f>[3]SM!$H167</f>
        <v>61.062467302003618</v>
      </c>
      <c r="M167" s="4">
        <f ca="1">[3]SM!I167</f>
        <v>2</v>
      </c>
    </row>
    <row r="168" spans="1:13" x14ac:dyDescent="0.25">
      <c r="A168" s="4">
        <v>167</v>
      </c>
      <c r="B168" s="4" t="str">
        <f>MAIN!B169</f>
        <v>EWY US Equity</v>
      </c>
      <c r="C168" s="4" t="str">
        <f>MAIN!C168</f>
        <v>MSCI Mexico ETF</v>
      </c>
      <c r="D168" s="4" t="str">
        <f>MAIN!D168</f>
        <v>ETF</v>
      </c>
      <c r="E168" s="4">
        <f ca="1">VLOOKUP($B168,MAIN!$B:$E,4,FALSE)</f>
        <v>3</v>
      </c>
      <c r="F168" s="3">
        <f>[3]SM!B168</f>
        <v>0</v>
      </c>
      <c r="G168" s="3">
        <f>[3]SM!C168</f>
        <v>0</v>
      </c>
      <c r="H168" s="3">
        <f>[3]SM!D168</f>
        <v>45982</v>
      </c>
      <c r="I168" s="4">
        <f>[3]SM!E168</f>
        <v>1</v>
      </c>
      <c r="J168" s="3">
        <f>[3]SM!F168</f>
        <v>46063</v>
      </c>
      <c r="K168" s="5">
        <f>[3]SM!G168</f>
        <v>2.143847609397497</v>
      </c>
      <c r="L168" s="5">
        <f>[3]SM!$H168</f>
        <v>68.636756910548286</v>
      </c>
      <c r="M168" s="4">
        <f ca="1">[3]SM!I168</f>
        <v>2</v>
      </c>
    </row>
    <row r="169" spans="1:13" x14ac:dyDescent="0.25">
      <c r="A169" s="4">
        <v>168</v>
      </c>
      <c r="B169" s="4" t="str">
        <f>MAIN!B170</f>
        <v>EWZ US Equity</v>
      </c>
      <c r="C169" s="4" t="str">
        <f>MAIN!C169</f>
        <v>MSCI South Korea ETF</v>
      </c>
      <c r="D169" s="4" t="str">
        <f>MAIN!D169</f>
        <v>ETF</v>
      </c>
      <c r="E169" s="4">
        <f ca="1">VLOOKUP($B169,MAIN!$B:$E,4,FALSE)</f>
        <v>4</v>
      </c>
      <c r="F169" s="3">
        <f>[3]SM!B169</f>
        <v>0</v>
      </c>
      <c r="G169" s="3">
        <f>[3]SM!C169</f>
        <v>0</v>
      </c>
      <c r="H169" s="3">
        <f>[3]SM!D169</f>
        <v>45982</v>
      </c>
      <c r="I169" s="4">
        <f>[3]SM!E169</f>
        <v>1</v>
      </c>
      <c r="J169" s="3">
        <f>[3]SM!F169</f>
        <v>46057</v>
      </c>
      <c r="K169" s="5">
        <f>[3]SM!G169</f>
        <v>0.14498109480418009</v>
      </c>
      <c r="L169" s="5">
        <f>[3]SM!$H169</f>
        <v>66.637890395954969</v>
      </c>
      <c r="M169" s="4">
        <f ca="1">[3]SM!I169</f>
        <v>2</v>
      </c>
    </row>
    <row r="170" spans="1:13" x14ac:dyDescent="0.25">
      <c r="A170" s="4">
        <v>169</v>
      </c>
      <c r="B170" s="4" t="str">
        <f>MAIN!B171</f>
        <v>EZA US Equity</v>
      </c>
      <c r="C170" s="4" t="str">
        <f>MAIN!C170</f>
        <v>MSCI Brazil ETF</v>
      </c>
      <c r="D170" s="4" t="str">
        <f>MAIN!D170</f>
        <v>ETF</v>
      </c>
      <c r="E170" s="4">
        <f ca="1">VLOOKUP($B170,MAIN!$B:$E,4,FALSE)</f>
        <v>7</v>
      </c>
      <c r="F170" s="3">
        <f>[3]SM!B170</f>
        <v>0</v>
      </c>
      <c r="G170" s="3">
        <f>[3]SM!C170</f>
        <v>0</v>
      </c>
      <c r="H170" s="3">
        <f>[3]SM!D170</f>
        <v>45982</v>
      </c>
      <c r="I170" s="4">
        <f>[3]SM!E170</f>
        <v>1</v>
      </c>
      <c r="J170" s="3">
        <f>[3]SM!F170</f>
        <v>46051</v>
      </c>
      <c r="K170" s="5">
        <f>[3]SM!G170</f>
        <v>2.2555121732341377</v>
      </c>
      <c r="L170" s="5">
        <f>[3]SM!$H170</f>
        <v>68.748421474384926</v>
      </c>
      <c r="M170" s="4">
        <f ca="1">[3]SM!I170</f>
        <v>2</v>
      </c>
    </row>
    <row r="171" spans="1:13" x14ac:dyDescent="0.25">
      <c r="A171" s="4">
        <v>170</v>
      </c>
      <c r="B171" s="4" t="str">
        <f>MAIN!B172</f>
        <v>EZU US Equity</v>
      </c>
      <c r="C171" s="4" t="str">
        <f>MAIN!C171</f>
        <v>MSCI South Africa ETF</v>
      </c>
      <c r="D171" s="4" t="str">
        <f>MAIN!D171</f>
        <v>ETF</v>
      </c>
      <c r="E171" s="4">
        <f ca="1">VLOOKUP($B171,MAIN!$B:$E,4,FALSE)</f>
        <v>4</v>
      </c>
      <c r="F171" s="3">
        <f>[3]SM!B171</f>
        <v>0</v>
      </c>
      <c r="G171" s="3">
        <f>[3]SM!C171</f>
        <v>0</v>
      </c>
      <c r="H171" s="3">
        <f>[3]SM!D171</f>
        <v>45982</v>
      </c>
      <c r="I171" s="4">
        <f>[3]SM!E171</f>
        <v>1</v>
      </c>
      <c r="J171" s="3">
        <f>[3]SM!F171</f>
        <v>46051</v>
      </c>
      <c r="K171" s="5">
        <f>[3]SM!G171</f>
        <v>-10.931024914646521</v>
      </c>
      <c r="L171" s="5">
        <f>[3]SM!$H171</f>
        <v>55.561884386504268</v>
      </c>
      <c r="M171" s="4">
        <f ca="1">[3]SM!I171</f>
        <v>2</v>
      </c>
    </row>
    <row r="172" spans="1:13" x14ac:dyDescent="0.25">
      <c r="A172" s="4">
        <v>171</v>
      </c>
      <c r="B172" s="4" t="str">
        <f>MAIN!B173</f>
        <v>FAN US Equity</v>
      </c>
      <c r="C172" s="4" t="str">
        <f>MAIN!C172</f>
        <v>MSCI Eurozone ETF</v>
      </c>
      <c r="D172" s="4" t="str">
        <f>MAIN!D172</f>
        <v>ETF</v>
      </c>
      <c r="E172" s="4">
        <f ca="1">VLOOKUP($B172,MAIN!$B:$E,4,FALSE)</f>
        <v>2</v>
      </c>
      <c r="F172" s="3">
        <f>[3]SM!B172</f>
        <v>0</v>
      </c>
      <c r="G172" s="3">
        <f>[3]SM!C172</f>
        <v>0</v>
      </c>
      <c r="H172" s="3">
        <f>[3]SM!D172</f>
        <v>45981</v>
      </c>
      <c r="I172" s="4">
        <f>[3]SM!E172</f>
        <v>1</v>
      </c>
      <c r="J172" s="3">
        <f>[3]SM!F172</f>
        <v>46063</v>
      </c>
      <c r="K172" s="5">
        <f>[3]SM!G172</f>
        <v>-2.518766130562625</v>
      </c>
      <c r="L172" s="5">
        <f>[3]SM!$H172</f>
        <v>63.974143170588164</v>
      </c>
      <c r="M172" s="4">
        <f ca="1">[3]SM!I172</f>
        <v>2</v>
      </c>
    </row>
    <row r="173" spans="1:13" x14ac:dyDescent="0.25">
      <c r="A173" s="4">
        <v>172</v>
      </c>
      <c r="B173" s="4" t="str">
        <f>MAIN!B174</f>
        <v>FENY US Equity</v>
      </c>
      <c r="C173" s="4" t="str">
        <f>MAIN!C173</f>
        <v>Global Wind Energy ETF</v>
      </c>
      <c r="D173" s="4" t="str">
        <f>MAIN!D173</f>
        <v>ETF</v>
      </c>
      <c r="E173" s="4">
        <f ca="1">VLOOKUP($B173,MAIN!$B:$E,4,FALSE)</f>
        <v>4</v>
      </c>
      <c r="F173" s="3">
        <f>[3]SM!B173</f>
        <v>0</v>
      </c>
      <c r="G173" s="3">
        <f>[3]SM!C173</f>
        <v>0</v>
      </c>
      <c r="H173" s="3">
        <f>[3]SM!D173</f>
        <v>45982</v>
      </c>
      <c r="I173" s="4">
        <f>[3]SM!E173</f>
        <v>1</v>
      </c>
      <c r="J173" s="3">
        <f>[3]SM!F173</f>
        <v>46057</v>
      </c>
      <c r="K173" s="5">
        <f>[3]SM!G173</f>
        <v>-3.1677169746666962</v>
      </c>
      <c r="L173" s="5">
        <f>[3]SM!$H173</f>
        <v>63.325192326484093</v>
      </c>
      <c r="M173" s="4">
        <f ca="1">[3]SM!I173</f>
        <v>2</v>
      </c>
    </row>
    <row r="174" spans="1:13" x14ac:dyDescent="0.25">
      <c r="A174" s="4">
        <v>173</v>
      </c>
      <c r="B174" s="4" t="str">
        <f>MAIN!B175</f>
        <v>FEZ US Equity</v>
      </c>
      <c r="C174" s="4" t="str">
        <f>MAIN!C174</f>
        <v>MSCI Energy Index ETF</v>
      </c>
      <c r="D174" s="4" t="str">
        <f>MAIN!D174</f>
        <v>ETF</v>
      </c>
      <c r="E174" s="4">
        <f ca="1">VLOOKUP($B174,MAIN!$B:$E,4,FALSE)</f>
        <v>3</v>
      </c>
      <c r="F174" s="3">
        <f>[3]SM!B174</f>
        <v>0</v>
      </c>
      <c r="G174" s="3">
        <f>[3]SM!C174</f>
        <v>0</v>
      </c>
      <c r="H174" s="3">
        <f>[3]SM!D174</f>
        <v>46007</v>
      </c>
      <c r="I174" s="4">
        <f>[3]SM!E174</f>
        <v>1</v>
      </c>
      <c r="J174" s="3">
        <f>[3]SM!F174</f>
        <v>46063</v>
      </c>
      <c r="K174" s="5">
        <f>[3]SM!G174</f>
        <v>8.1968080461770825</v>
      </c>
      <c r="L174" s="5">
        <f>[3]SM!$H174</f>
        <v>74.689717347327871</v>
      </c>
      <c r="M174" s="4">
        <f ca="1">[3]SM!I174</f>
        <v>2</v>
      </c>
    </row>
    <row r="175" spans="1:13" x14ac:dyDescent="0.25">
      <c r="A175" s="4">
        <v>174</v>
      </c>
      <c r="B175" s="4" t="str">
        <f>MAIN!B176</f>
        <v>FFTY US Equity</v>
      </c>
      <c r="C175" s="4" t="str">
        <f>MAIN!C175</f>
        <v>SPDR EURO STOXX 50 ETF</v>
      </c>
      <c r="D175" s="4" t="str">
        <f>MAIN!D175</f>
        <v>ETF</v>
      </c>
      <c r="E175" s="4">
        <f ca="1">VLOOKUP($B175,MAIN!$B:$E,4,FALSE)</f>
        <v>7</v>
      </c>
      <c r="F175" s="3">
        <f>[3]SM!B175</f>
        <v>0</v>
      </c>
      <c r="G175" s="3">
        <f>[3]SM!C175</f>
        <v>0</v>
      </c>
      <c r="H175" s="3">
        <f>[3]SM!D175</f>
        <v>45981</v>
      </c>
      <c r="I175" s="4">
        <f>[3]SM!E175</f>
        <v>1</v>
      </c>
      <c r="J175" s="3">
        <f>[3]SM!F175</f>
        <v>46063</v>
      </c>
      <c r="K175" s="5">
        <f>[3]SM!G175</f>
        <v>-5.4495496009368551</v>
      </c>
      <c r="L175" s="5">
        <f>[3]SM!$H175</f>
        <v>61.043359700213934</v>
      </c>
      <c r="M175" s="4">
        <f ca="1">[3]SM!I175</f>
        <v>2</v>
      </c>
    </row>
    <row r="176" spans="1:13" x14ac:dyDescent="0.25">
      <c r="A176" s="4">
        <v>175</v>
      </c>
      <c r="B176" s="4" t="str">
        <f>MAIN!B177</f>
        <v>FHLC US Equity</v>
      </c>
      <c r="C176" s="4" t="str">
        <f>MAIN!C176</f>
        <v>Innovator ETFs Trust - Innovator IBD R 50 ETF</v>
      </c>
      <c r="D176" s="4" t="str">
        <f>MAIN!D176</f>
        <v>ETF</v>
      </c>
      <c r="E176" s="4">
        <f ca="1">VLOOKUP($B176,MAIN!$B:$E,4,FALSE)</f>
        <v>1</v>
      </c>
      <c r="F176" s="3">
        <f>[3]SM!B176</f>
        <v>0</v>
      </c>
      <c r="G176" s="3">
        <f>[3]SM!C176</f>
        <v>0</v>
      </c>
      <c r="H176" s="3">
        <f>[3]SM!D176</f>
        <v>45982</v>
      </c>
      <c r="I176" s="4">
        <f>[3]SM!E176</f>
        <v>1</v>
      </c>
      <c r="J176" s="3">
        <f>[3]SM!F176</f>
        <v>46051</v>
      </c>
      <c r="K176" s="5">
        <f>[3]SM!G176</f>
        <v>-11.463965901027649</v>
      </c>
      <c r="L176" s="5">
        <f>[3]SM!$H176</f>
        <v>55.02894340012314</v>
      </c>
      <c r="M176" s="4">
        <f ca="1">[3]SM!I176</f>
        <v>2</v>
      </c>
    </row>
    <row r="177" spans="1:13" x14ac:dyDescent="0.25">
      <c r="A177" s="4">
        <v>176</v>
      </c>
      <c r="B177" s="4" t="str">
        <f>MAIN!B178</f>
        <v>FINX US Equity</v>
      </c>
      <c r="C177" s="4" t="str">
        <f>MAIN!C177</f>
        <v>MSCI Health Care Index ETF</v>
      </c>
      <c r="D177" s="4" t="str">
        <f>MAIN!D177</f>
        <v>ETF</v>
      </c>
      <c r="E177" s="4">
        <f ca="1">VLOOKUP($B177,MAIN!$B:$E,4,FALSE)</f>
        <v>-1</v>
      </c>
      <c r="F177" s="3">
        <f>[3]SM!B177</f>
        <v>0</v>
      </c>
      <c r="G177" s="3">
        <f>[3]SM!C177</f>
        <v>0</v>
      </c>
      <c r="H177" s="3">
        <f>[3]SM!D177</f>
        <v>46000</v>
      </c>
      <c r="I177" s="4">
        <f>[3]SM!E177</f>
        <v>1</v>
      </c>
      <c r="J177" s="3">
        <f>[3]SM!F177</f>
        <v>46044</v>
      </c>
      <c r="K177" s="5">
        <f>[3]SM!G177</f>
        <v>-19.224645032409924</v>
      </c>
      <c r="L177" s="5">
        <f>[3]SM!$H177</f>
        <v>47.268264268740865</v>
      </c>
      <c r="M177" s="4">
        <f ca="1">[3]SM!I177</f>
        <v>6</v>
      </c>
    </row>
    <row r="178" spans="1:13" x14ac:dyDescent="0.25">
      <c r="A178" s="4">
        <v>177</v>
      </c>
      <c r="B178" s="4" t="str">
        <f>MAIN!B179</f>
        <v>FXI US Equity</v>
      </c>
      <c r="C178" s="4" t="str">
        <f>MAIN!C178</f>
        <v>FinTech ETF</v>
      </c>
      <c r="D178" s="4" t="str">
        <f>MAIN!D178</f>
        <v>ETF</v>
      </c>
      <c r="E178" s="4">
        <f ca="1">VLOOKUP($B178,MAIN!$B:$E,4,FALSE)</f>
        <v>4</v>
      </c>
      <c r="F178" s="3">
        <f>[3]SM!B178</f>
        <v>0</v>
      </c>
      <c r="G178" s="3">
        <f>[3]SM!C178</f>
        <v>0</v>
      </c>
      <c r="H178" s="3">
        <f>[3]SM!D178</f>
        <v>46058</v>
      </c>
      <c r="I178" s="4">
        <f>[3]SM!E178</f>
        <v>1</v>
      </c>
      <c r="J178" s="3">
        <f>[3]SM!F178</f>
        <v>46034</v>
      </c>
      <c r="K178" s="5">
        <f>[3]SM!G178</f>
        <v>-35.614462372557838</v>
      </c>
      <c r="L178" s="5">
        <f>[3]SM!$H178</f>
        <v>30.87844692859295</v>
      </c>
      <c r="M178" s="4">
        <f ca="1">[3]SM!I178</f>
        <v>7</v>
      </c>
    </row>
    <row r="179" spans="1:13" x14ac:dyDescent="0.25">
      <c r="A179" s="4">
        <v>178</v>
      </c>
      <c r="B179" s="4" t="str">
        <f>MAIN!B180</f>
        <v>GDX US Equity</v>
      </c>
      <c r="C179" s="4" t="str">
        <f>MAIN!C179</f>
        <v>China Large-Cap ETF</v>
      </c>
      <c r="D179" s="4" t="str">
        <f>MAIN!D179</f>
        <v>ETF</v>
      </c>
      <c r="E179" s="4">
        <f ca="1">VLOOKUP($B179,MAIN!$B:$E,4,FALSE)</f>
        <v>7</v>
      </c>
      <c r="F179" s="3">
        <f>[3]SM!B179</f>
        <v>0</v>
      </c>
      <c r="G179" s="3">
        <f>[3]SM!C179</f>
        <v>0</v>
      </c>
      <c r="H179" s="3">
        <f>[3]SM!D179</f>
        <v>46007</v>
      </c>
      <c r="I179" s="4">
        <f>[3]SM!E179</f>
        <v>1</v>
      </c>
      <c r="J179" s="3">
        <f>[3]SM!F179</f>
        <v>46051</v>
      </c>
      <c r="K179" s="5">
        <f>[3]SM!G179</f>
        <v>-14.422318181152505</v>
      </c>
      <c r="L179" s="5">
        <f>[3]SM!$H179</f>
        <v>52.070591119998284</v>
      </c>
      <c r="M179" s="4">
        <f ca="1">[3]SM!I179</f>
        <v>2</v>
      </c>
    </row>
    <row r="180" spans="1:13" x14ac:dyDescent="0.25">
      <c r="A180" s="4">
        <v>179</v>
      </c>
      <c r="B180" s="4" t="str">
        <f>MAIN!B181</f>
        <v>GDXJ US Equity</v>
      </c>
      <c r="C180" s="4" t="str">
        <f>MAIN!C180</f>
        <v>Gold Miners ETF/USA</v>
      </c>
      <c r="D180" s="4" t="str">
        <f>MAIN!D180</f>
        <v>ETF</v>
      </c>
      <c r="E180" s="4">
        <f ca="1">VLOOKUP($B180,MAIN!$B:$E,4,FALSE)</f>
        <v>7</v>
      </c>
      <c r="F180" s="3">
        <f>[3]SM!B180</f>
        <v>0</v>
      </c>
      <c r="G180" s="3">
        <f>[3]SM!C180</f>
        <v>0</v>
      </c>
      <c r="H180" s="3">
        <f>[3]SM!D180</f>
        <v>45982</v>
      </c>
      <c r="I180" s="4">
        <f>[3]SM!E180</f>
        <v>1</v>
      </c>
      <c r="J180" s="3">
        <f>[3]SM!F180</f>
        <v>46051</v>
      </c>
      <c r="K180" s="5">
        <f>[3]SM!G180</f>
        <v>-9.491487629390754</v>
      </c>
      <c r="L180" s="5">
        <f>[3]SM!$H180</f>
        <v>57.001421671760035</v>
      </c>
      <c r="M180" s="4">
        <f ca="1">[3]SM!I180</f>
        <v>2</v>
      </c>
    </row>
    <row r="181" spans="1:13" x14ac:dyDescent="0.25">
      <c r="A181" s="4">
        <v>180</v>
      </c>
      <c r="B181" s="4" t="str">
        <f>MAIN!B182</f>
        <v>GLD US Equity</v>
      </c>
      <c r="C181" s="4" t="str">
        <f>MAIN!C181</f>
        <v>Junior Gold Miners ETF</v>
      </c>
      <c r="D181" s="4" t="str">
        <f>MAIN!D181</f>
        <v>ETF</v>
      </c>
      <c r="E181" s="4">
        <f ca="1">VLOOKUP($B181,MAIN!$B:$E,4,FALSE)</f>
        <v>3</v>
      </c>
      <c r="F181" s="3">
        <f>[3]SM!B181</f>
        <v>0</v>
      </c>
      <c r="G181" s="3">
        <f>[3]SM!C181</f>
        <v>0</v>
      </c>
      <c r="H181" s="3">
        <f>[3]SM!D181</f>
        <v>45982</v>
      </c>
      <c r="I181" s="4">
        <f>[3]SM!E181</f>
        <v>1</v>
      </c>
      <c r="J181" s="3">
        <f>[3]SM!F181</f>
        <v>46048</v>
      </c>
      <c r="K181" s="5">
        <f>[3]SM!G181</f>
        <v>-10.265941049624409</v>
      </c>
      <c r="L181" s="5">
        <f>[3]SM!$H181</f>
        <v>56.22696825152638</v>
      </c>
      <c r="M181" s="4">
        <f ca="1">[3]SM!I181</f>
        <v>2</v>
      </c>
    </row>
    <row r="182" spans="1:13" x14ac:dyDescent="0.25">
      <c r="A182" s="4">
        <v>181</v>
      </c>
      <c r="B182" s="4" t="str">
        <f>MAIN!B183</f>
        <v>GLDM US Equity</v>
      </c>
      <c r="C182" s="4" t="str">
        <f>MAIN!C182</f>
        <v>SPDR Gold Shares</v>
      </c>
      <c r="D182" s="4" t="str">
        <f>MAIN!D182</f>
        <v>ETF</v>
      </c>
      <c r="E182" s="4">
        <f ca="1">VLOOKUP($B182,MAIN!$B:$E,4,FALSE)</f>
        <v>3</v>
      </c>
      <c r="F182" s="3">
        <f>[3]SM!B182</f>
        <v>0</v>
      </c>
      <c r="G182" s="3">
        <f>[3]SM!C182</f>
        <v>0</v>
      </c>
      <c r="H182" s="3">
        <f>[3]SM!D182</f>
        <v>45978</v>
      </c>
      <c r="I182" s="4">
        <f>[3]SM!E182</f>
        <v>1</v>
      </c>
      <c r="J182" s="3">
        <f>[3]SM!F182</f>
        <v>46051</v>
      </c>
      <c r="K182" s="5">
        <f>[3]SM!G182</f>
        <v>-9.130639083068516</v>
      </c>
      <c r="L182" s="5">
        <f>[3]SM!$H182</f>
        <v>57.362270218082273</v>
      </c>
      <c r="M182" s="4">
        <f ca="1">[3]SM!I182</f>
        <v>2</v>
      </c>
    </row>
    <row r="183" spans="1:13" x14ac:dyDescent="0.25">
      <c r="A183" s="4">
        <v>182</v>
      </c>
      <c r="B183" s="4" t="str">
        <f>MAIN!B184</f>
        <v>GOVT US Equity</v>
      </c>
      <c r="C183" s="4" t="str">
        <f>MAIN!C183</f>
        <v>SPDR Gold Min Trust</v>
      </c>
      <c r="D183" s="4" t="str">
        <f>MAIN!D183</f>
        <v>ETF</v>
      </c>
      <c r="E183" s="4">
        <f ca="1">VLOOKUP($B183,MAIN!$B:$E,4,FALSE)</f>
        <v>2</v>
      </c>
      <c r="F183" s="3">
        <f>[3]SM!B183</f>
        <v>0</v>
      </c>
      <c r="G183" s="3">
        <f>[3]SM!C183</f>
        <v>0</v>
      </c>
      <c r="H183" s="3">
        <f>[3]SM!D183</f>
        <v>45978</v>
      </c>
      <c r="I183" s="4">
        <f>[3]SM!E183</f>
        <v>1</v>
      </c>
      <c r="J183" s="3">
        <f>[3]SM!F183</f>
        <v>46051</v>
      </c>
      <c r="K183" s="5">
        <f>[3]SM!G183</f>
        <v>-9.1062124889998373</v>
      </c>
      <c r="L183" s="5">
        <f>[3]SM!$H183</f>
        <v>57.386696812150952</v>
      </c>
      <c r="M183" s="4">
        <f ca="1">[3]SM!I183</f>
        <v>2</v>
      </c>
    </row>
    <row r="184" spans="1:13" x14ac:dyDescent="0.25">
      <c r="A184" s="4">
        <v>183</v>
      </c>
      <c r="B184" s="4" t="str">
        <f>MAIN!B185</f>
        <v>GREK US Equity</v>
      </c>
      <c r="C184" s="4" t="str">
        <f>MAIN!C184</f>
        <v>U.S. Treasury Bond ETF</v>
      </c>
      <c r="D184" s="4" t="str">
        <f>MAIN!D184</f>
        <v>ETF</v>
      </c>
      <c r="E184" s="4">
        <f ca="1">VLOOKUP($B184,MAIN!$B:$E,4,FALSE)</f>
        <v>1</v>
      </c>
      <c r="F184" s="3">
        <f>[3]SM!B184</f>
        <v>0</v>
      </c>
      <c r="G184" s="3">
        <f>[3]SM!C184</f>
        <v>0</v>
      </c>
      <c r="H184" s="3">
        <f>[3]SM!D184</f>
        <v>45999</v>
      </c>
      <c r="I184" s="4">
        <f>[3]SM!E184</f>
        <v>1</v>
      </c>
      <c r="J184" s="3">
        <f>[3]SM!F184</f>
        <v>46063</v>
      </c>
      <c r="K184" s="5">
        <f>[3]SM!G184</f>
        <v>0.35402087386837877</v>
      </c>
      <c r="L184" s="5">
        <f>[3]SM!$H184</f>
        <v>66.846930175019168</v>
      </c>
      <c r="M184" s="4">
        <f ca="1">[3]SM!I184</f>
        <v>2</v>
      </c>
    </row>
    <row r="185" spans="1:13" x14ac:dyDescent="0.25">
      <c r="A185" s="4">
        <v>184</v>
      </c>
      <c r="B185" s="4" t="str">
        <f>MAIN!B186</f>
        <v>GSG US Equity</v>
      </c>
      <c r="C185" s="4" t="str">
        <f>MAIN!C185</f>
        <v>MSCI Greece ETF</v>
      </c>
      <c r="D185" s="4" t="str">
        <f>MAIN!D185</f>
        <v>ETF</v>
      </c>
      <c r="E185" s="4">
        <f ca="1">VLOOKUP($B185,MAIN!$B:$E,4,FALSE)</f>
        <v>7</v>
      </c>
      <c r="F185" s="3">
        <f>[3]SM!B185</f>
        <v>0</v>
      </c>
      <c r="G185" s="3">
        <f>[3]SM!C185</f>
        <v>0</v>
      </c>
      <c r="H185" s="3">
        <f>[3]SM!D185</f>
        <v>45979</v>
      </c>
      <c r="I185" s="4">
        <f>[3]SM!E185</f>
        <v>1</v>
      </c>
      <c r="J185" s="3">
        <f>[3]SM!F185</f>
        <v>46050</v>
      </c>
      <c r="K185" s="5">
        <f>[3]SM!G185</f>
        <v>-5.9113331801135658</v>
      </c>
      <c r="L185" s="5">
        <f>[3]SM!$H185</f>
        <v>60.581576121037223</v>
      </c>
      <c r="M185" s="4">
        <f ca="1">[3]SM!I185</f>
        <v>2</v>
      </c>
    </row>
    <row r="186" spans="1:13" x14ac:dyDescent="0.25">
      <c r="A186" s="4">
        <v>185</v>
      </c>
      <c r="B186" s="4" t="str">
        <f>MAIN!B187</f>
        <v>GSIE US Equity</v>
      </c>
      <c r="C186" s="4" t="str">
        <f>MAIN!C186</f>
        <v>S&amp;P GSCI Commodity-Indexed Trust</v>
      </c>
      <c r="D186" s="4" t="str">
        <f>MAIN!D186</f>
        <v>ETF</v>
      </c>
      <c r="E186" s="4">
        <f ca="1">VLOOKUP($B186,MAIN!$B:$E,4,FALSE)</f>
        <v>2</v>
      </c>
      <c r="F186" s="3">
        <f>[3]SM!B186</f>
        <v>0</v>
      </c>
      <c r="G186" s="3">
        <f>[3]SM!C186</f>
        <v>0</v>
      </c>
      <c r="H186" s="3">
        <f>[3]SM!D186</f>
        <v>46007</v>
      </c>
      <c r="I186" s="4">
        <f>[3]SM!E186</f>
        <v>1</v>
      </c>
      <c r="J186" s="3">
        <f>[3]SM!F186</f>
        <v>46051</v>
      </c>
      <c r="K186" s="5">
        <f>[3]SM!G186</f>
        <v>-9.8790298648354735</v>
      </c>
      <c r="L186" s="5">
        <f>[3]SM!$H186</f>
        <v>56.613879436315315</v>
      </c>
      <c r="M186" s="4">
        <f ca="1">[3]SM!I186</f>
        <v>2</v>
      </c>
    </row>
    <row r="187" spans="1:13" x14ac:dyDescent="0.25">
      <c r="A187" s="4">
        <v>186</v>
      </c>
      <c r="B187" s="4" t="str">
        <f>MAIN!B188</f>
        <v>HACK US Equity</v>
      </c>
      <c r="C187" s="4" t="str">
        <f>MAIN!C187</f>
        <v>ActiveBeta International Equity ETF</v>
      </c>
      <c r="D187" s="4" t="str">
        <f>MAIN!D187</f>
        <v>ETF</v>
      </c>
      <c r="E187" s="4">
        <f ca="1">VLOOKUP($B187,MAIN!$B:$E,4,FALSE)</f>
        <v>-1</v>
      </c>
      <c r="F187" s="3">
        <f>[3]SM!B187</f>
        <v>0</v>
      </c>
      <c r="G187" s="3">
        <f>[3]SM!C187</f>
        <v>0</v>
      </c>
      <c r="H187" s="3">
        <f>[3]SM!D187</f>
        <v>45981</v>
      </c>
      <c r="I187" s="4">
        <f>[3]SM!E187</f>
        <v>1</v>
      </c>
      <c r="J187" s="3">
        <f>[3]SM!F187</f>
        <v>46063</v>
      </c>
      <c r="K187" s="5">
        <f>[3]SM!G187</f>
        <v>3.1024988022107607</v>
      </c>
      <c r="L187" s="5">
        <f>[3]SM!$H187</f>
        <v>69.595408103361549</v>
      </c>
      <c r="M187" s="4">
        <f ca="1">[3]SM!I187</f>
        <v>2</v>
      </c>
    </row>
    <row r="188" spans="1:13" x14ac:dyDescent="0.25">
      <c r="A188" s="4">
        <v>187</v>
      </c>
      <c r="B188" s="4" t="str">
        <f>MAIN!B189</f>
        <v>HYG US Equity</v>
      </c>
      <c r="C188" s="4" t="str">
        <f>MAIN!C188</f>
        <v>Cybersecurity ETF</v>
      </c>
      <c r="D188" s="4" t="str">
        <f>MAIN!D188</f>
        <v>ETF</v>
      </c>
      <c r="E188" s="4">
        <f ca="1">VLOOKUP($B188,MAIN!$B:$E,4,FALSE)</f>
        <v>-5</v>
      </c>
      <c r="F188" s="3">
        <f>[3]SM!B188</f>
        <v>0</v>
      </c>
      <c r="G188" s="3">
        <f>[3]SM!C188</f>
        <v>0</v>
      </c>
      <c r="H188" s="3">
        <f>[3]SM!D188</f>
        <v>46058</v>
      </c>
      <c r="I188" s="4">
        <f>[3]SM!E188</f>
        <v>1</v>
      </c>
      <c r="J188" s="3">
        <f>[3]SM!F188</f>
        <v>46049</v>
      </c>
      <c r="K188" s="5">
        <f>[3]SM!G188</f>
        <v>-19.338410927364521</v>
      </c>
      <c r="L188" s="5">
        <f>[3]SM!$H188</f>
        <v>47.154498373786268</v>
      </c>
      <c r="M188" s="4">
        <f ca="1">[3]SM!I188</f>
        <v>5</v>
      </c>
    </row>
    <row r="189" spans="1:13" x14ac:dyDescent="0.25">
      <c r="A189" s="4">
        <v>188</v>
      </c>
      <c r="B189" s="4" t="str">
        <f>MAIN!B190</f>
        <v>IAU US Equity</v>
      </c>
      <c r="C189" s="4" t="str">
        <f>MAIN!C189</f>
        <v>iBoxx $ High Yield Corporate Bond ETF</v>
      </c>
      <c r="D189" s="4" t="str">
        <f>MAIN!D189</f>
        <v>ETF</v>
      </c>
      <c r="E189" s="4">
        <f ca="1">VLOOKUP($B189,MAIN!$B:$E,4,FALSE)</f>
        <v>3</v>
      </c>
      <c r="F189" s="3">
        <f>[3]SM!B189</f>
        <v>0</v>
      </c>
      <c r="G189" s="3">
        <f>[3]SM!C189</f>
        <v>0</v>
      </c>
      <c r="H189" s="3">
        <f>[3]SM!D189</f>
        <v>45979</v>
      </c>
      <c r="I189" s="4">
        <f>[3]SM!E189</f>
        <v>1</v>
      </c>
      <c r="J189" s="3">
        <f>[3]SM!F189</f>
        <v>46063</v>
      </c>
      <c r="K189" s="5">
        <f>[3]SM!G189</f>
        <v>-5.8709461958455833</v>
      </c>
      <c r="L189" s="5">
        <f>[3]SM!$H189</f>
        <v>60.621963105305205</v>
      </c>
      <c r="M189" s="4">
        <f ca="1">[3]SM!I189</f>
        <v>2</v>
      </c>
    </row>
    <row r="190" spans="1:13" x14ac:dyDescent="0.25">
      <c r="A190" s="4">
        <v>189</v>
      </c>
      <c r="B190" s="4" t="str">
        <f>MAIN!B191</f>
        <v>IBB US Equity</v>
      </c>
      <c r="C190" s="4" t="str">
        <f>MAIN!C190</f>
        <v>Gold Trust</v>
      </c>
      <c r="D190" s="4" t="str">
        <f>MAIN!D190</f>
        <v>ETF</v>
      </c>
      <c r="E190" s="4">
        <f ca="1">VLOOKUP($B190,MAIN!$B:$E,4,FALSE)</f>
        <v>1</v>
      </c>
      <c r="F190" s="3">
        <f>[3]SM!B190</f>
        <v>0</v>
      </c>
      <c r="G190" s="3">
        <f>[3]SM!C190</f>
        <v>0</v>
      </c>
      <c r="H190" s="3">
        <f>[3]SM!D190</f>
        <v>45978</v>
      </c>
      <c r="I190" s="4">
        <f>[3]SM!E190</f>
        <v>1</v>
      </c>
      <c r="J190" s="3">
        <f>[3]SM!F190</f>
        <v>46051</v>
      </c>
      <c r="K190" s="5">
        <f>[3]SM!G190</f>
        <v>-9.0633202141147748</v>
      </c>
      <c r="L190" s="5">
        <f>[3]SM!$H190</f>
        <v>57.429589087036014</v>
      </c>
      <c r="M190" s="4">
        <f ca="1">[3]SM!I190</f>
        <v>2</v>
      </c>
    </row>
    <row r="191" spans="1:13" x14ac:dyDescent="0.25">
      <c r="A191" s="4">
        <v>190</v>
      </c>
      <c r="B191" s="4" t="str">
        <f>MAIN!B192</f>
        <v>IBIT US Equity</v>
      </c>
      <c r="C191" s="4" t="str">
        <f>MAIN!C191</f>
        <v>Biotechnology ETF</v>
      </c>
      <c r="D191" s="4" t="str">
        <f>MAIN!D191</f>
        <v>ETF</v>
      </c>
      <c r="E191" s="4">
        <f ca="1">VLOOKUP($B191,MAIN!$B:$E,4,FALSE)</f>
        <v>-1</v>
      </c>
      <c r="F191" s="3">
        <f>[3]SM!B191</f>
        <v>0</v>
      </c>
      <c r="G191" s="3">
        <f>[3]SM!C191</f>
        <v>0</v>
      </c>
      <c r="H191" s="3">
        <f>[3]SM!D191</f>
        <v>45975</v>
      </c>
      <c r="I191" s="4">
        <f>[3]SM!E191</f>
        <v>1</v>
      </c>
      <c r="J191" s="3">
        <f>[3]SM!F191</f>
        <v>46044</v>
      </c>
      <c r="K191" s="5">
        <f>[3]SM!G191</f>
        <v>-17.902352899667832</v>
      </c>
      <c r="L191" s="5">
        <f>[3]SM!$H191</f>
        <v>48.590556401482957</v>
      </c>
      <c r="M191" s="4">
        <f ca="1">[3]SM!I191</f>
        <v>6</v>
      </c>
    </row>
    <row r="192" spans="1:13" x14ac:dyDescent="0.25">
      <c r="A192" s="4">
        <v>191</v>
      </c>
      <c r="B192" s="4" t="str">
        <f>MAIN!B193</f>
        <v>IBUY US Equity</v>
      </c>
      <c r="C192" s="4" t="str">
        <f>MAIN!C192</f>
        <v>Bitcoin Trust ETF</v>
      </c>
      <c r="D192" s="4" t="str">
        <f>MAIN!D192</f>
        <v>ETF</v>
      </c>
      <c r="E192" s="4">
        <f ca="1">VLOOKUP($B192,MAIN!$B:$E,4,FALSE)</f>
        <v>-1</v>
      </c>
      <c r="F192" s="3">
        <f>[3]SM!B192</f>
        <v>0</v>
      </c>
      <c r="G192" s="3">
        <f>[3]SM!C192</f>
        <v>0</v>
      </c>
      <c r="H192" s="3">
        <f>[3]SM!D192</f>
        <v>46058</v>
      </c>
      <c r="I192" s="4">
        <f>[3]SM!E192</f>
        <v>1</v>
      </c>
      <c r="J192" s="3">
        <f>[3]SM!F192</f>
        <v>46036</v>
      </c>
      <c r="K192" s="5">
        <f>[3]SM!G192</f>
        <v>-35.814767733791726</v>
      </c>
      <c r="L192" s="5">
        <f>[3]SM!$H192</f>
        <v>30.678141567359063</v>
      </c>
      <c r="M192" s="4">
        <f ca="1">[3]SM!I192</f>
        <v>7</v>
      </c>
    </row>
    <row r="193" spans="1:13" x14ac:dyDescent="0.25">
      <c r="A193" s="4">
        <v>192</v>
      </c>
      <c r="B193" s="4" t="str">
        <f>MAIN!B194</f>
        <v>ICLN US Equity</v>
      </c>
      <c r="C193" s="4" t="str">
        <f>MAIN!C193</f>
        <v>Online Retail ETF</v>
      </c>
      <c r="D193" s="4" t="str">
        <f>MAIN!D193</f>
        <v>ETF</v>
      </c>
      <c r="E193" s="4">
        <f ca="1">VLOOKUP($B193,MAIN!$B:$E,4,FALSE)</f>
        <v>5</v>
      </c>
      <c r="F193" s="3">
        <f>[3]SM!B193</f>
        <v>0</v>
      </c>
      <c r="G193" s="3">
        <f>[3]SM!C193</f>
        <v>0</v>
      </c>
      <c r="H193" s="3">
        <f>[3]SM!D193</f>
        <v>46058</v>
      </c>
      <c r="I193" s="4">
        <f>[3]SM!E193</f>
        <v>1</v>
      </c>
      <c r="J193" s="3">
        <f>[3]SM!F193</f>
        <v>46034</v>
      </c>
      <c r="K193" s="5">
        <f>[3]SM!G193</f>
        <v>-36.153730205574419</v>
      </c>
      <c r="L193" s="5">
        <f>[3]SM!$H193</f>
        <v>30.33917909557637</v>
      </c>
      <c r="M193" s="4">
        <f ca="1">[3]SM!I193</f>
        <v>7</v>
      </c>
    </row>
    <row r="194" spans="1:13" x14ac:dyDescent="0.25">
      <c r="A194" s="4">
        <v>193</v>
      </c>
      <c r="B194" s="4" t="str">
        <f>MAIN!B195</f>
        <v>IDRV US Equity</v>
      </c>
      <c r="C194" s="4" t="str">
        <f>MAIN!C194</f>
        <v>Global Clean Energy ETF</v>
      </c>
      <c r="D194" s="4" t="str">
        <f>MAIN!D194</f>
        <v>ETF</v>
      </c>
      <c r="E194" s="4">
        <f ca="1">VLOOKUP($B194,MAIN!$B:$E,4,FALSE)</f>
        <v>5</v>
      </c>
      <c r="F194" s="3">
        <f>[3]SM!B194</f>
        <v>0</v>
      </c>
      <c r="G194" s="3">
        <f>[3]SM!C194</f>
        <v>0</v>
      </c>
      <c r="H194" s="3">
        <f>[3]SM!D194</f>
        <v>45982</v>
      </c>
      <c r="I194" s="4">
        <f>[3]SM!E194</f>
        <v>1</v>
      </c>
      <c r="J194" s="3">
        <f>[3]SM!F194</f>
        <v>46057</v>
      </c>
      <c r="K194" s="5">
        <f>[3]SM!G194</f>
        <v>-5.4706074407314844</v>
      </c>
      <c r="L194" s="5">
        <f>[3]SM!$H194</f>
        <v>61.022301860419304</v>
      </c>
      <c r="M194" s="4">
        <f ca="1">[3]SM!I194</f>
        <v>2</v>
      </c>
    </row>
    <row r="195" spans="1:13" x14ac:dyDescent="0.25">
      <c r="A195" s="4">
        <v>194</v>
      </c>
      <c r="B195" s="4" t="str">
        <f>MAIN!B196</f>
        <v>IFRA US Equity</v>
      </c>
      <c r="C195" s="4" t="str">
        <f>MAIN!C195</f>
        <v>Self-Driving EV and Tech ETF</v>
      </c>
      <c r="D195" s="4" t="str">
        <f>MAIN!D195</f>
        <v>ETF</v>
      </c>
      <c r="E195" s="4">
        <f ca="1">VLOOKUP($B195,MAIN!$B:$E,4,FALSE)</f>
        <v>3</v>
      </c>
      <c r="F195" s="3">
        <f>[3]SM!B195</f>
        <v>0</v>
      </c>
      <c r="G195" s="3">
        <f>[3]SM!C195</f>
        <v>0</v>
      </c>
      <c r="H195" s="3">
        <f>[3]SM!D195</f>
        <v>45982</v>
      </c>
      <c r="I195" s="4">
        <f>[3]SM!E195</f>
        <v>1</v>
      </c>
      <c r="J195" s="3">
        <f>[3]SM!F195</f>
        <v>46044</v>
      </c>
      <c r="K195" s="5">
        <f>[3]SM!G195</f>
        <v>-11.545084803404983</v>
      </c>
      <c r="L195" s="5">
        <f>[3]SM!$H195</f>
        <v>54.947824497745806</v>
      </c>
      <c r="M195" s="4">
        <f ca="1">[3]SM!I195</f>
        <v>4</v>
      </c>
    </row>
    <row r="196" spans="1:13" x14ac:dyDescent="0.25">
      <c r="A196" s="4">
        <v>195</v>
      </c>
      <c r="B196" s="4" t="str">
        <f>MAIN!B197</f>
        <v>IGV US Equity</v>
      </c>
      <c r="C196" s="4" t="str">
        <f>MAIN!C196</f>
        <v>U.S. Infrastructure ETF</v>
      </c>
      <c r="D196" s="4" t="str">
        <f>MAIN!D196</f>
        <v>ETF</v>
      </c>
      <c r="E196" s="4">
        <f ca="1">VLOOKUP($B196,MAIN!$B:$E,4,FALSE)</f>
        <v>-1</v>
      </c>
      <c r="F196" s="3">
        <f>[3]SM!B196</f>
        <v>0</v>
      </c>
      <c r="G196" s="3">
        <f>[3]SM!C196</f>
        <v>0</v>
      </c>
      <c r="H196" s="3">
        <f>[3]SM!D196</f>
        <v>45982</v>
      </c>
      <c r="I196" s="4">
        <f>[3]SM!E196</f>
        <v>1</v>
      </c>
      <c r="J196" s="3">
        <f>[3]SM!F196</f>
        <v>46063</v>
      </c>
      <c r="K196" s="5">
        <f>[3]SM!G196</f>
        <v>8.4115418347628008</v>
      </c>
      <c r="L196" s="5">
        <f>[3]SM!$H196</f>
        <v>74.90445113591359</v>
      </c>
      <c r="M196" s="4">
        <f ca="1">[3]SM!I196</f>
        <v>2</v>
      </c>
    </row>
    <row r="197" spans="1:13" x14ac:dyDescent="0.25">
      <c r="A197" s="4">
        <v>196</v>
      </c>
      <c r="B197" s="4" t="str">
        <f>MAIN!B198</f>
        <v>IJR US Equity</v>
      </c>
      <c r="C197" s="4" t="str">
        <f>MAIN!C197</f>
        <v>Expanded Tech-Software Sector ETF</v>
      </c>
      <c r="D197" s="4" t="str">
        <f>MAIN!D197</f>
        <v>ETF</v>
      </c>
      <c r="E197" s="4">
        <f ca="1">VLOOKUP($B197,MAIN!$B:$E,4,FALSE)</f>
        <v>6</v>
      </c>
      <c r="F197" s="3">
        <f>[3]SM!B197</f>
        <v>0</v>
      </c>
      <c r="G197" s="3">
        <f>[3]SM!C197</f>
        <v>0</v>
      </c>
      <c r="H197" s="3">
        <f>[3]SM!D197</f>
        <v>46058</v>
      </c>
      <c r="I197" s="4">
        <f>[3]SM!E197</f>
        <v>1</v>
      </c>
      <c r="J197" s="3">
        <f>[3]SM!F197</f>
        <v>46034</v>
      </c>
      <c r="K197" s="5">
        <f>[3]SM!G197</f>
        <v>-34.345021431863799</v>
      </c>
      <c r="L197" s="5">
        <f>[3]SM!$H197</f>
        <v>32.14788786928699</v>
      </c>
      <c r="M197" s="4">
        <f ca="1">[3]SM!I197</f>
        <v>7</v>
      </c>
    </row>
    <row r="198" spans="1:13" x14ac:dyDescent="0.25">
      <c r="A198" s="4">
        <v>197</v>
      </c>
      <c r="B198" s="4" t="str">
        <f>MAIN!B199</f>
        <v>INDA US Equity</v>
      </c>
      <c r="C198" s="4" t="str">
        <f>MAIN!C198</f>
        <v>Core S&amp;P Small-Cap ETF</v>
      </c>
      <c r="D198" s="4" t="str">
        <f>MAIN!D198</f>
        <v>ETF</v>
      </c>
      <c r="E198" s="4">
        <f ca="1">VLOOKUP($B198,MAIN!$B:$E,4,FALSE)</f>
        <v>4</v>
      </c>
      <c r="F198" s="3">
        <f>[3]SM!B198</f>
        <v>0</v>
      </c>
      <c r="G198" s="3">
        <f>[3]SM!C198</f>
        <v>0</v>
      </c>
      <c r="H198" s="3">
        <f>[3]SM!D198</f>
        <v>45981</v>
      </c>
      <c r="I198" s="4">
        <f>[3]SM!E198</f>
        <v>1</v>
      </c>
      <c r="J198" s="3">
        <f>[3]SM!F198</f>
        <v>46063</v>
      </c>
      <c r="K198" s="5">
        <f>[3]SM!G198</f>
        <v>0.51671625999456694</v>
      </c>
      <c r="L198" s="5">
        <f>[3]SM!$H198</f>
        <v>67.009625561145356</v>
      </c>
      <c r="M198" s="4">
        <f ca="1">[3]SM!I198</f>
        <v>2</v>
      </c>
    </row>
    <row r="199" spans="1:13" x14ac:dyDescent="0.25">
      <c r="A199" s="4">
        <v>198</v>
      </c>
      <c r="B199" s="4" t="str">
        <f>MAIN!B200</f>
        <v>ITA US Equity</v>
      </c>
      <c r="C199" s="4" t="str">
        <f>MAIN!C199</f>
        <v>MSCI India ETF</v>
      </c>
      <c r="D199" s="4" t="str">
        <f>MAIN!D199</f>
        <v>ETF</v>
      </c>
      <c r="E199" s="4">
        <f ca="1">VLOOKUP($B199,MAIN!$B:$E,4,FALSE)</f>
        <v>7</v>
      </c>
      <c r="F199" s="3">
        <f>[3]SM!B199</f>
        <v>0</v>
      </c>
      <c r="G199" s="3">
        <f>[3]SM!C199</f>
        <v>0</v>
      </c>
      <c r="H199" s="3">
        <f>[3]SM!D199</f>
        <v>46045</v>
      </c>
      <c r="I199" s="4">
        <f>[3]SM!E199</f>
        <v>1</v>
      </c>
      <c r="J199" s="3">
        <f>[3]SM!F199</f>
        <v>46063</v>
      </c>
      <c r="K199" s="5">
        <f>[3]SM!G199</f>
        <v>-7.4999831611894123</v>
      </c>
      <c r="L199" s="5">
        <f>[3]SM!$H199</f>
        <v>58.992926139961376</v>
      </c>
      <c r="M199" s="4">
        <f ca="1">[3]SM!I199</f>
        <v>2</v>
      </c>
    </row>
    <row r="200" spans="1:13" x14ac:dyDescent="0.25">
      <c r="A200" s="4">
        <v>199</v>
      </c>
      <c r="B200" s="4" t="str">
        <f>MAIN!B201</f>
        <v>ITB US Equity</v>
      </c>
      <c r="C200" s="4" t="str">
        <f>MAIN!C200</f>
        <v>U.S. Aerospace &amp; Defense ETF</v>
      </c>
      <c r="D200" s="4" t="str">
        <f>MAIN!D200</f>
        <v>ETF</v>
      </c>
      <c r="E200" s="4">
        <f ca="1">VLOOKUP($B200,MAIN!$B:$E,4,FALSE)</f>
        <v>6</v>
      </c>
      <c r="F200" s="3">
        <f>[3]SM!B200</f>
        <v>0</v>
      </c>
      <c r="G200" s="3">
        <f>[3]SM!C200</f>
        <v>0</v>
      </c>
      <c r="H200" s="3">
        <f>[3]SM!D200</f>
        <v>45982</v>
      </c>
      <c r="I200" s="4">
        <f>[3]SM!E200</f>
        <v>1</v>
      </c>
      <c r="J200" s="3">
        <f>[3]SM!F200</f>
        <v>46038</v>
      </c>
      <c r="K200" s="5">
        <f>[3]SM!G200</f>
        <v>-12.645691319326453</v>
      </c>
      <c r="L200" s="5">
        <f>[3]SM!$H200</f>
        <v>53.847217981824336</v>
      </c>
      <c r="M200" s="4">
        <f ca="1">[3]SM!I200</f>
        <v>4</v>
      </c>
    </row>
    <row r="201" spans="1:13" x14ac:dyDescent="0.25">
      <c r="A201" s="4">
        <v>200</v>
      </c>
      <c r="B201" s="4" t="str">
        <f>MAIN!B202</f>
        <v>IVW US Equity</v>
      </c>
      <c r="C201" s="4" t="str">
        <f>MAIN!C201</f>
        <v>U.S. Home Construction ETF</v>
      </c>
      <c r="D201" s="4" t="str">
        <f>MAIN!D201</f>
        <v>ETF</v>
      </c>
      <c r="E201" s="4">
        <f ca="1">VLOOKUP($B201,MAIN!$B:$E,4,FALSE)</f>
        <v>-1</v>
      </c>
      <c r="F201" s="3">
        <f>[3]SM!B201</f>
        <v>0</v>
      </c>
      <c r="G201" s="3">
        <f>[3]SM!C201</f>
        <v>0</v>
      </c>
      <c r="H201" s="3">
        <f>[3]SM!D201</f>
        <v>45979</v>
      </c>
      <c r="I201" s="4">
        <f>[3]SM!E201</f>
        <v>1</v>
      </c>
      <c r="J201" s="3">
        <f>[3]SM!F201</f>
        <v>46063</v>
      </c>
      <c r="K201" s="5">
        <f>[3]SM!G201</f>
        <v>0.84710268821130796</v>
      </c>
      <c r="L201" s="5">
        <f>[3]SM!$H201</f>
        <v>67.340011989362097</v>
      </c>
      <c r="M201" s="4">
        <f ca="1">[3]SM!I201</f>
        <v>2</v>
      </c>
    </row>
    <row r="202" spans="1:13" x14ac:dyDescent="0.25">
      <c r="A202" s="4">
        <v>201</v>
      </c>
      <c r="B202" s="4" t="str">
        <f>MAIN!B203</f>
        <v>IWC US Equity</v>
      </c>
      <c r="C202" s="4" t="str">
        <f>MAIN!C202</f>
        <v>S&amp;P 500 Growth ETF</v>
      </c>
      <c r="D202" s="4" t="str">
        <f>MAIN!D202</f>
        <v>ETF</v>
      </c>
      <c r="E202" s="4">
        <f ca="1">VLOOKUP($B202,MAIN!$B:$E,4,FALSE)</f>
        <v>7</v>
      </c>
      <c r="F202" s="3">
        <f>[3]SM!B202</f>
        <v>0</v>
      </c>
      <c r="G202" s="3">
        <f>[3]SM!C202</f>
        <v>0</v>
      </c>
      <c r="H202" s="3">
        <f>[3]SM!D202</f>
        <v>45982</v>
      </c>
      <c r="I202" s="4">
        <f>[3]SM!E202</f>
        <v>1</v>
      </c>
      <c r="J202" s="3">
        <f>[3]SM!F202</f>
        <v>46050</v>
      </c>
      <c r="K202" s="5">
        <f>[3]SM!G202</f>
        <v>-19.80081418415503</v>
      </c>
      <c r="L202" s="5">
        <f>[3]SM!$H202</f>
        <v>46.692095116995759</v>
      </c>
      <c r="M202" s="4">
        <f ca="1">[3]SM!I202</f>
        <v>4</v>
      </c>
    </row>
    <row r="203" spans="1:13" x14ac:dyDescent="0.25">
      <c r="A203" s="4">
        <v>202</v>
      </c>
      <c r="B203" s="4" t="str">
        <f>MAIN!B204</f>
        <v>IWD US Equity</v>
      </c>
      <c r="C203" s="4" t="str">
        <f>MAIN!C203</f>
        <v>Micro-Cap ETF</v>
      </c>
      <c r="D203" s="4" t="str">
        <f>MAIN!D203</f>
        <v>ETF</v>
      </c>
      <c r="E203" s="4">
        <f ca="1">VLOOKUP($B203,MAIN!$B:$E,4,FALSE)</f>
        <v>2</v>
      </c>
      <c r="F203" s="3">
        <f>[3]SM!B203</f>
        <v>0</v>
      </c>
      <c r="G203" s="3">
        <f>[3]SM!C203</f>
        <v>0</v>
      </c>
      <c r="H203" s="3">
        <f>[3]SM!D203</f>
        <v>45981</v>
      </c>
      <c r="I203" s="4">
        <f>[3]SM!E203</f>
        <v>1</v>
      </c>
      <c r="J203" s="3">
        <f>[3]SM!F203</f>
        <v>46044</v>
      </c>
      <c r="K203" s="5">
        <f>[3]SM!G203</f>
        <v>-12.891732592653732</v>
      </c>
      <c r="L203" s="5">
        <f>[3]SM!$H203</f>
        <v>53.601176708497057</v>
      </c>
      <c r="M203" s="4">
        <f ca="1">[3]SM!I203</f>
        <v>4</v>
      </c>
    </row>
    <row r="204" spans="1:13" x14ac:dyDescent="0.25">
      <c r="A204" s="4">
        <v>203</v>
      </c>
      <c r="B204" s="4" t="str">
        <f>MAIN!B205</f>
        <v>IWM US Equity</v>
      </c>
      <c r="C204" s="4" t="str">
        <f>MAIN!C204</f>
        <v>Russell 1000 Value ETF</v>
      </c>
      <c r="D204" s="4" t="str">
        <f>MAIN!D204</f>
        <v>ETF</v>
      </c>
      <c r="E204" s="4">
        <f ca="1">VLOOKUP($B204,MAIN!$B:$E,4,FALSE)</f>
        <v>5</v>
      </c>
      <c r="F204" s="3">
        <f>[3]SM!B204</f>
        <v>0</v>
      </c>
      <c r="G204" s="3">
        <f>[3]SM!C204</f>
        <v>0</v>
      </c>
      <c r="H204" s="3">
        <f>[3]SM!D204</f>
        <v>45981</v>
      </c>
      <c r="I204" s="4">
        <f>[3]SM!E204</f>
        <v>1</v>
      </c>
      <c r="J204" s="3">
        <f>[3]SM!F204</f>
        <v>46063</v>
      </c>
      <c r="K204" s="5">
        <f>[3]SM!G204</f>
        <v>2.1059030542179471</v>
      </c>
      <c r="L204" s="5">
        <f>[3]SM!$H204</f>
        <v>68.598812355368736</v>
      </c>
      <c r="M204" s="4">
        <f ca="1">[3]SM!I204</f>
        <v>2</v>
      </c>
    </row>
    <row r="205" spans="1:13" x14ac:dyDescent="0.25">
      <c r="A205" s="4">
        <v>204</v>
      </c>
      <c r="B205" s="4" t="str">
        <f>MAIN!B206</f>
        <v>IWN US Equity</v>
      </c>
      <c r="C205" s="4" t="str">
        <f>MAIN!C205</f>
        <v>Russell 2000 ETF</v>
      </c>
      <c r="D205" s="4" t="str">
        <f>MAIN!D205</f>
        <v>ETF</v>
      </c>
      <c r="E205" s="4">
        <f ca="1">VLOOKUP($B205,MAIN!$B:$E,4,FALSE)</f>
        <v>2</v>
      </c>
      <c r="F205" s="3">
        <f>[3]SM!B205</f>
        <v>0</v>
      </c>
      <c r="G205" s="3">
        <f>[3]SM!C205</f>
        <v>0</v>
      </c>
      <c r="H205" s="3">
        <f>[3]SM!D205</f>
        <v>45981</v>
      </c>
      <c r="I205" s="4">
        <f>[3]SM!E205</f>
        <v>1</v>
      </c>
      <c r="J205" s="3">
        <f>[3]SM!F205</f>
        <v>46044</v>
      </c>
      <c r="K205" s="5">
        <f>[3]SM!G205</f>
        <v>-8.4278116153390386</v>
      </c>
      <c r="L205" s="5">
        <f>[3]SM!$H205</f>
        <v>58.06509768581175</v>
      </c>
      <c r="M205" s="4">
        <f ca="1">[3]SM!I205</f>
        <v>4</v>
      </c>
    </row>
    <row r="206" spans="1:13" x14ac:dyDescent="0.25">
      <c r="A206" s="4">
        <v>205</v>
      </c>
      <c r="B206" s="4" t="str">
        <f>MAIN!B207</f>
        <v>IWO US Equity</v>
      </c>
      <c r="C206" s="4" t="str">
        <f>MAIN!C206</f>
        <v>Russell 2000 Value ETF</v>
      </c>
      <c r="D206" s="4" t="str">
        <f>MAIN!D206</f>
        <v>ETF</v>
      </c>
      <c r="E206" s="4">
        <f ca="1">VLOOKUP($B206,MAIN!$B:$E,4,FALSE)</f>
        <v>5</v>
      </c>
      <c r="F206" s="3">
        <f>[3]SM!B206</f>
        <v>0</v>
      </c>
      <c r="G206" s="3">
        <f>[3]SM!C206</f>
        <v>0</v>
      </c>
      <c r="H206" s="3">
        <f>[3]SM!D206</f>
        <v>45981</v>
      </c>
      <c r="I206" s="4">
        <f>[3]SM!E206</f>
        <v>1</v>
      </c>
      <c r="J206" s="3">
        <f>[3]SM!F206</f>
        <v>46063</v>
      </c>
      <c r="K206" s="5">
        <f>[3]SM!G206</f>
        <v>-1.3017906202111504</v>
      </c>
      <c r="L206" s="5">
        <f>[3]SM!$H206</f>
        <v>65.191118680939638</v>
      </c>
      <c r="M206" s="4">
        <f ca="1">[3]SM!I206</f>
        <v>2</v>
      </c>
    </row>
    <row r="207" spans="1:13" x14ac:dyDescent="0.25">
      <c r="A207" s="4">
        <v>206</v>
      </c>
      <c r="B207" s="4" t="str">
        <f>MAIN!B208</f>
        <v>IWS US Equity</v>
      </c>
      <c r="C207" s="4" t="str">
        <f>MAIN!C207</f>
        <v>Russell 2000 Growth ETF</v>
      </c>
      <c r="D207" s="4" t="str">
        <f>MAIN!D207</f>
        <v>ETF</v>
      </c>
      <c r="E207" s="4">
        <f ca="1">VLOOKUP($B207,MAIN!$B:$E,4,FALSE)</f>
        <v>2</v>
      </c>
      <c r="F207" s="3">
        <f>[3]SM!B207</f>
        <v>0</v>
      </c>
      <c r="G207" s="3">
        <f>[3]SM!C207</f>
        <v>0</v>
      </c>
      <c r="H207" s="3">
        <f>[3]SM!D207</f>
        <v>45982</v>
      </c>
      <c r="I207" s="4">
        <f>[3]SM!E207</f>
        <v>1</v>
      </c>
      <c r="J207" s="3">
        <f>[3]SM!F207</f>
        <v>46044</v>
      </c>
      <c r="K207" s="5">
        <f>[3]SM!G207</f>
        <v>-14.199192162475669</v>
      </c>
      <c r="L207" s="5">
        <f>[3]SM!$H207</f>
        <v>52.29371713867512</v>
      </c>
      <c r="M207" s="4">
        <f ca="1">[3]SM!I207</f>
        <v>4</v>
      </c>
    </row>
    <row r="208" spans="1:13" x14ac:dyDescent="0.25">
      <c r="A208" s="4">
        <v>207</v>
      </c>
      <c r="B208" s="4" t="str">
        <f>MAIN!B209</f>
        <v>IXJ US Equity</v>
      </c>
      <c r="C208" s="4" t="str">
        <f>MAIN!C208</f>
        <v>Russell Mid-Cap Value ETF</v>
      </c>
      <c r="D208" s="4" t="str">
        <f>MAIN!D208</f>
        <v>ETF</v>
      </c>
      <c r="E208" s="4">
        <f ca="1">VLOOKUP($B208,MAIN!$B:$E,4,FALSE)</f>
        <v>5</v>
      </c>
      <c r="F208" s="3">
        <f>[3]SM!B208</f>
        <v>0</v>
      </c>
      <c r="G208" s="3">
        <f>[3]SM!C208</f>
        <v>0</v>
      </c>
      <c r="H208" s="3">
        <f>[3]SM!D208</f>
        <v>45981</v>
      </c>
      <c r="I208" s="4">
        <f>[3]SM!E208</f>
        <v>1</v>
      </c>
      <c r="J208" s="3">
        <f>[3]SM!F208</f>
        <v>46063</v>
      </c>
      <c r="K208" s="5">
        <f>[3]SM!G208</f>
        <v>2.7609709040313817</v>
      </c>
      <c r="L208" s="5">
        <f>[3]SM!$H208</f>
        <v>69.25388020518217</v>
      </c>
      <c r="M208" s="4">
        <f ca="1">[3]SM!I208</f>
        <v>2</v>
      </c>
    </row>
    <row r="209" spans="1:13" x14ac:dyDescent="0.25">
      <c r="A209" s="4">
        <v>208</v>
      </c>
      <c r="B209" s="4" t="str">
        <f>MAIN!B210</f>
        <v>IYC US Equity</v>
      </c>
      <c r="C209" s="4" t="str">
        <f>MAIN!C209</f>
        <v>Global Healthcare ETF</v>
      </c>
      <c r="D209" s="4" t="str">
        <f>MAIN!D209</f>
        <v>ETF</v>
      </c>
      <c r="E209" s="4">
        <f ca="1">VLOOKUP($B209,MAIN!$B:$E,4,FALSE)</f>
        <v>-1</v>
      </c>
      <c r="F209" s="3">
        <f>[3]SM!B209</f>
        <v>0</v>
      </c>
      <c r="G209" s="3">
        <f>[3]SM!C209</f>
        <v>0</v>
      </c>
      <c r="H209" s="3">
        <f>[3]SM!D209</f>
        <v>46000</v>
      </c>
      <c r="I209" s="4">
        <f>[3]SM!E209</f>
        <v>1</v>
      </c>
      <c r="J209" s="3">
        <f>[3]SM!F209</f>
        <v>46062</v>
      </c>
      <c r="K209" s="5">
        <f>[3]SM!G209</f>
        <v>-13.117843284724863</v>
      </c>
      <c r="L209" s="5">
        <f>[3]SM!$H209</f>
        <v>53.375066016425926</v>
      </c>
      <c r="M209" s="4">
        <f ca="1">[3]SM!I209</f>
        <v>2</v>
      </c>
    </row>
    <row r="210" spans="1:13" x14ac:dyDescent="0.25">
      <c r="A210" s="4">
        <v>209</v>
      </c>
      <c r="B210" s="4" t="str">
        <f>MAIN!B211</f>
        <v>IYE US Equity</v>
      </c>
      <c r="C210" s="4" t="str">
        <f>MAIN!C210</f>
        <v>U.S. Consumer Discretionary ETF</v>
      </c>
      <c r="D210" s="4" t="str">
        <f>MAIN!D210</f>
        <v>ETF</v>
      </c>
      <c r="E210" s="4">
        <f ca="1">VLOOKUP($B210,MAIN!$B:$E,4,FALSE)</f>
        <v>4</v>
      </c>
      <c r="F210" s="3">
        <f>[3]SM!B210</f>
        <v>0</v>
      </c>
      <c r="G210" s="3">
        <f>[3]SM!C210</f>
        <v>0</v>
      </c>
      <c r="H210" s="3">
        <f>[3]SM!D210</f>
        <v>45981</v>
      </c>
      <c r="I210" s="4">
        <f>[3]SM!E210</f>
        <v>1</v>
      </c>
      <c r="J210" s="3">
        <f>[3]SM!F210</f>
        <v>46034</v>
      </c>
      <c r="K210" s="5">
        <f>[3]SM!G210</f>
        <v>-21.793804369605439</v>
      </c>
      <c r="L210" s="5">
        <f>[3]SM!$H210</f>
        <v>44.699104931545349</v>
      </c>
      <c r="M210" s="4">
        <f ca="1">[3]SM!I210</f>
        <v>6</v>
      </c>
    </row>
    <row r="211" spans="1:13" x14ac:dyDescent="0.25">
      <c r="A211" s="4">
        <v>210</v>
      </c>
      <c r="B211" s="4" t="str">
        <f>MAIN!B212</f>
        <v>IYF US Equity</v>
      </c>
      <c r="C211" s="4" t="str">
        <f>MAIN!C211</f>
        <v>U.S. Energy ETF</v>
      </c>
      <c r="D211" s="4" t="str">
        <f>MAIN!D211</f>
        <v>ETF</v>
      </c>
      <c r="E211" s="4">
        <f ca="1">VLOOKUP($B211,MAIN!$B:$E,4,FALSE)</f>
        <v>-1</v>
      </c>
      <c r="F211" s="3">
        <f>[3]SM!B211</f>
        <v>0</v>
      </c>
      <c r="G211" s="3">
        <f>[3]SM!C211</f>
        <v>0</v>
      </c>
      <c r="H211" s="3">
        <f>[3]SM!D211</f>
        <v>46007</v>
      </c>
      <c r="I211" s="4">
        <f>[3]SM!E211</f>
        <v>1</v>
      </c>
      <c r="J211" s="3">
        <f>[3]SM!F211</f>
        <v>46063</v>
      </c>
      <c r="K211" s="5">
        <f>[3]SM!G211</f>
        <v>8.7803958096721857</v>
      </c>
      <c r="L211" s="5">
        <f>[3]SM!$H211</f>
        <v>75.273305110822974</v>
      </c>
      <c r="M211" s="4">
        <f ca="1">[3]SM!I211</f>
        <v>2</v>
      </c>
    </row>
    <row r="212" spans="1:13" x14ac:dyDescent="0.25">
      <c r="A212" s="4">
        <v>211</v>
      </c>
      <c r="B212" s="4" t="str">
        <f>MAIN!B213</f>
        <v>IYH US Equity</v>
      </c>
      <c r="C212" s="4" t="str">
        <f>MAIN!C212</f>
        <v>U.S. Financials ETF</v>
      </c>
      <c r="D212" s="4" t="str">
        <f>MAIN!D212</f>
        <v>ETF</v>
      </c>
      <c r="E212" s="4">
        <f ca="1">VLOOKUP($B212,MAIN!$B:$E,4,FALSE)</f>
        <v>0</v>
      </c>
      <c r="F212" s="3">
        <f>[3]SM!B212</f>
        <v>0</v>
      </c>
      <c r="G212" s="3">
        <f>[3]SM!C212</f>
        <v>0</v>
      </c>
      <c r="H212" s="3">
        <f>[3]SM!D212</f>
        <v>45982</v>
      </c>
      <c r="I212" s="4">
        <f>[3]SM!E212</f>
        <v>1</v>
      </c>
      <c r="J212" s="3">
        <f>[3]SM!F212</f>
        <v>46035</v>
      </c>
      <c r="K212" s="5">
        <f>[3]SM!G212</f>
        <v>-18.965809069822903</v>
      </c>
      <c r="L212" s="5">
        <f>[3]SM!$H212</f>
        <v>47.527100231327886</v>
      </c>
      <c r="M212" s="4">
        <f ca="1">[3]SM!I212</f>
        <v>6</v>
      </c>
    </row>
    <row r="213" spans="1:13" x14ac:dyDescent="0.25">
      <c r="A213" s="4">
        <v>212</v>
      </c>
      <c r="B213" s="4" t="str">
        <f>MAIN!B214</f>
        <v>IYK US Equity</v>
      </c>
      <c r="C213" s="4" t="str">
        <f>MAIN!C213</f>
        <v>U.S. Healthcare ETF</v>
      </c>
      <c r="D213" s="4" t="str">
        <f>MAIN!D213</f>
        <v>ETF</v>
      </c>
      <c r="E213" s="4">
        <f ca="1">VLOOKUP($B213,MAIN!$B:$E,4,FALSE)</f>
        <v>6</v>
      </c>
      <c r="F213" s="3">
        <f>[3]SM!B213</f>
        <v>0</v>
      </c>
      <c r="G213" s="3">
        <f>[3]SM!C213</f>
        <v>0</v>
      </c>
      <c r="H213" s="3">
        <f>[3]SM!D213</f>
        <v>46000</v>
      </c>
      <c r="I213" s="4">
        <f>[3]SM!E213</f>
        <v>1</v>
      </c>
      <c r="J213" s="3">
        <f>[3]SM!F213</f>
        <v>46044</v>
      </c>
      <c r="K213" s="5">
        <f>[3]SM!G213</f>
        <v>-19.831947822116263</v>
      </c>
      <c r="L213" s="5">
        <f>[3]SM!$H213</f>
        <v>46.660961479034526</v>
      </c>
      <c r="M213" s="4">
        <f ca="1">[3]SM!I213</f>
        <v>6</v>
      </c>
    </row>
    <row r="214" spans="1:13" x14ac:dyDescent="0.25">
      <c r="A214" s="4">
        <v>213</v>
      </c>
      <c r="B214" s="4" t="str">
        <f>MAIN!B215</f>
        <v>IYR US Equity</v>
      </c>
      <c r="C214" s="4" t="str">
        <f>MAIN!C214</f>
        <v>U.S. Consumer Staples ETF</v>
      </c>
      <c r="D214" s="4" t="str">
        <f>MAIN!D214</f>
        <v>ETF</v>
      </c>
      <c r="E214" s="4">
        <f ca="1">VLOOKUP($B214,MAIN!$B:$E,4,FALSE)</f>
        <v>5</v>
      </c>
      <c r="F214" s="3">
        <f>[3]SM!B214</f>
        <v>0</v>
      </c>
      <c r="G214" s="3">
        <f>[3]SM!C214</f>
        <v>0</v>
      </c>
      <c r="H214" s="3">
        <f>[3]SM!D214</f>
        <v>46030</v>
      </c>
      <c r="I214" s="4">
        <f>[3]SM!E214</f>
        <v>1</v>
      </c>
      <c r="J214" s="3">
        <f>[3]SM!F214</f>
        <v>46059</v>
      </c>
      <c r="K214" s="5">
        <f>[3]SM!G214</f>
        <v>11.63507683030636</v>
      </c>
      <c r="L214" s="5">
        <f>[3]SM!$H214</f>
        <v>78.127986131457149</v>
      </c>
      <c r="M214" s="4">
        <f ca="1">[3]SM!I214</f>
        <v>2</v>
      </c>
    </row>
    <row r="215" spans="1:13" x14ac:dyDescent="0.25">
      <c r="A215" s="4">
        <v>214</v>
      </c>
      <c r="B215" s="4" t="str">
        <f>MAIN!B216</f>
        <v>IYT US Equity</v>
      </c>
      <c r="C215" s="4" t="str">
        <f>MAIN!C215</f>
        <v>U.S. Real Estate ETF</v>
      </c>
      <c r="D215" s="4" t="str">
        <f>MAIN!D215</f>
        <v>ETF</v>
      </c>
      <c r="E215" s="4">
        <f ca="1">VLOOKUP($B215,MAIN!$B:$E,4,FALSE)</f>
        <v>6</v>
      </c>
      <c r="F215" s="3">
        <f>[3]SM!B215</f>
        <v>0</v>
      </c>
      <c r="G215" s="3">
        <f>[3]SM!C215</f>
        <v>0</v>
      </c>
      <c r="H215" s="3">
        <f>[3]SM!D215</f>
        <v>46013</v>
      </c>
      <c r="I215" s="4">
        <f>[3]SM!E215</f>
        <v>1</v>
      </c>
      <c r="J215" s="3">
        <f>[3]SM!F215</f>
        <v>46063</v>
      </c>
      <c r="K215" s="5">
        <f>[3]SM!G215</f>
        <v>1.3730173175397198</v>
      </c>
      <c r="L215" s="5">
        <f>[3]SM!$H215</f>
        <v>67.865926618690509</v>
      </c>
      <c r="M215" s="4">
        <f ca="1">[3]SM!I215</f>
        <v>2</v>
      </c>
    </row>
    <row r="216" spans="1:13" x14ac:dyDescent="0.25">
      <c r="A216" s="4">
        <v>215</v>
      </c>
      <c r="B216" s="4" t="str">
        <f>MAIN!B217</f>
        <v>IYW US Equity</v>
      </c>
      <c r="C216" s="4" t="str">
        <f>MAIN!C216</f>
        <v>U.S. Transportation ETF</v>
      </c>
      <c r="D216" s="4" t="str">
        <f>MAIN!D216</f>
        <v>ETF</v>
      </c>
      <c r="E216" s="4">
        <f ca="1">VLOOKUP($B216,MAIN!$B:$E,4,FALSE)</f>
        <v>-1</v>
      </c>
      <c r="F216" s="3">
        <f>[3]SM!B216</f>
        <v>0</v>
      </c>
      <c r="G216" s="3">
        <f>[3]SM!C216</f>
        <v>0</v>
      </c>
      <c r="H216" s="3">
        <f>[3]SM!D216</f>
        <v>45981</v>
      </c>
      <c r="I216" s="4">
        <f>[3]SM!E216</f>
        <v>1</v>
      </c>
      <c r="J216" s="3">
        <f>[3]SM!F216</f>
        <v>46063</v>
      </c>
      <c r="K216" s="5">
        <f>[3]SM!G216</f>
        <v>2.1908176144042812</v>
      </c>
      <c r="L216" s="5">
        <f>[3]SM!$H216</f>
        <v>68.68372691555507</v>
      </c>
      <c r="M216" s="4">
        <f ca="1">[3]SM!I216</f>
        <v>2</v>
      </c>
    </row>
    <row r="217" spans="1:13" x14ac:dyDescent="0.25">
      <c r="A217" s="4">
        <v>216</v>
      </c>
      <c r="B217" s="4" t="str">
        <f>MAIN!B218</f>
        <v>IYZ US Equity</v>
      </c>
      <c r="C217" s="4" t="str">
        <f>MAIN!C217</f>
        <v>U.S. Technology ETF</v>
      </c>
      <c r="D217" s="4" t="str">
        <f>MAIN!D217</f>
        <v>ETF</v>
      </c>
      <c r="E217" s="4">
        <f ca="1">VLOOKUP($B217,MAIN!$B:$E,4,FALSE)</f>
        <v>5</v>
      </c>
      <c r="F217" s="3">
        <f>[3]SM!B217</f>
        <v>0</v>
      </c>
      <c r="G217" s="3">
        <f>[3]SM!C217</f>
        <v>0</v>
      </c>
      <c r="H217" s="3">
        <f>[3]SM!D217</f>
        <v>45982</v>
      </c>
      <c r="I217" s="4">
        <f>[3]SM!E217</f>
        <v>1</v>
      </c>
      <c r="J217" s="3">
        <f>[3]SM!F217</f>
        <v>46050</v>
      </c>
      <c r="K217" s="5">
        <f>[3]SM!G217</f>
        <v>-20.234544351862304</v>
      </c>
      <c r="L217" s="5">
        <f>[3]SM!$H217</f>
        <v>46.258364949288485</v>
      </c>
      <c r="M217" s="4">
        <f ca="1">[3]SM!I217</f>
        <v>4</v>
      </c>
    </row>
    <row r="218" spans="1:13" x14ac:dyDescent="0.25">
      <c r="A218" s="4">
        <v>217</v>
      </c>
      <c r="B218" s="4" t="str">
        <f>MAIN!B219</f>
        <v>JETS US Equity</v>
      </c>
      <c r="C218" s="4" t="str">
        <f>MAIN!C218</f>
        <v>U.S. Telecommunications ETF</v>
      </c>
      <c r="D218" s="4" t="str">
        <f>MAIN!D218</f>
        <v>ETF</v>
      </c>
      <c r="E218" s="4">
        <f ca="1">VLOOKUP($B218,MAIN!$B:$E,4,FALSE)</f>
        <v>8</v>
      </c>
      <c r="F218" s="3">
        <f>[3]SM!B218</f>
        <v>0</v>
      </c>
      <c r="G218" s="3">
        <f>[3]SM!C218</f>
        <v>0</v>
      </c>
      <c r="H218" s="3">
        <f>[3]SM!D218</f>
        <v>45981</v>
      </c>
      <c r="I218" s="4">
        <f>[3]SM!E218</f>
        <v>1</v>
      </c>
      <c r="J218" s="3">
        <f>[3]SM!F218</f>
        <v>46063</v>
      </c>
      <c r="K218" s="5">
        <f>[3]SM!G218</f>
        <v>21.546955186623293</v>
      </c>
      <c r="L218" s="5">
        <f>[3]SM!$H218</f>
        <v>88.039864487774082</v>
      </c>
      <c r="M218" s="4">
        <f ca="1">[3]SM!I218</f>
        <v>2</v>
      </c>
    </row>
    <row r="219" spans="1:13" x14ac:dyDescent="0.25">
      <c r="A219" s="4">
        <v>218</v>
      </c>
      <c r="B219" s="4" t="str">
        <f>MAIN!B220</f>
        <v>JNK US Equity</v>
      </c>
      <c r="C219" s="4" t="str">
        <f>MAIN!C219</f>
        <v>US Global Jets ETF</v>
      </c>
      <c r="D219" s="4" t="str">
        <f>MAIN!D219</f>
        <v>ETF</v>
      </c>
      <c r="E219" s="4">
        <f ca="1">VLOOKUP($B219,MAIN!$B:$E,4,FALSE)</f>
        <v>1</v>
      </c>
      <c r="F219" s="3">
        <f>[3]SM!B219</f>
        <v>0</v>
      </c>
      <c r="G219" s="3">
        <f>[3]SM!C219</f>
        <v>0</v>
      </c>
      <c r="H219" s="3">
        <f>[3]SM!D219</f>
        <v>45981</v>
      </c>
      <c r="I219" s="4">
        <f>[3]SM!E219</f>
        <v>1</v>
      </c>
      <c r="J219" s="3">
        <f>[3]SM!F219</f>
        <v>46062</v>
      </c>
      <c r="K219" s="5">
        <f>[3]SM!G219</f>
        <v>-0.75564181538040032</v>
      </c>
      <c r="L219" s="5">
        <f>[3]SM!$H219</f>
        <v>65.737267485770388</v>
      </c>
      <c r="M219" s="4">
        <f ca="1">[3]SM!I219</f>
        <v>2</v>
      </c>
    </row>
    <row r="220" spans="1:13" x14ac:dyDescent="0.25">
      <c r="A220" s="4">
        <v>219</v>
      </c>
      <c r="B220" s="4" t="str">
        <f>MAIN!B221</f>
        <v>KBE US Equity</v>
      </c>
      <c r="C220" s="4" t="str">
        <f>MAIN!C220</f>
        <v>SPDR Bloomberg High Yield Bond ETF</v>
      </c>
      <c r="D220" s="4" t="str">
        <f>MAIN!D220</f>
        <v>ETF</v>
      </c>
      <c r="E220" s="4">
        <f ca="1">VLOOKUP($B220,MAIN!$B:$E,4,FALSE)</f>
        <v>4</v>
      </c>
      <c r="F220" s="3">
        <f>[3]SM!B220</f>
        <v>0</v>
      </c>
      <c r="G220" s="3">
        <f>[3]SM!C220</f>
        <v>0</v>
      </c>
      <c r="H220" s="3">
        <f>[3]SM!D220</f>
        <v>45979</v>
      </c>
      <c r="I220" s="4">
        <f>[3]SM!E220</f>
        <v>1</v>
      </c>
      <c r="J220" s="3">
        <f>[3]SM!F220</f>
        <v>46063</v>
      </c>
      <c r="K220" s="5">
        <f>[3]SM!G220</f>
        <v>-3.1859125169394176</v>
      </c>
      <c r="L220" s="5">
        <f>[3]SM!$H220</f>
        <v>63.306996784211371</v>
      </c>
      <c r="M220" s="4">
        <f ca="1">[3]SM!I220</f>
        <v>2</v>
      </c>
    </row>
    <row r="221" spans="1:13" x14ac:dyDescent="0.25">
      <c r="A221" s="4">
        <v>220</v>
      </c>
      <c r="B221" s="4" t="str">
        <f>MAIN!B222</f>
        <v>KBWB US Equity</v>
      </c>
      <c r="C221" s="4" t="str">
        <f>MAIN!C221</f>
        <v>SPDR S&amp;P Bank ETF</v>
      </c>
      <c r="D221" s="4" t="str">
        <f>MAIN!D221</f>
        <v>ETF</v>
      </c>
      <c r="E221" s="4">
        <f ca="1">VLOOKUP($B221,MAIN!$B:$E,4,FALSE)</f>
        <v>5</v>
      </c>
      <c r="F221" s="3">
        <f>[3]SM!B221</f>
        <v>0</v>
      </c>
      <c r="G221" s="3">
        <f>[3]SM!C221</f>
        <v>0</v>
      </c>
      <c r="H221" s="3">
        <f>[3]SM!D221</f>
        <v>45979</v>
      </c>
      <c r="I221" s="4">
        <f>[3]SM!E221</f>
        <v>1</v>
      </c>
      <c r="J221" s="3">
        <f>[3]SM!F221</f>
        <v>46062</v>
      </c>
      <c r="K221" s="5">
        <f>[3]SM!G221</f>
        <v>-2.2345397090779073</v>
      </c>
      <c r="L221" s="5">
        <f>[3]SM!$H221</f>
        <v>64.258369592072881</v>
      </c>
      <c r="M221" s="4">
        <f ca="1">[3]SM!I221</f>
        <v>2</v>
      </c>
    </row>
    <row r="222" spans="1:13" x14ac:dyDescent="0.25">
      <c r="A222" s="4">
        <v>221</v>
      </c>
      <c r="B222" s="4" t="str">
        <f>MAIN!B223</f>
        <v>KIE US Equity</v>
      </c>
      <c r="C222" s="4" t="str">
        <f>MAIN!C222</f>
        <v>KBW Bank ETF</v>
      </c>
      <c r="D222" s="4" t="str">
        <f>MAIN!D222</f>
        <v>ETF</v>
      </c>
      <c r="E222" s="4">
        <f ca="1">VLOOKUP($B222,MAIN!$B:$E,4,FALSE)</f>
        <v>-1</v>
      </c>
      <c r="F222" s="3">
        <f>[3]SM!B222</f>
        <v>0</v>
      </c>
      <c r="G222" s="3">
        <f>[3]SM!C222</f>
        <v>0</v>
      </c>
      <c r="H222" s="3">
        <f>[3]SM!D222</f>
        <v>45979</v>
      </c>
      <c r="I222" s="4">
        <f>[3]SM!E222</f>
        <v>1</v>
      </c>
      <c r="J222" s="3">
        <f>[3]SM!F222</f>
        <v>46063</v>
      </c>
      <c r="K222" s="5">
        <f>[3]SM!G222</f>
        <v>-3.951661504858599</v>
      </c>
      <c r="L222" s="5">
        <f>[3]SM!$H222</f>
        <v>62.54124779629219</v>
      </c>
      <c r="M222" s="4">
        <f ca="1">[3]SM!I222</f>
        <v>2</v>
      </c>
    </row>
    <row r="223" spans="1:13" x14ac:dyDescent="0.25">
      <c r="A223" s="4">
        <v>222</v>
      </c>
      <c r="B223" s="4" t="str">
        <f>MAIN!B224</f>
        <v>KRE US Equity</v>
      </c>
      <c r="C223" s="4" t="str">
        <f>MAIN!C223</f>
        <v>SPDR S&amp;P Insurance ETF</v>
      </c>
      <c r="D223" s="4" t="str">
        <f>MAIN!D223</f>
        <v>ETF</v>
      </c>
      <c r="E223" s="4">
        <f ca="1">VLOOKUP($B223,MAIN!$B:$E,4,FALSE)</f>
        <v>2</v>
      </c>
      <c r="F223" s="3">
        <f>[3]SM!B223</f>
        <v>0</v>
      </c>
      <c r="G223" s="3">
        <f>[3]SM!C223</f>
        <v>0</v>
      </c>
      <c r="H223" s="3">
        <f>[3]SM!D223</f>
        <v>46050</v>
      </c>
      <c r="I223" s="4">
        <f>[3]SM!E223</f>
        <v>1</v>
      </c>
      <c r="J223" s="3">
        <f>[3]SM!F223</f>
        <v>46058</v>
      </c>
      <c r="K223" s="5">
        <f>[3]SM!G223</f>
        <v>-23.653792564183277</v>
      </c>
      <c r="L223" s="5">
        <f>[3]SM!$H223</f>
        <v>42.839116736967512</v>
      </c>
      <c r="M223" s="4">
        <f ca="1">[3]SM!I223</f>
        <v>4</v>
      </c>
    </row>
    <row r="224" spans="1:13" x14ac:dyDescent="0.25">
      <c r="A224" s="4">
        <v>223</v>
      </c>
      <c r="B224" s="4" t="str">
        <f>MAIN!B225</f>
        <v>KSA US Equity</v>
      </c>
      <c r="C224" s="4" t="str">
        <f>MAIN!C224</f>
        <v>SPDR S&amp;P Regional Banking ETF</v>
      </c>
      <c r="D224" s="4" t="str">
        <f>MAIN!D224</f>
        <v>ETF</v>
      </c>
      <c r="E224" s="4">
        <f ca="1">VLOOKUP($B224,MAIN!$B:$E,4,FALSE)</f>
        <v>4</v>
      </c>
      <c r="F224" s="3">
        <f>[3]SM!B224</f>
        <v>0</v>
      </c>
      <c r="G224" s="3">
        <f>[3]SM!C224</f>
        <v>0</v>
      </c>
      <c r="H224" s="3">
        <f>[3]SM!D224</f>
        <v>45979</v>
      </c>
      <c r="I224" s="4">
        <f>[3]SM!E224</f>
        <v>1</v>
      </c>
      <c r="J224" s="3">
        <f>[3]SM!F224</f>
        <v>46062</v>
      </c>
      <c r="K224" s="5">
        <f>[3]SM!G224</f>
        <v>-0.55232898652313622</v>
      </c>
      <c r="L224" s="5">
        <f>[3]SM!$H224</f>
        <v>65.940580314627653</v>
      </c>
      <c r="M224" s="4">
        <f ca="1">[3]SM!I224</f>
        <v>2</v>
      </c>
    </row>
    <row r="225" spans="1:13" x14ac:dyDescent="0.25">
      <c r="A225" s="4">
        <v>224</v>
      </c>
      <c r="B225" s="4" t="str">
        <f>MAIN!B226</f>
        <v>KURE US Equity</v>
      </c>
      <c r="C225" s="4" t="str">
        <f>MAIN!C225</f>
        <v>MSCI Saudi Arabia ETF</v>
      </c>
      <c r="D225" s="4" t="str">
        <f>MAIN!D225</f>
        <v>ETF</v>
      </c>
      <c r="E225" s="4">
        <f ca="1">VLOOKUP($B225,MAIN!$B:$E,4,FALSE)</f>
        <v>4</v>
      </c>
      <c r="F225" s="3">
        <f>[3]SM!B225</f>
        <v>0</v>
      </c>
      <c r="G225" s="3">
        <f>[3]SM!C225</f>
        <v>0</v>
      </c>
      <c r="H225" s="3">
        <f>[3]SM!D225</f>
        <v>46008</v>
      </c>
      <c r="I225" s="4">
        <f>[3]SM!E225</f>
        <v>1</v>
      </c>
      <c r="J225" s="3">
        <f>[3]SM!F225</f>
        <v>46050</v>
      </c>
      <c r="K225" s="5">
        <f>[3]SM!G225</f>
        <v>-10.410576695374267</v>
      </c>
      <c r="L225" s="5">
        <f>[3]SM!$H225</f>
        <v>56.082332605776521</v>
      </c>
      <c r="M225" s="4">
        <f ca="1">[3]SM!I225</f>
        <v>2</v>
      </c>
    </row>
    <row r="226" spans="1:13" x14ac:dyDescent="0.25">
      <c r="A226" s="4">
        <v>225</v>
      </c>
      <c r="B226" s="4" t="str">
        <f>MAIN!B227</f>
        <v>KWEB US Equity</v>
      </c>
      <c r="C226" s="4" t="str">
        <f>MAIN!C226</f>
        <v>MSCI All China Health Care Index ETF</v>
      </c>
      <c r="D226" s="4" t="str">
        <f>MAIN!D226</f>
        <v>ETF</v>
      </c>
      <c r="E226" s="4">
        <f ca="1">VLOOKUP($B226,MAIN!$B:$E,4,FALSE)</f>
        <v>-1</v>
      </c>
      <c r="F226" s="3">
        <f>[3]SM!B226</f>
        <v>0</v>
      </c>
      <c r="G226" s="3">
        <f>[3]SM!C226</f>
        <v>0</v>
      </c>
      <c r="H226" s="3">
        <f>[3]SM!D226</f>
        <v>46022</v>
      </c>
      <c r="I226" s="4">
        <f>[3]SM!E226</f>
        <v>1</v>
      </c>
      <c r="J226" s="3">
        <f>[3]SM!F226</f>
        <v>46035</v>
      </c>
      <c r="K226" s="5">
        <f>[3]SM!G226</f>
        <v>-9.6487150445520982</v>
      </c>
      <c r="L226" s="5">
        <f>[3]SM!$H226</f>
        <v>56.844194256598691</v>
      </c>
      <c r="M226" s="4">
        <f ca="1">[3]SM!I226</f>
        <v>4</v>
      </c>
    </row>
    <row r="227" spans="1:13" x14ac:dyDescent="0.25">
      <c r="A227" s="4">
        <v>226</v>
      </c>
      <c r="B227" s="4" t="str">
        <f>MAIN!B228</f>
        <v>LIT US Equity</v>
      </c>
      <c r="C227" s="4" t="str">
        <f>MAIN!C227</f>
        <v>CSI China Internet ETF</v>
      </c>
      <c r="D227" s="4" t="str">
        <f>MAIN!D227</f>
        <v>ETF</v>
      </c>
      <c r="E227" s="4">
        <f ca="1">VLOOKUP($B227,MAIN!$B:$E,4,FALSE)</f>
        <v>7</v>
      </c>
      <c r="F227" s="3">
        <f>[3]SM!B227</f>
        <v>0</v>
      </c>
      <c r="G227" s="3">
        <f>[3]SM!C227</f>
        <v>0</v>
      </c>
      <c r="H227" s="3">
        <f>[3]SM!D227</f>
        <v>46057</v>
      </c>
      <c r="I227" s="4">
        <f>[3]SM!E227</f>
        <v>1</v>
      </c>
      <c r="J227" s="3">
        <f>[3]SM!F227</f>
        <v>46034</v>
      </c>
      <c r="K227" s="5">
        <f>[3]SM!G227</f>
        <v>-23.837055579185005</v>
      </c>
      <c r="L227" s="5">
        <f>[3]SM!$H227</f>
        <v>42.655853721965784</v>
      </c>
      <c r="M227" s="4">
        <f ca="1">[3]SM!I227</f>
        <v>7</v>
      </c>
    </row>
    <row r="228" spans="1:13" x14ac:dyDescent="0.25">
      <c r="A228" s="4">
        <v>227</v>
      </c>
      <c r="B228" s="4" t="str">
        <f>MAIN!B229</f>
        <v>LQD US Equity</v>
      </c>
      <c r="C228" s="4" t="str">
        <f>MAIN!C228</f>
        <v>Lithium &amp; Battery Tech ETF</v>
      </c>
      <c r="D228" s="4" t="str">
        <f>MAIN!D228</f>
        <v>ETF</v>
      </c>
      <c r="E228" s="4">
        <f ca="1">VLOOKUP($B228,MAIN!$B:$E,4,FALSE)</f>
        <v>-1</v>
      </c>
      <c r="F228" s="3">
        <f>[3]SM!B228</f>
        <v>0</v>
      </c>
      <c r="G228" s="3">
        <f>[3]SM!C228</f>
        <v>0</v>
      </c>
      <c r="H228" s="3">
        <f>[3]SM!D228</f>
        <v>45982</v>
      </c>
      <c r="I228" s="4">
        <f>[3]SM!E228</f>
        <v>1</v>
      </c>
      <c r="J228" s="3">
        <f>[3]SM!F228</f>
        <v>46048</v>
      </c>
      <c r="K228" s="5">
        <f>[3]SM!G228</f>
        <v>-11.830666476162371</v>
      </c>
      <c r="L228" s="5">
        <f>[3]SM!$H228</f>
        <v>54.662242824988418</v>
      </c>
      <c r="M228" s="4">
        <f ca="1">[3]SM!I228</f>
        <v>2</v>
      </c>
    </row>
    <row r="229" spans="1:13" x14ac:dyDescent="0.25">
      <c r="A229" s="4">
        <v>228</v>
      </c>
      <c r="B229" s="4" t="str">
        <f>MAIN!B230</f>
        <v>MDY US Equity</v>
      </c>
      <c r="C229" s="4" t="str">
        <f>MAIN!C229</f>
        <v>iBoxx $ Investment Grade Corporate Bond ETF</v>
      </c>
      <c r="D229" s="4" t="str">
        <f>MAIN!D229</f>
        <v>ETF</v>
      </c>
      <c r="E229" s="4">
        <f ca="1">VLOOKUP($B229,MAIN!$B:$E,4,FALSE)</f>
        <v>2</v>
      </c>
      <c r="F229" s="3">
        <f>[3]SM!B229</f>
        <v>0</v>
      </c>
      <c r="G229" s="3">
        <f>[3]SM!C229</f>
        <v>0</v>
      </c>
      <c r="H229" s="3">
        <f>[3]SM!D229</f>
        <v>45975</v>
      </c>
      <c r="I229" s="4">
        <f>[3]SM!E229</f>
        <v>1</v>
      </c>
      <c r="J229" s="3">
        <f>[3]SM!F229</f>
        <v>46063</v>
      </c>
      <c r="K229" s="5">
        <f>[3]SM!G229</f>
        <v>-5.4795984802005506</v>
      </c>
      <c r="L229" s="5">
        <f>[3]SM!$H229</f>
        <v>61.013310820950238</v>
      </c>
      <c r="M229" s="4">
        <f ca="1">[3]SM!I229</f>
        <v>2</v>
      </c>
    </row>
    <row r="230" spans="1:13" x14ac:dyDescent="0.25">
      <c r="A230" s="4">
        <v>229</v>
      </c>
      <c r="B230" s="4" t="str">
        <f>MAIN!B231</f>
        <v>METV US Equity</v>
      </c>
      <c r="C230" s="4" t="str">
        <f>MAIN!C230</f>
        <v>SPDR S&amp;P MidCap 400 ETF Trust</v>
      </c>
      <c r="D230" s="4" t="str">
        <f>MAIN!D230</f>
        <v>ETF</v>
      </c>
      <c r="E230" s="4">
        <f ca="1">VLOOKUP($B230,MAIN!$B:$E,4,FALSE)</f>
        <v>-1</v>
      </c>
      <c r="F230" s="3">
        <f>[3]SM!B230</f>
        <v>0</v>
      </c>
      <c r="G230" s="3">
        <f>[3]SM!C230</f>
        <v>0</v>
      </c>
      <c r="H230" s="3">
        <f>[3]SM!D230</f>
        <v>45981</v>
      </c>
      <c r="I230" s="4">
        <f>[3]SM!E230</f>
        <v>1</v>
      </c>
      <c r="J230" s="3">
        <f>[3]SM!F230</f>
        <v>46063</v>
      </c>
      <c r="K230" s="5">
        <f>[3]SM!G230</f>
        <v>2.4086483533379095</v>
      </c>
      <c r="L230" s="5">
        <f>[3]SM!$H230</f>
        <v>68.901557654488698</v>
      </c>
      <c r="M230" s="4">
        <f ca="1">[3]SM!I230</f>
        <v>2</v>
      </c>
    </row>
    <row r="231" spans="1:13" x14ac:dyDescent="0.25">
      <c r="A231" s="4">
        <v>230</v>
      </c>
      <c r="B231" s="4" t="str">
        <f>MAIN!B232</f>
        <v>MGC US Equity</v>
      </c>
      <c r="C231" s="4" t="str">
        <f>MAIN!C231</f>
        <v>Roundhill Ball Metaverse ETF</v>
      </c>
      <c r="D231" s="4" t="str">
        <f>MAIN!D231</f>
        <v>ETF</v>
      </c>
      <c r="E231" s="4">
        <f ca="1">VLOOKUP($B231,MAIN!$B:$E,4,FALSE)</f>
        <v>-1</v>
      </c>
      <c r="F231" s="3">
        <f>[3]SM!B231</f>
        <v>0</v>
      </c>
      <c r="G231" s="3">
        <f>[3]SM!C231</f>
        <v>0</v>
      </c>
      <c r="H231" s="3">
        <f>[3]SM!D231</f>
        <v>46058</v>
      </c>
      <c r="I231" s="4">
        <f>[3]SM!E231</f>
        <v>1</v>
      </c>
      <c r="J231" s="3">
        <f>[3]SM!F231</f>
        <v>46037</v>
      </c>
      <c r="K231" s="5">
        <f>[3]SM!G231</f>
        <v>-31.415559616504254</v>
      </c>
      <c r="L231" s="5">
        <f>[3]SM!$H231</f>
        <v>35.077349684646535</v>
      </c>
      <c r="M231" s="4">
        <f ca="1">[3]SM!I231</f>
        <v>7</v>
      </c>
    </row>
    <row r="232" spans="1:13" x14ac:dyDescent="0.25">
      <c r="A232" s="4">
        <v>231</v>
      </c>
      <c r="B232" s="4" t="str">
        <f>MAIN!B233</f>
        <v>MGK US Equity</v>
      </c>
      <c r="C232" s="4" t="str">
        <f>MAIN!C232</f>
        <v>Mega Cap ETF</v>
      </c>
      <c r="D232" s="4" t="str">
        <f>MAIN!D232</f>
        <v>ETF</v>
      </c>
      <c r="E232" s="4">
        <f ca="1">VLOOKUP($B232,MAIN!$B:$E,4,FALSE)</f>
        <v>-1</v>
      </c>
      <c r="F232" s="3">
        <f>[3]SM!B232</f>
        <v>0</v>
      </c>
      <c r="G232" s="3">
        <f>[3]SM!C232</f>
        <v>0</v>
      </c>
      <c r="H232" s="3">
        <f>[3]SM!D232</f>
        <v>45982</v>
      </c>
      <c r="I232" s="4">
        <f>[3]SM!E232</f>
        <v>1</v>
      </c>
      <c r="J232" s="3">
        <f>[3]SM!F232</f>
        <v>46050</v>
      </c>
      <c r="K232" s="5">
        <f>[3]SM!G232</f>
        <v>-16.357270468736935</v>
      </c>
      <c r="L232" s="5">
        <f>[3]SM!$H232</f>
        <v>50.135638832413854</v>
      </c>
      <c r="M232" s="4">
        <f ca="1">[3]SM!I232</f>
        <v>4</v>
      </c>
    </row>
    <row r="233" spans="1:13" x14ac:dyDescent="0.25">
      <c r="A233" s="4">
        <v>232</v>
      </c>
      <c r="B233" s="4" t="str">
        <f>MAIN!B234</f>
        <v>MGV US Equity</v>
      </c>
      <c r="C233" s="4" t="str">
        <f>MAIN!C233</f>
        <v>Mega Cap Growth ETF</v>
      </c>
      <c r="D233" s="4" t="str">
        <f>MAIN!D233</f>
        <v>ETF</v>
      </c>
      <c r="E233" s="4">
        <f ca="1">VLOOKUP($B233,MAIN!$B:$E,4,FALSE)</f>
        <v>2</v>
      </c>
      <c r="F233" s="3">
        <f>[3]SM!B233</f>
        <v>0</v>
      </c>
      <c r="G233" s="3">
        <f>[3]SM!C233</f>
        <v>0</v>
      </c>
      <c r="H233" s="3">
        <f>[3]SM!D233</f>
        <v>46058</v>
      </c>
      <c r="I233" s="4">
        <f>[3]SM!E233</f>
        <v>1</v>
      </c>
      <c r="J233" s="3">
        <f>[3]SM!F233</f>
        <v>46034</v>
      </c>
      <c r="K233" s="5">
        <f>[3]SM!G233</f>
        <v>-24.955127094054191</v>
      </c>
      <c r="L233" s="5">
        <f>[3]SM!$H233</f>
        <v>41.537782207096598</v>
      </c>
      <c r="M233" s="4">
        <f ca="1">[3]SM!I233</f>
        <v>7</v>
      </c>
    </row>
    <row r="234" spans="1:13" x14ac:dyDescent="0.25">
      <c r="A234" s="4">
        <v>233</v>
      </c>
      <c r="B234" s="4" t="str">
        <f>MAIN!B235</f>
        <v>MSOS US Equity</v>
      </c>
      <c r="C234" s="4" t="str">
        <f>MAIN!C234</f>
        <v>Mega Cap Value ETF</v>
      </c>
      <c r="D234" s="4" t="str">
        <f>MAIN!D234</f>
        <v>ETF</v>
      </c>
      <c r="E234" s="4">
        <f ca="1">VLOOKUP($B234,MAIN!$B:$E,4,FALSE)</f>
        <v>-2</v>
      </c>
      <c r="F234" s="3">
        <f>[3]SM!B234</f>
        <v>0</v>
      </c>
      <c r="G234" s="3">
        <f>[3]SM!C234</f>
        <v>0</v>
      </c>
      <c r="H234" s="3">
        <f>[3]SM!D234</f>
        <v>45981</v>
      </c>
      <c r="I234" s="4">
        <f>[3]SM!E234</f>
        <v>1</v>
      </c>
      <c r="J234" s="3">
        <f>[3]SM!F234</f>
        <v>46059</v>
      </c>
      <c r="K234" s="5">
        <f>[3]SM!G234</f>
        <v>6.400989036235174</v>
      </c>
      <c r="L234" s="5">
        <f>[3]SM!$H234</f>
        <v>72.893898337385963</v>
      </c>
      <c r="M234" s="4">
        <f ca="1">[3]SM!I234</f>
        <v>2</v>
      </c>
    </row>
    <row r="235" spans="1:13" x14ac:dyDescent="0.25">
      <c r="A235" s="4">
        <v>234</v>
      </c>
      <c r="B235" s="4" t="str">
        <f>MAIN!B236</f>
        <v>MTUM US Equity</v>
      </c>
      <c r="C235" s="4" t="str">
        <f>MAIN!C235</f>
        <v>AdvisorShares Pure US Cannabis ETF</v>
      </c>
      <c r="D235" s="4" t="str">
        <f>MAIN!D235</f>
        <v>ETF</v>
      </c>
      <c r="E235" s="4">
        <f ca="1">VLOOKUP($B235,MAIN!$B:$E,4,FALSE)</f>
        <v>-1</v>
      </c>
      <c r="F235" s="3">
        <f>[3]SM!B235</f>
        <v>0</v>
      </c>
      <c r="G235" s="3">
        <f>[3]SM!C235</f>
        <v>0</v>
      </c>
      <c r="H235" s="3">
        <f>[3]SM!D235</f>
        <v>45980</v>
      </c>
      <c r="I235" s="4">
        <f>[3]SM!E235</f>
        <v>1</v>
      </c>
      <c r="J235" s="3">
        <f>[3]SM!F235</f>
        <v>46034</v>
      </c>
      <c r="K235" s="5">
        <f>[3]SM!G235</f>
        <v>-23.602416006799601</v>
      </c>
      <c r="L235" s="5">
        <f>[3]SM!$H235</f>
        <v>42.890493294351188</v>
      </c>
      <c r="M235" s="4">
        <f ca="1">[3]SM!I235</f>
        <v>6</v>
      </c>
    </row>
    <row r="236" spans="1:13" x14ac:dyDescent="0.25">
      <c r="A236" s="4">
        <v>235</v>
      </c>
      <c r="B236" s="4" t="str">
        <f>MAIN!B237</f>
        <v>OIH US Equity</v>
      </c>
      <c r="C236" s="4" t="str">
        <f>MAIN!C236</f>
        <v>MSCI USA Momentum Factor ETF</v>
      </c>
      <c r="D236" s="4" t="str">
        <f>MAIN!D236</f>
        <v>ETF</v>
      </c>
      <c r="E236" s="4">
        <f ca="1">VLOOKUP($B236,MAIN!$B:$E,4,FALSE)</f>
        <v>5</v>
      </c>
      <c r="F236" s="3">
        <f>[3]SM!B236</f>
        <v>0</v>
      </c>
      <c r="G236" s="3">
        <f>[3]SM!C236</f>
        <v>0</v>
      </c>
      <c r="H236" s="3">
        <f>[3]SM!D236</f>
        <v>45982</v>
      </c>
      <c r="I236" s="4">
        <f>[3]SM!E236</f>
        <v>1</v>
      </c>
      <c r="J236" s="3">
        <f>[3]SM!F236</f>
        <v>46051</v>
      </c>
      <c r="K236" s="5">
        <f>[3]SM!G236</f>
        <v>-16.018881263587851</v>
      </c>
      <c r="L236" s="5">
        <f>[3]SM!$H236</f>
        <v>50.474028037562938</v>
      </c>
      <c r="M236" s="4">
        <f ca="1">[3]SM!I236</f>
        <v>4</v>
      </c>
    </row>
    <row r="237" spans="1:13" x14ac:dyDescent="0.25">
      <c r="A237" s="4">
        <v>236</v>
      </c>
      <c r="B237" s="4" t="str">
        <f>MAIN!B238</f>
        <v>PAVE US Equity</v>
      </c>
      <c r="C237" s="4" t="str">
        <f>MAIN!C237</f>
        <v>Oil Services ETF</v>
      </c>
      <c r="D237" s="4" t="str">
        <f>MAIN!D237</f>
        <v>ETF</v>
      </c>
      <c r="E237" s="4">
        <f ca="1">VLOOKUP($B237,MAIN!$B:$E,4,FALSE)</f>
        <v>9</v>
      </c>
      <c r="F237" s="3">
        <f>[3]SM!B237</f>
        <v>0</v>
      </c>
      <c r="G237" s="3">
        <f>[3]SM!C237</f>
        <v>0</v>
      </c>
      <c r="H237" s="3">
        <f>[3]SM!D237</f>
        <v>45982</v>
      </c>
      <c r="I237" s="4">
        <f>[3]SM!E237</f>
        <v>1</v>
      </c>
      <c r="J237" s="3">
        <f>[3]SM!F237</f>
        <v>46062</v>
      </c>
      <c r="K237" s="5">
        <f>[3]SM!G237</f>
        <v>2.3909631540776815</v>
      </c>
      <c r="L237" s="5">
        <f>[3]SM!$H237</f>
        <v>68.88387245522847</v>
      </c>
      <c r="M237" s="4">
        <f ca="1">[3]SM!I237</f>
        <v>2</v>
      </c>
    </row>
    <row r="238" spans="1:13" x14ac:dyDescent="0.25">
      <c r="A238" s="4">
        <v>237</v>
      </c>
      <c r="B238" s="4" t="str">
        <f>MAIN!B239</f>
        <v>PBW US Equity</v>
      </c>
      <c r="C238" s="4" t="str">
        <f>MAIN!C238</f>
        <v>US Infrastructure Development ETF</v>
      </c>
      <c r="D238" s="4" t="str">
        <f>MAIN!D238</f>
        <v>ETF</v>
      </c>
      <c r="E238" s="4">
        <f ca="1">VLOOKUP($B238,MAIN!$B:$E,4,FALSE)</f>
        <v>5</v>
      </c>
      <c r="F238" s="3">
        <f>[3]SM!B238</f>
        <v>0</v>
      </c>
      <c r="G238" s="3">
        <f>[3]SM!C238</f>
        <v>0</v>
      </c>
      <c r="H238" s="3">
        <f>[3]SM!D238</f>
        <v>45982</v>
      </c>
      <c r="I238" s="4">
        <f>[3]SM!E238</f>
        <v>1</v>
      </c>
      <c r="J238" s="3">
        <f>[3]SM!F238</f>
        <v>46063</v>
      </c>
      <c r="K238" s="5">
        <f>[3]SM!G238</f>
        <v>10.263819965212079</v>
      </c>
      <c r="L238" s="5">
        <f>[3]SM!$H238</f>
        <v>76.756729266362868</v>
      </c>
      <c r="M238" s="4">
        <f ca="1">[3]SM!I238</f>
        <v>2</v>
      </c>
    </row>
    <row r="239" spans="1:13" x14ac:dyDescent="0.25">
      <c r="A239" s="4">
        <v>238</v>
      </c>
      <c r="B239" s="4" t="str">
        <f>MAIN!B240</f>
        <v>PPA US Equity</v>
      </c>
      <c r="C239" s="4" t="str">
        <f>MAIN!C239</f>
        <v>WilderHill Clean Energy ETF</v>
      </c>
      <c r="D239" s="4" t="str">
        <f>MAIN!D239</f>
        <v>ETF</v>
      </c>
      <c r="E239" s="4">
        <f ca="1">VLOOKUP($B239,MAIN!$B:$E,4,FALSE)</f>
        <v>5</v>
      </c>
      <c r="F239" s="3">
        <f>[3]SM!B239</f>
        <v>0</v>
      </c>
      <c r="G239" s="3">
        <f>[3]SM!C239</f>
        <v>0</v>
      </c>
      <c r="H239" s="3">
        <f>[3]SM!D239</f>
        <v>45982</v>
      </c>
      <c r="I239" s="4">
        <f>[3]SM!E239</f>
        <v>1</v>
      </c>
      <c r="J239" s="3">
        <f>[3]SM!F239</f>
        <v>46045</v>
      </c>
      <c r="K239" s="5">
        <f>[3]SM!G239</f>
        <v>-14.590528322882911</v>
      </c>
      <c r="L239" s="5">
        <f>[3]SM!$H239</f>
        <v>51.902380978267878</v>
      </c>
      <c r="M239" s="4">
        <f ca="1">[3]SM!I239</f>
        <v>4</v>
      </c>
    </row>
    <row r="240" spans="1:13" x14ac:dyDescent="0.25">
      <c r="A240" s="4">
        <v>239</v>
      </c>
      <c r="B240" s="4" t="str">
        <f>MAIN!B241</f>
        <v>PPH US Equity</v>
      </c>
      <c r="C240" s="4" t="str">
        <f>MAIN!C240</f>
        <v>Aerospace &amp; Defense ETF</v>
      </c>
      <c r="D240" s="4" t="str">
        <f>MAIN!D240</f>
        <v>ETF</v>
      </c>
      <c r="E240" s="4">
        <f ca="1">VLOOKUP($B240,MAIN!$B:$E,4,FALSE)</f>
        <v>1</v>
      </c>
      <c r="F240" s="3">
        <f>[3]SM!B240</f>
        <v>0</v>
      </c>
      <c r="G240" s="3">
        <f>[3]SM!C240</f>
        <v>0</v>
      </c>
      <c r="H240" s="3">
        <f>[3]SM!D240</f>
        <v>45982</v>
      </c>
      <c r="I240" s="4">
        <f>[3]SM!E240</f>
        <v>1</v>
      </c>
      <c r="J240" s="3">
        <f>[3]SM!F240</f>
        <v>46038</v>
      </c>
      <c r="K240" s="5">
        <f>[3]SM!G240</f>
        <v>-10.176969493464192</v>
      </c>
      <c r="L240" s="5">
        <f>[3]SM!$H240</f>
        <v>56.315939807686597</v>
      </c>
      <c r="M240" s="4">
        <f ca="1">[3]SM!I240</f>
        <v>4</v>
      </c>
    </row>
    <row r="241" spans="1:13" x14ac:dyDescent="0.25">
      <c r="A241" s="4">
        <v>240</v>
      </c>
      <c r="B241" s="4" t="str">
        <f>MAIN!B242</f>
        <v>QQQ US Equity</v>
      </c>
      <c r="C241" s="4" t="str">
        <f>MAIN!C241</f>
        <v>Pharmaceutical ETF</v>
      </c>
      <c r="D241" s="4" t="str">
        <f>MAIN!D241</f>
        <v>ETF</v>
      </c>
      <c r="E241" s="4">
        <f ca="1">VLOOKUP($B241,MAIN!$B:$E,4,FALSE)</f>
        <v>-1</v>
      </c>
      <c r="F241" s="3">
        <f>[3]SM!B241</f>
        <v>0</v>
      </c>
      <c r="G241" s="3">
        <f>[3]SM!C241</f>
        <v>0</v>
      </c>
      <c r="H241" s="3">
        <f>[3]SM!D241</f>
        <v>46000</v>
      </c>
      <c r="I241" s="4">
        <f>[3]SM!E241</f>
        <v>1</v>
      </c>
      <c r="J241" s="3">
        <f>[3]SM!F241</f>
        <v>46062</v>
      </c>
      <c r="K241" s="5">
        <f>[3]SM!G241</f>
        <v>-4.1155842744699811</v>
      </c>
      <c r="L241" s="5">
        <f>[3]SM!$H241</f>
        <v>62.377325026680808</v>
      </c>
      <c r="M241" s="4">
        <f ca="1">[3]SM!I241</f>
        <v>2</v>
      </c>
    </row>
    <row r="242" spans="1:13" x14ac:dyDescent="0.25">
      <c r="A242" s="4">
        <v>241</v>
      </c>
      <c r="B242" s="4" t="str">
        <f>MAIN!B243</f>
        <v>QQQE US Equity</v>
      </c>
      <c r="C242" s="4" t="str">
        <f>MAIN!C242</f>
        <v>QQQ Trust Series 1</v>
      </c>
      <c r="D242" s="4" t="str">
        <f>MAIN!D242</f>
        <v>ETF</v>
      </c>
      <c r="E242" s="4">
        <f ca="1">VLOOKUP($B242,MAIN!$B:$E,4,FALSE)</f>
        <v>-1</v>
      </c>
      <c r="F242" s="3">
        <f>[3]SM!B242</f>
        <v>0</v>
      </c>
      <c r="G242" s="3">
        <f>[3]SM!C242</f>
        <v>0</v>
      </c>
      <c r="H242" s="3">
        <f>[3]SM!D242</f>
        <v>45982</v>
      </c>
      <c r="I242" s="4">
        <f>[3]SM!E242</f>
        <v>1</v>
      </c>
      <c r="J242" s="3">
        <f>[3]SM!F242</f>
        <v>46050</v>
      </c>
      <c r="K242" s="5">
        <f>[3]SM!G242</f>
        <v>-20.626174668408972</v>
      </c>
      <c r="L242" s="5">
        <f>[3]SM!$H242</f>
        <v>45.866734632741817</v>
      </c>
      <c r="M242" s="4">
        <f ca="1">[3]SM!I242</f>
        <v>4</v>
      </c>
    </row>
    <row r="243" spans="1:13" x14ac:dyDescent="0.25">
      <c r="A243" s="4">
        <v>242</v>
      </c>
      <c r="B243" s="4" t="str">
        <f>MAIN!B244</f>
        <v>QTUM US Equity</v>
      </c>
      <c r="C243" s="4" t="str">
        <f>MAIN!C243</f>
        <v>NASDAQ-100 Equal Weighted Index Shares</v>
      </c>
      <c r="D243" s="4" t="str">
        <f>MAIN!D243</f>
        <v>ETF</v>
      </c>
      <c r="E243" s="4">
        <f ca="1">VLOOKUP($B243,MAIN!$B:$E,4,FALSE)</f>
        <v>5</v>
      </c>
      <c r="F243" s="3">
        <f>[3]SM!B243</f>
        <v>0</v>
      </c>
      <c r="G243" s="3">
        <f>[3]SM!C243</f>
        <v>0</v>
      </c>
      <c r="H243" s="3">
        <f>[3]SM!D243</f>
        <v>45981</v>
      </c>
      <c r="I243" s="4">
        <f>[3]SM!E243</f>
        <v>1</v>
      </c>
      <c r="J243" s="3">
        <f>[3]SM!F243</f>
        <v>46050</v>
      </c>
      <c r="K243" s="5">
        <f>[3]SM!G243</f>
        <v>-19.765502605923572</v>
      </c>
      <c r="L243" s="5">
        <f>[3]SM!$H243</f>
        <v>46.727406695227216</v>
      </c>
      <c r="M243" s="4">
        <f ca="1">[3]SM!I243</f>
        <v>4</v>
      </c>
    </row>
    <row r="244" spans="1:13" x14ac:dyDescent="0.25">
      <c r="A244" s="4">
        <v>243</v>
      </c>
      <c r="B244" s="4" t="str">
        <f>MAIN!B245</f>
        <v>QUAL US Equity</v>
      </c>
      <c r="C244" s="4" t="str">
        <f>MAIN!C244</f>
        <v>Quantum ETF</v>
      </c>
      <c r="D244" s="4" t="str">
        <f>MAIN!D244</f>
        <v>ETF</v>
      </c>
      <c r="E244" s="4">
        <f ca="1">VLOOKUP($B244,MAIN!$B:$E,4,FALSE)</f>
        <v>5</v>
      </c>
      <c r="F244" s="3">
        <f>[3]SM!B244</f>
        <v>0</v>
      </c>
      <c r="G244" s="3">
        <f>[3]SM!C244</f>
        <v>0</v>
      </c>
      <c r="H244" s="3">
        <f>[3]SM!D244</f>
        <v>45982</v>
      </c>
      <c r="I244" s="4">
        <f>[3]SM!E244</f>
        <v>1</v>
      </c>
      <c r="J244" s="3">
        <f>[3]SM!F244</f>
        <v>46050</v>
      </c>
      <c r="K244" s="5">
        <f>[3]SM!G244</f>
        <v>-11.320071785224734</v>
      </c>
      <c r="L244" s="5">
        <f>[3]SM!$H244</f>
        <v>55.172837515926055</v>
      </c>
      <c r="M244" s="4">
        <f ca="1">[3]SM!I244</f>
        <v>2</v>
      </c>
    </row>
    <row r="245" spans="1:13" x14ac:dyDescent="0.25">
      <c r="A245" s="4">
        <v>244</v>
      </c>
      <c r="B245" s="4" t="str">
        <f>MAIN!B246</f>
        <v>REMX US Equity</v>
      </c>
      <c r="C245" s="4" t="str">
        <f>MAIN!C245</f>
        <v>MSCI USA Quality Factor ETF</v>
      </c>
      <c r="D245" s="4" t="str">
        <f>MAIN!D245</f>
        <v>ETF</v>
      </c>
      <c r="E245" s="4">
        <f ca="1">VLOOKUP($B245,MAIN!$B:$E,4,FALSE)</f>
        <v>7</v>
      </c>
      <c r="F245" s="3">
        <f>[3]SM!B245</f>
        <v>0</v>
      </c>
      <c r="G245" s="3">
        <f>[3]SM!C245</f>
        <v>0</v>
      </c>
      <c r="H245" s="3">
        <f>[3]SM!D245</f>
        <v>45981</v>
      </c>
      <c r="I245" s="4">
        <f>[3]SM!E245</f>
        <v>1</v>
      </c>
      <c r="J245" s="3">
        <f>[3]SM!F245</f>
        <v>46051</v>
      </c>
      <c r="K245" s="5">
        <f>[3]SM!G245</f>
        <v>-12.067818110931164</v>
      </c>
      <c r="L245" s="5">
        <f>[3]SM!$H245</f>
        <v>54.425091190219625</v>
      </c>
      <c r="M245" s="4">
        <f ca="1">[3]SM!I245</f>
        <v>2</v>
      </c>
    </row>
    <row r="246" spans="1:13" x14ac:dyDescent="0.25">
      <c r="A246" s="4">
        <v>245</v>
      </c>
      <c r="B246" s="4" t="str">
        <f>MAIN!B247</f>
        <v>ROBO US Equity</v>
      </c>
      <c r="C246" s="4" t="str">
        <f>MAIN!C246</f>
        <v>Rare Earth and Strategic Metals ETF</v>
      </c>
      <c r="D246" s="4" t="str">
        <f>MAIN!D246</f>
        <v>ETF</v>
      </c>
      <c r="E246" s="4">
        <f ca="1">VLOOKUP($B246,MAIN!$B:$E,4,FALSE)</f>
        <v>6</v>
      </c>
      <c r="F246" s="3">
        <f>[3]SM!B246</f>
        <v>0</v>
      </c>
      <c r="G246" s="3">
        <f>[3]SM!C246</f>
        <v>0</v>
      </c>
      <c r="H246" s="3">
        <f>[3]SM!D246</f>
        <v>45982</v>
      </c>
      <c r="I246" s="4">
        <f>[3]SM!E246</f>
        <v>1</v>
      </c>
      <c r="J246" s="3">
        <f>[3]SM!F246</f>
        <v>46048</v>
      </c>
      <c r="K246" s="5">
        <f>[3]SM!G246</f>
        <v>-13.770386473004208</v>
      </c>
      <c r="L246" s="5">
        <f>[3]SM!$H246</f>
        <v>52.72252282814658</v>
      </c>
      <c r="M246" s="4">
        <f ca="1">[3]SM!I246</f>
        <v>2</v>
      </c>
    </row>
    <row r="247" spans="1:13" x14ac:dyDescent="0.25">
      <c r="A247" s="4">
        <v>246</v>
      </c>
      <c r="B247" s="4" t="str">
        <f>MAIN!B248</f>
        <v>RSP US Equity</v>
      </c>
      <c r="C247" s="4" t="str">
        <f>MAIN!C247</f>
        <v>Global Robotics and Automation Index ETF</v>
      </c>
      <c r="D247" s="4" t="str">
        <f>MAIN!D247</f>
        <v>ETF</v>
      </c>
      <c r="E247" s="4">
        <f ca="1">VLOOKUP($B247,MAIN!$B:$E,4,FALSE)</f>
        <v>2</v>
      </c>
      <c r="F247" s="3">
        <f>[3]SM!B247</f>
        <v>0</v>
      </c>
      <c r="G247" s="3">
        <f>[3]SM!C247</f>
        <v>0</v>
      </c>
      <c r="H247" s="3">
        <f>[3]SM!D247</f>
        <v>45982</v>
      </c>
      <c r="I247" s="4">
        <f>[3]SM!E247</f>
        <v>1</v>
      </c>
      <c r="J247" s="3">
        <f>[3]SM!F247</f>
        <v>46063</v>
      </c>
      <c r="K247" s="5">
        <f>[3]SM!G247</f>
        <v>-0.92594618609153656</v>
      </c>
      <c r="L247" s="5">
        <f>[3]SM!$H247</f>
        <v>65.566963115059252</v>
      </c>
      <c r="M247" s="4">
        <f ca="1">[3]SM!I247</f>
        <v>2</v>
      </c>
    </row>
    <row r="248" spans="1:13" x14ac:dyDescent="0.25">
      <c r="A248" s="4">
        <v>247</v>
      </c>
      <c r="B248" s="4" t="str">
        <f>MAIN!B249</f>
        <v>SCHD US Equity</v>
      </c>
      <c r="C248" s="4" t="str">
        <f>MAIN!C248</f>
        <v>S&amp;P 500 Equal Weight ETF</v>
      </c>
      <c r="D248" s="4" t="str">
        <f>MAIN!D248</f>
        <v>ETF</v>
      </c>
      <c r="E248" s="4">
        <f ca="1">VLOOKUP($B248,MAIN!$B:$E,4,FALSE)</f>
        <v>1</v>
      </c>
      <c r="F248" s="3">
        <f>[3]SM!B248</f>
        <v>0</v>
      </c>
      <c r="G248" s="3">
        <f>[3]SM!C248</f>
        <v>0</v>
      </c>
      <c r="H248" s="3">
        <f>[3]SM!D248</f>
        <v>45981</v>
      </c>
      <c r="I248" s="4">
        <f>[3]SM!E248</f>
        <v>1</v>
      </c>
      <c r="J248" s="3">
        <f>[3]SM!F248</f>
        <v>46063</v>
      </c>
      <c r="K248" s="5">
        <f>[3]SM!G248</f>
        <v>0</v>
      </c>
      <c r="L248" s="5">
        <f>[3]SM!$H248</f>
        <v>66.492909301150789</v>
      </c>
      <c r="M248" s="4">
        <f ca="1">[3]SM!I248</f>
        <v>2</v>
      </c>
    </row>
    <row r="249" spans="1:13" x14ac:dyDescent="0.25">
      <c r="A249" s="4">
        <v>248</v>
      </c>
      <c r="B249" s="4" t="str">
        <f>MAIN!B250</f>
        <v>SCHG US Equity</v>
      </c>
      <c r="C249" s="4" t="str">
        <f>MAIN!C249</f>
        <v>US Dividend Equity ETF</v>
      </c>
      <c r="D249" s="4" t="str">
        <f>MAIN!D249</f>
        <v>ETF</v>
      </c>
      <c r="E249" s="4">
        <f ca="1">VLOOKUP($B249,MAIN!$B:$E,4,FALSE)</f>
        <v>-1</v>
      </c>
      <c r="F249" s="3">
        <f>[3]SM!B249</f>
        <v>0</v>
      </c>
      <c r="G249" s="3">
        <f>[3]SM!C249</f>
        <v>0</v>
      </c>
      <c r="H249" s="3">
        <f>[3]SM!D249</f>
        <v>45981</v>
      </c>
      <c r="I249" s="4">
        <f>[3]SM!E249</f>
        <v>1</v>
      </c>
      <c r="J249" s="3">
        <f>[3]SM!F249</f>
        <v>46059</v>
      </c>
      <c r="K249" s="5">
        <f>[3]SM!G249</f>
        <v>15.663079710627628</v>
      </c>
      <c r="L249" s="5">
        <f>[3]SM!$H249</f>
        <v>82.155989011778416</v>
      </c>
      <c r="M249" s="4">
        <f ca="1">[3]SM!I249</f>
        <v>2</v>
      </c>
    </row>
    <row r="250" spans="1:13" x14ac:dyDescent="0.25">
      <c r="A250" s="4">
        <v>249</v>
      </c>
      <c r="B250" s="4" t="str">
        <f>MAIN!B251</f>
        <v>SCHV US Equity</v>
      </c>
      <c r="C250" s="4" t="str">
        <f>MAIN!C250</f>
        <v>U.S. Large-Cap Growth ETF</v>
      </c>
      <c r="D250" s="4" t="str">
        <f>MAIN!D250</f>
        <v>ETF</v>
      </c>
      <c r="E250" s="4">
        <f ca="1">VLOOKUP($B250,MAIN!$B:$E,4,FALSE)</f>
        <v>2</v>
      </c>
      <c r="F250" s="3">
        <f>[3]SM!B250</f>
        <v>0</v>
      </c>
      <c r="G250" s="3">
        <f>[3]SM!C250</f>
        <v>0</v>
      </c>
      <c r="H250" s="3">
        <f>[3]SM!D250</f>
        <v>46058</v>
      </c>
      <c r="I250" s="4">
        <f>[3]SM!E250</f>
        <v>1</v>
      </c>
      <c r="J250" s="3">
        <f>[3]SM!F250</f>
        <v>46034</v>
      </c>
      <c r="K250" s="5">
        <f>[3]SM!G250</f>
        <v>-25.808288175601561</v>
      </c>
      <c r="L250" s="5">
        <f>[3]SM!$H250</f>
        <v>40.684621125549228</v>
      </c>
      <c r="M250" s="4">
        <f ca="1">[3]SM!I250</f>
        <v>7</v>
      </c>
    </row>
    <row r="251" spans="1:13" x14ac:dyDescent="0.25">
      <c r="A251" s="4">
        <v>250</v>
      </c>
      <c r="B251" s="4" t="str">
        <f>MAIN!B252</f>
        <v>SGOV US Equity</v>
      </c>
      <c r="C251" s="4" t="str">
        <f>MAIN!C251</f>
        <v>U.S. Large-Cap Value ETF</v>
      </c>
      <c r="D251" s="4" t="str">
        <f>MAIN!D251</f>
        <v>ETF</v>
      </c>
      <c r="E251" s="4">
        <f ca="1">VLOOKUP($B251,MAIN!$B:$E,4,FALSE)</f>
        <v>-5</v>
      </c>
      <c r="F251" s="3">
        <f>[3]SM!B251</f>
        <v>0</v>
      </c>
      <c r="G251" s="3">
        <f>[3]SM!C251</f>
        <v>0</v>
      </c>
      <c r="H251" s="3">
        <f>[3]SM!D251</f>
        <v>45981</v>
      </c>
      <c r="I251" s="4">
        <f>[3]SM!E251</f>
        <v>1</v>
      </c>
      <c r="J251" s="3">
        <f>[3]SM!F251</f>
        <v>46063</v>
      </c>
      <c r="K251" s="5">
        <f>[3]SM!G251</f>
        <v>7.9621517447261709</v>
      </c>
      <c r="L251" s="5">
        <f>[3]SM!$H251</f>
        <v>74.45506104587696</v>
      </c>
      <c r="M251" s="4">
        <f ca="1">[3]SM!I251</f>
        <v>2</v>
      </c>
    </row>
    <row r="252" spans="1:13" x14ac:dyDescent="0.25">
      <c r="A252" s="4">
        <v>251</v>
      </c>
      <c r="B252" s="4" t="str">
        <f>MAIN!B253</f>
        <v>SHLD US Equity</v>
      </c>
      <c r="C252" s="4" t="str">
        <f>MAIN!C252</f>
        <v>0-3 Month Treasury Bond ETF</v>
      </c>
      <c r="D252" s="4" t="str">
        <f>MAIN!D252</f>
        <v>ETF</v>
      </c>
      <c r="E252" s="4">
        <f ca="1">VLOOKUP($B252,MAIN!$B:$E,4,FALSE)</f>
        <v>5</v>
      </c>
      <c r="F252" s="3">
        <f>[3]SM!B252</f>
        <v>0</v>
      </c>
      <c r="G252" s="3">
        <f>[3]SM!C252</f>
        <v>0</v>
      </c>
      <c r="H252" s="3">
        <f>[3]SM!D252</f>
        <v>45974</v>
      </c>
      <c r="I252" s="4">
        <f>[3]SM!E252</f>
        <v>1</v>
      </c>
      <c r="J252" s="3">
        <f>[3]SM!F252</f>
        <v>46063</v>
      </c>
      <c r="K252" s="5">
        <f>[3]SM!G252</f>
        <v>33.495951926860869</v>
      </c>
      <c r="L252" s="5">
        <f>[3]SM!$H252</f>
        <v>99.988861228011658</v>
      </c>
      <c r="M252" s="4">
        <f ca="1">[3]SM!I252</f>
        <v>2</v>
      </c>
    </row>
    <row r="253" spans="1:13" x14ac:dyDescent="0.25">
      <c r="A253" s="4">
        <v>252</v>
      </c>
      <c r="B253" s="4" t="str">
        <f>MAIN!B254</f>
        <v>SIL US Equity</v>
      </c>
      <c r="C253" s="4" t="str">
        <f>MAIN!C253</f>
        <v>Defense Tech ETF</v>
      </c>
      <c r="D253" s="4" t="str">
        <f>MAIN!D253</f>
        <v>ETF</v>
      </c>
      <c r="E253" s="4">
        <f ca="1">VLOOKUP($B253,MAIN!$B:$E,4,FALSE)</f>
        <v>7</v>
      </c>
      <c r="F253" s="3">
        <f>[3]SM!B253</f>
        <v>0</v>
      </c>
      <c r="G253" s="3">
        <f>[3]SM!C253</f>
        <v>0</v>
      </c>
      <c r="H253" s="3">
        <f>[3]SM!D253</f>
        <v>45985</v>
      </c>
      <c r="I253" s="4">
        <f>[3]SM!E253</f>
        <v>1</v>
      </c>
      <c r="J253" s="3">
        <f>[3]SM!F253</f>
        <v>46042</v>
      </c>
      <c r="K253" s="5">
        <f>[3]SM!G253</f>
        <v>-17.78866190122681</v>
      </c>
      <c r="L253" s="5">
        <f>[3]SM!$H253</f>
        <v>48.704247399923979</v>
      </c>
      <c r="M253" s="4">
        <f ca="1">[3]SM!I253</f>
        <v>6</v>
      </c>
    </row>
    <row r="254" spans="1:13" x14ac:dyDescent="0.25">
      <c r="A254" s="4">
        <v>253</v>
      </c>
      <c r="B254" s="4" t="str">
        <f>MAIN!B255</f>
        <v>SILJ US Equity</v>
      </c>
      <c r="C254" s="4" t="str">
        <f>MAIN!C254</f>
        <v>Silver Miners ETF</v>
      </c>
      <c r="D254" s="4" t="str">
        <f>MAIN!D254</f>
        <v>ETF</v>
      </c>
      <c r="E254" s="4">
        <f ca="1">VLOOKUP($B254,MAIN!$B:$E,4,FALSE)</f>
        <v>7</v>
      </c>
      <c r="F254" s="3">
        <f>[3]SM!B254</f>
        <v>0</v>
      </c>
      <c r="G254" s="3">
        <f>[3]SM!C254</f>
        <v>0</v>
      </c>
      <c r="H254" s="3">
        <f>[3]SM!D254</f>
        <v>45982</v>
      </c>
      <c r="I254" s="4">
        <f>[3]SM!E254</f>
        <v>1</v>
      </c>
      <c r="J254" s="3">
        <f>[3]SM!F254</f>
        <v>46048</v>
      </c>
      <c r="K254" s="5">
        <f>[3]SM!G254</f>
        <v>-10.946166055463586</v>
      </c>
      <c r="L254" s="5">
        <f>[3]SM!$H254</f>
        <v>55.546743245687203</v>
      </c>
      <c r="M254" s="4">
        <f ca="1">[3]SM!I254</f>
        <v>2</v>
      </c>
    </row>
    <row r="255" spans="1:13" x14ac:dyDescent="0.25">
      <c r="A255" s="4">
        <v>254</v>
      </c>
      <c r="B255" s="4" t="str">
        <f>MAIN!B256</f>
        <v>SKYY US Equity</v>
      </c>
      <c r="C255" s="4" t="str">
        <f>MAIN!C255</f>
        <v>Amplify Junior Silver Miners ETF</v>
      </c>
      <c r="D255" s="4" t="str">
        <f>MAIN!D255</f>
        <v>ETF</v>
      </c>
      <c r="E255" s="4">
        <f ca="1">VLOOKUP($B255,MAIN!$B:$E,4,FALSE)</f>
        <v>-1</v>
      </c>
      <c r="F255" s="3">
        <f>[3]SM!B255</f>
        <v>0</v>
      </c>
      <c r="G255" s="3">
        <f>[3]SM!C255</f>
        <v>0</v>
      </c>
      <c r="H255" s="3">
        <f>[3]SM!D255</f>
        <v>45982</v>
      </c>
      <c r="I255" s="4">
        <f>[3]SM!E255</f>
        <v>1</v>
      </c>
      <c r="J255" s="3">
        <f>[3]SM!F255</f>
        <v>46048</v>
      </c>
      <c r="K255" s="5">
        <f>[3]SM!G255</f>
        <v>-12.308777241239014</v>
      </c>
      <c r="L255" s="5">
        <f>[3]SM!$H255</f>
        <v>54.184132059911775</v>
      </c>
      <c r="M255" s="4">
        <f ca="1">[3]SM!I255</f>
        <v>2</v>
      </c>
    </row>
    <row r="256" spans="1:13" x14ac:dyDescent="0.25">
      <c r="A256" s="4">
        <v>255</v>
      </c>
      <c r="B256" s="4" t="str">
        <f>MAIN!B257</f>
        <v>SLV US Equity</v>
      </c>
      <c r="C256" s="4" t="str">
        <f>MAIN!C256</f>
        <v>First Trust Cloud Computing ETF</v>
      </c>
      <c r="D256" s="4" t="str">
        <f>MAIN!D256</f>
        <v>ETF</v>
      </c>
      <c r="E256" s="4">
        <f ca="1">VLOOKUP($B256,MAIN!$B:$E,4,FALSE)</f>
        <v>7</v>
      </c>
      <c r="F256" s="3">
        <f>[3]SM!B256</f>
        <v>0</v>
      </c>
      <c r="G256" s="3">
        <f>[3]SM!C256</f>
        <v>0</v>
      </c>
      <c r="H256" s="3">
        <f>[3]SM!D256</f>
        <v>46058</v>
      </c>
      <c r="I256" s="4">
        <f>[3]SM!E256</f>
        <v>1</v>
      </c>
      <c r="J256" s="3">
        <f>[3]SM!F256</f>
        <v>46035</v>
      </c>
      <c r="K256" s="5">
        <f>[3]SM!G256</f>
        <v>-26.454943764384097</v>
      </c>
      <c r="L256" s="5">
        <f>[3]SM!$H256</f>
        <v>40.037965536766691</v>
      </c>
      <c r="M256" s="4">
        <f ca="1">[3]SM!I256</f>
        <v>7</v>
      </c>
    </row>
    <row r="257" spans="1:13" x14ac:dyDescent="0.25">
      <c r="A257" s="4">
        <v>256</v>
      </c>
      <c r="B257" s="4" t="str">
        <f>MAIN!B258</f>
        <v>SMH US Equity</v>
      </c>
      <c r="C257" s="4" t="str">
        <f>MAIN!C257</f>
        <v>Silver Trust</v>
      </c>
      <c r="D257" s="4" t="str">
        <f>MAIN!D257</f>
        <v>ETF</v>
      </c>
      <c r="E257" s="4">
        <f ca="1">VLOOKUP($B257,MAIN!$B:$E,4,FALSE)</f>
        <v>5</v>
      </c>
      <c r="F257" s="3">
        <f>[3]SM!B257</f>
        <v>0</v>
      </c>
      <c r="G257" s="3">
        <f>[3]SM!C257</f>
        <v>0</v>
      </c>
      <c r="H257" s="3">
        <f>[3]SM!D257</f>
        <v>45982</v>
      </c>
      <c r="I257" s="4">
        <f>[3]SM!E257</f>
        <v>1</v>
      </c>
      <c r="J257" s="3">
        <f>[3]SM!F257</f>
        <v>46051</v>
      </c>
      <c r="K257" s="5">
        <f>[3]SM!G257</f>
        <v>-19.885484181480308</v>
      </c>
      <c r="L257" s="5">
        <f>[3]SM!$H257</f>
        <v>46.607425119670481</v>
      </c>
      <c r="M257" s="4">
        <f ca="1">[3]SM!I257</f>
        <v>4</v>
      </c>
    </row>
    <row r="258" spans="1:13" x14ac:dyDescent="0.25">
      <c r="A258" s="4">
        <v>257</v>
      </c>
      <c r="B258" s="4" t="str">
        <f>MAIN!B259</f>
        <v>SPHB US Equity</v>
      </c>
      <c r="C258" s="4" t="str">
        <f>MAIN!C258</f>
        <v>Semiconductor ETF</v>
      </c>
      <c r="D258" s="4" t="str">
        <f>MAIN!D258</f>
        <v>ETF</v>
      </c>
      <c r="E258" s="4">
        <f ca="1">VLOOKUP($B258,MAIN!$B:$E,4,FALSE)</f>
        <v>5</v>
      </c>
      <c r="F258" s="3">
        <f>[3]SM!B258</f>
        <v>0</v>
      </c>
      <c r="G258" s="3">
        <f>[3]SM!C258</f>
        <v>0</v>
      </c>
      <c r="H258" s="3">
        <f>[3]SM!D258</f>
        <v>45982</v>
      </c>
      <c r="I258" s="4">
        <f>[3]SM!E258</f>
        <v>1</v>
      </c>
      <c r="J258" s="3">
        <f>[3]SM!F258</f>
        <v>46051</v>
      </c>
      <c r="K258" s="5">
        <f>[3]SM!G258</f>
        <v>-9.7520567194877827</v>
      </c>
      <c r="L258" s="5">
        <f>[3]SM!$H258</f>
        <v>56.740852581663006</v>
      </c>
      <c r="M258" s="4">
        <f ca="1">[3]SM!I258</f>
        <v>2</v>
      </c>
    </row>
    <row r="259" spans="1:13" x14ac:dyDescent="0.25">
      <c r="A259" s="4">
        <v>258</v>
      </c>
      <c r="B259" s="4" t="str">
        <f>MAIN!B260</f>
        <v>SPHQ US Equity</v>
      </c>
      <c r="C259" s="4" t="str">
        <f>MAIN!C259</f>
        <v>S&amp;P 500 High Beta ETF</v>
      </c>
      <c r="D259" s="4" t="str">
        <f>MAIN!D259</f>
        <v>ETF</v>
      </c>
      <c r="E259" s="4">
        <f ca="1">VLOOKUP($B259,MAIN!$B:$E,4,FALSE)</f>
        <v>2</v>
      </c>
      <c r="F259" s="3">
        <f>[3]SM!B259</f>
        <v>0</v>
      </c>
      <c r="G259" s="3">
        <f>[3]SM!C259</f>
        <v>0</v>
      </c>
      <c r="H259" s="3">
        <f>[3]SM!D259</f>
        <v>45982</v>
      </c>
      <c r="I259" s="4">
        <f>[3]SM!E259</f>
        <v>1</v>
      </c>
      <c r="J259" s="3">
        <f>[3]SM!F259</f>
        <v>46063</v>
      </c>
      <c r="K259" s="5">
        <f>[3]SM!G259</f>
        <v>-8.5813255095857315</v>
      </c>
      <c r="L259" s="5">
        <f>[3]SM!$H259</f>
        <v>57.911583791565057</v>
      </c>
      <c r="M259" s="4">
        <f ca="1">[3]SM!I259</f>
        <v>2</v>
      </c>
    </row>
    <row r="260" spans="1:13" x14ac:dyDescent="0.25">
      <c r="A260" s="4">
        <v>259</v>
      </c>
      <c r="B260" s="4" t="str">
        <f>MAIN!B261</f>
        <v>SPLV US Equity</v>
      </c>
      <c r="C260" s="4" t="str">
        <f>MAIN!C260</f>
        <v>S&amp;P 500 Quality ETF</v>
      </c>
      <c r="D260" s="4" t="str">
        <f>MAIN!D260</f>
        <v>ETF</v>
      </c>
      <c r="E260" s="4">
        <f ca="1">VLOOKUP($B260,MAIN!$B:$E,4,FALSE)</f>
        <v>7</v>
      </c>
      <c r="F260" s="3">
        <f>[3]SM!B260</f>
        <v>0</v>
      </c>
      <c r="G260" s="3">
        <f>[3]SM!C260</f>
        <v>0</v>
      </c>
      <c r="H260" s="3">
        <f>[3]SM!D260</f>
        <v>45981</v>
      </c>
      <c r="I260" s="4">
        <f>[3]SM!E260</f>
        <v>1</v>
      </c>
      <c r="J260" s="3">
        <f>[3]SM!F260</f>
        <v>46059</v>
      </c>
      <c r="K260" s="5">
        <f>[3]SM!G260</f>
        <v>-2.9446786724654785</v>
      </c>
      <c r="L260" s="5">
        <f>[3]SM!$H260</f>
        <v>63.54823062868531</v>
      </c>
      <c r="M260" s="4">
        <f ca="1">[3]SM!I260</f>
        <v>2</v>
      </c>
    </row>
    <row r="261" spans="1:13" x14ac:dyDescent="0.25">
      <c r="A261" s="4">
        <v>260</v>
      </c>
      <c r="B261" s="4" t="str">
        <f>MAIN!B262</f>
        <v>SPMO US Equity</v>
      </c>
      <c r="C261" s="4" t="str">
        <f>MAIN!C261</f>
        <v>S&amp;P 500 Low Volatility ETF</v>
      </c>
      <c r="D261" s="4" t="str">
        <f>MAIN!D261</f>
        <v>ETF</v>
      </c>
      <c r="E261" s="4">
        <f ca="1">VLOOKUP($B261,MAIN!$B:$E,4,FALSE)</f>
        <v>3</v>
      </c>
      <c r="F261" s="3">
        <f>[3]SM!B261</f>
        <v>0</v>
      </c>
      <c r="G261" s="3">
        <f>[3]SM!C261</f>
        <v>0</v>
      </c>
      <c r="H261" s="3">
        <f>[3]SM!D261</f>
        <v>46000</v>
      </c>
      <c r="I261" s="4">
        <f>[3]SM!E261</f>
        <v>1</v>
      </c>
      <c r="J261" s="3">
        <f>[3]SM!F261</f>
        <v>46063</v>
      </c>
      <c r="K261" s="5">
        <f>[3]SM!G261</f>
        <v>5.1888665887574064</v>
      </c>
      <c r="L261" s="5">
        <f>[3]SM!$H261</f>
        <v>71.681775889908195</v>
      </c>
      <c r="M261" s="4">
        <f ca="1">[3]SM!I261</f>
        <v>2</v>
      </c>
    </row>
    <row r="262" spans="1:13" x14ac:dyDescent="0.25">
      <c r="A262" s="4">
        <v>261</v>
      </c>
      <c r="B262" s="4" t="str">
        <f>MAIN!B263</f>
        <v>SPY US Equity</v>
      </c>
      <c r="C262" s="4" t="str">
        <f>MAIN!C262</f>
        <v>S&amp;P 500 Momentum ETF</v>
      </c>
      <c r="D262" s="4" t="str">
        <f>MAIN!D262</f>
        <v>ETF</v>
      </c>
      <c r="E262" s="4">
        <f ca="1">VLOOKUP($B262,MAIN!$B:$E,4,FALSE)</f>
        <v>5</v>
      </c>
      <c r="F262" s="3">
        <f>[3]SM!B262</f>
        <v>0</v>
      </c>
      <c r="G262" s="3">
        <f>[3]SM!C262</f>
        <v>0</v>
      </c>
      <c r="H262" s="3">
        <f>[3]SM!D262</f>
        <v>45982</v>
      </c>
      <c r="I262" s="4">
        <f>[3]SM!E262</f>
        <v>1</v>
      </c>
      <c r="J262" s="3">
        <f>[3]SM!F262</f>
        <v>46063</v>
      </c>
      <c r="K262" s="5">
        <f>[3]SM!G262</f>
        <v>-11.645085235768676</v>
      </c>
      <c r="L262" s="5">
        <f>[3]SM!$H262</f>
        <v>54.847824065382113</v>
      </c>
      <c r="M262" s="4">
        <f ca="1">[3]SM!I262</f>
        <v>2</v>
      </c>
    </row>
    <row r="263" spans="1:13" x14ac:dyDescent="0.25">
      <c r="A263" s="4">
        <v>262</v>
      </c>
      <c r="B263" s="4" t="str">
        <f>MAIN!B264</f>
        <v>TAN US Equity</v>
      </c>
      <c r="C263" s="4" t="str">
        <f>MAIN!C263</f>
        <v>SPDR S&amp;P 500 ETF Trust</v>
      </c>
      <c r="D263" s="4" t="str">
        <f>MAIN!D263</f>
        <v>ETF</v>
      </c>
      <c r="E263" s="4">
        <f ca="1">VLOOKUP($B263,MAIN!$B:$E,4,FALSE)</f>
        <v>5</v>
      </c>
      <c r="F263" s="3">
        <f>[3]SM!B263</f>
        <v>0</v>
      </c>
      <c r="G263" s="3">
        <f>[3]SM!C263</f>
        <v>0</v>
      </c>
      <c r="H263" s="3">
        <f>[3]SM!D263</f>
        <v>45982</v>
      </c>
      <c r="I263" s="4">
        <f>[3]SM!E263</f>
        <v>1</v>
      </c>
      <c r="J263" s="3">
        <f>[3]SM!F263</f>
        <v>46050</v>
      </c>
      <c r="K263" s="5">
        <f>[3]SM!G263</f>
        <v>-13.514423084219132</v>
      </c>
      <c r="L263" s="5">
        <f>[3]SM!$H263</f>
        <v>52.978486216931657</v>
      </c>
      <c r="M263" s="4">
        <f ca="1">[3]SM!I263</f>
        <v>2</v>
      </c>
    </row>
    <row r="264" spans="1:13" x14ac:dyDescent="0.25">
      <c r="A264" s="4">
        <v>263</v>
      </c>
      <c r="B264" s="4" t="str">
        <f>MAIN!B265</f>
        <v>TBT US Equity</v>
      </c>
      <c r="C264" s="4" t="str">
        <f>MAIN!C264</f>
        <v>Solar ETF</v>
      </c>
      <c r="D264" s="4" t="str">
        <f>MAIN!D264</f>
        <v>ETF</v>
      </c>
      <c r="E264" s="4">
        <f ca="1">VLOOKUP($B264,MAIN!$B:$E,4,FALSE)</f>
        <v>-1</v>
      </c>
      <c r="F264" s="3">
        <f>[3]SM!B264</f>
        <v>0</v>
      </c>
      <c r="G264" s="3">
        <f>[3]SM!C264</f>
        <v>0</v>
      </c>
      <c r="H264" s="3">
        <f>[3]SM!D264</f>
        <v>45982</v>
      </c>
      <c r="I264" s="4">
        <f>[3]SM!E264</f>
        <v>1</v>
      </c>
      <c r="J264" s="3">
        <f>[3]SM!F264</f>
        <v>46063</v>
      </c>
      <c r="K264" s="5">
        <f>[3]SM!G264</f>
        <v>-1.7240971487489816</v>
      </c>
      <c r="L264" s="5">
        <f>[3]SM!$H264</f>
        <v>64.768812152401807</v>
      </c>
      <c r="M264" s="4">
        <f ca="1">[3]SM!I264</f>
        <v>2</v>
      </c>
    </row>
    <row r="265" spans="1:13" x14ac:dyDescent="0.25">
      <c r="A265" s="4">
        <v>264</v>
      </c>
      <c r="B265" s="4" t="str">
        <f>MAIN!B266</f>
        <v>TIGR US Equity</v>
      </c>
      <c r="C265" s="4" t="str">
        <f>MAIN!C265</f>
        <v>UltraShort 20+ Year Treasury ETF</v>
      </c>
      <c r="D265" s="4" t="str">
        <f>MAIN!D265</f>
        <v>ETF</v>
      </c>
      <c r="E265" s="4">
        <f ca="1">VLOOKUP($B265,MAIN!$B:$E,4,FALSE)</f>
        <v>-1</v>
      </c>
      <c r="F265" s="3">
        <f>[3]SM!B265</f>
        <v>0</v>
      </c>
      <c r="G265" s="3">
        <f>[3]SM!C265</f>
        <v>0</v>
      </c>
      <c r="H265" s="3">
        <f>[3]SM!D265</f>
        <v>45987</v>
      </c>
      <c r="I265" s="4">
        <f>[3]SM!E265</f>
        <v>1</v>
      </c>
      <c r="J265" s="3">
        <f>[3]SM!F265</f>
        <v>46042</v>
      </c>
      <c r="K265" s="5">
        <f>[3]SM!G265</f>
        <v>-26.180884586349833</v>
      </c>
      <c r="L265" s="5">
        <f>[3]SM!$H265</f>
        <v>40.312024714800955</v>
      </c>
      <c r="M265" s="4">
        <f ca="1">[3]SM!I265</f>
        <v>6</v>
      </c>
    </row>
    <row r="266" spans="1:13" x14ac:dyDescent="0.25">
      <c r="A266" s="4">
        <v>265</v>
      </c>
      <c r="B266" s="4" t="str">
        <f>MAIN!B267</f>
        <v>TIP US Equity</v>
      </c>
      <c r="C266" s="4" t="str">
        <f>MAIN!C266</f>
        <v>Up Fintech Holding Ltd ETF</v>
      </c>
      <c r="D266" s="4" t="str">
        <f>MAIN!D266</f>
        <v>ETF</v>
      </c>
      <c r="E266" s="4">
        <f ca="1">VLOOKUP($B266,MAIN!$B:$E,4,FALSE)</f>
        <v>5</v>
      </c>
      <c r="F266" s="3">
        <f>[3]SM!B266</f>
        <v>0</v>
      </c>
      <c r="G266" s="3">
        <f>[3]SM!C266</f>
        <v>0</v>
      </c>
      <c r="H266" s="3">
        <f>[3]SM!D266</f>
        <v>46058</v>
      </c>
      <c r="I266" s="4">
        <f>[3]SM!E266</f>
        <v>1</v>
      </c>
      <c r="J266" s="3">
        <f>[3]SM!F266</f>
        <v>46034</v>
      </c>
      <c r="K266" s="5">
        <f>[3]SM!G266</f>
        <v>-22.435239141328267</v>
      </c>
      <c r="L266" s="5">
        <f>[3]SM!$H266</f>
        <v>44.057670159822521</v>
      </c>
      <c r="M266" s="4">
        <f ca="1">[3]SM!I266</f>
        <v>7</v>
      </c>
    </row>
    <row r="267" spans="1:13" x14ac:dyDescent="0.25">
      <c r="A267" s="4">
        <v>266</v>
      </c>
      <c r="B267" s="4" t="str">
        <f>MAIN!B268</f>
        <v>TLT US Equity</v>
      </c>
      <c r="C267" s="4" t="str">
        <f>MAIN!C267</f>
        <v>TIPS Bond ETF</v>
      </c>
      <c r="D267" s="4" t="str">
        <f>MAIN!D267</f>
        <v>ETF</v>
      </c>
      <c r="E267" s="4">
        <f ca="1">VLOOKUP($B267,MAIN!$B:$E,4,FALSE)</f>
        <v>4</v>
      </c>
      <c r="F267" s="3">
        <f>[3]SM!B267</f>
        <v>0</v>
      </c>
      <c r="G267" s="3">
        <f>[3]SM!C267</f>
        <v>0</v>
      </c>
      <c r="H267" s="3">
        <f>[3]SM!D267</f>
        <v>46014</v>
      </c>
      <c r="I267" s="4">
        <f>[3]SM!E267</f>
        <v>1</v>
      </c>
      <c r="J267" s="3">
        <f>[3]SM!F267</f>
        <v>46063</v>
      </c>
      <c r="K267" s="5">
        <f>[3]SM!G267</f>
        <v>-1.2663027368881927</v>
      </c>
      <c r="L267" s="5">
        <f>[3]SM!$H267</f>
        <v>65.226606564262596</v>
      </c>
      <c r="M267" s="4">
        <f ca="1">[3]SM!I267</f>
        <v>2</v>
      </c>
    </row>
    <row r="268" spans="1:13" x14ac:dyDescent="0.25">
      <c r="A268" s="4">
        <v>267</v>
      </c>
      <c r="B268" s="4" t="str">
        <f>MAIN!B269</f>
        <v>TUR US Equity</v>
      </c>
      <c r="C268" s="4" t="str">
        <f>MAIN!C268</f>
        <v>20+ Year Treasury Bond ETF</v>
      </c>
      <c r="D268" s="4" t="str">
        <f>MAIN!D268</f>
        <v>ETF</v>
      </c>
      <c r="E268" s="4">
        <f ca="1">VLOOKUP($B268,MAIN!$B:$E,4,FALSE)</f>
        <v>4</v>
      </c>
      <c r="F268" s="3">
        <f>[3]SM!B268</f>
        <v>0</v>
      </c>
      <c r="G268" s="3">
        <f>[3]SM!C268</f>
        <v>0</v>
      </c>
      <c r="H268" s="3">
        <f>[3]SM!D268</f>
        <v>46042</v>
      </c>
      <c r="I268" s="4">
        <f>[3]SM!E268</f>
        <v>1</v>
      </c>
      <c r="J268" s="3">
        <f>[3]SM!F268</f>
        <v>46063</v>
      </c>
      <c r="K268" s="5">
        <f>[3]SM!G268</f>
        <v>-5.1764986207431818</v>
      </c>
      <c r="L268" s="5">
        <f>[3]SM!$H268</f>
        <v>61.316410680407607</v>
      </c>
      <c r="M268" s="4">
        <f ca="1">[3]SM!I268</f>
        <v>2</v>
      </c>
    </row>
    <row r="269" spans="1:13" x14ac:dyDescent="0.25">
      <c r="A269" s="4">
        <v>268</v>
      </c>
      <c r="B269" s="4" t="str">
        <f>MAIN!B270</f>
        <v>UAE US Equity</v>
      </c>
      <c r="C269" s="4" t="str">
        <f>MAIN!C269</f>
        <v>MSCI Turkey ETF</v>
      </c>
      <c r="D269" s="4" t="str">
        <f>MAIN!D269</f>
        <v>ETF</v>
      </c>
      <c r="E269" s="4">
        <f ca="1">VLOOKUP($B269,MAIN!$B:$E,4,FALSE)</f>
        <v>1</v>
      </c>
      <c r="F269" s="3">
        <f>[3]SM!B269</f>
        <v>0</v>
      </c>
      <c r="G269" s="3">
        <f>[3]SM!C269</f>
        <v>0</v>
      </c>
      <c r="H269" s="3">
        <f>[3]SM!D269</f>
        <v>45975</v>
      </c>
      <c r="I269" s="4">
        <f>[3]SM!E269</f>
        <v>1</v>
      </c>
      <c r="J269" s="3">
        <f>[3]SM!F269</f>
        <v>46057</v>
      </c>
      <c r="K269" s="5">
        <f>[3]SM!G269</f>
        <v>-0.30097849938572097</v>
      </c>
      <c r="L269" s="5">
        <f>[3]SM!$H269</f>
        <v>66.191930801765068</v>
      </c>
      <c r="M269" s="4">
        <f ca="1">[3]SM!I269</f>
        <v>2</v>
      </c>
    </row>
    <row r="270" spans="1:13" x14ac:dyDescent="0.25">
      <c r="A270" s="4">
        <v>269</v>
      </c>
      <c r="B270" s="4" t="str">
        <f>MAIN!B271</f>
        <v>UFO US Equity</v>
      </c>
      <c r="C270" s="4" t="str">
        <f>MAIN!C270</f>
        <v>MSCI UAE ETF</v>
      </c>
      <c r="D270" s="4" t="str">
        <f>MAIN!D270</f>
        <v>ETF</v>
      </c>
      <c r="E270" s="4">
        <f ca="1">VLOOKUP($B270,MAIN!$B:$E,4,FALSE)</f>
        <v>5</v>
      </c>
      <c r="F270" s="3">
        <f>[3]SM!B270</f>
        <v>0</v>
      </c>
      <c r="G270" s="3">
        <f>[3]SM!C270</f>
        <v>0</v>
      </c>
      <c r="H270" s="3">
        <f>[3]SM!D270</f>
        <v>45992</v>
      </c>
      <c r="I270" s="4">
        <f>[3]SM!E270</f>
        <v>1</v>
      </c>
      <c r="J270" s="3">
        <f>[3]SM!F270</f>
        <v>46063</v>
      </c>
      <c r="K270" s="5">
        <f>[3]SM!G270</f>
        <v>13.769136992856957</v>
      </c>
      <c r="L270" s="5">
        <f>[3]SM!$H270</f>
        <v>80.262046294007746</v>
      </c>
      <c r="M270" s="4">
        <f ca="1">[3]SM!I270</f>
        <v>2</v>
      </c>
    </row>
    <row r="271" spans="1:13" x14ac:dyDescent="0.25">
      <c r="A271" s="4">
        <v>270</v>
      </c>
      <c r="B271" s="4" t="str">
        <f>MAIN!B272</f>
        <v>UNG US Equity</v>
      </c>
      <c r="C271" s="4" t="str">
        <f>MAIN!C271</f>
        <v>Procure Space ETF</v>
      </c>
      <c r="D271" s="4" t="str">
        <f>MAIN!D271</f>
        <v>ETF</v>
      </c>
      <c r="E271" s="4">
        <f ca="1">VLOOKUP($B271,MAIN!$B:$E,4,FALSE)</f>
        <v>-1</v>
      </c>
      <c r="F271" s="3">
        <f>[3]SM!B271</f>
        <v>0</v>
      </c>
      <c r="G271" s="3">
        <f>[3]SM!C271</f>
        <v>0</v>
      </c>
      <c r="H271" s="3">
        <f>[3]SM!D271</f>
        <v>45982</v>
      </c>
      <c r="I271" s="4">
        <f>[3]SM!E271</f>
        <v>1</v>
      </c>
      <c r="J271" s="3">
        <f>[3]SM!F271</f>
        <v>46051</v>
      </c>
      <c r="K271" s="5">
        <f>[3]SM!G271</f>
        <v>-14.696272617148665</v>
      </c>
      <c r="L271" s="5">
        <f>[3]SM!$H271</f>
        <v>51.796636684002124</v>
      </c>
      <c r="M271" s="4">
        <f ca="1">[3]SM!I271</f>
        <v>2</v>
      </c>
    </row>
    <row r="272" spans="1:13" x14ac:dyDescent="0.25">
      <c r="A272" s="4">
        <v>271</v>
      </c>
      <c r="B272" s="4" t="str">
        <f>MAIN!B273</f>
        <v>URA US Equity</v>
      </c>
      <c r="C272" s="4" t="str">
        <f>MAIN!C272</f>
        <v>United States Natural Gas Fund LP</v>
      </c>
      <c r="D272" s="4" t="str">
        <f>MAIN!D272</f>
        <v>ETF</v>
      </c>
      <c r="E272" s="4">
        <f ca="1">VLOOKUP($B272,MAIN!$B:$E,4,FALSE)</f>
        <v>7</v>
      </c>
      <c r="F272" s="3">
        <f>[3]SM!B272</f>
        <v>0</v>
      </c>
      <c r="G272" s="3">
        <f>[3]SM!C272</f>
        <v>46027</v>
      </c>
      <c r="H272" s="3">
        <f>[3]SM!D272</f>
        <v>46037</v>
      </c>
      <c r="I272" s="4">
        <f>[3]SM!E272</f>
        <v>1</v>
      </c>
      <c r="J272" s="3">
        <f>[3]SM!F272</f>
        <v>46052</v>
      </c>
      <c r="K272" s="5">
        <f>[3]SM!G272</f>
        <v>-21.695884781170406</v>
      </c>
      <c r="L272" s="5">
        <f>[3]SM!$H272</f>
        <v>44.797024519980383</v>
      </c>
      <c r="M272" s="4">
        <f ca="1">[3]SM!I272</f>
        <v>4</v>
      </c>
    </row>
    <row r="273" spans="1:13" x14ac:dyDescent="0.25">
      <c r="A273" s="4">
        <v>272</v>
      </c>
      <c r="B273" s="4" t="str">
        <f>MAIN!B274</f>
        <v>URNM US Equity</v>
      </c>
      <c r="C273" s="4" t="str">
        <f>MAIN!C273</f>
        <v>Uranium ETF</v>
      </c>
      <c r="D273" s="4" t="str">
        <f>MAIN!D273</f>
        <v>ETF</v>
      </c>
      <c r="E273" s="4">
        <f ca="1">VLOOKUP($B273,MAIN!$B:$E,4,FALSE)</f>
        <v>7</v>
      </c>
      <c r="F273" s="3">
        <f>[3]SM!B273</f>
        <v>0</v>
      </c>
      <c r="G273" s="3">
        <f>[3]SM!C273</f>
        <v>0</v>
      </c>
      <c r="H273" s="3">
        <f>[3]SM!D273</f>
        <v>45982</v>
      </c>
      <c r="I273" s="4">
        <f>[3]SM!E273</f>
        <v>1</v>
      </c>
      <c r="J273" s="3">
        <f>[3]SM!F273</f>
        <v>46051</v>
      </c>
      <c r="K273" s="5">
        <f>[3]SM!G273</f>
        <v>-14.964460249254792</v>
      </c>
      <c r="L273" s="5">
        <f>[3]SM!$H273</f>
        <v>51.528449051895997</v>
      </c>
      <c r="M273" s="4">
        <f ca="1">[3]SM!I273</f>
        <v>2</v>
      </c>
    </row>
    <row r="274" spans="1:13" x14ac:dyDescent="0.25">
      <c r="A274" s="4">
        <v>273</v>
      </c>
      <c r="B274" s="4" t="str">
        <f>MAIN!B275</f>
        <v>USMV US Equity</v>
      </c>
      <c r="C274" s="4" t="str">
        <f>MAIN!C274</f>
        <v>Sprott Uranium Miners ETF</v>
      </c>
      <c r="D274" s="4" t="str">
        <f>MAIN!D274</f>
        <v>ETF</v>
      </c>
      <c r="E274" s="4">
        <f ca="1">VLOOKUP($B274,MAIN!$B:$E,4,FALSE)</f>
        <v>5</v>
      </c>
      <c r="F274" s="3">
        <f>[3]SM!B274</f>
        <v>0</v>
      </c>
      <c r="G274" s="3">
        <f>[3]SM!C274</f>
        <v>0</v>
      </c>
      <c r="H274" s="3">
        <f>[3]SM!D274</f>
        <v>45982</v>
      </c>
      <c r="I274" s="4">
        <f>[3]SM!E274</f>
        <v>1</v>
      </c>
      <c r="J274" s="3">
        <f>[3]SM!F274</f>
        <v>46051</v>
      </c>
      <c r="K274" s="5">
        <f>[3]SM!G274</f>
        <v>-14.52698216801447</v>
      </c>
      <c r="L274" s="5">
        <f>[3]SM!$H274</f>
        <v>51.965927133136319</v>
      </c>
      <c r="M274" s="4">
        <f ca="1">[3]SM!I274</f>
        <v>2</v>
      </c>
    </row>
    <row r="275" spans="1:13" x14ac:dyDescent="0.25">
      <c r="A275" s="4">
        <v>274</v>
      </c>
      <c r="B275" s="4" t="str">
        <f>MAIN!B276</f>
        <v>USO US Equity</v>
      </c>
      <c r="C275" s="4" t="str">
        <f>MAIN!C275</f>
        <v>MSCI USA Min Vol Factor ETF</v>
      </c>
      <c r="D275" s="4" t="str">
        <f>MAIN!D275</f>
        <v>ETF</v>
      </c>
      <c r="E275" s="4">
        <f ca="1">VLOOKUP($B275,MAIN!$B:$E,4,FALSE)</f>
        <v>5</v>
      </c>
      <c r="F275" s="3">
        <f>[3]SM!B275</f>
        <v>0</v>
      </c>
      <c r="G275" s="3">
        <f>[3]SM!C275</f>
        <v>0</v>
      </c>
      <c r="H275" s="3">
        <f>[3]SM!D275</f>
        <v>45981</v>
      </c>
      <c r="I275" s="4">
        <f>[3]SM!E275</f>
        <v>1</v>
      </c>
      <c r="J275" s="3">
        <f>[3]SM!F275</f>
        <v>46063</v>
      </c>
      <c r="K275" s="5">
        <f>[3]SM!G275</f>
        <v>-6.1140698218489788</v>
      </c>
      <c r="L275" s="5">
        <f>[3]SM!$H275</f>
        <v>60.37883947930181</v>
      </c>
      <c r="M275" s="4">
        <f ca="1">[3]SM!I275</f>
        <v>2</v>
      </c>
    </row>
    <row r="276" spans="1:13" x14ac:dyDescent="0.25">
      <c r="A276" s="4">
        <v>275</v>
      </c>
      <c r="B276" s="4" t="str">
        <f>MAIN!B277</f>
        <v>UUP US Equity</v>
      </c>
      <c r="C276" s="4" t="str">
        <f>MAIN!C276</f>
        <v>United States Oil Fund LP</v>
      </c>
      <c r="D276" s="4" t="str">
        <f>MAIN!D276</f>
        <v>ETF</v>
      </c>
      <c r="E276" s="4">
        <f ca="1">VLOOKUP($B276,MAIN!$B:$E,4,FALSE)</f>
        <v>-1</v>
      </c>
      <c r="F276" s="3">
        <f>[3]SM!B276</f>
        <v>0</v>
      </c>
      <c r="G276" s="3">
        <f>[3]SM!C276</f>
        <v>0</v>
      </c>
      <c r="H276" s="3">
        <f>[3]SM!D276</f>
        <v>46007</v>
      </c>
      <c r="I276" s="4">
        <f>[3]SM!E276</f>
        <v>1</v>
      </c>
      <c r="J276" s="3">
        <f>[3]SM!F276</f>
        <v>46051</v>
      </c>
      <c r="K276" s="5">
        <f>[3]SM!G276</f>
        <v>-5.4557427788074904</v>
      </c>
      <c r="L276" s="5">
        <f>[3]SM!$H276</f>
        <v>61.037166522343298</v>
      </c>
      <c r="M276" s="4">
        <f ca="1">[3]SM!I276</f>
        <v>2</v>
      </c>
    </row>
    <row r="277" spans="1:13" x14ac:dyDescent="0.25">
      <c r="A277" s="4">
        <v>276</v>
      </c>
      <c r="B277" s="4" t="str">
        <f>MAIN!B278</f>
        <v>VIS US Equity</v>
      </c>
      <c r="C277" s="4" t="str">
        <f>MAIN!C277</f>
        <v>US Dollar Index Bullish Fund</v>
      </c>
      <c r="D277" s="4" t="str">
        <f>MAIN!D277</f>
        <v>ETF</v>
      </c>
      <c r="E277" s="4">
        <f ca="1">VLOOKUP($B277,MAIN!$B:$E,4,FALSE)</f>
        <v>4</v>
      </c>
      <c r="F277" s="3">
        <f>[3]SM!B277</f>
        <v>0</v>
      </c>
      <c r="G277" s="3">
        <f>[3]SM!C277</f>
        <v>0</v>
      </c>
      <c r="H277" s="3">
        <f>[3]SM!D277</f>
        <v>46049</v>
      </c>
      <c r="I277" s="4">
        <f>[3]SM!E277</f>
        <v>1</v>
      </c>
      <c r="J277" s="3">
        <f>[3]SM!F277</f>
        <v>46038</v>
      </c>
      <c r="K277" s="5">
        <f>[3]SM!G277</f>
        <v>-23.288299260781685</v>
      </c>
      <c r="L277" s="5">
        <f>[3]SM!$H277</f>
        <v>43.204610040369104</v>
      </c>
      <c r="M277" s="4">
        <f ca="1">[3]SM!I277</f>
        <v>6</v>
      </c>
    </row>
    <row r="278" spans="1:13" x14ac:dyDescent="0.25">
      <c r="A278" s="4">
        <v>277</v>
      </c>
      <c r="B278" s="4" t="str">
        <f>MAIN!B279</f>
        <v>VLUE US Equity</v>
      </c>
      <c r="C278" s="4" t="str">
        <f>MAIN!C278</f>
        <v>Industrials ETF</v>
      </c>
      <c r="D278" s="4" t="str">
        <f>MAIN!D278</f>
        <v>ETF</v>
      </c>
      <c r="E278" s="4">
        <f ca="1">VLOOKUP($B278,MAIN!$B:$E,4,FALSE)</f>
        <v>2</v>
      </c>
      <c r="F278" s="3">
        <f>[3]SM!B278</f>
        <v>0</v>
      </c>
      <c r="G278" s="3">
        <f>[3]SM!C278</f>
        <v>0</v>
      </c>
      <c r="H278" s="3">
        <f>[3]SM!D278</f>
        <v>45982</v>
      </c>
      <c r="I278" s="4">
        <f>[3]SM!E278</f>
        <v>1</v>
      </c>
      <c r="J278" s="3">
        <f>[3]SM!F278</f>
        <v>46063</v>
      </c>
      <c r="K278" s="5">
        <f>[3]SM!G278</f>
        <v>6.4305131740268564</v>
      </c>
      <c r="L278" s="5">
        <f>[3]SM!$H278</f>
        <v>72.923422475177645</v>
      </c>
      <c r="M278" s="4">
        <f ca="1">[3]SM!I278</f>
        <v>2</v>
      </c>
    </row>
    <row r="279" spans="1:13" x14ac:dyDescent="0.25">
      <c r="A279" s="4">
        <v>278</v>
      </c>
      <c r="B279" s="4" t="str">
        <f>MAIN!B280</f>
        <v>VNM US Equity</v>
      </c>
      <c r="C279" s="4" t="str">
        <f>MAIN!C279</f>
        <v>MSCI USA Value Factor ETF</v>
      </c>
      <c r="D279" s="4" t="str">
        <f>MAIN!D279</f>
        <v>ETF</v>
      </c>
      <c r="E279" s="4">
        <f ca="1">VLOOKUP($B279,MAIN!$B:$E,4,FALSE)</f>
        <v>1</v>
      </c>
      <c r="F279" s="3">
        <f>[3]SM!B279</f>
        <v>0</v>
      </c>
      <c r="G279" s="3">
        <f>[3]SM!C279</f>
        <v>0</v>
      </c>
      <c r="H279" s="3">
        <f>[3]SM!D279</f>
        <v>45981</v>
      </c>
      <c r="I279" s="4">
        <f>[3]SM!E279</f>
        <v>1</v>
      </c>
      <c r="J279" s="3">
        <f>[3]SM!F279</f>
        <v>46059</v>
      </c>
      <c r="K279" s="5">
        <f>[3]SM!G279</f>
        <v>-0.39599627479073263</v>
      </c>
      <c r="L279" s="5">
        <f>[3]SM!$H279</f>
        <v>66.096913026360056</v>
      </c>
      <c r="M279" s="4">
        <f ca="1">[3]SM!I279</f>
        <v>2</v>
      </c>
    </row>
    <row r="280" spans="1:13" x14ac:dyDescent="0.25">
      <c r="A280" s="4">
        <v>279</v>
      </c>
      <c r="B280" s="4" t="str">
        <f>MAIN!B281</f>
        <v>VXX US Equity</v>
      </c>
      <c r="C280" s="4" t="str">
        <f>MAIN!C280</f>
        <v>Vietnam ETF</v>
      </c>
      <c r="D280" s="4" t="str">
        <f>MAIN!D280</f>
        <v>ETF</v>
      </c>
      <c r="E280" s="4">
        <f ca="1">VLOOKUP($B280,MAIN!$B:$E,4,FALSE)</f>
        <v>-1</v>
      </c>
      <c r="F280" s="3">
        <f>[3]SM!B280</f>
        <v>0</v>
      </c>
      <c r="G280" s="3">
        <f>[3]SM!C280</f>
        <v>0</v>
      </c>
      <c r="H280" s="3">
        <f>[3]SM!D280</f>
        <v>45974</v>
      </c>
      <c r="I280" s="4">
        <f>[3]SM!E280</f>
        <v>1</v>
      </c>
      <c r="J280" s="3">
        <f>[3]SM!F280</f>
        <v>46035</v>
      </c>
      <c r="K280" s="5">
        <f>[3]SM!G280</f>
        <v>-27.980928718972102</v>
      </c>
      <c r="L280" s="5">
        <f>[3]SM!$H280</f>
        <v>38.511980582178687</v>
      </c>
      <c r="M280" s="4">
        <f ca="1">[3]SM!I280</f>
        <v>6</v>
      </c>
    </row>
    <row r="281" spans="1:13" x14ac:dyDescent="0.25">
      <c r="A281" s="4">
        <v>280</v>
      </c>
      <c r="B281" s="4" t="str">
        <f>MAIN!B282</f>
        <v>WCLD US Equity</v>
      </c>
      <c r="C281" s="4" t="str">
        <f>MAIN!C281</f>
        <v>VIX Short-Term Futures ETN</v>
      </c>
      <c r="D281" s="4" t="str">
        <f>MAIN!D281</f>
        <v>ETF</v>
      </c>
      <c r="E281" s="4">
        <f ca="1">VLOOKUP($B281,MAIN!$B:$E,4,FALSE)</f>
        <v>-1</v>
      </c>
      <c r="F281" s="3">
        <f>[3]SM!B281</f>
        <v>0</v>
      </c>
      <c r="G281" s="3">
        <f>[3]SM!C281</f>
        <v>46014</v>
      </c>
      <c r="H281" s="3">
        <f>[3]SM!D281</f>
        <v>46031</v>
      </c>
      <c r="I281" s="4">
        <f>[3]SM!E281</f>
        <v>1</v>
      </c>
      <c r="J281" s="3">
        <f>[3]SM!F281</f>
        <v>46042</v>
      </c>
      <c r="K281" s="5">
        <f>[3]SM!G281</f>
        <v>-17.676895005819787</v>
      </c>
      <c r="L281" s="5">
        <f>[3]SM!$H281</f>
        <v>48.816014295331001</v>
      </c>
      <c r="M281" s="4">
        <f ca="1">[3]SM!I281</f>
        <v>6</v>
      </c>
    </row>
    <row r="282" spans="1:13" x14ac:dyDescent="0.25">
      <c r="A282" s="4">
        <v>281</v>
      </c>
      <c r="B282" s="4" t="str">
        <f>MAIN!B283</f>
        <v>XAR US Equity</v>
      </c>
      <c r="C282" s="4" t="str">
        <f>MAIN!C282</f>
        <v>WisdomTree Cloud Computing Fund</v>
      </c>
      <c r="D282" s="4" t="str">
        <f>MAIN!D282</f>
        <v>ETF</v>
      </c>
      <c r="E282" s="4">
        <f ca="1">VLOOKUP($B282,MAIN!$B:$E,4,FALSE)</f>
        <v>7</v>
      </c>
      <c r="F282" s="3">
        <f>[3]SM!B282</f>
        <v>0</v>
      </c>
      <c r="G282" s="3">
        <f>[3]SM!C282</f>
        <v>46058</v>
      </c>
      <c r="H282" s="3">
        <f>[3]SM!D282</f>
        <v>46058</v>
      </c>
      <c r="I282" s="4">
        <f>[3]SM!E282</f>
        <v>1</v>
      </c>
      <c r="J282" s="3">
        <f>[3]SM!F282</f>
        <v>46034</v>
      </c>
      <c r="K282" s="5">
        <f>[3]SM!G282</f>
        <v>-32.940147749132763</v>
      </c>
      <c r="L282" s="5">
        <f>[3]SM!$H282</f>
        <v>33.552761552018026</v>
      </c>
      <c r="M282" s="4">
        <f ca="1">[3]SM!I282</f>
        <v>9</v>
      </c>
    </row>
    <row r="283" spans="1:13" x14ac:dyDescent="0.25">
      <c r="A283" s="4">
        <v>282</v>
      </c>
      <c r="B283" s="4" t="str">
        <f>MAIN!B284</f>
        <v>XBI US Equity</v>
      </c>
      <c r="C283" s="4" t="str">
        <f>MAIN!C283</f>
        <v>SPDR S&amp;P Aerospace &amp; Defense ETF</v>
      </c>
      <c r="D283" s="4" t="str">
        <f>MAIN!D283</f>
        <v>ETF</v>
      </c>
      <c r="E283" s="4">
        <f ca="1">VLOOKUP($B283,MAIN!$B:$E,4,FALSE)</f>
        <v>5</v>
      </c>
      <c r="F283" s="3">
        <f>[3]SM!B283</f>
        <v>0</v>
      </c>
      <c r="G283" s="3">
        <f>[3]SM!C283</f>
        <v>0</v>
      </c>
      <c r="H283" s="3">
        <f>[3]SM!D283</f>
        <v>45982</v>
      </c>
      <c r="I283" s="4">
        <f>[3]SM!E283</f>
        <v>1</v>
      </c>
      <c r="J283" s="3">
        <f>[3]SM!F283</f>
        <v>46038</v>
      </c>
      <c r="K283" s="5">
        <f>[3]SM!G283</f>
        <v>-15.395512669557107</v>
      </c>
      <c r="L283" s="5">
        <f>[3]SM!$H283</f>
        <v>51.097396631593682</v>
      </c>
      <c r="M283" s="4">
        <f ca="1">[3]SM!I283</f>
        <v>6</v>
      </c>
    </row>
    <row r="284" spans="1:13" x14ac:dyDescent="0.25">
      <c r="A284" s="4">
        <v>283</v>
      </c>
      <c r="B284" s="4" t="str">
        <f>MAIN!B285</f>
        <v>XHB US Equity</v>
      </c>
      <c r="C284" s="4" t="str">
        <f>MAIN!C284</f>
        <v>SPDR S&amp;P Biotech ETF</v>
      </c>
      <c r="D284" s="4" t="str">
        <f>MAIN!D284</f>
        <v>ETF</v>
      </c>
      <c r="E284" s="4">
        <f ca="1">VLOOKUP($B284,MAIN!$B:$E,4,FALSE)</f>
        <v>6</v>
      </c>
      <c r="F284" s="3">
        <f>[3]SM!B284</f>
        <v>0</v>
      </c>
      <c r="G284" s="3">
        <f>[3]SM!C284</f>
        <v>0</v>
      </c>
      <c r="H284" s="3">
        <f>[3]SM!D284</f>
        <v>45975</v>
      </c>
      <c r="I284" s="4">
        <f>[3]SM!E284</f>
        <v>1</v>
      </c>
      <c r="J284" s="3">
        <f>[3]SM!F284</f>
        <v>46044</v>
      </c>
      <c r="K284" s="5">
        <f>[3]SM!G284</f>
        <v>-15.961261238384736</v>
      </c>
      <c r="L284" s="5">
        <f>[3]SM!$H284</f>
        <v>50.531648062766052</v>
      </c>
      <c r="M284" s="4">
        <f ca="1">[3]SM!I284</f>
        <v>6</v>
      </c>
    </row>
    <row r="285" spans="1:13" x14ac:dyDescent="0.25">
      <c r="A285" s="4">
        <v>284</v>
      </c>
      <c r="B285" s="4" t="str">
        <f>MAIN!B286</f>
        <v>XLB US Equity</v>
      </c>
      <c r="C285" s="4" t="str">
        <f>MAIN!C285</f>
        <v>SPDR S&amp;P Homebuilders ETF</v>
      </c>
      <c r="D285" s="4" t="str">
        <f>MAIN!D285</f>
        <v>ETF</v>
      </c>
      <c r="E285" s="4">
        <f ca="1">VLOOKUP($B285,MAIN!$B:$E,4,FALSE)</f>
        <v>4</v>
      </c>
      <c r="F285" s="3">
        <f>[3]SM!B285</f>
        <v>0</v>
      </c>
      <c r="G285" s="3">
        <f>[3]SM!C285</f>
        <v>0</v>
      </c>
      <c r="H285" s="3">
        <f>[3]SM!D285</f>
        <v>45979</v>
      </c>
      <c r="I285" s="4">
        <f>[3]SM!E285</f>
        <v>1</v>
      </c>
      <c r="J285" s="3">
        <f>[3]SM!F285</f>
        <v>46063</v>
      </c>
      <c r="K285" s="5">
        <f>[3]SM!G285</f>
        <v>3.6792725541787377</v>
      </c>
      <c r="L285" s="5">
        <f>[3]SM!$H285</f>
        <v>70.172181855329526</v>
      </c>
      <c r="M285" s="4">
        <f ca="1">[3]SM!I285</f>
        <v>2</v>
      </c>
    </row>
    <row r="286" spans="1:13" x14ac:dyDescent="0.25">
      <c r="A286" s="4">
        <v>285</v>
      </c>
      <c r="B286" s="4" t="str">
        <f>MAIN!B287</f>
        <v>XLC US Equity</v>
      </c>
      <c r="C286" s="4" t="str">
        <f>MAIN!C286</f>
        <v>Materials Select Sector SPDR Fund</v>
      </c>
      <c r="D286" s="4" t="str">
        <f>MAIN!D286</f>
        <v>ETF</v>
      </c>
      <c r="E286" s="4">
        <f ca="1">VLOOKUP($B286,MAIN!$B:$E,4,FALSE)</f>
        <v>4</v>
      </c>
      <c r="F286" s="3">
        <f>[3]SM!B286</f>
        <v>0</v>
      </c>
      <c r="G286" s="3">
        <f>[3]SM!C286</f>
        <v>0</v>
      </c>
      <c r="H286" s="3">
        <f>[3]SM!D286</f>
        <v>45981</v>
      </c>
      <c r="I286" s="4">
        <f>[3]SM!E286</f>
        <v>1</v>
      </c>
      <c r="J286" s="3">
        <f>[3]SM!F286</f>
        <v>46063</v>
      </c>
      <c r="K286" s="5">
        <f>[3]SM!G286</f>
        <v>6.4252912257569932</v>
      </c>
      <c r="L286" s="5">
        <f>[3]SM!$H286</f>
        <v>72.918200526907782</v>
      </c>
      <c r="M286" s="4">
        <f ca="1">[3]SM!I286</f>
        <v>2</v>
      </c>
    </row>
    <row r="287" spans="1:13" x14ac:dyDescent="0.25">
      <c r="A287" s="4">
        <v>286</v>
      </c>
      <c r="B287" s="4" t="str">
        <f>MAIN!B288</f>
        <v>XLE US Equity</v>
      </c>
      <c r="C287" s="4" t="str">
        <f>MAIN!C287</f>
        <v>Communication Services Select SPDR Fund</v>
      </c>
      <c r="D287" s="4" t="str">
        <f>MAIN!D287</f>
        <v>ETF</v>
      </c>
      <c r="E287" s="4">
        <f ca="1">VLOOKUP($B287,MAIN!$B:$E,4,FALSE)</f>
        <v>4</v>
      </c>
      <c r="F287" s="3">
        <f>[3]SM!B287</f>
        <v>0</v>
      </c>
      <c r="G287" s="3">
        <f>[3]SM!C287</f>
        <v>0</v>
      </c>
      <c r="H287" s="3">
        <f>[3]SM!D287</f>
        <v>45981</v>
      </c>
      <c r="I287" s="4">
        <f>[3]SM!E287</f>
        <v>1</v>
      </c>
      <c r="J287" s="3">
        <f>[3]SM!F287</f>
        <v>46055</v>
      </c>
      <c r="K287" s="5">
        <f>[3]SM!G287</f>
        <v>-13.869406826292682</v>
      </c>
      <c r="L287" s="5">
        <f>[3]SM!$H287</f>
        <v>52.623502474858107</v>
      </c>
      <c r="M287" s="4">
        <f ca="1">[3]SM!I287</f>
        <v>2</v>
      </c>
    </row>
    <row r="288" spans="1:13" x14ac:dyDescent="0.25">
      <c r="A288" s="4">
        <v>287</v>
      </c>
      <c r="B288" s="4" t="str">
        <f>MAIN!B289</f>
        <v>XLF US Equity</v>
      </c>
      <c r="C288" s="4" t="str">
        <f>MAIN!C288</f>
        <v>Energy Select SPDR Fund</v>
      </c>
      <c r="D288" s="4" t="str">
        <f>MAIN!D288</f>
        <v>ETF</v>
      </c>
      <c r="E288" s="4">
        <f ca="1">VLOOKUP($B288,MAIN!$B:$E,4,FALSE)</f>
        <v>-1</v>
      </c>
      <c r="F288" s="3">
        <f>[3]SM!B288</f>
        <v>0</v>
      </c>
      <c r="G288" s="3">
        <f>[3]SM!C288</f>
        <v>0</v>
      </c>
      <c r="H288" s="3">
        <f>[3]SM!D288</f>
        <v>46007</v>
      </c>
      <c r="I288" s="4">
        <f>[3]SM!E288</f>
        <v>1</v>
      </c>
      <c r="J288" s="3">
        <f>[3]SM!F288</f>
        <v>46063</v>
      </c>
      <c r="K288" s="5">
        <f>[3]SM!G288</f>
        <v>8.5184436461330648</v>
      </c>
      <c r="L288" s="5">
        <f>[3]SM!$H288</f>
        <v>75.011352947283854</v>
      </c>
      <c r="M288" s="4">
        <f ca="1">[3]SM!I288</f>
        <v>2</v>
      </c>
    </row>
    <row r="289" spans="1:13" x14ac:dyDescent="0.25">
      <c r="A289" s="4">
        <v>288</v>
      </c>
      <c r="B289" s="4" t="str">
        <f>MAIN!B290</f>
        <v>XLI US Equity</v>
      </c>
      <c r="C289" s="4" t="str">
        <f>MAIN!C289</f>
        <v>Financial Select SPDR Fund</v>
      </c>
      <c r="D289" s="4" t="str">
        <f>MAIN!D289</f>
        <v>ETF</v>
      </c>
      <c r="E289" s="4">
        <f ca="1">VLOOKUP($B289,MAIN!$B:$E,4,FALSE)</f>
        <v>4</v>
      </c>
      <c r="F289" s="3">
        <f>[3]SM!B289</f>
        <v>0</v>
      </c>
      <c r="G289" s="3">
        <f>[3]SM!C289</f>
        <v>0</v>
      </c>
      <c r="H289" s="3">
        <f>[3]SM!D289</f>
        <v>45981</v>
      </c>
      <c r="I289" s="4">
        <f>[3]SM!E289</f>
        <v>1</v>
      </c>
      <c r="J289" s="3">
        <f>[3]SM!F289</f>
        <v>46034</v>
      </c>
      <c r="K289" s="5">
        <f>[3]SM!G289</f>
        <v>-19.744760805096647</v>
      </c>
      <c r="L289" s="5">
        <f>[3]SM!$H289</f>
        <v>46.748148496054142</v>
      </c>
      <c r="M289" s="4">
        <f ca="1">[3]SM!I289</f>
        <v>6</v>
      </c>
    </row>
    <row r="290" spans="1:13" x14ac:dyDescent="0.25">
      <c r="A290" s="4">
        <v>289</v>
      </c>
      <c r="B290" s="4" t="str">
        <f>MAIN!B291</f>
        <v>XLK US Equity</v>
      </c>
      <c r="C290" s="4" t="str">
        <f>MAIN!C290</f>
        <v>Industrial Select SPDR Fund</v>
      </c>
      <c r="D290" s="4" t="str">
        <f>MAIN!D290</f>
        <v>ETF</v>
      </c>
      <c r="E290" s="4">
        <f ca="1">VLOOKUP($B290,MAIN!$B:$E,4,FALSE)</f>
        <v>-1</v>
      </c>
      <c r="F290" s="3">
        <f>[3]SM!B290</f>
        <v>0</v>
      </c>
      <c r="G290" s="3">
        <f>[3]SM!C290</f>
        <v>0</v>
      </c>
      <c r="H290" s="3">
        <f>[3]SM!D290</f>
        <v>45982</v>
      </c>
      <c r="I290" s="4">
        <f>[3]SM!E290</f>
        <v>1</v>
      </c>
      <c r="J290" s="3">
        <f>[3]SM!F290</f>
        <v>46063</v>
      </c>
      <c r="K290" s="5">
        <f>[3]SM!G290</f>
        <v>7.0367327905916284</v>
      </c>
      <c r="L290" s="5">
        <f>[3]SM!$H290</f>
        <v>73.529642091742417</v>
      </c>
      <c r="M290" s="4">
        <f ca="1">[3]SM!I290</f>
        <v>2</v>
      </c>
    </row>
    <row r="291" spans="1:13" x14ac:dyDescent="0.25">
      <c r="A291" s="4">
        <v>290</v>
      </c>
      <c r="B291" s="4" t="str">
        <f>MAIN!B292</f>
        <v>XLP US Equity</v>
      </c>
      <c r="C291" s="4" t="str">
        <f>MAIN!C291</f>
        <v>Technology Select SPDR Fund</v>
      </c>
      <c r="D291" s="4" t="str">
        <f>MAIN!D291</f>
        <v>ETF</v>
      </c>
      <c r="E291" s="4">
        <f ca="1">VLOOKUP($B291,MAIN!$B:$E,4,FALSE)</f>
        <v>6</v>
      </c>
      <c r="F291" s="3">
        <f>[3]SM!B291</f>
        <v>0</v>
      </c>
      <c r="G291" s="3">
        <f>[3]SM!C291</f>
        <v>0</v>
      </c>
      <c r="H291" s="3">
        <f>[3]SM!D291</f>
        <v>45982</v>
      </c>
      <c r="I291" s="4">
        <f>[3]SM!E291</f>
        <v>1</v>
      </c>
      <c r="J291" s="3">
        <f>[3]SM!F291</f>
        <v>46050</v>
      </c>
      <c r="K291" s="5">
        <f>[3]SM!G291</f>
        <v>-18.688228806227009</v>
      </c>
      <c r="L291" s="5">
        <f>[3]SM!$H291</f>
        <v>47.80468049492378</v>
      </c>
      <c r="M291" s="4">
        <f ca="1">[3]SM!I291</f>
        <v>4</v>
      </c>
    </row>
    <row r="292" spans="1:13" x14ac:dyDescent="0.25">
      <c r="A292" s="4">
        <v>291</v>
      </c>
      <c r="B292" s="4" t="str">
        <f>MAIN!B293</f>
        <v>XLRE US Equity</v>
      </c>
      <c r="C292" s="4" t="str">
        <f>MAIN!C292</f>
        <v>Consumer Staples Select SPDR Fund</v>
      </c>
      <c r="D292" s="4" t="str">
        <f>MAIN!D292</f>
        <v>ETF</v>
      </c>
      <c r="E292" s="4">
        <f ca="1">VLOOKUP($B292,MAIN!$B:$E,4,FALSE)</f>
        <v>5</v>
      </c>
      <c r="F292" s="3">
        <f>[3]SM!B292</f>
        <v>0</v>
      </c>
      <c r="G292" s="3">
        <f>[3]SM!C292</f>
        <v>0</v>
      </c>
      <c r="H292" s="3">
        <f>[3]SM!D292</f>
        <v>45980</v>
      </c>
      <c r="I292" s="4">
        <f>[3]SM!E292</f>
        <v>1</v>
      </c>
      <c r="J292" s="3">
        <f>[3]SM!F292</f>
        <v>46062</v>
      </c>
      <c r="K292" s="5">
        <f>[3]SM!G292</f>
        <v>8.3984388987469174</v>
      </c>
      <c r="L292" s="5">
        <f>[3]SM!$H292</f>
        <v>74.891348199897706</v>
      </c>
      <c r="M292" s="4">
        <f ca="1">[3]SM!I292</f>
        <v>2</v>
      </c>
    </row>
    <row r="293" spans="1:13" x14ac:dyDescent="0.25">
      <c r="A293" s="4">
        <v>292</v>
      </c>
      <c r="B293" s="4" t="str">
        <f>MAIN!B294</f>
        <v>XLU US Equity</v>
      </c>
      <c r="C293" s="4" t="str">
        <f>MAIN!C293</f>
        <v>Real Estate Select SPDR Fund</v>
      </c>
      <c r="D293" s="4" t="str">
        <f>MAIN!D293</f>
        <v>ETF</v>
      </c>
      <c r="E293" s="4">
        <f ca="1">VLOOKUP($B293,MAIN!$B:$E,4,FALSE)</f>
        <v>6</v>
      </c>
      <c r="F293" s="3">
        <f>[3]SM!B293</f>
        <v>0</v>
      </c>
      <c r="G293" s="3">
        <f>[3]SM!C293</f>
        <v>0</v>
      </c>
      <c r="H293" s="3">
        <f>[3]SM!D293</f>
        <v>46013</v>
      </c>
      <c r="I293" s="4">
        <f>[3]SM!E293</f>
        <v>1</v>
      </c>
      <c r="J293" s="3">
        <f>[3]SM!F293</f>
        <v>46063</v>
      </c>
      <c r="K293" s="5">
        <f>[3]SM!G293</f>
        <v>1.1177576436025021</v>
      </c>
      <c r="L293" s="5">
        <f>[3]SM!$H293</f>
        <v>67.610666944753291</v>
      </c>
      <c r="M293" s="4">
        <f ca="1">[3]SM!I293</f>
        <v>2</v>
      </c>
    </row>
    <row r="294" spans="1:13" x14ac:dyDescent="0.25">
      <c r="A294" s="4">
        <v>293</v>
      </c>
      <c r="B294" s="4" t="str">
        <f>MAIN!B295</f>
        <v>XLV US Equity</v>
      </c>
      <c r="C294" s="4" t="str">
        <f>MAIN!C294</f>
        <v>Utilities Select SPDR Fund</v>
      </c>
      <c r="D294" s="4" t="str">
        <f>MAIN!D294</f>
        <v>ETF</v>
      </c>
      <c r="E294" s="4">
        <f ca="1">VLOOKUP($B294,MAIN!$B:$E,4,FALSE)</f>
        <v>1</v>
      </c>
      <c r="F294" s="3">
        <f>[3]SM!B294</f>
        <v>0</v>
      </c>
      <c r="G294" s="3">
        <f>[3]SM!C294</f>
        <v>0</v>
      </c>
      <c r="H294" s="3">
        <f>[3]SM!D294</f>
        <v>46029</v>
      </c>
      <c r="I294" s="4">
        <f>[3]SM!E294</f>
        <v>1</v>
      </c>
      <c r="J294" s="3">
        <f>[3]SM!F294</f>
        <v>46063</v>
      </c>
      <c r="K294" s="5">
        <f>[3]SM!G294</f>
        <v>-3.0289963105157724</v>
      </c>
      <c r="L294" s="5">
        <f>[3]SM!$H294</f>
        <v>63.463912990635016</v>
      </c>
      <c r="M294" s="4">
        <f ca="1">[3]SM!I294</f>
        <v>2</v>
      </c>
    </row>
    <row r="295" spans="1:13" x14ac:dyDescent="0.25">
      <c r="A295" s="4">
        <v>294</v>
      </c>
      <c r="B295" s="4" t="str">
        <f>MAIN!B296</f>
        <v>XLY US Equity</v>
      </c>
      <c r="C295" s="4" t="str">
        <f>MAIN!C295</f>
        <v>Health Care Select SPDR Fund</v>
      </c>
      <c r="D295" s="4" t="str">
        <f>MAIN!D295</f>
        <v>ETF</v>
      </c>
      <c r="E295" s="4">
        <f ca="1">VLOOKUP($B295,MAIN!$B:$E,4,FALSE)</f>
        <v>-1</v>
      </c>
      <c r="F295" s="3">
        <f>[3]SM!B295</f>
        <v>0</v>
      </c>
      <c r="G295" s="3">
        <f>[3]SM!C295</f>
        <v>0</v>
      </c>
      <c r="H295" s="3">
        <f>[3]SM!D295</f>
        <v>46000</v>
      </c>
      <c r="I295" s="4">
        <f>[3]SM!E295</f>
        <v>1</v>
      </c>
      <c r="J295" s="3">
        <f>[3]SM!F295</f>
        <v>46044</v>
      </c>
      <c r="K295" s="5">
        <f>[3]SM!G295</f>
        <v>-17.777420086284955</v>
      </c>
      <c r="L295" s="5">
        <f>[3]SM!$H295</f>
        <v>48.715489214865833</v>
      </c>
      <c r="M295" s="4">
        <f ca="1">[3]SM!I295</f>
        <v>6</v>
      </c>
    </row>
    <row r="296" spans="1:13" x14ac:dyDescent="0.25">
      <c r="A296" s="4">
        <v>295</v>
      </c>
      <c r="B296" s="4" t="str">
        <f>MAIN!B297</f>
        <v>XME US Equity</v>
      </c>
      <c r="C296" s="4" t="str">
        <f>MAIN!C296</f>
        <v>Consumer Discretionary SPDR Fund</v>
      </c>
      <c r="D296" s="4" t="str">
        <f>MAIN!D296</f>
        <v>ETF</v>
      </c>
      <c r="E296" s="4">
        <f ca="1">VLOOKUP($B296,MAIN!$B:$E,4,FALSE)</f>
        <v>7</v>
      </c>
      <c r="F296" s="3">
        <f>[3]SM!B296</f>
        <v>0</v>
      </c>
      <c r="G296" s="3">
        <f>[3]SM!C296</f>
        <v>0</v>
      </c>
      <c r="H296" s="3">
        <f>[3]SM!D296</f>
        <v>45981</v>
      </c>
      <c r="I296" s="4">
        <f>[3]SM!E296</f>
        <v>1</v>
      </c>
      <c r="J296" s="3">
        <f>[3]SM!F296</f>
        <v>46034</v>
      </c>
      <c r="K296" s="5">
        <f>[3]SM!G296</f>
        <v>-25.289341021884745</v>
      </c>
      <c r="L296" s="5">
        <f>[3]SM!$H296</f>
        <v>41.203568279266044</v>
      </c>
      <c r="M296" s="4">
        <f ca="1">[3]SM!I296</f>
        <v>6</v>
      </c>
    </row>
    <row r="297" spans="1:13" x14ac:dyDescent="0.25">
      <c r="A297" s="4">
        <v>296</v>
      </c>
      <c r="B297" s="4" t="str">
        <f>MAIN!B298</f>
        <v>XOP US Equity</v>
      </c>
      <c r="C297" s="4" t="str">
        <f>MAIN!C297</f>
        <v>SPDR S&amp;P Metals &amp; Mining ETF</v>
      </c>
      <c r="D297" s="4" t="str">
        <f>MAIN!D297</f>
        <v>ETF</v>
      </c>
      <c r="E297" s="4">
        <f ca="1">VLOOKUP($B297,MAIN!$B:$E,4,FALSE)</f>
        <v>8</v>
      </c>
      <c r="F297" s="3">
        <f>[3]SM!B297</f>
        <v>0</v>
      </c>
      <c r="G297" s="3">
        <f>[3]SM!C297</f>
        <v>0</v>
      </c>
      <c r="H297" s="3">
        <f>[3]SM!D297</f>
        <v>45982</v>
      </c>
      <c r="I297" s="4">
        <f>[3]SM!E297</f>
        <v>1</v>
      </c>
      <c r="J297" s="3">
        <f>[3]SM!F297</f>
        <v>46048</v>
      </c>
      <c r="K297" s="5">
        <f>[3]SM!G297</f>
        <v>-12.442346951654933</v>
      </c>
      <c r="L297" s="5">
        <f>[3]SM!$H297</f>
        <v>54.050562349495856</v>
      </c>
      <c r="M297" s="4">
        <f ca="1">[3]SM!I297</f>
        <v>2</v>
      </c>
    </row>
    <row r="298" spans="1:13" x14ac:dyDescent="0.25">
      <c r="A298" s="4">
        <v>297</v>
      </c>
      <c r="B298" s="4" t="str">
        <f>MAIN!B299</f>
        <v>XRT US Equity</v>
      </c>
      <c r="C298" s="4" t="str">
        <f>MAIN!C298</f>
        <v>SPDR S&amp;P Oil &amp; Gas Exploration &amp; Production ETF</v>
      </c>
      <c r="D298" s="4" t="str">
        <f>MAIN!D298</f>
        <v>ETF</v>
      </c>
      <c r="E298" s="4">
        <f ca="1">VLOOKUP($B298,MAIN!$B:$E,4,FALSE)</f>
        <v>-1</v>
      </c>
      <c r="F298" s="3">
        <f>[3]SM!B298</f>
        <v>0</v>
      </c>
      <c r="G298" s="3">
        <f>[3]SM!C298</f>
        <v>0</v>
      </c>
      <c r="H298" s="3">
        <f>[3]SM!D298</f>
        <v>46029</v>
      </c>
      <c r="I298" s="4">
        <f>[3]SM!E298</f>
        <v>1</v>
      </c>
      <c r="J298" s="3">
        <f>[3]SM!F298</f>
        <v>46062</v>
      </c>
      <c r="K298" s="5">
        <f>[3]SM!G298</f>
        <v>0.78831851842571155</v>
      </c>
      <c r="L298" s="5">
        <f>[3]SM!$H298</f>
        <v>67.2812278195765</v>
      </c>
      <c r="M298" s="4">
        <f ca="1">[3]SM!I298</f>
        <v>2</v>
      </c>
    </row>
    <row r="299" spans="1:13" x14ac:dyDescent="0.25">
      <c r="A299" s="4">
        <v>298</v>
      </c>
      <c r="B299" s="4" t="str">
        <f>MAIN!B300</f>
        <v>AS51 Index</v>
      </c>
      <c r="C299" s="4" t="str">
        <f>MAIN!C299</f>
        <v>SPDR S&amp;P Retail ETF</v>
      </c>
      <c r="D299" s="4" t="str">
        <f>MAIN!D299</f>
        <v>ETF</v>
      </c>
      <c r="E299" s="4">
        <f ca="1">VLOOKUP($B299,MAIN!$B:$E,4,FALSE)</f>
        <v>3</v>
      </c>
      <c r="F299" s="3">
        <f>[3]SM!B299</f>
        <v>0</v>
      </c>
      <c r="G299" s="3">
        <f>[3]SM!C299</f>
        <v>0</v>
      </c>
      <c r="H299" s="3">
        <f>[3]SM!D299</f>
        <v>45981</v>
      </c>
      <c r="I299" s="4">
        <f>[3]SM!E299</f>
        <v>1</v>
      </c>
      <c r="J299" s="3">
        <f>[3]SM!F299</f>
        <v>46044</v>
      </c>
      <c r="K299" s="5">
        <f>[3]SM!G299</f>
        <v>-19.015081394278901</v>
      </c>
      <c r="L299" s="5">
        <f>[3]SM!$H299</f>
        <v>47.477827906871887</v>
      </c>
      <c r="M299" s="4">
        <f ca="1">[3]SM!I299</f>
        <v>6</v>
      </c>
    </row>
    <row r="300" spans="1:13" x14ac:dyDescent="0.25">
      <c r="A300" s="4">
        <v>299</v>
      </c>
      <c r="B300" s="4" t="str">
        <f>MAIN!B301</f>
        <v>BKX Index</v>
      </c>
      <c r="C300" s="4" t="str">
        <f>MAIN!C300</f>
        <v>S&amp;P/ASX 200 INDEX</v>
      </c>
      <c r="D300" s="4" t="str">
        <f>MAIN!D300</f>
        <v>INDEX</v>
      </c>
      <c r="E300" s="4">
        <f ca="1">VLOOKUP($B300,MAIN!$B:$E,4,FALSE)</f>
        <v>5</v>
      </c>
      <c r="F300" s="3">
        <f>[3]SM!B300</f>
        <v>0</v>
      </c>
      <c r="G300" s="3">
        <f>[3]SM!C300</f>
        <v>0</v>
      </c>
      <c r="H300" s="3">
        <f>[3]SM!D300</f>
        <v>45982</v>
      </c>
      <c r="I300" s="4">
        <f>[3]SM!E300</f>
        <v>1</v>
      </c>
      <c r="J300" s="3">
        <f>[3]SM!F300</f>
        <v>46050</v>
      </c>
      <c r="K300" s="5">
        <f>[3]SM!G300</f>
        <v>-13.286873355386497</v>
      </c>
      <c r="L300" s="5">
        <f>[3]SM!$H300</f>
        <v>53.206035945764292</v>
      </c>
      <c r="M300" s="4">
        <f ca="1">[3]SM!I300</f>
        <v>2</v>
      </c>
    </row>
    <row r="301" spans="1:13" x14ac:dyDescent="0.25">
      <c r="A301" s="4">
        <v>300</v>
      </c>
      <c r="B301" s="4" t="str">
        <f>MAIN!B302</f>
        <v>CAC Index</v>
      </c>
      <c r="C301" s="4" t="str">
        <f>MAIN!C301</f>
        <v>KBW BANK INDEX</v>
      </c>
      <c r="D301" s="4" t="str">
        <f>MAIN!D301</f>
        <v>INDEX</v>
      </c>
      <c r="E301" s="4">
        <f ca="1">VLOOKUP($B301,MAIN!$B:$E,4,FALSE)</f>
        <v>6</v>
      </c>
      <c r="F301" s="3">
        <f>[3]SM!B301</f>
        <v>0</v>
      </c>
      <c r="G301" s="3">
        <f>[3]SM!C301</f>
        <v>0</v>
      </c>
      <c r="H301" s="3">
        <f>[3]SM!D301</f>
        <v>45979</v>
      </c>
      <c r="I301" s="4">
        <f>[3]SM!E301</f>
        <v>1</v>
      </c>
      <c r="J301" s="3">
        <f>[3]SM!F301</f>
        <v>46063</v>
      </c>
      <c r="K301" s="5">
        <f>[3]SM!G301</f>
        <v>-4.6355219378781456</v>
      </c>
      <c r="L301" s="5">
        <f>[3]SM!$H301</f>
        <v>61.857387363272643</v>
      </c>
      <c r="M301" s="4">
        <f ca="1">[3]SM!I301</f>
        <v>2</v>
      </c>
    </row>
    <row r="302" spans="1:13" x14ac:dyDescent="0.25">
      <c r="A302" s="4">
        <v>301</v>
      </c>
      <c r="B302" s="4" t="str">
        <f>MAIN!B303</f>
        <v>CCMP Index</v>
      </c>
      <c r="C302" s="4" t="str">
        <f>MAIN!C302</f>
        <v>CAC 40 INDEX</v>
      </c>
      <c r="D302" s="4" t="str">
        <f>MAIN!D302</f>
        <v>INDEX</v>
      </c>
      <c r="E302" s="4">
        <f ca="1">VLOOKUP($B302,MAIN!$B:$E,4,FALSE)</f>
        <v>-1</v>
      </c>
      <c r="F302" s="3">
        <f>[3]SM!B302</f>
        <v>0</v>
      </c>
      <c r="G302" s="3">
        <f>[3]SM!C302</f>
        <v>0</v>
      </c>
      <c r="H302" s="3">
        <f>[3]SM!D302</f>
        <v>45982</v>
      </c>
      <c r="I302" s="4">
        <f>[3]SM!E302</f>
        <v>1</v>
      </c>
      <c r="J302" s="3">
        <f>[3]SM!F302</f>
        <v>46036</v>
      </c>
      <c r="K302" s="5">
        <f>[3]SM!G302</f>
        <v>-2.8563564613634753</v>
      </c>
      <c r="L302" s="5">
        <f>[3]SM!$H302</f>
        <v>63.636552839787313</v>
      </c>
      <c r="M302" s="4">
        <f ca="1">[3]SM!I302</f>
        <v>4</v>
      </c>
    </row>
    <row r="303" spans="1:13" x14ac:dyDescent="0.25">
      <c r="A303" s="4">
        <v>302</v>
      </c>
      <c r="B303" s="4" t="str">
        <f>MAIN!B304</f>
        <v>DAX Index</v>
      </c>
      <c r="C303" s="4" t="str">
        <f>MAIN!C303</f>
        <v>NASDAQ COMPOSITE INDEX</v>
      </c>
      <c r="D303" s="4" t="str">
        <f>MAIN!D303</f>
        <v>INDEX</v>
      </c>
      <c r="E303" s="4">
        <f ca="1">VLOOKUP($B303,MAIN!$B:$E,4,FALSE)</f>
        <v>7</v>
      </c>
      <c r="F303" s="3">
        <f>[3]SM!B304</f>
        <v>0</v>
      </c>
      <c r="G303" s="3">
        <f>[3]SM!C304</f>
        <v>0</v>
      </c>
      <c r="H303" s="3">
        <f>[3]SM!D304</f>
        <v>45982</v>
      </c>
      <c r="I303" s="4">
        <f>[3]SM!E304</f>
        <v>1</v>
      </c>
      <c r="J303" s="3">
        <f>[3]SM!F304</f>
        <v>46035</v>
      </c>
      <c r="K303" s="5">
        <f>[3]SM!G304</f>
        <v>-10.43656284958923</v>
      </c>
      <c r="L303" s="5">
        <f>[3]SM!$H304</f>
        <v>56.056346451561559</v>
      </c>
      <c r="M303" s="4">
        <f ca="1">[3]SM!I304</f>
        <v>4</v>
      </c>
    </row>
    <row r="304" spans="1:13" x14ac:dyDescent="0.25">
      <c r="A304" s="4">
        <v>303</v>
      </c>
      <c r="B304" s="4" t="str">
        <f>MAIN!B305</f>
        <v>FTSEMIB Index</v>
      </c>
      <c r="C304" s="4" t="str">
        <f>MAIN!C304</f>
        <v>DAX INDEX</v>
      </c>
      <c r="D304" s="4" t="str">
        <f>MAIN!D304</f>
        <v>INDEX</v>
      </c>
      <c r="E304" s="4">
        <f ca="1">VLOOKUP($B304,MAIN!$B:$E,4,FALSE)</f>
        <v>6</v>
      </c>
      <c r="F304" s="3">
        <f>[3]SM!B305</f>
        <v>0</v>
      </c>
      <c r="G304" s="3">
        <f>[3]SM!C305</f>
        <v>0</v>
      </c>
      <c r="H304" s="3">
        <f>[3]SM!D305</f>
        <v>45986</v>
      </c>
      <c r="I304" s="4">
        <f>[3]SM!E305</f>
        <v>1</v>
      </c>
      <c r="J304" s="3">
        <f>[3]SM!F305</f>
        <v>46057</v>
      </c>
      <c r="K304" s="5">
        <f>[3]SM!G305</f>
        <v>-1.890593911924654</v>
      </c>
      <c r="L304" s="5">
        <f>[3]SM!$H305</f>
        <v>64.602315389226135</v>
      </c>
      <c r="M304" s="4">
        <f ca="1">[3]SM!I305</f>
        <v>2</v>
      </c>
    </row>
    <row r="305" spans="1:13" x14ac:dyDescent="0.25">
      <c r="A305" s="4">
        <v>304</v>
      </c>
      <c r="B305" s="4" t="str">
        <f>MAIN!B306</f>
        <v>HSCEI Index</v>
      </c>
      <c r="C305" s="4" t="str">
        <f>MAIN!C305</f>
        <v>FTSE MIB INDEX</v>
      </c>
      <c r="D305" s="4" t="str">
        <f>MAIN!D305</f>
        <v>INDEX</v>
      </c>
      <c r="E305" s="4">
        <f ca="1">VLOOKUP($B305,MAIN!$B:$E,4,FALSE)</f>
        <v>4</v>
      </c>
      <c r="F305" s="3">
        <f>[3]SM!B306</f>
        <v>0</v>
      </c>
      <c r="G305" s="3">
        <f>[3]SM!C306</f>
        <v>0</v>
      </c>
      <c r="H305" s="3">
        <f>[3]SM!D306</f>
        <v>46007</v>
      </c>
      <c r="I305" s="4">
        <f>[3]SM!E306</f>
        <v>1</v>
      </c>
      <c r="J305" s="3">
        <f>[3]SM!F306</f>
        <v>46051</v>
      </c>
      <c r="K305" s="5">
        <f>[3]SM!G306</f>
        <v>-12.776498181352494</v>
      </c>
      <c r="L305" s="5">
        <f>[3]SM!$H306</f>
        <v>53.716411119798295</v>
      </c>
      <c r="M305" s="4">
        <f ca="1">[3]SM!I306</f>
        <v>2</v>
      </c>
    </row>
    <row r="306" spans="1:13" x14ac:dyDescent="0.25">
      <c r="A306" s="4">
        <v>305</v>
      </c>
      <c r="B306" s="4" t="str">
        <f>MAIN!B307</f>
        <v>HSI Index</v>
      </c>
      <c r="C306" s="4" t="str">
        <f>MAIN!C306</f>
        <v>HSCEI INDEX</v>
      </c>
      <c r="D306" s="4" t="str">
        <f>MAIN!D306</f>
        <v>INDEX</v>
      </c>
      <c r="E306" s="4">
        <f ca="1">VLOOKUP($B306,MAIN!$B:$E,4,FALSE)</f>
        <v>8</v>
      </c>
      <c r="F306" s="3">
        <f>[3]SM!B307</f>
        <v>0</v>
      </c>
      <c r="G306" s="3">
        <f>[3]SM!C307</f>
        <v>0</v>
      </c>
      <c r="H306" s="3">
        <f>[3]SM!D307</f>
        <v>46007</v>
      </c>
      <c r="I306" s="4">
        <f>[3]SM!E307</f>
        <v>1</v>
      </c>
      <c r="J306" s="3">
        <f>[3]SM!F307</f>
        <v>46051</v>
      </c>
      <c r="K306" s="5">
        <f>[3]SM!G307</f>
        <v>-9.9410112921752543</v>
      </c>
      <c r="L306" s="5">
        <f>[3]SM!$H307</f>
        <v>56.551898008975535</v>
      </c>
      <c r="M306" s="4">
        <f ca="1">[3]SM!I307</f>
        <v>2</v>
      </c>
    </row>
    <row r="307" spans="1:13" x14ac:dyDescent="0.25">
      <c r="A307" s="4">
        <v>306</v>
      </c>
      <c r="B307" s="4" t="str">
        <f>MAIN!B308</f>
        <v>IBEX Index</v>
      </c>
      <c r="C307" s="4" t="str">
        <f>MAIN!C307</f>
        <v>HANG SENG INDEX</v>
      </c>
      <c r="D307" s="4" t="str">
        <f>MAIN!D307</f>
        <v>INDEX</v>
      </c>
      <c r="E307" s="4">
        <f ca="1">VLOOKUP($B307,MAIN!$B:$E,4,FALSE)</f>
        <v>1</v>
      </c>
      <c r="F307" s="3">
        <f>[3]SM!B308</f>
        <v>0</v>
      </c>
      <c r="G307" s="3">
        <f>[3]SM!C308</f>
        <v>0</v>
      </c>
      <c r="H307" s="3">
        <f>[3]SM!D308</f>
        <v>45982</v>
      </c>
      <c r="I307" s="4">
        <f>[3]SM!E308</f>
        <v>1</v>
      </c>
      <c r="J307" s="3">
        <f>[3]SM!F308</f>
        <v>46056</v>
      </c>
      <c r="K307" s="5">
        <f>[3]SM!G308</f>
        <v>-4.1947786051399376</v>
      </c>
      <c r="L307" s="5">
        <f>[3]SM!$H308</f>
        <v>62.298130696010851</v>
      </c>
      <c r="M307" s="4">
        <f ca="1">[3]SM!I308</f>
        <v>2</v>
      </c>
    </row>
    <row r="308" spans="1:13" x14ac:dyDescent="0.25">
      <c r="A308" s="4">
        <v>307</v>
      </c>
      <c r="B308" s="4" t="str">
        <f>MAIN!B309</f>
        <v>IBOV Index</v>
      </c>
      <c r="C308" s="4" t="str">
        <f>MAIN!C308</f>
        <v>IBEX 35 INDEX</v>
      </c>
      <c r="D308" s="4" t="str">
        <f>MAIN!D308</f>
        <v>INDEX</v>
      </c>
      <c r="E308" s="4">
        <f ca="1">VLOOKUP($B308,MAIN!$B:$E,4,FALSE)</f>
        <v>3</v>
      </c>
      <c r="F308" s="3">
        <f>[3]SM!B309</f>
        <v>0</v>
      </c>
      <c r="G308" s="3">
        <f>[3]SM!C309</f>
        <v>0</v>
      </c>
      <c r="H308" s="3">
        <f>[3]SM!D309</f>
        <v>45982</v>
      </c>
      <c r="I308" s="4">
        <f>[3]SM!E309</f>
        <v>1</v>
      </c>
      <c r="J308" s="3">
        <f>[3]SM!F309</f>
        <v>46056</v>
      </c>
      <c r="K308" s="5">
        <f>[3]SM!G309</f>
        <v>5.6073991289323573</v>
      </c>
      <c r="L308" s="5">
        <f>[3]SM!$H309</f>
        <v>72.100308430083146</v>
      </c>
      <c r="M308" s="4">
        <f ca="1">[3]SM!I309</f>
        <v>2</v>
      </c>
    </row>
    <row r="309" spans="1:13" x14ac:dyDescent="0.25">
      <c r="A309" s="4">
        <v>308</v>
      </c>
      <c r="B309" s="4" t="str">
        <f>MAIN!B310</f>
        <v>INDU Index</v>
      </c>
      <c r="C309" s="4" t="str">
        <f>MAIN!C309</f>
        <v>BRAZIL BOVESPA STOCK INDEX</v>
      </c>
      <c r="D309" s="4" t="str">
        <f>MAIN!D309</f>
        <v>INDEX</v>
      </c>
      <c r="E309" s="4">
        <f ca="1">VLOOKUP($B309,MAIN!$B:$E,4,FALSE)</f>
        <v>5</v>
      </c>
      <c r="F309" s="3">
        <f>[3]SM!B310</f>
        <v>0</v>
      </c>
      <c r="G309" s="3">
        <f>[3]SM!C310</f>
        <v>0</v>
      </c>
      <c r="H309" s="3">
        <f>[3]SM!D310</f>
        <v>45981</v>
      </c>
      <c r="I309" s="4">
        <f>[3]SM!E310</f>
        <v>1</v>
      </c>
      <c r="J309" s="3">
        <f>[3]SM!F310</f>
        <v>46063</v>
      </c>
      <c r="K309" s="5">
        <f>[3]SM!G310</f>
        <v>-4.7311496653930192</v>
      </c>
      <c r="L309" s="5">
        <f>[3]SM!$H310</f>
        <v>61.76175963575777</v>
      </c>
      <c r="M309" s="4">
        <f ca="1">[3]SM!I310</f>
        <v>2</v>
      </c>
    </row>
    <row r="310" spans="1:13" x14ac:dyDescent="0.25">
      <c r="A310" s="4">
        <v>309</v>
      </c>
      <c r="B310" s="4" t="str">
        <f>MAIN!B311</f>
        <v>KOSPI Index</v>
      </c>
      <c r="C310" s="4" t="str">
        <f>MAIN!C310</f>
        <v>DOW JONES INDUSTRIAL AVERAGE INDEX</v>
      </c>
      <c r="D310" s="4" t="str">
        <f>MAIN!D310</f>
        <v>INDEX</v>
      </c>
      <c r="E310" s="4">
        <f ca="1">VLOOKUP($B310,MAIN!$B:$E,4,FALSE)</f>
        <v>5</v>
      </c>
      <c r="F310" s="3">
        <f>[3]SM!B311</f>
        <v>0</v>
      </c>
      <c r="G310" s="3">
        <f>[3]SM!C311</f>
        <v>0</v>
      </c>
      <c r="H310" s="3">
        <f>[3]SM!D311</f>
        <v>45986</v>
      </c>
      <c r="I310" s="4">
        <f>[3]SM!E311</f>
        <v>1</v>
      </c>
      <c r="J310" s="3">
        <f>[3]SM!F311</f>
        <v>46057</v>
      </c>
      <c r="K310" s="5">
        <f>[3]SM!G311</f>
        <v>-1.3965056874512669</v>
      </c>
      <c r="L310" s="5">
        <f>[3]SM!$H311</f>
        <v>65.096403613699522</v>
      </c>
      <c r="M310" s="4">
        <f ca="1">[3]SM!I311</f>
        <v>2</v>
      </c>
    </row>
    <row r="311" spans="1:13" x14ac:dyDescent="0.25">
      <c r="A311" s="4">
        <v>310</v>
      </c>
      <c r="B311" s="4" t="str">
        <f>MAIN!B312</f>
        <v>MEXBOL Index</v>
      </c>
      <c r="C311" s="4" t="str">
        <f>MAIN!C311</f>
        <v>KOSPI INDEX</v>
      </c>
      <c r="D311" s="4" t="str">
        <f>MAIN!D311</f>
        <v>INDEX</v>
      </c>
      <c r="E311" s="4">
        <f ca="1">VLOOKUP($B311,MAIN!$B:$E,4,FALSE)</f>
        <v>5</v>
      </c>
      <c r="F311" s="3">
        <f>[3]SM!B312</f>
        <v>0</v>
      </c>
      <c r="G311" s="3">
        <f>[3]SM!C312</f>
        <v>0</v>
      </c>
      <c r="H311" s="3">
        <f>[3]SM!D312</f>
        <v>45982</v>
      </c>
      <c r="I311" s="4">
        <f>[3]SM!E312</f>
        <v>1</v>
      </c>
      <c r="J311" s="3">
        <f>[3]SM!F312</f>
        <v>46063</v>
      </c>
      <c r="K311" s="5">
        <f>[3]SM!G312</f>
        <v>0.34324672834507908</v>
      </c>
      <c r="L311" s="5">
        <f>[3]SM!$H312</f>
        <v>66.836156029495868</v>
      </c>
      <c r="M311" s="4">
        <f ca="1">[3]SM!I312</f>
        <v>2</v>
      </c>
    </row>
    <row r="312" spans="1:13" x14ac:dyDescent="0.25">
      <c r="A312" s="4">
        <v>311</v>
      </c>
      <c r="B312" s="4" t="str">
        <f>MAIN!B313</f>
        <v>MID Index</v>
      </c>
      <c r="C312" s="4" t="str">
        <f>MAIN!C312</f>
        <v>MEXICO BOLSA INDEX</v>
      </c>
      <c r="D312" s="4" t="str">
        <f>MAIN!D312</f>
        <v>INDEX</v>
      </c>
      <c r="E312" s="4">
        <f ca="1">VLOOKUP($B312,MAIN!$B:$E,4,FALSE)</f>
        <v>2</v>
      </c>
      <c r="F312" s="3">
        <f>[3]SM!B313</f>
        <v>0</v>
      </c>
      <c r="G312" s="3">
        <f>[3]SM!C313</f>
        <v>0</v>
      </c>
      <c r="H312" s="3">
        <f>[3]SM!D313</f>
        <v>45981</v>
      </c>
      <c r="I312" s="4">
        <f>[3]SM!E313</f>
        <v>1</v>
      </c>
      <c r="J312" s="3">
        <f>[3]SM!F313</f>
        <v>46063</v>
      </c>
      <c r="K312" s="5">
        <f>[3]SM!G313</f>
        <v>1.9548960651990512</v>
      </c>
      <c r="L312" s="5">
        <f>[3]SM!$H313</f>
        <v>68.44780536634984</v>
      </c>
      <c r="M312" s="4">
        <f ca="1">[3]SM!I313</f>
        <v>2</v>
      </c>
    </row>
    <row r="313" spans="1:13" x14ac:dyDescent="0.25">
      <c r="A313" s="4">
        <v>312</v>
      </c>
      <c r="B313" s="4" t="str">
        <f>MAIN!B314</f>
        <v>NDX Index</v>
      </c>
      <c r="C313" s="4" t="str">
        <f>MAIN!C313</f>
        <v>S&amp;P Midcap 400 Index</v>
      </c>
      <c r="D313" s="4" t="str">
        <f>MAIN!D313</f>
        <v>INDEX</v>
      </c>
      <c r="E313" s="4">
        <f ca="1">VLOOKUP($B313,MAIN!$B:$E,4,FALSE)</f>
        <v>-1</v>
      </c>
      <c r="F313" s="3">
        <f>[3]SM!B314</f>
        <v>0</v>
      </c>
      <c r="G313" s="3">
        <f>[3]SM!C314</f>
        <v>0</v>
      </c>
      <c r="H313" s="3">
        <f>[3]SM!D314</f>
        <v>45982</v>
      </c>
      <c r="I313" s="4">
        <f>[3]SM!E314</f>
        <v>1</v>
      </c>
      <c r="J313" s="3">
        <f>[3]SM!F314</f>
        <v>46050</v>
      </c>
      <c r="K313" s="5">
        <f>[3]SM!G314</f>
        <v>-20.737077711746004</v>
      </c>
      <c r="L313" s="5">
        <f>[3]SM!$H314</f>
        <v>45.755831589404785</v>
      </c>
      <c r="M313" s="4">
        <f ca="1">[3]SM!I314</f>
        <v>4</v>
      </c>
    </row>
    <row r="314" spans="1:13" x14ac:dyDescent="0.25">
      <c r="A314" s="4">
        <v>313</v>
      </c>
      <c r="B314" s="4" t="str">
        <f>MAIN!B315</f>
        <v>NKY Index</v>
      </c>
      <c r="C314" s="4" t="str">
        <f>MAIN!C314</f>
        <v>NASDAQ 100 INDEX</v>
      </c>
      <c r="D314" s="4" t="str">
        <f>MAIN!D314</f>
        <v>INDEX</v>
      </c>
      <c r="E314" s="4">
        <f ca="1">VLOOKUP($B314,MAIN!$B:$E,4,FALSE)</f>
        <v>5</v>
      </c>
      <c r="F314" s="3">
        <f>[3]SM!B315</f>
        <v>0</v>
      </c>
      <c r="G314" s="3">
        <f>[3]SM!C315</f>
        <v>0</v>
      </c>
      <c r="H314" s="3">
        <f>[3]SM!D315</f>
        <v>45980</v>
      </c>
      <c r="I314" s="4">
        <f>[3]SM!E315</f>
        <v>1</v>
      </c>
      <c r="J314" s="3">
        <f>[3]SM!F315</f>
        <v>46063</v>
      </c>
      <c r="K314" s="5">
        <f>[3]SM!G315</f>
        <v>6.0335480670628812</v>
      </c>
      <c r="L314" s="5">
        <f>[3]SM!$H315</f>
        <v>72.52645736821367</v>
      </c>
      <c r="M314" s="4">
        <f ca="1">[3]SM!I315</f>
        <v>2</v>
      </c>
    </row>
    <row r="315" spans="1:13" x14ac:dyDescent="0.25">
      <c r="A315" s="4">
        <v>314</v>
      </c>
      <c r="B315" s="4" t="str">
        <f>MAIN!B316</f>
        <v>NYA Index</v>
      </c>
      <c r="C315" s="4" t="str">
        <f>MAIN!C315</f>
        <v>NIKKEI 225 INDEX</v>
      </c>
      <c r="D315" s="4" t="str">
        <f>MAIN!D315</f>
        <v>INDEX</v>
      </c>
      <c r="E315" s="4">
        <f ca="1">VLOOKUP($B315,MAIN!$B:$E,4,FALSE)</f>
        <v>2</v>
      </c>
      <c r="F315" s="3">
        <f>[3]SM!B316</f>
        <v>0</v>
      </c>
      <c r="G315" s="3">
        <f>[3]SM!C316</f>
        <v>0</v>
      </c>
      <c r="H315" s="3">
        <f>[3]SM!D316</f>
        <v>45981</v>
      </c>
      <c r="I315" s="4">
        <f>[3]SM!E316</f>
        <v>1</v>
      </c>
      <c r="J315" s="3">
        <f>[3]SM!F316</f>
        <v>46063</v>
      </c>
      <c r="K315" s="5">
        <f>[3]SM!G316</f>
        <v>1.7900960898281255</v>
      </c>
      <c r="L315" s="5">
        <f>[3]SM!$H316</f>
        <v>68.283005390978914</v>
      </c>
      <c r="M315" s="4">
        <f ca="1">[3]SM!I316</f>
        <v>2</v>
      </c>
    </row>
    <row r="316" spans="1:13" x14ac:dyDescent="0.25">
      <c r="A316" s="4">
        <v>315</v>
      </c>
      <c r="B316" s="4" t="str">
        <f>MAIN!B317</f>
        <v>OEX Index</v>
      </c>
      <c r="C316" s="4" t="str">
        <f>MAIN!C316</f>
        <v>New York Stock Exchange Composite Index</v>
      </c>
      <c r="D316" s="4" t="str">
        <f>MAIN!D316</f>
        <v>INDEX</v>
      </c>
      <c r="E316" s="4">
        <f ca="1">VLOOKUP($B316,MAIN!$B:$E,4,FALSE)</f>
        <v>-1</v>
      </c>
      <c r="F316" s="3">
        <f>[3]SM!B317</f>
        <v>0</v>
      </c>
      <c r="G316" s="3">
        <f>[3]SM!C317</f>
        <v>0</v>
      </c>
      <c r="H316" s="3">
        <f>[3]SM!D317</f>
        <v>45982</v>
      </c>
      <c r="I316" s="4">
        <f>[3]SM!E317</f>
        <v>1</v>
      </c>
      <c r="J316" s="3">
        <f>[3]SM!F317</f>
        <v>46034</v>
      </c>
      <c r="K316" s="5">
        <f>[3]SM!G317</f>
        <v>-17.530398035910132</v>
      </c>
      <c r="L316" s="5">
        <f>[3]SM!$H317</f>
        <v>48.962511265240657</v>
      </c>
      <c r="M316" s="4">
        <f ca="1">[3]SM!I317</f>
        <v>6</v>
      </c>
    </row>
    <row r="317" spans="1:13" x14ac:dyDescent="0.25">
      <c r="A317" s="4">
        <v>316</v>
      </c>
      <c r="B317" s="4" t="str">
        <f>MAIN!B318</f>
        <v>RAY Index</v>
      </c>
      <c r="C317" s="4" t="str">
        <f>MAIN!C317</f>
        <v>S&amp;P 100 INDEX</v>
      </c>
      <c r="D317" s="4" t="str">
        <f>MAIN!D317</f>
        <v>INDEX</v>
      </c>
      <c r="E317" s="4">
        <f ca="1">VLOOKUP($B317,MAIN!$B:$E,4,FALSE)</f>
        <v>5</v>
      </c>
      <c r="F317" s="3">
        <f>[3]SM!B318</f>
        <v>0</v>
      </c>
      <c r="G317" s="3">
        <f>[3]SM!C318</f>
        <v>0</v>
      </c>
      <c r="H317" s="3">
        <f>[3]SM!D318</f>
        <v>45982</v>
      </c>
      <c r="I317" s="4">
        <f>[3]SM!E318</f>
        <v>1</v>
      </c>
      <c r="J317" s="3">
        <f>[3]SM!F318</f>
        <v>46050</v>
      </c>
      <c r="K317" s="5">
        <f>[3]SM!G318</f>
        <v>-13.23666767515185</v>
      </c>
      <c r="L317" s="5">
        <f>[3]SM!$H318</f>
        <v>53.256241625998939</v>
      </c>
      <c r="M317" s="4">
        <f ca="1">[3]SM!I318</f>
        <v>2</v>
      </c>
    </row>
    <row r="318" spans="1:13" x14ac:dyDescent="0.25">
      <c r="A318" s="4">
        <v>317</v>
      </c>
      <c r="B318" s="4" t="str">
        <f>MAIN!B319</f>
        <v>RIY Index</v>
      </c>
      <c r="C318" s="4" t="str">
        <f>MAIN!C318</f>
        <v>RUSSELL 3000 INDEX</v>
      </c>
      <c r="D318" s="4" t="str">
        <f>MAIN!D318</f>
        <v>INDEX</v>
      </c>
      <c r="E318" s="4">
        <f ca="1">VLOOKUP($B318,MAIN!$B:$E,4,FALSE)</f>
        <v>6</v>
      </c>
      <c r="F318" s="3">
        <f>[3]SM!B319</f>
        <v>0</v>
      </c>
      <c r="G318" s="3">
        <f>[3]SM!C319</f>
        <v>0</v>
      </c>
      <c r="H318" s="3">
        <f>[3]SM!D319</f>
        <v>45982</v>
      </c>
      <c r="I318" s="4">
        <f>[3]SM!E319</f>
        <v>1</v>
      </c>
      <c r="J318" s="3">
        <f>[3]SM!F319</f>
        <v>46050</v>
      </c>
      <c r="K318" s="5">
        <f>[3]SM!G319</f>
        <v>-13.596920195117875</v>
      </c>
      <c r="L318" s="5">
        <f>[3]SM!$H319</f>
        <v>52.895989106032914</v>
      </c>
      <c r="M318" s="4">
        <f ca="1">[3]SM!I319</f>
        <v>2</v>
      </c>
    </row>
    <row r="319" spans="1:13" x14ac:dyDescent="0.25">
      <c r="A319" s="4">
        <v>318</v>
      </c>
      <c r="B319" s="4" t="str">
        <f>MAIN!B320</f>
        <v>RTY Index</v>
      </c>
      <c r="C319" s="4" t="str">
        <f>MAIN!C319</f>
        <v>RUSSELL 1000 INDEX</v>
      </c>
      <c r="D319" s="4" t="str">
        <f>MAIN!D319</f>
        <v>INDEX</v>
      </c>
      <c r="E319" s="4">
        <f ca="1">VLOOKUP($B319,MAIN!$B:$E,4,FALSE)</f>
        <v>5</v>
      </c>
      <c r="F319" s="3">
        <f>[3]SM!B320</f>
        <v>0</v>
      </c>
      <c r="G319" s="3">
        <f>[3]SM!C320</f>
        <v>0</v>
      </c>
      <c r="H319" s="3">
        <f>[3]SM!D320</f>
        <v>45981</v>
      </c>
      <c r="I319" s="4">
        <f>[3]SM!E320</f>
        <v>1</v>
      </c>
      <c r="J319" s="3">
        <f>[3]SM!F320</f>
        <v>46044</v>
      </c>
      <c r="K319" s="5">
        <f>[3]SM!G320</f>
        <v>-8.9411294162831467</v>
      </c>
      <c r="L319" s="5">
        <f>[3]SM!$H320</f>
        <v>57.551779884867642</v>
      </c>
      <c r="M319" s="4">
        <f ca="1">[3]SM!I320</f>
        <v>4</v>
      </c>
    </row>
    <row r="320" spans="1:13" x14ac:dyDescent="0.25">
      <c r="A320" s="4">
        <v>319</v>
      </c>
      <c r="B320" s="4" t="str">
        <f>MAIN!B321</f>
        <v>SHCOMP Index</v>
      </c>
      <c r="C320" s="4" t="str">
        <f>MAIN!C320</f>
        <v>RUSSELL 2000 INDEX</v>
      </c>
      <c r="D320" s="4" t="str">
        <f>MAIN!D320</f>
        <v>INDEX</v>
      </c>
      <c r="E320" s="4">
        <f ca="1">VLOOKUP($B320,MAIN!$B:$E,4,FALSE)</f>
        <v>7</v>
      </c>
      <c r="F320" s="3">
        <f>[3]SM!B321</f>
        <v>0</v>
      </c>
      <c r="G320" s="3">
        <f>[3]SM!C321</f>
        <v>0</v>
      </c>
      <c r="H320" s="3">
        <f>[3]SM!D321</f>
        <v>46007</v>
      </c>
      <c r="I320" s="4">
        <f>[3]SM!E321</f>
        <v>1</v>
      </c>
      <c r="J320" s="3">
        <f>[3]SM!F321</f>
        <v>46036</v>
      </c>
      <c r="K320" s="5">
        <f>[3]SM!G321</f>
        <v>-9.2893346199644569</v>
      </c>
      <c r="L320" s="5">
        <f>[3]SM!$H321</f>
        <v>57.203574681186332</v>
      </c>
      <c r="M320" s="4">
        <f ca="1">[3]SM!I321</f>
        <v>4</v>
      </c>
    </row>
    <row r="321" spans="1:13" x14ac:dyDescent="0.25">
      <c r="A321" s="4">
        <v>320</v>
      </c>
      <c r="B321" s="4" t="str">
        <f>MAIN!B322</f>
        <v>SMI Index</v>
      </c>
      <c r="C321" s="4" t="str">
        <f>MAIN!C321</f>
        <v>SHANGHAI SE COMPOSITE INDEX</v>
      </c>
      <c r="D321" s="4" t="str">
        <f>MAIN!D321</f>
        <v>INDEX</v>
      </c>
      <c r="E321" s="4">
        <f ca="1">VLOOKUP($B321,MAIN!$B:$E,4,FALSE)</f>
        <v>6</v>
      </c>
      <c r="F321" s="3">
        <f>[3]SM!B323</f>
        <v>0</v>
      </c>
      <c r="G321" s="3">
        <f>[3]SM!C323</f>
        <v>0</v>
      </c>
      <c r="H321" s="3">
        <f>[3]SM!D323</f>
        <v>45982</v>
      </c>
      <c r="I321" s="4">
        <f>[3]SM!E323</f>
        <v>1</v>
      </c>
      <c r="J321" s="3">
        <f>[3]SM!F323</f>
        <v>46051</v>
      </c>
      <c r="K321" s="5">
        <f>[3]SM!G323</f>
        <v>-8.9928396684365879</v>
      </c>
      <c r="L321" s="5">
        <f>[3]SM!$H323</f>
        <v>57.500069632714201</v>
      </c>
      <c r="M321" s="4">
        <f ca="1">[3]SM!I323</f>
        <v>2</v>
      </c>
    </row>
    <row r="322" spans="1:13" x14ac:dyDescent="0.25">
      <c r="A322" s="4">
        <v>321</v>
      </c>
      <c r="B322" s="4" t="str">
        <f>MAIN!B323</f>
        <v>SOX Index</v>
      </c>
      <c r="C322" s="4" t="str">
        <f>MAIN!C322</f>
        <v>SWISS MARKET INDEX</v>
      </c>
      <c r="D322" s="4" t="str">
        <f>MAIN!D322</f>
        <v>INDEX</v>
      </c>
      <c r="E322" s="4">
        <f ca="1">VLOOKUP($B322,MAIN!$B:$E,4,FALSE)</f>
        <v>5</v>
      </c>
      <c r="F322" s="3">
        <f>[3]SM!B324</f>
        <v>0</v>
      </c>
      <c r="G322" s="3">
        <f>[3]SM!C324</f>
        <v>0</v>
      </c>
      <c r="H322" s="3">
        <f>[3]SM!D324</f>
        <v>45982</v>
      </c>
      <c r="I322" s="4">
        <f>[3]SM!E324</f>
        <v>1</v>
      </c>
      <c r="J322" s="3">
        <f>[3]SM!F324</f>
        <v>46063</v>
      </c>
      <c r="K322" s="5">
        <f>[3]SM!G324</f>
        <v>-12.617556518614492</v>
      </c>
      <c r="L322" s="5">
        <f>[3]SM!$H324</f>
        <v>53.875352782536297</v>
      </c>
      <c r="M322" s="4">
        <f ca="1">[3]SM!I324</f>
        <v>2</v>
      </c>
    </row>
    <row r="323" spans="1:13" x14ac:dyDescent="0.25">
      <c r="A323" s="4">
        <v>322</v>
      </c>
      <c r="B323" s="4" t="str">
        <f>MAIN!B324</f>
        <v>SPR Index</v>
      </c>
      <c r="C323" s="4" t="str">
        <f>MAIN!C323</f>
        <v>Philadelphia Semiconductor Index</v>
      </c>
      <c r="D323" s="4" t="str">
        <f>MAIN!D323</f>
        <v>INDEX</v>
      </c>
      <c r="E323" s="4">
        <f ca="1">VLOOKUP($B323,MAIN!$B:$E,4,FALSE)</f>
        <v>5</v>
      </c>
      <c r="F323" s="3">
        <f>[3]SM!B325</f>
        <v>0</v>
      </c>
      <c r="G323" s="3">
        <f>[3]SM!C325</f>
        <v>0</v>
      </c>
      <c r="H323" s="3">
        <f>[3]SM!D325</f>
        <v>45975</v>
      </c>
      <c r="I323" s="4">
        <f>[3]SM!E325</f>
        <v>1</v>
      </c>
      <c r="J323" s="3">
        <f>[3]SM!F325</f>
        <v>46048</v>
      </c>
      <c r="K323" s="5">
        <f>[3]SM!G325</f>
        <v>-6.3269533677239167</v>
      </c>
      <c r="L323" s="5">
        <f>[3]SM!$H325</f>
        <v>60.165955933426872</v>
      </c>
      <c r="M323" s="4">
        <f ca="1">[3]SM!I325</f>
        <v>2</v>
      </c>
    </row>
    <row r="324" spans="1:13" x14ac:dyDescent="0.25">
      <c r="A324" s="4">
        <v>323</v>
      </c>
      <c r="B324" s="4" t="str">
        <f>MAIN!B325</f>
        <v>SPTSX Index</v>
      </c>
      <c r="C324" s="4" t="str">
        <f>MAIN!C324</f>
        <v>S&amp;P 1500 Composite Index</v>
      </c>
      <c r="D324" s="4" t="str">
        <f>MAIN!D324</f>
        <v>INDEX</v>
      </c>
      <c r="E324" s="4">
        <f ca="1">VLOOKUP($B324,MAIN!$B:$E,4,FALSE)</f>
        <v>5</v>
      </c>
      <c r="F324" s="3">
        <f>[3]SM!B326</f>
        <v>0</v>
      </c>
      <c r="G324" s="3">
        <f>[3]SM!C326</f>
        <v>0</v>
      </c>
      <c r="H324" s="3">
        <f>[3]SM!D326</f>
        <v>45982</v>
      </c>
      <c r="I324" s="4">
        <f>[3]SM!E326</f>
        <v>1</v>
      </c>
      <c r="J324" s="3">
        <f>[3]SM!F326</f>
        <v>46063</v>
      </c>
      <c r="K324" s="5">
        <f>[3]SM!G326</f>
        <v>-5.8877581368323604</v>
      </c>
      <c r="L324" s="5">
        <f>[3]SM!$H326</f>
        <v>60.605151164318428</v>
      </c>
      <c r="M324" s="4">
        <f ca="1">[3]SM!I326</f>
        <v>2</v>
      </c>
    </row>
    <row r="325" spans="1:13" x14ac:dyDescent="0.25">
      <c r="A325" s="4">
        <v>324</v>
      </c>
      <c r="B325" s="4" t="str">
        <f>MAIN!B326</f>
        <v>SX5E Index</v>
      </c>
      <c r="C325" s="4" t="str">
        <f>MAIN!C325</f>
        <v>S&amp;P/TSX COMPOSITE INDEX</v>
      </c>
      <c r="D325" s="4" t="str">
        <f>MAIN!D325</f>
        <v>INDEX</v>
      </c>
      <c r="E325" s="4">
        <f ca="1">VLOOKUP($B325,MAIN!$B:$E,4,FALSE)</f>
        <v>1</v>
      </c>
      <c r="F325" s="3">
        <f>[3]SM!B327</f>
        <v>0</v>
      </c>
      <c r="G325" s="3">
        <f>[3]SM!C327</f>
        <v>0</v>
      </c>
      <c r="H325" s="3">
        <f>[3]SM!D327</f>
        <v>45982</v>
      </c>
      <c r="I325" s="4">
        <f>[3]SM!E327</f>
        <v>1</v>
      </c>
      <c r="J325" s="3">
        <f>[3]SM!F327</f>
        <v>46056</v>
      </c>
      <c r="K325" s="5">
        <f>[3]SM!G327</f>
        <v>-0.79108975702358464</v>
      </c>
      <c r="L325" s="5">
        <f>[3]SM!$H327</f>
        <v>65.701819544127204</v>
      </c>
      <c r="M325" s="4">
        <f ca="1">[3]SM!I327</f>
        <v>2</v>
      </c>
    </row>
    <row r="326" spans="1:13" x14ac:dyDescent="0.25">
      <c r="A326" s="4">
        <v>325</v>
      </c>
      <c r="B326" s="4" t="str">
        <f>MAIN!B327</f>
        <v>SXXP Index</v>
      </c>
      <c r="C326" s="4" t="str">
        <f>MAIN!C326</f>
        <v>Euro Stoxx 50 Price INDEX</v>
      </c>
      <c r="D326" s="4" t="str">
        <f>MAIN!D326</f>
        <v>INDEX</v>
      </c>
      <c r="E326" s="4">
        <f ca="1">VLOOKUP($B326,MAIN!$B:$E,4,FALSE)</f>
        <v>2</v>
      </c>
      <c r="F326" s="3">
        <f>[3]SM!B328</f>
        <v>0</v>
      </c>
      <c r="G326" s="3">
        <f>[3]SM!C328</f>
        <v>0</v>
      </c>
      <c r="H326" s="3">
        <f>[3]SM!D328</f>
        <v>45981</v>
      </c>
      <c r="I326" s="4">
        <f>[3]SM!E328</f>
        <v>1</v>
      </c>
      <c r="J326" s="3">
        <f>[3]SM!F328</f>
        <v>46059</v>
      </c>
      <c r="K326" s="5">
        <f>[3]SM!G328</f>
        <v>6.3260067216090619</v>
      </c>
      <c r="L326" s="5">
        <f>[3]SM!$H328</f>
        <v>72.818916022759851</v>
      </c>
      <c r="M326" s="4">
        <f ca="1">[3]SM!I328</f>
        <v>2</v>
      </c>
    </row>
    <row r="327" spans="1:13" x14ac:dyDescent="0.25">
      <c r="A327" s="4">
        <v>326</v>
      </c>
      <c r="B327" s="4" t="str">
        <f>MAIN!B328</f>
        <v>TRAN Index</v>
      </c>
      <c r="C327" s="4" t="str">
        <f>MAIN!C327</f>
        <v>DJ STOXX 600 € Price INDEX</v>
      </c>
      <c r="D327" s="4" t="str">
        <f>MAIN!D327</f>
        <v>INDEX</v>
      </c>
      <c r="E327" s="4">
        <f ca="1">VLOOKUP($B327,MAIN!$B:$E,4,FALSE)</f>
        <v>2</v>
      </c>
      <c r="F327" s="3">
        <f>[3]SM!B329</f>
        <v>0</v>
      </c>
      <c r="G327" s="3">
        <f>[3]SM!C329</f>
        <v>0</v>
      </c>
      <c r="H327" s="3">
        <f>[3]SM!D329</f>
        <v>45982</v>
      </c>
      <c r="I327" s="4">
        <f>[3]SM!E329</f>
        <v>1</v>
      </c>
      <c r="J327" s="3">
        <f>[3]SM!F329</f>
        <v>46063</v>
      </c>
      <c r="K327" s="5">
        <f>[3]SM!G329</f>
        <v>2.1710727959193576</v>
      </c>
      <c r="L327" s="5">
        <f>[3]SM!$H329</f>
        <v>68.663982097070146</v>
      </c>
      <c r="M327" s="4">
        <f ca="1">[3]SM!I329</f>
        <v>2</v>
      </c>
    </row>
    <row r="328" spans="1:13" x14ac:dyDescent="0.25">
      <c r="A328" s="4">
        <v>327</v>
      </c>
      <c r="B328" s="4" t="str">
        <f>MAIN!B329</f>
        <v>TWSE Index</v>
      </c>
      <c r="C328" s="4" t="str">
        <f>MAIN!C328</f>
        <v>Dow Jones Transportation Average</v>
      </c>
      <c r="D328" s="4" t="str">
        <f>MAIN!D328</f>
        <v>INDEX</v>
      </c>
      <c r="E328" s="4">
        <f ca="1">VLOOKUP($B328,MAIN!$B:$E,4,FALSE)</f>
        <v>5</v>
      </c>
      <c r="F328" s="3">
        <f>[3]SM!B331</f>
        <v>0</v>
      </c>
      <c r="G328" s="3">
        <f>[3]SM!C331</f>
        <v>0</v>
      </c>
      <c r="H328" s="3">
        <f>[3]SM!D331</f>
        <v>46029</v>
      </c>
      <c r="I328" s="4">
        <f>[3]SM!E331</f>
        <v>1</v>
      </c>
      <c r="J328" s="3">
        <f>[3]SM!F331</f>
        <v>46063</v>
      </c>
      <c r="K328" s="5">
        <f>[3]SM!G331</f>
        <v>-4.0077297599720936</v>
      </c>
      <c r="L328" s="5">
        <f>[3]SM!$H331</f>
        <v>62.485179541178695</v>
      </c>
      <c r="M328" s="4">
        <f ca="1">[3]SM!I331</f>
        <v>2</v>
      </c>
    </row>
    <row r="329" spans="1:13" x14ac:dyDescent="0.25">
      <c r="A329" s="4">
        <v>328</v>
      </c>
      <c r="B329" s="4" t="str">
        <f>MAIN!B330</f>
        <v>UKX Index</v>
      </c>
      <c r="C329" s="4" t="str">
        <f>MAIN!C329</f>
        <v>TAIWAN TAIEX INDEX</v>
      </c>
      <c r="D329" s="4" t="str">
        <f>MAIN!D329</f>
        <v>INDEX</v>
      </c>
      <c r="E329" s="4">
        <f ca="1">VLOOKUP($B329,MAIN!$B:$E,4,FALSE)</f>
        <v>5</v>
      </c>
      <c r="F329" s="3">
        <f>[3]SM!B332</f>
        <v>0</v>
      </c>
      <c r="G329" s="3">
        <f>[3]SM!C332</f>
        <v>0</v>
      </c>
      <c r="H329" s="3">
        <f>[3]SM!D332</f>
        <v>46054</v>
      </c>
      <c r="I329" s="4">
        <f>[3]SM!E332</f>
        <v>1</v>
      </c>
      <c r="J329" s="3">
        <f>[3]SM!F332</f>
        <v>46056</v>
      </c>
      <c r="K329" s="5">
        <f>[3]SM!G332</f>
        <v>-8.0840315207479563</v>
      </c>
      <c r="L329" s="5">
        <f>[3]SM!$H332</f>
        <v>58.408877780402833</v>
      </c>
      <c r="M329" s="4">
        <f ca="1">[3]SM!I332</f>
        <v>2</v>
      </c>
    </row>
    <row r="330" spans="1:13" x14ac:dyDescent="0.25">
      <c r="A330" s="4">
        <v>329</v>
      </c>
      <c r="B330" s="4" t="str">
        <f>MAIN!B331</f>
        <v>UTIL Index</v>
      </c>
      <c r="C330" s="4" t="str">
        <f>MAIN!C330</f>
        <v>FTSE 100 INDEX</v>
      </c>
      <c r="D330" s="4" t="str">
        <f>MAIN!D330</f>
        <v>INDEX</v>
      </c>
      <c r="E330" s="4">
        <f ca="1">VLOOKUP($B330,MAIN!$B:$E,4,FALSE)</f>
        <v>4</v>
      </c>
      <c r="F330" s="3">
        <f>[3]SM!B333</f>
        <v>0</v>
      </c>
      <c r="G330" s="3">
        <f>[3]SM!C333</f>
        <v>0</v>
      </c>
      <c r="H330" s="3">
        <f>[3]SM!D333</f>
        <v>45982</v>
      </c>
      <c r="I330" s="4">
        <f>[3]SM!E333</f>
        <v>1</v>
      </c>
      <c r="J330" s="3">
        <f>[3]SM!F333</f>
        <v>46051</v>
      </c>
      <c r="K330" s="5">
        <f>[3]SM!G333</f>
        <v>2.688491882996388</v>
      </c>
      <c r="L330" s="5">
        <f>[3]SM!$H333</f>
        <v>69.181401184147177</v>
      </c>
      <c r="M330" s="4">
        <f ca="1">[3]SM!I333</f>
        <v>2</v>
      </c>
    </row>
    <row r="331" spans="1:13" x14ac:dyDescent="0.25">
      <c r="A331" s="4">
        <v>330</v>
      </c>
      <c r="B331" s="4" t="str">
        <f>MAIN!B332</f>
        <v>BSE500 Index</v>
      </c>
      <c r="C331" s="4" t="str">
        <f>MAIN!C331</f>
        <v>DOW JONES UTILITIES AVG INDEX</v>
      </c>
      <c r="D331" s="4" t="str">
        <f>MAIN!D331</f>
        <v>INDEX</v>
      </c>
      <c r="E331" s="4">
        <f ca="1">VLOOKUP($B331,MAIN!$B:$E,4,FALSE)</f>
        <v>4</v>
      </c>
      <c r="F331" s="3">
        <f>[3]SM!B334</f>
        <v>0</v>
      </c>
      <c r="G331" s="3">
        <f>[3]SM!C334</f>
        <v>0</v>
      </c>
      <c r="H331" s="3">
        <f>[3]SM!D334</f>
        <v>45980</v>
      </c>
      <c r="I331" s="4">
        <f>[3]SM!E334</f>
        <v>1</v>
      </c>
      <c r="J331" s="3">
        <f>[3]SM!F334</f>
        <v>46056</v>
      </c>
      <c r="K331" s="5">
        <f>[3]SM!G334</f>
        <v>-10.237832251872177</v>
      </c>
      <c r="L331" s="5">
        <f>[3]SM!$H334</f>
        <v>56.255077049278611</v>
      </c>
      <c r="M331" s="4">
        <f ca="1">[3]SM!I334</f>
        <v>2</v>
      </c>
    </row>
    <row r="332" spans="1:13" x14ac:dyDescent="0.25">
      <c r="A332" s="4">
        <v>331</v>
      </c>
      <c r="B332" s="4" t="str">
        <f>MAIN!B333</f>
        <v>BZ1 Index</v>
      </c>
      <c r="C332" s="4" t="str">
        <f>MAIN!C332</f>
        <v>BOMBAY BSE500 Index</v>
      </c>
      <c r="D332" s="4" t="str">
        <f>MAIN!D332</f>
        <v>INDEX FUTURE</v>
      </c>
      <c r="E332" s="4">
        <f ca="1">VLOOKUP($B332,MAIN!$B:$E,4,FALSE)</f>
        <v>3</v>
      </c>
      <c r="F332" s="3">
        <f>[3]SM!B336</f>
        <v>0</v>
      </c>
      <c r="G332" s="3">
        <f>[3]SM!C336</f>
        <v>0</v>
      </c>
      <c r="H332" s="3">
        <f>[3]SM!D336</f>
        <v>45982</v>
      </c>
      <c r="I332" s="4">
        <f>[3]SM!E336</f>
        <v>1</v>
      </c>
      <c r="J332" s="3">
        <f>[3]SM!F336</f>
        <v>46063</v>
      </c>
      <c r="K332" s="5">
        <f>[3]SM!G336</f>
        <v>-5.2844662121534967</v>
      </c>
      <c r="L332" s="5">
        <f>[3]SM!$H336</f>
        <v>61.208443088997292</v>
      </c>
      <c r="M332" s="4">
        <f ca="1">[3]SM!I336</f>
        <v>2</v>
      </c>
    </row>
    <row r="333" spans="1:13" x14ac:dyDescent="0.25">
      <c r="A333" s="4">
        <v>332</v>
      </c>
      <c r="B333" s="4" t="str">
        <f>MAIN!B334</f>
        <v>CA1 Index</v>
      </c>
      <c r="C333" s="4" t="str">
        <f>MAIN!C333</f>
        <v>BOVESPA INDEX FUTURES</v>
      </c>
      <c r="D333" s="4" t="str">
        <f>MAIN!D333</f>
        <v>INDEX FUTURE</v>
      </c>
      <c r="E333" s="4">
        <f ca="1">VLOOKUP($B333,MAIN!$B:$E,4,FALSE)</f>
        <v>3</v>
      </c>
      <c r="F333" s="3">
        <f>[3]SM!B337</f>
        <v>0</v>
      </c>
      <c r="G333" s="3">
        <f>[3]SM!C337</f>
        <v>0</v>
      </c>
      <c r="H333" s="3">
        <f>[3]SM!D337</f>
        <v>45982</v>
      </c>
      <c r="I333" s="4">
        <f>[3]SM!E337</f>
        <v>1</v>
      </c>
      <c r="J333" s="3">
        <f>[3]SM!F337</f>
        <v>46050</v>
      </c>
      <c r="K333" s="5">
        <f>[3]SM!G337</f>
        <v>-14.654512906089039</v>
      </c>
      <c r="L333" s="5">
        <f>[3]SM!$H337</f>
        <v>51.83839639506175</v>
      </c>
      <c r="M333" s="4">
        <f ca="1">[3]SM!I337</f>
        <v>2</v>
      </c>
    </row>
    <row r="334" spans="1:13" x14ac:dyDescent="0.25">
      <c r="A334" s="4">
        <v>333</v>
      </c>
      <c r="B334" s="4" t="str">
        <f>MAIN!B335</f>
        <v>CF1 Index</v>
      </c>
      <c r="C334" s="4" t="str">
        <f>MAIN!C334</f>
        <v>EURO STOXX BANK INDEX</v>
      </c>
      <c r="D334" s="4" t="str">
        <f>MAIN!D334</f>
        <v>INDEX FUTURE</v>
      </c>
      <c r="E334" s="4">
        <f ca="1">VLOOKUP($B334,MAIN!$B:$E,4,FALSE)</f>
        <v>6</v>
      </c>
      <c r="F334" s="3">
        <f>[3]SM!B338</f>
        <v>0</v>
      </c>
      <c r="G334" s="3">
        <f>[3]SM!C338</f>
        <v>0</v>
      </c>
      <c r="H334" s="3">
        <f>[3]SM!D338</f>
        <v>45985</v>
      </c>
      <c r="I334" s="4">
        <f>[3]SM!E338</f>
        <v>1</v>
      </c>
      <c r="J334" s="3">
        <f>[3]SM!F338</f>
        <v>46063</v>
      </c>
      <c r="K334" s="5">
        <f>[3]SM!G338</f>
        <v>2.1070336275568735</v>
      </c>
      <c r="L334" s="5">
        <f>[3]SM!$H338</f>
        <v>68.599942928707662</v>
      </c>
      <c r="M334" s="4">
        <f ca="1">[3]SM!I338</f>
        <v>2</v>
      </c>
    </row>
    <row r="335" spans="1:13" x14ac:dyDescent="0.25">
      <c r="A335" s="4">
        <v>334</v>
      </c>
      <c r="B335" s="4" t="str">
        <f>MAIN!B336</f>
        <v>DM1 Index</v>
      </c>
      <c r="C335" s="4" t="str">
        <f>MAIN!C335</f>
        <v>CAC 40 EURO FUTURES</v>
      </c>
      <c r="D335" s="4" t="str">
        <f>MAIN!D335</f>
        <v>INDEX FUTURE</v>
      </c>
      <c r="E335" s="4">
        <f ca="1">VLOOKUP($B335,MAIN!$B:$E,4,FALSE)</f>
        <v>5</v>
      </c>
      <c r="F335" s="3">
        <f>[3]SM!B339</f>
        <v>0</v>
      </c>
      <c r="G335" s="3">
        <f>[3]SM!C339</f>
        <v>0</v>
      </c>
      <c r="H335" s="3">
        <f>[3]SM!D339</f>
        <v>45981</v>
      </c>
      <c r="I335" s="4">
        <f>[3]SM!E339</f>
        <v>1</v>
      </c>
      <c r="J335" s="3">
        <f>[3]SM!F339</f>
        <v>46035</v>
      </c>
      <c r="K335" s="5">
        <f>[3]SM!G339</f>
        <v>-11.185918745231724</v>
      </c>
      <c r="L335" s="5">
        <f>[3]SM!$H339</f>
        <v>55.306990555919064</v>
      </c>
      <c r="M335" s="4">
        <f ca="1">[3]SM!I339</f>
        <v>4</v>
      </c>
    </row>
    <row r="336" spans="1:13" x14ac:dyDescent="0.25">
      <c r="A336" s="4">
        <v>335</v>
      </c>
      <c r="B336" s="4" t="str">
        <f>MAIN!B337</f>
        <v>ES1 Index</v>
      </c>
      <c r="C336" s="4" t="str">
        <f>MAIN!C336</f>
        <v>DJIA MINI e-CBOT FUTURES</v>
      </c>
      <c r="D336" s="4" t="str">
        <f>MAIN!D336</f>
        <v>INDEX FUTURE</v>
      </c>
      <c r="E336" s="4">
        <f ca="1">VLOOKUP($B336,MAIN!$B:$E,4,FALSE)</f>
        <v>-1</v>
      </c>
      <c r="F336" s="3">
        <f>[3]SM!B340</f>
        <v>0</v>
      </c>
      <c r="G336" s="3">
        <f>[3]SM!C340</f>
        <v>0</v>
      </c>
      <c r="H336" s="3">
        <f>[3]SM!D340</f>
        <v>0</v>
      </c>
      <c r="I336" s="4">
        <f>[3]SM!E340</f>
        <v>1</v>
      </c>
      <c r="J336" s="3">
        <f>[3]SM!F340</f>
        <v>46052</v>
      </c>
      <c r="K336" s="5">
        <f>[3]SM!G340</f>
        <v>-12.499922090196833</v>
      </c>
      <c r="L336" s="5">
        <f>[3]SM!$H340</f>
        <v>53.992987210953956</v>
      </c>
      <c r="M336" s="4">
        <f ca="1">[3]SM!I340</f>
        <v>2</v>
      </c>
    </row>
    <row r="337" spans="1:13" x14ac:dyDescent="0.25">
      <c r="A337" s="4">
        <v>336</v>
      </c>
      <c r="B337" s="4" t="str">
        <f>MAIN!B338</f>
        <v>FT1 Index</v>
      </c>
      <c r="C337" s="4" t="str">
        <f>MAIN!C337</f>
        <v>S&amp;P500 EMINI FUTURES</v>
      </c>
      <c r="D337" s="4" t="str">
        <f>MAIN!D337</f>
        <v>INDEX FUTURE</v>
      </c>
      <c r="E337" s="4">
        <f ca="1">VLOOKUP($B337,MAIN!$B:$E,4,FALSE)</f>
        <v>5</v>
      </c>
      <c r="F337" s="3">
        <f>[3]SM!B341</f>
        <v>0</v>
      </c>
      <c r="G337" s="3">
        <f>[3]SM!C341</f>
        <v>0</v>
      </c>
      <c r="H337" s="3">
        <f>[3]SM!D341</f>
        <v>0</v>
      </c>
      <c r="I337" s="4">
        <f>[3]SM!E341</f>
        <v>1</v>
      </c>
      <c r="J337" s="3">
        <f>[3]SM!F341</f>
        <v>46052</v>
      </c>
      <c r="K337" s="5">
        <f>[3]SM!G341</f>
        <v>-9.8045076612455233</v>
      </c>
      <c r="L337" s="5">
        <f>[3]SM!$H341</f>
        <v>56.688401639905265</v>
      </c>
      <c r="M337" s="4">
        <f ca="1">[3]SM!I341</f>
        <v>2</v>
      </c>
    </row>
    <row r="338" spans="1:13" x14ac:dyDescent="0.25">
      <c r="A338" s="4">
        <v>337</v>
      </c>
      <c r="B338" s="4" t="str">
        <f>MAIN!B339</f>
        <v>GX1 Index</v>
      </c>
      <c r="C338" s="4" t="str">
        <f>MAIN!C338</f>
        <v>TAIEX INDEX FUTURES</v>
      </c>
      <c r="D338" s="4" t="str">
        <f>MAIN!D338</f>
        <v>INDEX FUTURE</v>
      </c>
      <c r="E338" s="4">
        <f ca="1">VLOOKUP($B338,MAIN!$B:$E,4,FALSE)</f>
        <v>7</v>
      </c>
      <c r="F338" s="3">
        <f>[3]SM!B342</f>
        <v>0</v>
      </c>
      <c r="G338" s="3">
        <f>[3]SM!C342</f>
        <v>0</v>
      </c>
      <c r="H338" s="3">
        <f>[3]SM!D342</f>
        <v>45982</v>
      </c>
      <c r="I338" s="4">
        <f>[3]SM!E342</f>
        <v>1</v>
      </c>
      <c r="J338" s="3">
        <f>[3]SM!F342</f>
        <v>46056</v>
      </c>
      <c r="K338" s="5">
        <f>[3]SM!G342</f>
        <v>-4.8181850217797972</v>
      </c>
      <c r="L338" s="5">
        <f>[3]SM!$H342</f>
        <v>61.674724279370992</v>
      </c>
      <c r="M338" s="4">
        <f ca="1">[3]SM!I342</f>
        <v>2</v>
      </c>
    </row>
    <row r="339" spans="1:13" x14ac:dyDescent="0.25">
      <c r="A339" s="4">
        <v>338</v>
      </c>
      <c r="B339" s="4" t="str">
        <f>MAIN!B340</f>
        <v>HC1 Index</v>
      </c>
      <c r="C339" s="4" t="str">
        <f>MAIN!C339</f>
        <v>DAX INDEX FUTURES</v>
      </c>
      <c r="D339" s="4" t="str">
        <f>MAIN!D339</f>
        <v>INDEX FUTURE</v>
      </c>
      <c r="E339" s="4">
        <f ca="1">VLOOKUP($B339,MAIN!$B:$E,4,FALSE)</f>
        <v>3</v>
      </c>
      <c r="F339" s="3">
        <f>[3]SM!B343</f>
        <v>0</v>
      </c>
      <c r="G339" s="3">
        <f>[3]SM!C343</f>
        <v>0</v>
      </c>
      <c r="H339" s="3">
        <f>[3]SM!D343</f>
        <v>45985</v>
      </c>
      <c r="I339" s="4">
        <f>[3]SM!E343</f>
        <v>1</v>
      </c>
      <c r="J339" s="3">
        <f>[3]SM!F343</f>
        <v>46035</v>
      </c>
      <c r="K339" s="5">
        <f>[3]SM!G343</f>
        <v>-12.533532585092374</v>
      </c>
      <c r="L339" s="5">
        <f>[3]SM!$H343</f>
        <v>53.959376716058415</v>
      </c>
      <c r="M339" s="4">
        <f ca="1">[3]SM!I343</f>
        <v>4</v>
      </c>
    </row>
    <row r="340" spans="1:13" x14ac:dyDescent="0.25">
      <c r="A340" s="4">
        <v>339</v>
      </c>
      <c r="B340" s="4" t="str">
        <f>MAIN!B341</f>
        <v>HI1 Index</v>
      </c>
      <c r="C340" s="4" t="str">
        <f>MAIN!C340</f>
        <v>H-SHARES INDEX FUTURES</v>
      </c>
      <c r="D340" s="4" t="str">
        <f>MAIN!D340</f>
        <v>INDEX FUTURE</v>
      </c>
      <c r="E340" s="4">
        <f ca="1">VLOOKUP($B340,MAIN!$B:$E,4,FALSE)</f>
        <v>7</v>
      </c>
      <c r="F340" s="3">
        <f>[3]SM!B344</f>
        <v>0</v>
      </c>
      <c r="G340" s="3">
        <f>[3]SM!C344</f>
        <v>0</v>
      </c>
      <c r="H340" s="3">
        <f>[3]SM!D344</f>
        <v>45985</v>
      </c>
      <c r="I340" s="4">
        <f>[3]SM!E344</f>
        <v>1</v>
      </c>
      <c r="J340" s="3">
        <f>[3]SM!F344</f>
        <v>46056</v>
      </c>
      <c r="K340" s="5">
        <f>[3]SM!G344</f>
        <v>-1.9654893142497798</v>
      </c>
      <c r="L340" s="5">
        <f>[3]SM!$H344</f>
        <v>64.527419986901009</v>
      </c>
      <c r="M340" s="4">
        <f ca="1">[3]SM!I344</f>
        <v>2</v>
      </c>
    </row>
    <row r="341" spans="1:13" x14ac:dyDescent="0.25">
      <c r="A341" s="4">
        <v>340</v>
      </c>
      <c r="B341" s="4" t="str">
        <f>MAIN!B342</f>
        <v>IB1 Index</v>
      </c>
      <c r="C341" s="4" t="str">
        <f>MAIN!C341</f>
        <v>HANG SENG INDEX FUTURES</v>
      </c>
      <c r="D341" s="4" t="str">
        <f>MAIN!D341</f>
        <v>INDEX FUTURE</v>
      </c>
      <c r="E341" s="4">
        <f ca="1">VLOOKUP($B341,MAIN!$B:$E,4,FALSE)</f>
        <v>1</v>
      </c>
      <c r="F341" s="3">
        <f>[3]SM!B345</f>
        <v>0</v>
      </c>
      <c r="G341" s="3">
        <f>[3]SM!C345</f>
        <v>0</v>
      </c>
      <c r="H341" s="3">
        <f>[3]SM!D345</f>
        <v>45982</v>
      </c>
      <c r="I341" s="4">
        <f>[3]SM!E345</f>
        <v>1</v>
      </c>
      <c r="J341" s="3">
        <f>[3]SM!F345</f>
        <v>46050</v>
      </c>
      <c r="K341" s="5">
        <f>[3]SM!G345</f>
        <v>-0.87402820127675795</v>
      </c>
      <c r="L341" s="5">
        <f>[3]SM!$H345</f>
        <v>65.618881099874031</v>
      </c>
      <c r="M341" s="4">
        <f ca="1">[3]SM!I345</f>
        <v>2</v>
      </c>
    </row>
    <row r="342" spans="1:13" x14ac:dyDescent="0.25">
      <c r="A342" s="4">
        <v>341</v>
      </c>
      <c r="B342" s="4" t="str">
        <f>MAIN!B343</f>
        <v>IFB1 Index</v>
      </c>
      <c r="C342" s="4" t="str">
        <f>MAIN!C342</f>
        <v>IBEX INDEX FUTURES</v>
      </c>
      <c r="D342" s="4" t="str">
        <f>MAIN!D342</f>
        <v>INDEX FUTURE</v>
      </c>
      <c r="E342" s="4">
        <f ca="1">VLOOKUP($B342,MAIN!$B:$E,4,FALSE)</f>
        <v>5</v>
      </c>
      <c r="F342" s="3">
        <f>[3]SM!B346</f>
        <v>0</v>
      </c>
      <c r="G342" s="3">
        <f>[3]SM!C346</f>
        <v>0</v>
      </c>
      <c r="H342" s="3">
        <f>[3]SM!D346</f>
        <v>45986</v>
      </c>
      <c r="I342" s="4">
        <f>[3]SM!E346</f>
        <v>1</v>
      </c>
      <c r="J342" s="3">
        <f>[3]SM!F346</f>
        <v>46063</v>
      </c>
      <c r="K342" s="5">
        <f>[3]SM!G346</f>
        <v>5.7129747619855067</v>
      </c>
      <c r="L342" s="5">
        <f>[3]SM!$H346</f>
        <v>72.205884063136295</v>
      </c>
      <c r="M342" s="4">
        <f ca="1">[3]SM!I346</f>
        <v>2</v>
      </c>
    </row>
    <row r="343" spans="1:13" x14ac:dyDescent="0.25">
      <c r="A343" s="4">
        <v>342</v>
      </c>
      <c r="B343" s="4" t="str">
        <f>MAIN!B344</f>
        <v>KM1 Index</v>
      </c>
      <c r="C343" s="4" t="str">
        <f>MAIN!C343</f>
        <v>CSI 300 INDEX FUTURES</v>
      </c>
      <c r="D343" s="4" t="str">
        <f>MAIN!D343</f>
        <v>INDEX FUTURE</v>
      </c>
      <c r="E343" s="4">
        <f ca="1">VLOOKUP($B343,MAIN!$B:$E,4,FALSE)</f>
        <v>5</v>
      </c>
      <c r="F343" s="3">
        <f>[3]SM!B347</f>
        <v>0</v>
      </c>
      <c r="G343" s="3">
        <f>[3]SM!C347</f>
        <v>0</v>
      </c>
      <c r="H343" s="3">
        <f>[3]SM!D347</f>
        <v>45982</v>
      </c>
      <c r="I343" s="4">
        <f>[3]SM!E347</f>
        <v>1</v>
      </c>
      <c r="J343" s="3">
        <f>[3]SM!F347</f>
        <v>46050</v>
      </c>
      <c r="K343" s="5">
        <f>[3]SM!G347</f>
        <v>-21.222659650718413</v>
      </c>
      <c r="L343" s="5">
        <f>[3]SM!$H347</f>
        <v>45.270249650432376</v>
      </c>
      <c r="M343" s="4">
        <f ca="1">[3]SM!I347</f>
        <v>4</v>
      </c>
    </row>
    <row r="344" spans="1:13" x14ac:dyDescent="0.25">
      <c r="A344" s="4">
        <v>343</v>
      </c>
      <c r="B344" s="4" t="str">
        <f>MAIN!B345</f>
        <v>MES1 Index</v>
      </c>
      <c r="C344" s="4" t="str">
        <f>MAIN!C344</f>
        <v>KOSPI2 INDEX FUTURES</v>
      </c>
      <c r="D344" s="4" t="str">
        <f>MAIN!D344</f>
        <v>INDEX FUTURE</v>
      </c>
      <c r="E344" s="4">
        <f ca="1">VLOOKUP($B344,MAIN!$B:$E,4,FALSE)</f>
        <v>3</v>
      </c>
      <c r="F344" s="3">
        <f>[3]SM!B348</f>
        <v>0</v>
      </c>
      <c r="G344" s="3">
        <f>[3]SM!C348</f>
        <v>0</v>
      </c>
      <c r="H344" s="3">
        <f>[3]SM!D348</f>
        <v>45982</v>
      </c>
      <c r="I344" s="4">
        <f>[3]SM!E348</f>
        <v>1</v>
      </c>
      <c r="J344" s="3">
        <f>[3]SM!F348</f>
        <v>46044</v>
      </c>
      <c r="K344" s="5">
        <f>[3]SM!G348</f>
        <v>-9.0485838433407082</v>
      </c>
      <c r="L344" s="5">
        <f>[3]SM!$H348</f>
        <v>57.444325457810081</v>
      </c>
      <c r="M344" s="4">
        <f ca="1">[3]SM!I348</f>
        <v>4</v>
      </c>
    </row>
    <row r="345" spans="1:13" x14ac:dyDescent="0.25">
      <c r="A345" s="4">
        <v>344</v>
      </c>
      <c r="B345" s="4" t="str">
        <f>MAIN!B346</f>
        <v>NK1 Index</v>
      </c>
      <c r="C345" s="4" t="str">
        <f>MAIN!C345</f>
        <v>mini MSCI Emg Mkt FUTURES</v>
      </c>
      <c r="D345" s="4" t="str">
        <f>MAIN!D345</f>
        <v>INDEX FUTURE</v>
      </c>
      <c r="E345" s="4">
        <f ca="1">VLOOKUP($B345,MAIN!$B:$E,4,FALSE)</f>
        <v>7</v>
      </c>
      <c r="F345" s="3">
        <f>[3]SM!B349</f>
        <v>0</v>
      </c>
      <c r="G345" s="3">
        <f>[3]SM!C349</f>
        <v>0</v>
      </c>
      <c r="H345" s="3">
        <f>[3]SM!D349</f>
        <v>45982</v>
      </c>
      <c r="I345" s="4">
        <f>[3]SM!E349</f>
        <v>1</v>
      </c>
      <c r="J345" s="3">
        <f>[3]SM!F349</f>
        <v>46057</v>
      </c>
      <c r="K345" s="5">
        <f>[3]SM!G349</f>
        <v>-5.6522107283174066</v>
      </c>
      <c r="L345" s="5">
        <f>[3]SM!$H349</f>
        <v>60.840698572833382</v>
      </c>
      <c r="M345" s="4">
        <f ca="1">[3]SM!I349</f>
        <v>2</v>
      </c>
    </row>
    <row r="346" spans="1:13" x14ac:dyDescent="0.25">
      <c r="A346" s="4">
        <v>345</v>
      </c>
      <c r="B346" s="4" t="str">
        <f>MAIN!B347</f>
        <v>NQ1 Index</v>
      </c>
      <c r="C346" s="4" t="str">
        <f>MAIN!C346</f>
        <v>NIKKEI 225 (OSE) FUTURES</v>
      </c>
      <c r="D346" s="4" t="str">
        <f>MAIN!D346</f>
        <v>INDEX FUTURE</v>
      </c>
      <c r="E346" s="4">
        <f ca="1">VLOOKUP($B346,MAIN!$B:$E,4,FALSE)</f>
        <v>-1</v>
      </c>
      <c r="F346" s="3">
        <f>[3]SM!B351</f>
        <v>0</v>
      </c>
      <c r="G346" s="3">
        <f>[3]SM!C351</f>
        <v>0</v>
      </c>
      <c r="H346" s="3">
        <f>[3]SM!D351</f>
        <v>46035</v>
      </c>
      <c r="I346" s="4">
        <f>[3]SM!E351</f>
        <v>1</v>
      </c>
      <c r="J346" s="3">
        <f>[3]SM!F351</f>
        <v>46059</v>
      </c>
      <c r="K346" s="5">
        <f>[3]SM!G351</f>
        <v>-13.816509402513596</v>
      </c>
      <c r="L346" s="5">
        <f>[3]SM!$H351</f>
        <v>52.676399898637193</v>
      </c>
      <c r="M346" s="4">
        <f ca="1">[3]SM!I351</f>
        <v>2</v>
      </c>
    </row>
    <row r="347" spans="1:13" x14ac:dyDescent="0.25">
      <c r="A347" s="4">
        <v>346</v>
      </c>
      <c r="B347" s="4" t="str">
        <f>MAIN!B348</f>
        <v>RTY1 Index</v>
      </c>
      <c r="C347" s="4" t="str">
        <f>MAIN!C347</f>
        <v>NASDAQ 100 E-MINI FUTURES</v>
      </c>
      <c r="D347" s="4" t="str">
        <f>MAIN!D347</f>
        <v>INDEX FUTURE</v>
      </c>
      <c r="E347" s="4">
        <f ca="1">VLOOKUP($B347,MAIN!$B:$E,4,FALSE)</f>
        <v>5</v>
      </c>
      <c r="F347" s="3">
        <f>[3]SM!B352</f>
        <v>0</v>
      </c>
      <c r="G347" s="3">
        <f>[3]SM!C352</f>
        <v>0</v>
      </c>
      <c r="H347" s="3">
        <f>[3]SM!D352</f>
        <v>45982</v>
      </c>
      <c r="I347" s="4">
        <f>[3]SM!E352</f>
        <v>1</v>
      </c>
      <c r="J347" s="3">
        <f>[3]SM!F352</f>
        <v>46063</v>
      </c>
      <c r="K347" s="5">
        <f>[3]SM!G352</f>
        <v>-6.2932267203825845</v>
      </c>
      <c r="L347" s="5">
        <f>[3]SM!$H352</f>
        <v>60.199682580768204</v>
      </c>
      <c r="M347" s="4">
        <f ca="1">[3]SM!I352</f>
        <v>2</v>
      </c>
    </row>
    <row r="348" spans="1:13" x14ac:dyDescent="0.25">
      <c r="A348" s="4">
        <v>347</v>
      </c>
      <c r="B348" s="4" t="str">
        <f>MAIN!B349</f>
        <v>SM1 Index</v>
      </c>
      <c r="C348" s="4" t="str">
        <f>MAIN!C348</f>
        <v>Russell 2000 Mini FUTURES</v>
      </c>
      <c r="D348" s="4" t="str">
        <f>MAIN!D348</f>
        <v>INDEX FUTURE</v>
      </c>
      <c r="E348" s="4">
        <f ca="1">VLOOKUP($B348,MAIN!$B:$E,4,FALSE)</f>
        <v>5</v>
      </c>
      <c r="F348" s="3">
        <f>[3]SM!B354</f>
        <v>0</v>
      </c>
      <c r="G348" s="3">
        <f>[3]SM!C354</f>
        <v>0</v>
      </c>
      <c r="H348" s="3">
        <f>[3]SM!D354</f>
        <v>0</v>
      </c>
      <c r="I348" s="4">
        <f>[3]SM!E354</f>
        <v>0</v>
      </c>
      <c r="J348" s="3">
        <f>[3]SM!F354</f>
        <v>0</v>
      </c>
      <c r="K348" s="5">
        <f>[3]SM!G354</f>
        <v>0</v>
      </c>
      <c r="L348" s="5">
        <f>[3]SM!$H354</f>
        <v>0</v>
      </c>
      <c r="M348" s="4">
        <f>[3]SM!I354</f>
        <v>0</v>
      </c>
    </row>
    <row r="349" spans="1:13" x14ac:dyDescent="0.25">
      <c r="A349" s="4">
        <v>348</v>
      </c>
      <c r="B349" s="4" t="str">
        <f>MAIN!B350</f>
        <v>ST1 Index</v>
      </c>
      <c r="C349" s="4" t="str">
        <f>MAIN!C349</f>
        <v>SWISS MKT INDEX FUTUTRES</v>
      </c>
      <c r="D349" s="4" t="str">
        <f>MAIN!D349</f>
        <v>INDEX FUTURE</v>
      </c>
      <c r="E349" s="4">
        <f ca="1">VLOOKUP($B349,MAIN!$B:$E,4,FALSE)</f>
        <v>6</v>
      </c>
      <c r="F349" s="3">
        <f>[3]SM!B355</f>
        <v>0</v>
      </c>
      <c r="G349" s="3">
        <f>[3]SM!C355</f>
        <v>0</v>
      </c>
      <c r="H349" s="3">
        <f>[3]SM!D355</f>
        <v>0</v>
      </c>
      <c r="I349" s="4">
        <f>[3]SM!E355</f>
        <v>0</v>
      </c>
      <c r="J349" s="3">
        <f>[3]SM!F355</f>
        <v>0</v>
      </c>
      <c r="K349" s="5">
        <f>[3]SM!G355</f>
        <v>0</v>
      </c>
      <c r="L349" s="5">
        <f>[3]SM!$H355</f>
        <v>0</v>
      </c>
      <c r="M349" s="4">
        <f>[3]SM!I355</f>
        <v>0</v>
      </c>
    </row>
    <row r="350" spans="1:13" x14ac:dyDescent="0.25">
      <c r="A350" s="4">
        <v>349</v>
      </c>
      <c r="B350" s="4" t="str">
        <f>MAIN!B351</f>
        <v>UX1 Index</v>
      </c>
      <c r="C350" s="4" t="str">
        <f>MAIN!C350</f>
        <v>FTSE/MIB INDEX FUTURES</v>
      </c>
      <c r="D350" s="4" t="str">
        <f>MAIN!D350</f>
        <v>INDEX FUTURE</v>
      </c>
      <c r="E350" s="4">
        <f ca="1">VLOOKUP($B350,MAIN!$B:$E,4,FALSE)</f>
        <v>4</v>
      </c>
      <c r="F350" s="3">
        <f>[3]SM!B356</f>
        <v>0</v>
      </c>
      <c r="G350" s="3">
        <f>[3]SM!C356</f>
        <v>0</v>
      </c>
      <c r="H350" s="3">
        <f>[3]SM!D356</f>
        <v>0</v>
      </c>
      <c r="I350" s="4">
        <f>[3]SM!E356</f>
        <v>0</v>
      </c>
      <c r="J350" s="3">
        <f>[3]SM!F356</f>
        <v>0</v>
      </c>
      <c r="K350" s="5">
        <f>[3]SM!G356</f>
        <v>0</v>
      </c>
      <c r="L350" s="5">
        <f>[3]SM!$H356</f>
        <v>0</v>
      </c>
      <c r="M350" s="4">
        <f>[3]SM!I356</f>
        <v>0</v>
      </c>
    </row>
    <row r="351" spans="1:13" x14ac:dyDescent="0.25">
      <c r="A351" s="4">
        <v>350</v>
      </c>
      <c r="B351" s="4" t="str">
        <f>MAIN!B352</f>
        <v>VG1 Index</v>
      </c>
      <c r="C351" s="4" t="str">
        <f>MAIN!C351</f>
        <v>VIX FUTURES</v>
      </c>
      <c r="D351" s="4" t="str">
        <f>MAIN!D351</f>
        <v>INDEX FUTURE</v>
      </c>
      <c r="E351" s="4">
        <f ca="1">VLOOKUP($B351,MAIN!$B:$E,4,FALSE)</f>
        <v>5</v>
      </c>
      <c r="F351" s="3">
        <f>[3]SM!B359</f>
        <v>0</v>
      </c>
      <c r="G351" s="3">
        <f>[3]SM!C359</f>
        <v>0</v>
      </c>
      <c r="H351" s="3">
        <f>[3]SM!D359</f>
        <v>0</v>
      </c>
      <c r="I351" s="4">
        <f>[3]SM!E359</f>
        <v>0</v>
      </c>
      <c r="J351" s="3">
        <f>[3]SM!F359</f>
        <v>0</v>
      </c>
      <c r="K351" s="5">
        <f>[3]SM!G359</f>
        <v>0</v>
      </c>
      <c r="L351" s="5">
        <f>[3]SM!$H359</f>
        <v>0</v>
      </c>
      <c r="M351" s="4">
        <f>[3]SM!I359</f>
        <v>0</v>
      </c>
    </row>
    <row r="352" spans="1:13" x14ac:dyDescent="0.25">
      <c r="A352" s="4">
        <v>351</v>
      </c>
      <c r="B352" s="4" t="str">
        <f>MAIN!B353</f>
        <v>Z 1 Index</v>
      </c>
      <c r="C352" s="4" t="str">
        <f>MAIN!C352</f>
        <v>EURO STOXX 50 FUTURES</v>
      </c>
      <c r="D352" s="4" t="str">
        <f>MAIN!D352</f>
        <v>INDEX FUTURE</v>
      </c>
      <c r="E352" s="4">
        <f ca="1">VLOOKUP($B352,MAIN!$B:$E,4,FALSE)</f>
        <v>4</v>
      </c>
      <c r="F352" s="3">
        <f>[3]SM!B360</f>
        <v>0</v>
      </c>
      <c r="G352" s="3">
        <f>[3]SM!C360</f>
        <v>0</v>
      </c>
      <c r="H352" s="3">
        <f>[3]SM!D360</f>
        <v>0</v>
      </c>
      <c r="I352" s="4">
        <f>[3]SM!E360</f>
        <v>0</v>
      </c>
      <c r="J352" s="3">
        <f>[3]SM!F360</f>
        <v>0</v>
      </c>
      <c r="K352" s="5">
        <f>[3]SM!G360</f>
        <v>0</v>
      </c>
      <c r="L352" s="5">
        <f>[3]SM!$H360</f>
        <v>0</v>
      </c>
      <c r="M352" s="4">
        <f>[3]SM!I360</f>
        <v>0</v>
      </c>
    </row>
    <row r="353" spans="1:13" x14ac:dyDescent="0.25">
      <c r="A353" s="4">
        <v>352</v>
      </c>
      <c r="B353" s="4">
        <f>MAIN!B354</f>
        <v>0</v>
      </c>
      <c r="C353" s="4" t="str">
        <f>MAIN!C353</f>
        <v>FTSE 100 INDEX FUTURES</v>
      </c>
      <c r="D353" s="4" t="str">
        <f>MAIN!D353</f>
        <v>INDEX FUTURE</v>
      </c>
      <c r="E353" s="4" t="e">
        <f>VLOOKUP($B353,MAIN!$B:$E,4,FALSE)</f>
        <v>#N/A</v>
      </c>
      <c r="F353" s="3">
        <f>[3]SM!B361</f>
        <v>0</v>
      </c>
      <c r="G353" s="3">
        <f>[3]SM!C361</f>
        <v>0</v>
      </c>
      <c r="H353" s="3">
        <f>[3]SM!D361</f>
        <v>0</v>
      </c>
      <c r="I353" s="4">
        <f>[3]SM!E361</f>
        <v>0</v>
      </c>
      <c r="J353" s="3">
        <f>[3]SM!F361</f>
        <v>0</v>
      </c>
      <c r="K353" s="5">
        <f>[3]SM!G361</f>
        <v>0</v>
      </c>
      <c r="L353" s="5">
        <f>[3]SM!$H361</f>
        <v>0</v>
      </c>
      <c r="M353" s="4">
        <f>[3]SM!I361</f>
        <v>0</v>
      </c>
    </row>
  </sheetData>
  <autoFilter ref="A1:M353" xr:uid="{C9111859-E52A-4F1D-875E-44BC0F4FE8F5}"/>
  <conditionalFormatting sqref="F1:G1048576">
    <cfRule type="cellIs" dxfId="19" priority="1" operator="equal">
      <formula>0</formula>
    </cfRule>
  </conditionalFormatting>
  <conditionalFormatting sqref="H1">
    <cfRule type="cellIs" dxfId="18" priority="3" operator="equal">
      <formula>0</formula>
    </cfRule>
  </conditionalFormatting>
  <conditionalFormatting sqref="J1">
    <cfRule type="cellIs" dxfId="17" priority="2" operator="equal">
      <formula>0</formula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EC21B-28EC-47D0-A008-263D157CC53B}">
  <dimension ref="A1:K353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:A353"/>
    </sheetView>
  </sheetViews>
  <sheetFormatPr defaultRowHeight="15" x14ac:dyDescent="0.25"/>
  <cols>
    <col min="1" max="1" width="6.5703125" style="4" bestFit="1" customWidth="1"/>
    <col min="2" max="2" width="19.140625" style="4" customWidth="1"/>
    <col min="3" max="3" width="44.85546875" bestFit="1" customWidth="1"/>
    <col min="4" max="4" width="15.42578125" style="4" customWidth="1"/>
    <col min="5" max="5" width="11.42578125" style="4" customWidth="1"/>
    <col min="6" max="6" width="12.140625" customWidth="1"/>
    <col min="7" max="7" width="13.5703125" customWidth="1"/>
    <col min="8" max="8" width="12.42578125" customWidth="1"/>
    <col min="9" max="9" width="14.28515625" style="19" customWidth="1"/>
    <col min="10" max="10" width="15.28515625" customWidth="1"/>
    <col min="11" max="11" width="13.7109375" customWidth="1"/>
  </cols>
  <sheetData>
    <row r="1" spans="1:11" s="18" customFormat="1" ht="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715</v>
      </c>
      <c r="F1" s="1" t="s">
        <v>538</v>
      </c>
      <c r="G1" s="1" t="s">
        <v>539</v>
      </c>
      <c r="H1" s="1" t="s">
        <v>540</v>
      </c>
      <c r="I1" s="2" t="s">
        <v>541</v>
      </c>
      <c r="J1" s="1" t="s">
        <v>542</v>
      </c>
      <c r="K1" s="1" t="s">
        <v>543</v>
      </c>
    </row>
    <row r="2" spans="1:11" x14ac:dyDescent="0.25">
      <c r="A2" s="4">
        <v>1</v>
      </c>
      <c r="B2" s="4" t="str">
        <f>MAIN!B3</f>
        <v>BTS1 Comdty</v>
      </c>
      <c r="C2" s="4" t="str">
        <f>MAIN!C2</f>
        <v>S&amp;P 500 INDEX</v>
      </c>
      <c r="D2" s="4" t="str">
        <f>MAIN!D2</f>
        <v>INDEX</v>
      </c>
      <c r="E2" s="4">
        <f ca="1">VLOOKUP($B2,MAIN!$B:$E,4,FALSE)</f>
        <v>-1</v>
      </c>
      <c r="F2" s="3">
        <f>[3]INPUT!B2</f>
        <v>45958</v>
      </c>
      <c r="G2" s="3">
        <f>[3]INPUT!C2</f>
        <v>0</v>
      </c>
      <c r="H2" s="3">
        <f>[3]INPUT!D2</f>
        <v>0</v>
      </c>
      <c r="I2" s="3">
        <f>[3]INPUT!E2</f>
        <v>0</v>
      </c>
      <c r="J2" s="3">
        <f>[3]INPUT!F2</f>
        <v>0</v>
      </c>
      <c r="K2" s="3">
        <f>[3]INPUT!G2</f>
        <v>0</v>
      </c>
    </row>
    <row r="3" spans="1:11" x14ac:dyDescent="0.25">
      <c r="A3" s="4">
        <v>2</v>
      </c>
      <c r="B3" s="4" t="str">
        <f>MAIN!B4</f>
        <v>CN1 Comdty</v>
      </c>
      <c r="C3" s="4" t="str">
        <f>MAIN!C3</f>
        <v>Short Euro-BTP Future</v>
      </c>
      <c r="D3" s="4" t="str">
        <f>MAIN!D3</f>
        <v>BOND FUTURE</v>
      </c>
      <c r="E3" s="4">
        <f ca="1">VLOOKUP($B3,MAIN!$B:$E,4,FALSE)</f>
        <v>-1</v>
      </c>
      <c r="F3" s="3">
        <f>[3]INPUT!B3</f>
        <v>0</v>
      </c>
      <c r="G3" s="3">
        <f>[3]INPUT!C3</f>
        <v>0</v>
      </c>
      <c r="H3" s="3">
        <f>[3]INPUT!D3</f>
        <v>0</v>
      </c>
      <c r="I3" s="3">
        <f>[3]INPUT!E3</f>
        <v>45957</v>
      </c>
      <c r="J3" s="3">
        <f>[3]INPUT!F3</f>
        <v>0</v>
      </c>
      <c r="K3" s="3">
        <f>[3]INPUT!G3</f>
        <v>46029</v>
      </c>
    </row>
    <row r="4" spans="1:11" x14ac:dyDescent="0.25">
      <c r="A4" s="4">
        <v>3</v>
      </c>
      <c r="B4" s="4" t="str">
        <f>MAIN!B5</f>
        <v>DU1 Comdty</v>
      </c>
      <c r="C4" s="4" t="str">
        <f>MAIN!C4</f>
        <v>CAN 10YR BOND FUTURE</v>
      </c>
      <c r="D4" s="4" t="str">
        <f>MAIN!D4</f>
        <v>BOND FUTURE</v>
      </c>
      <c r="E4" s="4">
        <f ca="1">VLOOKUP($B4,MAIN!$B:$E,4,FALSE)</f>
        <v>-1</v>
      </c>
      <c r="F4" s="3">
        <f>[3]INPUT!B4</f>
        <v>0</v>
      </c>
      <c r="G4" s="3">
        <f>[3]INPUT!C4</f>
        <v>0</v>
      </c>
      <c r="H4" s="3">
        <f>[3]INPUT!D4</f>
        <v>0</v>
      </c>
      <c r="I4" s="3">
        <f>[3]INPUT!E4</f>
        <v>45957</v>
      </c>
      <c r="J4" s="3">
        <f>[3]INPUT!F4</f>
        <v>0</v>
      </c>
      <c r="K4" s="3">
        <f>[3]INPUT!G4</f>
        <v>0</v>
      </c>
    </row>
    <row r="5" spans="1:11" x14ac:dyDescent="0.25">
      <c r="A5" s="4">
        <v>4</v>
      </c>
      <c r="B5" s="4" t="str">
        <f>MAIN!B6</f>
        <v>FV1 Comdty</v>
      </c>
      <c r="C5" s="4" t="str">
        <f>MAIN!C5</f>
        <v>EURO-SCHATZ FUTURE</v>
      </c>
      <c r="D5" s="4" t="str">
        <f>MAIN!D5</f>
        <v>BOND FUTURE</v>
      </c>
      <c r="E5" s="4">
        <f ca="1">VLOOKUP($B5,MAIN!$B:$E,4,FALSE)</f>
        <v>-1</v>
      </c>
      <c r="F5" s="3">
        <f>[3]INPUT!B5</f>
        <v>0</v>
      </c>
      <c r="G5" s="3">
        <f>[3]INPUT!C5</f>
        <v>0</v>
      </c>
      <c r="H5" s="3">
        <f>[3]INPUT!D5</f>
        <v>0</v>
      </c>
      <c r="I5" s="3">
        <f>[3]INPUT!E5</f>
        <v>45957</v>
      </c>
      <c r="J5" s="3">
        <f>[3]INPUT!F5</f>
        <v>0</v>
      </c>
      <c r="K5" s="3">
        <f>[3]INPUT!G5</f>
        <v>46020</v>
      </c>
    </row>
    <row r="6" spans="1:11" x14ac:dyDescent="0.25">
      <c r="A6" s="4">
        <v>5</v>
      </c>
      <c r="B6" s="4" t="str">
        <f>MAIN!B7</f>
        <v>G 1 Comdty</v>
      </c>
      <c r="C6" s="4" t="str">
        <f>MAIN!C6</f>
        <v>US 5YR NOTE FUTURE</v>
      </c>
      <c r="D6" s="4" t="str">
        <f>MAIN!D6</f>
        <v>BOND FUTURE</v>
      </c>
      <c r="E6" s="4">
        <f ca="1">VLOOKUP($B6,MAIN!$B:$E,4,FALSE)</f>
        <v>-1</v>
      </c>
      <c r="F6" s="3">
        <f>[3]INPUT!B6</f>
        <v>0</v>
      </c>
      <c r="G6" s="3">
        <f>[3]INPUT!C6</f>
        <v>0</v>
      </c>
      <c r="H6" s="3">
        <f>[3]INPUT!D6</f>
        <v>0</v>
      </c>
      <c r="I6" s="3">
        <f>[3]INPUT!E6</f>
        <v>45957</v>
      </c>
      <c r="J6" s="3">
        <f>[3]INPUT!F6</f>
        <v>0</v>
      </c>
      <c r="K6" s="3">
        <f>[3]INPUT!G6</f>
        <v>0</v>
      </c>
    </row>
    <row r="7" spans="1:11" x14ac:dyDescent="0.25">
      <c r="A7" s="4">
        <v>6</v>
      </c>
      <c r="B7" s="4" t="str">
        <f>MAIN!B8</f>
        <v>IK1 Comdty</v>
      </c>
      <c r="C7" s="4" t="str">
        <f>MAIN!C7</f>
        <v>LONG GILT FUTURE</v>
      </c>
      <c r="D7" s="4" t="str">
        <f>MAIN!D7</f>
        <v>BOND FUTURE</v>
      </c>
      <c r="E7" s="4">
        <f ca="1">VLOOKUP($B7,MAIN!$B:$E,4,FALSE)</f>
        <v>5</v>
      </c>
      <c r="F7" s="3">
        <f>[3]INPUT!B7</f>
        <v>0</v>
      </c>
      <c r="G7" s="3">
        <f>[3]INPUT!C7</f>
        <v>0</v>
      </c>
      <c r="H7" s="3">
        <f>[3]INPUT!D7</f>
        <v>0</v>
      </c>
      <c r="I7" s="3">
        <f>[3]INPUT!E7</f>
        <v>46027</v>
      </c>
      <c r="J7" s="3">
        <f>[3]INPUT!F7</f>
        <v>0</v>
      </c>
      <c r="K7" s="3">
        <f>[3]INPUT!G7</f>
        <v>0</v>
      </c>
    </row>
    <row r="8" spans="1:11" x14ac:dyDescent="0.25">
      <c r="A8" s="4">
        <v>7</v>
      </c>
      <c r="B8" s="4" t="str">
        <f>MAIN!B9</f>
        <v>JB1 Comdty</v>
      </c>
      <c r="C8" s="4" t="str">
        <f>MAIN!C8</f>
        <v>Euro-BTP Future</v>
      </c>
      <c r="D8" s="4" t="str">
        <f>MAIN!D8</f>
        <v>BOND FUTURE</v>
      </c>
      <c r="E8" s="4">
        <f ca="1">VLOOKUP($B8,MAIN!$B:$E,4,FALSE)</f>
        <v>-1</v>
      </c>
      <c r="F8" s="3">
        <f>[3]INPUT!B8</f>
        <v>0</v>
      </c>
      <c r="G8" s="3">
        <f>[3]INPUT!C8</f>
        <v>0</v>
      </c>
      <c r="H8" s="3">
        <f>[3]INPUT!D8</f>
        <v>0</v>
      </c>
      <c r="I8" s="3">
        <f>[3]INPUT!E8</f>
        <v>45958</v>
      </c>
      <c r="J8" s="3">
        <f>[3]INPUT!F8</f>
        <v>0</v>
      </c>
      <c r="K8" s="3">
        <f>[3]INPUT!G8</f>
        <v>0</v>
      </c>
    </row>
    <row r="9" spans="1:11" x14ac:dyDescent="0.25">
      <c r="A9" s="4">
        <v>8</v>
      </c>
      <c r="B9" s="4" t="str">
        <f>MAIN!B10</f>
        <v>OAT1 Comdty</v>
      </c>
      <c r="C9" s="4" t="str">
        <f>MAIN!C9</f>
        <v>JPN 10Y BOND FUTURE</v>
      </c>
      <c r="D9" s="4" t="str">
        <f>MAIN!D9</f>
        <v>BOND FUTURE</v>
      </c>
      <c r="E9" s="4">
        <f ca="1">VLOOKUP($B9,MAIN!$B:$E,4,FALSE)</f>
        <v>5</v>
      </c>
      <c r="F9" s="3">
        <f>[3]INPUT!B9</f>
        <v>0</v>
      </c>
      <c r="G9" s="3">
        <f>[3]INPUT!C9</f>
        <v>45972</v>
      </c>
      <c r="H9" s="3">
        <f>[3]INPUT!D9</f>
        <v>0</v>
      </c>
      <c r="I9" s="3">
        <f>[3]INPUT!E9</f>
        <v>45957</v>
      </c>
      <c r="J9" s="3">
        <f>[3]INPUT!F9</f>
        <v>0</v>
      </c>
      <c r="K9" s="3">
        <f>[3]INPUT!G9</f>
        <v>46055</v>
      </c>
    </row>
    <row r="10" spans="1:11" x14ac:dyDescent="0.25">
      <c r="A10" s="4">
        <v>9</v>
      </c>
      <c r="B10" s="4" t="str">
        <f>MAIN!B11</f>
        <v>OE1 Comdty</v>
      </c>
      <c r="C10" s="4" t="str">
        <f>MAIN!C10</f>
        <v>Euro-OAT Future</v>
      </c>
      <c r="D10" s="4" t="str">
        <f>MAIN!D10</f>
        <v>BOND FUTURE</v>
      </c>
      <c r="E10" s="4">
        <f ca="1">VLOOKUP($B10,MAIN!$B:$E,4,FALSE)</f>
        <v>-1</v>
      </c>
      <c r="F10" s="3">
        <f>[3]INPUT!B10</f>
        <v>0</v>
      </c>
      <c r="G10" s="3">
        <f>[3]INPUT!C10</f>
        <v>46001</v>
      </c>
      <c r="H10" s="3">
        <f>[3]INPUT!D10</f>
        <v>0</v>
      </c>
      <c r="I10" s="3">
        <f>[3]INPUT!E10</f>
        <v>45958</v>
      </c>
      <c r="J10" s="3">
        <f>[3]INPUT!F10</f>
        <v>0</v>
      </c>
      <c r="K10" s="3">
        <f>[3]INPUT!G10</f>
        <v>46020</v>
      </c>
    </row>
    <row r="11" spans="1:11" x14ac:dyDescent="0.25">
      <c r="A11" s="4">
        <v>10</v>
      </c>
      <c r="B11" s="4" t="str">
        <f>MAIN!B12</f>
        <v>RX1 Comdty</v>
      </c>
      <c r="C11" s="4" t="str">
        <f>MAIN!C11</f>
        <v>EURO-BOBL FUTURE</v>
      </c>
      <c r="D11" s="4" t="str">
        <f>MAIN!D11</f>
        <v>BOND FUTURE</v>
      </c>
      <c r="E11" s="4">
        <f ca="1">VLOOKUP($B11,MAIN!$B:$E,4,FALSE)</f>
        <v>-1</v>
      </c>
      <c r="F11" s="3">
        <f>[3]INPUT!B11</f>
        <v>0</v>
      </c>
      <c r="G11" s="3">
        <f>[3]INPUT!C11</f>
        <v>0</v>
      </c>
      <c r="H11" s="3">
        <f>[3]INPUT!D11</f>
        <v>0</v>
      </c>
      <c r="I11" s="3">
        <f>[3]INPUT!E11</f>
        <v>45957</v>
      </c>
      <c r="J11" s="3">
        <f>[3]INPUT!F11</f>
        <v>0</v>
      </c>
      <c r="K11" s="3">
        <f>[3]INPUT!G11</f>
        <v>46029</v>
      </c>
    </row>
    <row r="12" spans="1:11" x14ac:dyDescent="0.25">
      <c r="A12" s="4">
        <v>11</v>
      </c>
      <c r="B12" s="4" t="str">
        <f>MAIN!B13</f>
        <v>TU1 Comdty</v>
      </c>
      <c r="C12" s="4" t="str">
        <f>MAIN!C12</f>
        <v>EURO-BUND FUTURE</v>
      </c>
      <c r="D12" s="4" t="str">
        <f>MAIN!D12</f>
        <v>BOND FUTURE</v>
      </c>
      <c r="E12" s="4">
        <f ca="1">VLOOKUP($B12,MAIN!$B:$E,4,FALSE)</f>
        <v>-1</v>
      </c>
      <c r="F12" s="3">
        <f>[3]INPUT!B12</f>
        <v>0</v>
      </c>
      <c r="G12" s="3">
        <f>[3]INPUT!C12</f>
        <v>0</v>
      </c>
      <c r="H12" s="3">
        <f>[3]INPUT!D12</f>
        <v>0</v>
      </c>
      <c r="I12" s="3">
        <f>[3]INPUT!E12</f>
        <v>45958</v>
      </c>
      <c r="J12" s="3">
        <f>[3]INPUT!F12</f>
        <v>0</v>
      </c>
      <c r="K12" s="3">
        <f>[3]INPUT!G12</f>
        <v>46020</v>
      </c>
    </row>
    <row r="13" spans="1:11" x14ac:dyDescent="0.25">
      <c r="A13" s="4">
        <v>12</v>
      </c>
      <c r="B13" s="4" t="str">
        <f>MAIN!B14</f>
        <v>TY1 Comdty</v>
      </c>
      <c r="C13" s="4" t="str">
        <f>MAIN!C13</f>
        <v>US 2YR NOTE FUTURE</v>
      </c>
      <c r="D13" s="4" t="str">
        <f>MAIN!D13</f>
        <v>BOND FUTURE</v>
      </c>
      <c r="E13" s="4">
        <f ca="1">VLOOKUP($B13,MAIN!$B:$E,4,FALSE)</f>
        <v>-1</v>
      </c>
      <c r="F13" s="3">
        <f>[3]INPUT!B13</f>
        <v>0</v>
      </c>
      <c r="G13" s="3">
        <f>[3]INPUT!C13</f>
        <v>0</v>
      </c>
      <c r="H13" s="3">
        <f>[3]INPUT!D13</f>
        <v>0</v>
      </c>
      <c r="I13" s="3">
        <f>[3]INPUT!E13</f>
        <v>45957</v>
      </c>
      <c r="J13" s="3">
        <f>[3]INPUT!F13</f>
        <v>0</v>
      </c>
      <c r="K13" s="3">
        <f>[3]INPUT!G13</f>
        <v>0</v>
      </c>
    </row>
    <row r="14" spans="1:11" x14ac:dyDescent="0.25">
      <c r="A14" s="4">
        <v>13</v>
      </c>
      <c r="B14" s="4" t="str">
        <f>MAIN!B15</f>
        <v>UB1 Comdty</v>
      </c>
      <c r="C14" s="4" t="str">
        <f>MAIN!C14</f>
        <v>US 10YR NOTE FUTURE</v>
      </c>
      <c r="D14" s="4" t="str">
        <f>MAIN!D14</f>
        <v>BOND FUTURE</v>
      </c>
      <c r="E14" s="4">
        <f ca="1">VLOOKUP($B14,MAIN!$B:$E,4,FALSE)</f>
        <v>-1</v>
      </c>
      <c r="F14" s="3">
        <f>[3]INPUT!B14</f>
        <v>0</v>
      </c>
      <c r="G14" s="3">
        <f>[3]INPUT!C14</f>
        <v>0</v>
      </c>
      <c r="H14" s="3">
        <f>[3]INPUT!D14</f>
        <v>0</v>
      </c>
      <c r="I14" s="3">
        <f>[3]INPUT!E14</f>
        <v>45958</v>
      </c>
      <c r="J14" s="3">
        <f>[3]INPUT!F14</f>
        <v>0</v>
      </c>
      <c r="K14" s="3">
        <f>[3]INPUT!G14</f>
        <v>0</v>
      </c>
    </row>
    <row r="15" spans="1:11" x14ac:dyDescent="0.25">
      <c r="A15" s="4">
        <v>14</v>
      </c>
      <c r="B15" s="4" t="str">
        <f>MAIN!B16</f>
        <v>US1 Comdty</v>
      </c>
      <c r="C15" s="4" t="str">
        <f>MAIN!C15</f>
        <v>EURO-BUXL 30Y BND FUTURE</v>
      </c>
      <c r="D15" s="4" t="str">
        <f>MAIN!D15</f>
        <v>BOND FUTURE</v>
      </c>
      <c r="E15" s="4">
        <f ca="1">VLOOKUP($B15,MAIN!$B:$E,4,FALSE)</f>
        <v>-1</v>
      </c>
      <c r="F15" s="3">
        <f>[3]INPUT!B15</f>
        <v>0</v>
      </c>
      <c r="G15" s="3">
        <f>[3]INPUT!C15</f>
        <v>45999</v>
      </c>
      <c r="H15" s="3">
        <f>[3]INPUT!D15</f>
        <v>0</v>
      </c>
      <c r="I15" s="3">
        <f>[3]INPUT!E15</f>
        <v>45964</v>
      </c>
      <c r="J15" s="3">
        <f>[3]INPUT!F15</f>
        <v>0</v>
      </c>
      <c r="K15" s="3">
        <f>[3]INPUT!G15</f>
        <v>46029</v>
      </c>
    </row>
    <row r="16" spans="1:11" x14ac:dyDescent="0.25">
      <c r="A16" s="4">
        <v>15</v>
      </c>
      <c r="B16" s="4" t="str">
        <f>MAIN!B17</f>
        <v>UXY1 Comdty</v>
      </c>
      <c r="C16" s="4" t="str">
        <f>MAIN!C16</f>
        <v>US LONG BOND  FUTURE</v>
      </c>
      <c r="D16" s="4" t="str">
        <f>MAIN!D16</f>
        <v>BOND FUTURE</v>
      </c>
      <c r="E16" s="4">
        <f ca="1">VLOOKUP($B16,MAIN!$B:$E,4,FALSE)</f>
        <v>-1</v>
      </c>
      <c r="F16" s="3">
        <f>[3]INPUT!B16</f>
        <v>0</v>
      </c>
      <c r="G16" s="3">
        <f>[3]INPUT!C16</f>
        <v>0</v>
      </c>
      <c r="H16" s="3">
        <f>[3]INPUT!D16</f>
        <v>0</v>
      </c>
      <c r="I16" s="3">
        <f>[3]INPUT!E16</f>
        <v>45999</v>
      </c>
      <c r="J16" s="3">
        <f>[3]INPUT!F16</f>
        <v>0</v>
      </c>
      <c r="K16" s="3">
        <f>[3]INPUT!G16</f>
        <v>0</v>
      </c>
    </row>
    <row r="17" spans="1:11" x14ac:dyDescent="0.25">
      <c r="A17" s="4">
        <v>16</v>
      </c>
      <c r="B17" s="4" t="str">
        <f>MAIN!B18</f>
        <v>WN1 Comdty</v>
      </c>
      <c r="C17" s="4" t="str">
        <f>MAIN!C17</f>
        <v>US 10yr Ultra Future</v>
      </c>
      <c r="D17" s="4" t="str">
        <f>MAIN!D17</f>
        <v>BOND FUTURE</v>
      </c>
      <c r="E17" s="4">
        <f ca="1">VLOOKUP($B17,MAIN!$B:$E,4,FALSE)</f>
        <v>-1</v>
      </c>
      <c r="F17" s="3">
        <f>[3]INPUT!B17</f>
        <v>0</v>
      </c>
      <c r="G17" s="3">
        <f>[3]INPUT!C17</f>
        <v>0</v>
      </c>
      <c r="H17" s="3">
        <f>[3]INPUT!D17</f>
        <v>0</v>
      </c>
      <c r="I17" s="3">
        <f>[3]INPUT!E17</f>
        <v>45958</v>
      </c>
      <c r="J17" s="3">
        <f>[3]INPUT!F17</f>
        <v>0</v>
      </c>
      <c r="K17" s="3">
        <f>[3]INPUT!G17</f>
        <v>0</v>
      </c>
    </row>
    <row r="18" spans="1:11" x14ac:dyDescent="0.25">
      <c r="A18" s="4">
        <v>17</v>
      </c>
      <c r="B18" s="4" t="str">
        <f>MAIN!B19</f>
        <v>AA1 Comdty</v>
      </c>
      <c r="C18" s="4" t="str">
        <f>MAIN!C18</f>
        <v>US ULTRA BOND FUTURE</v>
      </c>
      <c r="D18" s="4" t="str">
        <f>MAIN!D18</f>
        <v>BOND FUTURE</v>
      </c>
      <c r="E18" s="4">
        <f ca="1">VLOOKUP($B18,MAIN!$B:$E,4,FALSE)</f>
        <v>7</v>
      </c>
      <c r="F18" s="3">
        <f>[3]INPUT!B18</f>
        <v>0</v>
      </c>
      <c r="G18" s="3">
        <f>[3]INPUT!C18</f>
        <v>0</v>
      </c>
      <c r="H18" s="3">
        <f>[3]INPUT!D18</f>
        <v>0</v>
      </c>
      <c r="I18" s="3">
        <f>[3]INPUT!E18</f>
        <v>45972</v>
      </c>
      <c r="J18" s="3">
        <f>[3]INPUT!F18</f>
        <v>0</v>
      </c>
      <c r="K18" s="3">
        <f>[3]INPUT!G18</f>
        <v>0</v>
      </c>
    </row>
    <row r="19" spans="1:11" x14ac:dyDescent="0.25">
      <c r="A19" s="4">
        <v>18</v>
      </c>
      <c r="B19" s="4" t="str">
        <f>MAIN!B20</f>
        <v>C 1 Comdty</v>
      </c>
      <c r="C19" s="4" t="str">
        <f>MAIN!C19</f>
        <v>ALUMINUM</v>
      </c>
      <c r="D19" s="4" t="str">
        <f>MAIN!D19</f>
        <v>COMMODITY</v>
      </c>
      <c r="E19" s="4">
        <f ca="1">VLOOKUP($B19,MAIN!$B:$E,4,FALSE)</f>
        <v>-1</v>
      </c>
      <c r="F19" s="3">
        <f>[3]INPUT!B19</f>
        <v>45975</v>
      </c>
      <c r="G19" s="3">
        <f>[3]INPUT!C19</f>
        <v>0</v>
      </c>
      <c r="H19" s="3">
        <f>[3]INPUT!D19</f>
        <v>0</v>
      </c>
      <c r="I19" s="3">
        <f>[3]INPUT!E19</f>
        <v>45958</v>
      </c>
      <c r="J19" s="3">
        <f>[3]INPUT!F19</f>
        <v>46055</v>
      </c>
      <c r="K19" s="3">
        <f>[3]INPUT!G19</f>
        <v>0</v>
      </c>
    </row>
    <row r="20" spans="1:11" x14ac:dyDescent="0.25">
      <c r="A20" s="4">
        <v>19</v>
      </c>
      <c r="B20" s="4" t="str">
        <f>MAIN!B21</f>
        <v>CC1 Comdty</v>
      </c>
      <c r="C20" s="4" t="str">
        <f>MAIN!C20</f>
        <v>CORN</v>
      </c>
      <c r="D20" s="4" t="str">
        <f>MAIN!D20</f>
        <v>COMMODITY</v>
      </c>
      <c r="E20" s="4">
        <f ca="1">VLOOKUP($B20,MAIN!$B:$E,4,FALSE)</f>
        <v>-1</v>
      </c>
      <c r="F20" s="3">
        <f>[3]INPUT!B20</f>
        <v>0</v>
      </c>
      <c r="G20" s="3">
        <f>[3]INPUT!C20</f>
        <v>0</v>
      </c>
      <c r="H20" s="3">
        <f>[3]INPUT!D20</f>
        <v>0</v>
      </c>
      <c r="I20" s="3">
        <f>[3]INPUT!E20</f>
        <v>0</v>
      </c>
      <c r="J20" s="3">
        <f>[3]INPUT!F20</f>
        <v>0</v>
      </c>
      <c r="K20" s="3">
        <f>[3]INPUT!G20</f>
        <v>0</v>
      </c>
    </row>
    <row r="21" spans="1:11" x14ac:dyDescent="0.25">
      <c r="A21" s="4">
        <v>20</v>
      </c>
      <c r="B21" s="4" t="str">
        <f>MAIN!B22</f>
        <v>CL1 Comdty</v>
      </c>
      <c r="C21" s="4" t="str">
        <f>MAIN!C21</f>
        <v>COCOA</v>
      </c>
      <c r="D21" s="4" t="str">
        <f>MAIN!D21</f>
        <v>COMMODITY</v>
      </c>
      <c r="E21" s="4">
        <f ca="1">VLOOKUP($B21,MAIN!$B:$E,4,FALSE)</f>
        <v>4</v>
      </c>
      <c r="F21" s="3">
        <f>[3]INPUT!B21</f>
        <v>0</v>
      </c>
      <c r="G21" s="3">
        <f>[3]INPUT!C21</f>
        <v>45974</v>
      </c>
      <c r="H21" s="3">
        <f>[3]INPUT!D21</f>
        <v>0</v>
      </c>
      <c r="I21" s="3">
        <f>[3]INPUT!E21</f>
        <v>45972</v>
      </c>
      <c r="J21" s="3">
        <f>[3]INPUT!F21</f>
        <v>0</v>
      </c>
      <c r="K21" s="3">
        <f>[3]INPUT!G21</f>
        <v>0</v>
      </c>
    </row>
    <row r="22" spans="1:11" x14ac:dyDescent="0.25">
      <c r="A22" s="4">
        <v>21</v>
      </c>
      <c r="B22" s="4" t="str">
        <f>MAIN!B23</f>
        <v>CO1 Comdty</v>
      </c>
      <c r="C22" s="4" t="str">
        <f>MAIN!C22</f>
        <v>WTI CRUDE OIL</v>
      </c>
      <c r="D22" s="4" t="str">
        <f>MAIN!D22</f>
        <v>COMMODITY</v>
      </c>
      <c r="E22" s="4">
        <f ca="1">VLOOKUP($B22,MAIN!$B:$E,4,FALSE)</f>
        <v>4</v>
      </c>
      <c r="F22" s="3">
        <f>[3]INPUT!B22</f>
        <v>0</v>
      </c>
      <c r="G22" s="3">
        <f>[3]INPUT!C22</f>
        <v>0</v>
      </c>
      <c r="H22" s="3">
        <f>[3]INPUT!D22</f>
        <v>0</v>
      </c>
      <c r="I22" s="3">
        <f>[3]INPUT!E22</f>
        <v>46006</v>
      </c>
      <c r="J22" s="3">
        <f>[3]INPUT!F22</f>
        <v>0</v>
      </c>
      <c r="K22" s="3">
        <f>[3]INPUT!G22</f>
        <v>0</v>
      </c>
    </row>
    <row r="23" spans="1:11" x14ac:dyDescent="0.25">
      <c r="A23" s="4">
        <v>22</v>
      </c>
      <c r="B23" s="4" t="str">
        <f>MAIN!B24</f>
        <v>CT1 Comdty</v>
      </c>
      <c r="C23" s="4" t="str">
        <f>MAIN!C23</f>
        <v>BRENT CRUDE</v>
      </c>
      <c r="D23" s="4" t="str">
        <f>MAIN!D23</f>
        <v>COMMODITY</v>
      </c>
      <c r="E23" s="4">
        <f ca="1">VLOOKUP($B23,MAIN!$B:$E,4,FALSE)</f>
        <v>-1</v>
      </c>
      <c r="F23" s="3">
        <f>[3]INPUT!B23</f>
        <v>0</v>
      </c>
      <c r="G23" s="3">
        <f>[3]INPUT!C23</f>
        <v>0</v>
      </c>
      <c r="H23" s="3">
        <f>[3]INPUT!D23</f>
        <v>0</v>
      </c>
      <c r="I23" s="3">
        <f>[3]INPUT!E23</f>
        <v>46006</v>
      </c>
      <c r="J23" s="3">
        <f>[3]INPUT!F23</f>
        <v>0</v>
      </c>
      <c r="K23" s="3">
        <f>[3]INPUT!G23</f>
        <v>0</v>
      </c>
    </row>
    <row r="24" spans="1:11" x14ac:dyDescent="0.25">
      <c r="A24" s="4">
        <v>23</v>
      </c>
      <c r="B24" s="4" t="str">
        <f>MAIN!B25</f>
        <v>CU1 Comdty</v>
      </c>
      <c r="C24" s="4" t="str">
        <f>MAIN!C24</f>
        <v>COTTON</v>
      </c>
      <c r="D24" s="4" t="str">
        <f>MAIN!D24</f>
        <v>COMMODITY</v>
      </c>
      <c r="E24" s="4">
        <f ca="1">VLOOKUP($B24,MAIN!$B:$E,4,FALSE)</f>
        <v>7</v>
      </c>
      <c r="F24" s="3">
        <f>[3]INPUT!B24</f>
        <v>0</v>
      </c>
      <c r="G24" s="3">
        <f>[3]INPUT!C24</f>
        <v>0</v>
      </c>
      <c r="H24" s="3">
        <f>[3]INPUT!D24</f>
        <v>0</v>
      </c>
      <c r="I24" s="3">
        <f>[3]INPUT!E24</f>
        <v>45951</v>
      </c>
      <c r="J24" s="3">
        <f>[3]INPUT!F24</f>
        <v>0</v>
      </c>
      <c r="K24" s="3">
        <f>[3]INPUT!G24</f>
        <v>0</v>
      </c>
    </row>
    <row r="25" spans="1:11" x14ac:dyDescent="0.25">
      <c r="A25" s="4">
        <v>24</v>
      </c>
      <c r="B25" s="4" t="str">
        <f>MAIN!B26</f>
        <v>FN1 Comdty</v>
      </c>
      <c r="C25" s="4" t="str">
        <f>MAIN!C25</f>
        <v>COPPER</v>
      </c>
      <c r="D25" s="4" t="str">
        <f>MAIN!D25</f>
        <v>COMMODITY</v>
      </c>
      <c r="E25" s="4">
        <f ca="1">VLOOKUP($B25,MAIN!$B:$E,4,FALSE)</f>
        <v>-1</v>
      </c>
      <c r="F25" s="3">
        <f>[3]INPUT!B25</f>
        <v>45996</v>
      </c>
      <c r="G25" s="3">
        <f>[3]INPUT!C25</f>
        <v>0</v>
      </c>
      <c r="H25" s="3">
        <f>[3]INPUT!D25</f>
        <v>46028</v>
      </c>
      <c r="I25" s="3">
        <f>[3]INPUT!E25</f>
        <v>0</v>
      </c>
      <c r="J25" s="3">
        <f>[3]INPUT!F25</f>
        <v>46043</v>
      </c>
      <c r="K25" s="3">
        <f>[3]INPUT!G25</f>
        <v>0</v>
      </c>
    </row>
    <row r="26" spans="1:11" x14ac:dyDescent="0.25">
      <c r="A26" s="4">
        <v>25</v>
      </c>
      <c r="B26" s="4" t="str">
        <f>MAIN!B27</f>
        <v>GC1 Comdty</v>
      </c>
      <c r="C26" s="4" t="str">
        <f>MAIN!C26</f>
        <v>ICE NATURAL GAS</v>
      </c>
      <c r="D26" s="4" t="str">
        <f>MAIN!D26</f>
        <v>COMMODITY</v>
      </c>
      <c r="E26" s="4">
        <f ca="1">VLOOKUP($B26,MAIN!$B:$E,4,FALSE)</f>
        <v>5</v>
      </c>
      <c r="F26" s="3">
        <f>[3]INPUT!B26</f>
        <v>0</v>
      </c>
      <c r="G26" s="3">
        <f>[3]INPUT!C26</f>
        <v>45996</v>
      </c>
      <c r="H26" s="3">
        <f>[3]INPUT!D26</f>
        <v>0</v>
      </c>
      <c r="I26" s="3">
        <f>[3]INPUT!E26</f>
        <v>45958</v>
      </c>
      <c r="J26" s="3">
        <f>[3]INPUT!F26</f>
        <v>0</v>
      </c>
      <c r="K26" s="3">
        <f>[3]INPUT!G26</f>
        <v>0</v>
      </c>
    </row>
    <row r="27" spans="1:11" x14ac:dyDescent="0.25">
      <c r="A27" s="4">
        <v>26</v>
      </c>
      <c r="B27" s="4" t="str">
        <f>MAIN!B28</f>
        <v>HG1 Comdty</v>
      </c>
      <c r="C27" s="4" t="str">
        <f>MAIN!C27</f>
        <v>GOLD</v>
      </c>
      <c r="D27" s="4" t="str">
        <f>MAIN!D27</f>
        <v>COMMODITY</v>
      </c>
      <c r="E27" s="4">
        <f ca="1">VLOOKUP($B27,MAIN!$B:$E,4,FALSE)</f>
        <v>5</v>
      </c>
      <c r="F27" s="3">
        <f>[3]INPUT!B27</f>
        <v>46051</v>
      </c>
      <c r="G27" s="3">
        <f>[3]INPUT!C27</f>
        <v>0</v>
      </c>
      <c r="H27" s="3">
        <f>[3]INPUT!D27</f>
        <v>46035</v>
      </c>
      <c r="I27" s="3">
        <f>[3]INPUT!E27</f>
        <v>0</v>
      </c>
      <c r="J27" s="3">
        <f>[3]INPUT!F27</f>
        <v>0</v>
      </c>
      <c r="K27" s="3">
        <f>[3]INPUT!G27</f>
        <v>0</v>
      </c>
    </row>
    <row r="28" spans="1:11" x14ac:dyDescent="0.25">
      <c r="A28" s="4">
        <v>27</v>
      </c>
      <c r="B28" s="4" t="str">
        <f>MAIN!B29</f>
        <v>IOE1 Comdty</v>
      </c>
      <c r="C28" s="4" t="str">
        <f>MAIN!C28</f>
        <v>COPPER</v>
      </c>
      <c r="D28" s="4" t="str">
        <f>MAIN!D28</f>
        <v>COMMODITY</v>
      </c>
      <c r="E28" s="4">
        <f ca="1">VLOOKUP($B28,MAIN!$B:$E,4,FALSE)</f>
        <v>-1</v>
      </c>
      <c r="F28" s="3">
        <f>[3]INPUT!B28</f>
        <v>46028</v>
      </c>
      <c r="G28" s="3">
        <f>[3]INPUT!C28</f>
        <v>0</v>
      </c>
      <c r="H28" s="3">
        <f>[3]INPUT!D28</f>
        <v>0</v>
      </c>
      <c r="I28" s="3">
        <f>[3]INPUT!E28</f>
        <v>0</v>
      </c>
      <c r="J28" s="3">
        <f>[3]INPUT!F28</f>
        <v>46020</v>
      </c>
      <c r="K28" s="3">
        <f>[3]INPUT!G28</f>
        <v>0</v>
      </c>
    </row>
    <row r="29" spans="1:11" x14ac:dyDescent="0.25">
      <c r="A29" s="4">
        <v>28</v>
      </c>
      <c r="B29" s="4" t="str">
        <f>MAIN!B30</f>
        <v>KC1 Comdty</v>
      </c>
      <c r="C29" s="4" t="str">
        <f>MAIN!C29</f>
        <v>IRON ORE QINGDAO</v>
      </c>
      <c r="D29" s="4" t="str">
        <f>MAIN!D29</f>
        <v>COMMODITY</v>
      </c>
      <c r="E29" s="4">
        <f ca="1">VLOOKUP($B29,MAIN!$B:$E,4,FALSE)</f>
        <v>-1</v>
      </c>
      <c r="F29" s="3">
        <f>[3]INPUT!B29</f>
        <v>0</v>
      </c>
      <c r="G29" s="3">
        <f>[3]INPUT!C29</f>
        <v>0</v>
      </c>
      <c r="H29" s="3">
        <f>[3]INPUT!D29</f>
        <v>0</v>
      </c>
      <c r="I29" s="3">
        <f>[3]INPUT!E29</f>
        <v>46028</v>
      </c>
      <c r="J29" s="3">
        <f>[3]INPUT!F29</f>
        <v>0</v>
      </c>
      <c r="K29" s="3">
        <f>[3]INPUT!G29</f>
        <v>0</v>
      </c>
    </row>
    <row r="30" spans="1:11" x14ac:dyDescent="0.25">
      <c r="A30" s="4">
        <v>29</v>
      </c>
      <c r="B30" s="4" t="str">
        <f>MAIN!B31</f>
        <v>LC1 Comdty</v>
      </c>
      <c r="C30" s="4" t="str">
        <f>MAIN!C30</f>
        <v>COFFEE 'C'</v>
      </c>
      <c r="D30" s="4" t="str">
        <f>MAIN!D30</f>
        <v>COMMODITY</v>
      </c>
      <c r="E30" s="4">
        <f ca="1">VLOOKUP($B30,MAIN!$B:$E,4,FALSE)</f>
        <v>2</v>
      </c>
      <c r="F30" s="3">
        <f>[3]INPUT!B30</f>
        <v>0</v>
      </c>
      <c r="G30" s="3">
        <f>[3]INPUT!C30</f>
        <v>0</v>
      </c>
      <c r="H30" s="3">
        <f>[3]INPUT!D30</f>
        <v>0</v>
      </c>
      <c r="I30" s="3">
        <f>[3]INPUT!E30</f>
        <v>0</v>
      </c>
      <c r="J30" s="3">
        <f>[3]INPUT!F30</f>
        <v>0</v>
      </c>
      <c r="K30" s="3">
        <f>[3]INPUT!G30</f>
        <v>0</v>
      </c>
    </row>
    <row r="31" spans="1:11" x14ac:dyDescent="0.25">
      <c r="A31" s="4">
        <v>30</v>
      </c>
      <c r="B31" s="4" t="str">
        <f>MAIN!B32</f>
        <v>NG1 Comdty</v>
      </c>
      <c r="C31" s="4" t="str">
        <f>MAIN!C31</f>
        <v>LIVE CATTLE</v>
      </c>
      <c r="D31" s="4" t="str">
        <f>MAIN!D31</f>
        <v>COMMODITY</v>
      </c>
      <c r="E31" s="4">
        <f ca="1">VLOOKUP($B31,MAIN!$B:$E,4,FALSE)</f>
        <v>1</v>
      </c>
      <c r="F31" s="3">
        <f>[3]INPUT!B31</f>
        <v>0</v>
      </c>
      <c r="G31" s="3">
        <f>[3]INPUT!C31</f>
        <v>0</v>
      </c>
      <c r="H31" s="3">
        <f>[3]INPUT!D31</f>
        <v>0</v>
      </c>
      <c r="I31" s="3">
        <f>[3]INPUT!E31</f>
        <v>0</v>
      </c>
      <c r="J31" s="3">
        <f>[3]INPUT!F31</f>
        <v>0</v>
      </c>
      <c r="K31" s="3">
        <f>[3]INPUT!G31</f>
        <v>0</v>
      </c>
    </row>
    <row r="32" spans="1:11" x14ac:dyDescent="0.25">
      <c r="A32" s="4">
        <v>31</v>
      </c>
      <c r="B32" s="4" t="str">
        <f>MAIN!B33</f>
        <v>PA1 Comdty</v>
      </c>
      <c r="C32" s="4" t="str">
        <f>MAIN!C32</f>
        <v>NATURAL GAS</v>
      </c>
      <c r="D32" s="4" t="str">
        <f>MAIN!D32</f>
        <v>COMMODITY</v>
      </c>
      <c r="E32" s="4">
        <f ca="1">VLOOKUP($B32,MAIN!$B:$E,4,FALSE)</f>
        <v>1</v>
      </c>
      <c r="F32" s="3">
        <f>[3]INPUT!B32</f>
        <v>46050</v>
      </c>
      <c r="G32" s="3">
        <f>[3]INPUT!C32</f>
        <v>0</v>
      </c>
      <c r="H32" s="3">
        <f>[3]INPUT!D32</f>
        <v>46050</v>
      </c>
      <c r="I32" s="3">
        <f>[3]INPUT!E32</f>
        <v>0</v>
      </c>
      <c r="J32" s="3">
        <f>[3]INPUT!F32</f>
        <v>46051</v>
      </c>
      <c r="K32" s="3">
        <f>[3]INPUT!G32</f>
        <v>0</v>
      </c>
    </row>
    <row r="33" spans="1:11" x14ac:dyDescent="0.25">
      <c r="A33" s="4">
        <v>32</v>
      </c>
      <c r="B33" s="4" t="str">
        <f>MAIN!B34</f>
        <v>PL1 Comdty</v>
      </c>
      <c r="C33" s="4" t="str">
        <f>MAIN!C33</f>
        <v>PALLADIUM</v>
      </c>
      <c r="D33" s="4" t="str">
        <f>MAIN!D33</f>
        <v>COMMODITY</v>
      </c>
      <c r="E33" s="4">
        <f ca="1">VLOOKUP($B33,MAIN!$B:$E,4,FALSE)</f>
        <v>3</v>
      </c>
      <c r="F33" s="3">
        <f>[3]INPUT!B33</f>
        <v>45946</v>
      </c>
      <c r="G33" s="3">
        <f>[3]INPUT!C33</f>
        <v>0</v>
      </c>
      <c r="H33" s="3">
        <f>[3]INPUT!D33</f>
        <v>45946</v>
      </c>
      <c r="I33" s="3">
        <f>[3]INPUT!E33</f>
        <v>0</v>
      </c>
      <c r="J33" s="3">
        <f>[3]INPUT!F33</f>
        <v>46020</v>
      </c>
      <c r="K33" s="3">
        <f>[3]INPUT!G33</f>
        <v>0</v>
      </c>
    </row>
    <row r="34" spans="1:11" x14ac:dyDescent="0.25">
      <c r="A34" s="4">
        <v>33</v>
      </c>
      <c r="B34" s="4" t="str">
        <f>MAIN!B35</f>
        <v>RR1 Comdty</v>
      </c>
      <c r="C34" s="4" t="str">
        <f>MAIN!C34</f>
        <v>PLATINUM</v>
      </c>
      <c r="D34" s="4" t="str">
        <f>MAIN!D34</f>
        <v>COMMODITY</v>
      </c>
      <c r="E34" s="4">
        <f ca="1">VLOOKUP($B34,MAIN!$B:$E,4,FALSE)</f>
        <v>5</v>
      </c>
      <c r="F34" s="3">
        <f>[3]INPUT!B34</f>
        <v>46003</v>
      </c>
      <c r="G34" s="3">
        <f>[3]INPUT!C34</f>
        <v>0</v>
      </c>
      <c r="H34" s="3">
        <f>[3]INPUT!D34</f>
        <v>45946</v>
      </c>
      <c r="I34" s="3">
        <f>[3]INPUT!E34</f>
        <v>0</v>
      </c>
      <c r="J34" s="3">
        <f>[3]INPUT!F34</f>
        <v>46049</v>
      </c>
      <c r="K34" s="3">
        <f>[3]INPUT!G34</f>
        <v>0</v>
      </c>
    </row>
    <row r="35" spans="1:11" x14ac:dyDescent="0.25">
      <c r="A35" s="4">
        <v>34</v>
      </c>
      <c r="B35" s="4" t="str">
        <f>MAIN!B36</f>
        <v>S 1 Comdty</v>
      </c>
      <c r="C35" s="4" t="str">
        <f>MAIN!C35</f>
        <v>ROUGH RICE</v>
      </c>
      <c r="D35" s="4" t="str">
        <f>MAIN!D35</f>
        <v>COMMODITY</v>
      </c>
      <c r="E35" s="4">
        <f ca="1">VLOOKUP($B35,MAIN!$B:$E,4,FALSE)</f>
        <v>6</v>
      </c>
      <c r="F35" s="3">
        <f>[3]INPUT!B35</f>
        <v>0</v>
      </c>
      <c r="G35" s="3">
        <f>[3]INPUT!C35</f>
        <v>45943</v>
      </c>
      <c r="H35" s="3">
        <f>[3]INPUT!D35</f>
        <v>0</v>
      </c>
      <c r="I35" s="3">
        <f>[3]INPUT!E35</f>
        <v>45951</v>
      </c>
      <c r="J35" s="3">
        <f>[3]INPUT!F35</f>
        <v>0</v>
      </c>
      <c r="K35" s="3">
        <f>[3]INPUT!G35</f>
        <v>0</v>
      </c>
    </row>
    <row r="36" spans="1:11" x14ac:dyDescent="0.25">
      <c r="A36" s="4">
        <v>35</v>
      </c>
      <c r="B36" s="4" t="str">
        <f>MAIN!B37</f>
        <v>SB1 Comdty</v>
      </c>
      <c r="C36" s="4" t="str">
        <f>MAIN!C36</f>
        <v>SOYBEAN</v>
      </c>
      <c r="D36" s="4" t="str">
        <f>MAIN!D36</f>
        <v>COMMODITY</v>
      </c>
      <c r="E36" s="4">
        <f ca="1">VLOOKUP($B36,MAIN!$B:$E,4,FALSE)</f>
        <v>-1</v>
      </c>
      <c r="F36" s="3">
        <f>[3]INPUT!B36</f>
        <v>0</v>
      </c>
      <c r="G36" s="3">
        <f>[3]INPUT!C36</f>
        <v>0</v>
      </c>
      <c r="H36" s="3">
        <f>[3]INPUT!D36</f>
        <v>0</v>
      </c>
      <c r="I36" s="3">
        <f>[3]INPUT!E36</f>
        <v>46035</v>
      </c>
      <c r="J36" s="3">
        <f>[3]INPUT!F36</f>
        <v>0</v>
      </c>
      <c r="K36" s="3">
        <f>[3]INPUT!G36</f>
        <v>0</v>
      </c>
    </row>
    <row r="37" spans="1:11" x14ac:dyDescent="0.25">
      <c r="A37" s="4">
        <v>36</v>
      </c>
      <c r="B37" s="4" t="str">
        <f>MAIN!B38</f>
        <v>SI1 Comdty</v>
      </c>
      <c r="C37" s="4" t="str">
        <f>MAIN!C37</f>
        <v>SUGAR</v>
      </c>
      <c r="D37" s="4" t="str">
        <f>MAIN!D37</f>
        <v>COMMODITY</v>
      </c>
      <c r="E37" s="4">
        <f ca="1">VLOOKUP($B37,MAIN!$B:$E,4,FALSE)</f>
        <v>7</v>
      </c>
      <c r="F37" s="3">
        <f>[3]INPUT!B37</f>
        <v>0</v>
      </c>
      <c r="G37" s="3">
        <f>[3]INPUT!C37</f>
        <v>45958</v>
      </c>
      <c r="H37" s="3">
        <f>[3]INPUT!D37</f>
        <v>0</v>
      </c>
      <c r="I37" s="3">
        <f>[3]INPUT!E37</f>
        <v>45958</v>
      </c>
      <c r="J37" s="3">
        <f>[3]INPUT!F37</f>
        <v>0</v>
      </c>
      <c r="K37" s="3">
        <f>[3]INPUT!G37</f>
        <v>0</v>
      </c>
    </row>
    <row r="38" spans="1:11" x14ac:dyDescent="0.25">
      <c r="A38" s="4">
        <v>37</v>
      </c>
      <c r="B38" s="4" t="str">
        <f>MAIN!B39</f>
        <v>W 1 Comdty</v>
      </c>
      <c r="C38" s="4" t="str">
        <f>MAIN!C38</f>
        <v>SILVER</v>
      </c>
      <c r="D38" s="4" t="str">
        <f>MAIN!D38</f>
        <v>COMMODITY</v>
      </c>
      <c r="E38" s="4">
        <f ca="1">VLOOKUP($B38,MAIN!$B:$E,4,FALSE)</f>
        <v>3</v>
      </c>
      <c r="F38" s="3">
        <f>[3]INPUT!B38</f>
        <v>46051</v>
      </c>
      <c r="G38" s="3">
        <f>[3]INPUT!C38</f>
        <v>0</v>
      </c>
      <c r="H38" s="3">
        <f>[3]INPUT!D38</f>
        <v>46051</v>
      </c>
      <c r="I38" s="3">
        <f>[3]INPUT!E38</f>
        <v>0</v>
      </c>
      <c r="J38" s="3">
        <f>[3]INPUT!F38</f>
        <v>46052</v>
      </c>
      <c r="K38" s="3">
        <f>[3]INPUT!G38</f>
        <v>0</v>
      </c>
    </row>
    <row r="39" spans="1:11" x14ac:dyDescent="0.25">
      <c r="A39" s="4">
        <v>38</v>
      </c>
      <c r="B39" s="4" t="str">
        <f>MAIN!B40</f>
        <v>XB1 Comdty</v>
      </c>
      <c r="C39" s="4" t="str">
        <f>MAIN!C39</f>
        <v>WHEAT</v>
      </c>
      <c r="D39" s="4" t="str">
        <f>MAIN!D39</f>
        <v>COMMODITY</v>
      </c>
      <c r="E39" s="4">
        <f ca="1">VLOOKUP($B39,MAIN!$B:$E,4,FALSE)</f>
        <v>4</v>
      </c>
      <c r="F39" s="3">
        <f>[3]INPUT!B39</f>
        <v>0</v>
      </c>
      <c r="G39" s="3">
        <f>[3]INPUT!C39</f>
        <v>0</v>
      </c>
      <c r="H39" s="3">
        <f>[3]INPUT!D39</f>
        <v>0</v>
      </c>
      <c r="I39" s="3">
        <f>[3]INPUT!E39</f>
        <v>46022</v>
      </c>
      <c r="J39" s="3">
        <f>[3]INPUT!F39</f>
        <v>0</v>
      </c>
      <c r="K39" s="3">
        <f>[3]INPUT!G39</f>
        <v>0</v>
      </c>
    </row>
    <row r="40" spans="1:11" x14ac:dyDescent="0.25">
      <c r="A40" s="4">
        <v>39</v>
      </c>
      <c r="B40" s="4" t="str">
        <f>MAIN!B41</f>
        <v>ZNA1 Comdty</v>
      </c>
      <c r="C40" s="4" t="str">
        <f>MAIN!C40</f>
        <v>GASOLINE RBOB</v>
      </c>
      <c r="D40" s="4" t="str">
        <f>MAIN!D40</f>
        <v>COMMODITY</v>
      </c>
      <c r="E40" s="4">
        <f ca="1">VLOOKUP($B40,MAIN!$B:$E,4,FALSE)</f>
        <v>7</v>
      </c>
      <c r="F40" s="3">
        <f>[3]INPUT!B40</f>
        <v>0</v>
      </c>
      <c r="G40" s="3">
        <f>[3]INPUT!C40</f>
        <v>46001</v>
      </c>
      <c r="H40" s="3">
        <f>[3]INPUT!D40</f>
        <v>0</v>
      </c>
      <c r="I40" s="3">
        <f>[3]INPUT!E40</f>
        <v>45996</v>
      </c>
      <c r="J40" s="3">
        <f>[3]INPUT!F40</f>
        <v>0</v>
      </c>
      <c r="K40" s="3">
        <f>[3]INPUT!G40</f>
        <v>46030</v>
      </c>
    </row>
    <row r="41" spans="1:11" x14ac:dyDescent="0.25">
      <c r="A41" s="4">
        <v>40</v>
      </c>
      <c r="B41" s="4" t="str">
        <f>MAIN!B42</f>
        <v>XAD Curncy</v>
      </c>
      <c r="C41" s="4" t="str">
        <f>MAIN!C41</f>
        <v>ZINC</v>
      </c>
      <c r="D41" s="4" t="str">
        <f>MAIN!D41</f>
        <v>COMMODITY</v>
      </c>
      <c r="E41" s="4">
        <f ca="1">VLOOKUP($B41,MAIN!$B:$E,4,FALSE)</f>
        <v>-1</v>
      </c>
      <c r="F41" s="3">
        <f>[3]INPUT!B41</f>
        <v>0</v>
      </c>
      <c r="G41" s="3">
        <f>[3]INPUT!C41</f>
        <v>0</v>
      </c>
      <c r="H41" s="3">
        <f>[3]INPUT!D41</f>
        <v>0</v>
      </c>
      <c r="I41" s="3">
        <f>[3]INPUT!E41</f>
        <v>0</v>
      </c>
      <c r="J41" s="3">
        <f>[3]INPUT!F41</f>
        <v>46056</v>
      </c>
      <c r="K41" s="3">
        <f>[3]INPUT!G41</f>
        <v>0</v>
      </c>
    </row>
    <row r="42" spans="1:11" x14ac:dyDescent="0.25">
      <c r="A42" s="4">
        <v>41</v>
      </c>
      <c r="B42" s="4" t="str">
        <f>MAIN!B43</f>
        <v>XBT Curncy</v>
      </c>
      <c r="C42" s="4" t="str">
        <f>MAIN!C42</f>
        <v>Cardano</v>
      </c>
      <c r="D42" s="4" t="str">
        <f>MAIN!D42</f>
        <v>CRYPTO</v>
      </c>
      <c r="E42" s="4">
        <f ca="1">VLOOKUP($B42,MAIN!$B:$E,4,FALSE)</f>
        <v>-1</v>
      </c>
      <c r="F42" s="3">
        <f>[3]INPUT!B42</f>
        <v>0</v>
      </c>
      <c r="G42" s="3">
        <f>[3]INPUT!C42</f>
        <v>46059</v>
      </c>
      <c r="H42" s="3">
        <f>[3]INPUT!D42</f>
        <v>0</v>
      </c>
      <c r="I42" s="3">
        <f>[3]INPUT!E42</f>
        <v>46058</v>
      </c>
      <c r="J42" s="3">
        <f>[3]INPUT!F42</f>
        <v>0</v>
      </c>
      <c r="K42" s="3">
        <f>[3]INPUT!G42</f>
        <v>0</v>
      </c>
    </row>
    <row r="43" spans="1:11" x14ac:dyDescent="0.25">
      <c r="A43" s="4">
        <v>42</v>
      </c>
      <c r="B43" s="4" t="str">
        <f>MAIN!B44</f>
        <v>XET Curncy</v>
      </c>
      <c r="C43" s="4" t="str">
        <f>MAIN!C43</f>
        <v>Bitcoin</v>
      </c>
      <c r="D43" s="4" t="str">
        <f>MAIN!D43</f>
        <v>CRYPTO</v>
      </c>
      <c r="E43" s="4">
        <f ca="1">VLOOKUP($B43,MAIN!$B:$E,4,FALSE)</f>
        <v>-1</v>
      </c>
      <c r="F43" s="3">
        <f>[3]INPUT!B43</f>
        <v>0</v>
      </c>
      <c r="G43" s="3">
        <f>[3]INPUT!C43</f>
        <v>46057</v>
      </c>
      <c r="H43" s="3">
        <f>[3]INPUT!D43</f>
        <v>0</v>
      </c>
      <c r="I43" s="3">
        <f>[3]INPUT!E43</f>
        <v>46059</v>
      </c>
      <c r="J43" s="3">
        <f>[3]INPUT!F43</f>
        <v>0</v>
      </c>
      <c r="K43" s="3">
        <f>[3]INPUT!G43</f>
        <v>0</v>
      </c>
    </row>
    <row r="44" spans="1:11" x14ac:dyDescent="0.25">
      <c r="A44" s="4">
        <v>43</v>
      </c>
      <c r="B44" s="4" t="str">
        <f>MAIN!B45</f>
        <v>XRP Curncy</v>
      </c>
      <c r="C44" s="4" t="str">
        <f>MAIN!C44</f>
        <v>Ethereum</v>
      </c>
      <c r="D44" s="4" t="str">
        <f>MAIN!D44</f>
        <v>CRYPTO</v>
      </c>
      <c r="E44" s="4">
        <f ca="1">VLOOKUP($B44,MAIN!$B:$E,4,FALSE)</f>
        <v>-1</v>
      </c>
      <c r="F44" s="3">
        <f>[3]INPUT!B44</f>
        <v>0</v>
      </c>
      <c r="G44" s="3">
        <f>[3]INPUT!C44</f>
        <v>0</v>
      </c>
      <c r="H44" s="3">
        <f>[3]INPUT!D44</f>
        <v>0</v>
      </c>
      <c r="I44" s="3">
        <f>[3]INPUT!E44</f>
        <v>46059</v>
      </c>
      <c r="J44" s="3">
        <f>[3]INPUT!F44</f>
        <v>0</v>
      </c>
      <c r="K44" s="3">
        <f>[3]INPUT!G44</f>
        <v>0</v>
      </c>
    </row>
    <row r="45" spans="1:11" x14ac:dyDescent="0.25">
      <c r="A45" s="4">
        <v>44</v>
      </c>
      <c r="B45" s="4" t="str">
        <f>MAIN!B46</f>
        <v>XSO Curncy</v>
      </c>
      <c r="C45" s="4" t="str">
        <f>MAIN!C45</f>
        <v>XRP</v>
      </c>
      <c r="D45" s="4" t="str">
        <f>MAIN!D45</f>
        <v>CRYPTO</v>
      </c>
      <c r="E45" s="4">
        <f ca="1">VLOOKUP($B45,MAIN!$B:$E,4,FALSE)</f>
        <v>-1</v>
      </c>
      <c r="F45" s="3">
        <f>[3]INPUT!B45</f>
        <v>0</v>
      </c>
      <c r="G45" s="3">
        <f>[3]INPUT!C45</f>
        <v>46059</v>
      </c>
      <c r="H45" s="3">
        <f>[3]INPUT!D45</f>
        <v>0</v>
      </c>
      <c r="I45" s="3">
        <f>[3]INPUT!E45</f>
        <v>0</v>
      </c>
      <c r="J45" s="3">
        <f>[3]INPUT!F45</f>
        <v>0</v>
      </c>
      <c r="K45" s="3">
        <f>[3]INPUT!G45</f>
        <v>0</v>
      </c>
    </row>
    <row r="46" spans="1:11" x14ac:dyDescent="0.25">
      <c r="A46" s="4">
        <v>45</v>
      </c>
      <c r="B46" s="4" t="str">
        <f>MAIN!B47</f>
        <v>AUDEUR Curncy</v>
      </c>
      <c r="C46" s="4" t="str">
        <f>MAIN!C46</f>
        <v>Solana</v>
      </c>
      <c r="D46" s="4" t="str">
        <f>MAIN!D46</f>
        <v>CRYPTO</v>
      </c>
      <c r="E46" s="4">
        <f ca="1">VLOOKUP($B46,MAIN!$B:$E,4,FALSE)</f>
        <v>2</v>
      </c>
      <c r="F46" s="3">
        <f>[3]INPUT!B46</f>
        <v>0</v>
      </c>
      <c r="G46" s="3">
        <f>[3]INPUT!C46</f>
        <v>46058</v>
      </c>
      <c r="H46" s="3">
        <f>[3]INPUT!D46</f>
        <v>0</v>
      </c>
      <c r="I46" s="3">
        <f>[3]INPUT!E46</f>
        <v>0</v>
      </c>
      <c r="J46" s="3">
        <f>[3]INPUT!F46</f>
        <v>0</v>
      </c>
      <c r="K46" s="3">
        <f>[3]INPUT!G46</f>
        <v>0</v>
      </c>
    </row>
    <row r="47" spans="1:11" x14ac:dyDescent="0.25">
      <c r="A47" s="4">
        <v>46</v>
      </c>
      <c r="B47" s="4" t="str">
        <f>MAIN!B48</f>
        <v>AUDJPY Curncy</v>
      </c>
      <c r="C47" s="4" t="str">
        <f>MAIN!C47</f>
        <v>AUD/EUR</v>
      </c>
      <c r="D47" s="4" t="str">
        <f>MAIN!D47</f>
        <v>CURRENCY</v>
      </c>
      <c r="E47" s="4">
        <f ca="1">VLOOKUP($B47,MAIN!$B:$E,4,FALSE)</f>
        <v>3</v>
      </c>
      <c r="F47" s="3">
        <f>[3]INPUT!B47</f>
        <v>0</v>
      </c>
      <c r="G47" s="3">
        <f>[3]INPUT!C47</f>
        <v>0</v>
      </c>
      <c r="H47" s="3">
        <f>[3]INPUT!D47</f>
        <v>0</v>
      </c>
      <c r="I47" s="3">
        <f>[3]INPUT!E47</f>
        <v>45958</v>
      </c>
      <c r="J47" s="3">
        <f>[3]INPUT!F47</f>
        <v>0</v>
      </c>
      <c r="K47" s="3">
        <f>[3]INPUT!G47</f>
        <v>0</v>
      </c>
    </row>
    <row r="48" spans="1:11" x14ac:dyDescent="0.25">
      <c r="A48" s="4">
        <v>47</v>
      </c>
      <c r="B48" s="4" t="str">
        <f>MAIN!B49</f>
        <v>AUDUSD Curncy</v>
      </c>
      <c r="C48" s="4" t="str">
        <f>MAIN!C48</f>
        <v>AUD/JPY</v>
      </c>
      <c r="D48" s="4" t="str">
        <f>MAIN!D48</f>
        <v>CURRENCY</v>
      </c>
      <c r="E48" s="4">
        <f ca="1">VLOOKUP($B48,MAIN!$B:$E,4,FALSE)</f>
        <v>0</v>
      </c>
      <c r="F48" s="3">
        <f>[3]INPUT!B48</f>
        <v>46059</v>
      </c>
      <c r="G48" s="3">
        <f>[3]INPUT!C48</f>
        <v>0</v>
      </c>
      <c r="H48" s="3">
        <f>[3]INPUT!D48</f>
        <v>0</v>
      </c>
      <c r="I48" s="3">
        <f>[3]INPUT!E48</f>
        <v>0</v>
      </c>
      <c r="J48" s="3">
        <f>[3]INPUT!F48</f>
        <v>0</v>
      </c>
      <c r="K48" s="3">
        <f>[3]INPUT!G48</f>
        <v>0</v>
      </c>
    </row>
    <row r="49" spans="1:11" x14ac:dyDescent="0.25">
      <c r="A49" s="4">
        <v>48</v>
      </c>
      <c r="B49" s="4" t="str">
        <f>MAIN!B50</f>
        <v>BGNEUR Curncy</v>
      </c>
      <c r="C49" s="4" t="str">
        <f>MAIN!C49</f>
        <v>AUD/USD</v>
      </c>
      <c r="D49" s="4" t="str">
        <f>MAIN!D49</f>
        <v>CURRENCY</v>
      </c>
      <c r="E49" s="4">
        <f ca="1">VLOOKUP($B49,MAIN!$B:$E,4,FALSE)</f>
        <v>-1</v>
      </c>
      <c r="F49" s="3">
        <f>[3]INPUT!B49</f>
        <v>46050</v>
      </c>
      <c r="G49" s="3">
        <f>[3]INPUT!C49</f>
        <v>0</v>
      </c>
      <c r="H49" s="3">
        <f>[3]INPUT!D49</f>
        <v>0</v>
      </c>
      <c r="I49" s="3">
        <f>[3]INPUT!E49</f>
        <v>0</v>
      </c>
      <c r="J49" s="3">
        <f>[3]INPUT!F49</f>
        <v>0</v>
      </c>
      <c r="K49" s="3">
        <f>[3]INPUT!G49</f>
        <v>0</v>
      </c>
    </row>
    <row r="50" spans="1:11" x14ac:dyDescent="0.25">
      <c r="A50" s="4">
        <v>49</v>
      </c>
      <c r="B50" s="4" t="str">
        <f>MAIN!B51</f>
        <v>BGNUSD Curncy</v>
      </c>
      <c r="C50" s="4" t="str">
        <f>MAIN!C50</f>
        <v>BGN/EUR</v>
      </c>
      <c r="D50" s="4" t="str">
        <f>MAIN!D50</f>
        <v>CURRENCY</v>
      </c>
      <c r="E50" s="4">
        <f ca="1">VLOOKUP($B50,MAIN!$B:$E,4,FALSE)</f>
        <v>3</v>
      </c>
      <c r="F50" s="3">
        <f>[3]INPUT!B50</f>
        <v>0</v>
      </c>
      <c r="G50" s="3">
        <f>[3]INPUT!C50</f>
        <v>0</v>
      </c>
      <c r="H50" s="3">
        <f>[3]INPUT!D50</f>
        <v>0</v>
      </c>
      <c r="I50" s="3">
        <f>[3]INPUT!E50</f>
        <v>45958</v>
      </c>
      <c r="J50" s="3">
        <f>[3]INPUT!F50</f>
        <v>0</v>
      </c>
      <c r="K50" s="3">
        <f>[3]INPUT!G50</f>
        <v>0</v>
      </c>
    </row>
    <row r="51" spans="1:11" x14ac:dyDescent="0.25">
      <c r="A51" s="4">
        <v>50</v>
      </c>
      <c r="B51" s="4" t="str">
        <f>MAIN!B52</f>
        <v>BRLEUR Curncy</v>
      </c>
      <c r="C51" s="4" t="str">
        <f>MAIN!C51</f>
        <v>BGN/USD</v>
      </c>
      <c r="D51" s="4" t="str">
        <f>MAIN!D51</f>
        <v>CURRENCY</v>
      </c>
      <c r="E51" s="4">
        <f ca="1">VLOOKUP($B51,MAIN!$B:$E,4,FALSE)</f>
        <v>3</v>
      </c>
      <c r="F51" s="3">
        <f>[3]INPUT!B51</f>
        <v>0</v>
      </c>
      <c r="G51" s="3">
        <f>[3]INPUT!C51</f>
        <v>0</v>
      </c>
      <c r="H51" s="3">
        <f>[3]INPUT!D51</f>
        <v>0</v>
      </c>
      <c r="I51" s="3">
        <f>[3]INPUT!E51</f>
        <v>45958</v>
      </c>
      <c r="J51" s="3">
        <f>[3]INPUT!F51</f>
        <v>0</v>
      </c>
      <c r="K51" s="3">
        <f>[3]INPUT!G51</f>
        <v>0</v>
      </c>
    </row>
    <row r="52" spans="1:11" x14ac:dyDescent="0.25">
      <c r="A52" s="4">
        <v>51</v>
      </c>
      <c r="B52" s="4" t="str">
        <f>MAIN!B53</f>
        <v>BRLUSD Curncy</v>
      </c>
      <c r="C52" s="4" t="str">
        <f>MAIN!C52</f>
        <v>BRL/EUR</v>
      </c>
      <c r="D52" s="4" t="str">
        <f>MAIN!D52</f>
        <v>CURRENCY</v>
      </c>
      <c r="E52" s="4">
        <f ca="1">VLOOKUP($B52,MAIN!$B:$E,4,FALSE)</f>
        <v>5</v>
      </c>
      <c r="F52" s="3">
        <f>[3]INPUT!B52</f>
        <v>0</v>
      </c>
      <c r="G52" s="3">
        <f>[3]INPUT!C52</f>
        <v>0</v>
      </c>
      <c r="H52" s="3">
        <f>[3]INPUT!D52</f>
        <v>0</v>
      </c>
      <c r="I52" s="3">
        <f>[3]INPUT!E52</f>
        <v>45958</v>
      </c>
      <c r="J52" s="3">
        <f>[3]INPUT!F52</f>
        <v>0</v>
      </c>
      <c r="K52" s="3">
        <f>[3]INPUT!G52</f>
        <v>46021</v>
      </c>
    </row>
    <row r="53" spans="1:11" x14ac:dyDescent="0.25">
      <c r="A53" s="4">
        <v>52</v>
      </c>
      <c r="B53" s="4" t="str">
        <f>MAIN!B54</f>
        <v>CADEUR Curncy</v>
      </c>
      <c r="C53" s="4" t="str">
        <f>MAIN!C53</f>
        <v>BRL/USD</v>
      </c>
      <c r="D53" s="4" t="str">
        <f>MAIN!D53</f>
        <v>CURRENCY</v>
      </c>
      <c r="E53" s="4">
        <f ca="1">VLOOKUP($B53,MAIN!$B:$E,4,FALSE)</f>
        <v>-1</v>
      </c>
      <c r="F53" s="3">
        <f>[3]INPUT!B53</f>
        <v>46048</v>
      </c>
      <c r="G53" s="3">
        <f>[3]INPUT!C53</f>
        <v>0</v>
      </c>
      <c r="H53" s="3">
        <f>[3]INPUT!D53</f>
        <v>0</v>
      </c>
      <c r="I53" s="3">
        <f>[3]INPUT!E53</f>
        <v>46010</v>
      </c>
      <c r="J53" s="3">
        <f>[3]INPUT!F53</f>
        <v>0</v>
      </c>
      <c r="K53" s="3">
        <f>[3]INPUT!G53</f>
        <v>0</v>
      </c>
    </row>
    <row r="54" spans="1:11" x14ac:dyDescent="0.25">
      <c r="A54" s="4">
        <v>53</v>
      </c>
      <c r="B54" s="4" t="str">
        <f>MAIN!B55</f>
        <v>CADJPY Curncy</v>
      </c>
      <c r="C54" s="4" t="str">
        <f>MAIN!C54</f>
        <v>CAD/EUR</v>
      </c>
      <c r="D54" s="4" t="str">
        <f>MAIN!D54</f>
        <v>CURRENCY</v>
      </c>
      <c r="E54" s="4">
        <f ca="1">VLOOKUP($B54,MAIN!$B:$E,4,FALSE)</f>
        <v>-1</v>
      </c>
      <c r="F54" s="3">
        <f>[3]INPUT!B54</f>
        <v>0</v>
      </c>
      <c r="G54" s="3">
        <f>[3]INPUT!C54</f>
        <v>0</v>
      </c>
      <c r="H54" s="3">
        <f>[3]INPUT!D54</f>
        <v>0</v>
      </c>
      <c r="I54" s="3">
        <f>[3]INPUT!E54</f>
        <v>45958</v>
      </c>
      <c r="J54" s="3">
        <f>[3]INPUT!F54</f>
        <v>0</v>
      </c>
      <c r="K54" s="3">
        <f>[3]INPUT!G54</f>
        <v>0</v>
      </c>
    </row>
    <row r="55" spans="1:11" x14ac:dyDescent="0.25">
      <c r="A55" s="4">
        <v>54</v>
      </c>
      <c r="B55" s="4" t="str">
        <f>MAIN!B56</f>
        <v>CADUSD Curncy</v>
      </c>
      <c r="C55" s="4" t="str">
        <f>MAIN!C55</f>
        <v>CAD/JPY</v>
      </c>
      <c r="D55" s="4" t="str">
        <f>MAIN!D55</f>
        <v>CURRENCY</v>
      </c>
      <c r="E55" s="4">
        <f ca="1">VLOOKUP($B55,MAIN!$B:$E,4,FALSE)</f>
        <v>4</v>
      </c>
      <c r="F55" s="3">
        <f>[3]INPUT!B55</f>
        <v>46010</v>
      </c>
      <c r="G55" s="3">
        <f>[3]INPUT!C55</f>
        <v>0</v>
      </c>
      <c r="H55" s="3">
        <f>[3]INPUT!D55</f>
        <v>0</v>
      </c>
      <c r="I55" s="3">
        <f>[3]INPUT!E55</f>
        <v>0</v>
      </c>
      <c r="J55" s="3">
        <f>[3]INPUT!F55</f>
        <v>0</v>
      </c>
      <c r="K55" s="3">
        <f>[3]INPUT!G55</f>
        <v>0</v>
      </c>
    </row>
    <row r="56" spans="1:11" x14ac:dyDescent="0.25">
      <c r="A56" s="4">
        <v>55</v>
      </c>
      <c r="B56" s="4" t="str">
        <f>MAIN!B57</f>
        <v>CHFEUR Curncy</v>
      </c>
      <c r="C56" s="4" t="str">
        <f>MAIN!C56</f>
        <v>CAD/USD</v>
      </c>
      <c r="D56" s="4" t="str">
        <f>MAIN!D56</f>
        <v>CURRENCY</v>
      </c>
      <c r="E56" s="4">
        <f ca="1">VLOOKUP($B56,MAIN!$B:$E,4,FALSE)</f>
        <v>4</v>
      </c>
      <c r="F56" s="3">
        <f>[3]INPUT!B56</f>
        <v>0</v>
      </c>
      <c r="G56" s="3">
        <f>[3]INPUT!C56</f>
        <v>0</v>
      </c>
      <c r="H56" s="3">
        <f>[3]INPUT!D56</f>
        <v>0</v>
      </c>
      <c r="I56" s="3">
        <f>[3]INPUT!E56</f>
        <v>45958</v>
      </c>
      <c r="J56" s="3">
        <f>[3]INPUT!F56</f>
        <v>0</v>
      </c>
      <c r="K56" s="3">
        <f>[3]INPUT!G56</f>
        <v>0</v>
      </c>
    </row>
    <row r="57" spans="1:11" x14ac:dyDescent="0.25">
      <c r="A57" s="4">
        <v>56</v>
      </c>
      <c r="B57" s="4" t="str">
        <f>MAIN!B58</f>
        <v>CHFJPY Curncy</v>
      </c>
      <c r="C57" s="4" t="str">
        <f>MAIN!C57</f>
        <v>CHF/EUR</v>
      </c>
      <c r="D57" s="4" t="str">
        <f>MAIN!D57</f>
        <v>CURRENCY</v>
      </c>
      <c r="E57" s="4">
        <f ca="1">VLOOKUP($B57,MAIN!$B:$E,4,FALSE)</f>
        <v>1</v>
      </c>
      <c r="F57" s="3">
        <f>[3]INPUT!B57</f>
        <v>46050</v>
      </c>
      <c r="G57" s="3">
        <f>[3]INPUT!C57</f>
        <v>0</v>
      </c>
      <c r="H57" s="3">
        <f>[3]INPUT!D57</f>
        <v>0</v>
      </c>
      <c r="I57" s="3">
        <f>[3]INPUT!E57</f>
        <v>45958</v>
      </c>
      <c r="J57" s="3">
        <f>[3]INPUT!F57</f>
        <v>0</v>
      </c>
      <c r="K57" s="3">
        <f>[3]INPUT!G57</f>
        <v>0</v>
      </c>
    </row>
    <row r="58" spans="1:11" x14ac:dyDescent="0.25">
      <c r="A58" s="4">
        <v>57</v>
      </c>
      <c r="B58" s="4" t="str">
        <f>MAIN!B59</f>
        <v>CHFUSD Curncy</v>
      </c>
      <c r="C58" s="4" t="str">
        <f>MAIN!C58</f>
        <v>CHF/JPY</v>
      </c>
      <c r="D58" s="4" t="str">
        <f>MAIN!D58</f>
        <v>CURRENCY</v>
      </c>
      <c r="E58" s="4">
        <f ca="1">VLOOKUP($B58,MAIN!$B:$E,4,FALSE)</f>
        <v>4</v>
      </c>
      <c r="F58" s="3">
        <f>[3]INPUT!B58</f>
        <v>45973</v>
      </c>
      <c r="G58" s="3">
        <f>[3]INPUT!C58</f>
        <v>0</v>
      </c>
      <c r="H58" s="3">
        <f>[3]INPUT!D58</f>
        <v>0</v>
      </c>
      <c r="I58" s="3">
        <f>[3]INPUT!E58</f>
        <v>0</v>
      </c>
      <c r="J58" s="3">
        <f>[3]INPUT!F58</f>
        <v>0</v>
      </c>
      <c r="K58" s="3">
        <f>[3]INPUT!G58</f>
        <v>0</v>
      </c>
    </row>
    <row r="59" spans="1:11" x14ac:dyDescent="0.25">
      <c r="A59" s="4">
        <v>58</v>
      </c>
      <c r="B59" s="4" t="str">
        <f>MAIN!B60</f>
        <v>CLPEUR Curncy</v>
      </c>
      <c r="C59" s="4" t="str">
        <f>MAIN!C59</f>
        <v>CHF/USD</v>
      </c>
      <c r="D59" s="4" t="str">
        <f>MAIN!D59</f>
        <v>CURRENCY</v>
      </c>
      <c r="E59" s="4">
        <f ca="1">VLOOKUP($B59,MAIN!$B:$E,4,FALSE)</f>
        <v>5</v>
      </c>
      <c r="F59" s="3">
        <f>[3]INPUT!B59</f>
        <v>46048</v>
      </c>
      <c r="G59" s="3">
        <f>[3]INPUT!C59</f>
        <v>0</v>
      </c>
      <c r="H59" s="3">
        <f>[3]INPUT!D59</f>
        <v>0</v>
      </c>
      <c r="I59" s="3">
        <f>[3]INPUT!E59</f>
        <v>46034</v>
      </c>
      <c r="J59" s="3">
        <f>[3]INPUT!F59</f>
        <v>0</v>
      </c>
      <c r="K59" s="3">
        <f>[3]INPUT!G59</f>
        <v>0</v>
      </c>
    </row>
    <row r="60" spans="1:11" x14ac:dyDescent="0.25">
      <c r="A60" s="4">
        <v>59</v>
      </c>
      <c r="B60" s="4" t="str">
        <f>MAIN!B61</f>
        <v>CLPUSD Curncy</v>
      </c>
      <c r="C60" s="4" t="str">
        <f>MAIN!C60</f>
        <v>CLP/EUR</v>
      </c>
      <c r="D60" s="4" t="str">
        <f>MAIN!D60</f>
        <v>CURRENCY</v>
      </c>
      <c r="E60" s="4">
        <f ca="1">VLOOKUP($B60,MAIN!$B:$E,4,FALSE)</f>
        <v>2</v>
      </c>
      <c r="F60" s="3">
        <f>[3]INPUT!B60</f>
        <v>0</v>
      </c>
      <c r="G60" s="3">
        <f>[3]INPUT!C60</f>
        <v>0</v>
      </c>
      <c r="H60" s="3">
        <f>[3]INPUT!D60</f>
        <v>0</v>
      </c>
      <c r="I60" s="3">
        <f>[3]INPUT!E60</f>
        <v>0</v>
      </c>
      <c r="J60" s="3">
        <f>[3]INPUT!F60</f>
        <v>0</v>
      </c>
      <c r="K60" s="3">
        <f>[3]INPUT!G60</f>
        <v>0</v>
      </c>
    </row>
    <row r="61" spans="1:11" x14ac:dyDescent="0.25">
      <c r="A61" s="4">
        <v>60</v>
      </c>
      <c r="B61" s="4" t="str">
        <f>MAIN!B62</f>
        <v>CNHEUR Curncy</v>
      </c>
      <c r="C61" s="4" t="str">
        <f>MAIN!C61</f>
        <v>CLP/USD</v>
      </c>
      <c r="D61" s="4" t="str">
        <f>MAIN!D61</f>
        <v>CURRENCY</v>
      </c>
      <c r="E61" s="4">
        <f ca="1">VLOOKUP($B61,MAIN!$B:$E,4,FALSE)</f>
        <v>-1</v>
      </c>
      <c r="F61" s="3">
        <f>[3]INPUT!B61</f>
        <v>46034</v>
      </c>
      <c r="G61" s="3">
        <f>[3]INPUT!C61</f>
        <v>0</v>
      </c>
      <c r="H61" s="3">
        <f>[3]INPUT!D61</f>
        <v>0</v>
      </c>
      <c r="I61" s="3">
        <f>[3]INPUT!E61</f>
        <v>0</v>
      </c>
      <c r="J61" s="3">
        <f>[3]INPUT!F61</f>
        <v>0</v>
      </c>
      <c r="K61" s="3">
        <f>[3]INPUT!G61</f>
        <v>0</v>
      </c>
    </row>
    <row r="62" spans="1:11" x14ac:dyDescent="0.25">
      <c r="A62" s="4">
        <v>61</v>
      </c>
      <c r="B62" s="4" t="str">
        <f>MAIN!B63</f>
        <v>CNHJPY Curncy</v>
      </c>
      <c r="C62" s="4" t="str">
        <f>MAIN!C62</f>
        <v>CNH/EUR</v>
      </c>
      <c r="D62" s="4" t="str">
        <f>MAIN!D62</f>
        <v>CURRENCY</v>
      </c>
      <c r="E62" s="4">
        <f ca="1">VLOOKUP($B62,MAIN!$B:$E,4,FALSE)</f>
        <v>1</v>
      </c>
      <c r="F62" s="3">
        <f>[3]INPUT!B62</f>
        <v>0</v>
      </c>
      <c r="G62" s="3">
        <f>[3]INPUT!C62</f>
        <v>0</v>
      </c>
      <c r="H62" s="3">
        <f>[3]INPUT!D62</f>
        <v>0</v>
      </c>
      <c r="I62" s="3">
        <f>[3]INPUT!E62</f>
        <v>45958</v>
      </c>
      <c r="J62" s="3">
        <f>[3]INPUT!F62</f>
        <v>0</v>
      </c>
      <c r="K62" s="3">
        <f>[3]INPUT!G62</f>
        <v>0</v>
      </c>
    </row>
    <row r="63" spans="1:11" x14ac:dyDescent="0.25">
      <c r="A63" s="4">
        <v>62</v>
      </c>
      <c r="B63" s="4" t="str">
        <f>MAIN!B64</f>
        <v>CNHUSD Curncy</v>
      </c>
      <c r="C63" s="4" t="str">
        <f>MAIN!C63</f>
        <v>CNH/JPY</v>
      </c>
      <c r="D63" s="4" t="str">
        <f>MAIN!D63</f>
        <v>CURRENCY</v>
      </c>
      <c r="E63" s="4">
        <f ca="1">VLOOKUP($B63,MAIN!$B:$E,4,FALSE)</f>
        <v>0</v>
      </c>
      <c r="F63" s="3">
        <f>[3]INPUT!B63</f>
        <v>46010</v>
      </c>
      <c r="G63" s="3">
        <f>[3]INPUT!C63</f>
        <v>0</v>
      </c>
      <c r="H63" s="3">
        <f>[3]INPUT!D63</f>
        <v>0</v>
      </c>
      <c r="I63" s="3">
        <f>[3]INPUT!E63</f>
        <v>0</v>
      </c>
      <c r="J63" s="3">
        <f>[3]INPUT!F63</f>
        <v>46045</v>
      </c>
      <c r="K63" s="3">
        <f>[3]INPUT!G63</f>
        <v>0</v>
      </c>
    </row>
    <row r="64" spans="1:11" x14ac:dyDescent="0.25">
      <c r="A64" s="4">
        <v>63</v>
      </c>
      <c r="B64" s="4" t="str">
        <f>MAIN!B65</f>
        <v>CNYUSD Curncy</v>
      </c>
      <c r="C64" s="4" t="str">
        <f>MAIN!C64</f>
        <v>CNH/USD</v>
      </c>
      <c r="D64" s="4" t="str">
        <f>MAIN!D64</f>
        <v>CURRENCY</v>
      </c>
      <c r="E64" s="4">
        <f ca="1">VLOOKUP($B64,MAIN!$B:$E,4,FALSE)</f>
        <v>-1</v>
      </c>
      <c r="F64" s="3">
        <f>[3]INPUT!B64</f>
        <v>46027</v>
      </c>
      <c r="G64" s="3">
        <f>[3]INPUT!C64</f>
        <v>0</v>
      </c>
      <c r="H64" s="3">
        <f>[3]INPUT!D64</f>
        <v>0</v>
      </c>
      <c r="I64" s="3">
        <f>[3]INPUT!E64</f>
        <v>45958</v>
      </c>
      <c r="J64" s="3">
        <f>[3]INPUT!F64</f>
        <v>0</v>
      </c>
      <c r="K64" s="3">
        <f>[3]INPUT!G64</f>
        <v>0</v>
      </c>
    </row>
    <row r="65" spans="1:11" x14ac:dyDescent="0.25">
      <c r="A65" s="4">
        <v>64</v>
      </c>
      <c r="B65" s="4" t="str">
        <f>MAIN!B66</f>
        <v>CZKEUR Curncy</v>
      </c>
      <c r="C65" s="4" t="str">
        <f>MAIN!C65</f>
        <v>CNY/USD</v>
      </c>
      <c r="D65" s="4" t="str">
        <f>MAIN!D65</f>
        <v>CURRENCY</v>
      </c>
      <c r="E65" s="4">
        <f ca="1">VLOOKUP($B65,MAIN!$B:$E,4,FALSE)</f>
        <v>-1</v>
      </c>
      <c r="F65" s="3">
        <f>[3]INPUT!B65</f>
        <v>46063</v>
      </c>
      <c r="G65" s="3">
        <f>[3]INPUT!C65</f>
        <v>0</v>
      </c>
      <c r="H65" s="3">
        <f>[3]INPUT!D65</f>
        <v>0</v>
      </c>
      <c r="I65" s="3">
        <f>[3]INPUT!E65</f>
        <v>45957</v>
      </c>
      <c r="J65" s="3">
        <f>[3]INPUT!F65</f>
        <v>0</v>
      </c>
      <c r="K65" s="3">
        <f>[3]INPUT!G65</f>
        <v>0</v>
      </c>
    </row>
    <row r="66" spans="1:11" x14ac:dyDescent="0.25">
      <c r="A66" s="4">
        <v>65</v>
      </c>
      <c r="B66" s="4" t="str">
        <f>MAIN!B67</f>
        <v>CZKUSD Curncy</v>
      </c>
      <c r="C66" s="4" t="str">
        <f>MAIN!C66</f>
        <v>CZK/EUR</v>
      </c>
      <c r="D66" s="4" t="str">
        <f>MAIN!D66</f>
        <v>CURRENCY</v>
      </c>
      <c r="E66" s="4">
        <f ca="1">VLOOKUP($B66,MAIN!$B:$E,4,FALSE)</f>
        <v>3</v>
      </c>
      <c r="F66" s="3">
        <f>[3]INPUT!B66</f>
        <v>0</v>
      </c>
      <c r="G66" s="3">
        <f>[3]INPUT!C66</f>
        <v>0</v>
      </c>
      <c r="H66" s="3">
        <f>[3]INPUT!D66</f>
        <v>0</v>
      </c>
      <c r="I66" s="3">
        <f>[3]INPUT!E66</f>
        <v>45958</v>
      </c>
      <c r="J66" s="3">
        <f>[3]INPUT!F66</f>
        <v>45995</v>
      </c>
      <c r="K66" s="3">
        <f>[3]INPUT!G66</f>
        <v>0</v>
      </c>
    </row>
    <row r="67" spans="1:11" x14ac:dyDescent="0.25">
      <c r="A67" s="4">
        <v>66</v>
      </c>
      <c r="B67" s="4" t="str">
        <f>MAIN!B68</f>
        <v>DKKEUR Curncy</v>
      </c>
      <c r="C67" s="4" t="str">
        <f>MAIN!C67</f>
        <v>CZK/USD</v>
      </c>
      <c r="D67" s="4" t="str">
        <f>MAIN!D67</f>
        <v>CURRENCY</v>
      </c>
      <c r="E67" s="4">
        <f ca="1">VLOOKUP($B67,MAIN!$B:$E,4,FALSE)</f>
        <v>-1</v>
      </c>
      <c r="F67" s="3">
        <f>[3]INPUT!B67</f>
        <v>46049</v>
      </c>
      <c r="G67" s="3">
        <f>[3]INPUT!C67</f>
        <v>0</v>
      </c>
      <c r="H67" s="3">
        <f>[3]INPUT!D67</f>
        <v>0</v>
      </c>
      <c r="I67" s="3">
        <f>[3]INPUT!E67</f>
        <v>0</v>
      </c>
      <c r="J67" s="3">
        <f>[3]INPUT!F67</f>
        <v>0</v>
      </c>
      <c r="K67" s="3">
        <f>[3]INPUT!G67</f>
        <v>0</v>
      </c>
    </row>
    <row r="68" spans="1:11" x14ac:dyDescent="0.25">
      <c r="A68" s="4">
        <v>67</v>
      </c>
      <c r="B68" s="4" t="str">
        <f>MAIN!B69</f>
        <v>DKKJPY Curncy</v>
      </c>
      <c r="C68" s="4" t="str">
        <f>MAIN!C68</f>
        <v>DKK/EUR</v>
      </c>
      <c r="D68" s="4" t="str">
        <f>MAIN!D68</f>
        <v>CURRENCY</v>
      </c>
      <c r="E68" s="4">
        <f ca="1">VLOOKUP($B68,MAIN!$B:$E,4,FALSE)</f>
        <v>-1</v>
      </c>
      <c r="F68" s="3">
        <f>[3]INPUT!B68</f>
        <v>0</v>
      </c>
      <c r="G68" s="3">
        <f>[3]INPUT!C68</f>
        <v>0</v>
      </c>
      <c r="H68" s="3">
        <f>[3]INPUT!D68</f>
        <v>0</v>
      </c>
      <c r="I68" s="3">
        <f>[3]INPUT!E68</f>
        <v>45958</v>
      </c>
      <c r="J68" s="3">
        <f>[3]INPUT!F68</f>
        <v>0</v>
      </c>
      <c r="K68" s="3">
        <f>[3]INPUT!G68</f>
        <v>46031</v>
      </c>
    </row>
    <row r="69" spans="1:11" x14ac:dyDescent="0.25">
      <c r="A69" s="4">
        <v>68</v>
      </c>
      <c r="B69" s="4" t="str">
        <f>MAIN!B70</f>
        <v>DKKUSD Curncy</v>
      </c>
      <c r="C69" s="4" t="str">
        <f>MAIN!C69</f>
        <v>DKK/JPY</v>
      </c>
      <c r="D69" s="4" t="str">
        <f>MAIN!D69</f>
        <v>CURRENCY</v>
      </c>
      <c r="E69" s="4">
        <f ca="1">VLOOKUP($B69,MAIN!$B:$E,4,FALSE)</f>
        <v>5</v>
      </c>
      <c r="F69" s="3">
        <f>[3]INPUT!B69</f>
        <v>45974</v>
      </c>
      <c r="G69" s="3">
        <f>[3]INPUT!C69</f>
        <v>0</v>
      </c>
      <c r="H69" s="3">
        <f>[3]INPUT!D69</f>
        <v>0</v>
      </c>
      <c r="I69" s="3">
        <f>[3]INPUT!E69</f>
        <v>0</v>
      </c>
      <c r="J69" s="3">
        <f>[3]INPUT!F69</f>
        <v>45995</v>
      </c>
      <c r="K69" s="3">
        <f>[3]INPUT!G69</f>
        <v>0</v>
      </c>
    </row>
    <row r="70" spans="1:11" x14ac:dyDescent="0.25">
      <c r="A70" s="4">
        <v>69</v>
      </c>
      <c r="B70" s="4" t="str">
        <f>MAIN!B71</f>
        <v>EURUSD Curncy</v>
      </c>
      <c r="C70" s="4" t="str">
        <f>MAIN!C70</f>
        <v>DKK/USD</v>
      </c>
      <c r="D70" s="4" t="str">
        <f>MAIN!D70</f>
        <v>CURRENCY</v>
      </c>
      <c r="E70" s="4">
        <f ca="1">VLOOKUP($B70,MAIN!$B:$E,4,FALSE)</f>
        <v>3</v>
      </c>
      <c r="F70" s="3">
        <f>[3]INPUT!B70</f>
        <v>0</v>
      </c>
      <c r="G70" s="3">
        <f>[3]INPUT!C70</f>
        <v>0</v>
      </c>
      <c r="H70" s="3">
        <f>[3]INPUT!D70</f>
        <v>0</v>
      </c>
      <c r="I70" s="3">
        <f>[3]INPUT!E70</f>
        <v>45958</v>
      </c>
      <c r="J70" s="3">
        <f>[3]INPUT!F70</f>
        <v>46052</v>
      </c>
      <c r="K70" s="3">
        <f>[3]INPUT!G70</f>
        <v>0</v>
      </c>
    </row>
    <row r="71" spans="1:11" x14ac:dyDescent="0.25">
      <c r="A71" s="4">
        <v>70</v>
      </c>
      <c r="B71" s="4" t="str">
        <f>MAIN!B72</f>
        <v>GBPEUR Curncy</v>
      </c>
      <c r="C71" s="4" t="str">
        <f>MAIN!C71</f>
        <v>EUR/USD</v>
      </c>
      <c r="D71" s="4" t="str">
        <f>MAIN!D71</f>
        <v>CURRENCY</v>
      </c>
      <c r="E71" s="4">
        <f ca="1">VLOOKUP($B71,MAIN!$B:$E,4,FALSE)</f>
        <v>-1</v>
      </c>
      <c r="F71" s="3">
        <f>[3]INPUT!B71</f>
        <v>0</v>
      </c>
      <c r="G71" s="3">
        <f>[3]INPUT!C71</f>
        <v>0</v>
      </c>
      <c r="H71" s="3">
        <f>[3]INPUT!D71</f>
        <v>0</v>
      </c>
      <c r="I71" s="3">
        <f>[3]INPUT!E71</f>
        <v>45958</v>
      </c>
      <c r="J71" s="3">
        <f>[3]INPUT!F71</f>
        <v>0</v>
      </c>
      <c r="K71" s="3">
        <f>[3]INPUT!G71</f>
        <v>0</v>
      </c>
    </row>
    <row r="72" spans="1:11" x14ac:dyDescent="0.25">
      <c r="A72" s="4">
        <v>71</v>
      </c>
      <c r="B72" s="4" t="str">
        <f>MAIN!B73</f>
        <v>GBPJPY Curncy</v>
      </c>
      <c r="C72" s="4" t="str">
        <f>MAIN!C72</f>
        <v>GBP/EUR</v>
      </c>
      <c r="D72" s="4" t="str">
        <f>MAIN!D72</f>
        <v>CURRENCY</v>
      </c>
      <c r="E72" s="4">
        <f ca="1">VLOOKUP($B72,MAIN!$B:$E,4,FALSE)</f>
        <v>1</v>
      </c>
      <c r="F72" s="3">
        <f>[3]INPUT!B72</f>
        <v>0</v>
      </c>
      <c r="G72" s="3">
        <f>[3]INPUT!C72</f>
        <v>45965</v>
      </c>
      <c r="H72" s="3">
        <f>[3]INPUT!D72</f>
        <v>0</v>
      </c>
      <c r="I72" s="3">
        <f>[3]INPUT!E72</f>
        <v>45958</v>
      </c>
      <c r="J72" s="3">
        <f>[3]INPUT!F72</f>
        <v>0</v>
      </c>
      <c r="K72" s="3">
        <f>[3]INPUT!G72</f>
        <v>0</v>
      </c>
    </row>
    <row r="73" spans="1:11" x14ac:dyDescent="0.25">
      <c r="A73" s="4">
        <v>72</v>
      </c>
      <c r="B73" s="4" t="str">
        <f>MAIN!B74</f>
        <v>GBPUSD Curncy</v>
      </c>
      <c r="C73" s="4" t="str">
        <f>MAIN!C73</f>
        <v>GBP/JPY</v>
      </c>
      <c r="D73" s="4" t="str">
        <f>MAIN!D73</f>
        <v>CURRENCY</v>
      </c>
      <c r="E73" s="4">
        <f ca="1">VLOOKUP($B73,MAIN!$B:$E,4,FALSE)</f>
        <v>5</v>
      </c>
      <c r="F73" s="3">
        <f>[3]INPUT!B73</f>
        <v>45994</v>
      </c>
      <c r="G73" s="3">
        <f>[3]INPUT!C73</f>
        <v>0</v>
      </c>
      <c r="H73" s="3">
        <f>[3]INPUT!D73</f>
        <v>0</v>
      </c>
      <c r="I73" s="3">
        <f>[3]INPUT!E73</f>
        <v>45959</v>
      </c>
      <c r="J73" s="3">
        <f>[3]INPUT!F73</f>
        <v>46038</v>
      </c>
      <c r="K73" s="3">
        <f>[3]INPUT!G73</f>
        <v>0</v>
      </c>
    </row>
    <row r="74" spans="1:11" x14ac:dyDescent="0.25">
      <c r="A74" s="4">
        <v>73</v>
      </c>
      <c r="B74" s="4" t="str">
        <f>MAIN!B75</f>
        <v>HKDEUR Curncy</v>
      </c>
      <c r="C74" s="4" t="str">
        <f>MAIN!C74</f>
        <v>GBP/USD</v>
      </c>
      <c r="D74" s="4" t="str">
        <f>MAIN!D74</f>
        <v>CURRENCY</v>
      </c>
      <c r="E74" s="4">
        <f ca="1">VLOOKUP($B74,MAIN!$B:$E,4,FALSE)</f>
        <v>-1</v>
      </c>
      <c r="F74" s="3">
        <f>[3]INPUT!B74</f>
        <v>0</v>
      </c>
      <c r="G74" s="3">
        <f>[3]INPUT!C74</f>
        <v>0</v>
      </c>
      <c r="H74" s="3">
        <f>[3]INPUT!D74</f>
        <v>0</v>
      </c>
      <c r="I74" s="3">
        <f>[3]INPUT!E74</f>
        <v>45958</v>
      </c>
      <c r="J74" s="3">
        <f>[3]INPUT!F74</f>
        <v>46057</v>
      </c>
      <c r="K74" s="3">
        <f>[3]INPUT!G74</f>
        <v>0</v>
      </c>
    </row>
    <row r="75" spans="1:11" x14ac:dyDescent="0.25">
      <c r="A75" s="4">
        <v>74</v>
      </c>
      <c r="B75" s="4" t="str">
        <f>MAIN!B76</f>
        <v>HKDUSD Curncy</v>
      </c>
      <c r="C75" s="4" t="str">
        <f>MAIN!C75</f>
        <v>HKD/EUR</v>
      </c>
      <c r="D75" s="4" t="str">
        <f>MAIN!D75</f>
        <v>CURRENCY</v>
      </c>
      <c r="E75" s="4">
        <f ca="1">VLOOKUP($B75,MAIN!$B:$E,4,FALSE)</f>
        <v>-1</v>
      </c>
      <c r="F75" s="3">
        <f>[3]INPUT!B75</f>
        <v>0</v>
      </c>
      <c r="G75" s="3">
        <f>[3]INPUT!C75</f>
        <v>46049</v>
      </c>
      <c r="H75" s="3">
        <f>[3]INPUT!D75</f>
        <v>0</v>
      </c>
      <c r="I75" s="3">
        <f>[3]INPUT!E75</f>
        <v>45958</v>
      </c>
      <c r="J75" s="3">
        <f>[3]INPUT!F75</f>
        <v>0</v>
      </c>
      <c r="K75" s="3">
        <f>[3]INPUT!G75</f>
        <v>0</v>
      </c>
    </row>
    <row r="76" spans="1:11" x14ac:dyDescent="0.25">
      <c r="A76" s="4">
        <v>75</v>
      </c>
      <c r="B76" s="4" t="str">
        <f>MAIN!B77</f>
        <v>HUFEUR Curncy</v>
      </c>
      <c r="C76" s="4" t="str">
        <f>MAIN!C76</f>
        <v>HKD/USD</v>
      </c>
      <c r="D76" s="4" t="str">
        <f>MAIN!D76</f>
        <v>CURRENCY</v>
      </c>
      <c r="E76" s="4">
        <f ca="1">VLOOKUP($B76,MAIN!$B:$E,4,FALSE)</f>
        <v>4</v>
      </c>
      <c r="F76" s="3">
        <f>[3]INPUT!B76</f>
        <v>0</v>
      </c>
      <c r="G76" s="3">
        <f>[3]INPUT!C76</f>
        <v>0</v>
      </c>
      <c r="H76" s="3">
        <f>[3]INPUT!D76</f>
        <v>0</v>
      </c>
      <c r="I76" s="3">
        <f>[3]INPUT!E76</f>
        <v>45958</v>
      </c>
      <c r="J76" s="3">
        <f>[3]INPUT!F76</f>
        <v>0</v>
      </c>
      <c r="K76" s="3">
        <f>[3]INPUT!G76</f>
        <v>0</v>
      </c>
    </row>
    <row r="77" spans="1:11" x14ac:dyDescent="0.25">
      <c r="A77" s="4">
        <v>76</v>
      </c>
      <c r="B77" s="4" t="str">
        <f>MAIN!B78</f>
        <v>HUFUSD Curncy</v>
      </c>
      <c r="C77" s="4" t="str">
        <f>MAIN!C77</f>
        <v>HUF/EUR</v>
      </c>
      <c r="D77" s="4" t="str">
        <f>MAIN!D77</f>
        <v>CURRENCY</v>
      </c>
      <c r="E77" s="4">
        <f ca="1">VLOOKUP($B77,MAIN!$B:$E,4,FALSE)</f>
        <v>5</v>
      </c>
      <c r="F77" s="3">
        <f>[3]INPUT!B77</f>
        <v>45966</v>
      </c>
      <c r="G77" s="3">
        <f>[3]INPUT!C77</f>
        <v>0</v>
      </c>
      <c r="H77" s="3">
        <f>[3]INPUT!D77</f>
        <v>0</v>
      </c>
      <c r="I77" s="3">
        <f>[3]INPUT!E77</f>
        <v>45958</v>
      </c>
      <c r="J77" s="3">
        <f>[3]INPUT!F77</f>
        <v>0</v>
      </c>
      <c r="K77" s="3">
        <f>[3]INPUT!G77</f>
        <v>0</v>
      </c>
    </row>
    <row r="78" spans="1:11" x14ac:dyDescent="0.25">
      <c r="A78" s="4">
        <v>77</v>
      </c>
      <c r="B78" s="4" t="str">
        <f>MAIN!B79</f>
        <v>INRUSD Curncy</v>
      </c>
      <c r="C78" s="4" t="str">
        <f>MAIN!C78</f>
        <v>HUF/USD</v>
      </c>
      <c r="D78" s="4" t="str">
        <f>MAIN!D78</f>
        <v>CURRENCY</v>
      </c>
      <c r="E78" s="4">
        <f ca="1">VLOOKUP($B78,MAIN!$B:$E,4,FALSE)</f>
        <v>-1</v>
      </c>
      <c r="F78" s="3">
        <f>[3]INPUT!B78</f>
        <v>45995</v>
      </c>
      <c r="G78" s="3">
        <f>[3]INPUT!C78</f>
        <v>0</v>
      </c>
      <c r="H78" s="3">
        <f>[3]INPUT!D78</f>
        <v>0</v>
      </c>
      <c r="I78" s="3">
        <f>[3]INPUT!E78</f>
        <v>0</v>
      </c>
      <c r="J78" s="3">
        <f>[3]INPUT!F78</f>
        <v>0</v>
      </c>
      <c r="K78" s="3">
        <f>[3]INPUT!G78</f>
        <v>0</v>
      </c>
    </row>
    <row r="79" spans="1:11" x14ac:dyDescent="0.25">
      <c r="A79" s="4">
        <v>78</v>
      </c>
      <c r="B79" s="4" t="str">
        <f>MAIN!B80</f>
        <v>ISKEUR Curncy</v>
      </c>
      <c r="C79" s="4" t="str">
        <f>MAIN!C79</f>
        <v>INR/USD</v>
      </c>
      <c r="D79" s="4" t="str">
        <f>MAIN!D79</f>
        <v>CURRENCY</v>
      </c>
      <c r="E79" s="4">
        <f ca="1">VLOOKUP($B79,MAIN!$B:$E,4,FALSE)</f>
        <v>3</v>
      </c>
      <c r="F79" s="3">
        <f>[3]INPUT!B79</f>
        <v>0</v>
      </c>
      <c r="G79" s="3">
        <f>[3]INPUT!C79</f>
        <v>45982</v>
      </c>
      <c r="H79" s="3">
        <f>[3]INPUT!D79</f>
        <v>0</v>
      </c>
      <c r="I79" s="3">
        <f>[3]INPUT!E79</f>
        <v>45958</v>
      </c>
      <c r="J79" s="3">
        <f>[3]INPUT!F79</f>
        <v>0</v>
      </c>
      <c r="K79" s="3">
        <f>[3]INPUT!G79</f>
        <v>46056</v>
      </c>
    </row>
    <row r="80" spans="1:11" x14ac:dyDescent="0.25">
      <c r="A80" s="4">
        <v>79</v>
      </c>
      <c r="B80" s="4" t="str">
        <f>MAIN!B81</f>
        <v>ISKUSD Curncy</v>
      </c>
      <c r="C80" s="4" t="str">
        <f>MAIN!C80</f>
        <v>ISK/EUR</v>
      </c>
      <c r="D80" s="4" t="str">
        <f>MAIN!D80</f>
        <v>CURRENCY</v>
      </c>
      <c r="E80" s="4">
        <f ca="1">VLOOKUP($B80,MAIN!$B:$E,4,FALSE)</f>
        <v>4</v>
      </c>
      <c r="F80" s="3">
        <f>[3]INPUT!B80</f>
        <v>0</v>
      </c>
      <c r="G80" s="3">
        <f>[3]INPUT!C80</f>
        <v>0</v>
      </c>
      <c r="H80" s="3">
        <f>[3]INPUT!D80</f>
        <v>0</v>
      </c>
      <c r="I80" s="3">
        <f>[3]INPUT!E80</f>
        <v>45958</v>
      </c>
      <c r="J80" s="3">
        <f>[3]INPUT!F80</f>
        <v>0</v>
      </c>
      <c r="K80" s="3">
        <f>[3]INPUT!G80</f>
        <v>0</v>
      </c>
    </row>
    <row r="81" spans="1:11" x14ac:dyDescent="0.25">
      <c r="A81" s="4">
        <v>80</v>
      </c>
      <c r="B81" s="4" t="str">
        <f>MAIN!B82</f>
        <v>JPYEUR Curncy</v>
      </c>
      <c r="C81" s="4" t="str">
        <f>MAIN!C81</f>
        <v>ISK/USD</v>
      </c>
      <c r="D81" s="4" t="str">
        <f>MAIN!D81</f>
        <v>CURRENCY</v>
      </c>
      <c r="E81" s="4">
        <f ca="1">VLOOKUP($B81,MAIN!$B:$E,4,FALSE)</f>
        <v>-1</v>
      </c>
      <c r="F81" s="3">
        <f>[3]INPUT!B81</f>
        <v>0</v>
      </c>
      <c r="G81" s="3">
        <f>[3]INPUT!C81</f>
        <v>0</v>
      </c>
      <c r="H81" s="3">
        <f>[3]INPUT!D81</f>
        <v>0</v>
      </c>
      <c r="I81" s="3">
        <f>[3]INPUT!E81</f>
        <v>45966</v>
      </c>
      <c r="J81" s="3">
        <f>[3]INPUT!F81</f>
        <v>0</v>
      </c>
      <c r="K81" s="3">
        <f>[3]INPUT!G81</f>
        <v>0</v>
      </c>
    </row>
    <row r="82" spans="1:11" x14ac:dyDescent="0.25">
      <c r="A82" s="4">
        <v>81</v>
      </c>
      <c r="B82" s="4" t="str">
        <f>MAIN!B83</f>
        <v>JPYUSD Curncy</v>
      </c>
      <c r="C82" s="4" t="str">
        <f>MAIN!C82</f>
        <v>JPY/EUR</v>
      </c>
      <c r="D82" s="4" t="str">
        <f>MAIN!D82</f>
        <v>CURRENCY</v>
      </c>
      <c r="E82" s="4">
        <f ca="1">VLOOKUP($B82,MAIN!$B:$E,4,FALSE)</f>
        <v>3</v>
      </c>
      <c r="F82" s="3">
        <f>[3]INPUT!B82</f>
        <v>0</v>
      </c>
      <c r="G82" s="3">
        <f>[3]INPUT!C82</f>
        <v>45974</v>
      </c>
      <c r="H82" s="3">
        <f>[3]INPUT!D82</f>
        <v>0</v>
      </c>
      <c r="I82" s="3">
        <f>[3]INPUT!E82</f>
        <v>45958</v>
      </c>
      <c r="J82" s="3">
        <f>[3]INPUT!F82</f>
        <v>0</v>
      </c>
      <c r="K82" s="3">
        <f>[3]INPUT!G82</f>
        <v>0</v>
      </c>
    </row>
    <row r="83" spans="1:11" x14ac:dyDescent="0.25">
      <c r="A83" s="4">
        <v>82</v>
      </c>
      <c r="B83" s="4" t="str">
        <f>MAIN!B84</f>
        <v>KRWUSD Curncy</v>
      </c>
      <c r="C83" s="4" t="str">
        <f>MAIN!C83</f>
        <v>JPY/USD</v>
      </c>
      <c r="D83" s="4" t="str">
        <f>MAIN!D83</f>
        <v>CURRENCY</v>
      </c>
      <c r="E83" s="4">
        <f ca="1">VLOOKUP($B83,MAIN!$B:$E,4,FALSE)</f>
        <v>-1</v>
      </c>
      <c r="F83" s="3">
        <f>[3]INPUT!B83</f>
        <v>0</v>
      </c>
      <c r="G83" s="3">
        <f>[3]INPUT!C83</f>
        <v>46036</v>
      </c>
      <c r="H83" s="3">
        <f>[3]INPUT!D83</f>
        <v>0</v>
      </c>
      <c r="I83" s="3">
        <f>[3]INPUT!E83</f>
        <v>45958</v>
      </c>
      <c r="J83" s="3">
        <f>[3]INPUT!F83</f>
        <v>0</v>
      </c>
      <c r="K83" s="3">
        <f>[3]INPUT!G83</f>
        <v>0</v>
      </c>
    </row>
    <row r="84" spans="1:11" x14ac:dyDescent="0.25">
      <c r="A84" s="4">
        <v>83</v>
      </c>
      <c r="B84" s="4" t="str">
        <f>MAIN!B85</f>
        <v>MXNEUR Curncy</v>
      </c>
      <c r="C84" s="4" t="str">
        <f>MAIN!C84</f>
        <v>KRW/USD</v>
      </c>
      <c r="D84" s="4" t="str">
        <f>MAIN!D84</f>
        <v>CURRENCY</v>
      </c>
      <c r="E84" s="4">
        <f ca="1">VLOOKUP($B84,MAIN!$B:$E,4,FALSE)</f>
        <v>4</v>
      </c>
      <c r="F84" s="3">
        <f>[3]INPUT!B84</f>
        <v>0</v>
      </c>
      <c r="G84" s="3">
        <f>[3]INPUT!C84</f>
        <v>0</v>
      </c>
      <c r="H84" s="3">
        <f>[3]INPUT!D84</f>
        <v>0</v>
      </c>
      <c r="I84" s="3">
        <f>[3]INPUT!E84</f>
        <v>45958</v>
      </c>
      <c r="J84" s="3">
        <f>[3]INPUT!F84</f>
        <v>0</v>
      </c>
      <c r="K84" s="3">
        <f>[3]INPUT!G84</f>
        <v>0</v>
      </c>
    </row>
    <row r="85" spans="1:11" x14ac:dyDescent="0.25">
      <c r="A85" s="4">
        <v>84</v>
      </c>
      <c r="B85" s="4" t="str">
        <f>MAIN!B86</f>
        <v>MXNUSD Curncy</v>
      </c>
      <c r="C85" s="4" t="str">
        <f>MAIN!C85</f>
        <v>MXN/EUR</v>
      </c>
      <c r="D85" s="4" t="str">
        <f>MAIN!D85</f>
        <v>CURRENCY</v>
      </c>
      <c r="E85" s="4">
        <f ca="1">VLOOKUP($B85,MAIN!$B:$E,4,FALSE)</f>
        <v>2</v>
      </c>
      <c r="F85" s="3">
        <f>[3]INPUT!B85</f>
        <v>46034</v>
      </c>
      <c r="G85" s="3">
        <f>[3]INPUT!C85</f>
        <v>0</v>
      </c>
      <c r="H85" s="3">
        <f>[3]INPUT!D85</f>
        <v>0</v>
      </c>
      <c r="I85" s="3">
        <f>[3]INPUT!E85</f>
        <v>45958</v>
      </c>
      <c r="J85" s="3">
        <f>[3]INPUT!F85</f>
        <v>46051</v>
      </c>
      <c r="K85" s="3">
        <f>[3]INPUT!G85</f>
        <v>0</v>
      </c>
    </row>
    <row r="86" spans="1:11" x14ac:dyDescent="0.25">
      <c r="A86" s="4">
        <v>85</v>
      </c>
      <c r="B86" s="4" t="str">
        <f>MAIN!B87</f>
        <v>MYRUSD Curncy</v>
      </c>
      <c r="C86" s="4" t="str">
        <f>MAIN!C86</f>
        <v>MXN/USD</v>
      </c>
      <c r="D86" s="4" t="str">
        <f>MAIN!D86</f>
        <v>CURRENCY</v>
      </c>
      <c r="E86" s="4">
        <f ca="1">VLOOKUP($B86,MAIN!$B:$E,4,FALSE)</f>
        <v>1</v>
      </c>
      <c r="F86" s="3">
        <f>[3]INPUT!B86</f>
        <v>46050</v>
      </c>
      <c r="G86" s="3">
        <f>[3]INPUT!C86</f>
        <v>0</v>
      </c>
      <c r="H86" s="3">
        <f>[3]INPUT!D86</f>
        <v>0</v>
      </c>
      <c r="I86" s="3">
        <f>[3]INPUT!E86</f>
        <v>45958</v>
      </c>
      <c r="J86" s="3">
        <f>[3]INPUT!F86</f>
        <v>0</v>
      </c>
      <c r="K86" s="3">
        <f>[3]INPUT!G86</f>
        <v>0</v>
      </c>
    </row>
    <row r="87" spans="1:11" x14ac:dyDescent="0.25">
      <c r="A87" s="4">
        <v>86</v>
      </c>
      <c r="B87" s="4" t="str">
        <f>MAIN!B88</f>
        <v>NOKEUR Curncy</v>
      </c>
      <c r="C87" s="4" t="str">
        <f>MAIN!C87</f>
        <v>MYR/USD</v>
      </c>
      <c r="D87" s="4" t="str">
        <f>MAIN!D87</f>
        <v>CURRENCY</v>
      </c>
      <c r="E87" s="4">
        <f ca="1">VLOOKUP($B87,MAIN!$B:$E,4,FALSE)</f>
        <v>5</v>
      </c>
      <c r="F87" s="3">
        <f>[3]INPUT!B87</f>
        <v>46051</v>
      </c>
      <c r="G87" s="3">
        <f>[3]INPUT!C87</f>
        <v>0</v>
      </c>
      <c r="H87" s="3">
        <f>[3]INPUT!D87</f>
        <v>0</v>
      </c>
      <c r="I87" s="3">
        <f>[3]INPUT!E87</f>
        <v>45957</v>
      </c>
      <c r="J87" s="3">
        <f>[3]INPUT!F87</f>
        <v>0</v>
      </c>
      <c r="K87" s="3">
        <f>[3]INPUT!G87</f>
        <v>0</v>
      </c>
    </row>
    <row r="88" spans="1:11" x14ac:dyDescent="0.25">
      <c r="A88" s="4">
        <v>87</v>
      </c>
      <c r="B88" s="4" t="str">
        <f>MAIN!B89</f>
        <v>NOKUSD Curncy</v>
      </c>
      <c r="C88" s="4" t="str">
        <f>MAIN!C88</f>
        <v>NOK/EUR</v>
      </c>
      <c r="D88" s="4" t="str">
        <f>MAIN!D88</f>
        <v>CURRENCY</v>
      </c>
      <c r="E88" s="4">
        <f ca="1">VLOOKUP($B88,MAIN!$B:$E,4,FALSE)</f>
        <v>5</v>
      </c>
      <c r="F88" s="3">
        <f>[3]INPUT!B88</f>
        <v>0</v>
      </c>
      <c r="G88" s="3">
        <f>[3]INPUT!C88</f>
        <v>0</v>
      </c>
      <c r="H88" s="3">
        <f>[3]INPUT!D88</f>
        <v>0</v>
      </c>
      <c r="I88" s="3">
        <f>[3]INPUT!E88</f>
        <v>45958</v>
      </c>
      <c r="J88" s="3">
        <f>[3]INPUT!F88</f>
        <v>0</v>
      </c>
      <c r="K88" s="3">
        <f>[3]INPUT!G88</f>
        <v>0</v>
      </c>
    </row>
    <row r="89" spans="1:11" x14ac:dyDescent="0.25">
      <c r="A89" s="4">
        <v>88</v>
      </c>
      <c r="B89" s="4" t="str">
        <f>MAIN!B90</f>
        <v>NZDEUR Curncy</v>
      </c>
      <c r="C89" s="4" t="str">
        <f>MAIN!C89</f>
        <v>NOK/USD</v>
      </c>
      <c r="D89" s="4" t="str">
        <f>MAIN!D89</f>
        <v>CURRENCY</v>
      </c>
      <c r="E89" s="4">
        <f ca="1">VLOOKUP($B89,MAIN!$B:$E,4,FALSE)</f>
        <v>3</v>
      </c>
      <c r="F89" s="3">
        <f>[3]INPUT!B89</f>
        <v>46049</v>
      </c>
      <c r="G89" s="3">
        <f>[3]INPUT!C89</f>
        <v>0</v>
      </c>
      <c r="H89" s="3">
        <f>[3]INPUT!D89</f>
        <v>0</v>
      </c>
      <c r="I89" s="3">
        <f>[3]INPUT!E89</f>
        <v>45961</v>
      </c>
      <c r="J89" s="3">
        <f>[3]INPUT!F89</f>
        <v>0</v>
      </c>
      <c r="K89" s="3">
        <f>[3]INPUT!G89</f>
        <v>0</v>
      </c>
    </row>
    <row r="90" spans="1:11" x14ac:dyDescent="0.25">
      <c r="A90" s="4">
        <v>89</v>
      </c>
      <c r="B90" s="4" t="str">
        <f>MAIN!B91</f>
        <v>NZDJPY Curncy</v>
      </c>
      <c r="C90" s="4" t="str">
        <f>MAIN!C90</f>
        <v>NZD/EUR</v>
      </c>
      <c r="D90" s="4" t="str">
        <f>MAIN!D90</f>
        <v>CURRENCY</v>
      </c>
      <c r="E90" s="4">
        <f ca="1">VLOOKUP($B90,MAIN!$B:$E,4,FALSE)</f>
        <v>6</v>
      </c>
      <c r="F90" s="3">
        <f>[3]INPUT!B90</f>
        <v>0</v>
      </c>
      <c r="G90" s="3">
        <f>[3]INPUT!C90</f>
        <v>45968</v>
      </c>
      <c r="H90" s="3">
        <f>[3]INPUT!D90</f>
        <v>0</v>
      </c>
      <c r="I90" s="3">
        <f>[3]INPUT!E90</f>
        <v>45958</v>
      </c>
      <c r="J90" s="3">
        <f>[3]INPUT!F90</f>
        <v>0</v>
      </c>
      <c r="K90" s="3">
        <f>[3]INPUT!G90</f>
        <v>0</v>
      </c>
    </row>
    <row r="91" spans="1:11" x14ac:dyDescent="0.25">
      <c r="A91" s="4">
        <v>90</v>
      </c>
      <c r="B91" s="4" t="str">
        <f>MAIN!B92</f>
        <v>NZDUSD Curncy</v>
      </c>
      <c r="C91" s="4" t="str">
        <f>MAIN!C91</f>
        <v>NZD/JPY</v>
      </c>
      <c r="D91" s="4" t="str">
        <f>MAIN!D91</f>
        <v>CURRENCY</v>
      </c>
      <c r="E91" s="4">
        <f ca="1">VLOOKUP($B91,MAIN!$B:$E,4,FALSE)</f>
        <v>5</v>
      </c>
      <c r="F91" s="3">
        <f>[3]INPUT!B91</f>
        <v>46043</v>
      </c>
      <c r="G91" s="3">
        <f>[3]INPUT!C91</f>
        <v>0</v>
      </c>
      <c r="H91" s="3">
        <f>[3]INPUT!D91</f>
        <v>0</v>
      </c>
      <c r="I91" s="3">
        <f>[3]INPUT!E91</f>
        <v>45966</v>
      </c>
      <c r="J91" s="3">
        <f>[3]INPUT!F91</f>
        <v>46049</v>
      </c>
      <c r="K91" s="3">
        <f>[3]INPUT!G91</f>
        <v>0</v>
      </c>
    </row>
    <row r="92" spans="1:11" x14ac:dyDescent="0.25">
      <c r="A92" s="4">
        <v>91</v>
      </c>
      <c r="B92" s="4" t="str">
        <f>MAIN!B93</f>
        <v>PHPUSD Curncy</v>
      </c>
      <c r="C92" s="4" t="str">
        <f>MAIN!C92</f>
        <v>NZD/USD</v>
      </c>
      <c r="D92" s="4" t="str">
        <f>MAIN!D92</f>
        <v>CURRENCY</v>
      </c>
      <c r="E92" s="4">
        <f ca="1">VLOOKUP($B92,MAIN!$B:$E,4,FALSE)</f>
        <v>5</v>
      </c>
      <c r="F92" s="3">
        <f>[3]INPUT!B92</f>
        <v>0</v>
      </c>
      <c r="G92" s="3">
        <f>[3]INPUT!C92</f>
        <v>0</v>
      </c>
      <c r="H92" s="3">
        <f>[3]INPUT!D92</f>
        <v>0</v>
      </c>
      <c r="I92" s="3">
        <f>[3]INPUT!E92</f>
        <v>45958</v>
      </c>
      <c r="J92" s="3">
        <f>[3]INPUT!F92</f>
        <v>0</v>
      </c>
      <c r="K92" s="3">
        <f>[3]INPUT!G92</f>
        <v>0</v>
      </c>
    </row>
    <row r="93" spans="1:11" x14ac:dyDescent="0.25">
      <c r="A93" s="4">
        <v>92</v>
      </c>
      <c r="B93" s="4" t="str">
        <f>MAIN!B94</f>
        <v>PLNEUR Curncy</v>
      </c>
      <c r="C93" s="4" t="str">
        <f>MAIN!C93</f>
        <v>PHP/USD</v>
      </c>
      <c r="D93" s="4" t="str">
        <f>MAIN!D93</f>
        <v>CURRENCY</v>
      </c>
      <c r="E93" s="4">
        <f ca="1">VLOOKUP($B93,MAIN!$B:$E,4,FALSE)</f>
        <v>-1</v>
      </c>
      <c r="F93" s="3">
        <f>[3]INPUT!B93</f>
        <v>0</v>
      </c>
      <c r="G93" s="3">
        <f>[3]INPUT!C93</f>
        <v>46029</v>
      </c>
      <c r="H93" s="3">
        <f>[3]INPUT!D93</f>
        <v>0</v>
      </c>
      <c r="I93" s="3">
        <f>[3]INPUT!E93</f>
        <v>45958</v>
      </c>
      <c r="J93" s="3">
        <f>[3]INPUT!F93</f>
        <v>0</v>
      </c>
      <c r="K93" s="3">
        <f>[3]INPUT!G93</f>
        <v>0</v>
      </c>
    </row>
    <row r="94" spans="1:11" x14ac:dyDescent="0.25">
      <c r="A94" s="4">
        <v>93</v>
      </c>
      <c r="B94" s="4" t="str">
        <f>MAIN!B95</f>
        <v>PLNUSD Curncy</v>
      </c>
      <c r="C94" s="4" t="str">
        <f>MAIN!C94</f>
        <v>PLN/EUR</v>
      </c>
      <c r="D94" s="4" t="str">
        <f>MAIN!D94</f>
        <v>CURRENCY</v>
      </c>
      <c r="E94" s="4">
        <f ca="1">VLOOKUP($B94,MAIN!$B:$E,4,FALSE)</f>
        <v>5</v>
      </c>
      <c r="F94" s="3">
        <f>[3]INPUT!B94</f>
        <v>0</v>
      </c>
      <c r="G94" s="3">
        <f>[3]INPUT!C94</f>
        <v>0</v>
      </c>
      <c r="H94" s="3">
        <f>[3]INPUT!D94</f>
        <v>0</v>
      </c>
      <c r="I94" s="3">
        <f>[3]INPUT!E94</f>
        <v>45958</v>
      </c>
      <c r="J94" s="3">
        <f>[3]INPUT!F94</f>
        <v>0</v>
      </c>
      <c r="K94" s="3">
        <f>[3]INPUT!G94</f>
        <v>0</v>
      </c>
    </row>
    <row r="95" spans="1:11" x14ac:dyDescent="0.25">
      <c r="A95" s="4">
        <v>94</v>
      </c>
      <c r="B95" s="4" t="str">
        <f>MAIN!B96</f>
        <v>SEKEUR Curncy</v>
      </c>
      <c r="C95" s="4" t="str">
        <f>MAIN!C95</f>
        <v>PLN/USD</v>
      </c>
      <c r="D95" s="4" t="str">
        <f>MAIN!D95</f>
        <v>CURRENCY</v>
      </c>
      <c r="E95" s="4">
        <f ca="1">VLOOKUP($B95,MAIN!$B:$E,4,FALSE)</f>
        <v>1</v>
      </c>
      <c r="F95" s="3">
        <f>[3]INPUT!B95</f>
        <v>46048</v>
      </c>
      <c r="G95" s="3">
        <f>[3]INPUT!C95</f>
        <v>0</v>
      </c>
      <c r="H95" s="3">
        <f>[3]INPUT!D95</f>
        <v>0</v>
      </c>
      <c r="I95" s="3">
        <f>[3]INPUT!E95</f>
        <v>45958</v>
      </c>
      <c r="J95" s="3">
        <f>[3]INPUT!F95</f>
        <v>46052</v>
      </c>
      <c r="K95" s="3">
        <f>[3]INPUT!G95</f>
        <v>0</v>
      </c>
    </row>
    <row r="96" spans="1:11" x14ac:dyDescent="0.25">
      <c r="A96" s="4">
        <v>95</v>
      </c>
      <c r="B96" s="4" t="str">
        <f>MAIN!B97</f>
        <v>SEKUSD Curncy</v>
      </c>
      <c r="C96" s="4" t="str">
        <f>MAIN!C96</f>
        <v>SEK/EUR</v>
      </c>
      <c r="D96" s="4" t="str">
        <f>MAIN!D96</f>
        <v>CURRENCY</v>
      </c>
      <c r="E96" s="4">
        <f ca="1">VLOOKUP($B96,MAIN!$B:$E,4,FALSE)</f>
        <v>0</v>
      </c>
      <c r="F96" s="3">
        <f>[3]INPUT!B96</f>
        <v>46044</v>
      </c>
      <c r="G96" s="3">
        <f>[3]INPUT!C96</f>
        <v>0</v>
      </c>
      <c r="H96" s="3">
        <f>[3]INPUT!D96</f>
        <v>0</v>
      </c>
      <c r="I96" s="3">
        <f>[3]INPUT!E96</f>
        <v>45958</v>
      </c>
      <c r="J96" s="3">
        <f>[3]INPUT!F96</f>
        <v>0</v>
      </c>
      <c r="K96" s="3">
        <f>[3]INPUT!G96</f>
        <v>0</v>
      </c>
    </row>
    <row r="97" spans="1:11" x14ac:dyDescent="0.25">
      <c r="A97" s="4">
        <v>96</v>
      </c>
      <c r="B97" s="4" t="str">
        <f>MAIN!B98</f>
        <v>SGDEUR Curncy</v>
      </c>
      <c r="C97" s="4" t="str">
        <f>MAIN!C97</f>
        <v>SEK/USD</v>
      </c>
      <c r="D97" s="4" t="str">
        <f>MAIN!D97</f>
        <v>CURRENCY</v>
      </c>
      <c r="E97" s="4">
        <f ca="1">VLOOKUP($B97,MAIN!$B:$E,4,FALSE)</f>
        <v>-1</v>
      </c>
      <c r="F97" s="3">
        <f>[3]INPUT!B97</f>
        <v>46015</v>
      </c>
      <c r="G97" s="3">
        <f>[3]INPUT!C97</f>
        <v>0</v>
      </c>
      <c r="H97" s="3">
        <f>[3]INPUT!D97</f>
        <v>0</v>
      </c>
      <c r="I97" s="3">
        <f>[3]INPUT!E97</f>
        <v>0</v>
      </c>
      <c r="J97" s="3">
        <f>[3]INPUT!F97</f>
        <v>0</v>
      </c>
      <c r="K97" s="3">
        <f>[3]INPUT!G97</f>
        <v>0</v>
      </c>
    </row>
    <row r="98" spans="1:11" x14ac:dyDescent="0.25">
      <c r="A98" s="4">
        <v>97</v>
      </c>
      <c r="B98" s="4" t="str">
        <f>MAIN!B99</f>
        <v>SGDUSD Curncy</v>
      </c>
      <c r="C98" s="4" t="str">
        <f>MAIN!C98</f>
        <v>SGD/EUR</v>
      </c>
      <c r="D98" s="4" t="str">
        <f>MAIN!D98</f>
        <v>CURRENCY</v>
      </c>
      <c r="E98" s="4">
        <f ca="1">VLOOKUP($B98,MAIN!$B:$E,4,FALSE)</f>
        <v>4</v>
      </c>
      <c r="F98" s="3">
        <f>[3]INPUT!B98</f>
        <v>0</v>
      </c>
      <c r="G98" s="3">
        <f>[3]INPUT!C98</f>
        <v>46007</v>
      </c>
      <c r="H98" s="3">
        <f>[3]INPUT!D98</f>
        <v>0</v>
      </c>
      <c r="I98" s="3">
        <f>[3]INPUT!E98</f>
        <v>45958</v>
      </c>
      <c r="J98" s="3">
        <f>[3]INPUT!F98</f>
        <v>0</v>
      </c>
      <c r="K98" s="3">
        <f>[3]INPUT!G98</f>
        <v>0</v>
      </c>
    </row>
    <row r="99" spans="1:11" x14ac:dyDescent="0.25">
      <c r="A99" s="4">
        <v>98</v>
      </c>
      <c r="B99" s="4" t="str">
        <f>MAIN!B100</f>
        <v>THBEUR Curncy</v>
      </c>
      <c r="C99" s="4" t="str">
        <f>MAIN!C99</f>
        <v>SGD/USD</v>
      </c>
      <c r="D99" s="4" t="str">
        <f>MAIN!D99</f>
        <v>CURRENCY</v>
      </c>
      <c r="E99" s="4">
        <f ca="1">VLOOKUP($B99,MAIN!$B:$E,4,FALSE)</f>
        <v>-1</v>
      </c>
      <c r="F99" s="3">
        <f>[3]INPUT!B99</f>
        <v>46049</v>
      </c>
      <c r="G99" s="3">
        <f>[3]INPUT!C99</f>
        <v>0</v>
      </c>
      <c r="H99" s="3">
        <f>[3]INPUT!D99</f>
        <v>0</v>
      </c>
      <c r="I99" s="3">
        <f>[3]INPUT!E99</f>
        <v>45958</v>
      </c>
      <c r="J99" s="3">
        <f>[3]INPUT!F99</f>
        <v>0</v>
      </c>
      <c r="K99" s="3">
        <f>[3]INPUT!G99</f>
        <v>0</v>
      </c>
    </row>
    <row r="100" spans="1:11" x14ac:dyDescent="0.25">
      <c r="A100" s="4">
        <v>99</v>
      </c>
      <c r="B100" s="4" t="str">
        <f>MAIN!B101</f>
        <v>THBUSD Curncy</v>
      </c>
      <c r="C100" s="4" t="str">
        <f>MAIN!C100</f>
        <v>THB/EUR</v>
      </c>
      <c r="D100" s="4" t="str">
        <f>MAIN!D100</f>
        <v>CURRENCY</v>
      </c>
      <c r="E100" s="4">
        <f ca="1">VLOOKUP($B100,MAIN!$B:$E,4,FALSE)</f>
        <v>-1</v>
      </c>
      <c r="F100" s="3">
        <f>[3]INPUT!B100</f>
        <v>0</v>
      </c>
      <c r="G100" s="3">
        <f>[3]INPUT!C100</f>
        <v>0</v>
      </c>
      <c r="H100" s="3">
        <f>[3]INPUT!D100</f>
        <v>0</v>
      </c>
      <c r="I100" s="3">
        <f>[3]INPUT!E100</f>
        <v>45958</v>
      </c>
      <c r="J100" s="3">
        <f>[3]INPUT!F100</f>
        <v>46020</v>
      </c>
      <c r="K100" s="3">
        <f>[3]INPUT!G100</f>
        <v>0</v>
      </c>
    </row>
    <row r="101" spans="1:11" x14ac:dyDescent="0.25">
      <c r="A101" s="4">
        <v>100</v>
      </c>
      <c r="B101" s="4" t="str">
        <f>MAIN!B102</f>
        <v>TRYEUR Curncy</v>
      </c>
      <c r="C101" s="4" t="str">
        <f>MAIN!C101</f>
        <v>THB/USD</v>
      </c>
      <c r="D101" s="4" t="str">
        <f>MAIN!D101</f>
        <v>CURRENCY</v>
      </c>
      <c r="E101" s="4">
        <f ca="1">VLOOKUP($B101,MAIN!$B:$E,4,FALSE)</f>
        <v>-1</v>
      </c>
      <c r="F101" s="3">
        <f>[3]INPUT!B101</f>
        <v>46006</v>
      </c>
      <c r="G101" s="3">
        <f>[3]INPUT!C101</f>
        <v>0</v>
      </c>
      <c r="H101" s="3">
        <f>[3]INPUT!D101</f>
        <v>0</v>
      </c>
      <c r="I101" s="3">
        <f>[3]INPUT!E101</f>
        <v>45958</v>
      </c>
      <c r="J101" s="3">
        <f>[3]INPUT!F101</f>
        <v>46020</v>
      </c>
      <c r="K101" s="3">
        <f>[3]INPUT!G101</f>
        <v>0</v>
      </c>
    </row>
    <row r="102" spans="1:11" x14ac:dyDescent="0.25">
      <c r="A102" s="4">
        <v>101</v>
      </c>
      <c r="B102" s="4" t="str">
        <f>MAIN!B103</f>
        <v>TRYUSD Curncy</v>
      </c>
      <c r="C102" s="4" t="str">
        <f>MAIN!C102</f>
        <v>TRY/EUR</v>
      </c>
      <c r="D102" s="4" t="str">
        <f>MAIN!D102</f>
        <v>CURRENCY</v>
      </c>
      <c r="E102" s="4">
        <f ca="1">VLOOKUP($B102,MAIN!$B:$E,4,FALSE)</f>
        <v>-1</v>
      </c>
      <c r="F102" s="3">
        <f>[3]INPUT!B102</f>
        <v>0</v>
      </c>
      <c r="G102" s="3">
        <f>[3]INPUT!C102</f>
        <v>46006</v>
      </c>
      <c r="H102" s="3">
        <f>[3]INPUT!D102</f>
        <v>0</v>
      </c>
      <c r="I102" s="3">
        <f>[3]INPUT!E102</f>
        <v>45958</v>
      </c>
      <c r="J102" s="3">
        <f>[3]INPUT!F102</f>
        <v>0</v>
      </c>
      <c r="K102" s="3">
        <f>[3]INPUT!G102</f>
        <v>0</v>
      </c>
    </row>
    <row r="103" spans="1:11" x14ac:dyDescent="0.25">
      <c r="A103" s="4">
        <v>102</v>
      </c>
      <c r="B103" s="4" t="str">
        <f>MAIN!B104</f>
        <v>TWDUSD Curncy</v>
      </c>
      <c r="C103" s="4" t="str">
        <f>MAIN!C103</f>
        <v>TRY/USD</v>
      </c>
      <c r="D103" s="4" t="str">
        <f>MAIN!D103</f>
        <v>CURRENCY</v>
      </c>
      <c r="E103" s="4">
        <f ca="1">VLOOKUP($B103,MAIN!$B:$E,4,FALSE)</f>
        <v>-1</v>
      </c>
      <c r="F103" s="3">
        <f>[3]INPUT!B103</f>
        <v>0</v>
      </c>
      <c r="G103" s="3">
        <f>[3]INPUT!C103</f>
        <v>0</v>
      </c>
      <c r="H103" s="3">
        <f>[3]INPUT!D103</f>
        <v>0</v>
      </c>
      <c r="I103" s="3">
        <f>[3]INPUT!E103</f>
        <v>45958</v>
      </c>
      <c r="J103" s="3">
        <f>[3]INPUT!F103</f>
        <v>0</v>
      </c>
      <c r="K103" s="3">
        <f>[3]INPUT!G103</f>
        <v>0</v>
      </c>
    </row>
    <row r="104" spans="1:11" x14ac:dyDescent="0.25">
      <c r="A104" s="4">
        <v>103</v>
      </c>
      <c r="B104" s="4" t="str">
        <f>MAIN!B105</f>
        <v>XBTUSD Curncy</v>
      </c>
      <c r="C104" s="4" t="str">
        <f>MAIN!C104</f>
        <v>TWD/USD</v>
      </c>
      <c r="D104" s="4" t="str">
        <f>MAIN!D104</f>
        <v>CURRENCY</v>
      </c>
      <c r="E104" s="4">
        <f ca="1">VLOOKUP($B104,MAIN!$B:$E,4,FALSE)</f>
        <v>-1</v>
      </c>
      <c r="F104" s="3">
        <f>[3]INPUT!B104</f>
        <v>0</v>
      </c>
      <c r="G104" s="3">
        <f>[3]INPUT!C104</f>
        <v>0</v>
      </c>
      <c r="H104" s="3">
        <f>[3]INPUT!D104</f>
        <v>0</v>
      </c>
      <c r="I104" s="3">
        <f>[3]INPUT!E104</f>
        <v>45958</v>
      </c>
      <c r="J104" s="3">
        <f>[3]INPUT!F104</f>
        <v>0</v>
      </c>
      <c r="K104" s="3">
        <f>[3]INPUT!G104</f>
        <v>45999</v>
      </c>
    </row>
    <row r="105" spans="1:11" x14ac:dyDescent="0.25">
      <c r="A105" s="4">
        <v>104</v>
      </c>
      <c r="B105" s="4" t="str">
        <f>MAIN!B106</f>
        <v>ZAREUR Curncy</v>
      </c>
      <c r="C105" s="4" t="str">
        <f>MAIN!C105</f>
        <v>XBT/USD</v>
      </c>
      <c r="D105" s="4" t="str">
        <f>MAIN!D105</f>
        <v>CURRENCY</v>
      </c>
      <c r="E105" s="4">
        <f ca="1">VLOOKUP($B105,MAIN!$B:$E,4,FALSE)</f>
        <v>8</v>
      </c>
      <c r="F105" s="3">
        <f>[3]INPUT!B105</f>
        <v>0</v>
      </c>
      <c r="G105" s="3">
        <f>[3]INPUT!C105</f>
        <v>46057</v>
      </c>
      <c r="H105" s="3">
        <f>[3]INPUT!D105</f>
        <v>0</v>
      </c>
      <c r="I105" s="3">
        <f>[3]INPUT!E105</f>
        <v>46059</v>
      </c>
      <c r="J105" s="3">
        <f>[3]INPUT!F105</f>
        <v>0</v>
      </c>
      <c r="K105" s="3">
        <f>[3]INPUT!G105</f>
        <v>0</v>
      </c>
    </row>
    <row r="106" spans="1:11" x14ac:dyDescent="0.25">
      <c r="A106" s="4">
        <v>105</v>
      </c>
      <c r="B106" s="4" t="str">
        <f>MAIN!B107</f>
        <v>ZARUSD Curncy</v>
      </c>
      <c r="C106" s="4" t="str">
        <f>MAIN!C106</f>
        <v>ZAR/EUR</v>
      </c>
      <c r="D106" s="4" t="str">
        <f>MAIN!D106</f>
        <v>CURRENCY</v>
      </c>
      <c r="E106" s="4">
        <f ca="1">VLOOKUP($B106,MAIN!$B:$E,4,FALSE)</f>
        <v>3</v>
      </c>
      <c r="F106" s="3">
        <f>[3]INPUT!B106</f>
        <v>0</v>
      </c>
      <c r="G106" s="3">
        <f>[3]INPUT!C106</f>
        <v>0</v>
      </c>
      <c r="H106" s="3">
        <f>[3]INPUT!D106</f>
        <v>0</v>
      </c>
      <c r="I106" s="3">
        <f>[3]INPUT!E106</f>
        <v>45958</v>
      </c>
      <c r="J106" s="3">
        <f>[3]INPUT!F106</f>
        <v>46042</v>
      </c>
      <c r="K106" s="3">
        <f>[3]INPUT!G106</f>
        <v>0</v>
      </c>
    </row>
    <row r="107" spans="1:11" x14ac:dyDescent="0.25">
      <c r="A107" s="4">
        <v>106</v>
      </c>
      <c r="B107" s="4" t="str">
        <f>MAIN!B108</f>
        <v>ACWI US Equity</v>
      </c>
      <c r="C107" s="4" t="str">
        <f>MAIN!C107</f>
        <v>ZAR/USD</v>
      </c>
      <c r="D107" s="4" t="str">
        <f>MAIN!D107</f>
        <v>CURRENCY</v>
      </c>
      <c r="E107" s="4">
        <f ca="1">VLOOKUP($B107,MAIN!$B:$E,4,FALSE)</f>
        <v>5</v>
      </c>
      <c r="F107" s="3">
        <f>[3]INPUT!B107</f>
        <v>46051</v>
      </c>
      <c r="G107" s="3">
        <f>[3]INPUT!C107</f>
        <v>0</v>
      </c>
      <c r="H107" s="3">
        <f>[3]INPUT!D107</f>
        <v>0</v>
      </c>
      <c r="I107" s="3">
        <f>[3]INPUT!E107</f>
        <v>45958</v>
      </c>
      <c r="J107" s="3">
        <f>[3]INPUT!F107</f>
        <v>0</v>
      </c>
      <c r="K107" s="3">
        <f>[3]INPUT!G107</f>
        <v>0</v>
      </c>
    </row>
    <row r="108" spans="1:11" x14ac:dyDescent="0.25">
      <c r="A108" s="4">
        <v>107</v>
      </c>
      <c r="B108" s="4" t="str">
        <f>MAIN!B109</f>
        <v>AIQ US Equity</v>
      </c>
      <c r="C108" s="4" t="str">
        <f>MAIN!C108</f>
        <v>MSCI ACWI ETF</v>
      </c>
      <c r="D108" s="4" t="str">
        <f>MAIN!D108</f>
        <v>ETF</v>
      </c>
      <c r="E108" s="4">
        <f ca="1">VLOOKUP($B108,MAIN!$B:$E,4,FALSE)</f>
        <v>0</v>
      </c>
      <c r="F108" s="3">
        <f>[3]INPUT!B108</f>
        <v>46031</v>
      </c>
      <c r="G108" s="3">
        <f>[3]INPUT!C108</f>
        <v>0</v>
      </c>
      <c r="H108" s="3">
        <f>[3]INPUT!D108</f>
        <v>46043</v>
      </c>
      <c r="I108" s="3">
        <f>[3]INPUT!E108</f>
        <v>0</v>
      </c>
      <c r="J108" s="3">
        <f>[3]INPUT!F108</f>
        <v>0</v>
      </c>
      <c r="K108" s="3">
        <f>[3]INPUT!G108</f>
        <v>0</v>
      </c>
    </row>
    <row r="109" spans="1:11" x14ac:dyDescent="0.25">
      <c r="A109" s="4">
        <v>108</v>
      </c>
      <c r="B109" s="4" t="str">
        <f>MAIN!B110</f>
        <v>ARGT US Equity</v>
      </c>
      <c r="C109" s="4" t="str">
        <f>MAIN!C109</f>
        <v>Artificial Intelligence &amp; Technology ETF</v>
      </c>
      <c r="D109" s="4" t="str">
        <f>MAIN!D109</f>
        <v>ETF</v>
      </c>
      <c r="E109" s="4">
        <f ca="1">VLOOKUP($B109,MAIN!$B:$E,4,FALSE)</f>
        <v>7</v>
      </c>
      <c r="F109" s="3">
        <f>[3]INPUT!B109</f>
        <v>45958</v>
      </c>
      <c r="G109" s="3">
        <f>[3]INPUT!C109</f>
        <v>0</v>
      </c>
      <c r="H109" s="3">
        <f>[3]INPUT!D109</f>
        <v>45959</v>
      </c>
      <c r="I109" s="3">
        <f>[3]INPUT!E109</f>
        <v>0</v>
      </c>
      <c r="J109" s="3">
        <f>[3]INPUT!F109</f>
        <v>0</v>
      </c>
      <c r="K109" s="3">
        <f>[3]INPUT!G109</f>
        <v>0</v>
      </c>
    </row>
    <row r="110" spans="1:11" x14ac:dyDescent="0.25">
      <c r="A110" s="4">
        <v>109</v>
      </c>
      <c r="B110" s="4" t="str">
        <f>MAIN!B111</f>
        <v>ARKB US Equity</v>
      </c>
      <c r="C110" s="4" t="str">
        <f>MAIN!C110</f>
        <v>MSCI Argentina ETF</v>
      </c>
      <c r="D110" s="4" t="str">
        <f>MAIN!D110</f>
        <v>ETF</v>
      </c>
      <c r="E110" s="4">
        <f ca="1">VLOOKUP($B110,MAIN!$B:$E,4,FALSE)</f>
        <v>-1</v>
      </c>
      <c r="F110" s="3">
        <f>[3]INPUT!B110</f>
        <v>46028</v>
      </c>
      <c r="G110" s="3">
        <f>[3]INPUT!C110</f>
        <v>0</v>
      </c>
      <c r="H110" s="3">
        <f>[3]INPUT!D110</f>
        <v>0</v>
      </c>
      <c r="I110" s="3">
        <f>[3]INPUT!E110</f>
        <v>0</v>
      </c>
      <c r="J110" s="3">
        <f>[3]INPUT!F110</f>
        <v>46055</v>
      </c>
      <c r="K110" s="3">
        <f>[3]INPUT!G110</f>
        <v>0</v>
      </c>
    </row>
    <row r="111" spans="1:11" x14ac:dyDescent="0.25">
      <c r="A111" s="4">
        <v>110</v>
      </c>
      <c r="B111" s="4" t="str">
        <f>MAIN!B112</f>
        <v>ARKF US Equity</v>
      </c>
      <c r="C111" s="4" t="str">
        <f>MAIN!C111</f>
        <v>ARK 21Shares Bitcoin ETF</v>
      </c>
      <c r="D111" s="4" t="str">
        <f>MAIN!D111</f>
        <v>ETF</v>
      </c>
      <c r="E111" s="4">
        <f ca="1">VLOOKUP($B111,MAIN!$B:$E,4,FALSE)</f>
        <v>-1</v>
      </c>
      <c r="F111" s="3">
        <f>[3]INPUT!B111</f>
        <v>0</v>
      </c>
      <c r="G111" s="3">
        <f>[3]INPUT!C111</f>
        <v>0</v>
      </c>
      <c r="H111" s="3">
        <f>[3]INPUT!D111</f>
        <v>0</v>
      </c>
      <c r="I111" s="3">
        <f>[3]INPUT!E111</f>
        <v>0</v>
      </c>
      <c r="J111" s="3">
        <f>[3]INPUT!F111</f>
        <v>0</v>
      </c>
      <c r="K111" s="3">
        <f>[3]INPUT!G111</f>
        <v>0</v>
      </c>
    </row>
    <row r="112" spans="1:11" x14ac:dyDescent="0.25">
      <c r="A112" s="4">
        <v>111</v>
      </c>
      <c r="B112" s="4" t="str">
        <f>MAIN!B113</f>
        <v>ARKG US Equity</v>
      </c>
      <c r="C112" s="4" t="str">
        <f>MAIN!C112</f>
        <v>ARK Fintech Innovation ETF</v>
      </c>
      <c r="D112" s="4" t="str">
        <f>MAIN!D112</f>
        <v>ETF</v>
      </c>
      <c r="E112" s="4">
        <f ca="1">VLOOKUP($B112,MAIN!$B:$E,4,FALSE)</f>
        <v>0</v>
      </c>
      <c r="F112" s="3">
        <f>[3]INPUT!B112</f>
        <v>0</v>
      </c>
      <c r="G112" s="3">
        <f>[3]INPUT!C112</f>
        <v>0</v>
      </c>
      <c r="H112" s="3">
        <f>[3]INPUT!D112</f>
        <v>0</v>
      </c>
      <c r="I112" s="3">
        <f>[3]INPUT!E112</f>
        <v>0</v>
      </c>
      <c r="J112" s="3">
        <f>[3]INPUT!F112</f>
        <v>0</v>
      </c>
      <c r="K112" s="3">
        <f>[3]INPUT!G112</f>
        <v>0</v>
      </c>
    </row>
    <row r="113" spans="1:11" x14ac:dyDescent="0.25">
      <c r="A113" s="4">
        <v>112</v>
      </c>
      <c r="B113" s="4" t="str">
        <f>MAIN!B114</f>
        <v>ARKK US Equity</v>
      </c>
      <c r="C113" s="4" t="str">
        <f>MAIN!C113</f>
        <v>ARK Genomic Revolution ETF</v>
      </c>
      <c r="D113" s="4" t="str">
        <f>MAIN!D113</f>
        <v>ETF</v>
      </c>
      <c r="E113" s="4">
        <f ca="1">VLOOKUP($B113,MAIN!$B:$E,4,FALSE)</f>
        <v>-1</v>
      </c>
      <c r="F113" s="3">
        <f>[3]INPUT!B113</f>
        <v>0</v>
      </c>
      <c r="G113" s="3">
        <f>[3]INPUT!C113</f>
        <v>0</v>
      </c>
      <c r="H113" s="3">
        <f>[3]INPUT!D113</f>
        <v>0</v>
      </c>
      <c r="I113" s="3">
        <f>[3]INPUT!E113</f>
        <v>0</v>
      </c>
      <c r="J113" s="3">
        <f>[3]INPUT!F113</f>
        <v>0</v>
      </c>
      <c r="K113" s="3">
        <f>[3]INPUT!G113</f>
        <v>0</v>
      </c>
    </row>
    <row r="114" spans="1:11" x14ac:dyDescent="0.25">
      <c r="A114" s="4">
        <v>113</v>
      </c>
      <c r="B114" s="4" t="str">
        <f>MAIN!B115</f>
        <v>ARKQ US Equity</v>
      </c>
      <c r="C114" s="4" t="str">
        <f>MAIN!C114</f>
        <v>ARK Innovation ETF</v>
      </c>
      <c r="D114" s="4" t="str">
        <f>MAIN!D114</f>
        <v>ETF</v>
      </c>
      <c r="E114" s="4">
        <f ca="1">VLOOKUP($B114,MAIN!$B:$E,4,FALSE)</f>
        <v>5</v>
      </c>
      <c r="F114" s="3">
        <f>[3]INPUT!B114</f>
        <v>0</v>
      </c>
      <c r="G114" s="3">
        <f>[3]INPUT!C114</f>
        <v>0</v>
      </c>
      <c r="H114" s="3">
        <f>[3]INPUT!D114</f>
        <v>0</v>
      </c>
      <c r="I114" s="3">
        <f>[3]INPUT!E114</f>
        <v>0</v>
      </c>
      <c r="J114" s="3">
        <f>[3]INPUT!F114</f>
        <v>0</v>
      </c>
      <c r="K114" s="3">
        <f>[3]INPUT!G114</f>
        <v>0</v>
      </c>
    </row>
    <row r="115" spans="1:11" x14ac:dyDescent="0.25">
      <c r="A115" s="4">
        <v>114</v>
      </c>
      <c r="B115" s="4" t="str">
        <f>MAIN!B116</f>
        <v>ARKW US Equity</v>
      </c>
      <c r="C115" s="4" t="str">
        <f>MAIN!C115</f>
        <v>ARK Autonomous Technology &amp; Robotics ETF</v>
      </c>
      <c r="D115" s="4" t="str">
        <f>MAIN!D115</f>
        <v>ETF</v>
      </c>
      <c r="E115" s="4">
        <f ca="1">VLOOKUP($B115,MAIN!$B:$E,4,FALSE)</f>
        <v>-1</v>
      </c>
      <c r="F115" s="3">
        <f>[3]INPUT!B115</f>
        <v>46028</v>
      </c>
      <c r="G115" s="3">
        <f>[3]INPUT!C115</f>
        <v>0</v>
      </c>
      <c r="H115" s="3">
        <f>[3]INPUT!D115</f>
        <v>46031</v>
      </c>
      <c r="I115" s="3">
        <f>[3]INPUT!E115</f>
        <v>0</v>
      </c>
      <c r="J115" s="3">
        <f>[3]INPUT!F115</f>
        <v>0</v>
      </c>
      <c r="K115" s="3">
        <f>[3]INPUT!G115</f>
        <v>0</v>
      </c>
    </row>
    <row r="116" spans="1:11" x14ac:dyDescent="0.25">
      <c r="A116" s="4">
        <v>115</v>
      </c>
      <c r="B116" s="4" t="str">
        <f>MAIN!B117</f>
        <v>ARKX US Equity</v>
      </c>
      <c r="C116" s="4" t="str">
        <f>MAIN!C116</f>
        <v>ARK Next Generation Internet ETF</v>
      </c>
      <c r="D116" s="4" t="str">
        <f>MAIN!D116</f>
        <v>ETF</v>
      </c>
      <c r="E116" s="4">
        <f ca="1">VLOOKUP($B116,MAIN!$B:$E,4,FALSE)</f>
        <v>5</v>
      </c>
      <c r="F116" s="3">
        <f>[3]INPUT!B116</f>
        <v>0</v>
      </c>
      <c r="G116" s="3">
        <f>[3]INPUT!C116</f>
        <v>0</v>
      </c>
      <c r="H116" s="3">
        <f>[3]INPUT!D116</f>
        <v>0</v>
      </c>
      <c r="I116" s="3">
        <f>[3]INPUT!E116</f>
        <v>0</v>
      </c>
      <c r="J116" s="3">
        <f>[3]INPUT!F116</f>
        <v>0</v>
      </c>
      <c r="K116" s="3">
        <f>[3]INPUT!G116</f>
        <v>0</v>
      </c>
    </row>
    <row r="117" spans="1:11" x14ac:dyDescent="0.25">
      <c r="A117" s="4">
        <v>116</v>
      </c>
      <c r="B117" s="4" t="str">
        <f>MAIN!B118</f>
        <v>ARTY US Equity</v>
      </c>
      <c r="C117" s="4" t="str">
        <f>MAIN!C117</f>
        <v>ARK Space Exploration &amp; Innovation ETF</v>
      </c>
      <c r="D117" s="4" t="str">
        <f>MAIN!D117</f>
        <v>ETF</v>
      </c>
      <c r="E117" s="4">
        <f ca="1">VLOOKUP($B117,MAIN!$B:$E,4,FALSE)</f>
        <v>5</v>
      </c>
      <c r="F117" s="3">
        <f>[3]INPUT!B117</f>
        <v>46029</v>
      </c>
      <c r="G117" s="3">
        <f>[3]INPUT!C117</f>
        <v>0</v>
      </c>
      <c r="H117" s="3">
        <f>[3]INPUT!D117</f>
        <v>46034</v>
      </c>
      <c r="I117" s="3">
        <f>[3]INPUT!E117</f>
        <v>0</v>
      </c>
      <c r="J117" s="3">
        <f>[3]INPUT!F117</f>
        <v>0</v>
      </c>
      <c r="K117" s="3">
        <f>[3]INPUT!G117</f>
        <v>0</v>
      </c>
    </row>
    <row r="118" spans="1:11" x14ac:dyDescent="0.25">
      <c r="A118" s="4">
        <v>117</v>
      </c>
      <c r="B118" s="4" t="str">
        <f>MAIN!B119</f>
        <v>BAI US Equity</v>
      </c>
      <c r="C118" s="4" t="str">
        <f>MAIN!C118</f>
        <v>Future AI &amp; Tech ETF</v>
      </c>
      <c r="D118" s="4" t="str">
        <f>MAIN!D118</f>
        <v>ETF</v>
      </c>
      <c r="E118" s="4">
        <f ca="1">VLOOKUP($B118,MAIN!$B:$E,4,FALSE)</f>
        <v>5</v>
      </c>
      <c r="F118" s="3">
        <f>[3]INPUT!B118</f>
        <v>45958</v>
      </c>
      <c r="G118" s="3">
        <f>[3]INPUT!C118</f>
        <v>0</v>
      </c>
      <c r="H118" s="3">
        <f>[3]INPUT!D118</f>
        <v>46050</v>
      </c>
      <c r="I118" s="3">
        <f>[3]INPUT!E118</f>
        <v>0</v>
      </c>
      <c r="J118" s="3">
        <f>[3]INPUT!F118</f>
        <v>0</v>
      </c>
      <c r="K118" s="3">
        <f>[3]INPUT!G118</f>
        <v>0</v>
      </c>
    </row>
    <row r="119" spans="1:11" x14ac:dyDescent="0.25">
      <c r="A119" s="4">
        <v>118</v>
      </c>
      <c r="B119" s="4" t="str">
        <f>MAIN!B120</f>
        <v>BATT US Equity</v>
      </c>
      <c r="C119" s="4" t="str">
        <f>MAIN!C119</f>
        <v>AI Innovation and Tech Active ETF</v>
      </c>
      <c r="D119" s="4" t="str">
        <f>MAIN!D119</f>
        <v>ETF</v>
      </c>
      <c r="E119" s="4">
        <f ca="1">VLOOKUP($B119,MAIN!$B:$E,4,FALSE)</f>
        <v>7</v>
      </c>
      <c r="F119" s="3">
        <f>[3]INPUT!B119</f>
        <v>0</v>
      </c>
      <c r="G119" s="3">
        <f>[3]INPUT!C119</f>
        <v>0</v>
      </c>
      <c r="H119" s="3">
        <f>[3]INPUT!D119</f>
        <v>0</v>
      </c>
      <c r="I119" s="3">
        <f>[3]INPUT!E119</f>
        <v>0</v>
      </c>
      <c r="J119" s="3">
        <f>[3]INPUT!F119</f>
        <v>0</v>
      </c>
      <c r="K119" s="3">
        <f>[3]INPUT!G119</f>
        <v>0</v>
      </c>
    </row>
    <row r="120" spans="1:11" x14ac:dyDescent="0.25">
      <c r="A120" s="4">
        <v>119</v>
      </c>
      <c r="B120" s="4" t="str">
        <f>MAIN!B121</f>
        <v>BBJP US Equity</v>
      </c>
      <c r="C120" s="4" t="str">
        <f>MAIN!C120</f>
        <v>Amplify Lithium &amp; Battery Technology ETF</v>
      </c>
      <c r="D120" s="4" t="str">
        <f>MAIN!D120</f>
        <v>ETF</v>
      </c>
      <c r="E120" s="4">
        <f ca="1">VLOOKUP($B120,MAIN!$B:$E,4,FALSE)</f>
        <v>5</v>
      </c>
      <c r="F120" s="3">
        <f>[3]INPUT!B120</f>
        <v>45959</v>
      </c>
      <c r="G120" s="3">
        <f>[3]INPUT!C120</f>
        <v>0</v>
      </c>
      <c r="H120" s="3">
        <f>[3]INPUT!D120</f>
        <v>45974</v>
      </c>
      <c r="I120" s="3">
        <f>[3]INPUT!E120</f>
        <v>0</v>
      </c>
      <c r="J120" s="3">
        <f>[3]INPUT!F120</f>
        <v>46052</v>
      </c>
      <c r="K120" s="3">
        <f>[3]INPUT!G120</f>
        <v>0</v>
      </c>
    </row>
    <row r="121" spans="1:11" x14ac:dyDescent="0.25">
      <c r="A121" s="4">
        <v>120</v>
      </c>
      <c r="B121" s="4" t="str">
        <f>MAIN!B122</f>
        <v>BIL US Equity</v>
      </c>
      <c r="C121" s="4" t="str">
        <f>MAIN!C121</f>
        <v>BetaBuilders Japan ETF</v>
      </c>
      <c r="D121" s="4" t="str">
        <f>MAIN!D121</f>
        <v>ETF</v>
      </c>
      <c r="E121" s="4">
        <f ca="1">VLOOKUP($B121,MAIN!$B:$E,4,FALSE)</f>
        <v>-5</v>
      </c>
      <c r="F121" s="3">
        <f>[3]INPUT!B121</f>
        <v>46063</v>
      </c>
      <c r="G121" s="3">
        <f>[3]INPUT!C121</f>
        <v>0</v>
      </c>
      <c r="H121" s="3">
        <f>[3]INPUT!D121</f>
        <v>46059</v>
      </c>
      <c r="I121" s="3">
        <f>[3]INPUT!E121</f>
        <v>0</v>
      </c>
      <c r="J121" s="3">
        <f>[3]INPUT!F121</f>
        <v>0</v>
      </c>
      <c r="K121" s="3">
        <f>[3]INPUT!G121</f>
        <v>0</v>
      </c>
    </row>
    <row r="122" spans="1:11" x14ac:dyDescent="0.25">
      <c r="A122" s="4">
        <v>121</v>
      </c>
      <c r="B122" s="4" t="str">
        <f>MAIN!B123</f>
        <v>BKCH US Equity</v>
      </c>
      <c r="C122" s="4" t="str">
        <f>MAIN!C122</f>
        <v>SPDR Bloomberg 1-3 Month T-Bill ETF</v>
      </c>
      <c r="D122" s="4" t="str">
        <f>MAIN!D122</f>
        <v>ETF</v>
      </c>
      <c r="E122" s="4">
        <f ca="1">VLOOKUP($B122,MAIN!$B:$E,4,FALSE)</f>
        <v>-1</v>
      </c>
      <c r="F122" s="3">
        <f>[3]INPUT!B122</f>
        <v>45958</v>
      </c>
      <c r="G122" s="3">
        <f>[3]INPUT!C122</f>
        <v>0</v>
      </c>
      <c r="H122" s="3">
        <f>[3]INPUT!D122</f>
        <v>0</v>
      </c>
      <c r="I122" s="3">
        <f>[3]INPUT!E122</f>
        <v>45958</v>
      </c>
      <c r="J122" s="3">
        <f>[3]INPUT!F122</f>
        <v>0</v>
      </c>
      <c r="K122" s="3">
        <f>[3]INPUT!G122</f>
        <v>0</v>
      </c>
    </row>
    <row r="123" spans="1:11" x14ac:dyDescent="0.25">
      <c r="A123" s="4">
        <v>122</v>
      </c>
      <c r="B123" s="4" t="str">
        <f>MAIN!B124</f>
        <v>BKLN US Equity</v>
      </c>
      <c r="C123" s="4" t="str">
        <f>MAIN!C123</f>
        <v>Blockchain ETF</v>
      </c>
      <c r="D123" s="4" t="str">
        <f>MAIN!D123</f>
        <v>ETF</v>
      </c>
      <c r="E123" s="4">
        <f ca="1">VLOOKUP($B123,MAIN!$B:$E,4,FALSE)</f>
        <v>-1</v>
      </c>
      <c r="F123" s="3">
        <f>[3]INPUT!B123</f>
        <v>0</v>
      </c>
      <c r="G123" s="3">
        <f>[3]INPUT!C123</f>
        <v>0</v>
      </c>
      <c r="H123" s="3">
        <f>[3]INPUT!D123</f>
        <v>0</v>
      </c>
      <c r="I123" s="3">
        <f>[3]INPUT!E123</f>
        <v>0</v>
      </c>
      <c r="J123" s="3">
        <f>[3]INPUT!F123</f>
        <v>0</v>
      </c>
      <c r="K123" s="3">
        <f>[3]INPUT!G123</f>
        <v>0</v>
      </c>
    </row>
    <row r="124" spans="1:11" x14ac:dyDescent="0.25">
      <c r="A124" s="4">
        <v>123</v>
      </c>
      <c r="B124" s="4" t="str">
        <f>MAIN!B125</f>
        <v>BLOK US Equity</v>
      </c>
      <c r="C124" s="4" t="str">
        <f>MAIN!C124</f>
        <v>Senior Loan ETF</v>
      </c>
      <c r="D124" s="4" t="str">
        <f>MAIN!D124</f>
        <v>ETF</v>
      </c>
      <c r="E124" s="4">
        <f ca="1">VLOOKUP($B124,MAIN!$B:$E,4,FALSE)</f>
        <v>-1</v>
      </c>
      <c r="F124" s="3">
        <f>[3]INPUT!B124</f>
        <v>46000</v>
      </c>
      <c r="G124" s="3">
        <f>[3]INPUT!C124</f>
        <v>0</v>
      </c>
      <c r="H124" s="3">
        <f>[3]INPUT!D124</f>
        <v>0</v>
      </c>
      <c r="I124" s="3">
        <f>[3]INPUT!E124</f>
        <v>45958</v>
      </c>
      <c r="J124" s="3">
        <f>[3]INPUT!F124</f>
        <v>0</v>
      </c>
      <c r="K124" s="3">
        <f>[3]INPUT!G124</f>
        <v>0</v>
      </c>
    </row>
    <row r="125" spans="1:11" x14ac:dyDescent="0.25">
      <c r="A125" s="4">
        <v>124</v>
      </c>
      <c r="B125" s="4" t="str">
        <f>MAIN!B126</f>
        <v>BOTZ US Equity</v>
      </c>
      <c r="C125" s="4" t="str">
        <f>MAIN!C125</f>
        <v>Amplify Blockchain Technology ETF</v>
      </c>
      <c r="D125" s="4" t="str">
        <f>MAIN!D125</f>
        <v>ETF</v>
      </c>
      <c r="E125" s="4">
        <f ca="1">VLOOKUP($B125,MAIN!$B:$E,4,FALSE)</f>
        <v>5</v>
      </c>
      <c r="F125" s="3">
        <f>[3]INPUT!B125</f>
        <v>0</v>
      </c>
      <c r="G125" s="3">
        <f>[3]INPUT!C125</f>
        <v>0</v>
      </c>
      <c r="H125" s="3">
        <f>[3]INPUT!D125</f>
        <v>0</v>
      </c>
      <c r="I125" s="3">
        <f>[3]INPUT!E125</f>
        <v>0</v>
      </c>
      <c r="J125" s="3">
        <f>[3]INPUT!F125</f>
        <v>0</v>
      </c>
      <c r="K125" s="3">
        <f>[3]INPUT!G125</f>
        <v>0</v>
      </c>
    </row>
    <row r="126" spans="1:11" x14ac:dyDescent="0.25">
      <c r="A126" s="4">
        <v>125</v>
      </c>
      <c r="B126" s="4" t="str">
        <f>MAIN!B127</f>
        <v>BOUT US Equity</v>
      </c>
      <c r="C126" s="4" t="str">
        <f>MAIN!C126</f>
        <v>Robotics &amp; Artificial Intelligence ETF</v>
      </c>
      <c r="D126" s="4" t="str">
        <f>MAIN!D126</f>
        <v>ETF</v>
      </c>
      <c r="E126" s="4">
        <f ca="1">VLOOKUP($B126,MAIN!$B:$E,4,FALSE)</f>
        <v>5</v>
      </c>
      <c r="F126" s="3">
        <f>[3]INPUT!B126</f>
        <v>45959</v>
      </c>
      <c r="G126" s="3">
        <f>[3]INPUT!C126</f>
        <v>0</v>
      </c>
      <c r="H126" s="3">
        <f>[3]INPUT!D126</f>
        <v>0</v>
      </c>
      <c r="I126" s="3">
        <f>[3]INPUT!E126</f>
        <v>0</v>
      </c>
      <c r="J126" s="3">
        <f>[3]INPUT!F126</f>
        <v>0</v>
      </c>
      <c r="K126" s="3">
        <f>[3]INPUT!G126</f>
        <v>0</v>
      </c>
    </row>
    <row r="127" spans="1:11" x14ac:dyDescent="0.25">
      <c r="A127" s="4">
        <v>126</v>
      </c>
      <c r="B127" s="4" t="str">
        <f>MAIN!B128</f>
        <v>BUG US Equity</v>
      </c>
      <c r="C127" s="4" t="str">
        <f>MAIN!C127</f>
        <v>Innovator IBD Breakout Opportunities ETF</v>
      </c>
      <c r="D127" s="4" t="str">
        <f>MAIN!D127</f>
        <v>ETF</v>
      </c>
      <c r="E127" s="4">
        <f ca="1">VLOOKUP($B127,MAIN!$B:$E,4,FALSE)</f>
        <v>-1</v>
      </c>
      <c r="F127" s="3">
        <f>[3]INPUT!B127</f>
        <v>0</v>
      </c>
      <c r="G127" s="3">
        <f>[3]INPUT!C127</f>
        <v>0</v>
      </c>
      <c r="H127" s="3">
        <f>[3]INPUT!D127</f>
        <v>0</v>
      </c>
      <c r="I127" s="3">
        <f>[3]INPUT!E127</f>
        <v>45964</v>
      </c>
      <c r="J127" s="3">
        <f>[3]INPUT!F127</f>
        <v>0</v>
      </c>
      <c r="K127" s="3">
        <f>[3]INPUT!G127</f>
        <v>0</v>
      </c>
    </row>
    <row r="128" spans="1:11" x14ac:dyDescent="0.25">
      <c r="A128" s="4">
        <v>127</v>
      </c>
      <c r="B128" s="4" t="str">
        <f>MAIN!B129</f>
        <v>BUZZ US Equity</v>
      </c>
      <c r="C128" s="4" t="str">
        <f>MAIN!C128</f>
        <v>Cybersecurity ETF</v>
      </c>
      <c r="D128" s="4" t="str">
        <f>MAIN!D128</f>
        <v>ETF</v>
      </c>
      <c r="E128" s="4">
        <f ca="1">VLOOKUP($B128,MAIN!$B:$E,4,FALSE)</f>
        <v>-1</v>
      </c>
      <c r="F128" s="3">
        <f>[3]INPUT!B128</f>
        <v>0</v>
      </c>
      <c r="G128" s="3">
        <f>[3]INPUT!C128</f>
        <v>46052</v>
      </c>
      <c r="H128" s="3">
        <f>[3]INPUT!D128</f>
        <v>0</v>
      </c>
      <c r="I128" s="3">
        <f>[3]INPUT!E128</f>
        <v>46057</v>
      </c>
      <c r="J128" s="3">
        <f>[3]INPUT!F128</f>
        <v>0</v>
      </c>
      <c r="K128" s="3">
        <f>[3]INPUT!G128</f>
        <v>0</v>
      </c>
    </row>
    <row r="129" spans="1:11" x14ac:dyDescent="0.25">
      <c r="A129" s="4">
        <v>128</v>
      </c>
      <c r="B129" s="4" t="str">
        <f>MAIN!B130</f>
        <v>CGCP US Equity</v>
      </c>
      <c r="C129" s="4" t="str">
        <f>MAIN!C129</f>
        <v>Social Sentiment ETF</v>
      </c>
      <c r="D129" s="4" t="str">
        <f>MAIN!D129</f>
        <v>ETF</v>
      </c>
      <c r="E129" s="4">
        <f ca="1">VLOOKUP($B129,MAIN!$B:$E,4,FALSE)</f>
        <v>5</v>
      </c>
      <c r="F129" s="3">
        <f>[3]INPUT!B129</f>
        <v>0</v>
      </c>
      <c r="G129" s="3">
        <f>[3]INPUT!C129</f>
        <v>0</v>
      </c>
      <c r="H129" s="3">
        <f>[3]INPUT!D129</f>
        <v>0</v>
      </c>
      <c r="I129" s="3">
        <f>[3]INPUT!E129</f>
        <v>0</v>
      </c>
      <c r="J129" s="3">
        <f>[3]INPUT!F129</f>
        <v>0</v>
      </c>
      <c r="K129" s="3">
        <f>[3]INPUT!G129</f>
        <v>0</v>
      </c>
    </row>
    <row r="130" spans="1:11" x14ac:dyDescent="0.25">
      <c r="A130" s="4">
        <v>129</v>
      </c>
      <c r="B130" s="4" t="str">
        <f>MAIN!B131</f>
        <v>CGUS US Equity</v>
      </c>
      <c r="C130" s="4" t="str">
        <f>MAIN!C130</f>
        <v>Capital Group Core Plus Income ETF</v>
      </c>
      <c r="D130" s="4" t="str">
        <f>MAIN!D130</f>
        <v>ETF</v>
      </c>
      <c r="E130" s="4">
        <f ca="1">VLOOKUP($B130,MAIN!$B:$E,4,FALSE)</f>
        <v>4</v>
      </c>
      <c r="F130" s="3">
        <f>[3]INPUT!B130</f>
        <v>46036</v>
      </c>
      <c r="G130" s="3">
        <f>[3]INPUT!C130</f>
        <v>0</v>
      </c>
      <c r="H130" s="3">
        <f>[3]INPUT!D130</f>
        <v>0</v>
      </c>
      <c r="I130" s="3">
        <f>[3]INPUT!E130</f>
        <v>45958</v>
      </c>
      <c r="J130" s="3">
        <f>[3]INPUT!F130</f>
        <v>0</v>
      </c>
      <c r="K130" s="3">
        <f>[3]INPUT!G130</f>
        <v>0</v>
      </c>
    </row>
    <row r="131" spans="1:11" x14ac:dyDescent="0.25">
      <c r="A131" s="4">
        <v>130</v>
      </c>
      <c r="B131" s="4" t="str">
        <f>MAIN!B132</f>
        <v>CIBR US Equity</v>
      </c>
      <c r="C131" s="4" t="str">
        <f>MAIN!C131</f>
        <v>Capital Group Core Equity ETF</v>
      </c>
      <c r="D131" s="4" t="str">
        <f>MAIN!D131</f>
        <v>ETF</v>
      </c>
      <c r="E131" s="4">
        <f ca="1">VLOOKUP($B131,MAIN!$B:$E,4,FALSE)</f>
        <v>-1</v>
      </c>
      <c r="F131" s="3">
        <f>[3]INPUT!B131</f>
        <v>45958</v>
      </c>
      <c r="G131" s="3">
        <f>[3]INPUT!C131</f>
        <v>0</v>
      </c>
      <c r="H131" s="3">
        <f>[3]INPUT!D131</f>
        <v>0</v>
      </c>
      <c r="I131" s="3">
        <f>[3]INPUT!E131</f>
        <v>0</v>
      </c>
      <c r="J131" s="3">
        <f>[3]INPUT!F131</f>
        <v>0</v>
      </c>
      <c r="K131" s="3">
        <f>[3]INPUT!G131</f>
        <v>0</v>
      </c>
    </row>
    <row r="132" spans="1:11" x14ac:dyDescent="0.25">
      <c r="A132" s="4">
        <v>131</v>
      </c>
      <c r="B132" s="4" t="str">
        <f>MAIN!B133</f>
        <v>CLOU US Equity</v>
      </c>
      <c r="C132" s="4" t="str">
        <f>MAIN!C132</f>
        <v>NASDAQ Cybersecurity ETF</v>
      </c>
      <c r="D132" s="4" t="str">
        <f>MAIN!D132</f>
        <v>ETF</v>
      </c>
      <c r="E132" s="4">
        <f ca="1">VLOOKUP($B132,MAIN!$B:$E,4,FALSE)</f>
        <v>-1</v>
      </c>
      <c r="F132" s="3">
        <f>[3]INPUT!B132</f>
        <v>0</v>
      </c>
      <c r="G132" s="3">
        <f>[3]INPUT!C132</f>
        <v>0</v>
      </c>
      <c r="H132" s="3">
        <f>[3]INPUT!D132</f>
        <v>0</v>
      </c>
      <c r="I132" s="3">
        <f>[3]INPUT!E132</f>
        <v>46052</v>
      </c>
      <c r="J132" s="3">
        <f>[3]INPUT!F132</f>
        <v>0</v>
      </c>
      <c r="K132" s="3">
        <f>[3]INPUT!G132</f>
        <v>46063</v>
      </c>
    </row>
    <row r="133" spans="1:11" x14ac:dyDescent="0.25">
      <c r="A133" s="4">
        <v>132</v>
      </c>
      <c r="B133" s="4" t="str">
        <f>MAIN!B134</f>
        <v>COLO US Equity</v>
      </c>
      <c r="C133" s="4" t="str">
        <f>MAIN!C133</f>
        <v>Cloud Computing ETF</v>
      </c>
      <c r="D133" s="4" t="str">
        <f>MAIN!D133</f>
        <v>ETF</v>
      </c>
      <c r="E133" s="4">
        <f ca="1">VLOOKUP($B133,MAIN!$B:$E,4,FALSE)</f>
        <v>5</v>
      </c>
      <c r="F133" s="3">
        <f>[3]INPUT!B133</f>
        <v>0</v>
      </c>
      <c r="G133" s="3">
        <f>[3]INPUT!C133</f>
        <v>0</v>
      </c>
      <c r="H133" s="3">
        <f>[3]INPUT!D133</f>
        <v>0</v>
      </c>
      <c r="I133" s="3">
        <f>[3]INPUT!E133</f>
        <v>46057</v>
      </c>
      <c r="J133" s="3">
        <f>[3]INPUT!F133</f>
        <v>0</v>
      </c>
      <c r="K133" s="3">
        <f>[3]INPUT!G133</f>
        <v>0</v>
      </c>
    </row>
    <row r="134" spans="1:11" x14ac:dyDescent="0.25">
      <c r="A134" s="4">
        <v>133</v>
      </c>
      <c r="B134" s="4" t="str">
        <f>MAIN!B135</f>
        <v>COPX US Equity</v>
      </c>
      <c r="C134" s="4" t="str">
        <f>MAIN!C134</f>
        <v>MSCI Colombia ETF</v>
      </c>
      <c r="D134" s="4" t="str">
        <f>MAIN!D134</f>
        <v>ETF</v>
      </c>
      <c r="E134" s="4">
        <f ca="1">VLOOKUP($B134,MAIN!$B:$E,4,FALSE)</f>
        <v>5</v>
      </c>
      <c r="F134" s="3">
        <f>[3]INPUT!B134</f>
        <v>46044</v>
      </c>
      <c r="G134" s="3">
        <f>[3]INPUT!C134</f>
        <v>0</v>
      </c>
      <c r="H134" s="3">
        <f>[3]INPUT!D134</f>
        <v>46044</v>
      </c>
      <c r="I134" s="3">
        <f>[3]INPUT!E134</f>
        <v>0</v>
      </c>
      <c r="J134" s="3">
        <f>[3]INPUT!F134</f>
        <v>0</v>
      </c>
      <c r="K134" s="3">
        <f>[3]INPUT!G134</f>
        <v>0</v>
      </c>
    </row>
    <row r="135" spans="1:11" x14ac:dyDescent="0.25">
      <c r="A135" s="4">
        <v>134</v>
      </c>
      <c r="B135" s="4" t="str">
        <f>MAIN!B136</f>
        <v>CQQQ US Equity</v>
      </c>
      <c r="C135" s="4" t="str">
        <f>MAIN!C135</f>
        <v>Copper Miners ETF</v>
      </c>
      <c r="D135" s="4" t="str">
        <f>MAIN!D135</f>
        <v>ETF</v>
      </c>
      <c r="E135" s="4">
        <f ca="1">VLOOKUP($B135,MAIN!$B:$E,4,FALSE)</f>
        <v>0</v>
      </c>
      <c r="F135" s="3">
        <f>[3]INPUT!B135</f>
        <v>46050</v>
      </c>
      <c r="G135" s="3">
        <f>[3]INPUT!C135</f>
        <v>0</v>
      </c>
      <c r="H135" s="3">
        <f>[3]INPUT!D135</f>
        <v>46051</v>
      </c>
      <c r="I135" s="3">
        <f>[3]INPUT!E135</f>
        <v>0</v>
      </c>
      <c r="J135" s="3">
        <f>[3]INPUT!F135</f>
        <v>46052</v>
      </c>
      <c r="K135" s="3">
        <f>[3]INPUT!G135</f>
        <v>0</v>
      </c>
    </row>
    <row r="136" spans="1:11" x14ac:dyDescent="0.25">
      <c r="A136" s="4">
        <v>135</v>
      </c>
      <c r="B136" s="4" t="str">
        <f>MAIN!B137</f>
        <v>DBA US Equity</v>
      </c>
      <c r="C136" s="4" t="str">
        <f>MAIN!C136</f>
        <v>China Technology ETF</v>
      </c>
      <c r="D136" s="4" t="str">
        <f>MAIN!D136</f>
        <v>ETF</v>
      </c>
      <c r="E136" s="4">
        <f ca="1">VLOOKUP($B136,MAIN!$B:$E,4,FALSE)</f>
        <v>-1</v>
      </c>
      <c r="F136" s="3">
        <f>[3]INPUT!B136</f>
        <v>0</v>
      </c>
      <c r="G136" s="3">
        <f>[3]INPUT!C136</f>
        <v>0</v>
      </c>
      <c r="H136" s="3">
        <f>[3]INPUT!D136</f>
        <v>0</v>
      </c>
      <c r="I136" s="3">
        <f>[3]INPUT!E136</f>
        <v>0</v>
      </c>
      <c r="J136" s="3">
        <f>[3]INPUT!F136</f>
        <v>0</v>
      </c>
      <c r="K136" s="3">
        <f>[3]INPUT!G136</f>
        <v>0</v>
      </c>
    </row>
    <row r="137" spans="1:11" x14ac:dyDescent="0.25">
      <c r="A137" s="4">
        <v>136</v>
      </c>
      <c r="B137" s="4" t="str">
        <f>MAIN!B138</f>
        <v>DBC US Equity</v>
      </c>
      <c r="C137" s="4" t="str">
        <f>MAIN!C137</f>
        <v>Agriculture Fund</v>
      </c>
      <c r="D137" s="4" t="str">
        <f>MAIN!D137</f>
        <v>ETF</v>
      </c>
      <c r="E137" s="4">
        <f ca="1">VLOOKUP($B137,MAIN!$B:$E,4,FALSE)</f>
        <v>6</v>
      </c>
      <c r="F137" s="3">
        <f>[3]INPUT!B137</f>
        <v>0</v>
      </c>
      <c r="G137" s="3">
        <f>[3]INPUT!C137</f>
        <v>0</v>
      </c>
      <c r="H137" s="3">
        <f>[3]INPUT!D137</f>
        <v>0</v>
      </c>
      <c r="I137" s="3">
        <f>[3]INPUT!E137</f>
        <v>45958</v>
      </c>
      <c r="J137" s="3">
        <f>[3]INPUT!F137</f>
        <v>0</v>
      </c>
      <c r="K137" s="3">
        <f>[3]INPUT!G137</f>
        <v>0</v>
      </c>
    </row>
    <row r="138" spans="1:11" x14ac:dyDescent="0.25">
      <c r="A138" s="4">
        <v>137</v>
      </c>
      <c r="B138" s="4" t="str">
        <f>MAIN!B139</f>
        <v>DBO US Equity</v>
      </c>
      <c r="C138" s="4" t="str">
        <f>MAIN!C138</f>
        <v>Commodity Index Tracking Fund</v>
      </c>
      <c r="D138" s="4" t="str">
        <f>MAIN!D138</f>
        <v>ETF</v>
      </c>
      <c r="E138" s="4">
        <f ca="1">VLOOKUP($B138,MAIN!$B:$E,4,FALSE)</f>
        <v>5</v>
      </c>
      <c r="F138" s="3">
        <f>[3]INPUT!B138</f>
        <v>45996</v>
      </c>
      <c r="G138" s="3">
        <f>[3]INPUT!C138</f>
        <v>0</v>
      </c>
      <c r="H138" s="3">
        <f>[3]INPUT!D138</f>
        <v>0</v>
      </c>
      <c r="I138" s="3">
        <f>[3]INPUT!E138</f>
        <v>0</v>
      </c>
      <c r="J138" s="3">
        <f>[3]INPUT!F138</f>
        <v>46055</v>
      </c>
      <c r="K138" s="3">
        <f>[3]INPUT!G138</f>
        <v>0</v>
      </c>
    </row>
    <row r="139" spans="1:11" x14ac:dyDescent="0.25">
      <c r="A139" s="4">
        <v>138</v>
      </c>
      <c r="B139" s="4" t="str">
        <f>MAIN!B140</f>
        <v>DIA US Equity</v>
      </c>
      <c r="C139" s="4" t="str">
        <f>MAIN!C139</f>
        <v>Oil Fund</v>
      </c>
      <c r="D139" s="4" t="str">
        <f>MAIN!D139</f>
        <v>ETF</v>
      </c>
      <c r="E139" s="4">
        <f ca="1">VLOOKUP($B139,MAIN!$B:$E,4,FALSE)</f>
        <v>5</v>
      </c>
      <c r="F139" s="3">
        <f>[3]INPUT!B139</f>
        <v>0</v>
      </c>
      <c r="G139" s="3">
        <f>[3]INPUT!C139</f>
        <v>0</v>
      </c>
      <c r="H139" s="3">
        <f>[3]INPUT!D139</f>
        <v>0</v>
      </c>
      <c r="I139" s="3">
        <f>[3]INPUT!E139</f>
        <v>46007</v>
      </c>
      <c r="J139" s="3">
        <f>[3]INPUT!F139</f>
        <v>0</v>
      </c>
      <c r="K139" s="3">
        <f>[3]INPUT!G139</f>
        <v>0</v>
      </c>
    </row>
    <row r="140" spans="1:11" x14ac:dyDescent="0.25">
      <c r="A140" s="4">
        <v>139</v>
      </c>
      <c r="B140" s="4" t="str">
        <f>MAIN!B141</f>
        <v>DRIV US Equity</v>
      </c>
      <c r="C140" s="4" t="str">
        <f>MAIN!C140</f>
        <v>SPDR Dow Jones Industrial Average ETF Trust</v>
      </c>
      <c r="D140" s="4" t="str">
        <f>MAIN!D140</f>
        <v>ETF</v>
      </c>
      <c r="E140" s="4">
        <f ca="1">VLOOKUP($B140,MAIN!$B:$E,4,FALSE)</f>
        <v>7</v>
      </c>
      <c r="F140" s="3">
        <f>[3]INPUT!B140</f>
        <v>45958</v>
      </c>
      <c r="G140" s="3">
        <f>[3]INPUT!C140</f>
        <v>0</v>
      </c>
      <c r="H140" s="3">
        <f>[3]INPUT!D140</f>
        <v>0</v>
      </c>
      <c r="I140" s="3">
        <f>[3]INPUT!E140</f>
        <v>0</v>
      </c>
      <c r="J140" s="3">
        <f>[3]INPUT!F140</f>
        <v>0</v>
      </c>
      <c r="K140" s="3">
        <f>[3]INPUT!G140</f>
        <v>0</v>
      </c>
    </row>
    <row r="141" spans="1:11" x14ac:dyDescent="0.25">
      <c r="A141" s="4">
        <v>140</v>
      </c>
      <c r="B141" s="4" t="str">
        <f>MAIN!B142</f>
        <v>DTCR US Equity</v>
      </c>
      <c r="C141" s="4" t="str">
        <f>MAIN!C141</f>
        <v>Autonomous &amp; Electric Vehicles ETF</v>
      </c>
      <c r="D141" s="4" t="str">
        <f>MAIN!D141</f>
        <v>ETF</v>
      </c>
      <c r="E141" s="4">
        <f ca="1">VLOOKUP($B141,MAIN!$B:$E,4,FALSE)</f>
        <v>3</v>
      </c>
      <c r="F141" s="3">
        <f>[3]INPUT!B141</f>
        <v>45959</v>
      </c>
      <c r="G141" s="3">
        <f>[3]INPUT!C141</f>
        <v>0</v>
      </c>
      <c r="H141" s="3">
        <f>[3]INPUT!D141</f>
        <v>46028</v>
      </c>
      <c r="I141" s="3">
        <f>[3]INPUT!E141</f>
        <v>0</v>
      </c>
      <c r="J141" s="3">
        <f>[3]INPUT!F141</f>
        <v>46052</v>
      </c>
      <c r="K141" s="3">
        <f>[3]INPUT!G141</f>
        <v>0</v>
      </c>
    </row>
    <row r="142" spans="1:11" x14ac:dyDescent="0.25">
      <c r="A142" s="4">
        <v>141</v>
      </c>
      <c r="B142" s="4" t="str">
        <f>MAIN!B143</f>
        <v>DUHP US Equity</v>
      </c>
      <c r="C142" s="4" t="str">
        <f>MAIN!C142</f>
        <v>Data Center &amp; Digital Infrastructure ETF</v>
      </c>
      <c r="D142" s="4" t="str">
        <f>MAIN!D142</f>
        <v>ETF</v>
      </c>
      <c r="E142" s="4">
        <f ca="1">VLOOKUP($B142,MAIN!$B:$E,4,FALSE)</f>
        <v>7</v>
      </c>
      <c r="F142" s="3">
        <f>[3]INPUT!B142</f>
        <v>46029</v>
      </c>
      <c r="G142" s="3">
        <f>[3]INPUT!C142</f>
        <v>0</v>
      </c>
      <c r="H142" s="3">
        <f>[3]INPUT!D142</f>
        <v>46051</v>
      </c>
      <c r="I142" s="3">
        <f>[3]INPUT!E142</f>
        <v>0</v>
      </c>
      <c r="J142" s="3">
        <f>[3]INPUT!F142</f>
        <v>0</v>
      </c>
      <c r="K142" s="3">
        <f>[3]INPUT!G142</f>
        <v>0</v>
      </c>
    </row>
    <row r="143" spans="1:11" x14ac:dyDescent="0.25">
      <c r="A143" s="4">
        <v>142</v>
      </c>
      <c r="B143" s="4" t="str">
        <f>MAIN!B144</f>
        <v>DYNF US Equity</v>
      </c>
      <c r="C143" s="4" t="str">
        <f>MAIN!C143</f>
        <v>Dimensional US High Profitability ETF</v>
      </c>
      <c r="D143" s="4" t="str">
        <f>MAIN!D143</f>
        <v>ETF</v>
      </c>
      <c r="E143" s="4">
        <f ca="1">VLOOKUP($B143,MAIN!$B:$E,4,FALSE)</f>
        <v>5</v>
      </c>
      <c r="F143" s="3">
        <f>[3]INPUT!B143</f>
        <v>46063</v>
      </c>
      <c r="G143" s="3">
        <f>[3]INPUT!C143</f>
        <v>0</v>
      </c>
      <c r="H143" s="3">
        <f>[3]INPUT!D143</f>
        <v>0</v>
      </c>
      <c r="I143" s="3">
        <f>[3]INPUT!E143</f>
        <v>45958</v>
      </c>
      <c r="J143" s="3">
        <f>[3]INPUT!F143</f>
        <v>0</v>
      </c>
      <c r="K143" s="3">
        <f>[3]INPUT!G143</f>
        <v>0</v>
      </c>
    </row>
    <row r="144" spans="1:11" x14ac:dyDescent="0.25">
      <c r="A144" s="4">
        <v>143</v>
      </c>
      <c r="B144" s="4" t="str">
        <f>MAIN!B145</f>
        <v>DXYZ US Equity</v>
      </c>
      <c r="C144" s="4" t="str">
        <f>MAIN!C144</f>
        <v>U.S. Equity Factor Rotation Active ETF</v>
      </c>
      <c r="D144" s="4" t="str">
        <f>MAIN!D144</f>
        <v>ETF</v>
      </c>
      <c r="E144" s="4">
        <f ca="1">VLOOKUP($B144,MAIN!$B:$E,4,FALSE)</f>
        <v>4</v>
      </c>
      <c r="F144" s="3">
        <f>[3]INPUT!B144</f>
        <v>45958</v>
      </c>
      <c r="G144" s="3">
        <f>[3]INPUT!C144</f>
        <v>0</v>
      </c>
      <c r="H144" s="3">
        <f>[3]INPUT!D144</f>
        <v>45964</v>
      </c>
      <c r="I144" s="3">
        <f>[3]INPUT!E144</f>
        <v>0</v>
      </c>
      <c r="J144" s="3">
        <f>[3]INPUT!F144</f>
        <v>0</v>
      </c>
      <c r="K144" s="3">
        <f>[3]INPUT!G144</f>
        <v>0</v>
      </c>
    </row>
    <row r="145" spans="1:11" x14ac:dyDescent="0.25">
      <c r="A145" s="4">
        <v>144</v>
      </c>
      <c r="B145" s="4" t="str">
        <f>MAIN!B146</f>
        <v>EBIZ US Equity</v>
      </c>
      <c r="C145" s="4" t="str">
        <f>MAIN!C145</f>
        <v>DESTINY TECH100 INC  </v>
      </c>
      <c r="D145" s="4" t="str">
        <f>MAIN!D145</f>
        <v>ETF</v>
      </c>
      <c r="E145" s="4">
        <f ca="1">VLOOKUP($B145,MAIN!$B:$E,4,FALSE)</f>
        <v>-1</v>
      </c>
      <c r="F145" s="3">
        <f>[3]INPUT!B145</f>
        <v>0</v>
      </c>
      <c r="G145" s="3">
        <f>[3]INPUT!C145</f>
        <v>0</v>
      </c>
      <c r="H145" s="3">
        <f>[3]INPUT!D145</f>
        <v>0</v>
      </c>
      <c r="I145" s="3">
        <f>[3]INPUT!E145</f>
        <v>0</v>
      </c>
      <c r="J145" s="3">
        <f>[3]INPUT!F145</f>
        <v>46007</v>
      </c>
      <c r="K145" s="3">
        <f>[3]INPUT!G145</f>
        <v>0</v>
      </c>
    </row>
    <row r="146" spans="1:11" x14ac:dyDescent="0.25">
      <c r="A146" s="4">
        <v>145</v>
      </c>
      <c r="B146" s="4" t="str">
        <f>MAIN!B147</f>
        <v>ECH US Equity</v>
      </c>
      <c r="C146" s="4" t="str">
        <f>MAIN!C146</f>
        <v>E-Commerce ETF</v>
      </c>
      <c r="D146" s="4" t="str">
        <f>MAIN!D146</f>
        <v>ETF</v>
      </c>
      <c r="E146" s="4">
        <f ca="1">VLOOKUP($B146,MAIN!$B:$E,4,FALSE)</f>
        <v>3</v>
      </c>
      <c r="F146" s="3">
        <f>[3]INPUT!B146</f>
        <v>0</v>
      </c>
      <c r="G146" s="3">
        <f>[3]INPUT!C146</f>
        <v>0</v>
      </c>
      <c r="H146" s="3">
        <f>[3]INPUT!D146</f>
        <v>0</v>
      </c>
      <c r="I146" s="3">
        <f>[3]INPUT!E146</f>
        <v>0</v>
      </c>
      <c r="J146" s="3">
        <f>[3]INPUT!F146</f>
        <v>0</v>
      </c>
      <c r="K146" s="3">
        <f>[3]INPUT!G146</f>
        <v>0</v>
      </c>
    </row>
    <row r="147" spans="1:11" x14ac:dyDescent="0.25">
      <c r="A147" s="4">
        <v>146</v>
      </c>
      <c r="B147" s="4" t="str">
        <f>MAIN!B148</f>
        <v>EEM US Equity</v>
      </c>
      <c r="C147" s="4" t="str">
        <f>MAIN!C147</f>
        <v>MSCI Chile ETF</v>
      </c>
      <c r="D147" s="4" t="str">
        <f>MAIN!D147</f>
        <v>ETF</v>
      </c>
      <c r="E147" s="4">
        <f ca="1">VLOOKUP($B147,MAIN!$B:$E,4,FALSE)</f>
        <v>3</v>
      </c>
      <c r="F147" s="3">
        <f>[3]INPUT!B147</f>
        <v>46037</v>
      </c>
      <c r="G147" s="3">
        <f>[3]INPUT!C147</f>
        <v>0</v>
      </c>
      <c r="H147" s="3">
        <f>[3]INPUT!D147</f>
        <v>46044</v>
      </c>
      <c r="I147" s="3">
        <f>[3]INPUT!E147</f>
        <v>0</v>
      </c>
      <c r="J147" s="3">
        <f>[3]INPUT!F147</f>
        <v>46058</v>
      </c>
      <c r="K147" s="3">
        <f>[3]INPUT!G147</f>
        <v>0</v>
      </c>
    </row>
    <row r="148" spans="1:11" x14ac:dyDescent="0.25">
      <c r="A148" s="4">
        <v>147</v>
      </c>
      <c r="B148" s="4" t="str">
        <f>MAIN!B149</f>
        <v>EFA US Equity</v>
      </c>
      <c r="C148" s="4" t="str">
        <f>MAIN!C148</f>
        <v>MSCI Emerging Markets ETF</v>
      </c>
      <c r="D148" s="4" t="str">
        <f>MAIN!D148</f>
        <v>ETF</v>
      </c>
      <c r="E148" s="4">
        <f ca="1">VLOOKUP($B148,MAIN!$B:$E,4,FALSE)</f>
        <v>4</v>
      </c>
      <c r="F148" s="3">
        <f>[3]INPUT!B148</f>
        <v>45958</v>
      </c>
      <c r="G148" s="3">
        <f>[3]INPUT!C148</f>
        <v>0</v>
      </c>
      <c r="H148" s="3">
        <f>[3]INPUT!D148</f>
        <v>45975</v>
      </c>
      <c r="I148" s="3">
        <f>[3]INPUT!E148</f>
        <v>0</v>
      </c>
      <c r="J148" s="3">
        <f>[3]INPUT!F148</f>
        <v>0</v>
      </c>
      <c r="K148" s="3">
        <f>[3]INPUT!G148</f>
        <v>0</v>
      </c>
    </row>
    <row r="149" spans="1:11" x14ac:dyDescent="0.25">
      <c r="A149" s="4">
        <v>148</v>
      </c>
      <c r="B149" s="4" t="str">
        <f>MAIN!B150</f>
        <v>EIDO US Equity</v>
      </c>
      <c r="C149" s="4" t="str">
        <f>MAIN!C149</f>
        <v>MSCI EAFE ETF</v>
      </c>
      <c r="D149" s="4" t="str">
        <f>MAIN!D149</f>
        <v>ETF</v>
      </c>
      <c r="E149" s="4">
        <f ca="1">VLOOKUP($B149,MAIN!$B:$E,4,FALSE)</f>
        <v>-1</v>
      </c>
      <c r="F149" s="3">
        <f>[3]INPUT!B149</f>
        <v>46063</v>
      </c>
      <c r="G149" s="3">
        <f>[3]INPUT!C149</f>
        <v>0</v>
      </c>
      <c r="H149" s="3">
        <f>[3]INPUT!D149</f>
        <v>0</v>
      </c>
      <c r="I149" s="3">
        <f>[3]INPUT!E149</f>
        <v>0</v>
      </c>
      <c r="J149" s="3">
        <f>[3]INPUT!F149</f>
        <v>0</v>
      </c>
      <c r="K149" s="3">
        <f>[3]INPUT!G149</f>
        <v>0</v>
      </c>
    </row>
    <row r="150" spans="1:11" x14ac:dyDescent="0.25">
      <c r="A150" s="4">
        <v>149</v>
      </c>
      <c r="B150" s="4" t="str">
        <f>MAIN!B151</f>
        <v>EPHE US Equity</v>
      </c>
      <c r="C150" s="4" t="str">
        <f>MAIN!C150</f>
        <v>MSCI Indonesia ETF</v>
      </c>
      <c r="D150" s="4" t="str">
        <f>MAIN!D150</f>
        <v>ETF</v>
      </c>
      <c r="E150" s="4">
        <f ca="1">VLOOKUP($B150,MAIN!$B:$E,4,FALSE)</f>
        <v>3</v>
      </c>
      <c r="F150" s="3">
        <f>[3]INPUT!B150</f>
        <v>0</v>
      </c>
      <c r="G150" s="3">
        <f>[3]INPUT!C150</f>
        <v>0</v>
      </c>
      <c r="H150" s="3">
        <f>[3]INPUT!D150</f>
        <v>0</v>
      </c>
      <c r="I150" s="3">
        <f>[3]INPUT!E150</f>
        <v>0</v>
      </c>
      <c r="J150" s="3">
        <f>[3]INPUT!F150</f>
        <v>0</v>
      </c>
      <c r="K150" s="3">
        <f>[3]INPUT!G150</f>
        <v>0</v>
      </c>
    </row>
    <row r="151" spans="1:11" x14ac:dyDescent="0.25">
      <c r="A151" s="4">
        <v>150</v>
      </c>
      <c r="B151" s="4" t="str">
        <f>MAIN!B152</f>
        <v>EPOL US Equity</v>
      </c>
      <c r="C151" s="4" t="str">
        <f>MAIN!C151</f>
        <v>MSCI Philippines ETF</v>
      </c>
      <c r="D151" s="4" t="str">
        <f>MAIN!D151</f>
        <v>ETF</v>
      </c>
      <c r="E151" s="4">
        <f ca="1">VLOOKUP($B151,MAIN!$B:$E,4,FALSE)</f>
        <v>3</v>
      </c>
      <c r="F151" s="3">
        <f>[3]INPUT!B151</f>
        <v>0</v>
      </c>
      <c r="G151" s="3">
        <f>[3]INPUT!C151</f>
        <v>0</v>
      </c>
      <c r="H151" s="3">
        <f>[3]INPUT!D151</f>
        <v>0</v>
      </c>
      <c r="I151" s="3">
        <f>[3]INPUT!E151</f>
        <v>45958</v>
      </c>
      <c r="J151" s="3">
        <f>[3]INPUT!F151</f>
        <v>0</v>
      </c>
      <c r="K151" s="3">
        <f>[3]INPUT!G151</f>
        <v>0</v>
      </c>
    </row>
    <row r="152" spans="1:11" x14ac:dyDescent="0.25">
      <c r="A152" s="4">
        <v>151</v>
      </c>
      <c r="B152" s="4" t="str">
        <f>MAIN!B153</f>
        <v>ETHA US Equity</v>
      </c>
      <c r="C152" s="4" t="str">
        <f>MAIN!C152</f>
        <v>MSCI Poland ETF</v>
      </c>
      <c r="D152" s="4" t="str">
        <f>MAIN!D152</f>
        <v>ETF</v>
      </c>
      <c r="E152" s="4">
        <f ca="1">VLOOKUP($B152,MAIN!$B:$E,4,FALSE)</f>
        <v>-1</v>
      </c>
      <c r="F152" s="3">
        <f>[3]INPUT!B152</f>
        <v>45958</v>
      </c>
      <c r="G152" s="3">
        <f>[3]INPUT!C152</f>
        <v>0</v>
      </c>
      <c r="H152" s="3">
        <f>[3]INPUT!D152</f>
        <v>46028</v>
      </c>
      <c r="I152" s="3">
        <f>[3]INPUT!E152</f>
        <v>0</v>
      </c>
      <c r="J152" s="3">
        <f>[3]INPUT!F152</f>
        <v>0</v>
      </c>
      <c r="K152" s="3">
        <f>[3]INPUT!G152</f>
        <v>0</v>
      </c>
    </row>
    <row r="153" spans="1:11" x14ac:dyDescent="0.25">
      <c r="A153" s="4">
        <v>152</v>
      </c>
      <c r="B153" s="4" t="str">
        <f>MAIN!B154</f>
        <v>EWA US Equity</v>
      </c>
      <c r="C153" s="4" t="str">
        <f>MAIN!C153</f>
        <v>Ethereum Trust ETF</v>
      </c>
      <c r="D153" s="4" t="str">
        <f>MAIN!D153</f>
        <v>ETF</v>
      </c>
      <c r="E153" s="4">
        <f ca="1">VLOOKUP($B153,MAIN!$B:$E,4,FALSE)</f>
        <v>5</v>
      </c>
      <c r="F153" s="3">
        <f>[3]INPUT!B153</f>
        <v>0</v>
      </c>
      <c r="G153" s="3">
        <f>[3]INPUT!C153</f>
        <v>0</v>
      </c>
      <c r="H153" s="3">
        <f>[3]INPUT!D153</f>
        <v>0</v>
      </c>
      <c r="I153" s="3">
        <f>[3]INPUT!E153</f>
        <v>0</v>
      </c>
      <c r="J153" s="3">
        <f>[3]INPUT!F153</f>
        <v>0</v>
      </c>
      <c r="K153" s="3">
        <f>[3]INPUT!G153</f>
        <v>0</v>
      </c>
    </row>
    <row r="154" spans="1:11" x14ac:dyDescent="0.25">
      <c r="A154" s="4">
        <v>153</v>
      </c>
      <c r="B154" s="4" t="str">
        <f>MAIN!B155</f>
        <v>EWC US Equity</v>
      </c>
      <c r="C154" s="4" t="str">
        <f>MAIN!C154</f>
        <v>MSCI Australia ETF</v>
      </c>
      <c r="D154" s="4" t="str">
        <f>MAIN!D154</f>
        <v>ETF</v>
      </c>
      <c r="E154" s="4">
        <f ca="1">VLOOKUP($B154,MAIN!$B:$E,4,FALSE)</f>
        <v>6</v>
      </c>
      <c r="F154" s="3">
        <f>[3]INPUT!B154</f>
        <v>46045</v>
      </c>
      <c r="G154" s="3">
        <f>[3]INPUT!C154</f>
        <v>0</v>
      </c>
      <c r="H154" s="3">
        <f>[3]INPUT!D154</f>
        <v>0</v>
      </c>
      <c r="I154" s="3">
        <f>[3]INPUT!E154</f>
        <v>45961</v>
      </c>
      <c r="J154" s="3">
        <f>[3]INPUT!F154</f>
        <v>0</v>
      </c>
      <c r="K154" s="3">
        <f>[3]INPUT!G154</f>
        <v>0</v>
      </c>
    </row>
    <row r="155" spans="1:11" x14ac:dyDescent="0.25">
      <c r="A155" s="4">
        <v>154</v>
      </c>
      <c r="B155" s="4" t="str">
        <f>MAIN!B156</f>
        <v>EWD US Equity</v>
      </c>
      <c r="C155" s="4" t="str">
        <f>MAIN!C155</f>
        <v>MSCI Canada ETF</v>
      </c>
      <c r="D155" s="4" t="str">
        <f>MAIN!D155</f>
        <v>ETF</v>
      </c>
      <c r="E155" s="4">
        <f ca="1">VLOOKUP($B155,MAIN!$B:$E,4,FALSE)</f>
        <v>4</v>
      </c>
      <c r="F155" s="3">
        <f>[3]INPUT!B155</f>
        <v>45973</v>
      </c>
      <c r="G155" s="3">
        <f>[3]INPUT!C155</f>
        <v>0</v>
      </c>
      <c r="H155" s="3">
        <f>[3]INPUT!D155</f>
        <v>46050</v>
      </c>
      <c r="I155" s="3">
        <f>[3]INPUT!E155</f>
        <v>0</v>
      </c>
      <c r="J155" s="3">
        <f>[3]INPUT!F155</f>
        <v>0</v>
      </c>
      <c r="K155" s="3">
        <f>[3]INPUT!G155</f>
        <v>0</v>
      </c>
    </row>
    <row r="156" spans="1:11" x14ac:dyDescent="0.25">
      <c r="A156" s="4">
        <v>155</v>
      </c>
      <c r="B156" s="4" t="str">
        <f>MAIN!B157</f>
        <v>EWG US Equity</v>
      </c>
      <c r="C156" s="4" t="str">
        <f>MAIN!C156</f>
        <v>MSCI Sweden ETF</v>
      </c>
      <c r="D156" s="4" t="str">
        <f>MAIN!D156</f>
        <v>ETF</v>
      </c>
      <c r="E156" s="4">
        <f ca="1">VLOOKUP($B156,MAIN!$B:$E,4,FALSE)</f>
        <v>4</v>
      </c>
      <c r="F156" s="3">
        <f>[3]INPUT!B156</f>
        <v>46063</v>
      </c>
      <c r="G156" s="3">
        <f>[3]INPUT!C156</f>
        <v>0</v>
      </c>
      <c r="H156" s="3">
        <f>[3]INPUT!D156</f>
        <v>0</v>
      </c>
      <c r="I156" s="3">
        <f>[3]INPUT!E156</f>
        <v>0</v>
      </c>
      <c r="J156" s="3">
        <f>[3]INPUT!F156</f>
        <v>0</v>
      </c>
      <c r="K156" s="3">
        <f>[3]INPUT!G156</f>
        <v>0</v>
      </c>
    </row>
    <row r="157" spans="1:11" x14ac:dyDescent="0.25">
      <c r="A157" s="4">
        <v>156</v>
      </c>
      <c r="B157" s="4" t="str">
        <f>MAIN!B158</f>
        <v>EWH US Equity</v>
      </c>
      <c r="C157" s="4" t="str">
        <f>MAIN!C157</f>
        <v>MSCI Germany ETF</v>
      </c>
      <c r="D157" s="4" t="str">
        <f>MAIN!D157</f>
        <v>ETF</v>
      </c>
      <c r="E157" s="4">
        <f ca="1">VLOOKUP($B157,MAIN!$B:$E,4,FALSE)</f>
        <v>6</v>
      </c>
      <c r="F157" s="3">
        <f>[3]INPUT!B157</f>
        <v>46031</v>
      </c>
      <c r="G157" s="3">
        <f>[3]INPUT!C157</f>
        <v>0</v>
      </c>
      <c r="H157" s="3">
        <f>[3]INPUT!D157</f>
        <v>0</v>
      </c>
      <c r="I157" s="3">
        <f>[3]INPUT!E157</f>
        <v>0</v>
      </c>
      <c r="J157" s="3">
        <f>[3]INPUT!F157</f>
        <v>0</v>
      </c>
      <c r="K157" s="3">
        <f>[3]INPUT!G157</f>
        <v>0</v>
      </c>
    </row>
    <row r="158" spans="1:11" x14ac:dyDescent="0.25">
      <c r="A158" s="4">
        <v>157</v>
      </c>
      <c r="B158" s="4" t="str">
        <f>MAIN!B159</f>
        <v>EWI US Equity</v>
      </c>
      <c r="C158" s="4" t="str">
        <f>MAIN!C158</f>
        <v>MSCI Hong Kong ETF</v>
      </c>
      <c r="D158" s="4" t="str">
        <f>MAIN!D158</f>
        <v>ETF</v>
      </c>
      <c r="E158" s="4">
        <f ca="1">VLOOKUP($B158,MAIN!$B:$E,4,FALSE)</f>
        <v>5</v>
      </c>
      <c r="F158" s="3">
        <f>[3]INPUT!B158</f>
        <v>45966</v>
      </c>
      <c r="G158" s="3">
        <f>[3]INPUT!C158</f>
        <v>0</v>
      </c>
      <c r="H158" s="3">
        <f>[3]INPUT!D158</f>
        <v>46050</v>
      </c>
      <c r="I158" s="3">
        <f>[3]INPUT!E158</f>
        <v>0</v>
      </c>
      <c r="J158" s="3">
        <f>[3]INPUT!F158</f>
        <v>0</v>
      </c>
      <c r="K158" s="3">
        <f>[3]INPUT!G158</f>
        <v>0</v>
      </c>
    </row>
    <row r="159" spans="1:11" x14ac:dyDescent="0.25">
      <c r="A159" s="4">
        <v>158</v>
      </c>
      <c r="B159" s="4" t="str">
        <f>MAIN!B160</f>
        <v>EWJ US Equity</v>
      </c>
      <c r="C159" s="4" t="str">
        <f>MAIN!C159</f>
        <v>MSCI Italy ETF</v>
      </c>
      <c r="D159" s="4" t="str">
        <f>MAIN!D159</f>
        <v>ETF</v>
      </c>
      <c r="E159" s="4">
        <f ca="1">VLOOKUP($B159,MAIN!$B:$E,4,FALSE)</f>
        <v>6</v>
      </c>
      <c r="F159" s="3">
        <f>[3]INPUT!B159</f>
        <v>46062</v>
      </c>
      <c r="G159" s="3">
        <f>[3]INPUT!C159</f>
        <v>0</v>
      </c>
      <c r="H159" s="3">
        <f>[3]INPUT!D159</f>
        <v>46049</v>
      </c>
      <c r="I159" s="3">
        <f>[3]INPUT!E159</f>
        <v>0</v>
      </c>
      <c r="J159" s="3">
        <f>[3]INPUT!F159</f>
        <v>0</v>
      </c>
      <c r="K159" s="3">
        <f>[3]INPUT!G159</f>
        <v>0</v>
      </c>
    </row>
    <row r="160" spans="1:11" x14ac:dyDescent="0.25">
      <c r="A160" s="4">
        <v>159</v>
      </c>
      <c r="B160" s="4" t="str">
        <f>MAIN!B161</f>
        <v>EWL US Equity</v>
      </c>
      <c r="C160" s="4" t="str">
        <f>MAIN!C160</f>
        <v>MSCI Japan ETF</v>
      </c>
      <c r="D160" s="4" t="str">
        <f>MAIN!D160</f>
        <v>ETF</v>
      </c>
      <c r="E160" s="4">
        <f ca="1">VLOOKUP($B160,MAIN!$B:$E,4,FALSE)</f>
        <v>2</v>
      </c>
      <c r="F160" s="3">
        <f>[3]INPUT!B160</f>
        <v>46063</v>
      </c>
      <c r="G160" s="3">
        <f>[3]INPUT!C160</f>
        <v>0</v>
      </c>
      <c r="H160" s="3">
        <f>[3]INPUT!D160</f>
        <v>46059</v>
      </c>
      <c r="I160" s="3">
        <f>[3]INPUT!E160</f>
        <v>0</v>
      </c>
      <c r="J160" s="3">
        <f>[3]INPUT!F160</f>
        <v>0</v>
      </c>
      <c r="K160" s="3">
        <f>[3]INPUT!G160</f>
        <v>0</v>
      </c>
    </row>
    <row r="161" spans="1:11" x14ac:dyDescent="0.25">
      <c r="A161" s="4">
        <v>160</v>
      </c>
      <c r="B161" s="4" t="str">
        <f>MAIN!B162</f>
        <v>EWM US Equity</v>
      </c>
      <c r="C161" s="4" t="str">
        <f>MAIN!C161</f>
        <v>MSCI Switzerland ETF</v>
      </c>
      <c r="D161" s="4" t="str">
        <f>MAIN!D161</f>
        <v>ETF</v>
      </c>
      <c r="E161" s="4">
        <f ca="1">VLOOKUP($B161,MAIN!$B:$E,4,FALSE)</f>
        <v>0</v>
      </c>
      <c r="F161" s="3">
        <f>[3]INPUT!B161</f>
        <v>46059</v>
      </c>
      <c r="G161" s="3">
        <f>[3]INPUT!C161</f>
        <v>0</v>
      </c>
      <c r="H161" s="3">
        <f>[3]INPUT!D161</f>
        <v>0</v>
      </c>
      <c r="I161" s="3">
        <f>[3]INPUT!E161</f>
        <v>0</v>
      </c>
      <c r="J161" s="3">
        <f>[3]INPUT!F161</f>
        <v>0</v>
      </c>
      <c r="K161" s="3">
        <f>[3]INPUT!G161</f>
        <v>0</v>
      </c>
    </row>
    <row r="162" spans="1:11" x14ac:dyDescent="0.25">
      <c r="A162" s="4">
        <v>161</v>
      </c>
      <c r="B162" s="4" t="str">
        <f>MAIN!B163</f>
        <v>EWP US Equity</v>
      </c>
      <c r="C162" s="4" t="str">
        <f>MAIN!C162</f>
        <v>MSCI Malaysia ETF</v>
      </c>
      <c r="D162" s="4" t="str">
        <f>MAIN!D162</f>
        <v>ETF</v>
      </c>
      <c r="E162" s="4">
        <f ca="1">VLOOKUP($B162,MAIN!$B:$E,4,FALSE)</f>
        <v>-1</v>
      </c>
      <c r="F162" s="3">
        <f>[3]INPUT!B162</f>
        <v>46049</v>
      </c>
      <c r="G162" s="3">
        <f>[3]INPUT!C162</f>
        <v>0</v>
      </c>
      <c r="H162" s="3">
        <f>[3]INPUT!D162</f>
        <v>0</v>
      </c>
      <c r="I162" s="3">
        <f>[3]INPUT!E162</f>
        <v>0</v>
      </c>
      <c r="J162" s="3">
        <f>[3]INPUT!F162</f>
        <v>0</v>
      </c>
      <c r="K162" s="3">
        <f>[3]INPUT!G162</f>
        <v>0</v>
      </c>
    </row>
    <row r="163" spans="1:11" x14ac:dyDescent="0.25">
      <c r="A163" s="4">
        <v>162</v>
      </c>
      <c r="B163" s="4" t="str">
        <f>MAIN!B164</f>
        <v>EWQ US Equity</v>
      </c>
      <c r="C163" s="4" t="str">
        <f>MAIN!C163</f>
        <v>MSCI Spain ETF</v>
      </c>
      <c r="D163" s="4" t="str">
        <f>MAIN!D163</f>
        <v>ETF</v>
      </c>
      <c r="E163" s="4">
        <f ca="1">VLOOKUP($B163,MAIN!$B:$E,4,FALSE)</f>
        <v>8</v>
      </c>
      <c r="F163" s="3">
        <f>[3]INPUT!B163</f>
        <v>46057</v>
      </c>
      <c r="G163" s="3">
        <f>[3]INPUT!C163</f>
        <v>0</v>
      </c>
      <c r="H163" s="3">
        <f>[3]INPUT!D163</f>
        <v>45974</v>
      </c>
      <c r="I163" s="3">
        <f>[3]INPUT!E163</f>
        <v>0</v>
      </c>
      <c r="J163" s="3">
        <f>[3]INPUT!F163</f>
        <v>0</v>
      </c>
      <c r="K163" s="3">
        <f>[3]INPUT!G163</f>
        <v>0</v>
      </c>
    </row>
    <row r="164" spans="1:11" x14ac:dyDescent="0.25">
      <c r="A164" s="4">
        <v>163</v>
      </c>
      <c r="B164" s="4" t="str">
        <f>MAIN!B165</f>
        <v>EWS US Equity</v>
      </c>
      <c r="C164" s="4" t="str">
        <f>MAIN!C164</f>
        <v>MSCI France ETF</v>
      </c>
      <c r="D164" s="4" t="str">
        <f>MAIN!D164</f>
        <v>ETF</v>
      </c>
      <c r="E164" s="4">
        <f ca="1">VLOOKUP($B164,MAIN!$B:$E,4,FALSE)</f>
        <v>6</v>
      </c>
      <c r="F164" s="3">
        <f>[3]INPUT!B164</f>
        <v>46063</v>
      </c>
      <c r="G164" s="3">
        <f>[3]INPUT!C164</f>
        <v>0</v>
      </c>
      <c r="H164" s="3">
        <f>[3]INPUT!D164</f>
        <v>0</v>
      </c>
      <c r="I164" s="3">
        <f>[3]INPUT!E164</f>
        <v>0</v>
      </c>
      <c r="J164" s="3">
        <f>[3]INPUT!F164</f>
        <v>0</v>
      </c>
      <c r="K164" s="3">
        <f>[3]INPUT!G164</f>
        <v>0</v>
      </c>
    </row>
    <row r="165" spans="1:11" x14ac:dyDescent="0.25">
      <c r="A165" s="4">
        <v>164</v>
      </c>
      <c r="B165" s="4" t="str">
        <f>MAIN!B166</f>
        <v>EWT US Equity</v>
      </c>
      <c r="C165" s="4" t="str">
        <f>MAIN!C165</f>
        <v>MSCI Singapore ETF</v>
      </c>
      <c r="D165" s="4" t="str">
        <f>MAIN!D165</f>
        <v>ETF</v>
      </c>
      <c r="E165" s="4">
        <f ca="1">VLOOKUP($B165,MAIN!$B:$E,4,FALSE)</f>
        <v>5</v>
      </c>
      <c r="F165" s="3">
        <f>[3]INPUT!B165</f>
        <v>46051</v>
      </c>
      <c r="G165" s="3">
        <f>[3]INPUT!C165</f>
        <v>0</v>
      </c>
      <c r="H165" s="3">
        <f>[3]INPUT!D165</f>
        <v>0</v>
      </c>
      <c r="I165" s="3">
        <f>[3]INPUT!E165</f>
        <v>0</v>
      </c>
      <c r="J165" s="3">
        <f>[3]INPUT!F165</f>
        <v>46036</v>
      </c>
      <c r="K165" s="3">
        <f>[3]INPUT!G165</f>
        <v>0</v>
      </c>
    </row>
    <row r="166" spans="1:11" x14ac:dyDescent="0.25">
      <c r="A166" s="4">
        <v>165</v>
      </c>
      <c r="B166" s="4" t="str">
        <f>MAIN!B167</f>
        <v>EWU US Equity</v>
      </c>
      <c r="C166" s="4" t="str">
        <f>MAIN!C166</f>
        <v>MSCI Taiwan ETF</v>
      </c>
      <c r="D166" s="4" t="str">
        <f>MAIN!D166</f>
        <v>ETF</v>
      </c>
      <c r="E166" s="4">
        <f ca="1">VLOOKUP($B166,MAIN!$B:$E,4,FALSE)</f>
        <v>1</v>
      </c>
      <c r="F166" s="3">
        <f>[3]INPUT!B166</f>
        <v>45958</v>
      </c>
      <c r="G166" s="3">
        <f>[3]INPUT!C166</f>
        <v>0</v>
      </c>
      <c r="H166" s="3">
        <f>[3]INPUT!D166</f>
        <v>46028</v>
      </c>
      <c r="I166" s="3">
        <f>[3]INPUT!E166</f>
        <v>0</v>
      </c>
      <c r="J166" s="3">
        <f>[3]INPUT!F166</f>
        <v>0</v>
      </c>
      <c r="K166" s="3">
        <f>[3]INPUT!G166</f>
        <v>0</v>
      </c>
    </row>
    <row r="167" spans="1:11" x14ac:dyDescent="0.25">
      <c r="A167" s="4">
        <v>166</v>
      </c>
      <c r="B167" s="4" t="str">
        <f>MAIN!B168</f>
        <v>EWW US Equity</v>
      </c>
      <c r="C167" s="4" t="str">
        <f>MAIN!C167</f>
        <v>MSCI United Kingdom ETF</v>
      </c>
      <c r="D167" s="4" t="str">
        <f>MAIN!D167</f>
        <v>ETF</v>
      </c>
      <c r="E167" s="4">
        <f ca="1">VLOOKUP($B167,MAIN!$B:$E,4,FALSE)</f>
        <v>2</v>
      </c>
      <c r="F167" s="3">
        <f>[3]INPUT!B167</f>
        <v>46057</v>
      </c>
      <c r="G167" s="3">
        <f>[3]INPUT!C167</f>
        <v>0</v>
      </c>
      <c r="H167" s="3">
        <f>[3]INPUT!D167</f>
        <v>0</v>
      </c>
      <c r="I167" s="3">
        <f>[3]INPUT!E167</f>
        <v>0</v>
      </c>
      <c r="J167" s="3">
        <f>[3]INPUT!F167</f>
        <v>0</v>
      </c>
      <c r="K167" s="3">
        <f>[3]INPUT!G167</f>
        <v>0</v>
      </c>
    </row>
    <row r="168" spans="1:11" x14ac:dyDescent="0.25">
      <c r="A168" s="4">
        <v>167</v>
      </c>
      <c r="B168" s="4" t="str">
        <f>MAIN!B169</f>
        <v>EWY US Equity</v>
      </c>
      <c r="C168" s="4" t="str">
        <f>MAIN!C168</f>
        <v>MSCI Mexico ETF</v>
      </c>
      <c r="D168" s="4" t="str">
        <f>MAIN!D168</f>
        <v>ETF</v>
      </c>
      <c r="E168" s="4">
        <f ca="1">VLOOKUP($B168,MAIN!$B:$E,4,FALSE)</f>
        <v>3</v>
      </c>
      <c r="F168" s="3">
        <f>[3]INPUT!B168</f>
        <v>45973</v>
      </c>
      <c r="G168" s="3">
        <f>[3]INPUT!C168</f>
        <v>0</v>
      </c>
      <c r="H168" s="3">
        <f>[3]INPUT!D168</f>
        <v>46014</v>
      </c>
      <c r="I168" s="3">
        <f>[3]INPUT!E168</f>
        <v>0</v>
      </c>
      <c r="J168" s="3">
        <f>[3]INPUT!F168</f>
        <v>0</v>
      </c>
      <c r="K168" s="3">
        <f>[3]INPUT!G168</f>
        <v>0</v>
      </c>
    </row>
    <row r="169" spans="1:11" x14ac:dyDescent="0.25">
      <c r="A169" s="4">
        <v>168</v>
      </c>
      <c r="B169" s="4" t="str">
        <f>MAIN!B170</f>
        <v>EWZ US Equity</v>
      </c>
      <c r="C169" s="4" t="str">
        <f>MAIN!C169</f>
        <v>MSCI South Korea ETF</v>
      </c>
      <c r="D169" s="4" t="str">
        <f>MAIN!D169</f>
        <v>ETF</v>
      </c>
      <c r="E169" s="4">
        <f ca="1">VLOOKUP($B169,MAIN!$B:$E,4,FALSE)</f>
        <v>4</v>
      </c>
      <c r="F169" s="3">
        <f>[3]INPUT!B169</f>
        <v>45959</v>
      </c>
      <c r="G169" s="3">
        <f>[3]INPUT!C169</f>
        <v>0</v>
      </c>
      <c r="H169" s="3">
        <f>[3]INPUT!D169</f>
        <v>45959</v>
      </c>
      <c r="I169" s="3">
        <f>[3]INPUT!E169</f>
        <v>0</v>
      </c>
      <c r="J169" s="3">
        <f>[3]INPUT!F169</f>
        <v>0</v>
      </c>
      <c r="K169" s="3">
        <f>[3]INPUT!G169</f>
        <v>0</v>
      </c>
    </row>
    <row r="170" spans="1:11" x14ac:dyDescent="0.25">
      <c r="A170" s="4">
        <v>169</v>
      </c>
      <c r="B170" s="4" t="str">
        <f>MAIN!B171</f>
        <v>EZA US Equity</v>
      </c>
      <c r="C170" s="4" t="str">
        <f>MAIN!C170</f>
        <v>MSCI Brazil ETF</v>
      </c>
      <c r="D170" s="4" t="str">
        <f>MAIN!D170</f>
        <v>ETF</v>
      </c>
      <c r="E170" s="4">
        <f ca="1">VLOOKUP($B170,MAIN!$B:$E,4,FALSE)</f>
        <v>7</v>
      </c>
      <c r="F170" s="3">
        <f>[3]INPUT!B170</f>
        <v>46045</v>
      </c>
      <c r="G170" s="3">
        <f>[3]INPUT!C170</f>
        <v>0</v>
      </c>
      <c r="H170" s="3">
        <f>[3]INPUT!D170</f>
        <v>46044</v>
      </c>
      <c r="I170" s="3">
        <f>[3]INPUT!E170</f>
        <v>0</v>
      </c>
      <c r="J170" s="3">
        <f>[3]INPUT!F170</f>
        <v>0</v>
      </c>
      <c r="K170" s="3">
        <f>[3]INPUT!G170</f>
        <v>0</v>
      </c>
    </row>
    <row r="171" spans="1:11" x14ac:dyDescent="0.25">
      <c r="A171" s="4">
        <v>170</v>
      </c>
      <c r="B171" s="4" t="str">
        <f>MAIN!B172</f>
        <v>EZU US Equity</v>
      </c>
      <c r="C171" s="4" t="str">
        <f>MAIN!C171</f>
        <v>MSCI South Africa ETF</v>
      </c>
      <c r="D171" s="4" t="str">
        <f>MAIN!D171</f>
        <v>ETF</v>
      </c>
      <c r="E171" s="4">
        <f ca="1">VLOOKUP($B171,MAIN!$B:$E,4,FALSE)</f>
        <v>4</v>
      </c>
      <c r="F171" s="3">
        <f>[3]INPUT!B171</f>
        <v>46049</v>
      </c>
      <c r="G171" s="3">
        <f>[3]INPUT!C171</f>
        <v>0</v>
      </c>
      <c r="H171" s="3">
        <f>[3]INPUT!D171</f>
        <v>46050</v>
      </c>
      <c r="I171" s="3">
        <f>[3]INPUT!E171</f>
        <v>0</v>
      </c>
      <c r="J171" s="3">
        <f>[3]INPUT!F171</f>
        <v>46052</v>
      </c>
      <c r="K171" s="3">
        <f>[3]INPUT!G171</f>
        <v>0</v>
      </c>
    </row>
    <row r="172" spans="1:11" x14ac:dyDescent="0.25">
      <c r="A172" s="4">
        <v>171</v>
      </c>
      <c r="B172" s="4" t="str">
        <f>MAIN!B173</f>
        <v>FAN US Equity</v>
      </c>
      <c r="C172" s="4" t="str">
        <f>MAIN!C172</f>
        <v>MSCI Eurozone ETF</v>
      </c>
      <c r="D172" s="4" t="str">
        <f>MAIN!D172</f>
        <v>ETF</v>
      </c>
      <c r="E172" s="4">
        <f ca="1">VLOOKUP($B172,MAIN!$B:$E,4,FALSE)</f>
        <v>2</v>
      </c>
      <c r="F172" s="3">
        <f>[3]INPUT!B172</f>
        <v>46063</v>
      </c>
      <c r="G172" s="3">
        <f>[3]INPUT!C172</f>
        <v>0</v>
      </c>
      <c r="H172" s="3">
        <f>[3]INPUT!D172</f>
        <v>0</v>
      </c>
      <c r="I172" s="3">
        <f>[3]INPUT!E172</f>
        <v>0</v>
      </c>
      <c r="J172" s="3">
        <f>[3]INPUT!F172</f>
        <v>0</v>
      </c>
      <c r="K172" s="3">
        <f>[3]INPUT!G172</f>
        <v>0</v>
      </c>
    </row>
    <row r="173" spans="1:11" x14ac:dyDescent="0.25">
      <c r="A173" s="4">
        <v>172</v>
      </c>
      <c r="B173" s="4" t="str">
        <f>MAIN!B174</f>
        <v>FENY US Equity</v>
      </c>
      <c r="C173" s="4" t="str">
        <f>MAIN!C173</f>
        <v>Global Wind Energy ETF</v>
      </c>
      <c r="D173" s="4" t="str">
        <f>MAIN!D173</f>
        <v>ETF</v>
      </c>
      <c r="E173" s="4">
        <f ca="1">VLOOKUP($B173,MAIN!$B:$E,4,FALSE)</f>
        <v>4</v>
      </c>
      <c r="F173" s="3">
        <f>[3]INPUT!B173</f>
        <v>45971</v>
      </c>
      <c r="G173" s="3">
        <f>[3]INPUT!C173</f>
        <v>0</v>
      </c>
      <c r="H173" s="3">
        <f>[3]INPUT!D173</f>
        <v>46028</v>
      </c>
      <c r="I173" s="3">
        <f>[3]INPUT!E173</f>
        <v>0</v>
      </c>
      <c r="J173" s="3">
        <f>[3]INPUT!F173</f>
        <v>0</v>
      </c>
      <c r="K173" s="3">
        <f>[3]INPUT!G173</f>
        <v>0</v>
      </c>
    </row>
    <row r="174" spans="1:11" x14ac:dyDescent="0.25">
      <c r="A174" s="4">
        <v>173</v>
      </c>
      <c r="B174" s="4" t="str">
        <f>MAIN!B175</f>
        <v>FEZ US Equity</v>
      </c>
      <c r="C174" s="4" t="str">
        <f>MAIN!C174</f>
        <v>MSCI Energy Index ETF</v>
      </c>
      <c r="D174" s="4" t="str">
        <f>MAIN!D174</f>
        <v>ETF</v>
      </c>
      <c r="E174" s="4">
        <f ca="1">VLOOKUP($B174,MAIN!$B:$E,4,FALSE)</f>
        <v>3</v>
      </c>
      <c r="F174" s="3">
        <f>[3]INPUT!B174</f>
        <v>46035</v>
      </c>
      <c r="G174" s="3">
        <f>[3]INPUT!C174</f>
        <v>0</v>
      </c>
      <c r="H174" s="3">
        <f>[3]INPUT!D174</f>
        <v>0</v>
      </c>
      <c r="I174" s="3">
        <f>[3]INPUT!E174</f>
        <v>0</v>
      </c>
      <c r="J174" s="3">
        <f>[3]INPUT!F174</f>
        <v>0</v>
      </c>
      <c r="K174" s="3">
        <f>[3]INPUT!G174</f>
        <v>0</v>
      </c>
    </row>
    <row r="175" spans="1:11" x14ac:dyDescent="0.25">
      <c r="A175" s="4">
        <v>174</v>
      </c>
      <c r="B175" s="4" t="str">
        <f>MAIN!B176</f>
        <v>FFTY US Equity</v>
      </c>
      <c r="C175" s="4" t="str">
        <f>MAIN!C175</f>
        <v>SPDR EURO STOXX 50 ETF</v>
      </c>
      <c r="D175" s="4" t="str">
        <f>MAIN!D175</f>
        <v>ETF</v>
      </c>
      <c r="E175" s="4">
        <f ca="1">VLOOKUP($B175,MAIN!$B:$E,4,FALSE)</f>
        <v>7</v>
      </c>
      <c r="F175" s="3">
        <f>[3]INPUT!B175</f>
        <v>46062</v>
      </c>
      <c r="G175" s="3">
        <f>[3]INPUT!C175</f>
        <v>0</v>
      </c>
      <c r="H175" s="3">
        <f>[3]INPUT!D175</f>
        <v>0</v>
      </c>
      <c r="I175" s="3">
        <f>[3]INPUT!E175</f>
        <v>0</v>
      </c>
      <c r="J175" s="3">
        <f>[3]INPUT!F175</f>
        <v>0</v>
      </c>
      <c r="K175" s="3">
        <f>[3]INPUT!G175</f>
        <v>0</v>
      </c>
    </row>
    <row r="176" spans="1:11" x14ac:dyDescent="0.25">
      <c r="A176" s="4">
        <v>175</v>
      </c>
      <c r="B176" s="4" t="str">
        <f>MAIN!B177</f>
        <v>FHLC US Equity</v>
      </c>
      <c r="C176" s="4" t="str">
        <f>MAIN!C176</f>
        <v>Innovator ETFs Trust - Innovator IBD R 50 ETF</v>
      </c>
      <c r="D176" s="4" t="str">
        <f>MAIN!D176</f>
        <v>ETF</v>
      </c>
      <c r="E176" s="4">
        <f ca="1">VLOOKUP($B176,MAIN!$B:$E,4,FALSE)</f>
        <v>1</v>
      </c>
      <c r="F176" s="3">
        <f>[3]INPUT!B176</f>
        <v>0</v>
      </c>
      <c r="G176" s="3">
        <f>[3]INPUT!C176</f>
        <v>0</v>
      </c>
      <c r="H176" s="3">
        <f>[3]INPUT!D176</f>
        <v>0</v>
      </c>
      <c r="I176" s="3">
        <f>[3]INPUT!E176</f>
        <v>0</v>
      </c>
      <c r="J176" s="3">
        <f>[3]INPUT!F176</f>
        <v>46052</v>
      </c>
      <c r="K176" s="3">
        <f>[3]INPUT!G176</f>
        <v>0</v>
      </c>
    </row>
    <row r="177" spans="1:11" x14ac:dyDescent="0.25">
      <c r="A177" s="4">
        <v>176</v>
      </c>
      <c r="B177" s="4" t="str">
        <f>MAIN!B178</f>
        <v>FINX US Equity</v>
      </c>
      <c r="C177" s="4" t="str">
        <f>MAIN!C177</f>
        <v>MSCI Health Care Index ETF</v>
      </c>
      <c r="D177" s="4" t="str">
        <f>MAIN!D177</f>
        <v>ETF</v>
      </c>
      <c r="E177" s="4">
        <f ca="1">VLOOKUP($B177,MAIN!$B:$E,4,FALSE)</f>
        <v>-1</v>
      </c>
      <c r="F177" s="3">
        <f>[3]INPUT!B177</f>
        <v>45974</v>
      </c>
      <c r="G177" s="3">
        <f>[3]INPUT!C177</f>
        <v>0</v>
      </c>
      <c r="H177" s="3">
        <f>[3]INPUT!D177</f>
        <v>0</v>
      </c>
      <c r="I177" s="3">
        <f>[3]INPUT!E177</f>
        <v>0</v>
      </c>
      <c r="J177" s="3">
        <f>[3]INPUT!F177</f>
        <v>45999</v>
      </c>
      <c r="K177" s="3">
        <f>[3]INPUT!G177</f>
        <v>0</v>
      </c>
    </row>
    <row r="178" spans="1:11" x14ac:dyDescent="0.25">
      <c r="A178" s="4">
        <v>177</v>
      </c>
      <c r="B178" s="4" t="str">
        <f>MAIN!B179</f>
        <v>FXI US Equity</v>
      </c>
      <c r="C178" s="4" t="str">
        <f>MAIN!C178</f>
        <v>FinTech ETF</v>
      </c>
      <c r="D178" s="4" t="str">
        <f>MAIN!D178</f>
        <v>ETF</v>
      </c>
      <c r="E178" s="4">
        <f ca="1">VLOOKUP($B178,MAIN!$B:$E,4,FALSE)</f>
        <v>4</v>
      </c>
      <c r="F178" s="3">
        <f>[3]INPUT!B178</f>
        <v>0</v>
      </c>
      <c r="G178" s="3">
        <f>[3]INPUT!C178</f>
        <v>0</v>
      </c>
      <c r="H178" s="3">
        <f>[3]INPUT!D178</f>
        <v>0</v>
      </c>
      <c r="I178" s="3">
        <f>[3]INPUT!E178</f>
        <v>46058</v>
      </c>
      <c r="J178" s="3">
        <f>[3]INPUT!F178</f>
        <v>0</v>
      </c>
      <c r="K178" s="3">
        <f>[3]INPUT!G178</f>
        <v>0</v>
      </c>
    </row>
    <row r="179" spans="1:11" x14ac:dyDescent="0.25">
      <c r="A179" s="4">
        <v>178</v>
      </c>
      <c r="B179" s="4" t="str">
        <f>MAIN!B180</f>
        <v>GDX US Equity</v>
      </c>
      <c r="C179" s="4" t="str">
        <f>MAIN!C179</f>
        <v>China Large-Cap ETF</v>
      </c>
      <c r="D179" s="4" t="str">
        <f>MAIN!D179</f>
        <v>ETF</v>
      </c>
      <c r="E179" s="4">
        <f ca="1">VLOOKUP($B179,MAIN!$B:$E,4,FALSE)</f>
        <v>7</v>
      </c>
      <c r="F179" s="3">
        <f>[3]INPUT!B179</f>
        <v>0</v>
      </c>
      <c r="G179" s="3">
        <f>[3]INPUT!C179</f>
        <v>0</v>
      </c>
      <c r="H179" s="3">
        <f>[3]INPUT!D179</f>
        <v>0</v>
      </c>
      <c r="I179" s="3">
        <f>[3]INPUT!E179</f>
        <v>0</v>
      </c>
      <c r="J179" s="3">
        <f>[3]INPUT!F179</f>
        <v>0</v>
      </c>
      <c r="K179" s="3">
        <f>[3]INPUT!G179</f>
        <v>0</v>
      </c>
    </row>
    <row r="180" spans="1:11" x14ac:dyDescent="0.25">
      <c r="A180" s="4">
        <v>179</v>
      </c>
      <c r="B180" s="4" t="str">
        <f>MAIN!B181</f>
        <v>GDXJ US Equity</v>
      </c>
      <c r="C180" s="4" t="str">
        <f>MAIN!C180</f>
        <v>Gold Miners ETF/USA</v>
      </c>
      <c r="D180" s="4" t="str">
        <f>MAIN!D180</f>
        <v>ETF</v>
      </c>
      <c r="E180" s="4">
        <f ca="1">VLOOKUP($B180,MAIN!$B:$E,4,FALSE)</f>
        <v>7</v>
      </c>
      <c r="F180" s="3">
        <f>[3]INPUT!B180</f>
        <v>46003</v>
      </c>
      <c r="G180" s="3">
        <f>[3]INPUT!C180</f>
        <v>0</v>
      </c>
      <c r="H180" s="3">
        <f>[3]INPUT!D180</f>
        <v>46010</v>
      </c>
      <c r="I180" s="3">
        <f>[3]INPUT!E180</f>
        <v>0</v>
      </c>
      <c r="J180" s="3">
        <f>[3]INPUT!F180</f>
        <v>46052</v>
      </c>
      <c r="K180" s="3">
        <f>[3]INPUT!G180</f>
        <v>0</v>
      </c>
    </row>
    <row r="181" spans="1:11" x14ac:dyDescent="0.25">
      <c r="A181" s="4">
        <v>180</v>
      </c>
      <c r="B181" s="4" t="str">
        <f>MAIN!B182</f>
        <v>GLD US Equity</v>
      </c>
      <c r="C181" s="4" t="str">
        <f>MAIN!C181</f>
        <v>Junior Gold Miners ETF</v>
      </c>
      <c r="D181" s="4" t="str">
        <f>MAIN!D181</f>
        <v>ETF</v>
      </c>
      <c r="E181" s="4">
        <f ca="1">VLOOKUP($B181,MAIN!$B:$E,4,FALSE)</f>
        <v>3</v>
      </c>
      <c r="F181" s="3">
        <f>[3]INPUT!B181</f>
        <v>46003</v>
      </c>
      <c r="G181" s="3">
        <f>[3]INPUT!C181</f>
        <v>0</v>
      </c>
      <c r="H181" s="3">
        <f>[3]INPUT!D181</f>
        <v>46003</v>
      </c>
      <c r="I181" s="3">
        <f>[3]INPUT!E181</f>
        <v>0</v>
      </c>
      <c r="J181" s="3">
        <f>[3]INPUT!F181</f>
        <v>46052</v>
      </c>
      <c r="K181" s="3">
        <f>[3]INPUT!G181</f>
        <v>0</v>
      </c>
    </row>
    <row r="182" spans="1:11" x14ac:dyDescent="0.25">
      <c r="A182" s="4">
        <v>181</v>
      </c>
      <c r="B182" s="4" t="str">
        <f>MAIN!B183</f>
        <v>GLDM US Equity</v>
      </c>
      <c r="C182" s="4" t="str">
        <f>MAIN!C182</f>
        <v>SPDR Gold Shares</v>
      </c>
      <c r="D182" s="4" t="str">
        <f>MAIN!D182</f>
        <v>ETF</v>
      </c>
      <c r="E182" s="4">
        <f ca="1">VLOOKUP($B182,MAIN!$B:$E,4,FALSE)</f>
        <v>3</v>
      </c>
      <c r="F182" s="3">
        <f>[3]INPUT!B182</f>
        <v>46014</v>
      </c>
      <c r="G182" s="3">
        <f>[3]INPUT!C182</f>
        <v>0</v>
      </c>
      <c r="H182" s="3">
        <f>[3]INPUT!D182</f>
        <v>46035</v>
      </c>
      <c r="I182" s="3">
        <f>[3]INPUT!E182</f>
        <v>0</v>
      </c>
      <c r="J182" s="3">
        <f>[3]INPUT!F182</f>
        <v>46052</v>
      </c>
      <c r="K182" s="3">
        <f>[3]INPUT!G182</f>
        <v>0</v>
      </c>
    </row>
    <row r="183" spans="1:11" x14ac:dyDescent="0.25">
      <c r="A183" s="4">
        <v>182</v>
      </c>
      <c r="B183" s="4" t="str">
        <f>MAIN!B184</f>
        <v>GOVT US Equity</v>
      </c>
      <c r="C183" s="4" t="str">
        <f>MAIN!C183</f>
        <v>SPDR Gold Min Trust</v>
      </c>
      <c r="D183" s="4" t="str">
        <f>MAIN!D183</f>
        <v>ETF</v>
      </c>
      <c r="E183" s="4">
        <f ca="1">VLOOKUP($B183,MAIN!$B:$E,4,FALSE)</f>
        <v>2</v>
      </c>
      <c r="F183" s="3">
        <f>[3]INPUT!B183</f>
        <v>46014</v>
      </c>
      <c r="G183" s="3">
        <f>[3]INPUT!C183</f>
        <v>0</v>
      </c>
      <c r="H183" s="3">
        <f>[3]INPUT!D183</f>
        <v>46035</v>
      </c>
      <c r="I183" s="3">
        <f>[3]INPUT!E183</f>
        <v>0</v>
      </c>
      <c r="J183" s="3">
        <f>[3]INPUT!F183</f>
        <v>46052</v>
      </c>
      <c r="K183" s="3">
        <f>[3]INPUT!G183</f>
        <v>0</v>
      </c>
    </row>
    <row r="184" spans="1:11" x14ac:dyDescent="0.25">
      <c r="A184" s="4">
        <v>183</v>
      </c>
      <c r="B184" s="4" t="str">
        <f>MAIN!B185</f>
        <v>GREK US Equity</v>
      </c>
      <c r="C184" s="4" t="str">
        <f>MAIN!C184</f>
        <v>U.S. Treasury Bond ETF</v>
      </c>
      <c r="D184" s="4" t="str">
        <f>MAIN!D184</f>
        <v>ETF</v>
      </c>
      <c r="E184" s="4">
        <f ca="1">VLOOKUP($B184,MAIN!$B:$E,4,FALSE)</f>
        <v>1</v>
      </c>
      <c r="F184" s="3">
        <f>[3]INPUT!B184</f>
        <v>46063</v>
      </c>
      <c r="G184" s="3">
        <f>[3]INPUT!C184</f>
        <v>0</v>
      </c>
      <c r="H184" s="3">
        <f>[3]INPUT!D184</f>
        <v>0</v>
      </c>
      <c r="I184" s="3">
        <f>[3]INPUT!E184</f>
        <v>45958</v>
      </c>
      <c r="J184" s="3">
        <f>[3]INPUT!F184</f>
        <v>0</v>
      </c>
      <c r="K184" s="3">
        <f>[3]INPUT!G184</f>
        <v>0</v>
      </c>
    </row>
    <row r="185" spans="1:11" x14ac:dyDescent="0.25">
      <c r="A185" s="4">
        <v>184</v>
      </c>
      <c r="B185" s="4" t="str">
        <f>MAIN!B186</f>
        <v>GSG US Equity</v>
      </c>
      <c r="C185" s="4" t="str">
        <f>MAIN!C185</f>
        <v>MSCI Greece ETF</v>
      </c>
      <c r="D185" s="4" t="str">
        <f>MAIN!D185</f>
        <v>ETF</v>
      </c>
      <c r="E185" s="4">
        <f ca="1">VLOOKUP($B185,MAIN!$B:$E,4,FALSE)</f>
        <v>7</v>
      </c>
      <c r="F185" s="3">
        <f>[3]INPUT!B185</f>
        <v>46050</v>
      </c>
      <c r="G185" s="3">
        <f>[3]INPUT!C185</f>
        <v>0</v>
      </c>
      <c r="H185" s="3">
        <f>[3]INPUT!D185</f>
        <v>46043</v>
      </c>
      <c r="I185" s="3">
        <f>[3]INPUT!E185</f>
        <v>0</v>
      </c>
      <c r="J185" s="3">
        <f>[3]INPUT!F185</f>
        <v>0</v>
      </c>
      <c r="K185" s="3">
        <f>[3]INPUT!G185</f>
        <v>0</v>
      </c>
    </row>
    <row r="186" spans="1:11" x14ac:dyDescent="0.25">
      <c r="A186" s="4">
        <v>185</v>
      </c>
      <c r="B186" s="4" t="str">
        <f>MAIN!B187</f>
        <v>GSIE US Equity</v>
      </c>
      <c r="C186" s="4" t="str">
        <f>MAIN!C186</f>
        <v>S&amp;P GSCI Commodity-Indexed Trust</v>
      </c>
      <c r="D186" s="4" t="str">
        <f>MAIN!D186</f>
        <v>ETF</v>
      </c>
      <c r="E186" s="4">
        <f ca="1">VLOOKUP($B186,MAIN!$B:$E,4,FALSE)</f>
        <v>2</v>
      </c>
      <c r="F186" s="3">
        <f>[3]INPUT!B186</f>
        <v>45996</v>
      </c>
      <c r="G186" s="3">
        <f>[3]INPUT!C186</f>
        <v>0</v>
      </c>
      <c r="H186" s="3">
        <f>[3]INPUT!D186</f>
        <v>0</v>
      </c>
      <c r="I186" s="3">
        <f>[3]INPUT!E186</f>
        <v>46007</v>
      </c>
      <c r="J186" s="3">
        <f>[3]INPUT!F186</f>
        <v>46055</v>
      </c>
      <c r="K186" s="3">
        <f>[3]INPUT!G186</f>
        <v>0</v>
      </c>
    </row>
    <row r="187" spans="1:11" x14ac:dyDescent="0.25">
      <c r="A187" s="4">
        <v>186</v>
      </c>
      <c r="B187" s="4" t="str">
        <f>MAIN!B188</f>
        <v>HACK US Equity</v>
      </c>
      <c r="C187" s="4" t="str">
        <f>MAIN!C187</f>
        <v>ActiveBeta International Equity ETF</v>
      </c>
      <c r="D187" s="4" t="str">
        <f>MAIN!D187</f>
        <v>ETF</v>
      </c>
      <c r="E187" s="4">
        <f ca="1">VLOOKUP($B187,MAIN!$B:$E,4,FALSE)</f>
        <v>-1</v>
      </c>
      <c r="F187" s="3">
        <f>[3]INPUT!B187</f>
        <v>46063</v>
      </c>
      <c r="G187" s="3">
        <f>[3]INPUT!C187</f>
        <v>0</v>
      </c>
      <c r="H187" s="3">
        <f>[3]INPUT!D187</f>
        <v>0</v>
      </c>
      <c r="I187" s="3">
        <f>[3]INPUT!E187</f>
        <v>0</v>
      </c>
      <c r="J187" s="3">
        <f>[3]INPUT!F187</f>
        <v>0</v>
      </c>
      <c r="K187" s="3">
        <f>[3]INPUT!G187</f>
        <v>0</v>
      </c>
    </row>
    <row r="188" spans="1:11" x14ac:dyDescent="0.25">
      <c r="A188" s="4">
        <v>187</v>
      </c>
      <c r="B188" s="4" t="str">
        <f>MAIN!B189</f>
        <v>HYG US Equity</v>
      </c>
      <c r="C188" s="4" t="str">
        <f>MAIN!C188</f>
        <v>Cybersecurity ETF</v>
      </c>
      <c r="D188" s="4" t="str">
        <f>MAIN!D188</f>
        <v>ETF</v>
      </c>
      <c r="E188" s="4">
        <f ca="1">VLOOKUP($B188,MAIN!$B:$E,4,FALSE)</f>
        <v>-5</v>
      </c>
      <c r="F188" s="3">
        <f>[3]INPUT!B188</f>
        <v>0</v>
      </c>
      <c r="G188" s="3">
        <f>[3]INPUT!C188</f>
        <v>0</v>
      </c>
      <c r="H188" s="3">
        <f>[3]INPUT!D188</f>
        <v>0</v>
      </c>
      <c r="I188" s="3">
        <f>[3]INPUT!E188</f>
        <v>46057</v>
      </c>
      <c r="J188" s="3">
        <f>[3]INPUT!F188</f>
        <v>0</v>
      </c>
      <c r="K188" s="3">
        <f>[3]INPUT!G188</f>
        <v>0</v>
      </c>
    </row>
    <row r="189" spans="1:11" x14ac:dyDescent="0.25">
      <c r="A189" s="4">
        <v>188</v>
      </c>
      <c r="B189" s="4" t="str">
        <f>MAIN!B190</f>
        <v>IAU US Equity</v>
      </c>
      <c r="C189" s="4" t="str">
        <f>MAIN!C189</f>
        <v>iBoxx $ High Yield Corporate Bond ETF</v>
      </c>
      <c r="D189" s="4" t="str">
        <f>MAIN!D189</f>
        <v>ETF</v>
      </c>
      <c r="E189" s="4">
        <f ca="1">VLOOKUP($B189,MAIN!$B:$E,4,FALSE)</f>
        <v>3</v>
      </c>
      <c r="F189" s="3">
        <f>[3]INPUT!B189</f>
        <v>45987</v>
      </c>
      <c r="G189" s="3">
        <f>[3]INPUT!C189</f>
        <v>0</v>
      </c>
      <c r="H189" s="3">
        <f>[3]INPUT!D189</f>
        <v>0</v>
      </c>
      <c r="I189" s="3">
        <f>[3]INPUT!E189</f>
        <v>45958</v>
      </c>
      <c r="J189" s="3">
        <f>[3]INPUT!F189</f>
        <v>0</v>
      </c>
      <c r="K189" s="3">
        <f>[3]INPUT!G189</f>
        <v>0</v>
      </c>
    </row>
    <row r="190" spans="1:11" x14ac:dyDescent="0.25">
      <c r="A190" s="4">
        <v>189</v>
      </c>
      <c r="B190" s="4" t="str">
        <f>MAIN!B191</f>
        <v>IBB US Equity</v>
      </c>
      <c r="C190" s="4" t="str">
        <f>MAIN!C190</f>
        <v>Gold Trust</v>
      </c>
      <c r="D190" s="4" t="str">
        <f>MAIN!D190</f>
        <v>ETF</v>
      </c>
      <c r="E190" s="4">
        <f ca="1">VLOOKUP($B190,MAIN!$B:$E,4,FALSE)</f>
        <v>1</v>
      </c>
      <c r="F190" s="3">
        <f>[3]INPUT!B190</f>
        <v>46014</v>
      </c>
      <c r="G190" s="3">
        <f>[3]INPUT!C190</f>
        <v>0</v>
      </c>
      <c r="H190" s="3">
        <f>[3]INPUT!D190</f>
        <v>46035</v>
      </c>
      <c r="I190" s="3">
        <f>[3]INPUT!E190</f>
        <v>0</v>
      </c>
      <c r="J190" s="3">
        <f>[3]INPUT!F190</f>
        <v>46052</v>
      </c>
      <c r="K190" s="3">
        <f>[3]INPUT!G190</f>
        <v>0</v>
      </c>
    </row>
    <row r="191" spans="1:11" x14ac:dyDescent="0.25">
      <c r="A191" s="4">
        <v>190</v>
      </c>
      <c r="B191" s="4" t="str">
        <f>MAIN!B192</f>
        <v>IBIT US Equity</v>
      </c>
      <c r="C191" s="4" t="str">
        <f>MAIN!C191</f>
        <v>Biotechnology ETF</v>
      </c>
      <c r="D191" s="4" t="str">
        <f>MAIN!D191</f>
        <v>ETF</v>
      </c>
      <c r="E191" s="4">
        <f ca="1">VLOOKUP($B191,MAIN!$B:$E,4,FALSE)</f>
        <v>-1</v>
      </c>
      <c r="F191" s="3">
        <f>[3]INPUT!B191</f>
        <v>45958</v>
      </c>
      <c r="G191" s="3">
        <f>[3]INPUT!C191</f>
        <v>0</v>
      </c>
      <c r="H191" s="3">
        <f>[3]INPUT!D191</f>
        <v>0</v>
      </c>
      <c r="I191" s="3">
        <f>[3]INPUT!E191</f>
        <v>0</v>
      </c>
      <c r="J191" s="3">
        <f>[3]INPUT!F191</f>
        <v>46000</v>
      </c>
      <c r="K191" s="3">
        <f>[3]INPUT!G191</f>
        <v>0</v>
      </c>
    </row>
    <row r="192" spans="1:11" x14ac:dyDescent="0.25">
      <c r="A192" s="4">
        <v>191</v>
      </c>
      <c r="B192" s="4" t="str">
        <f>MAIN!B193</f>
        <v>IBUY US Equity</v>
      </c>
      <c r="C192" s="4" t="str">
        <f>MAIN!C192</f>
        <v>Bitcoin Trust ETF</v>
      </c>
      <c r="D192" s="4" t="str">
        <f>MAIN!D192</f>
        <v>ETF</v>
      </c>
      <c r="E192" s="4">
        <f ca="1">VLOOKUP($B192,MAIN!$B:$E,4,FALSE)</f>
        <v>-1</v>
      </c>
      <c r="F192" s="3">
        <f>[3]INPUT!B192</f>
        <v>0</v>
      </c>
      <c r="G192" s="3">
        <f>[3]INPUT!C192</f>
        <v>0</v>
      </c>
      <c r="H192" s="3">
        <f>[3]INPUT!D192</f>
        <v>0</v>
      </c>
      <c r="I192" s="3">
        <f>[3]INPUT!E192</f>
        <v>0</v>
      </c>
      <c r="J192" s="3">
        <f>[3]INPUT!F192</f>
        <v>0</v>
      </c>
      <c r="K192" s="3">
        <f>[3]INPUT!G192</f>
        <v>0</v>
      </c>
    </row>
    <row r="193" spans="1:11" x14ac:dyDescent="0.25">
      <c r="A193" s="4">
        <v>192</v>
      </c>
      <c r="B193" s="4" t="str">
        <f>MAIN!B194</f>
        <v>ICLN US Equity</v>
      </c>
      <c r="C193" s="4" t="str">
        <f>MAIN!C193</f>
        <v>Online Retail ETF</v>
      </c>
      <c r="D193" s="4" t="str">
        <f>MAIN!D193</f>
        <v>ETF</v>
      </c>
      <c r="E193" s="4">
        <f ca="1">VLOOKUP($B193,MAIN!$B:$E,4,FALSE)</f>
        <v>5</v>
      </c>
      <c r="F193" s="3">
        <f>[3]INPUT!B193</f>
        <v>0</v>
      </c>
      <c r="G193" s="3">
        <f>[3]INPUT!C193</f>
        <v>0</v>
      </c>
      <c r="H193" s="3">
        <f>[3]INPUT!D193</f>
        <v>0</v>
      </c>
      <c r="I193" s="3">
        <f>[3]INPUT!E193</f>
        <v>0</v>
      </c>
      <c r="J193" s="3">
        <f>[3]INPUT!F193</f>
        <v>0</v>
      </c>
      <c r="K193" s="3">
        <f>[3]INPUT!G193</f>
        <v>0</v>
      </c>
    </row>
    <row r="194" spans="1:11" x14ac:dyDescent="0.25">
      <c r="A194" s="4">
        <v>193</v>
      </c>
      <c r="B194" s="4" t="str">
        <f>MAIN!B195</f>
        <v>IDRV US Equity</v>
      </c>
      <c r="C194" s="4" t="str">
        <f>MAIN!C194</f>
        <v>Global Clean Energy ETF</v>
      </c>
      <c r="D194" s="4" t="str">
        <f>MAIN!D194</f>
        <v>ETF</v>
      </c>
      <c r="E194" s="4">
        <f ca="1">VLOOKUP($B194,MAIN!$B:$E,4,FALSE)</f>
        <v>5</v>
      </c>
      <c r="F194" s="3">
        <f>[3]INPUT!B194</f>
        <v>45964</v>
      </c>
      <c r="G194" s="3">
        <f>[3]INPUT!C194</f>
        <v>0</v>
      </c>
      <c r="H194" s="3">
        <f>[3]INPUT!D194</f>
        <v>46049</v>
      </c>
      <c r="I194" s="3">
        <f>[3]INPUT!E194</f>
        <v>0</v>
      </c>
      <c r="J194" s="3">
        <f>[3]INPUT!F194</f>
        <v>0</v>
      </c>
      <c r="K194" s="3">
        <f>[3]INPUT!G194</f>
        <v>0</v>
      </c>
    </row>
    <row r="195" spans="1:11" x14ac:dyDescent="0.25">
      <c r="A195" s="4">
        <v>194</v>
      </c>
      <c r="B195" s="4" t="str">
        <f>MAIN!B196</f>
        <v>IFRA US Equity</v>
      </c>
      <c r="C195" s="4" t="str">
        <f>MAIN!C195</f>
        <v>Self-Driving EV and Tech ETF</v>
      </c>
      <c r="D195" s="4" t="str">
        <f>MAIN!D195</f>
        <v>ETF</v>
      </c>
      <c r="E195" s="4">
        <f ca="1">VLOOKUP($B195,MAIN!$B:$E,4,FALSE)</f>
        <v>3</v>
      </c>
      <c r="F195" s="3">
        <f>[3]INPUT!B195</f>
        <v>45959</v>
      </c>
      <c r="G195" s="3">
        <f>[3]INPUT!C195</f>
        <v>0</v>
      </c>
      <c r="H195" s="3">
        <f>[3]INPUT!D195</f>
        <v>45974</v>
      </c>
      <c r="I195" s="3">
        <f>[3]INPUT!E195</f>
        <v>0</v>
      </c>
      <c r="J195" s="3">
        <f>[3]INPUT!F195</f>
        <v>0</v>
      </c>
      <c r="K195" s="3">
        <f>[3]INPUT!G195</f>
        <v>0</v>
      </c>
    </row>
    <row r="196" spans="1:11" x14ac:dyDescent="0.25">
      <c r="A196" s="4">
        <v>195</v>
      </c>
      <c r="B196" s="4" t="str">
        <f>MAIN!B197</f>
        <v>IGV US Equity</v>
      </c>
      <c r="C196" s="4" t="str">
        <f>MAIN!C196</f>
        <v>U.S. Infrastructure ETF</v>
      </c>
      <c r="D196" s="4" t="str">
        <f>MAIN!D196</f>
        <v>ETF</v>
      </c>
      <c r="E196" s="4">
        <f ca="1">VLOOKUP($B196,MAIN!$B:$E,4,FALSE)</f>
        <v>-1</v>
      </c>
      <c r="F196" s="3">
        <f>[3]INPUT!B196</f>
        <v>46028</v>
      </c>
      <c r="G196" s="3">
        <f>[3]INPUT!C196</f>
        <v>0</v>
      </c>
      <c r="H196" s="3">
        <f>[3]INPUT!D196</f>
        <v>46059</v>
      </c>
      <c r="I196" s="3">
        <f>[3]INPUT!E196</f>
        <v>0</v>
      </c>
      <c r="J196" s="3">
        <f>[3]INPUT!F196</f>
        <v>0</v>
      </c>
      <c r="K196" s="3">
        <f>[3]INPUT!G196</f>
        <v>0</v>
      </c>
    </row>
    <row r="197" spans="1:11" x14ac:dyDescent="0.25">
      <c r="A197" s="4">
        <v>196</v>
      </c>
      <c r="B197" s="4" t="str">
        <f>MAIN!B198</f>
        <v>IJR US Equity</v>
      </c>
      <c r="C197" s="4" t="str">
        <f>MAIN!C197</f>
        <v>Expanded Tech-Software Sector ETF</v>
      </c>
      <c r="D197" s="4" t="str">
        <f>MAIN!D197</f>
        <v>ETF</v>
      </c>
      <c r="E197" s="4">
        <f ca="1">VLOOKUP($B197,MAIN!$B:$E,4,FALSE)</f>
        <v>6</v>
      </c>
      <c r="F197" s="3">
        <f>[3]INPUT!B197</f>
        <v>0</v>
      </c>
      <c r="G197" s="3">
        <f>[3]INPUT!C197</f>
        <v>0</v>
      </c>
      <c r="H197" s="3">
        <f>[3]INPUT!D197</f>
        <v>0</v>
      </c>
      <c r="I197" s="3">
        <f>[3]INPUT!E197</f>
        <v>46036</v>
      </c>
      <c r="J197" s="3">
        <f>[3]INPUT!F197</f>
        <v>0</v>
      </c>
      <c r="K197" s="3">
        <f>[3]INPUT!G197</f>
        <v>0</v>
      </c>
    </row>
    <row r="198" spans="1:11" x14ac:dyDescent="0.25">
      <c r="A198" s="4">
        <v>197</v>
      </c>
      <c r="B198" s="4" t="str">
        <f>MAIN!B199</f>
        <v>INDA US Equity</v>
      </c>
      <c r="C198" s="4" t="str">
        <f>MAIN!C198</f>
        <v>Core S&amp;P Small-Cap ETF</v>
      </c>
      <c r="D198" s="4" t="str">
        <f>MAIN!D198</f>
        <v>ETF</v>
      </c>
      <c r="E198" s="4">
        <f ca="1">VLOOKUP($B198,MAIN!$B:$E,4,FALSE)</f>
        <v>4</v>
      </c>
      <c r="F198" s="3">
        <f>[3]INPUT!B198</f>
        <v>46031</v>
      </c>
      <c r="G198" s="3">
        <f>[3]INPUT!C198</f>
        <v>0</v>
      </c>
      <c r="H198" s="3">
        <f>[3]INPUT!D198</f>
        <v>0</v>
      </c>
      <c r="I198" s="3">
        <f>[3]INPUT!E198</f>
        <v>45964</v>
      </c>
      <c r="J198" s="3">
        <f>[3]INPUT!F198</f>
        <v>0</v>
      </c>
      <c r="K198" s="3">
        <f>[3]INPUT!G198</f>
        <v>0</v>
      </c>
    </row>
    <row r="199" spans="1:11" x14ac:dyDescent="0.25">
      <c r="A199" s="4">
        <v>198</v>
      </c>
      <c r="B199" s="4" t="str">
        <f>MAIN!B200</f>
        <v>ITA US Equity</v>
      </c>
      <c r="C199" s="4" t="str">
        <f>MAIN!C199</f>
        <v>MSCI India ETF</v>
      </c>
      <c r="D199" s="4" t="str">
        <f>MAIN!D199</f>
        <v>ETF</v>
      </c>
      <c r="E199" s="4">
        <f ca="1">VLOOKUP($B199,MAIN!$B:$E,4,FALSE)</f>
        <v>7</v>
      </c>
      <c r="F199" s="3">
        <f>[3]INPUT!B199</f>
        <v>0</v>
      </c>
      <c r="G199" s="3">
        <f>[3]INPUT!C199</f>
        <v>0</v>
      </c>
      <c r="H199" s="3">
        <f>[3]INPUT!D199</f>
        <v>0</v>
      </c>
      <c r="I199" s="3">
        <f>[3]INPUT!E199</f>
        <v>46031</v>
      </c>
      <c r="J199" s="3">
        <f>[3]INPUT!F199</f>
        <v>0</v>
      </c>
      <c r="K199" s="3">
        <f>[3]INPUT!G199</f>
        <v>0</v>
      </c>
    </row>
    <row r="200" spans="1:11" x14ac:dyDescent="0.25">
      <c r="A200" s="4">
        <v>199</v>
      </c>
      <c r="B200" s="4" t="str">
        <f>MAIN!B201</f>
        <v>ITB US Equity</v>
      </c>
      <c r="C200" s="4" t="str">
        <f>MAIN!C200</f>
        <v>U.S. Aerospace &amp; Defense ETF</v>
      </c>
      <c r="D200" s="4" t="str">
        <f>MAIN!D200</f>
        <v>ETF</v>
      </c>
      <c r="E200" s="4">
        <f ca="1">VLOOKUP($B200,MAIN!$B:$E,4,FALSE)</f>
        <v>6</v>
      </c>
      <c r="F200" s="3">
        <f>[3]INPUT!B200</f>
        <v>45958</v>
      </c>
      <c r="G200" s="3">
        <f>[3]INPUT!C200</f>
        <v>0</v>
      </c>
      <c r="H200" s="3">
        <f>[3]INPUT!D200</f>
        <v>46027</v>
      </c>
      <c r="I200" s="3">
        <f>[3]INPUT!E200</f>
        <v>0</v>
      </c>
      <c r="J200" s="3">
        <f>[3]INPUT!F200</f>
        <v>46048</v>
      </c>
      <c r="K200" s="3">
        <f>[3]INPUT!G200</f>
        <v>0</v>
      </c>
    </row>
    <row r="201" spans="1:11" x14ac:dyDescent="0.25">
      <c r="A201" s="4">
        <v>200</v>
      </c>
      <c r="B201" s="4" t="str">
        <f>MAIN!B202</f>
        <v>IVW US Equity</v>
      </c>
      <c r="C201" s="4" t="str">
        <f>MAIN!C201</f>
        <v>U.S. Home Construction ETF</v>
      </c>
      <c r="D201" s="4" t="str">
        <f>MAIN!D201</f>
        <v>ETF</v>
      </c>
      <c r="E201" s="4">
        <f ca="1">VLOOKUP($B201,MAIN!$B:$E,4,FALSE)</f>
        <v>-1</v>
      </c>
      <c r="F201" s="3">
        <f>[3]INPUT!B201</f>
        <v>0</v>
      </c>
      <c r="G201" s="3">
        <f>[3]INPUT!C201</f>
        <v>0</v>
      </c>
      <c r="H201" s="3">
        <f>[3]INPUT!D201</f>
        <v>0</v>
      </c>
      <c r="I201" s="3">
        <f>[3]INPUT!E201</f>
        <v>45978</v>
      </c>
      <c r="J201" s="3">
        <f>[3]INPUT!F201</f>
        <v>0</v>
      </c>
      <c r="K201" s="3">
        <f>[3]INPUT!G201</f>
        <v>0</v>
      </c>
    </row>
    <row r="202" spans="1:11" x14ac:dyDescent="0.25">
      <c r="A202" s="4">
        <v>201</v>
      </c>
      <c r="B202" s="4" t="str">
        <f>MAIN!B203</f>
        <v>IWC US Equity</v>
      </c>
      <c r="C202" s="4" t="str">
        <f>MAIN!C202</f>
        <v>S&amp;P 500 Growth ETF</v>
      </c>
      <c r="D202" s="4" t="str">
        <f>MAIN!D202</f>
        <v>ETF</v>
      </c>
      <c r="E202" s="4">
        <f ca="1">VLOOKUP($B202,MAIN!$B:$E,4,FALSE)</f>
        <v>7</v>
      </c>
      <c r="F202" s="3">
        <f>[3]INPUT!B202</f>
        <v>45958</v>
      </c>
      <c r="G202" s="3">
        <f>[3]INPUT!C202</f>
        <v>0</v>
      </c>
      <c r="H202" s="3">
        <f>[3]INPUT!D202</f>
        <v>45959</v>
      </c>
      <c r="I202" s="3">
        <f>[3]INPUT!E202</f>
        <v>0</v>
      </c>
      <c r="J202" s="3">
        <f>[3]INPUT!F202</f>
        <v>0</v>
      </c>
      <c r="K202" s="3">
        <f>[3]INPUT!G202</f>
        <v>0</v>
      </c>
    </row>
    <row r="203" spans="1:11" x14ac:dyDescent="0.25">
      <c r="A203" s="4">
        <v>202</v>
      </c>
      <c r="B203" s="4" t="str">
        <f>MAIN!B204</f>
        <v>IWD US Equity</v>
      </c>
      <c r="C203" s="4" t="str">
        <f>MAIN!C203</f>
        <v>Micro-Cap ETF</v>
      </c>
      <c r="D203" s="4" t="str">
        <f>MAIN!D203</f>
        <v>ETF</v>
      </c>
      <c r="E203" s="4">
        <f ca="1">VLOOKUP($B203,MAIN!$B:$E,4,FALSE)</f>
        <v>2</v>
      </c>
      <c r="F203" s="3">
        <f>[3]INPUT!B203</f>
        <v>45999</v>
      </c>
      <c r="G203" s="3">
        <f>[3]INPUT!C203</f>
        <v>0</v>
      </c>
      <c r="H203" s="3">
        <f>[3]INPUT!D203</f>
        <v>46003</v>
      </c>
      <c r="I203" s="3">
        <f>[3]INPUT!E203</f>
        <v>0</v>
      </c>
      <c r="J203" s="3">
        <f>[3]INPUT!F203</f>
        <v>46051</v>
      </c>
      <c r="K203" s="3">
        <f>[3]INPUT!G203</f>
        <v>0</v>
      </c>
    </row>
    <row r="204" spans="1:11" x14ac:dyDescent="0.25">
      <c r="A204" s="4">
        <v>203</v>
      </c>
      <c r="B204" s="4" t="str">
        <f>MAIN!B205</f>
        <v>IWM US Equity</v>
      </c>
      <c r="C204" s="4" t="str">
        <f>MAIN!C204</f>
        <v>Russell 1000 Value ETF</v>
      </c>
      <c r="D204" s="4" t="str">
        <f>MAIN!D204</f>
        <v>ETF</v>
      </c>
      <c r="E204" s="4">
        <f ca="1">VLOOKUP($B204,MAIN!$B:$E,4,FALSE)</f>
        <v>5</v>
      </c>
      <c r="F204" s="3">
        <f>[3]INPUT!B204</f>
        <v>46029</v>
      </c>
      <c r="G204" s="3">
        <f>[3]INPUT!C204</f>
        <v>0</v>
      </c>
      <c r="H204" s="3">
        <f>[3]INPUT!D204</f>
        <v>0</v>
      </c>
      <c r="I204" s="3">
        <f>[3]INPUT!E204</f>
        <v>45958</v>
      </c>
      <c r="J204" s="3">
        <f>[3]INPUT!F204</f>
        <v>0</v>
      </c>
      <c r="K204" s="3">
        <f>[3]INPUT!G204</f>
        <v>0</v>
      </c>
    </row>
    <row r="205" spans="1:11" x14ac:dyDescent="0.25">
      <c r="A205" s="4">
        <v>204</v>
      </c>
      <c r="B205" s="4" t="str">
        <f>MAIN!B206</f>
        <v>IWN US Equity</v>
      </c>
      <c r="C205" s="4" t="str">
        <f>MAIN!C205</f>
        <v>Russell 2000 ETF</v>
      </c>
      <c r="D205" s="4" t="str">
        <f>MAIN!D205</f>
        <v>ETF</v>
      </c>
      <c r="E205" s="4">
        <f ca="1">VLOOKUP($B205,MAIN!$B:$E,4,FALSE)</f>
        <v>2</v>
      </c>
      <c r="F205" s="3">
        <f>[3]INPUT!B205</f>
        <v>46000</v>
      </c>
      <c r="G205" s="3">
        <f>[3]INPUT!C205</f>
        <v>0</v>
      </c>
      <c r="H205" s="3">
        <f>[3]INPUT!D205</f>
        <v>0</v>
      </c>
      <c r="I205" s="3">
        <f>[3]INPUT!E205</f>
        <v>0</v>
      </c>
      <c r="J205" s="3">
        <f>[3]INPUT!F205</f>
        <v>0</v>
      </c>
      <c r="K205" s="3">
        <f>[3]INPUT!G205</f>
        <v>0</v>
      </c>
    </row>
    <row r="206" spans="1:11" x14ac:dyDescent="0.25">
      <c r="A206" s="4">
        <v>205</v>
      </c>
      <c r="B206" s="4" t="str">
        <f>MAIN!B207</f>
        <v>IWO US Equity</v>
      </c>
      <c r="C206" s="4" t="str">
        <f>MAIN!C206</f>
        <v>Russell 2000 Value ETF</v>
      </c>
      <c r="D206" s="4" t="str">
        <f>MAIN!D206</f>
        <v>ETF</v>
      </c>
      <c r="E206" s="4">
        <f ca="1">VLOOKUP($B206,MAIN!$B:$E,4,FALSE)</f>
        <v>5</v>
      </c>
      <c r="F206" s="3">
        <f>[3]INPUT!B206</f>
        <v>45995</v>
      </c>
      <c r="G206" s="3">
        <f>[3]INPUT!C206</f>
        <v>0</v>
      </c>
      <c r="H206" s="3">
        <f>[3]INPUT!D206</f>
        <v>0</v>
      </c>
      <c r="I206" s="3">
        <f>[3]INPUT!E206</f>
        <v>0</v>
      </c>
      <c r="J206" s="3">
        <f>[3]INPUT!F206</f>
        <v>0</v>
      </c>
      <c r="K206" s="3">
        <f>[3]INPUT!G206</f>
        <v>0</v>
      </c>
    </row>
    <row r="207" spans="1:11" x14ac:dyDescent="0.25">
      <c r="A207" s="4">
        <v>206</v>
      </c>
      <c r="B207" s="4" t="str">
        <f>MAIN!B208</f>
        <v>IWS US Equity</v>
      </c>
      <c r="C207" s="4" t="str">
        <f>MAIN!C207</f>
        <v>Russell 2000 Growth ETF</v>
      </c>
      <c r="D207" s="4" t="str">
        <f>MAIN!D207</f>
        <v>ETF</v>
      </c>
      <c r="E207" s="4">
        <f ca="1">VLOOKUP($B207,MAIN!$B:$E,4,FALSE)</f>
        <v>2</v>
      </c>
      <c r="F207" s="3">
        <f>[3]INPUT!B207</f>
        <v>46030</v>
      </c>
      <c r="G207" s="3">
        <f>[3]INPUT!C207</f>
        <v>0</v>
      </c>
      <c r="H207" s="3">
        <f>[3]INPUT!D207</f>
        <v>0</v>
      </c>
      <c r="I207" s="3">
        <f>[3]INPUT!E207</f>
        <v>0</v>
      </c>
      <c r="J207" s="3">
        <f>[3]INPUT!F207</f>
        <v>0</v>
      </c>
      <c r="K207" s="3">
        <f>[3]INPUT!G207</f>
        <v>0</v>
      </c>
    </row>
    <row r="208" spans="1:11" x14ac:dyDescent="0.25">
      <c r="A208" s="4">
        <v>207</v>
      </c>
      <c r="B208" s="4" t="str">
        <f>MAIN!B209</f>
        <v>IXJ US Equity</v>
      </c>
      <c r="C208" s="4" t="str">
        <f>MAIN!C208</f>
        <v>Russell Mid-Cap Value ETF</v>
      </c>
      <c r="D208" s="4" t="str">
        <f>MAIN!D208</f>
        <v>ETF</v>
      </c>
      <c r="E208" s="4">
        <f ca="1">VLOOKUP($B208,MAIN!$B:$E,4,FALSE)</f>
        <v>5</v>
      </c>
      <c r="F208" s="3">
        <f>[3]INPUT!B208</f>
        <v>45995</v>
      </c>
      <c r="G208" s="3">
        <f>[3]INPUT!C208</f>
        <v>0</v>
      </c>
      <c r="H208" s="3">
        <f>[3]INPUT!D208</f>
        <v>0</v>
      </c>
      <c r="I208" s="3">
        <f>[3]INPUT!E208</f>
        <v>45958</v>
      </c>
      <c r="J208" s="3">
        <f>[3]INPUT!F208</f>
        <v>0</v>
      </c>
      <c r="K208" s="3">
        <f>[3]INPUT!G208</f>
        <v>0</v>
      </c>
    </row>
    <row r="209" spans="1:11" x14ac:dyDescent="0.25">
      <c r="A209" s="4">
        <v>208</v>
      </c>
      <c r="B209" s="4" t="str">
        <f>MAIN!B210</f>
        <v>IYC US Equity</v>
      </c>
      <c r="C209" s="4" t="str">
        <f>MAIN!C209</f>
        <v>Global Healthcare ETF</v>
      </c>
      <c r="D209" s="4" t="str">
        <f>MAIN!D209</f>
        <v>ETF</v>
      </c>
      <c r="E209" s="4">
        <f ca="1">VLOOKUP($B209,MAIN!$B:$E,4,FALSE)</f>
        <v>-1</v>
      </c>
      <c r="F209" s="3">
        <f>[3]INPUT!B209</f>
        <v>46029</v>
      </c>
      <c r="G209" s="3">
        <f>[3]INPUT!C209</f>
        <v>0</v>
      </c>
      <c r="H209" s="3">
        <f>[3]INPUT!D209</f>
        <v>0</v>
      </c>
      <c r="I209" s="3">
        <f>[3]INPUT!E209</f>
        <v>0</v>
      </c>
      <c r="J209" s="3">
        <f>[3]INPUT!F209</f>
        <v>45996</v>
      </c>
      <c r="K209" s="3">
        <f>[3]INPUT!G209</f>
        <v>0</v>
      </c>
    </row>
    <row r="210" spans="1:11" x14ac:dyDescent="0.25">
      <c r="A210" s="4">
        <v>209</v>
      </c>
      <c r="B210" s="4" t="str">
        <f>MAIN!B211</f>
        <v>IYE US Equity</v>
      </c>
      <c r="C210" s="4" t="str">
        <f>MAIN!C210</f>
        <v>U.S. Consumer Discretionary ETF</v>
      </c>
      <c r="D210" s="4" t="str">
        <f>MAIN!D210</f>
        <v>ETF</v>
      </c>
      <c r="E210" s="4">
        <f ca="1">VLOOKUP($B210,MAIN!$B:$E,4,FALSE)</f>
        <v>4</v>
      </c>
      <c r="F210" s="3">
        <f>[3]INPUT!B210</f>
        <v>46031</v>
      </c>
      <c r="G210" s="3">
        <f>[3]INPUT!C210</f>
        <v>0</v>
      </c>
      <c r="H210" s="3">
        <f>[3]INPUT!D210</f>
        <v>0</v>
      </c>
      <c r="I210" s="3">
        <f>[3]INPUT!E210</f>
        <v>0</v>
      </c>
      <c r="J210" s="3">
        <f>[3]INPUT!F210</f>
        <v>0</v>
      </c>
      <c r="K210" s="3">
        <f>[3]INPUT!G210</f>
        <v>0</v>
      </c>
    </row>
    <row r="211" spans="1:11" x14ac:dyDescent="0.25">
      <c r="A211" s="4">
        <v>210</v>
      </c>
      <c r="B211" s="4" t="str">
        <f>MAIN!B212</f>
        <v>IYF US Equity</v>
      </c>
      <c r="C211" s="4" t="str">
        <f>MAIN!C211</f>
        <v>U.S. Energy ETF</v>
      </c>
      <c r="D211" s="4" t="str">
        <f>MAIN!D211</f>
        <v>ETF</v>
      </c>
      <c r="E211" s="4">
        <f ca="1">VLOOKUP($B211,MAIN!$B:$E,4,FALSE)</f>
        <v>-1</v>
      </c>
      <c r="F211" s="3">
        <f>[3]INPUT!B211</f>
        <v>46036</v>
      </c>
      <c r="G211" s="3">
        <f>[3]INPUT!C211</f>
        <v>0</v>
      </c>
      <c r="H211" s="3">
        <f>[3]INPUT!D211</f>
        <v>0</v>
      </c>
      <c r="I211" s="3">
        <f>[3]INPUT!E211</f>
        <v>0</v>
      </c>
      <c r="J211" s="3">
        <f>[3]INPUT!F211</f>
        <v>0</v>
      </c>
      <c r="K211" s="3">
        <f>[3]INPUT!G211</f>
        <v>0</v>
      </c>
    </row>
    <row r="212" spans="1:11" x14ac:dyDescent="0.25">
      <c r="A212" s="4">
        <v>211</v>
      </c>
      <c r="B212" s="4" t="str">
        <f>MAIN!B213</f>
        <v>IYH US Equity</v>
      </c>
      <c r="C212" s="4" t="str">
        <f>MAIN!C212</f>
        <v>U.S. Financials ETF</v>
      </c>
      <c r="D212" s="4" t="str">
        <f>MAIN!D212</f>
        <v>ETF</v>
      </c>
      <c r="E212" s="4">
        <f ca="1">VLOOKUP($B212,MAIN!$B:$E,4,FALSE)</f>
        <v>0</v>
      </c>
      <c r="F212" s="3">
        <f>[3]INPUT!B212</f>
        <v>46002</v>
      </c>
      <c r="G212" s="3">
        <f>[3]INPUT!C212</f>
        <v>0</v>
      </c>
      <c r="H212" s="3">
        <f>[3]INPUT!D212</f>
        <v>0</v>
      </c>
      <c r="I212" s="3">
        <f>[3]INPUT!E212</f>
        <v>0</v>
      </c>
      <c r="J212" s="3">
        <f>[3]INPUT!F212</f>
        <v>0</v>
      </c>
      <c r="K212" s="3">
        <f>[3]INPUT!G212</f>
        <v>0</v>
      </c>
    </row>
    <row r="213" spans="1:11" x14ac:dyDescent="0.25">
      <c r="A213" s="4">
        <v>212</v>
      </c>
      <c r="B213" s="4" t="str">
        <f>MAIN!B214</f>
        <v>IYK US Equity</v>
      </c>
      <c r="C213" s="4" t="str">
        <f>MAIN!C213</f>
        <v>U.S. Healthcare ETF</v>
      </c>
      <c r="D213" s="4" t="str">
        <f>MAIN!D213</f>
        <v>ETF</v>
      </c>
      <c r="E213" s="4">
        <f ca="1">VLOOKUP($B213,MAIN!$B:$E,4,FALSE)</f>
        <v>6</v>
      </c>
      <c r="F213" s="3">
        <f>[3]INPUT!B213</f>
        <v>45986</v>
      </c>
      <c r="G213" s="3">
        <f>[3]INPUT!C213</f>
        <v>0</v>
      </c>
      <c r="H213" s="3">
        <f>[3]INPUT!D213</f>
        <v>0</v>
      </c>
      <c r="I213" s="3">
        <f>[3]INPUT!E213</f>
        <v>0</v>
      </c>
      <c r="J213" s="3">
        <f>[3]INPUT!F213</f>
        <v>45996</v>
      </c>
      <c r="K213" s="3">
        <f>[3]INPUT!G213</f>
        <v>0</v>
      </c>
    </row>
    <row r="214" spans="1:11" x14ac:dyDescent="0.25">
      <c r="A214" s="4">
        <v>213</v>
      </c>
      <c r="B214" s="4" t="str">
        <f>MAIN!B215</f>
        <v>IYR US Equity</v>
      </c>
      <c r="C214" s="4" t="str">
        <f>MAIN!C214</f>
        <v>U.S. Consumer Staples ETF</v>
      </c>
      <c r="D214" s="4" t="str">
        <f>MAIN!D214</f>
        <v>ETF</v>
      </c>
      <c r="E214" s="4">
        <f ca="1">VLOOKUP($B214,MAIN!$B:$E,4,FALSE)</f>
        <v>5</v>
      </c>
      <c r="F214" s="3">
        <f>[3]INPUT!B214</f>
        <v>46055</v>
      </c>
      <c r="G214" s="3">
        <f>[3]INPUT!C214</f>
        <v>0</v>
      </c>
      <c r="H214" s="3">
        <f>[3]INPUT!D214</f>
        <v>0</v>
      </c>
      <c r="I214" s="3">
        <f>[3]INPUT!E214</f>
        <v>45959</v>
      </c>
      <c r="J214" s="3">
        <f>[3]INPUT!F214</f>
        <v>0</v>
      </c>
      <c r="K214" s="3">
        <f>[3]INPUT!G214</f>
        <v>0</v>
      </c>
    </row>
    <row r="215" spans="1:11" x14ac:dyDescent="0.25">
      <c r="A215" s="4">
        <v>214</v>
      </c>
      <c r="B215" s="4" t="str">
        <f>MAIN!B216</f>
        <v>IYT US Equity</v>
      </c>
      <c r="C215" s="4" t="str">
        <f>MAIN!C215</f>
        <v>U.S. Real Estate ETF</v>
      </c>
      <c r="D215" s="4" t="str">
        <f>MAIN!D215</f>
        <v>ETF</v>
      </c>
      <c r="E215" s="4">
        <f ca="1">VLOOKUP($B215,MAIN!$B:$E,4,FALSE)</f>
        <v>6</v>
      </c>
      <c r="F215" s="3">
        <f>[3]INPUT!B215</f>
        <v>0</v>
      </c>
      <c r="G215" s="3">
        <f>[3]INPUT!C215</f>
        <v>0</v>
      </c>
      <c r="H215" s="3">
        <f>[3]INPUT!D215</f>
        <v>0</v>
      </c>
      <c r="I215" s="3">
        <f>[3]INPUT!E215</f>
        <v>45959</v>
      </c>
      <c r="J215" s="3">
        <f>[3]INPUT!F215</f>
        <v>0</v>
      </c>
      <c r="K215" s="3">
        <f>[3]INPUT!G215</f>
        <v>0</v>
      </c>
    </row>
    <row r="216" spans="1:11" x14ac:dyDescent="0.25">
      <c r="A216" s="4">
        <v>215</v>
      </c>
      <c r="B216" s="4" t="str">
        <f>MAIN!B217</f>
        <v>IYW US Equity</v>
      </c>
      <c r="C216" s="4" t="str">
        <f>MAIN!C216</f>
        <v>U.S. Transportation ETF</v>
      </c>
      <c r="D216" s="4" t="str">
        <f>MAIN!D216</f>
        <v>ETF</v>
      </c>
      <c r="E216" s="4">
        <f ca="1">VLOOKUP($B216,MAIN!$B:$E,4,FALSE)</f>
        <v>-1</v>
      </c>
      <c r="F216" s="3">
        <f>[3]INPUT!B216</f>
        <v>45995</v>
      </c>
      <c r="G216" s="3">
        <f>[3]INPUT!C216</f>
        <v>0</v>
      </c>
      <c r="H216" s="3">
        <f>[3]INPUT!D216</f>
        <v>0</v>
      </c>
      <c r="I216" s="3">
        <f>[3]INPUT!E216</f>
        <v>45958</v>
      </c>
      <c r="J216" s="3">
        <f>[3]INPUT!F216</f>
        <v>0</v>
      </c>
      <c r="K216" s="3">
        <f>[3]INPUT!G216</f>
        <v>0</v>
      </c>
    </row>
    <row r="217" spans="1:11" x14ac:dyDescent="0.25">
      <c r="A217" s="4">
        <v>216</v>
      </c>
      <c r="B217" s="4" t="str">
        <f>MAIN!B218</f>
        <v>IYZ US Equity</v>
      </c>
      <c r="C217" s="4" t="str">
        <f>MAIN!C217</f>
        <v>U.S. Technology ETF</v>
      </c>
      <c r="D217" s="4" t="str">
        <f>MAIN!D217</f>
        <v>ETF</v>
      </c>
      <c r="E217" s="4">
        <f ca="1">VLOOKUP($B217,MAIN!$B:$E,4,FALSE)</f>
        <v>5</v>
      </c>
      <c r="F217" s="3">
        <f>[3]INPUT!B217</f>
        <v>45958</v>
      </c>
      <c r="G217" s="3">
        <f>[3]INPUT!C217</f>
        <v>0</v>
      </c>
      <c r="H217" s="3">
        <f>[3]INPUT!D217</f>
        <v>45958</v>
      </c>
      <c r="I217" s="3">
        <f>[3]INPUT!E217</f>
        <v>0</v>
      </c>
      <c r="J217" s="3">
        <f>[3]INPUT!F217</f>
        <v>0</v>
      </c>
      <c r="K217" s="3">
        <f>[3]INPUT!G217</f>
        <v>0</v>
      </c>
    </row>
    <row r="218" spans="1:11" x14ac:dyDescent="0.25">
      <c r="A218" s="4">
        <v>217</v>
      </c>
      <c r="B218" s="4" t="str">
        <f>MAIN!B219</f>
        <v>JETS US Equity</v>
      </c>
      <c r="C218" s="4" t="str">
        <f>MAIN!C218</f>
        <v>U.S. Telecommunications ETF</v>
      </c>
      <c r="D218" s="4" t="str">
        <f>MAIN!D218</f>
        <v>ETF</v>
      </c>
      <c r="E218" s="4">
        <f ca="1">VLOOKUP($B218,MAIN!$B:$E,4,FALSE)</f>
        <v>8</v>
      </c>
      <c r="F218" s="3">
        <f>[3]INPUT!B218</f>
        <v>46063</v>
      </c>
      <c r="G218" s="3">
        <f>[3]INPUT!C218</f>
        <v>0</v>
      </c>
      <c r="H218" s="3">
        <f>[3]INPUT!D218</f>
        <v>46044</v>
      </c>
      <c r="I218" s="3">
        <f>[3]INPUT!E218</f>
        <v>0</v>
      </c>
      <c r="J218" s="3">
        <f>[3]INPUT!F218</f>
        <v>0</v>
      </c>
      <c r="K218" s="3">
        <f>[3]INPUT!G218</f>
        <v>0</v>
      </c>
    </row>
    <row r="219" spans="1:11" x14ac:dyDescent="0.25">
      <c r="A219" s="4">
        <v>218</v>
      </c>
      <c r="B219" s="4" t="str">
        <f>MAIN!B220</f>
        <v>JNK US Equity</v>
      </c>
      <c r="C219" s="4" t="str">
        <f>MAIN!C219</f>
        <v>US Global Jets ETF</v>
      </c>
      <c r="D219" s="4" t="str">
        <f>MAIN!D219</f>
        <v>ETF</v>
      </c>
      <c r="E219" s="4">
        <f ca="1">VLOOKUP($B219,MAIN!$B:$E,4,FALSE)</f>
        <v>1</v>
      </c>
      <c r="F219" s="3">
        <f>[3]INPUT!B219</f>
        <v>46062</v>
      </c>
      <c r="G219" s="3">
        <f>[3]INPUT!C219</f>
        <v>0</v>
      </c>
      <c r="H219" s="3">
        <f>[3]INPUT!D219</f>
        <v>0</v>
      </c>
      <c r="I219" s="3">
        <f>[3]INPUT!E219</f>
        <v>0</v>
      </c>
      <c r="J219" s="3">
        <f>[3]INPUT!F219</f>
        <v>0</v>
      </c>
      <c r="K219" s="3">
        <f>[3]INPUT!G219</f>
        <v>0</v>
      </c>
    </row>
    <row r="220" spans="1:11" x14ac:dyDescent="0.25">
      <c r="A220" s="4">
        <v>219</v>
      </c>
      <c r="B220" s="4" t="str">
        <f>MAIN!B221</f>
        <v>KBE US Equity</v>
      </c>
      <c r="C220" s="4" t="str">
        <f>MAIN!C220</f>
        <v>SPDR Bloomberg High Yield Bond ETF</v>
      </c>
      <c r="D220" s="4" t="str">
        <f>MAIN!D220</f>
        <v>ETF</v>
      </c>
      <c r="E220" s="4">
        <f ca="1">VLOOKUP($B220,MAIN!$B:$E,4,FALSE)</f>
        <v>4</v>
      </c>
      <c r="F220" s="3">
        <f>[3]INPUT!B220</f>
        <v>45987</v>
      </c>
      <c r="G220" s="3">
        <f>[3]INPUT!C220</f>
        <v>0</v>
      </c>
      <c r="H220" s="3">
        <f>[3]INPUT!D220</f>
        <v>0</v>
      </c>
      <c r="I220" s="3">
        <f>[3]INPUT!E220</f>
        <v>45958</v>
      </c>
      <c r="J220" s="3">
        <f>[3]INPUT!F220</f>
        <v>0</v>
      </c>
      <c r="K220" s="3">
        <f>[3]INPUT!G220</f>
        <v>0</v>
      </c>
    </row>
    <row r="221" spans="1:11" x14ac:dyDescent="0.25">
      <c r="A221" s="4">
        <v>220</v>
      </c>
      <c r="B221" s="4" t="str">
        <f>MAIN!B222</f>
        <v>KBWB US Equity</v>
      </c>
      <c r="C221" s="4" t="str">
        <f>MAIN!C221</f>
        <v>SPDR S&amp;P Bank ETF</v>
      </c>
      <c r="D221" s="4" t="str">
        <f>MAIN!D221</f>
        <v>ETF</v>
      </c>
      <c r="E221" s="4">
        <f ca="1">VLOOKUP($B221,MAIN!$B:$E,4,FALSE)</f>
        <v>5</v>
      </c>
      <c r="F221" s="3">
        <f>[3]INPUT!B221</f>
        <v>46062</v>
      </c>
      <c r="G221" s="3">
        <f>[3]INPUT!C221</f>
        <v>0</v>
      </c>
      <c r="H221" s="3">
        <f>[3]INPUT!D221</f>
        <v>0</v>
      </c>
      <c r="I221" s="3">
        <f>[3]INPUT!E221</f>
        <v>0</v>
      </c>
      <c r="J221" s="3">
        <f>[3]INPUT!F221</f>
        <v>0</v>
      </c>
      <c r="K221" s="3">
        <f>[3]INPUT!G221</f>
        <v>0</v>
      </c>
    </row>
    <row r="222" spans="1:11" x14ac:dyDescent="0.25">
      <c r="A222" s="4">
        <v>221</v>
      </c>
      <c r="B222" s="4" t="str">
        <f>MAIN!B223</f>
        <v>KIE US Equity</v>
      </c>
      <c r="C222" s="4" t="str">
        <f>MAIN!C222</f>
        <v>KBW Bank ETF</v>
      </c>
      <c r="D222" s="4" t="str">
        <f>MAIN!D222</f>
        <v>ETF</v>
      </c>
      <c r="E222" s="4">
        <f ca="1">VLOOKUP($B222,MAIN!$B:$E,4,FALSE)</f>
        <v>-1</v>
      </c>
      <c r="F222" s="3">
        <f>[3]INPUT!B222</f>
        <v>45994</v>
      </c>
      <c r="G222" s="3">
        <f>[3]INPUT!C222</f>
        <v>0</v>
      </c>
      <c r="H222" s="3">
        <f>[3]INPUT!D222</f>
        <v>46000</v>
      </c>
      <c r="I222" s="3">
        <f>[3]INPUT!E222</f>
        <v>0</v>
      </c>
      <c r="J222" s="3">
        <f>[3]INPUT!F222</f>
        <v>0</v>
      </c>
      <c r="K222" s="3">
        <f>[3]INPUT!G222</f>
        <v>0</v>
      </c>
    </row>
    <row r="223" spans="1:11" x14ac:dyDescent="0.25">
      <c r="A223" s="4">
        <v>222</v>
      </c>
      <c r="B223" s="4" t="str">
        <f>MAIN!B224</f>
        <v>KRE US Equity</v>
      </c>
      <c r="C223" s="4" t="str">
        <f>MAIN!C223</f>
        <v>SPDR S&amp;P Insurance ETF</v>
      </c>
      <c r="D223" s="4" t="str">
        <f>MAIN!D223</f>
        <v>ETF</v>
      </c>
      <c r="E223" s="4">
        <f ca="1">VLOOKUP($B223,MAIN!$B:$E,4,FALSE)</f>
        <v>2</v>
      </c>
      <c r="F223" s="3">
        <f>[3]INPUT!B223</f>
        <v>0</v>
      </c>
      <c r="G223" s="3">
        <f>[3]INPUT!C223</f>
        <v>0</v>
      </c>
      <c r="H223" s="3">
        <f>[3]INPUT!D223</f>
        <v>0</v>
      </c>
      <c r="I223" s="3">
        <f>[3]INPUT!E223</f>
        <v>45958</v>
      </c>
      <c r="J223" s="3">
        <f>[3]INPUT!F223</f>
        <v>0</v>
      </c>
      <c r="K223" s="3">
        <f>[3]INPUT!G223</f>
        <v>0</v>
      </c>
    </row>
    <row r="224" spans="1:11" x14ac:dyDescent="0.25">
      <c r="A224" s="4">
        <v>223</v>
      </c>
      <c r="B224" s="4" t="str">
        <f>MAIN!B225</f>
        <v>KSA US Equity</v>
      </c>
      <c r="C224" s="4" t="str">
        <f>MAIN!C224</f>
        <v>SPDR S&amp;P Regional Banking ETF</v>
      </c>
      <c r="D224" s="4" t="str">
        <f>MAIN!D224</f>
        <v>ETF</v>
      </c>
      <c r="E224" s="4">
        <f ca="1">VLOOKUP($B224,MAIN!$B:$E,4,FALSE)</f>
        <v>4</v>
      </c>
      <c r="F224" s="3">
        <f>[3]INPUT!B224</f>
        <v>46031</v>
      </c>
      <c r="G224" s="3">
        <f>[3]INPUT!C224</f>
        <v>0</v>
      </c>
      <c r="H224" s="3">
        <f>[3]INPUT!D224</f>
        <v>0</v>
      </c>
      <c r="I224" s="3">
        <f>[3]INPUT!E224</f>
        <v>0</v>
      </c>
      <c r="J224" s="3">
        <f>[3]INPUT!F224</f>
        <v>0</v>
      </c>
      <c r="K224" s="3">
        <f>[3]INPUT!G224</f>
        <v>0</v>
      </c>
    </row>
    <row r="225" spans="1:11" x14ac:dyDescent="0.25">
      <c r="A225" s="4">
        <v>224</v>
      </c>
      <c r="B225" s="4" t="str">
        <f>MAIN!B226</f>
        <v>KURE US Equity</v>
      </c>
      <c r="C225" s="4" t="str">
        <f>MAIN!C225</f>
        <v>MSCI Saudi Arabia ETF</v>
      </c>
      <c r="D225" s="4" t="str">
        <f>MAIN!D225</f>
        <v>ETF</v>
      </c>
      <c r="E225" s="4">
        <f ca="1">VLOOKUP($B225,MAIN!$B:$E,4,FALSE)</f>
        <v>4</v>
      </c>
      <c r="F225" s="3">
        <f>[3]INPUT!B225</f>
        <v>0</v>
      </c>
      <c r="G225" s="3">
        <f>[3]INPUT!C225</f>
        <v>0</v>
      </c>
      <c r="H225" s="3">
        <f>[3]INPUT!D225</f>
        <v>0</v>
      </c>
      <c r="I225" s="3">
        <f>[3]INPUT!E225</f>
        <v>45989</v>
      </c>
      <c r="J225" s="3">
        <f>[3]INPUT!F225</f>
        <v>0</v>
      </c>
      <c r="K225" s="3">
        <f>[3]INPUT!G225</f>
        <v>0</v>
      </c>
    </row>
    <row r="226" spans="1:11" x14ac:dyDescent="0.25">
      <c r="A226" s="4">
        <v>225</v>
      </c>
      <c r="B226" s="4" t="str">
        <f>MAIN!B227</f>
        <v>KWEB US Equity</v>
      </c>
      <c r="C226" s="4" t="str">
        <f>MAIN!C226</f>
        <v>MSCI All China Health Care Index ETF</v>
      </c>
      <c r="D226" s="4" t="str">
        <f>MAIN!D226</f>
        <v>ETF</v>
      </c>
      <c r="E226" s="4">
        <f ca="1">VLOOKUP($B226,MAIN!$B:$E,4,FALSE)</f>
        <v>-1</v>
      </c>
      <c r="F226" s="3">
        <f>[3]INPUT!B226</f>
        <v>0</v>
      </c>
      <c r="G226" s="3">
        <f>[3]INPUT!C226</f>
        <v>0</v>
      </c>
      <c r="H226" s="3">
        <f>[3]INPUT!D226</f>
        <v>0</v>
      </c>
      <c r="I226" s="3">
        <f>[3]INPUT!E226</f>
        <v>0</v>
      </c>
      <c r="J226" s="3">
        <f>[3]INPUT!F226</f>
        <v>0</v>
      </c>
      <c r="K226" s="3">
        <f>[3]INPUT!G226</f>
        <v>0</v>
      </c>
    </row>
    <row r="227" spans="1:11" x14ac:dyDescent="0.25">
      <c r="A227" s="4">
        <v>226</v>
      </c>
      <c r="B227" s="4" t="str">
        <f>MAIN!B228</f>
        <v>LIT US Equity</v>
      </c>
      <c r="C227" s="4" t="str">
        <f>MAIN!C227</f>
        <v>CSI China Internet ETF</v>
      </c>
      <c r="D227" s="4" t="str">
        <f>MAIN!D227</f>
        <v>ETF</v>
      </c>
      <c r="E227" s="4">
        <f ca="1">VLOOKUP($B227,MAIN!$B:$E,4,FALSE)</f>
        <v>7</v>
      </c>
      <c r="F227" s="3">
        <f>[3]INPUT!B227</f>
        <v>0</v>
      </c>
      <c r="G227" s="3">
        <f>[3]INPUT!C227</f>
        <v>0</v>
      </c>
      <c r="H227" s="3">
        <f>[3]INPUT!D227</f>
        <v>0</v>
      </c>
      <c r="I227" s="3">
        <f>[3]INPUT!E227</f>
        <v>0</v>
      </c>
      <c r="J227" s="3">
        <f>[3]INPUT!F227</f>
        <v>0</v>
      </c>
      <c r="K227" s="3">
        <f>[3]INPUT!G227</f>
        <v>0</v>
      </c>
    </row>
    <row r="228" spans="1:11" x14ac:dyDescent="0.25">
      <c r="A228" s="4">
        <v>227</v>
      </c>
      <c r="B228" s="4" t="str">
        <f>MAIN!B229</f>
        <v>LQD US Equity</v>
      </c>
      <c r="C228" s="4" t="str">
        <f>MAIN!C228</f>
        <v>Lithium &amp; Battery Tech ETF</v>
      </c>
      <c r="D228" s="4" t="str">
        <f>MAIN!D228</f>
        <v>ETF</v>
      </c>
      <c r="E228" s="4">
        <f ca="1">VLOOKUP($B228,MAIN!$B:$E,4,FALSE)</f>
        <v>-1</v>
      </c>
      <c r="F228" s="3">
        <f>[3]INPUT!B228</f>
        <v>45960</v>
      </c>
      <c r="G228" s="3">
        <f>[3]INPUT!C228</f>
        <v>0</v>
      </c>
      <c r="H228" s="3">
        <f>[3]INPUT!D228</f>
        <v>45960</v>
      </c>
      <c r="I228" s="3">
        <f>[3]INPUT!E228</f>
        <v>0</v>
      </c>
      <c r="J228" s="3">
        <f>[3]INPUT!F228</f>
        <v>46052</v>
      </c>
      <c r="K228" s="3">
        <f>[3]INPUT!G228</f>
        <v>0</v>
      </c>
    </row>
    <row r="229" spans="1:11" x14ac:dyDescent="0.25">
      <c r="A229" s="4">
        <v>228</v>
      </c>
      <c r="B229" s="4" t="str">
        <f>MAIN!B230</f>
        <v>MDY US Equity</v>
      </c>
      <c r="C229" s="4" t="str">
        <f>MAIN!C229</f>
        <v>iBoxx $ Investment Grade Corporate Bond ETF</v>
      </c>
      <c r="D229" s="4" t="str">
        <f>MAIN!D229</f>
        <v>ETF</v>
      </c>
      <c r="E229" s="4">
        <f ca="1">VLOOKUP($B229,MAIN!$B:$E,4,FALSE)</f>
        <v>2</v>
      </c>
      <c r="F229" s="3">
        <f>[3]INPUT!B229</f>
        <v>0</v>
      </c>
      <c r="G229" s="3">
        <f>[3]INPUT!C229</f>
        <v>0</v>
      </c>
      <c r="H229" s="3">
        <f>[3]INPUT!D229</f>
        <v>0</v>
      </c>
      <c r="I229" s="3">
        <f>[3]INPUT!E229</f>
        <v>45958</v>
      </c>
      <c r="J229" s="3">
        <f>[3]INPUT!F229</f>
        <v>0</v>
      </c>
      <c r="K229" s="3">
        <f>[3]INPUT!G229</f>
        <v>0</v>
      </c>
    </row>
    <row r="230" spans="1:11" x14ac:dyDescent="0.25">
      <c r="A230" s="4">
        <v>229</v>
      </c>
      <c r="B230" s="4" t="str">
        <f>MAIN!B231</f>
        <v>METV US Equity</v>
      </c>
      <c r="C230" s="4" t="str">
        <f>MAIN!C230</f>
        <v>SPDR S&amp;P MidCap 400 ETF Trust</v>
      </c>
      <c r="D230" s="4" t="str">
        <f>MAIN!D230</f>
        <v>ETF</v>
      </c>
      <c r="E230" s="4">
        <f ca="1">VLOOKUP($B230,MAIN!$B:$E,4,FALSE)</f>
        <v>-1</v>
      </c>
      <c r="F230" s="3">
        <f>[3]INPUT!B230</f>
        <v>46002</v>
      </c>
      <c r="G230" s="3">
        <f>[3]INPUT!C230</f>
        <v>0</v>
      </c>
      <c r="H230" s="3">
        <f>[3]INPUT!D230</f>
        <v>0</v>
      </c>
      <c r="I230" s="3">
        <f>[3]INPUT!E230</f>
        <v>45959</v>
      </c>
      <c r="J230" s="3">
        <f>[3]INPUT!F230</f>
        <v>0</v>
      </c>
      <c r="K230" s="3">
        <f>[3]INPUT!G230</f>
        <v>0</v>
      </c>
    </row>
    <row r="231" spans="1:11" x14ac:dyDescent="0.25">
      <c r="A231" s="4">
        <v>230</v>
      </c>
      <c r="B231" s="4" t="str">
        <f>MAIN!B232</f>
        <v>MGC US Equity</v>
      </c>
      <c r="C231" s="4" t="str">
        <f>MAIN!C231</f>
        <v>Roundhill Ball Metaverse ETF</v>
      </c>
      <c r="D231" s="4" t="str">
        <f>MAIN!D231</f>
        <v>ETF</v>
      </c>
      <c r="E231" s="4">
        <f ca="1">VLOOKUP($B231,MAIN!$B:$E,4,FALSE)</f>
        <v>-1</v>
      </c>
      <c r="F231" s="3">
        <f>[3]INPUT!B231</f>
        <v>0</v>
      </c>
      <c r="G231" s="3">
        <f>[3]INPUT!C231</f>
        <v>0</v>
      </c>
      <c r="H231" s="3">
        <f>[3]INPUT!D231</f>
        <v>0</v>
      </c>
      <c r="I231" s="3">
        <f>[3]INPUT!E231</f>
        <v>0</v>
      </c>
      <c r="J231" s="3">
        <f>[3]INPUT!F231</f>
        <v>0</v>
      </c>
      <c r="K231" s="3">
        <f>[3]INPUT!G231</f>
        <v>0</v>
      </c>
    </row>
    <row r="232" spans="1:11" x14ac:dyDescent="0.25">
      <c r="A232" s="4">
        <v>231</v>
      </c>
      <c r="B232" s="4" t="str">
        <f>MAIN!B233</f>
        <v>MGK US Equity</v>
      </c>
      <c r="C232" s="4" t="str">
        <f>MAIN!C232</f>
        <v>Mega Cap ETF</v>
      </c>
      <c r="D232" s="4" t="str">
        <f>MAIN!D232</f>
        <v>ETF</v>
      </c>
      <c r="E232" s="4">
        <f ca="1">VLOOKUP($B232,MAIN!$B:$E,4,FALSE)</f>
        <v>-1</v>
      </c>
      <c r="F232" s="3">
        <f>[3]INPUT!B232</f>
        <v>45958</v>
      </c>
      <c r="G232" s="3">
        <f>[3]INPUT!C232</f>
        <v>0</v>
      </c>
      <c r="H232" s="3">
        <f>[3]INPUT!D232</f>
        <v>45958</v>
      </c>
      <c r="I232" s="3">
        <f>[3]INPUT!E232</f>
        <v>0</v>
      </c>
      <c r="J232" s="3">
        <f>[3]INPUT!F232</f>
        <v>0</v>
      </c>
      <c r="K232" s="3">
        <f>[3]INPUT!G232</f>
        <v>0</v>
      </c>
    </row>
    <row r="233" spans="1:11" x14ac:dyDescent="0.25">
      <c r="A233" s="4">
        <v>232</v>
      </c>
      <c r="B233" s="4" t="str">
        <f>MAIN!B234</f>
        <v>MGV US Equity</v>
      </c>
      <c r="C233" s="4" t="str">
        <f>MAIN!C233</f>
        <v>Mega Cap Growth ETF</v>
      </c>
      <c r="D233" s="4" t="str">
        <f>MAIN!D233</f>
        <v>ETF</v>
      </c>
      <c r="E233" s="4">
        <f ca="1">VLOOKUP($B233,MAIN!$B:$E,4,FALSE)</f>
        <v>2</v>
      </c>
      <c r="F233" s="3">
        <f>[3]INPUT!B233</f>
        <v>45958</v>
      </c>
      <c r="G233" s="3">
        <f>[3]INPUT!C233</f>
        <v>0</v>
      </c>
      <c r="H233" s="3">
        <f>[3]INPUT!D233</f>
        <v>45958</v>
      </c>
      <c r="I233" s="3">
        <f>[3]INPUT!E233</f>
        <v>0</v>
      </c>
      <c r="J233" s="3">
        <f>[3]INPUT!F233</f>
        <v>0</v>
      </c>
      <c r="K233" s="3">
        <f>[3]INPUT!G233</f>
        <v>0</v>
      </c>
    </row>
    <row r="234" spans="1:11" x14ac:dyDescent="0.25">
      <c r="A234" s="4">
        <v>233</v>
      </c>
      <c r="B234" s="4" t="str">
        <f>MAIN!B235</f>
        <v>MSOS US Equity</v>
      </c>
      <c r="C234" s="4" t="str">
        <f>MAIN!C234</f>
        <v>Mega Cap Value ETF</v>
      </c>
      <c r="D234" s="4" t="str">
        <f>MAIN!D234</f>
        <v>ETF</v>
      </c>
      <c r="E234" s="4">
        <f ca="1">VLOOKUP($B234,MAIN!$B:$E,4,FALSE)</f>
        <v>-2</v>
      </c>
      <c r="F234" s="3">
        <f>[3]INPUT!B234</f>
        <v>46031</v>
      </c>
      <c r="G234" s="3">
        <f>[3]INPUT!C234</f>
        <v>0</v>
      </c>
      <c r="H234" s="3">
        <f>[3]INPUT!D234</f>
        <v>0</v>
      </c>
      <c r="I234" s="3">
        <f>[3]INPUT!E234</f>
        <v>45958</v>
      </c>
      <c r="J234" s="3">
        <f>[3]INPUT!F234</f>
        <v>0</v>
      </c>
      <c r="K234" s="3">
        <f>[3]INPUT!G234</f>
        <v>0</v>
      </c>
    </row>
    <row r="235" spans="1:11" x14ac:dyDescent="0.25">
      <c r="A235" s="4">
        <v>234</v>
      </c>
      <c r="B235" s="4" t="str">
        <f>MAIN!B236</f>
        <v>MTUM US Equity</v>
      </c>
      <c r="C235" s="4" t="str">
        <f>MAIN!C235</f>
        <v>AdvisorShares Pure US Cannabis ETF</v>
      </c>
      <c r="D235" s="4" t="str">
        <f>MAIN!D235</f>
        <v>ETF</v>
      </c>
      <c r="E235" s="4">
        <f ca="1">VLOOKUP($B235,MAIN!$B:$E,4,FALSE)</f>
        <v>-1</v>
      </c>
      <c r="F235" s="3">
        <f>[3]INPUT!B235</f>
        <v>0</v>
      </c>
      <c r="G235" s="3">
        <f>[3]INPUT!C235</f>
        <v>0</v>
      </c>
      <c r="H235" s="3">
        <f>[3]INPUT!D235</f>
        <v>0</v>
      </c>
      <c r="I235" s="3">
        <f>[3]INPUT!E235</f>
        <v>0</v>
      </c>
      <c r="J235" s="3">
        <f>[3]INPUT!F235</f>
        <v>46009</v>
      </c>
      <c r="K235" s="3">
        <f>[3]INPUT!G235</f>
        <v>0</v>
      </c>
    </row>
    <row r="236" spans="1:11" x14ac:dyDescent="0.25">
      <c r="A236" s="4">
        <v>235</v>
      </c>
      <c r="B236" s="4" t="str">
        <f>MAIN!B237</f>
        <v>OIH US Equity</v>
      </c>
      <c r="C236" s="4" t="str">
        <f>MAIN!C236</f>
        <v>MSCI USA Momentum Factor ETF</v>
      </c>
      <c r="D236" s="4" t="str">
        <f>MAIN!D236</f>
        <v>ETF</v>
      </c>
      <c r="E236" s="4">
        <f ca="1">VLOOKUP($B236,MAIN!$B:$E,4,FALSE)</f>
        <v>5</v>
      </c>
      <c r="F236" s="3">
        <f>[3]INPUT!B236</f>
        <v>45958</v>
      </c>
      <c r="G236" s="3">
        <f>[3]INPUT!C236</f>
        <v>0</v>
      </c>
      <c r="H236" s="3">
        <f>[3]INPUT!D236</f>
        <v>0</v>
      </c>
      <c r="I236" s="3">
        <f>[3]INPUT!E236</f>
        <v>0</v>
      </c>
      <c r="J236" s="3">
        <f>[3]INPUT!F236</f>
        <v>0</v>
      </c>
      <c r="K236" s="3">
        <f>[3]INPUT!G236</f>
        <v>0</v>
      </c>
    </row>
    <row r="237" spans="1:11" x14ac:dyDescent="0.25">
      <c r="A237" s="4">
        <v>236</v>
      </c>
      <c r="B237" s="4" t="str">
        <f>MAIN!B238</f>
        <v>PAVE US Equity</v>
      </c>
      <c r="C237" s="4" t="str">
        <f>MAIN!C237</f>
        <v>Oil Services ETF</v>
      </c>
      <c r="D237" s="4" t="str">
        <f>MAIN!D237</f>
        <v>ETF</v>
      </c>
      <c r="E237" s="4">
        <f ca="1">VLOOKUP($B237,MAIN!$B:$E,4,FALSE)</f>
        <v>9</v>
      </c>
      <c r="F237" s="3">
        <f>[3]INPUT!B237</f>
        <v>46031</v>
      </c>
      <c r="G237" s="3">
        <f>[3]INPUT!C237</f>
        <v>0</v>
      </c>
      <c r="H237" s="3">
        <f>[3]INPUT!D237</f>
        <v>46059</v>
      </c>
      <c r="I237" s="3">
        <f>[3]INPUT!E237</f>
        <v>0</v>
      </c>
      <c r="J237" s="3">
        <f>[3]INPUT!F237</f>
        <v>0</v>
      </c>
      <c r="K237" s="3">
        <f>[3]INPUT!G237</f>
        <v>0</v>
      </c>
    </row>
    <row r="238" spans="1:11" x14ac:dyDescent="0.25">
      <c r="A238" s="4">
        <v>237</v>
      </c>
      <c r="B238" s="4" t="str">
        <f>MAIN!B239</f>
        <v>PBW US Equity</v>
      </c>
      <c r="C238" s="4" t="str">
        <f>MAIN!C238</f>
        <v>US Infrastructure Development ETF</v>
      </c>
      <c r="D238" s="4" t="str">
        <f>MAIN!D238</f>
        <v>ETF</v>
      </c>
      <c r="E238" s="4">
        <f ca="1">VLOOKUP($B238,MAIN!$B:$E,4,FALSE)</f>
        <v>5</v>
      </c>
      <c r="F238" s="3">
        <f>[3]INPUT!B238</f>
        <v>46063</v>
      </c>
      <c r="G238" s="3">
        <f>[3]INPUT!C238</f>
        <v>0</v>
      </c>
      <c r="H238" s="3">
        <f>[3]INPUT!D238</f>
        <v>46058</v>
      </c>
      <c r="I238" s="3">
        <f>[3]INPUT!E238</f>
        <v>0</v>
      </c>
      <c r="J238" s="3">
        <f>[3]INPUT!F238</f>
        <v>0</v>
      </c>
      <c r="K238" s="3">
        <f>[3]INPUT!G238</f>
        <v>0</v>
      </c>
    </row>
    <row r="239" spans="1:11" x14ac:dyDescent="0.25">
      <c r="A239" s="4">
        <v>238</v>
      </c>
      <c r="B239" s="4" t="str">
        <f>MAIN!B240</f>
        <v>PPA US Equity</v>
      </c>
      <c r="C239" s="4" t="str">
        <f>MAIN!C239</f>
        <v>WilderHill Clean Energy ETF</v>
      </c>
      <c r="D239" s="4" t="str">
        <f>MAIN!D239</f>
        <v>ETF</v>
      </c>
      <c r="E239" s="4">
        <f ca="1">VLOOKUP($B239,MAIN!$B:$E,4,FALSE)</f>
        <v>5</v>
      </c>
      <c r="F239" s="3">
        <f>[3]INPUT!B239</f>
        <v>46045</v>
      </c>
      <c r="G239" s="3">
        <f>[3]INPUT!C239</f>
        <v>0</v>
      </c>
      <c r="H239" s="3">
        <f>[3]INPUT!D239</f>
        <v>0</v>
      </c>
      <c r="I239" s="3">
        <f>[3]INPUT!E239</f>
        <v>0</v>
      </c>
      <c r="J239" s="3">
        <f>[3]INPUT!F239</f>
        <v>0</v>
      </c>
      <c r="K239" s="3">
        <f>[3]INPUT!G239</f>
        <v>0</v>
      </c>
    </row>
    <row r="240" spans="1:11" x14ac:dyDescent="0.25">
      <c r="A240" s="4">
        <v>239</v>
      </c>
      <c r="B240" s="4" t="str">
        <f>MAIN!B241</f>
        <v>PPH US Equity</v>
      </c>
      <c r="C240" s="4" t="str">
        <f>MAIN!C240</f>
        <v>Aerospace &amp; Defense ETF</v>
      </c>
      <c r="D240" s="4" t="str">
        <f>MAIN!D240</f>
        <v>ETF</v>
      </c>
      <c r="E240" s="4">
        <f ca="1">VLOOKUP($B240,MAIN!$B:$E,4,FALSE)</f>
        <v>1</v>
      </c>
      <c r="F240" s="3">
        <f>[3]INPUT!B240</f>
        <v>46028</v>
      </c>
      <c r="G240" s="3">
        <f>[3]INPUT!C240</f>
        <v>0</v>
      </c>
      <c r="H240" s="3">
        <f>[3]INPUT!D240</f>
        <v>46028</v>
      </c>
      <c r="I240" s="3">
        <f>[3]INPUT!E240</f>
        <v>0</v>
      </c>
      <c r="J240" s="3">
        <f>[3]INPUT!F240</f>
        <v>0</v>
      </c>
      <c r="K240" s="3">
        <f>[3]INPUT!G240</f>
        <v>0</v>
      </c>
    </row>
    <row r="241" spans="1:11" x14ac:dyDescent="0.25">
      <c r="A241" s="4">
        <v>240</v>
      </c>
      <c r="B241" s="4" t="str">
        <f>MAIN!B242</f>
        <v>QQQ US Equity</v>
      </c>
      <c r="C241" s="4" t="str">
        <f>MAIN!C241</f>
        <v>Pharmaceutical ETF</v>
      </c>
      <c r="D241" s="4" t="str">
        <f>MAIN!D241</f>
        <v>ETF</v>
      </c>
      <c r="E241" s="4">
        <f ca="1">VLOOKUP($B241,MAIN!$B:$E,4,FALSE)</f>
        <v>-1</v>
      </c>
      <c r="F241" s="3">
        <f>[3]INPUT!B241</f>
        <v>45973</v>
      </c>
      <c r="G241" s="3">
        <f>[3]INPUT!C241</f>
        <v>0</v>
      </c>
      <c r="H241" s="3">
        <f>[3]INPUT!D241</f>
        <v>0</v>
      </c>
      <c r="I241" s="3">
        <f>[3]INPUT!E241</f>
        <v>0</v>
      </c>
      <c r="J241" s="3">
        <f>[3]INPUT!F241</f>
        <v>0</v>
      </c>
      <c r="K241" s="3">
        <f>[3]INPUT!G241</f>
        <v>0</v>
      </c>
    </row>
    <row r="242" spans="1:11" x14ac:dyDescent="0.25">
      <c r="A242" s="4">
        <v>241</v>
      </c>
      <c r="B242" s="4" t="str">
        <f>MAIN!B243</f>
        <v>QQQE US Equity</v>
      </c>
      <c r="C242" s="4" t="str">
        <f>MAIN!C242</f>
        <v>QQQ Trust Series 1</v>
      </c>
      <c r="D242" s="4" t="str">
        <f>MAIN!D242</f>
        <v>ETF</v>
      </c>
      <c r="E242" s="4">
        <f ca="1">VLOOKUP($B242,MAIN!$B:$E,4,FALSE)</f>
        <v>-1</v>
      </c>
      <c r="F242" s="3">
        <f>[3]INPUT!B242</f>
        <v>45958</v>
      </c>
      <c r="G242" s="3">
        <f>[3]INPUT!C242</f>
        <v>0</v>
      </c>
      <c r="H242" s="3">
        <f>[3]INPUT!D242</f>
        <v>45958</v>
      </c>
      <c r="I242" s="3">
        <f>[3]INPUT!E242</f>
        <v>0</v>
      </c>
      <c r="J242" s="3">
        <f>[3]INPUT!F242</f>
        <v>0</v>
      </c>
      <c r="K242" s="3">
        <f>[3]INPUT!G242</f>
        <v>0</v>
      </c>
    </row>
    <row r="243" spans="1:11" x14ac:dyDescent="0.25">
      <c r="A243" s="4">
        <v>242</v>
      </c>
      <c r="B243" s="4" t="str">
        <f>MAIN!B244</f>
        <v>QTUM US Equity</v>
      </c>
      <c r="C243" s="4" t="str">
        <f>MAIN!C243</f>
        <v>NASDAQ-100 Equal Weighted Index Shares</v>
      </c>
      <c r="D243" s="4" t="str">
        <f>MAIN!D243</f>
        <v>ETF</v>
      </c>
      <c r="E243" s="4">
        <f ca="1">VLOOKUP($B243,MAIN!$B:$E,4,FALSE)</f>
        <v>5</v>
      </c>
      <c r="F243" s="3">
        <f>[3]INPUT!B243</f>
        <v>45958</v>
      </c>
      <c r="G243" s="3">
        <f>[3]INPUT!C243</f>
        <v>0</v>
      </c>
      <c r="H243" s="3">
        <f>[3]INPUT!D243</f>
        <v>0</v>
      </c>
      <c r="I243" s="3">
        <f>[3]INPUT!E243</f>
        <v>45980</v>
      </c>
      <c r="J243" s="3">
        <f>[3]INPUT!F243</f>
        <v>0</v>
      </c>
      <c r="K243" s="3">
        <f>[3]INPUT!G243</f>
        <v>0</v>
      </c>
    </row>
    <row r="244" spans="1:11" x14ac:dyDescent="0.25">
      <c r="A244" s="4">
        <v>243</v>
      </c>
      <c r="B244" s="4" t="str">
        <f>MAIN!B245</f>
        <v>QUAL US Equity</v>
      </c>
      <c r="C244" s="4" t="str">
        <f>MAIN!C244</f>
        <v>Quantum ETF</v>
      </c>
      <c r="D244" s="4" t="str">
        <f>MAIN!D244</f>
        <v>ETF</v>
      </c>
      <c r="E244" s="4">
        <f ca="1">VLOOKUP($B244,MAIN!$B:$E,4,FALSE)</f>
        <v>5</v>
      </c>
      <c r="F244" s="3">
        <f>[3]INPUT!B244</f>
        <v>45958</v>
      </c>
      <c r="G244" s="3">
        <f>[3]INPUT!C244</f>
        <v>0</v>
      </c>
      <c r="H244" s="3">
        <f>[3]INPUT!D244</f>
        <v>46034</v>
      </c>
      <c r="I244" s="3">
        <f>[3]INPUT!E244</f>
        <v>0</v>
      </c>
      <c r="J244" s="3">
        <f>[3]INPUT!F244</f>
        <v>0</v>
      </c>
      <c r="K244" s="3">
        <f>[3]INPUT!G244</f>
        <v>0</v>
      </c>
    </row>
    <row r="245" spans="1:11" x14ac:dyDescent="0.25">
      <c r="A245" s="4">
        <v>244</v>
      </c>
      <c r="B245" s="4" t="str">
        <f>MAIN!B246</f>
        <v>REMX US Equity</v>
      </c>
      <c r="C245" s="4" t="str">
        <f>MAIN!C245</f>
        <v>MSCI USA Quality Factor ETF</v>
      </c>
      <c r="D245" s="4" t="str">
        <f>MAIN!D245</f>
        <v>ETF</v>
      </c>
      <c r="E245" s="4">
        <f ca="1">VLOOKUP($B245,MAIN!$B:$E,4,FALSE)</f>
        <v>7</v>
      </c>
      <c r="F245" s="3">
        <f>[3]INPUT!B245</f>
        <v>45958</v>
      </c>
      <c r="G245" s="3">
        <f>[3]INPUT!C245</f>
        <v>0</v>
      </c>
      <c r="H245" s="3">
        <f>[3]INPUT!D245</f>
        <v>0</v>
      </c>
      <c r="I245" s="3">
        <f>[3]INPUT!E245</f>
        <v>45964</v>
      </c>
      <c r="J245" s="3">
        <f>[3]INPUT!F245</f>
        <v>0</v>
      </c>
      <c r="K245" s="3">
        <f>[3]INPUT!G245</f>
        <v>0</v>
      </c>
    </row>
    <row r="246" spans="1:11" x14ac:dyDescent="0.25">
      <c r="A246" s="4">
        <v>245</v>
      </c>
      <c r="B246" s="4" t="str">
        <f>MAIN!B247</f>
        <v>ROBO US Equity</v>
      </c>
      <c r="C246" s="4" t="str">
        <f>MAIN!C246</f>
        <v>Rare Earth and Strategic Metals ETF</v>
      </c>
      <c r="D246" s="4" t="str">
        <f>MAIN!D246</f>
        <v>ETF</v>
      </c>
      <c r="E246" s="4">
        <f ca="1">VLOOKUP($B246,MAIN!$B:$E,4,FALSE)</f>
        <v>6</v>
      </c>
      <c r="F246" s="3">
        <f>[3]INPUT!B246</f>
        <v>46029</v>
      </c>
      <c r="G246" s="3">
        <f>[3]INPUT!C246</f>
        <v>0</v>
      </c>
      <c r="H246" s="3">
        <f>[3]INPUT!D246</f>
        <v>46029</v>
      </c>
      <c r="I246" s="3">
        <f>[3]INPUT!E246</f>
        <v>0</v>
      </c>
      <c r="J246" s="3">
        <f>[3]INPUT!F246</f>
        <v>46052</v>
      </c>
      <c r="K246" s="3">
        <f>[3]INPUT!G246</f>
        <v>0</v>
      </c>
    </row>
    <row r="247" spans="1:11" x14ac:dyDescent="0.25">
      <c r="A247" s="4">
        <v>246</v>
      </c>
      <c r="B247" s="4" t="str">
        <f>MAIN!B248</f>
        <v>RSP US Equity</v>
      </c>
      <c r="C247" s="4" t="str">
        <f>MAIN!C247</f>
        <v>Global Robotics and Automation Index ETF</v>
      </c>
      <c r="D247" s="4" t="str">
        <f>MAIN!D247</f>
        <v>ETF</v>
      </c>
      <c r="E247" s="4">
        <f ca="1">VLOOKUP($B247,MAIN!$B:$E,4,FALSE)</f>
        <v>2</v>
      </c>
      <c r="F247" s="3">
        <f>[3]INPUT!B247</f>
        <v>45958</v>
      </c>
      <c r="G247" s="3">
        <f>[3]INPUT!C247</f>
        <v>0</v>
      </c>
      <c r="H247" s="3">
        <f>[3]INPUT!D247</f>
        <v>46029</v>
      </c>
      <c r="I247" s="3">
        <f>[3]INPUT!E247</f>
        <v>0</v>
      </c>
      <c r="J247" s="3">
        <f>[3]INPUT!F247</f>
        <v>0</v>
      </c>
      <c r="K247" s="3">
        <f>[3]INPUT!G247</f>
        <v>0</v>
      </c>
    </row>
    <row r="248" spans="1:11" x14ac:dyDescent="0.25">
      <c r="A248" s="4">
        <v>247</v>
      </c>
      <c r="B248" s="4" t="str">
        <f>MAIN!B249</f>
        <v>SCHD US Equity</v>
      </c>
      <c r="C248" s="4" t="str">
        <f>MAIN!C248</f>
        <v>S&amp;P 500 Equal Weight ETF</v>
      </c>
      <c r="D248" s="4" t="str">
        <f>MAIN!D248</f>
        <v>ETF</v>
      </c>
      <c r="E248" s="4">
        <f ca="1">VLOOKUP($B248,MAIN!$B:$E,4,FALSE)</f>
        <v>1</v>
      </c>
      <c r="F248" s="3">
        <f>[3]INPUT!B248</f>
        <v>45996</v>
      </c>
      <c r="G248" s="3">
        <f>[3]INPUT!C248</f>
        <v>0</v>
      </c>
      <c r="H248" s="3">
        <f>[3]INPUT!D248</f>
        <v>0</v>
      </c>
      <c r="I248" s="3">
        <f>[3]INPUT!E248</f>
        <v>45958</v>
      </c>
      <c r="J248" s="3">
        <f>[3]INPUT!F248</f>
        <v>0</v>
      </c>
      <c r="K248" s="3">
        <f>[3]INPUT!G248</f>
        <v>0</v>
      </c>
    </row>
    <row r="249" spans="1:11" x14ac:dyDescent="0.25">
      <c r="A249" s="4">
        <v>248</v>
      </c>
      <c r="B249" s="4" t="str">
        <f>MAIN!B250</f>
        <v>SCHG US Equity</v>
      </c>
      <c r="C249" s="4" t="str">
        <f>MAIN!C249</f>
        <v>US Dividend Equity ETF</v>
      </c>
      <c r="D249" s="4" t="str">
        <f>MAIN!D249</f>
        <v>ETF</v>
      </c>
      <c r="E249" s="4">
        <f ca="1">VLOOKUP($B249,MAIN!$B:$E,4,FALSE)</f>
        <v>-1</v>
      </c>
      <c r="F249" s="3">
        <f>[3]INPUT!B249</f>
        <v>46062</v>
      </c>
      <c r="G249" s="3">
        <f>[3]INPUT!C249</f>
        <v>0</v>
      </c>
      <c r="H249" s="3">
        <f>[3]INPUT!D249</f>
        <v>0</v>
      </c>
      <c r="I249" s="3">
        <f>[3]INPUT!E249</f>
        <v>45958</v>
      </c>
      <c r="J249" s="3">
        <f>[3]INPUT!F249</f>
        <v>0</v>
      </c>
      <c r="K249" s="3">
        <f>[3]INPUT!G249</f>
        <v>0</v>
      </c>
    </row>
    <row r="250" spans="1:11" x14ac:dyDescent="0.25">
      <c r="A250" s="4">
        <v>249</v>
      </c>
      <c r="B250" s="4" t="str">
        <f>MAIN!B251</f>
        <v>SCHV US Equity</v>
      </c>
      <c r="C250" s="4" t="str">
        <f>MAIN!C250</f>
        <v>U.S. Large-Cap Growth ETF</v>
      </c>
      <c r="D250" s="4" t="str">
        <f>MAIN!D250</f>
        <v>ETF</v>
      </c>
      <c r="E250" s="4">
        <f ca="1">VLOOKUP($B250,MAIN!$B:$E,4,FALSE)</f>
        <v>2</v>
      </c>
      <c r="F250" s="3">
        <f>[3]INPUT!B250</f>
        <v>45958</v>
      </c>
      <c r="G250" s="3">
        <f>[3]INPUT!C250</f>
        <v>0</v>
      </c>
      <c r="H250" s="3">
        <f>[3]INPUT!D250</f>
        <v>45958</v>
      </c>
      <c r="I250" s="3">
        <f>[3]INPUT!E250</f>
        <v>0</v>
      </c>
      <c r="J250" s="3">
        <f>[3]INPUT!F250</f>
        <v>0</v>
      </c>
      <c r="K250" s="3">
        <f>[3]INPUT!G250</f>
        <v>0</v>
      </c>
    </row>
    <row r="251" spans="1:11" x14ac:dyDescent="0.25">
      <c r="A251" s="4">
        <v>250</v>
      </c>
      <c r="B251" s="4" t="str">
        <f>MAIN!B252</f>
        <v>SGOV US Equity</v>
      </c>
      <c r="C251" s="4" t="str">
        <f>MAIN!C251</f>
        <v>U.S. Large-Cap Value ETF</v>
      </c>
      <c r="D251" s="4" t="str">
        <f>MAIN!D251</f>
        <v>ETF</v>
      </c>
      <c r="E251" s="4">
        <f ca="1">VLOOKUP($B251,MAIN!$B:$E,4,FALSE)</f>
        <v>-5</v>
      </c>
      <c r="F251" s="3">
        <f>[3]INPUT!B251</f>
        <v>46031</v>
      </c>
      <c r="G251" s="3">
        <f>[3]INPUT!C251</f>
        <v>0</v>
      </c>
      <c r="H251" s="3">
        <f>[3]INPUT!D251</f>
        <v>0</v>
      </c>
      <c r="I251" s="3">
        <f>[3]INPUT!E251</f>
        <v>45958</v>
      </c>
      <c r="J251" s="3">
        <f>[3]INPUT!F251</f>
        <v>0</v>
      </c>
      <c r="K251" s="3">
        <f>[3]INPUT!G251</f>
        <v>0</v>
      </c>
    </row>
    <row r="252" spans="1:11" x14ac:dyDescent="0.25">
      <c r="A252" s="4">
        <v>251</v>
      </c>
      <c r="B252" s="4" t="str">
        <f>MAIN!B253</f>
        <v>SHLD US Equity</v>
      </c>
      <c r="C252" s="4" t="str">
        <f>MAIN!C252</f>
        <v>0-3 Month Treasury Bond ETF</v>
      </c>
      <c r="D252" s="4" t="str">
        <f>MAIN!D252</f>
        <v>ETF</v>
      </c>
      <c r="E252" s="4">
        <f ca="1">VLOOKUP($B252,MAIN!$B:$E,4,FALSE)</f>
        <v>5</v>
      </c>
      <c r="F252" s="3">
        <f>[3]INPUT!B252</f>
        <v>45958</v>
      </c>
      <c r="G252" s="3">
        <f>[3]INPUT!C252</f>
        <v>0</v>
      </c>
      <c r="H252" s="3">
        <f>[3]INPUT!D252</f>
        <v>0</v>
      </c>
      <c r="I252" s="3">
        <f>[3]INPUT!E252</f>
        <v>45958</v>
      </c>
      <c r="J252" s="3">
        <f>[3]INPUT!F252</f>
        <v>0</v>
      </c>
      <c r="K252" s="3">
        <f>[3]INPUT!G252</f>
        <v>0</v>
      </c>
    </row>
    <row r="253" spans="1:11" x14ac:dyDescent="0.25">
      <c r="A253" s="4">
        <v>252</v>
      </c>
      <c r="B253" s="4" t="str">
        <f>MAIN!B254</f>
        <v>SIL US Equity</v>
      </c>
      <c r="C253" s="4" t="str">
        <f>MAIN!C253</f>
        <v>Defense Tech ETF</v>
      </c>
      <c r="D253" s="4" t="str">
        <f>MAIN!D253</f>
        <v>ETF</v>
      </c>
      <c r="E253" s="4">
        <f ca="1">VLOOKUP($B253,MAIN!$B:$E,4,FALSE)</f>
        <v>7</v>
      </c>
      <c r="F253" s="3">
        <f>[3]INPUT!B253</f>
        <v>46030</v>
      </c>
      <c r="G253" s="3">
        <f>[3]INPUT!C253</f>
        <v>0</v>
      </c>
      <c r="H253" s="3">
        <f>[3]INPUT!D253</f>
        <v>46031</v>
      </c>
      <c r="I253" s="3">
        <f>[3]INPUT!E253</f>
        <v>0</v>
      </c>
      <c r="J253" s="3">
        <f>[3]INPUT!F253</f>
        <v>0</v>
      </c>
      <c r="K253" s="3">
        <f>[3]INPUT!G253</f>
        <v>0</v>
      </c>
    </row>
    <row r="254" spans="1:11" x14ac:dyDescent="0.25">
      <c r="A254" s="4">
        <v>253</v>
      </c>
      <c r="B254" s="4" t="str">
        <f>MAIN!B255</f>
        <v>SILJ US Equity</v>
      </c>
      <c r="C254" s="4" t="str">
        <f>MAIN!C254</f>
        <v>Silver Miners ETF</v>
      </c>
      <c r="D254" s="4" t="str">
        <f>MAIN!D254</f>
        <v>ETF</v>
      </c>
      <c r="E254" s="4">
        <f ca="1">VLOOKUP($B254,MAIN!$B:$E,4,FALSE)</f>
        <v>7</v>
      </c>
      <c r="F254" s="3">
        <f>[3]INPUT!B254</f>
        <v>46003</v>
      </c>
      <c r="G254" s="3">
        <f>[3]INPUT!C254</f>
        <v>0</v>
      </c>
      <c r="H254" s="3">
        <f>[3]INPUT!D254</f>
        <v>46003</v>
      </c>
      <c r="I254" s="3">
        <f>[3]INPUT!E254</f>
        <v>0</v>
      </c>
      <c r="J254" s="3">
        <f>[3]INPUT!F254</f>
        <v>46052</v>
      </c>
      <c r="K254" s="3">
        <f>[3]INPUT!G254</f>
        <v>0</v>
      </c>
    </row>
    <row r="255" spans="1:11" x14ac:dyDescent="0.25">
      <c r="A255" s="4">
        <v>254</v>
      </c>
      <c r="B255" s="4" t="str">
        <f>MAIN!B256</f>
        <v>SKYY US Equity</v>
      </c>
      <c r="C255" s="4" t="str">
        <f>MAIN!C255</f>
        <v>Amplify Junior Silver Miners ETF</v>
      </c>
      <c r="D255" s="4" t="str">
        <f>MAIN!D255</f>
        <v>ETF</v>
      </c>
      <c r="E255" s="4">
        <f ca="1">VLOOKUP($B255,MAIN!$B:$E,4,FALSE)</f>
        <v>-1</v>
      </c>
      <c r="F255" s="3">
        <f>[3]INPUT!B255</f>
        <v>46003</v>
      </c>
      <c r="G255" s="3">
        <f>[3]INPUT!C255</f>
        <v>0</v>
      </c>
      <c r="H255" s="3">
        <f>[3]INPUT!D255</f>
        <v>46003</v>
      </c>
      <c r="I255" s="3">
        <f>[3]INPUT!E255</f>
        <v>0</v>
      </c>
      <c r="J255" s="3">
        <f>[3]INPUT!F255</f>
        <v>46052</v>
      </c>
      <c r="K255" s="3">
        <f>[3]INPUT!G255</f>
        <v>0</v>
      </c>
    </row>
    <row r="256" spans="1:11" x14ac:dyDescent="0.25">
      <c r="A256" s="4">
        <v>255</v>
      </c>
      <c r="B256" s="4" t="str">
        <f>MAIN!B257</f>
        <v>SLV US Equity</v>
      </c>
      <c r="C256" s="4" t="str">
        <f>MAIN!C256</f>
        <v>First Trust Cloud Computing ETF</v>
      </c>
      <c r="D256" s="4" t="str">
        <f>MAIN!D256</f>
        <v>ETF</v>
      </c>
      <c r="E256" s="4">
        <f ca="1">VLOOKUP($B256,MAIN!$B:$E,4,FALSE)</f>
        <v>7</v>
      </c>
      <c r="F256" s="3">
        <f>[3]INPUT!B256</f>
        <v>45958</v>
      </c>
      <c r="G256" s="3">
        <f>[3]INPUT!C256</f>
        <v>0</v>
      </c>
      <c r="H256" s="3">
        <f>[3]INPUT!D256</f>
        <v>0</v>
      </c>
      <c r="I256" s="3">
        <f>[3]INPUT!E256</f>
        <v>46057</v>
      </c>
      <c r="J256" s="3">
        <f>[3]INPUT!F256</f>
        <v>0</v>
      </c>
      <c r="K256" s="3">
        <f>[3]INPUT!G256</f>
        <v>0</v>
      </c>
    </row>
    <row r="257" spans="1:11" x14ac:dyDescent="0.25">
      <c r="A257" s="4">
        <v>256</v>
      </c>
      <c r="B257" s="4" t="str">
        <f>MAIN!B258</f>
        <v>SMH US Equity</v>
      </c>
      <c r="C257" s="4" t="str">
        <f>MAIN!C257</f>
        <v>Silver Trust</v>
      </c>
      <c r="D257" s="4" t="str">
        <f>MAIN!D257</f>
        <v>ETF</v>
      </c>
      <c r="E257" s="4">
        <f ca="1">VLOOKUP($B257,MAIN!$B:$E,4,FALSE)</f>
        <v>5</v>
      </c>
      <c r="F257" s="3">
        <f>[3]INPUT!B257</f>
        <v>46051</v>
      </c>
      <c r="G257" s="3">
        <f>[3]INPUT!C257</f>
        <v>0</v>
      </c>
      <c r="H257" s="3">
        <f>[3]INPUT!D257</f>
        <v>46051</v>
      </c>
      <c r="I257" s="3">
        <f>[3]INPUT!E257</f>
        <v>0</v>
      </c>
      <c r="J257" s="3">
        <f>[3]INPUT!F257</f>
        <v>46052</v>
      </c>
      <c r="K257" s="3">
        <f>[3]INPUT!G257</f>
        <v>0</v>
      </c>
    </row>
    <row r="258" spans="1:11" x14ac:dyDescent="0.25">
      <c r="A258" s="4">
        <v>257</v>
      </c>
      <c r="B258" s="4" t="str">
        <f>MAIN!B259</f>
        <v>SPHB US Equity</v>
      </c>
      <c r="C258" s="4" t="str">
        <f>MAIN!C258</f>
        <v>Semiconductor ETF</v>
      </c>
      <c r="D258" s="4" t="str">
        <f>MAIN!D258</f>
        <v>ETF</v>
      </c>
      <c r="E258" s="4">
        <f ca="1">VLOOKUP($B258,MAIN!$B:$E,4,FALSE)</f>
        <v>5</v>
      </c>
      <c r="F258" s="3">
        <f>[3]INPUT!B258</f>
        <v>45958</v>
      </c>
      <c r="G258" s="3">
        <f>[3]INPUT!C258</f>
        <v>0</v>
      </c>
      <c r="H258" s="3">
        <f>[3]INPUT!D258</f>
        <v>45958</v>
      </c>
      <c r="I258" s="3">
        <f>[3]INPUT!E258</f>
        <v>0</v>
      </c>
      <c r="J258" s="3">
        <f>[3]INPUT!F258</f>
        <v>0</v>
      </c>
      <c r="K258" s="3">
        <f>[3]INPUT!G258</f>
        <v>0</v>
      </c>
    </row>
    <row r="259" spans="1:11" x14ac:dyDescent="0.25">
      <c r="A259" s="4">
        <v>258</v>
      </c>
      <c r="B259" s="4" t="str">
        <f>MAIN!B260</f>
        <v>SPHQ US Equity</v>
      </c>
      <c r="C259" s="4" t="str">
        <f>MAIN!C259</f>
        <v>S&amp;P 500 High Beta ETF</v>
      </c>
      <c r="D259" s="4" t="str">
        <f>MAIN!D259</f>
        <v>ETF</v>
      </c>
      <c r="E259" s="4">
        <f ca="1">VLOOKUP($B259,MAIN!$B:$E,4,FALSE)</f>
        <v>2</v>
      </c>
      <c r="F259" s="3">
        <f>[3]INPUT!B259</f>
        <v>45959</v>
      </c>
      <c r="G259" s="3">
        <f>[3]INPUT!C259</f>
        <v>0</v>
      </c>
      <c r="H259" s="3">
        <f>[3]INPUT!D259</f>
        <v>45996</v>
      </c>
      <c r="I259" s="3">
        <f>[3]INPUT!E259</f>
        <v>0</v>
      </c>
      <c r="J259" s="3">
        <f>[3]INPUT!F259</f>
        <v>0</v>
      </c>
      <c r="K259" s="3">
        <f>[3]INPUT!G259</f>
        <v>0</v>
      </c>
    </row>
    <row r="260" spans="1:11" x14ac:dyDescent="0.25">
      <c r="A260" s="4">
        <v>259</v>
      </c>
      <c r="B260" s="4" t="str">
        <f>MAIN!B261</f>
        <v>SPLV US Equity</v>
      </c>
      <c r="C260" s="4" t="str">
        <f>MAIN!C260</f>
        <v>S&amp;P 500 Quality ETF</v>
      </c>
      <c r="D260" s="4" t="str">
        <f>MAIN!D260</f>
        <v>ETF</v>
      </c>
      <c r="E260" s="4">
        <f ca="1">VLOOKUP($B260,MAIN!$B:$E,4,FALSE)</f>
        <v>7</v>
      </c>
      <c r="F260" s="3">
        <f>[3]INPUT!B260</f>
        <v>45996</v>
      </c>
      <c r="G260" s="3">
        <f>[3]INPUT!C260</f>
        <v>0</v>
      </c>
      <c r="H260" s="3">
        <f>[3]INPUT!D260</f>
        <v>0</v>
      </c>
      <c r="I260" s="3">
        <f>[3]INPUT!E260</f>
        <v>45958</v>
      </c>
      <c r="J260" s="3">
        <f>[3]INPUT!F260</f>
        <v>0</v>
      </c>
      <c r="K260" s="3">
        <f>[3]INPUT!G260</f>
        <v>0</v>
      </c>
    </row>
    <row r="261" spans="1:11" x14ac:dyDescent="0.25">
      <c r="A261" s="4">
        <v>260</v>
      </c>
      <c r="B261" s="4" t="str">
        <f>MAIN!B262</f>
        <v>SPMO US Equity</v>
      </c>
      <c r="C261" s="4" t="str">
        <f>MAIN!C261</f>
        <v>S&amp;P 500 Low Volatility ETF</v>
      </c>
      <c r="D261" s="4" t="str">
        <f>MAIN!D261</f>
        <v>ETF</v>
      </c>
      <c r="E261" s="4">
        <f ca="1">VLOOKUP($B261,MAIN!$B:$E,4,FALSE)</f>
        <v>3</v>
      </c>
      <c r="F261" s="3">
        <f>[3]INPUT!B261</f>
        <v>46058</v>
      </c>
      <c r="G261" s="3">
        <f>[3]INPUT!C261</f>
        <v>0</v>
      </c>
      <c r="H261" s="3">
        <f>[3]INPUT!D261</f>
        <v>0</v>
      </c>
      <c r="I261" s="3">
        <f>[3]INPUT!E261</f>
        <v>45958</v>
      </c>
      <c r="J261" s="3">
        <f>[3]INPUT!F261</f>
        <v>0</v>
      </c>
      <c r="K261" s="3">
        <f>[3]INPUT!G261</f>
        <v>0</v>
      </c>
    </row>
    <row r="262" spans="1:11" x14ac:dyDescent="0.25">
      <c r="A262" s="4">
        <v>261</v>
      </c>
      <c r="B262" s="4" t="str">
        <f>MAIN!B263</f>
        <v>SPY US Equity</v>
      </c>
      <c r="C262" s="4" t="str">
        <f>MAIN!C262</f>
        <v>S&amp;P 500 Momentum ETF</v>
      </c>
      <c r="D262" s="4" t="str">
        <f>MAIN!D262</f>
        <v>ETF</v>
      </c>
      <c r="E262" s="4">
        <f ca="1">VLOOKUP($B262,MAIN!$B:$E,4,FALSE)</f>
        <v>5</v>
      </c>
      <c r="F262" s="3">
        <f>[3]INPUT!B262</f>
        <v>45958</v>
      </c>
      <c r="G262" s="3">
        <f>[3]INPUT!C262</f>
        <v>0</v>
      </c>
      <c r="H262" s="3">
        <f>[3]INPUT!D262</f>
        <v>0</v>
      </c>
      <c r="I262" s="3">
        <f>[3]INPUT!E262</f>
        <v>0</v>
      </c>
      <c r="J262" s="3">
        <f>[3]INPUT!F262</f>
        <v>0</v>
      </c>
      <c r="K262" s="3">
        <f>[3]INPUT!G262</f>
        <v>0</v>
      </c>
    </row>
    <row r="263" spans="1:11" x14ac:dyDescent="0.25">
      <c r="A263" s="4">
        <v>262</v>
      </c>
      <c r="B263" s="4" t="str">
        <f>MAIN!B264</f>
        <v>TAN US Equity</v>
      </c>
      <c r="C263" s="4" t="str">
        <f>MAIN!C263</f>
        <v>SPDR S&amp;P 500 ETF Trust</v>
      </c>
      <c r="D263" s="4" t="str">
        <f>MAIN!D263</f>
        <v>ETF</v>
      </c>
      <c r="E263" s="4">
        <f ca="1">VLOOKUP($B263,MAIN!$B:$E,4,FALSE)</f>
        <v>5</v>
      </c>
      <c r="F263" s="3">
        <f>[3]INPUT!B263</f>
        <v>45958</v>
      </c>
      <c r="G263" s="3">
        <f>[3]INPUT!C263</f>
        <v>0</v>
      </c>
      <c r="H263" s="3">
        <f>[3]INPUT!D263</f>
        <v>46042</v>
      </c>
      <c r="I263" s="3">
        <f>[3]INPUT!E263</f>
        <v>0</v>
      </c>
      <c r="J263" s="3">
        <f>[3]INPUT!F263</f>
        <v>0</v>
      </c>
      <c r="K263" s="3">
        <f>[3]INPUT!G263</f>
        <v>0</v>
      </c>
    </row>
    <row r="264" spans="1:11" x14ac:dyDescent="0.25">
      <c r="A264" s="4">
        <v>263</v>
      </c>
      <c r="B264" s="4" t="str">
        <f>MAIN!B265</f>
        <v>TBT US Equity</v>
      </c>
      <c r="C264" s="4" t="str">
        <f>MAIN!C264</f>
        <v>Solar ETF</v>
      </c>
      <c r="D264" s="4" t="str">
        <f>MAIN!D264</f>
        <v>ETF</v>
      </c>
      <c r="E264" s="4">
        <f ca="1">VLOOKUP($B264,MAIN!$B:$E,4,FALSE)</f>
        <v>-1</v>
      </c>
      <c r="F264" s="3">
        <f>[3]INPUT!B264</f>
        <v>45964</v>
      </c>
      <c r="G264" s="3">
        <f>[3]INPUT!C264</f>
        <v>0</v>
      </c>
      <c r="H264" s="3">
        <f>[3]INPUT!D264</f>
        <v>46045</v>
      </c>
      <c r="I264" s="3">
        <f>[3]INPUT!E264</f>
        <v>0</v>
      </c>
      <c r="J264" s="3">
        <f>[3]INPUT!F264</f>
        <v>0</v>
      </c>
      <c r="K264" s="3">
        <f>[3]INPUT!G264</f>
        <v>0</v>
      </c>
    </row>
    <row r="265" spans="1:11" x14ac:dyDescent="0.25">
      <c r="A265" s="4">
        <v>264</v>
      </c>
      <c r="B265" s="4" t="str">
        <f>MAIN!B266</f>
        <v>TIGR US Equity</v>
      </c>
      <c r="C265" s="4" t="str">
        <f>MAIN!C265</f>
        <v>UltraShort 20+ Year Treasury ETF</v>
      </c>
      <c r="D265" s="4" t="str">
        <f>MAIN!D265</f>
        <v>ETF</v>
      </c>
      <c r="E265" s="4">
        <f ca="1">VLOOKUP($B265,MAIN!$B:$E,4,FALSE)</f>
        <v>-1</v>
      </c>
      <c r="F265" s="3">
        <f>[3]INPUT!B265</f>
        <v>0</v>
      </c>
      <c r="G265" s="3">
        <f>[3]INPUT!C265</f>
        <v>0</v>
      </c>
      <c r="H265" s="3">
        <f>[3]INPUT!D265</f>
        <v>0</v>
      </c>
      <c r="I265" s="3">
        <f>[3]INPUT!E265</f>
        <v>45958</v>
      </c>
      <c r="J265" s="3">
        <f>[3]INPUT!F265</f>
        <v>0</v>
      </c>
      <c r="K265" s="3">
        <f>[3]INPUT!G265</f>
        <v>0</v>
      </c>
    </row>
    <row r="266" spans="1:11" x14ac:dyDescent="0.25">
      <c r="A266" s="4">
        <v>265</v>
      </c>
      <c r="B266" s="4" t="str">
        <f>MAIN!B267</f>
        <v>TIP US Equity</v>
      </c>
      <c r="C266" s="4" t="str">
        <f>MAIN!C266</f>
        <v>Up Fintech Holding Ltd ETF</v>
      </c>
      <c r="D266" s="4" t="str">
        <f>MAIN!D266</f>
        <v>ETF</v>
      </c>
      <c r="E266" s="4">
        <f ca="1">VLOOKUP($B266,MAIN!$B:$E,4,FALSE)</f>
        <v>5</v>
      </c>
      <c r="F266" s="3">
        <f>[3]INPUT!B266</f>
        <v>0</v>
      </c>
      <c r="G266" s="3">
        <f>[3]INPUT!C266</f>
        <v>0</v>
      </c>
      <c r="H266" s="3">
        <f>[3]INPUT!D266</f>
        <v>0</v>
      </c>
      <c r="I266" s="3">
        <f>[3]INPUT!E266</f>
        <v>0</v>
      </c>
      <c r="J266" s="3">
        <f>[3]INPUT!F266</f>
        <v>0</v>
      </c>
      <c r="K266" s="3">
        <f>[3]INPUT!G266</f>
        <v>0</v>
      </c>
    </row>
    <row r="267" spans="1:11" x14ac:dyDescent="0.25">
      <c r="A267" s="4">
        <v>266</v>
      </c>
      <c r="B267" s="4" t="str">
        <f>MAIN!B268</f>
        <v>TLT US Equity</v>
      </c>
      <c r="C267" s="4" t="str">
        <f>MAIN!C267</f>
        <v>TIPS Bond ETF</v>
      </c>
      <c r="D267" s="4" t="str">
        <f>MAIN!D267</f>
        <v>ETF</v>
      </c>
      <c r="E267" s="4">
        <f ca="1">VLOOKUP($B267,MAIN!$B:$E,4,FALSE)</f>
        <v>4</v>
      </c>
      <c r="F267" s="3">
        <f>[3]INPUT!B267</f>
        <v>0</v>
      </c>
      <c r="G267" s="3">
        <f>[3]INPUT!C267</f>
        <v>0</v>
      </c>
      <c r="H267" s="3">
        <f>[3]INPUT!D267</f>
        <v>0</v>
      </c>
      <c r="I267" s="3">
        <f>[3]INPUT!E267</f>
        <v>45958</v>
      </c>
      <c r="J267" s="3">
        <f>[3]INPUT!F267</f>
        <v>0</v>
      </c>
      <c r="K267" s="3">
        <f>[3]INPUT!G267</f>
        <v>0</v>
      </c>
    </row>
    <row r="268" spans="1:11" x14ac:dyDescent="0.25">
      <c r="A268" s="4">
        <v>267</v>
      </c>
      <c r="B268" s="4" t="str">
        <f>MAIN!B269</f>
        <v>TUR US Equity</v>
      </c>
      <c r="C268" s="4" t="str">
        <f>MAIN!C268</f>
        <v>20+ Year Treasury Bond ETF</v>
      </c>
      <c r="D268" s="4" t="str">
        <f>MAIN!D268</f>
        <v>ETF</v>
      </c>
      <c r="E268" s="4">
        <f ca="1">VLOOKUP($B268,MAIN!$B:$E,4,FALSE)</f>
        <v>4</v>
      </c>
      <c r="F268" s="3">
        <f>[3]INPUT!B268</f>
        <v>0</v>
      </c>
      <c r="G268" s="3">
        <f>[3]INPUT!C268</f>
        <v>0</v>
      </c>
      <c r="H268" s="3">
        <f>[3]INPUT!D268</f>
        <v>0</v>
      </c>
      <c r="I268" s="3">
        <f>[3]INPUT!E268</f>
        <v>45992</v>
      </c>
      <c r="J268" s="3">
        <f>[3]INPUT!F268</f>
        <v>0</v>
      </c>
      <c r="K268" s="3">
        <f>[3]INPUT!G268</f>
        <v>0</v>
      </c>
    </row>
    <row r="269" spans="1:11" x14ac:dyDescent="0.25">
      <c r="A269" s="4">
        <v>268</v>
      </c>
      <c r="B269" s="4" t="str">
        <f>MAIN!B270</f>
        <v>UAE US Equity</v>
      </c>
      <c r="C269" s="4" t="str">
        <f>MAIN!C269</f>
        <v>MSCI Turkey ETF</v>
      </c>
      <c r="D269" s="4" t="str">
        <f>MAIN!D269</f>
        <v>ETF</v>
      </c>
      <c r="E269" s="4">
        <f ca="1">VLOOKUP($B269,MAIN!$B:$E,4,FALSE)</f>
        <v>1</v>
      </c>
      <c r="F269" s="3">
        <f>[3]INPUT!B269</f>
        <v>46038</v>
      </c>
      <c r="G269" s="3">
        <f>[3]INPUT!C269</f>
        <v>0</v>
      </c>
      <c r="H269" s="3">
        <f>[3]INPUT!D269</f>
        <v>0</v>
      </c>
      <c r="I269" s="3">
        <f>[3]INPUT!E269</f>
        <v>0</v>
      </c>
      <c r="J269" s="3">
        <f>[3]INPUT!F269</f>
        <v>0</v>
      </c>
      <c r="K269" s="3">
        <f>[3]INPUT!G269</f>
        <v>0</v>
      </c>
    </row>
    <row r="270" spans="1:11" x14ac:dyDescent="0.25">
      <c r="A270" s="4">
        <v>269</v>
      </c>
      <c r="B270" s="4" t="str">
        <f>MAIN!B271</f>
        <v>UFO US Equity</v>
      </c>
      <c r="C270" s="4" t="str">
        <f>MAIN!C270</f>
        <v>MSCI UAE ETF</v>
      </c>
      <c r="D270" s="4" t="str">
        <f>MAIN!D270</f>
        <v>ETF</v>
      </c>
      <c r="E270" s="4">
        <f ca="1">VLOOKUP($B270,MAIN!$B:$E,4,FALSE)</f>
        <v>5</v>
      </c>
      <c r="F270" s="3">
        <f>[3]INPUT!B270</f>
        <v>46044</v>
      </c>
      <c r="G270" s="3">
        <f>[3]INPUT!C270</f>
        <v>0</v>
      </c>
      <c r="H270" s="3">
        <f>[3]INPUT!D270</f>
        <v>0</v>
      </c>
      <c r="I270" s="3">
        <f>[3]INPUT!E270</f>
        <v>0</v>
      </c>
      <c r="J270" s="3">
        <f>[3]INPUT!F270</f>
        <v>0</v>
      </c>
      <c r="K270" s="3">
        <f>[3]INPUT!G270</f>
        <v>0</v>
      </c>
    </row>
    <row r="271" spans="1:11" x14ac:dyDescent="0.25">
      <c r="A271" s="4">
        <v>270</v>
      </c>
      <c r="B271" s="4" t="str">
        <f>MAIN!B272</f>
        <v>UNG US Equity</v>
      </c>
      <c r="C271" s="4" t="str">
        <f>MAIN!C271</f>
        <v>Procure Space ETF</v>
      </c>
      <c r="D271" s="4" t="str">
        <f>MAIN!D271</f>
        <v>ETF</v>
      </c>
      <c r="E271" s="4">
        <f ca="1">VLOOKUP($B271,MAIN!$B:$E,4,FALSE)</f>
        <v>-1</v>
      </c>
      <c r="F271" s="3">
        <f>[3]INPUT!B271</f>
        <v>46028</v>
      </c>
      <c r="G271" s="3">
        <f>[3]INPUT!C271</f>
        <v>0</v>
      </c>
      <c r="H271" s="3">
        <f>[3]INPUT!D271</f>
        <v>46029</v>
      </c>
      <c r="I271" s="3">
        <f>[3]INPUT!E271</f>
        <v>0</v>
      </c>
      <c r="J271" s="3">
        <f>[3]INPUT!F271</f>
        <v>0</v>
      </c>
      <c r="K271" s="3">
        <f>[3]INPUT!G271</f>
        <v>0</v>
      </c>
    </row>
    <row r="272" spans="1:11" x14ac:dyDescent="0.25">
      <c r="A272" s="4">
        <v>271</v>
      </c>
      <c r="B272" s="4" t="str">
        <f>MAIN!B273</f>
        <v>URA US Equity</v>
      </c>
      <c r="C272" s="4" t="str">
        <f>MAIN!C272</f>
        <v>United States Natural Gas Fund LP</v>
      </c>
      <c r="D272" s="4" t="str">
        <f>MAIN!D272</f>
        <v>ETF</v>
      </c>
      <c r="E272" s="4">
        <f ca="1">VLOOKUP($B272,MAIN!$B:$E,4,FALSE)</f>
        <v>7</v>
      </c>
      <c r="F272" s="3">
        <f>[3]INPUT!B272</f>
        <v>0</v>
      </c>
      <c r="G272" s="3">
        <f>[3]INPUT!C272</f>
        <v>46027</v>
      </c>
      <c r="H272" s="3">
        <f>[3]INPUT!D272</f>
        <v>0</v>
      </c>
      <c r="I272" s="3">
        <f>[3]INPUT!E272</f>
        <v>46027</v>
      </c>
      <c r="J272" s="3">
        <f>[3]INPUT!F272</f>
        <v>0</v>
      </c>
      <c r="K272" s="3">
        <f>[3]INPUT!G272</f>
        <v>0</v>
      </c>
    </row>
    <row r="273" spans="1:11" x14ac:dyDescent="0.25">
      <c r="A273" s="4">
        <v>272</v>
      </c>
      <c r="B273" s="4" t="str">
        <f>MAIN!B274</f>
        <v>URNM US Equity</v>
      </c>
      <c r="C273" s="4" t="str">
        <f>MAIN!C273</f>
        <v>Uranium ETF</v>
      </c>
      <c r="D273" s="4" t="str">
        <f>MAIN!D273</f>
        <v>ETF</v>
      </c>
      <c r="E273" s="4">
        <f ca="1">VLOOKUP($B273,MAIN!$B:$E,4,FALSE)</f>
        <v>7</v>
      </c>
      <c r="F273" s="3">
        <f>[3]INPUT!B273</f>
        <v>46050</v>
      </c>
      <c r="G273" s="3">
        <f>[3]INPUT!C273</f>
        <v>0</v>
      </c>
      <c r="H273" s="3">
        <f>[3]INPUT!D273</f>
        <v>46051</v>
      </c>
      <c r="I273" s="3">
        <f>[3]INPUT!E273</f>
        <v>0</v>
      </c>
      <c r="J273" s="3">
        <f>[3]INPUT!F273</f>
        <v>46052</v>
      </c>
      <c r="K273" s="3">
        <f>[3]INPUT!G273</f>
        <v>0</v>
      </c>
    </row>
    <row r="274" spans="1:11" x14ac:dyDescent="0.25">
      <c r="A274" s="4">
        <v>273</v>
      </c>
      <c r="B274" s="4" t="str">
        <f>MAIN!B275</f>
        <v>USMV US Equity</v>
      </c>
      <c r="C274" s="4" t="str">
        <f>MAIN!C274</f>
        <v>Sprott Uranium Miners ETF</v>
      </c>
      <c r="D274" s="4" t="str">
        <f>MAIN!D274</f>
        <v>ETF</v>
      </c>
      <c r="E274" s="4">
        <f ca="1">VLOOKUP($B274,MAIN!$B:$E,4,FALSE)</f>
        <v>5</v>
      </c>
      <c r="F274" s="3">
        <f>[3]INPUT!B274</f>
        <v>46037</v>
      </c>
      <c r="G274" s="3">
        <f>[3]INPUT!C274</f>
        <v>0</v>
      </c>
      <c r="H274" s="3">
        <f>[3]INPUT!D274</f>
        <v>46038</v>
      </c>
      <c r="I274" s="3">
        <f>[3]INPUT!E274</f>
        <v>0</v>
      </c>
      <c r="J274" s="3">
        <f>[3]INPUT!F274</f>
        <v>46055</v>
      </c>
      <c r="K274" s="3">
        <f>[3]INPUT!G274</f>
        <v>0</v>
      </c>
    </row>
    <row r="275" spans="1:11" x14ac:dyDescent="0.25">
      <c r="A275" s="4">
        <v>274</v>
      </c>
      <c r="B275" s="4" t="str">
        <f>MAIN!B276</f>
        <v>USO US Equity</v>
      </c>
      <c r="C275" s="4" t="str">
        <f>MAIN!C275</f>
        <v>MSCI USA Min Vol Factor ETF</v>
      </c>
      <c r="D275" s="4" t="str">
        <f>MAIN!D275</f>
        <v>ETF</v>
      </c>
      <c r="E275" s="4">
        <f ca="1">VLOOKUP($B275,MAIN!$B:$E,4,FALSE)</f>
        <v>5</v>
      </c>
      <c r="F275" s="3">
        <f>[3]INPUT!B275</f>
        <v>46058</v>
      </c>
      <c r="G275" s="3">
        <f>[3]INPUT!C275</f>
        <v>0</v>
      </c>
      <c r="H275" s="3">
        <f>[3]INPUT!D275</f>
        <v>0</v>
      </c>
      <c r="I275" s="3">
        <f>[3]INPUT!E275</f>
        <v>45958</v>
      </c>
      <c r="J275" s="3">
        <f>[3]INPUT!F275</f>
        <v>0</v>
      </c>
      <c r="K275" s="3">
        <f>[3]INPUT!G275</f>
        <v>0</v>
      </c>
    </row>
    <row r="276" spans="1:11" x14ac:dyDescent="0.25">
      <c r="A276" s="4">
        <v>275</v>
      </c>
      <c r="B276" s="4" t="str">
        <f>MAIN!B277</f>
        <v>UUP US Equity</v>
      </c>
      <c r="C276" s="4" t="str">
        <f>MAIN!C276</f>
        <v>United States Oil Fund LP</v>
      </c>
      <c r="D276" s="4" t="str">
        <f>MAIN!D276</f>
        <v>ETF</v>
      </c>
      <c r="E276" s="4">
        <f ca="1">VLOOKUP($B276,MAIN!$B:$E,4,FALSE)</f>
        <v>-1</v>
      </c>
      <c r="F276" s="3">
        <f>[3]INPUT!B276</f>
        <v>0</v>
      </c>
      <c r="G276" s="3">
        <f>[3]INPUT!C276</f>
        <v>0</v>
      </c>
      <c r="H276" s="3">
        <f>[3]INPUT!D276</f>
        <v>0</v>
      </c>
      <c r="I276" s="3">
        <f>[3]INPUT!E276</f>
        <v>46007</v>
      </c>
      <c r="J276" s="3">
        <f>[3]INPUT!F276</f>
        <v>0</v>
      </c>
      <c r="K276" s="3">
        <f>[3]INPUT!G276</f>
        <v>0</v>
      </c>
    </row>
    <row r="277" spans="1:11" x14ac:dyDescent="0.25">
      <c r="A277" s="4">
        <v>276</v>
      </c>
      <c r="B277" s="4" t="str">
        <f>MAIN!B278</f>
        <v>VIS US Equity</v>
      </c>
      <c r="C277" s="4" t="str">
        <f>MAIN!C277</f>
        <v>US Dollar Index Bullish Fund</v>
      </c>
      <c r="D277" s="4" t="str">
        <f>MAIN!D277</f>
        <v>ETF</v>
      </c>
      <c r="E277" s="4">
        <f ca="1">VLOOKUP($B277,MAIN!$B:$E,4,FALSE)</f>
        <v>4</v>
      </c>
      <c r="F277" s="3">
        <f>[3]INPUT!B277</f>
        <v>0</v>
      </c>
      <c r="G277" s="3">
        <f>[3]INPUT!C277</f>
        <v>0</v>
      </c>
      <c r="H277" s="3">
        <f>[3]INPUT!D277</f>
        <v>0</v>
      </c>
      <c r="I277" s="3">
        <f>[3]INPUT!E277</f>
        <v>45958</v>
      </c>
      <c r="J277" s="3">
        <f>[3]INPUT!F277</f>
        <v>0</v>
      </c>
      <c r="K277" s="3">
        <f>[3]INPUT!G277</f>
        <v>0</v>
      </c>
    </row>
    <row r="278" spans="1:11" x14ac:dyDescent="0.25">
      <c r="A278" s="4">
        <v>277</v>
      </c>
      <c r="B278" s="4" t="str">
        <f>MAIN!B279</f>
        <v>VLUE US Equity</v>
      </c>
      <c r="C278" s="4" t="str">
        <f>MAIN!C278</f>
        <v>Industrials ETF</v>
      </c>
      <c r="D278" s="4" t="str">
        <f>MAIN!D278</f>
        <v>ETF</v>
      </c>
      <c r="E278" s="4">
        <f ca="1">VLOOKUP($B278,MAIN!$B:$E,4,FALSE)</f>
        <v>2</v>
      </c>
      <c r="F278" s="3">
        <f>[3]INPUT!B278</f>
        <v>45959</v>
      </c>
      <c r="G278" s="3">
        <f>[3]INPUT!C278</f>
        <v>0</v>
      </c>
      <c r="H278" s="3">
        <f>[3]INPUT!D278</f>
        <v>46038</v>
      </c>
      <c r="I278" s="3">
        <f>[3]INPUT!E278</f>
        <v>0</v>
      </c>
      <c r="J278" s="3">
        <f>[3]INPUT!F278</f>
        <v>0</v>
      </c>
      <c r="K278" s="3">
        <f>[3]INPUT!G278</f>
        <v>0</v>
      </c>
    </row>
    <row r="279" spans="1:11" x14ac:dyDescent="0.25">
      <c r="A279" s="4">
        <v>278</v>
      </c>
      <c r="B279" s="4" t="str">
        <f>MAIN!B280</f>
        <v>VNM US Equity</v>
      </c>
      <c r="C279" s="4" t="str">
        <f>MAIN!C279</f>
        <v>MSCI USA Value Factor ETF</v>
      </c>
      <c r="D279" s="4" t="str">
        <f>MAIN!D279</f>
        <v>ETF</v>
      </c>
      <c r="E279" s="4">
        <f ca="1">VLOOKUP($B279,MAIN!$B:$E,4,FALSE)</f>
        <v>1</v>
      </c>
      <c r="F279" s="3">
        <f>[3]INPUT!B279</f>
        <v>46037</v>
      </c>
      <c r="G279" s="3">
        <f>[3]INPUT!C279</f>
        <v>0</v>
      </c>
      <c r="H279" s="3">
        <f>[3]INPUT!D279</f>
        <v>46031</v>
      </c>
      <c r="I279" s="3">
        <f>[3]INPUT!E279</f>
        <v>0</v>
      </c>
      <c r="J279" s="3">
        <f>[3]INPUT!F279</f>
        <v>0</v>
      </c>
      <c r="K279" s="3">
        <f>[3]INPUT!G279</f>
        <v>0</v>
      </c>
    </row>
    <row r="280" spans="1:11" x14ac:dyDescent="0.25">
      <c r="A280" s="4">
        <v>279</v>
      </c>
      <c r="B280" s="4" t="str">
        <f>MAIN!B281</f>
        <v>VXX US Equity</v>
      </c>
      <c r="C280" s="4" t="str">
        <f>MAIN!C280</f>
        <v>Vietnam ETF</v>
      </c>
      <c r="D280" s="4" t="str">
        <f>MAIN!D280</f>
        <v>ETF</v>
      </c>
      <c r="E280" s="4">
        <f ca="1">VLOOKUP($B280,MAIN!$B:$E,4,FALSE)</f>
        <v>-1</v>
      </c>
      <c r="F280" s="3">
        <f>[3]INPUT!B280</f>
        <v>0</v>
      </c>
      <c r="G280" s="3">
        <f>[3]INPUT!C280</f>
        <v>0</v>
      </c>
      <c r="H280" s="3">
        <f>[3]INPUT!D280</f>
        <v>0</v>
      </c>
      <c r="I280" s="3">
        <f>[3]INPUT!E280</f>
        <v>0</v>
      </c>
      <c r="J280" s="3">
        <f>[3]INPUT!F280</f>
        <v>0</v>
      </c>
      <c r="K280" s="3">
        <f>[3]INPUT!G280</f>
        <v>0</v>
      </c>
    </row>
    <row r="281" spans="1:11" x14ac:dyDescent="0.25">
      <c r="A281" s="4">
        <v>280</v>
      </c>
      <c r="B281" s="4" t="str">
        <f>MAIN!B282</f>
        <v>WCLD US Equity</v>
      </c>
      <c r="C281" s="4" t="str">
        <f>MAIN!C281</f>
        <v>VIX Short-Term Futures ETN</v>
      </c>
      <c r="D281" s="4" t="str">
        <f>MAIN!D281</f>
        <v>ETF</v>
      </c>
      <c r="E281" s="4">
        <f ca="1">VLOOKUP($B281,MAIN!$B:$E,4,FALSE)</f>
        <v>-1</v>
      </c>
      <c r="F281" s="3">
        <f>[3]INPUT!B281</f>
        <v>0</v>
      </c>
      <c r="G281" s="3">
        <f>[3]INPUT!C281</f>
        <v>46014</v>
      </c>
      <c r="H281" s="3">
        <f>[3]INPUT!D281</f>
        <v>0</v>
      </c>
      <c r="I281" s="3">
        <f>[3]INPUT!E281</f>
        <v>46014</v>
      </c>
      <c r="J281" s="3">
        <f>[3]INPUT!F281</f>
        <v>0</v>
      </c>
      <c r="K281" s="3">
        <f>[3]INPUT!G281</f>
        <v>0</v>
      </c>
    </row>
    <row r="282" spans="1:11" x14ac:dyDescent="0.25">
      <c r="A282" s="4">
        <v>281</v>
      </c>
      <c r="B282" s="4" t="str">
        <f>MAIN!B283</f>
        <v>XAR US Equity</v>
      </c>
      <c r="C282" s="4" t="str">
        <f>MAIN!C282</f>
        <v>WisdomTree Cloud Computing Fund</v>
      </c>
      <c r="D282" s="4" t="str">
        <f>MAIN!D282</f>
        <v>ETF</v>
      </c>
      <c r="E282" s="4">
        <f ca="1">VLOOKUP($B282,MAIN!$B:$E,4,FALSE)</f>
        <v>7</v>
      </c>
      <c r="F282" s="3">
        <f>[3]INPUT!B282</f>
        <v>0</v>
      </c>
      <c r="G282" s="3">
        <f>[3]INPUT!C282</f>
        <v>46058</v>
      </c>
      <c r="H282" s="3">
        <f>[3]INPUT!D282</f>
        <v>0</v>
      </c>
      <c r="I282" s="3">
        <f>[3]INPUT!E282</f>
        <v>46059</v>
      </c>
      <c r="J282" s="3">
        <f>[3]INPUT!F282</f>
        <v>0</v>
      </c>
      <c r="K282" s="3">
        <f>[3]INPUT!G282</f>
        <v>0</v>
      </c>
    </row>
    <row r="283" spans="1:11" x14ac:dyDescent="0.25">
      <c r="A283" s="4">
        <v>282</v>
      </c>
      <c r="B283" s="4" t="str">
        <f>MAIN!B284</f>
        <v>XBI US Equity</v>
      </c>
      <c r="C283" s="4" t="str">
        <f>MAIN!C283</f>
        <v>SPDR S&amp;P Aerospace &amp; Defense ETF</v>
      </c>
      <c r="D283" s="4" t="str">
        <f>MAIN!D283</f>
        <v>ETF</v>
      </c>
      <c r="E283" s="4">
        <f ca="1">VLOOKUP($B283,MAIN!$B:$E,4,FALSE)</f>
        <v>5</v>
      </c>
      <c r="F283" s="3">
        <f>[3]INPUT!B283</f>
        <v>45958</v>
      </c>
      <c r="G283" s="3">
        <f>[3]INPUT!C283</f>
        <v>0</v>
      </c>
      <c r="H283" s="3">
        <f>[3]INPUT!D283</f>
        <v>46028</v>
      </c>
      <c r="I283" s="3">
        <f>[3]INPUT!E283</f>
        <v>0</v>
      </c>
      <c r="J283" s="3">
        <f>[3]INPUT!F283</f>
        <v>46052</v>
      </c>
      <c r="K283" s="3">
        <f>[3]INPUT!G283</f>
        <v>0</v>
      </c>
    </row>
    <row r="284" spans="1:11" x14ac:dyDescent="0.25">
      <c r="A284" s="4">
        <v>283</v>
      </c>
      <c r="B284" s="4" t="str">
        <f>MAIN!B285</f>
        <v>XHB US Equity</v>
      </c>
      <c r="C284" s="4" t="str">
        <f>MAIN!C284</f>
        <v>SPDR S&amp;P Biotech ETF</v>
      </c>
      <c r="D284" s="4" t="str">
        <f>MAIN!D284</f>
        <v>ETF</v>
      </c>
      <c r="E284" s="4">
        <f ca="1">VLOOKUP($B284,MAIN!$B:$E,4,FALSE)</f>
        <v>6</v>
      </c>
      <c r="F284" s="3">
        <f>[3]INPUT!B284</f>
        <v>45958</v>
      </c>
      <c r="G284" s="3">
        <f>[3]INPUT!C284</f>
        <v>0</v>
      </c>
      <c r="H284" s="3">
        <f>[3]INPUT!D284</f>
        <v>46043</v>
      </c>
      <c r="I284" s="3">
        <f>[3]INPUT!E284</f>
        <v>0</v>
      </c>
      <c r="J284" s="3">
        <f>[3]INPUT!F284</f>
        <v>46008</v>
      </c>
      <c r="K284" s="3">
        <f>[3]INPUT!G284</f>
        <v>0</v>
      </c>
    </row>
    <row r="285" spans="1:11" x14ac:dyDescent="0.25">
      <c r="A285" s="4">
        <v>284</v>
      </c>
      <c r="B285" s="4" t="str">
        <f>MAIN!B286</f>
        <v>XLB US Equity</v>
      </c>
      <c r="C285" s="4" t="str">
        <f>MAIN!C285</f>
        <v>SPDR S&amp;P Homebuilders ETF</v>
      </c>
      <c r="D285" s="4" t="str">
        <f>MAIN!D285</f>
        <v>ETF</v>
      </c>
      <c r="E285" s="4">
        <f ca="1">VLOOKUP($B285,MAIN!$B:$E,4,FALSE)</f>
        <v>4</v>
      </c>
      <c r="F285" s="3">
        <f>[3]INPUT!B285</f>
        <v>0</v>
      </c>
      <c r="G285" s="3">
        <f>[3]INPUT!C285</f>
        <v>0</v>
      </c>
      <c r="H285" s="3">
        <f>[3]INPUT!D285</f>
        <v>0</v>
      </c>
      <c r="I285" s="3">
        <f>[3]INPUT!E285</f>
        <v>45964</v>
      </c>
      <c r="J285" s="3">
        <f>[3]INPUT!F285</f>
        <v>0</v>
      </c>
      <c r="K285" s="3">
        <f>[3]INPUT!G285</f>
        <v>0</v>
      </c>
    </row>
    <row r="286" spans="1:11" x14ac:dyDescent="0.25">
      <c r="A286" s="4">
        <v>285</v>
      </c>
      <c r="B286" s="4" t="str">
        <f>MAIN!B287</f>
        <v>XLC US Equity</v>
      </c>
      <c r="C286" s="4" t="str">
        <f>MAIN!C286</f>
        <v>Materials Select Sector SPDR Fund</v>
      </c>
      <c r="D286" s="4" t="str">
        <f>MAIN!D286</f>
        <v>ETF</v>
      </c>
      <c r="E286" s="4">
        <f ca="1">VLOOKUP($B286,MAIN!$B:$E,4,FALSE)</f>
        <v>4</v>
      </c>
      <c r="F286" s="3">
        <f>[3]INPUT!B286</f>
        <v>46034</v>
      </c>
      <c r="G286" s="3">
        <f>[3]INPUT!C286</f>
        <v>0</v>
      </c>
      <c r="H286" s="3">
        <f>[3]INPUT!D286</f>
        <v>0</v>
      </c>
      <c r="I286" s="3">
        <f>[3]INPUT!E286</f>
        <v>45958</v>
      </c>
      <c r="J286" s="3">
        <f>[3]INPUT!F286</f>
        <v>0</v>
      </c>
      <c r="K286" s="3">
        <f>[3]INPUT!G286</f>
        <v>0</v>
      </c>
    </row>
    <row r="287" spans="1:11" x14ac:dyDescent="0.25">
      <c r="A287" s="4">
        <v>286</v>
      </c>
      <c r="B287" s="4" t="str">
        <f>MAIN!B288</f>
        <v>XLE US Equity</v>
      </c>
      <c r="C287" s="4" t="str">
        <f>MAIN!C287</f>
        <v>Communication Services Select SPDR Fund</v>
      </c>
      <c r="D287" s="4" t="str">
        <f>MAIN!D287</f>
        <v>ETF</v>
      </c>
      <c r="E287" s="4">
        <f ca="1">VLOOKUP($B287,MAIN!$B:$E,4,FALSE)</f>
        <v>4</v>
      </c>
      <c r="F287" s="3">
        <f>[3]INPUT!B287</f>
        <v>46052</v>
      </c>
      <c r="G287" s="3">
        <f>[3]INPUT!C287</f>
        <v>0</v>
      </c>
      <c r="H287" s="3">
        <f>[3]INPUT!D287</f>
        <v>0</v>
      </c>
      <c r="I287" s="3">
        <f>[3]INPUT!E287</f>
        <v>0</v>
      </c>
      <c r="J287" s="3">
        <f>[3]INPUT!F287</f>
        <v>0</v>
      </c>
      <c r="K287" s="3">
        <f>[3]INPUT!G287</f>
        <v>0</v>
      </c>
    </row>
    <row r="288" spans="1:11" x14ac:dyDescent="0.25">
      <c r="A288" s="4">
        <v>287</v>
      </c>
      <c r="B288" s="4" t="str">
        <f>MAIN!B289</f>
        <v>XLF US Equity</v>
      </c>
      <c r="C288" s="4" t="str">
        <f>MAIN!C288</f>
        <v>Energy Select SPDR Fund</v>
      </c>
      <c r="D288" s="4" t="str">
        <f>MAIN!D288</f>
        <v>ETF</v>
      </c>
      <c r="E288" s="4">
        <f ca="1">VLOOKUP($B288,MAIN!$B:$E,4,FALSE)</f>
        <v>-1</v>
      </c>
      <c r="F288" s="3">
        <f>[3]INPUT!B288</f>
        <v>46035</v>
      </c>
      <c r="G288" s="3">
        <f>[3]INPUT!C288</f>
        <v>0</v>
      </c>
      <c r="H288" s="3">
        <f>[3]INPUT!D288</f>
        <v>0</v>
      </c>
      <c r="I288" s="3">
        <f>[3]INPUT!E288</f>
        <v>0</v>
      </c>
      <c r="J288" s="3">
        <f>[3]INPUT!F288</f>
        <v>0</v>
      </c>
      <c r="K288" s="3">
        <f>[3]INPUT!G288</f>
        <v>0</v>
      </c>
    </row>
    <row r="289" spans="1:11" x14ac:dyDescent="0.25">
      <c r="A289" s="4">
        <v>288</v>
      </c>
      <c r="B289" s="4" t="str">
        <f>MAIN!B290</f>
        <v>XLI US Equity</v>
      </c>
      <c r="C289" s="4" t="str">
        <f>MAIN!C289</f>
        <v>Financial Select SPDR Fund</v>
      </c>
      <c r="D289" s="4" t="str">
        <f>MAIN!D289</f>
        <v>ETF</v>
      </c>
      <c r="E289" s="4">
        <f ca="1">VLOOKUP($B289,MAIN!$B:$E,4,FALSE)</f>
        <v>4</v>
      </c>
      <c r="F289" s="3">
        <f>[3]INPUT!B289</f>
        <v>46003</v>
      </c>
      <c r="G289" s="3">
        <f>[3]INPUT!C289</f>
        <v>0</v>
      </c>
      <c r="H289" s="3">
        <f>[3]INPUT!D289</f>
        <v>0</v>
      </c>
      <c r="I289" s="3">
        <f>[3]INPUT!E289</f>
        <v>0</v>
      </c>
      <c r="J289" s="3">
        <f>[3]INPUT!F289</f>
        <v>0</v>
      </c>
      <c r="K289" s="3">
        <f>[3]INPUT!G289</f>
        <v>0</v>
      </c>
    </row>
    <row r="290" spans="1:11" x14ac:dyDescent="0.25">
      <c r="A290" s="4">
        <v>289</v>
      </c>
      <c r="B290" s="4" t="str">
        <f>MAIN!B291</f>
        <v>XLK US Equity</v>
      </c>
      <c r="C290" s="4" t="str">
        <f>MAIN!C290</f>
        <v>Industrial Select SPDR Fund</v>
      </c>
      <c r="D290" s="4" t="str">
        <f>MAIN!D290</f>
        <v>ETF</v>
      </c>
      <c r="E290" s="4">
        <f ca="1">VLOOKUP($B290,MAIN!$B:$E,4,FALSE)</f>
        <v>-1</v>
      </c>
      <c r="F290" s="3">
        <f>[3]INPUT!B290</f>
        <v>45958</v>
      </c>
      <c r="G290" s="3">
        <f>[3]INPUT!C290</f>
        <v>0</v>
      </c>
      <c r="H290" s="3">
        <f>[3]INPUT!D290</f>
        <v>46043</v>
      </c>
      <c r="I290" s="3">
        <f>[3]INPUT!E290</f>
        <v>0</v>
      </c>
      <c r="J290" s="3">
        <f>[3]INPUT!F290</f>
        <v>0</v>
      </c>
      <c r="K290" s="3">
        <f>[3]INPUT!G290</f>
        <v>0</v>
      </c>
    </row>
    <row r="291" spans="1:11" x14ac:dyDescent="0.25">
      <c r="A291" s="4">
        <v>290</v>
      </c>
      <c r="B291" s="4" t="str">
        <f>MAIN!B292</f>
        <v>XLP US Equity</v>
      </c>
      <c r="C291" s="4" t="str">
        <f>MAIN!C291</f>
        <v>Technology Select SPDR Fund</v>
      </c>
      <c r="D291" s="4" t="str">
        <f>MAIN!D291</f>
        <v>ETF</v>
      </c>
      <c r="E291" s="4">
        <f ca="1">VLOOKUP($B291,MAIN!$B:$E,4,FALSE)</f>
        <v>6</v>
      </c>
      <c r="F291" s="3">
        <f>[3]INPUT!B291</f>
        <v>45958</v>
      </c>
      <c r="G291" s="3">
        <f>[3]INPUT!C291</f>
        <v>0</v>
      </c>
      <c r="H291" s="3">
        <f>[3]INPUT!D291</f>
        <v>45958</v>
      </c>
      <c r="I291" s="3">
        <f>[3]INPUT!E291</f>
        <v>0</v>
      </c>
      <c r="J291" s="3">
        <f>[3]INPUT!F291</f>
        <v>0</v>
      </c>
      <c r="K291" s="3">
        <f>[3]INPUT!G291</f>
        <v>0</v>
      </c>
    </row>
    <row r="292" spans="1:11" x14ac:dyDescent="0.25">
      <c r="A292" s="4">
        <v>291</v>
      </c>
      <c r="B292" s="4" t="str">
        <f>MAIN!B293</f>
        <v>XLRE US Equity</v>
      </c>
      <c r="C292" s="4" t="str">
        <f>MAIN!C292</f>
        <v>Consumer Staples Select SPDR Fund</v>
      </c>
      <c r="D292" s="4" t="str">
        <f>MAIN!D292</f>
        <v>ETF</v>
      </c>
      <c r="E292" s="4">
        <f ca="1">VLOOKUP($B292,MAIN!$B:$E,4,FALSE)</f>
        <v>5</v>
      </c>
      <c r="F292" s="3">
        <f>[3]INPUT!B292</f>
        <v>46048</v>
      </c>
      <c r="G292" s="3">
        <f>[3]INPUT!C292</f>
        <v>0</v>
      </c>
      <c r="H292" s="3">
        <f>[3]INPUT!D292</f>
        <v>0</v>
      </c>
      <c r="I292" s="3">
        <f>[3]INPUT!E292</f>
        <v>45959</v>
      </c>
      <c r="J292" s="3">
        <f>[3]INPUT!F292</f>
        <v>0</v>
      </c>
      <c r="K292" s="3">
        <f>[3]INPUT!G292</f>
        <v>0</v>
      </c>
    </row>
    <row r="293" spans="1:11" x14ac:dyDescent="0.25">
      <c r="A293" s="4">
        <v>292</v>
      </c>
      <c r="B293" s="4" t="str">
        <f>MAIN!B294</f>
        <v>XLU US Equity</v>
      </c>
      <c r="C293" s="4" t="str">
        <f>MAIN!C293</f>
        <v>Real Estate Select SPDR Fund</v>
      </c>
      <c r="D293" s="4" t="str">
        <f>MAIN!D293</f>
        <v>ETF</v>
      </c>
      <c r="E293" s="4">
        <f ca="1">VLOOKUP($B293,MAIN!$B:$E,4,FALSE)</f>
        <v>6</v>
      </c>
      <c r="F293" s="3">
        <f>[3]INPUT!B293</f>
        <v>0</v>
      </c>
      <c r="G293" s="3">
        <f>[3]INPUT!C293</f>
        <v>0</v>
      </c>
      <c r="H293" s="3">
        <f>[3]INPUT!D293</f>
        <v>0</v>
      </c>
      <c r="I293" s="3">
        <f>[3]INPUT!E293</f>
        <v>45959</v>
      </c>
      <c r="J293" s="3">
        <f>[3]INPUT!F293</f>
        <v>0</v>
      </c>
      <c r="K293" s="3">
        <f>[3]INPUT!G293</f>
        <v>0</v>
      </c>
    </row>
    <row r="294" spans="1:11" x14ac:dyDescent="0.25">
      <c r="A294" s="4">
        <v>293</v>
      </c>
      <c r="B294" s="4" t="str">
        <f>MAIN!B295</f>
        <v>XLV US Equity</v>
      </c>
      <c r="C294" s="4" t="str">
        <f>MAIN!C294</f>
        <v>Utilities Select SPDR Fund</v>
      </c>
      <c r="D294" s="4" t="str">
        <f>MAIN!D294</f>
        <v>ETF</v>
      </c>
      <c r="E294" s="4">
        <f ca="1">VLOOKUP($B294,MAIN!$B:$E,4,FALSE)</f>
        <v>1</v>
      </c>
      <c r="F294" s="3">
        <f>[3]INPUT!B294</f>
        <v>0</v>
      </c>
      <c r="G294" s="3">
        <f>[3]INPUT!C294</f>
        <v>0</v>
      </c>
      <c r="H294" s="3">
        <f>[3]INPUT!D294</f>
        <v>0</v>
      </c>
      <c r="I294" s="3">
        <f>[3]INPUT!E294</f>
        <v>0</v>
      </c>
      <c r="J294" s="3">
        <f>[3]INPUT!F294</f>
        <v>0</v>
      </c>
      <c r="K294" s="3">
        <f>[3]INPUT!G294</f>
        <v>0</v>
      </c>
    </row>
    <row r="295" spans="1:11" x14ac:dyDescent="0.25">
      <c r="A295" s="4">
        <v>294</v>
      </c>
      <c r="B295" s="4" t="str">
        <f>MAIN!B296</f>
        <v>XLY US Equity</v>
      </c>
      <c r="C295" s="4" t="str">
        <f>MAIN!C295</f>
        <v>Health Care Select SPDR Fund</v>
      </c>
      <c r="D295" s="4" t="str">
        <f>MAIN!D295</f>
        <v>ETF</v>
      </c>
      <c r="E295" s="4">
        <f ca="1">VLOOKUP($B295,MAIN!$B:$E,4,FALSE)</f>
        <v>-1</v>
      </c>
      <c r="F295" s="3">
        <f>[3]INPUT!B295</f>
        <v>45987</v>
      </c>
      <c r="G295" s="3">
        <f>[3]INPUT!C295</f>
        <v>0</v>
      </c>
      <c r="H295" s="3">
        <f>[3]INPUT!D295</f>
        <v>0</v>
      </c>
      <c r="I295" s="3">
        <f>[3]INPUT!E295</f>
        <v>0</v>
      </c>
      <c r="J295" s="3">
        <f>[3]INPUT!F295</f>
        <v>45996</v>
      </c>
      <c r="K295" s="3">
        <f>[3]INPUT!G295</f>
        <v>0</v>
      </c>
    </row>
    <row r="296" spans="1:11" x14ac:dyDescent="0.25">
      <c r="A296" s="4">
        <v>295</v>
      </c>
      <c r="B296" s="4" t="str">
        <f>MAIN!B297</f>
        <v>XME US Equity</v>
      </c>
      <c r="C296" s="4" t="str">
        <f>MAIN!C296</f>
        <v>Consumer Discretionary SPDR Fund</v>
      </c>
      <c r="D296" s="4" t="str">
        <f>MAIN!D296</f>
        <v>ETF</v>
      </c>
      <c r="E296" s="4">
        <f ca="1">VLOOKUP($B296,MAIN!$B:$E,4,FALSE)</f>
        <v>7</v>
      </c>
      <c r="F296" s="3">
        <f>[3]INPUT!B296</f>
        <v>46006</v>
      </c>
      <c r="G296" s="3">
        <f>[3]INPUT!C296</f>
        <v>0</v>
      </c>
      <c r="H296" s="3">
        <f>[3]INPUT!D296</f>
        <v>0</v>
      </c>
      <c r="I296" s="3">
        <f>[3]INPUT!E296</f>
        <v>0</v>
      </c>
      <c r="J296" s="3">
        <f>[3]INPUT!F296</f>
        <v>0</v>
      </c>
      <c r="K296" s="3">
        <f>[3]INPUT!G296</f>
        <v>0</v>
      </c>
    </row>
    <row r="297" spans="1:11" x14ac:dyDescent="0.25">
      <c r="A297" s="4">
        <v>296</v>
      </c>
      <c r="B297" s="4" t="str">
        <f>MAIN!B298</f>
        <v>XOP US Equity</v>
      </c>
      <c r="C297" s="4" t="str">
        <f>MAIN!C297</f>
        <v>SPDR S&amp;P Metals &amp; Mining ETF</v>
      </c>
      <c r="D297" s="4" t="str">
        <f>MAIN!D297</f>
        <v>ETF</v>
      </c>
      <c r="E297" s="4">
        <f ca="1">VLOOKUP($B297,MAIN!$B:$E,4,FALSE)</f>
        <v>8</v>
      </c>
      <c r="F297" s="3">
        <f>[3]INPUT!B297</f>
        <v>46028</v>
      </c>
      <c r="G297" s="3">
        <f>[3]INPUT!C297</f>
        <v>0</v>
      </c>
      <c r="H297" s="3">
        <f>[3]INPUT!D297</f>
        <v>46031</v>
      </c>
      <c r="I297" s="3">
        <f>[3]INPUT!E297</f>
        <v>0</v>
      </c>
      <c r="J297" s="3">
        <f>[3]INPUT!F297</f>
        <v>46052</v>
      </c>
      <c r="K297" s="3">
        <f>[3]INPUT!G297</f>
        <v>0</v>
      </c>
    </row>
    <row r="298" spans="1:11" x14ac:dyDescent="0.25">
      <c r="A298" s="4">
        <v>297</v>
      </c>
      <c r="B298" s="4" t="str">
        <f>MAIN!B299</f>
        <v>XRT US Equity</v>
      </c>
      <c r="C298" s="4" t="str">
        <f>MAIN!C298</f>
        <v>SPDR S&amp;P Oil &amp; Gas Exploration &amp; Production ETF</v>
      </c>
      <c r="D298" s="4" t="str">
        <f>MAIN!D298</f>
        <v>ETF</v>
      </c>
      <c r="E298" s="4">
        <f ca="1">VLOOKUP($B298,MAIN!$B:$E,4,FALSE)</f>
        <v>-1</v>
      </c>
      <c r="F298" s="3">
        <f>[3]INPUT!B298</f>
        <v>46062</v>
      </c>
      <c r="G298" s="3">
        <f>[3]INPUT!C298</f>
        <v>0</v>
      </c>
      <c r="H298" s="3">
        <f>[3]INPUT!D298</f>
        <v>0</v>
      </c>
      <c r="I298" s="3">
        <f>[3]INPUT!E298</f>
        <v>45965</v>
      </c>
      <c r="J298" s="3">
        <f>[3]INPUT!F298</f>
        <v>0</v>
      </c>
      <c r="K298" s="3">
        <f>[3]INPUT!G298</f>
        <v>0</v>
      </c>
    </row>
    <row r="299" spans="1:11" x14ac:dyDescent="0.25">
      <c r="A299" s="4">
        <v>298</v>
      </c>
      <c r="B299" s="4" t="str">
        <f>MAIN!B300</f>
        <v>AS51 Index</v>
      </c>
      <c r="C299" s="4" t="str">
        <f>MAIN!C299</f>
        <v>SPDR S&amp;P Retail ETF</v>
      </c>
      <c r="D299" s="4" t="str">
        <f>MAIN!D299</f>
        <v>ETF</v>
      </c>
      <c r="E299" s="4">
        <f ca="1">VLOOKUP($B299,MAIN!$B:$E,4,FALSE)</f>
        <v>3</v>
      </c>
      <c r="F299" s="3">
        <f>[3]INPUT!B299</f>
        <v>46029</v>
      </c>
      <c r="G299" s="3">
        <f>[3]INPUT!C299</f>
        <v>0</v>
      </c>
      <c r="H299" s="3">
        <f>[3]INPUT!D299</f>
        <v>0</v>
      </c>
      <c r="I299" s="3">
        <f>[3]INPUT!E299</f>
        <v>45961</v>
      </c>
      <c r="J299" s="3">
        <f>[3]INPUT!F299</f>
        <v>0</v>
      </c>
      <c r="K299" s="3">
        <f>[3]INPUT!G299</f>
        <v>0</v>
      </c>
    </row>
    <row r="300" spans="1:11" x14ac:dyDescent="0.25">
      <c r="A300" s="4">
        <v>299</v>
      </c>
      <c r="B300" s="4" t="str">
        <f>MAIN!B301</f>
        <v>BKX Index</v>
      </c>
      <c r="C300" s="4" t="str">
        <f>MAIN!C300</f>
        <v>S&amp;P/ASX 200 INDEX</v>
      </c>
      <c r="D300" s="4" t="str">
        <f>MAIN!D300</f>
        <v>INDEX</v>
      </c>
      <c r="E300" s="4">
        <f ca="1">VLOOKUP($B300,MAIN!$B:$E,4,FALSE)</f>
        <v>5</v>
      </c>
      <c r="F300" s="3">
        <f>[3]INPUT!B300</f>
        <v>0</v>
      </c>
      <c r="G300" s="3">
        <f>[3]INPUT!C300</f>
        <v>0</v>
      </c>
      <c r="H300" s="3">
        <f>[3]INPUT!D300</f>
        <v>0</v>
      </c>
      <c r="I300" s="3">
        <f>[3]INPUT!E300</f>
        <v>45959</v>
      </c>
      <c r="J300" s="3">
        <f>[3]INPUT!F300</f>
        <v>0</v>
      </c>
      <c r="K300" s="3">
        <f>[3]INPUT!G300</f>
        <v>0</v>
      </c>
    </row>
    <row r="301" spans="1:11" x14ac:dyDescent="0.25">
      <c r="A301" s="4">
        <v>300</v>
      </c>
      <c r="B301" s="4" t="str">
        <f>MAIN!B302</f>
        <v>CAC Index</v>
      </c>
      <c r="C301" s="4" t="str">
        <f>MAIN!C301</f>
        <v>KBW BANK INDEX</v>
      </c>
      <c r="D301" s="4" t="str">
        <f>MAIN!D301</f>
        <v>INDEX</v>
      </c>
      <c r="E301" s="4">
        <f ca="1">VLOOKUP($B301,MAIN!$B:$E,4,FALSE)</f>
        <v>6</v>
      </c>
      <c r="F301" s="3">
        <f>[3]INPUT!B301</f>
        <v>45995</v>
      </c>
      <c r="G301" s="3">
        <f>[3]INPUT!C301</f>
        <v>0</v>
      </c>
      <c r="H301" s="3">
        <f>[3]INPUT!D301</f>
        <v>46001</v>
      </c>
      <c r="I301" s="3">
        <f>[3]INPUT!E301</f>
        <v>0</v>
      </c>
      <c r="J301" s="3">
        <f>[3]INPUT!F301</f>
        <v>0</v>
      </c>
      <c r="K301" s="3">
        <f>[3]INPUT!G301</f>
        <v>0</v>
      </c>
    </row>
    <row r="302" spans="1:11" x14ac:dyDescent="0.25">
      <c r="A302" s="4">
        <v>301</v>
      </c>
      <c r="B302" s="4" t="str">
        <f>MAIN!B303</f>
        <v>CCMP Index</v>
      </c>
      <c r="C302" s="4" t="str">
        <f>MAIN!C302</f>
        <v>CAC 40 INDEX</v>
      </c>
      <c r="D302" s="4" t="str">
        <f>MAIN!D302</f>
        <v>INDEX</v>
      </c>
      <c r="E302" s="4">
        <f ca="1">VLOOKUP($B302,MAIN!$B:$E,4,FALSE)</f>
        <v>-1</v>
      </c>
      <c r="F302" s="3">
        <f>[3]INPUT!B302</f>
        <v>45974</v>
      </c>
      <c r="G302" s="3">
        <f>[3]INPUT!C302</f>
        <v>0</v>
      </c>
      <c r="H302" s="3">
        <f>[3]INPUT!D302</f>
        <v>0</v>
      </c>
      <c r="I302" s="3">
        <f>[3]INPUT!E302</f>
        <v>46002</v>
      </c>
      <c r="J302" s="3">
        <f>[3]INPUT!F302</f>
        <v>0</v>
      </c>
      <c r="K302" s="3">
        <f>[3]INPUT!G302</f>
        <v>0</v>
      </c>
    </row>
    <row r="303" spans="1:11" x14ac:dyDescent="0.25">
      <c r="A303" s="4">
        <v>302</v>
      </c>
      <c r="B303" s="4" t="str">
        <f>MAIN!B304</f>
        <v>DAX Index</v>
      </c>
      <c r="C303" s="4" t="str">
        <f>MAIN!C303</f>
        <v>NASDAQ COMPOSITE INDEX</v>
      </c>
      <c r="D303" s="4" t="str">
        <f>MAIN!D303</f>
        <v>INDEX</v>
      </c>
      <c r="E303" s="4">
        <f ca="1">VLOOKUP($B303,MAIN!$B:$E,4,FALSE)</f>
        <v>7</v>
      </c>
      <c r="F303" s="3">
        <f>[3]INPUT!B304</f>
        <v>46028</v>
      </c>
      <c r="G303" s="3">
        <f>[3]INPUT!C304</f>
        <v>0</v>
      </c>
      <c r="H303" s="3">
        <f>[3]INPUT!D304</f>
        <v>0</v>
      </c>
      <c r="I303" s="3">
        <f>[3]INPUT!E304</f>
        <v>0</v>
      </c>
      <c r="J303" s="3">
        <f>[3]INPUT!F304</f>
        <v>46041</v>
      </c>
      <c r="K303" s="3">
        <f>[3]INPUT!G304</f>
        <v>0</v>
      </c>
    </row>
    <row r="304" spans="1:11" x14ac:dyDescent="0.25">
      <c r="A304" s="4">
        <v>303</v>
      </c>
      <c r="B304" s="4" t="str">
        <f>MAIN!B305</f>
        <v>FTSEMIB Index</v>
      </c>
      <c r="C304" s="4" t="str">
        <f>MAIN!C304</f>
        <v>DAX INDEX</v>
      </c>
      <c r="D304" s="4" t="str">
        <f>MAIN!D304</f>
        <v>INDEX</v>
      </c>
      <c r="E304" s="4">
        <f ca="1">VLOOKUP($B304,MAIN!$B:$E,4,FALSE)</f>
        <v>6</v>
      </c>
      <c r="F304" s="3">
        <f>[3]INPUT!B305</f>
        <v>45972</v>
      </c>
      <c r="G304" s="3">
        <f>[3]INPUT!C305</f>
        <v>0</v>
      </c>
      <c r="H304" s="3">
        <f>[3]INPUT!D305</f>
        <v>0</v>
      </c>
      <c r="I304" s="3">
        <f>[3]INPUT!E305</f>
        <v>0</v>
      </c>
      <c r="J304" s="3">
        <f>[3]INPUT!F305</f>
        <v>0</v>
      </c>
      <c r="K304" s="3">
        <f>[3]INPUT!G305</f>
        <v>0</v>
      </c>
    </row>
    <row r="305" spans="1:11" x14ac:dyDescent="0.25">
      <c r="A305" s="4">
        <v>304</v>
      </c>
      <c r="B305" s="4" t="str">
        <f>MAIN!B306</f>
        <v>HSCEI Index</v>
      </c>
      <c r="C305" s="4" t="str">
        <f>MAIN!C305</f>
        <v>FTSE MIB INDEX</v>
      </c>
      <c r="D305" s="4" t="str">
        <f>MAIN!D305</f>
        <v>INDEX</v>
      </c>
      <c r="E305" s="4">
        <f ca="1">VLOOKUP($B305,MAIN!$B:$E,4,FALSE)</f>
        <v>4</v>
      </c>
      <c r="F305" s="3">
        <f>[3]INPUT!B306</f>
        <v>0</v>
      </c>
      <c r="G305" s="3">
        <f>[3]INPUT!C306</f>
        <v>0</v>
      </c>
      <c r="H305" s="3">
        <f>[3]INPUT!D306</f>
        <v>0</v>
      </c>
      <c r="I305" s="3">
        <f>[3]INPUT!E306</f>
        <v>0</v>
      </c>
      <c r="J305" s="3">
        <f>[3]INPUT!F306</f>
        <v>0</v>
      </c>
      <c r="K305" s="3">
        <f>[3]INPUT!G306</f>
        <v>0</v>
      </c>
    </row>
    <row r="306" spans="1:11" x14ac:dyDescent="0.25">
      <c r="A306" s="4">
        <v>305</v>
      </c>
      <c r="B306" s="4" t="str">
        <f>MAIN!B307</f>
        <v>HSI Index</v>
      </c>
      <c r="C306" s="4" t="str">
        <f>MAIN!C306</f>
        <v>HSCEI INDEX</v>
      </c>
      <c r="D306" s="4" t="str">
        <f>MAIN!D306</f>
        <v>INDEX</v>
      </c>
      <c r="E306" s="4">
        <f ca="1">VLOOKUP($B306,MAIN!$B:$E,4,FALSE)</f>
        <v>8</v>
      </c>
      <c r="F306" s="3">
        <f>[3]INPUT!B307</f>
        <v>46051</v>
      </c>
      <c r="G306" s="3">
        <f>[3]INPUT!C307</f>
        <v>0</v>
      </c>
      <c r="H306" s="3">
        <f>[3]INPUT!D307</f>
        <v>0</v>
      </c>
      <c r="I306" s="3">
        <f>[3]INPUT!E307</f>
        <v>0</v>
      </c>
      <c r="J306" s="3">
        <f>[3]INPUT!F307</f>
        <v>46055</v>
      </c>
      <c r="K306" s="3">
        <f>[3]INPUT!G307</f>
        <v>0</v>
      </c>
    </row>
    <row r="307" spans="1:11" x14ac:dyDescent="0.25">
      <c r="A307" s="4">
        <v>306</v>
      </c>
      <c r="B307" s="4" t="str">
        <f>MAIN!B308</f>
        <v>IBEX Index</v>
      </c>
      <c r="C307" s="4" t="str">
        <f>MAIN!C307</f>
        <v>HANG SENG INDEX</v>
      </c>
      <c r="D307" s="4" t="str">
        <f>MAIN!D307</f>
        <v>INDEX</v>
      </c>
      <c r="E307" s="4">
        <f ca="1">VLOOKUP($B307,MAIN!$B:$E,4,FALSE)</f>
        <v>1</v>
      </c>
      <c r="F307" s="3">
        <f>[3]INPUT!B308</f>
        <v>45959</v>
      </c>
      <c r="G307" s="3">
        <f>[3]INPUT!C308</f>
        <v>0</v>
      </c>
      <c r="H307" s="3">
        <f>[3]INPUT!D308</f>
        <v>46007</v>
      </c>
      <c r="I307" s="3">
        <f>[3]INPUT!E308</f>
        <v>0</v>
      </c>
      <c r="J307" s="3">
        <f>[3]INPUT!F308</f>
        <v>0</v>
      </c>
      <c r="K307" s="3">
        <f>[3]INPUT!G308</f>
        <v>0</v>
      </c>
    </row>
    <row r="308" spans="1:11" x14ac:dyDescent="0.25">
      <c r="A308" s="4">
        <v>307</v>
      </c>
      <c r="B308" s="4" t="str">
        <f>MAIN!B309</f>
        <v>IBOV Index</v>
      </c>
      <c r="C308" s="4" t="str">
        <f>MAIN!C308</f>
        <v>IBEX 35 INDEX</v>
      </c>
      <c r="D308" s="4" t="str">
        <f>MAIN!D308</f>
        <v>INDEX</v>
      </c>
      <c r="E308" s="4">
        <f ca="1">VLOOKUP($B308,MAIN!$B:$E,4,FALSE)</f>
        <v>3</v>
      </c>
      <c r="F308" s="3">
        <f>[3]INPUT!B309</f>
        <v>46056</v>
      </c>
      <c r="G308" s="3">
        <f>[3]INPUT!C309</f>
        <v>0</v>
      </c>
      <c r="H308" s="3">
        <f>[3]INPUT!D309</f>
        <v>46044</v>
      </c>
      <c r="I308" s="3">
        <f>[3]INPUT!E309</f>
        <v>0</v>
      </c>
      <c r="J308" s="3">
        <f>[3]INPUT!F309</f>
        <v>0</v>
      </c>
      <c r="K308" s="3">
        <f>[3]INPUT!G309</f>
        <v>0</v>
      </c>
    </row>
    <row r="309" spans="1:11" x14ac:dyDescent="0.25">
      <c r="A309" s="4">
        <v>308</v>
      </c>
      <c r="B309" s="4" t="str">
        <f>MAIN!B310</f>
        <v>INDU Index</v>
      </c>
      <c r="C309" s="4" t="str">
        <f>MAIN!C309</f>
        <v>BRAZIL BOVESPA STOCK INDEX</v>
      </c>
      <c r="D309" s="4" t="str">
        <f>MAIN!D309</f>
        <v>INDEX</v>
      </c>
      <c r="E309" s="4">
        <f ca="1">VLOOKUP($B309,MAIN!$B:$E,4,FALSE)</f>
        <v>5</v>
      </c>
      <c r="F309" s="3">
        <f>[3]INPUT!B310</f>
        <v>45958</v>
      </c>
      <c r="G309" s="3">
        <f>[3]INPUT!C310</f>
        <v>0</v>
      </c>
      <c r="H309" s="3">
        <f>[3]INPUT!D310</f>
        <v>0</v>
      </c>
      <c r="I309" s="3">
        <f>[3]INPUT!E310</f>
        <v>0</v>
      </c>
      <c r="J309" s="3">
        <f>[3]INPUT!F310</f>
        <v>0</v>
      </c>
      <c r="K309" s="3">
        <f>[3]INPUT!G310</f>
        <v>0</v>
      </c>
    </row>
    <row r="310" spans="1:11" x14ac:dyDescent="0.25">
      <c r="A310" s="4">
        <v>309</v>
      </c>
      <c r="B310" s="4" t="str">
        <f>MAIN!B311</f>
        <v>KOSPI Index</v>
      </c>
      <c r="C310" s="4" t="str">
        <f>MAIN!C310</f>
        <v>DOW JONES INDUSTRIAL AVERAGE INDEX</v>
      </c>
      <c r="D310" s="4" t="str">
        <f>MAIN!D310</f>
        <v>INDEX</v>
      </c>
      <c r="E310" s="4">
        <f ca="1">VLOOKUP($B310,MAIN!$B:$E,4,FALSE)</f>
        <v>5</v>
      </c>
      <c r="F310" s="3">
        <f>[3]INPUT!B311</f>
        <v>45960</v>
      </c>
      <c r="G310" s="3">
        <f>[3]INPUT!C311</f>
        <v>0</v>
      </c>
      <c r="H310" s="3">
        <f>[3]INPUT!D311</f>
        <v>45957</v>
      </c>
      <c r="I310" s="3">
        <f>[3]INPUT!E311</f>
        <v>0</v>
      </c>
      <c r="J310" s="3">
        <f>[3]INPUT!F311</f>
        <v>0</v>
      </c>
      <c r="K310" s="3">
        <f>[3]INPUT!G311</f>
        <v>0</v>
      </c>
    </row>
    <row r="311" spans="1:11" x14ac:dyDescent="0.25">
      <c r="A311" s="4">
        <v>310</v>
      </c>
      <c r="B311" s="4" t="str">
        <f>MAIN!B312</f>
        <v>MEXBOL Index</v>
      </c>
      <c r="C311" s="4" t="str">
        <f>MAIN!C311</f>
        <v>KOSPI INDEX</v>
      </c>
      <c r="D311" s="4" t="str">
        <f>MAIN!D311</f>
        <v>INDEX</v>
      </c>
      <c r="E311" s="4">
        <f ca="1">VLOOKUP($B311,MAIN!$B:$E,4,FALSE)</f>
        <v>5</v>
      </c>
      <c r="F311" s="3">
        <f>[3]INPUT!B312</f>
        <v>45966</v>
      </c>
      <c r="G311" s="3">
        <f>[3]INPUT!C312</f>
        <v>0</v>
      </c>
      <c r="H311" s="3">
        <f>[3]INPUT!D312</f>
        <v>0</v>
      </c>
      <c r="I311" s="3">
        <f>[3]INPUT!E312</f>
        <v>0</v>
      </c>
      <c r="J311" s="3">
        <f>[3]INPUT!F312</f>
        <v>0</v>
      </c>
      <c r="K311" s="3">
        <f>[3]INPUT!G312</f>
        <v>0</v>
      </c>
    </row>
    <row r="312" spans="1:11" x14ac:dyDescent="0.25">
      <c r="A312" s="4">
        <v>311</v>
      </c>
      <c r="B312" s="4" t="str">
        <f>MAIN!B313</f>
        <v>MID Index</v>
      </c>
      <c r="C312" s="4" t="str">
        <f>MAIN!C312</f>
        <v>MEXICO BOLSA INDEX</v>
      </c>
      <c r="D312" s="4" t="str">
        <f>MAIN!D312</f>
        <v>INDEX</v>
      </c>
      <c r="E312" s="4">
        <f ca="1">VLOOKUP($B312,MAIN!$B:$E,4,FALSE)</f>
        <v>2</v>
      </c>
      <c r="F312" s="3">
        <f>[3]INPUT!B313</f>
        <v>46031</v>
      </c>
      <c r="G312" s="3">
        <f>[3]INPUT!C313</f>
        <v>0</v>
      </c>
      <c r="H312" s="3">
        <f>[3]INPUT!D313</f>
        <v>0</v>
      </c>
      <c r="I312" s="3">
        <f>[3]INPUT!E313</f>
        <v>45959</v>
      </c>
      <c r="J312" s="3">
        <f>[3]INPUT!F313</f>
        <v>0</v>
      </c>
      <c r="K312" s="3">
        <f>[3]INPUT!G313</f>
        <v>0</v>
      </c>
    </row>
    <row r="313" spans="1:11" x14ac:dyDescent="0.25">
      <c r="A313" s="4">
        <v>312</v>
      </c>
      <c r="B313" s="4" t="str">
        <f>MAIN!B314</f>
        <v>NDX Index</v>
      </c>
      <c r="C313" s="4" t="str">
        <f>MAIN!C313</f>
        <v>S&amp;P Midcap 400 Index</v>
      </c>
      <c r="D313" s="4" t="str">
        <f>MAIN!D313</f>
        <v>INDEX</v>
      </c>
      <c r="E313" s="4">
        <f ca="1">VLOOKUP($B313,MAIN!$B:$E,4,FALSE)</f>
        <v>-1</v>
      </c>
      <c r="F313" s="3">
        <f>[3]INPUT!B314</f>
        <v>45958</v>
      </c>
      <c r="G313" s="3">
        <f>[3]INPUT!C314</f>
        <v>0</v>
      </c>
      <c r="H313" s="3">
        <f>[3]INPUT!D314</f>
        <v>45958</v>
      </c>
      <c r="I313" s="3">
        <f>[3]INPUT!E314</f>
        <v>0</v>
      </c>
      <c r="J313" s="3">
        <f>[3]INPUT!F314</f>
        <v>0</v>
      </c>
      <c r="K313" s="3">
        <f>[3]INPUT!G314</f>
        <v>0</v>
      </c>
    </row>
    <row r="314" spans="1:11" x14ac:dyDescent="0.25">
      <c r="A314" s="4">
        <v>313</v>
      </c>
      <c r="B314" s="4" t="str">
        <f>MAIN!B315</f>
        <v>NKY Index</v>
      </c>
      <c r="C314" s="4" t="str">
        <f>MAIN!C314</f>
        <v>NASDAQ 100 INDEX</v>
      </c>
      <c r="D314" s="4" t="str">
        <f>MAIN!D314</f>
        <v>INDEX</v>
      </c>
      <c r="E314" s="4">
        <f ca="1">VLOOKUP($B314,MAIN!$B:$E,4,FALSE)</f>
        <v>5</v>
      </c>
      <c r="F314" s="3">
        <f>[3]INPUT!B315</f>
        <v>45959</v>
      </c>
      <c r="G314" s="3">
        <f>[3]INPUT!C315</f>
        <v>0</v>
      </c>
      <c r="H314" s="3">
        <f>[3]INPUT!D315</f>
        <v>45965</v>
      </c>
      <c r="I314" s="3">
        <f>[3]INPUT!E315</f>
        <v>0</v>
      </c>
      <c r="J314" s="3">
        <f>[3]INPUT!F315</f>
        <v>0</v>
      </c>
      <c r="K314" s="3">
        <f>[3]INPUT!G315</f>
        <v>0</v>
      </c>
    </row>
    <row r="315" spans="1:11" x14ac:dyDescent="0.25">
      <c r="A315" s="4">
        <v>314</v>
      </c>
      <c r="B315" s="4" t="str">
        <f>MAIN!B316</f>
        <v>NYA Index</v>
      </c>
      <c r="C315" s="4" t="str">
        <f>MAIN!C315</f>
        <v>NIKKEI 225 INDEX</v>
      </c>
      <c r="D315" s="4" t="str">
        <f>MAIN!D315</f>
        <v>INDEX</v>
      </c>
      <c r="E315" s="4">
        <f ca="1">VLOOKUP($B315,MAIN!$B:$E,4,FALSE)</f>
        <v>2</v>
      </c>
      <c r="F315" s="3">
        <f>[3]INPUT!B316</f>
        <v>45996</v>
      </c>
      <c r="G315" s="3">
        <f>[3]INPUT!C316</f>
        <v>0</v>
      </c>
      <c r="H315" s="3">
        <f>[3]INPUT!D316</f>
        <v>0</v>
      </c>
      <c r="I315" s="3">
        <f>[3]INPUT!E316</f>
        <v>45958</v>
      </c>
      <c r="J315" s="3">
        <f>[3]INPUT!F316</f>
        <v>0</v>
      </c>
      <c r="K315" s="3">
        <f>[3]INPUT!G316</f>
        <v>0</v>
      </c>
    </row>
    <row r="316" spans="1:11" x14ac:dyDescent="0.25">
      <c r="A316" s="4">
        <v>315</v>
      </c>
      <c r="B316" s="4" t="str">
        <f>MAIN!B317</f>
        <v>OEX Index</v>
      </c>
      <c r="C316" s="4" t="str">
        <f>MAIN!C316</f>
        <v>New York Stock Exchange Composite Index</v>
      </c>
      <c r="D316" s="4" t="str">
        <f>MAIN!D316</f>
        <v>INDEX</v>
      </c>
      <c r="E316" s="4">
        <f ca="1">VLOOKUP($B316,MAIN!$B:$E,4,FALSE)</f>
        <v>-1</v>
      </c>
      <c r="F316" s="3">
        <f>[3]INPUT!B317</f>
        <v>45958</v>
      </c>
      <c r="G316" s="3">
        <f>[3]INPUT!C317</f>
        <v>0</v>
      </c>
      <c r="H316" s="3">
        <f>[3]INPUT!D317</f>
        <v>45958</v>
      </c>
      <c r="I316" s="3">
        <f>[3]INPUT!E317</f>
        <v>0</v>
      </c>
      <c r="J316" s="3">
        <f>[3]INPUT!F317</f>
        <v>0</v>
      </c>
      <c r="K316" s="3">
        <f>[3]INPUT!G317</f>
        <v>0</v>
      </c>
    </row>
    <row r="317" spans="1:11" x14ac:dyDescent="0.25">
      <c r="A317" s="4">
        <v>316</v>
      </c>
      <c r="B317" s="4" t="str">
        <f>MAIN!B318</f>
        <v>RAY Index</v>
      </c>
      <c r="C317" s="4" t="str">
        <f>MAIN!C317</f>
        <v>S&amp;P 100 INDEX</v>
      </c>
      <c r="D317" s="4" t="str">
        <f>MAIN!D317</f>
        <v>INDEX</v>
      </c>
      <c r="E317" s="4">
        <f ca="1">VLOOKUP($B317,MAIN!$B:$E,4,FALSE)</f>
        <v>5</v>
      </c>
      <c r="F317" s="3">
        <f>[3]INPUT!B318</f>
        <v>45958</v>
      </c>
      <c r="G317" s="3">
        <f>[3]INPUT!C318</f>
        <v>0</v>
      </c>
      <c r="H317" s="3">
        <f>[3]INPUT!D318</f>
        <v>0</v>
      </c>
      <c r="I317" s="3">
        <f>[3]INPUT!E318</f>
        <v>0</v>
      </c>
      <c r="J317" s="3">
        <f>[3]INPUT!F318</f>
        <v>0</v>
      </c>
      <c r="K317" s="3">
        <f>[3]INPUT!G318</f>
        <v>0</v>
      </c>
    </row>
    <row r="318" spans="1:11" x14ac:dyDescent="0.25">
      <c r="A318" s="4">
        <v>317</v>
      </c>
      <c r="B318" s="4" t="str">
        <f>MAIN!B319</f>
        <v>RIY Index</v>
      </c>
      <c r="C318" s="4" t="str">
        <f>MAIN!C318</f>
        <v>RUSSELL 3000 INDEX</v>
      </c>
      <c r="D318" s="4" t="str">
        <f>MAIN!D318</f>
        <v>INDEX</v>
      </c>
      <c r="E318" s="4">
        <f ca="1">VLOOKUP($B318,MAIN!$B:$E,4,FALSE)</f>
        <v>6</v>
      </c>
      <c r="F318" s="3">
        <f>[3]INPUT!B319</f>
        <v>45958</v>
      </c>
      <c r="G318" s="3">
        <f>[3]INPUT!C319</f>
        <v>0</v>
      </c>
      <c r="H318" s="3">
        <f>[3]INPUT!D319</f>
        <v>0</v>
      </c>
      <c r="I318" s="3">
        <f>[3]INPUT!E319</f>
        <v>0</v>
      </c>
      <c r="J318" s="3">
        <f>[3]INPUT!F319</f>
        <v>0</v>
      </c>
      <c r="K318" s="3">
        <f>[3]INPUT!G319</f>
        <v>0</v>
      </c>
    </row>
    <row r="319" spans="1:11" x14ac:dyDescent="0.25">
      <c r="A319" s="4">
        <v>318</v>
      </c>
      <c r="B319" s="4" t="str">
        <f>MAIN!B320</f>
        <v>RTY Index</v>
      </c>
      <c r="C319" s="4" t="str">
        <f>MAIN!C319</f>
        <v>RUSSELL 1000 INDEX</v>
      </c>
      <c r="D319" s="4" t="str">
        <f>MAIN!D319</f>
        <v>INDEX</v>
      </c>
      <c r="E319" s="4">
        <f ca="1">VLOOKUP($B319,MAIN!$B:$E,4,FALSE)</f>
        <v>5</v>
      </c>
      <c r="F319" s="3">
        <f>[3]INPUT!B320</f>
        <v>46001</v>
      </c>
      <c r="G319" s="3">
        <f>[3]INPUT!C320</f>
        <v>0</v>
      </c>
      <c r="H319" s="3">
        <f>[3]INPUT!D320</f>
        <v>0</v>
      </c>
      <c r="I319" s="3">
        <f>[3]INPUT!E320</f>
        <v>0</v>
      </c>
      <c r="J319" s="3">
        <f>[3]INPUT!F320</f>
        <v>0</v>
      </c>
      <c r="K319" s="3">
        <f>[3]INPUT!G320</f>
        <v>0</v>
      </c>
    </row>
    <row r="320" spans="1:11" x14ac:dyDescent="0.25">
      <c r="A320" s="4">
        <v>319</v>
      </c>
      <c r="B320" s="4" t="str">
        <f>MAIN!B321</f>
        <v>SHCOMP Index</v>
      </c>
      <c r="C320" s="4" t="str">
        <f>MAIN!C320</f>
        <v>RUSSELL 2000 INDEX</v>
      </c>
      <c r="D320" s="4" t="str">
        <f>MAIN!D320</f>
        <v>INDEX</v>
      </c>
      <c r="E320" s="4">
        <f ca="1">VLOOKUP($B320,MAIN!$B:$E,4,FALSE)</f>
        <v>7</v>
      </c>
      <c r="F320" s="3">
        <f>[3]INPUT!B321</f>
        <v>45960</v>
      </c>
      <c r="G320" s="3">
        <f>[3]INPUT!C321</f>
        <v>0</v>
      </c>
      <c r="H320" s="3">
        <f>[3]INPUT!D321</f>
        <v>0</v>
      </c>
      <c r="I320" s="3">
        <f>[3]INPUT!E321</f>
        <v>0</v>
      </c>
      <c r="J320" s="3">
        <f>[3]INPUT!F321</f>
        <v>46055</v>
      </c>
      <c r="K320" s="3">
        <f>[3]INPUT!G321</f>
        <v>0</v>
      </c>
    </row>
    <row r="321" spans="1:11" x14ac:dyDescent="0.25">
      <c r="A321" s="4">
        <v>320</v>
      </c>
      <c r="B321" s="4" t="str">
        <f>MAIN!B322</f>
        <v>SMI Index</v>
      </c>
      <c r="C321" s="4" t="str">
        <f>MAIN!C321</f>
        <v>SHANGHAI SE COMPOSITE INDEX</v>
      </c>
      <c r="D321" s="4" t="str">
        <f>MAIN!D321</f>
        <v>INDEX</v>
      </c>
      <c r="E321" s="4">
        <f ca="1">VLOOKUP($B321,MAIN!$B:$E,4,FALSE)</f>
        <v>6</v>
      </c>
      <c r="F321" s="3">
        <f>[3]INPUT!B323</f>
        <v>45958</v>
      </c>
      <c r="G321" s="3">
        <f>[3]INPUT!C323</f>
        <v>0</v>
      </c>
      <c r="H321" s="3">
        <f>[3]INPUT!D323</f>
        <v>46038</v>
      </c>
      <c r="I321" s="3">
        <f>[3]INPUT!E323</f>
        <v>0</v>
      </c>
      <c r="J321" s="3">
        <f>[3]INPUT!F323</f>
        <v>0</v>
      </c>
      <c r="K321" s="3">
        <f>[3]INPUT!G323</f>
        <v>0</v>
      </c>
    </row>
    <row r="322" spans="1:11" x14ac:dyDescent="0.25">
      <c r="A322" s="4">
        <v>321</v>
      </c>
      <c r="B322" s="4" t="str">
        <f>MAIN!B323</f>
        <v>SOX Index</v>
      </c>
      <c r="C322" s="4" t="str">
        <f>MAIN!C322</f>
        <v>SWISS MARKET INDEX</v>
      </c>
      <c r="D322" s="4" t="str">
        <f>MAIN!D322</f>
        <v>INDEX</v>
      </c>
      <c r="E322" s="4">
        <f ca="1">VLOOKUP($B322,MAIN!$B:$E,4,FALSE)</f>
        <v>5</v>
      </c>
      <c r="F322" s="3">
        <f>[3]INPUT!B324</f>
        <v>45958</v>
      </c>
      <c r="G322" s="3">
        <f>[3]INPUT!C324</f>
        <v>0</v>
      </c>
      <c r="H322" s="3">
        <f>[3]INPUT!D324</f>
        <v>0</v>
      </c>
      <c r="I322" s="3">
        <f>[3]INPUT!E324</f>
        <v>0</v>
      </c>
      <c r="J322" s="3">
        <f>[3]INPUT!F324</f>
        <v>0</v>
      </c>
      <c r="K322" s="3">
        <f>[3]INPUT!G324</f>
        <v>0</v>
      </c>
    </row>
    <row r="323" spans="1:11" x14ac:dyDescent="0.25">
      <c r="A323" s="4">
        <v>322</v>
      </c>
      <c r="B323" s="4" t="str">
        <f>MAIN!B324</f>
        <v>SPR Index</v>
      </c>
      <c r="C323" s="4" t="str">
        <f>MAIN!C323</f>
        <v>Philadelphia Semiconductor Index</v>
      </c>
      <c r="D323" s="4" t="str">
        <f>MAIN!D323</f>
        <v>INDEX</v>
      </c>
      <c r="E323" s="4">
        <f ca="1">VLOOKUP($B323,MAIN!$B:$E,4,FALSE)</f>
        <v>5</v>
      </c>
      <c r="F323" s="3">
        <f>[3]INPUT!B325</f>
        <v>45986</v>
      </c>
      <c r="G323" s="3">
        <f>[3]INPUT!C325</f>
        <v>0</v>
      </c>
      <c r="H323" s="3">
        <f>[3]INPUT!D325</f>
        <v>46009</v>
      </c>
      <c r="I323" s="3">
        <f>[3]INPUT!E325</f>
        <v>0</v>
      </c>
      <c r="J323" s="3">
        <f>[3]INPUT!F325</f>
        <v>0</v>
      </c>
      <c r="K323" s="3">
        <f>[3]INPUT!G325</f>
        <v>0</v>
      </c>
    </row>
    <row r="324" spans="1:11" x14ac:dyDescent="0.25">
      <c r="A324" s="4">
        <v>323</v>
      </c>
      <c r="B324" s="4" t="str">
        <f>MAIN!B325</f>
        <v>SPTSX Index</v>
      </c>
      <c r="C324" s="4" t="str">
        <f>MAIN!C324</f>
        <v>S&amp;P 1500 Composite Index</v>
      </c>
      <c r="D324" s="4" t="str">
        <f>MAIN!D324</f>
        <v>INDEX</v>
      </c>
      <c r="E324" s="4">
        <f ca="1">VLOOKUP($B324,MAIN!$B:$E,4,FALSE)</f>
        <v>5</v>
      </c>
      <c r="F324" s="3">
        <f>[3]INPUT!B326</f>
        <v>45973</v>
      </c>
      <c r="G324" s="3">
        <f>[3]INPUT!C326</f>
        <v>0</v>
      </c>
      <c r="H324" s="3">
        <f>[3]INPUT!D326</f>
        <v>0</v>
      </c>
      <c r="I324" s="3">
        <f>[3]INPUT!E326</f>
        <v>0</v>
      </c>
      <c r="J324" s="3">
        <f>[3]INPUT!F326</f>
        <v>0</v>
      </c>
      <c r="K324" s="3">
        <f>[3]INPUT!G326</f>
        <v>0</v>
      </c>
    </row>
    <row r="325" spans="1:11" x14ac:dyDescent="0.25">
      <c r="A325" s="4">
        <v>324</v>
      </c>
      <c r="B325" s="4" t="str">
        <f>MAIN!B326</f>
        <v>SX5E Index</v>
      </c>
      <c r="C325" s="4" t="str">
        <f>MAIN!C325</f>
        <v>S&amp;P/TSX COMPOSITE INDEX</v>
      </c>
      <c r="D325" s="4" t="str">
        <f>MAIN!D325</f>
        <v>INDEX</v>
      </c>
      <c r="E325" s="4">
        <f ca="1">VLOOKUP($B325,MAIN!$B:$E,4,FALSE)</f>
        <v>1</v>
      </c>
      <c r="F325" s="3">
        <f>[3]INPUT!B327</f>
        <v>45972</v>
      </c>
      <c r="G325" s="3">
        <f>[3]INPUT!C327</f>
        <v>0</v>
      </c>
      <c r="H325" s="3">
        <f>[3]INPUT!D327</f>
        <v>0</v>
      </c>
      <c r="I325" s="3">
        <f>[3]INPUT!E327</f>
        <v>0</v>
      </c>
      <c r="J325" s="3">
        <f>[3]INPUT!F327</f>
        <v>0</v>
      </c>
      <c r="K325" s="3">
        <f>[3]INPUT!G327</f>
        <v>0</v>
      </c>
    </row>
    <row r="326" spans="1:11" x14ac:dyDescent="0.25">
      <c r="A326" s="4">
        <v>325</v>
      </c>
      <c r="B326" s="4" t="str">
        <f>MAIN!B327</f>
        <v>SXXP Index</v>
      </c>
      <c r="C326" s="4" t="str">
        <f>MAIN!C326</f>
        <v>Euro Stoxx 50 Price INDEX</v>
      </c>
      <c r="D326" s="4" t="str">
        <f>MAIN!D326</f>
        <v>INDEX</v>
      </c>
      <c r="E326" s="4">
        <f ca="1">VLOOKUP($B326,MAIN!$B:$E,4,FALSE)</f>
        <v>2</v>
      </c>
      <c r="F326" s="3">
        <f>[3]INPUT!B328</f>
        <v>46059</v>
      </c>
      <c r="G326" s="3">
        <f>[3]INPUT!C328</f>
        <v>0</v>
      </c>
      <c r="H326" s="3">
        <f>[3]INPUT!D328</f>
        <v>0</v>
      </c>
      <c r="I326" s="3">
        <f>[3]INPUT!E328</f>
        <v>45958</v>
      </c>
      <c r="J326" s="3">
        <f>[3]INPUT!F328</f>
        <v>0</v>
      </c>
      <c r="K326" s="3">
        <f>[3]INPUT!G328</f>
        <v>0</v>
      </c>
    </row>
    <row r="327" spans="1:11" x14ac:dyDescent="0.25">
      <c r="A327" s="4">
        <v>326</v>
      </c>
      <c r="B327" s="4" t="str">
        <f>MAIN!B328</f>
        <v>TRAN Index</v>
      </c>
      <c r="C327" s="4" t="str">
        <f>MAIN!C327</f>
        <v>DJ STOXX 600 € Price INDEX</v>
      </c>
      <c r="D327" s="4" t="str">
        <f>MAIN!D327</f>
        <v>INDEX</v>
      </c>
      <c r="E327" s="4">
        <f ca="1">VLOOKUP($B327,MAIN!$B:$E,4,FALSE)</f>
        <v>2</v>
      </c>
      <c r="F327" s="3">
        <f>[3]INPUT!B329</f>
        <v>46028</v>
      </c>
      <c r="G327" s="3">
        <f>[3]INPUT!C329</f>
        <v>0</v>
      </c>
      <c r="H327" s="3">
        <f>[3]INPUT!D329</f>
        <v>46028</v>
      </c>
      <c r="I327" s="3">
        <f>[3]INPUT!E329</f>
        <v>0</v>
      </c>
      <c r="J327" s="3">
        <f>[3]INPUT!F329</f>
        <v>0</v>
      </c>
      <c r="K327" s="3">
        <f>[3]INPUT!G329</f>
        <v>0</v>
      </c>
    </row>
    <row r="328" spans="1:11" x14ac:dyDescent="0.25">
      <c r="A328" s="4">
        <v>327</v>
      </c>
      <c r="B328" s="4" t="str">
        <f>MAIN!B329</f>
        <v>TWSE Index</v>
      </c>
      <c r="C328" s="4" t="str">
        <f>MAIN!C328</f>
        <v>Dow Jones Transportation Average</v>
      </c>
      <c r="D328" s="4" t="str">
        <f>MAIN!D328</f>
        <v>INDEX</v>
      </c>
      <c r="E328" s="4">
        <f ca="1">VLOOKUP($B328,MAIN!$B:$E,4,FALSE)</f>
        <v>5</v>
      </c>
      <c r="F328" s="3">
        <f>[3]INPUT!B331</f>
        <v>0</v>
      </c>
      <c r="G328" s="3">
        <f>[3]INPUT!C331</f>
        <v>0</v>
      </c>
      <c r="H328" s="3">
        <f>[3]INPUT!D331</f>
        <v>0</v>
      </c>
      <c r="I328" s="3">
        <f>[3]INPUT!E331</f>
        <v>45993</v>
      </c>
      <c r="J328" s="3">
        <f>[3]INPUT!F331</f>
        <v>0</v>
      </c>
      <c r="K328" s="3">
        <f>[3]INPUT!G331</f>
        <v>0</v>
      </c>
    </row>
    <row r="329" spans="1:11" x14ac:dyDescent="0.25">
      <c r="A329" s="4">
        <v>328</v>
      </c>
      <c r="B329" s="4" t="str">
        <f>MAIN!B330</f>
        <v>UKX Index</v>
      </c>
      <c r="C329" s="4" t="str">
        <f>MAIN!C329</f>
        <v>TAIWAN TAIEX INDEX</v>
      </c>
      <c r="D329" s="4" t="str">
        <f>MAIN!D329</f>
        <v>INDEX</v>
      </c>
      <c r="E329" s="4">
        <f ca="1">VLOOKUP($B329,MAIN!$B:$E,4,FALSE)</f>
        <v>5</v>
      </c>
      <c r="F329" s="3">
        <f>[3]INPUT!B332</f>
        <v>0</v>
      </c>
      <c r="G329" s="3">
        <f>[3]INPUT!C332</f>
        <v>0</v>
      </c>
      <c r="H329" s="3">
        <f>[3]INPUT!D332</f>
        <v>0</v>
      </c>
      <c r="I329" s="3">
        <f>[3]INPUT!E332</f>
        <v>46043</v>
      </c>
      <c r="J329" s="3">
        <f>[3]INPUT!F332</f>
        <v>0</v>
      </c>
      <c r="K329" s="3">
        <f>[3]INPUT!G332</f>
        <v>0</v>
      </c>
    </row>
    <row r="330" spans="1:11" x14ac:dyDescent="0.25">
      <c r="A330" s="4">
        <v>329</v>
      </c>
      <c r="B330" s="4" t="str">
        <f>MAIN!B331</f>
        <v>UTIL Index</v>
      </c>
      <c r="C330" s="4" t="str">
        <f>MAIN!C330</f>
        <v>FTSE 100 INDEX</v>
      </c>
      <c r="D330" s="4" t="str">
        <f>MAIN!D330</f>
        <v>INDEX</v>
      </c>
      <c r="E330" s="4">
        <f ca="1">VLOOKUP($B330,MAIN!$B:$E,4,FALSE)</f>
        <v>4</v>
      </c>
      <c r="F330" s="3">
        <f>[3]INPUT!B333</f>
        <v>46049</v>
      </c>
      <c r="G330" s="3">
        <f>[3]INPUT!C333</f>
        <v>0</v>
      </c>
      <c r="H330" s="3">
        <f>[3]INPUT!D333</f>
        <v>46044</v>
      </c>
      <c r="I330" s="3">
        <f>[3]INPUT!E333</f>
        <v>0</v>
      </c>
      <c r="J330" s="3">
        <f>[3]INPUT!F333</f>
        <v>0</v>
      </c>
      <c r="K330" s="3">
        <f>[3]INPUT!G333</f>
        <v>0</v>
      </c>
    </row>
    <row r="331" spans="1:11" x14ac:dyDescent="0.25">
      <c r="A331" s="4">
        <v>330</v>
      </c>
      <c r="B331" s="4" t="str">
        <f>MAIN!B332</f>
        <v>BSE500 Index</v>
      </c>
      <c r="C331" s="4" t="str">
        <f>MAIN!C331</f>
        <v>DOW JONES UTILITIES AVG INDEX</v>
      </c>
      <c r="D331" s="4" t="str">
        <f>MAIN!D331</f>
        <v>INDEX</v>
      </c>
      <c r="E331" s="4">
        <f ca="1">VLOOKUP($B331,MAIN!$B:$E,4,FALSE)</f>
        <v>4</v>
      </c>
      <c r="F331" s="3">
        <f>[3]INPUT!B334</f>
        <v>45972</v>
      </c>
      <c r="G331" s="3">
        <f>[3]INPUT!C334</f>
        <v>0</v>
      </c>
      <c r="H331" s="3">
        <f>[3]INPUT!D334</f>
        <v>46003</v>
      </c>
      <c r="I331" s="3">
        <f>[3]INPUT!E334</f>
        <v>0</v>
      </c>
      <c r="J331" s="3">
        <f>[3]INPUT!F334</f>
        <v>46051</v>
      </c>
      <c r="K331" s="3">
        <f>[3]INPUT!G334</f>
        <v>0</v>
      </c>
    </row>
    <row r="332" spans="1:11" x14ac:dyDescent="0.25">
      <c r="A332" s="4">
        <v>331</v>
      </c>
      <c r="B332" s="4" t="str">
        <f>MAIN!B333</f>
        <v>BZ1 Index</v>
      </c>
      <c r="C332" s="4" t="str">
        <f>MAIN!C332</f>
        <v>BOMBAY BSE500 Index</v>
      </c>
      <c r="D332" s="4" t="str">
        <f>MAIN!D332</f>
        <v>INDEX FUTURE</v>
      </c>
      <c r="E332" s="4">
        <f ca="1">VLOOKUP($B332,MAIN!$B:$E,4,FALSE)</f>
        <v>3</v>
      </c>
      <c r="F332" s="3">
        <f>[3]INPUT!B336</f>
        <v>45958</v>
      </c>
      <c r="G332" s="3">
        <f>[3]INPUT!C336</f>
        <v>0</v>
      </c>
      <c r="H332" s="3">
        <f>[3]INPUT!D336</f>
        <v>0</v>
      </c>
      <c r="I332" s="3">
        <f>[3]INPUT!E336</f>
        <v>0</v>
      </c>
      <c r="J332" s="3">
        <f>[3]INPUT!F336</f>
        <v>0</v>
      </c>
      <c r="K332" s="3">
        <f>[3]INPUT!G336</f>
        <v>0</v>
      </c>
    </row>
    <row r="333" spans="1:11" x14ac:dyDescent="0.25">
      <c r="A333" s="4">
        <v>332</v>
      </c>
      <c r="B333" s="4" t="str">
        <f>MAIN!B334</f>
        <v>CA1 Index</v>
      </c>
      <c r="C333" s="4" t="str">
        <f>MAIN!C333</f>
        <v>BOVESPA INDEX FUTURES</v>
      </c>
      <c r="D333" s="4" t="str">
        <f>MAIN!D333</f>
        <v>INDEX FUTURE</v>
      </c>
      <c r="E333" s="4">
        <f ca="1">VLOOKUP($B333,MAIN!$B:$E,4,FALSE)</f>
        <v>3</v>
      </c>
      <c r="F333" s="3">
        <f>[3]INPUT!B337</f>
        <v>45958</v>
      </c>
      <c r="G333" s="3">
        <f>[3]INPUT!C337</f>
        <v>0</v>
      </c>
      <c r="H333" s="3">
        <f>[3]INPUT!D337</f>
        <v>0</v>
      </c>
      <c r="I333" s="3">
        <f>[3]INPUT!E337</f>
        <v>0</v>
      </c>
      <c r="J333" s="3">
        <f>[3]INPUT!F337</f>
        <v>0</v>
      </c>
      <c r="K333" s="3">
        <f>[3]INPUT!G337</f>
        <v>0</v>
      </c>
    </row>
    <row r="334" spans="1:11" x14ac:dyDescent="0.25">
      <c r="A334" s="4">
        <v>333</v>
      </c>
      <c r="B334" s="4" t="str">
        <f>MAIN!B335</f>
        <v>CF1 Index</v>
      </c>
      <c r="C334" s="4" t="str">
        <f>MAIN!C334</f>
        <v>EURO STOXX BANK INDEX</v>
      </c>
      <c r="D334" s="4" t="str">
        <f>MAIN!D334</f>
        <v>INDEX FUTURE</v>
      </c>
      <c r="E334" s="4">
        <f ca="1">VLOOKUP($B334,MAIN!$B:$E,4,FALSE)</f>
        <v>6</v>
      </c>
      <c r="F334" s="3">
        <f>[3]INPUT!B338</f>
        <v>46028</v>
      </c>
      <c r="G334" s="3">
        <f>[3]INPUT!C338</f>
        <v>0</v>
      </c>
      <c r="H334" s="3">
        <f>[3]INPUT!D338</f>
        <v>46028</v>
      </c>
      <c r="I334" s="3">
        <f>[3]INPUT!E338</f>
        <v>0</v>
      </c>
      <c r="J334" s="3">
        <f>[3]INPUT!F338</f>
        <v>0</v>
      </c>
      <c r="K334" s="3">
        <f>[3]INPUT!G338</f>
        <v>0</v>
      </c>
    </row>
    <row r="335" spans="1:11" x14ac:dyDescent="0.25">
      <c r="A335" s="4">
        <v>334</v>
      </c>
      <c r="B335" s="4" t="str">
        <f>MAIN!B336</f>
        <v>DM1 Index</v>
      </c>
      <c r="C335" s="4" t="str">
        <f>MAIN!C335</f>
        <v>CAC 40 EURO FUTURES</v>
      </c>
      <c r="D335" s="4" t="str">
        <f>MAIN!D335</f>
        <v>INDEX FUTURE</v>
      </c>
      <c r="E335" s="4">
        <f ca="1">VLOOKUP($B335,MAIN!$B:$E,4,FALSE)</f>
        <v>5</v>
      </c>
      <c r="F335" s="3">
        <f>[3]INPUT!B339</f>
        <v>46028</v>
      </c>
      <c r="G335" s="3">
        <f>[3]INPUT!C339</f>
        <v>0</v>
      </c>
      <c r="H335" s="3">
        <f>[3]INPUT!D339</f>
        <v>0</v>
      </c>
      <c r="I335" s="3">
        <f>[3]INPUT!E339</f>
        <v>0</v>
      </c>
      <c r="J335" s="3">
        <f>[3]INPUT!F339</f>
        <v>46041</v>
      </c>
      <c r="K335" s="3">
        <f>[3]INPUT!G339</f>
        <v>0</v>
      </c>
    </row>
    <row r="336" spans="1:11" x14ac:dyDescent="0.25">
      <c r="A336" s="4">
        <v>335</v>
      </c>
      <c r="B336" s="4" t="str">
        <f>MAIN!B337</f>
        <v>ES1 Index</v>
      </c>
      <c r="C336" s="4" t="str">
        <f>MAIN!C336</f>
        <v>DJIA MINI e-CBOT FUTURES</v>
      </c>
      <c r="D336" s="4" t="str">
        <f>MAIN!D336</f>
        <v>INDEX FUTURE</v>
      </c>
      <c r="E336" s="4">
        <f ca="1">VLOOKUP($B336,MAIN!$B:$E,4,FALSE)</f>
        <v>-1</v>
      </c>
      <c r="F336" s="3">
        <f>[3]INPUT!B340</f>
        <v>0</v>
      </c>
      <c r="G336" s="3">
        <f>[3]INPUT!C340</f>
        <v>0</v>
      </c>
      <c r="H336" s="3">
        <f>[3]INPUT!D340</f>
        <v>0</v>
      </c>
      <c r="I336" s="3">
        <f>[3]INPUT!E340</f>
        <v>0</v>
      </c>
      <c r="J336" s="3">
        <f>[3]INPUT!F340</f>
        <v>0</v>
      </c>
      <c r="K336" s="3">
        <f>[3]INPUT!G340</f>
        <v>0</v>
      </c>
    </row>
    <row r="337" spans="1:11" x14ac:dyDescent="0.25">
      <c r="A337" s="4">
        <v>336</v>
      </c>
      <c r="B337" s="4" t="str">
        <f>MAIN!B338</f>
        <v>FT1 Index</v>
      </c>
      <c r="C337" s="4" t="str">
        <f>MAIN!C337</f>
        <v>S&amp;P500 EMINI FUTURES</v>
      </c>
      <c r="D337" s="4" t="str">
        <f>MAIN!D337</f>
        <v>INDEX FUTURE</v>
      </c>
      <c r="E337" s="4">
        <f ca="1">VLOOKUP($B337,MAIN!$B:$E,4,FALSE)</f>
        <v>5</v>
      </c>
      <c r="F337" s="3">
        <f>[3]INPUT!B341</f>
        <v>46051</v>
      </c>
      <c r="G337" s="3">
        <f>[3]INPUT!C341</f>
        <v>0</v>
      </c>
      <c r="H337" s="3">
        <f>[3]INPUT!D341</f>
        <v>0</v>
      </c>
      <c r="I337" s="3">
        <f>[3]INPUT!E341</f>
        <v>0</v>
      </c>
      <c r="J337" s="3">
        <f>[3]INPUT!F341</f>
        <v>46055</v>
      </c>
      <c r="K337" s="3">
        <f>[3]INPUT!G341</f>
        <v>0</v>
      </c>
    </row>
    <row r="338" spans="1:11" x14ac:dyDescent="0.25">
      <c r="A338" s="4">
        <v>337</v>
      </c>
      <c r="B338" s="4" t="str">
        <f>MAIN!B339</f>
        <v>GX1 Index</v>
      </c>
      <c r="C338" s="4" t="str">
        <f>MAIN!C338</f>
        <v>TAIEX INDEX FUTURES</v>
      </c>
      <c r="D338" s="4" t="str">
        <f>MAIN!D338</f>
        <v>INDEX FUTURE</v>
      </c>
      <c r="E338" s="4">
        <f ca="1">VLOOKUP($B338,MAIN!$B:$E,4,FALSE)</f>
        <v>7</v>
      </c>
      <c r="F338" s="3">
        <f>[3]INPUT!B342</f>
        <v>45959</v>
      </c>
      <c r="G338" s="3">
        <f>[3]INPUT!C342</f>
        <v>0</v>
      </c>
      <c r="H338" s="3">
        <f>[3]INPUT!D342</f>
        <v>46007</v>
      </c>
      <c r="I338" s="3">
        <f>[3]INPUT!E342</f>
        <v>0</v>
      </c>
      <c r="J338" s="3">
        <f>[3]INPUT!F342</f>
        <v>0</v>
      </c>
      <c r="K338" s="3">
        <f>[3]INPUT!G342</f>
        <v>0</v>
      </c>
    </row>
    <row r="339" spans="1:11" x14ac:dyDescent="0.25">
      <c r="A339" s="4">
        <v>338</v>
      </c>
      <c r="B339" s="4" t="str">
        <f>MAIN!B340</f>
        <v>HC1 Index</v>
      </c>
      <c r="C339" s="4" t="str">
        <f>MAIN!C339</f>
        <v>DAX INDEX FUTURES</v>
      </c>
      <c r="D339" s="4" t="str">
        <f>MAIN!D339</f>
        <v>INDEX FUTURE</v>
      </c>
      <c r="E339" s="4">
        <f ca="1">VLOOKUP($B339,MAIN!$B:$E,4,FALSE)</f>
        <v>3</v>
      </c>
      <c r="F339" s="3">
        <f>[3]INPUT!B343</f>
        <v>45960</v>
      </c>
      <c r="G339" s="3">
        <f>[3]INPUT!C343</f>
        <v>0</v>
      </c>
      <c r="H339" s="3">
        <f>[3]INPUT!D343</f>
        <v>0</v>
      </c>
      <c r="I339" s="3">
        <f>[3]INPUT!E343</f>
        <v>0</v>
      </c>
      <c r="J339" s="3">
        <f>[3]INPUT!F343</f>
        <v>0</v>
      </c>
      <c r="K339" s="3">
        <f>[3]INPUT!G343</f>
        <v>0</v>
      </c>
    </row>
    <row r="340" spans="1:11" x14ac:dyDescent="0.25">
      <c r="A340" s="4">
        <v>339</v>
      </c>
      <c r="B340" s="4" t="str">
        <f>MAIN!B341</f>
        <v>HI1 Index</v>
      </c>
      <c r="C340" s="4" t="str">
        <f>MAIN!C340</f>
        <v>H-SHARES INDEX FUTURES</v>
      </c>
      <c r="D340" s="4" t="str">
        <f>MAIN!D340</f>
        <v>INDEX FUTURE</v>
      </c>
      <c r="E340" s="4">
        <f ca="1">VLOOKUP($B340,MAIN!$B:$E,4,FALSE)</f>
        <v>7</v>
      </c>
      <c r="F340" s="3">
        <f>[3]INPUT!B344</f>
        <v>45959</v>
      </c>
      <c r="G340" s="3">
        <f>[3]INPUT!C344</f>
        <v>0</v>
      </c>
      <c r="H340" s="3">
        <f>[3]INPUT!D344</f>
        <v>45959</v>
      </c>
      <c r="I340" s="3">
        <f>[3]INPUT!E344</f>
        <v>0</v>
      </c>
      <c r="J340" s="3">
        <f>[3]INPUT!F344</f>
        <v>0</v>
      </c>
      <c r="K340" s="3">
        <f>[3]INPUT!G344</f>
        <v>0</v>
      </c>
    </row>
    <row r="341" spans="1:11" x14ac:dyDescent="0.25">
      <c r="A341" s="4">
        <v>340</v>
      </c>
      <c r="B341" s="4" t="str">
        <f>MAIN!B342</f>
        <v>IB1 Index</v>
      </c>
      <c r="C341" s="4" t="str">
        <f>MAIN!C341</f>
        <v>HANG SENG INDEX FUTURES</v>
      </c>
      <c r="D341" s="4" t="str">
        <f>MAIN!D341</f>
        <v>INDEX FUTURE</v>
      </c>
      <c r="E341" s="4">
        <f ca="1">VLOOKUP($B341,MAIN!$B:$E,4,FALSE)</f>
        <v>1</v>
      </c>
      <c r="F341" s="3">
        <f>[3]INPUT!B345</f>
        <v>46024</v>
      </c>
      <c r="G341" s="3">
        <f>[3]INPUT!C345</f>
        <v>0</v>
      </c>
      <c r="H341" s="3">
        <f>[3]INPUT!D345</f>
        <v>46028</v>
      </c>
      <c r="I341" s="3">
        <f>[3]INPUT!E345</f>
        <v>0</v>
      </c>
      <c r="J341" s="3">
        <f>[3]INPUT!F345</f>
        <v>0</v>
      </c>
      <c r="K341" s="3">
        <f>[3]INPUT!G345</f>
        <v>0</v>
      </c>
    </row>
    <row r="342" spans="1:11" x14ac:dyDescent="0.25">
      <c r="A342" s="4">
        <v>341</v>
      </c>
      <c r="B342" s="4" t="str">
        <f>MAIN!B343</f>
        <v>IFB1 Index</v>
      </c>
      <c r="C342" s="4" t="str">
        <f>MAIN!C342</f>
        <v>IBEX INDEX FUTURES</v>
      </c>
      <c r="D342" s="4" t="str">
        <f>MAIN!D342</f>
        <v>INDEX FUTURE</v>
      </c>
      <c r="E342" s="4">
        <f ca="1">VLOOKUP($B342,MAIN!$B:$E,4,FALSE)</f>
        <v>5</v>
      </c>
      <c r="F342" s="3">
        <f>[3]INPUT!B346</f>
        <v>46063</v>
      </c>
      <c r="G342" s="3">
        <f>[3]INPUT!C346</f>
        <v>0</v>
      </c>
      <c r="H342" s="3">
        <f>[3]INPUT!D346</f>
        <v>45965</v>
      </c>
      <c r="I342" s="3">
        <f>[3]INPUT!E346</f>
        <v>0</v>
      </c>
      <c r="J342" s="3">
        <f>[3]INPUT!F346</f>
        <v>0</v>
      </c>
      <c r="K342" s="3">
        <f>[3]INPUT!G346</f>
        <v>0</v>
      </c>
    </row>
    <row r="343" spans="1:11" x14ac:dyDescent="0.25">
      <c r="A343" s="4">
        <v>342</v>
      </c>
      <c r="B343" s="4" t="str">
        <f>MAIN!B344</f>
        <v>KM1 Index</v>
      </c>
      <c r="C343" s="4" t="str">
        <f>MAIN!C343</f>
        <v>CSI 300 INDEX FUTURES</v>
      </c>
      <c r="D343" s="4" t="str">
        <f>MAIN!D343</f>
        <v>INDEX FUTURE</v>
      </c>
      <c r="E343" s="4">
        <f ca="1">VLOOKUP($B343,MAIN!$B:$E,4,FALSE)</f>
        <v>5</v>
      </c>
      <c r="F343" s="3">
        <f>[3]INPUT!B347</f>
        <v>45958</v>
      </c>
      <c r="G343" s="3">
        <f>[3]INPUT!C347</f>
        <v>0</v>
      </c>
      <c r="H343" s="3">
        <f>[3]INPUT!D347</f>
        <v>45958</v>
      </c>
      <c r="I343" s="3">
        <f>[3]INPUT!E347</f>
        <v>0</v>
      </c>
      <c r="J343" s="3">
        <f>[3]INPUT!F347</f>
        <v>0</v>
      </c>
      <c r="K343" s="3">
        <f>[3]INPUT!G347</f>
        <v>0</v>
      </c>
    </row>
    <row r="344" spans="1:11" x14ac:dyDescent="0.25">
      <c r="A344" s="4">
        <v>343</v>
      </c>
      <c r="B344" s="4" t="str">
        <f>MAIN!B345</f>
        <v>MES1 Index</v>
      </c>
      <c r="C344" s="4" t="str">
        <f>MAIN!C344</f>
        <v>KOSPI2 INDEX FUTURES</v>
      </c>
      <c r="D344" s="4" t="str">
        <f>MAIN!D344</f>
        <v>INDEX FUTURE</v>
      </c>
      <c r="E344" s="4">
        <f ca="1">VLOOKUP($B344,MAIN!$B:$E,4,FALSE)</f>
        <v>3</v>
      </c>
      <c r="F344" s="3">
        <f>[3]INPUT!B348</f>
        <v>46001</v>
      </c>
      <c r="G344" s="3">
        <f>[3]INPUT!C348</f>
        <v>0</v>
      </c>
      <c r="H344" s="3">
        <f>[3]INPUT!D348</f>
        <v>0</v>
      </c>
      <c r="I344" s="3">
        <f>[3]INPUT!E348</f>
        <v>0</v>
      </c>
      <c r="J344" s="3">
        <f>[3]INPUT!F348</f>
        <v>0</v>
      </c>
      <c r="K344" s="3">
        <f>[3]INPUT!G348</f>
        <v>0</v>
      </c>
    </row>
    <row r="345" spans="1:11" x14ac:dyDescent="0.25">
      <c r="A345" s="4">
        <v>344</v>
      </c>
      <c r="B345" s="4" t="str">
        <f>MAIN!B346</f>
        <v>NK1 Index</v>
      </c>
      <c r="C345" s="4" t="str">
        <f>MAIN!C345</f>
        <v>mini MSCI Emg Mkt FUTURES</v>
      </c>
      <c r="D345" s="4" t="str">
        <f>MAIN!D345</f>
        <v>INDEX FUTURE</v>
      </c>
      <c r="E345" s="4">
        <f ca="1">VLOOKUP($B345,MAIN!$B:$E,4,FALSE)</f>
        <v>7</v>
      </c>
      <c r="F345" s="3">
        <f>[3]INPUT!B349</f>
        <v>46027</v>
      </c>
      <c r="G345" s="3">
        <f>[3]INPUT!C349</f>
        <v>0</v>
      </c>
      <c r="H345" s="3">
        <f>[3]INPUT!D349</f>
        <v>0</v>
      </c>
      <c r="I345" s="3">
        <f>[3]INPUT!E349</f>
        <v>45959</v>
      </c>
      <c r="J345" s="3">
        <f>[3]INPUT!F349</f>
        <v>0</v>
      </c>
      <c r="K345" s="3">
        <f>[3]INPUT!G349</f>
        <v>0</v>
      </c>
    </row>
    <row r="346" spans="1:11" x14ac:dyDescent="0.25">
      <c r="A346" s="4">
        <v>345</v>
      </c>
      <c r="B346" s="4" t="str">
        <f>MAIN!B347</f>
        <v>NQ1 Index</v>
      </c>
      <c r="C346" s="4" t="str">
        <f>MAIN!C346</f>
        <v>NIKKEI 225 (OSE) FUTURES</v>
      </c>
      <c r="D346" s="4" t="str">
        <f>MAIN!D346</f>
        <v>INDEX FUTURE</v>
      </c>
      <c r="E346" s="4">
        <f ca="1">VLOOKUP($B346,MAIN!$B:$E,4,FALSE)</f>
        <v>-1</v>
      </c>
      <c r="F346" s="3">
        <f>[3]INPUT!B351</f>
        <v>0</v>
      </c>
      <c r="G346" s="3">
        <f>[3]INPUT!C351</f>
        <v>0</v>
      </c>
      <c r="H346" s="3">
        <f>[3]INPUT!D351</f>
        <v>0</v>
      </c>
      <c r="I346" s="3">
        <f>[3]INPUT!E351</f>
        <v>46035</v>
      </c>
      <c r="J346" s="3">
        <f>[3]INPUT!F351</f>
        <v>0</v>
      </c>
      <c r="K346" s="3">
        <f>[3]INPUT!G351</f>
        <v>0</v>
      </c>
    </row>
    <row r="347" spans="1:11" x14ac:dyDescent="0.25">
      <c r="A347" s="4">
        <v>346</v>
      </c>
      <c r="B347" s="4" t="str">
        <f>MAIN!B348</f>
        <v>RTY1 Index</v>
      </c>
      <c r="C347" s="4" t="str">
        <f>MAIN!C347</f>
        <v>NASDAQ 100 E-MINI FUTURES</v>
      </c>
      <c r="D347" s="4" t="str">
        <f>MAIN!D347</f>
        <v>INDEX FUTURE</v>
      </c>
      <c r="E347" s="4">
        <f ca="1">VLOOKUP($B347,MAIN!$B:$E,4,FALSE)</f>
        <v>5</v>
      </c>
      <c r="F347" s="3">
        <f>[3]INPUT!B352</f>
        <v>45959</v>
      </c>
      <c r="G347" s="3">
        <f>[3]INPUT!C352</f>
        <v>0</v>
      </c>
      <c r="H347" s="3">
        <f>[3]INPUT!D352</f>
        <v>0</v>
      </c>
      <c r="I347" s="3">
        <f>[3]INPUT!E352</f>
        <v>0</v>
      </c>
      <c r="J347" s="3">
        <f>[3]INPUT!F352</f>
        <v>0</v>
      </c>
      <c r="K347" s="3">
        <f>[3]INPUT!G352</f>
        <v>0</v>
      </c>
    </row>
    <row r="348" spans="1:11" x14ac:dyDescent="0.25">
      <c r="A348" s="4">
        <v>347</v>
      </c>
      <c r="B348" s="4" t="str">
        <f>MAIN!B349</f>
        <v>SM1 Index</v>
      </c>
      <c r="C348" s="4" t="str">
        <f>MAIN!C348</f>
        <v>Russell 2000 Mini FUTURES</v>
      </c>
      <c r="D348" s="4" t="str">
        <f>MAIN!D348</f>
        <v>INDEX FUTURE</v>
      </c>
      <c r="E348" s="4">
        <f ca="1">VLOOKUP($B348,MAIN!$B:$E,4,FALSE)</f>
        <v>5</v>
      </c>
      <c r="F348" s="3">
        <f>[3]INPUT!B354</f>
        <v>0</v>
      </c>
      <c r="G348" s="3">
        <f>[3]INPUT!C354</f>
        <v>0</v>
      </c>
      <c r="H348" s="3">
        <f>[3]INPUT!D354</f>
        <v>0</v>
      </c>
      <c r="I348" s="3">
        <f>[3]INPUT!E354</f>
        <v>0</v>
      </c>
      <c r="J348" s="3">
        <f>[3]INPUT!F354</f>
        <v>0</v>
      </c>
      <c r="K348" s="3">
        <f>[3]INPUT!G354</f>
        <v>0</v>
      </c>
    </row>
    <row r="349" spans="1:11" x14ac:dyDescent="0.25">
      <c r="A349" s="4">
        <v>348</v>
      </c>
      <c r="B349" s="4" t="str">
        <f>MAIN!B350</f>
        <v>ST1 Index</v>
      </c>
      <c r="C349" s="4" t="str">
        <f>MAIN!C349</f>
        <v>SWISS MKT INDEX FUTUTRES</v>
      </c>
      <c r="D349" s="4" t="str">
        <f>MAIN!D349</f>
        <v>INDEX FUTURE</v>
      </c>
      <c r="E349" s="4">
        <f ca="1">VLOOKUP($B349,MAIN!$B:$E,4,FALSE)</f>
        <v>6</v>
      </c>
      <c r="F349" s="3">
        <f>[3]INPUT!B355</f>
        <v>0</v>
      </c>
      <c r="G349" s="3">
        <f>[3]INPUT!C355</f>
        <v>0</v>
      </c>
      <c r="H349" s="3">
        <f>[3]INPUT!D355</f>
        <v>0</v>
      </c>
      <c r="I349" s="3">
        <f>[3]INPUT!E355</f>
        <v>0</v>
      </c>
      <c r="J349" s="3">
        <f>[3]INPUT!F355</f>
        <v>0</v>
      </c>
      <c r="K349" s="3">
        <f>[3]INPUT!G355</f>
        <v>0</v>
      </c>
    </row>
    <row r="350" spans="1:11" x14ac:dyDescent="0.25">
      <c r="A350" s="4">
        <v>349</v>
      </c>
      <c r="B350" s="4" t="str">
        <f>MAIN!B351</f>
        <v>UX1 Index</v>
      </c>
      <c r="C350" s="4" t="str">
        <f>MAIN!C350</f>
        <v>FTSE/MIB INDEX FUTURES</v>
      </c>
      <c r="D350" s="4" t="str">
        <f>MAIN!D350</f>
        <v>INDEX FUTURE</v>
      </c>
      <c r="E350" s="4">
        <f ca="1">VLOOKUP($B350,MAIN!$B:$E,4,FALSE)</f>
        <v>4</v>
      </c>
      <c r="F350" s="3">
        <f>[3]INPUT!B356</f>
        <v>0</v>
      </c>
      <c r="G350" s="3">
        <f>[3]INPUT!C356</f>
        <v>0</v>
      </c>
      <c r="H350" s="3">
        <f>[3]INPUT!D356</f>
        <v>0</v>
      </c>
      <c r="I350" s="3">
        <f>[3]INPUT!E356</f>
        <v>0</v>
      </c>
      <c r="J350" s="3">
        <f>[3]INPUT!F356</f>
        <v>0</v>
      </c>
      <c r="K350" s="3">
        <f>[3]INPUT!G356</f>
        <v>0</v>
      </c>
    </row>
    <row r="351" spans="1:11" x14ac:dyDescent="0.25">
      <c r="A351" s="4">
        <v>350</v>
      </c>
      <c r="B351" s="4" t="str">
        <f>MAIN!B352</f>
        <v>VG1 Index</v>
      </c>
      <c r="C351" s="4" t="str">
        <f>MAIN!C351</f>
        <v>VIX FUTURES</v>
      </c>
      <c r="D351" s="4" t="str">
        <f>MAIN!D351</f>
        <v>INDEX FUTURE</v>
      </c>
      <c r="E351" s="4">
        <f ca="1">VLOOKUP($B351,MAIN!$B:$E,4,FALSE)</f>
        <v>5</v>
      </c>
      <c r="F351" s="3">
        <f>[3]INPUT!B359</f>
        <v>0</v>
      </c>
      <c r="G351" s="3">
        <f>[3]INPUT!C359</f>
        <v>0</v>
      </c>
      <c r="H351" s="3">
        <f>[3]INPUT!D359</f>
        <v>0</v>
      </c>
      <c r="I351" s="3">
        <f>[3]INPUT!E359</f>
        <v>0</v>
      </c>
      <c r="J351" s="3">
        <f>[3]INPUT!F359</f>
        <v>0</v>
      </c>
      <c r="K351" s="3">
        <f>[3]INPUT!G359</f>
        <v>0</v>
      </c>
    </row>
    <row r="352" spans="1:11" x14ac:dyDescent="0.25">
      <c r="A352" s="4">
        <v>351</v>
      </c>
      <c r="B352" s="4" t="str">
        <f>MAIN!B353</f>
        <v>Z 1 Index</v>
      </c>
      <c r="C352" s="4" t="str">
        <f>MAIN!C352</f>
        <v>EURO STOXX 50 FUTURES</v>
      </c>
      <c r="D352" s="4" t="str">
        <f>MAIN!D352</f>
        <v>INDEX FUTURE</v>
      </c>
      <c r="E352" s="4">
        <f ca="1">VLOOKUP($B352,MAIN!$B:$E,4,FALSE)</f>
        <v>4</v>
      </c>
      <c r="F352" s="3">
        <f>[3]INPUT!B360</f>
        <v>0</v>
      </c>
      <c r="G352" s="3">
        <f>[3]INPUT!C360</f>
        <v>0</v>
      </c>
      <c r="H352" s="3">
        <f>[3]INPUT!D360</f>
        <v>0</v>
      </c>
      <c r="I352" s="3">
        <f>[3]INPUT!E360</f>
        <v>0</v>
      </c>
      <c r="J352" s="3">
        <f>[3]INPUT!F360</f>
        <v>0</v>
      </c>
      <c r="K352" s="3">
        <f>[3]INPUT!G360</f>
        <v>0</v>
      </c>
    </row>
    <row r="353" spans="1:11" x14ac:dyDescent="0.25">
      <c r="A353" s="4">
        <v>352</v>
      </c>
      <c r="B353" s="4">
        <f>MAIN!B354</f>
        <v>0</v>
      </c>
      <c r="C353" s="4" t="str">
        <f>MAIN!C353</f>
        <v>FTSE 100 INDEX FUTURES</v>
      </c>
      <c r="D353" s="4" t="str">
        <f>MAIN!D353</f>
        <v>INDEX FUTURE</v>
      </c>
      <c r="E353" s="4" t="e">
        <f>VLOOKUP($B353,MAIN!$B:$E,4,FALSE)</f>
        <v>#N/A</v>
      </c>
      <c r="F353" s="3">
        <f>[3]INPUT!B361</f>
        <v>0</v>
      </c>
      <c r="G353" s="3">
        <f>[3]INPUT!C361</f>
        <v>0</v>
      </c>
      <c r="H353" s="3">
        <f>[3]INPUT!D361</f>
        <v>0</v>
      </c>
      <c r="I353" s="3">
        <f>[3]INPUT!E361</f>
        <v>0</v>
      </c>
      <c r="J353" s="3">
        <f>[3]INPUT!F361</f>
        <v>0</v>
      </c>
      <c r="K353" s="3">
        <f>[3]INPUT!G361</f>
        <v>0</v>
      </c>
    </row>
  </sheetData>
  <autoFilter ref="A1:K353" xr:uid="{1B2EC21B-28EC-47D0-A008-263D157CC53B}"/>
  <conditionalFormatting sqref="F2:K353">
    <cfRule type="cellIs" dxfId="16" priority="1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73549-FDC8-44CE-8D9D-8330F9814C86}">
  <dimension ref="A1:AQ353"/>
  <sheetViews>
    <sheetView zoomScale="80" zoomScaleNormal="8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 x14ac:dyDescent="0.25"/>
  <cols>
    <col min="1" max="1" width="7.85546875" style="14" bestFit="1" customWidth="1"/>
    <col min="2" max="2" width="15.28515625" bestFit="1" customWidth="1"/>
    <col min="3" max="3" width="37.7109375" customWidth="1"/>
    <col min="4" max="4" width="13.7109375" bestFit="1" customWidth="1"/>
    <col min="5" max="5" width="14.7109375" bestFit="1" customWidth="1"/>
    <col min="6" max="6" width="11.28515625" bestFit="1" customWidth="1"/>
    <col min="7" max="7" width="11.28515625" customWidth="1"/>
    <col min="8" max="8" width="11.85546875" customWidth="1"/>
    <col min="9" max="12" width="12.5703125" customWidth="1"/>
    <col min="13" max="15" width="16.140625" customWidth="1"/>
    <col min="18" max="18" width="14.28515625" customWidth="1"/>
    <col min="19" max="19" width="10.28515625" customWidth="1"/>
    <col min="20" max="20" width="10.5703125" customWidth="1"/>
    <col min="29" max="29" width="13.140625" bestFit="1" customWidth="1"/>
    <col min="31" max="31" width="13.42578125" bestFit="1" customWidth="1"/>
  </cols>
  <sheetData>
    <row r="1" spans="1:43" ht="58.5" customHeight="1" x14ac:dyDescent="0.25">
      <c r="A1" s="7" t="s">
        <v>0</v>
      </c>
      <c r="B1" s="7" t="s">
        <v>1</v>
      </c>
      <c r="C1" s="7" t="s">
        <v>2</v>
      </c>
      <c r="D1" s="7" t="s">
        <v>3</v>
      </c>
      <c r="E1" s="1" t="s">
        <v>544</v>
      </c>
      <c r="F1" s="7" t="s">
        <v>4</v>
      </c>
      <c r="G1" s="1" t="s">
        <v>530</v>
      </c>
      <c r="H1" s="1" t="s">
        <v>536</v>
      </c>
      <c r="I1" s="1" t="s">
        <v>538</v>
      </c>
      <c r="J1" s="1" t="s">
        <v>539</v>
      </c>
      <c r="K1" s="1" t="s">
        <v>540</v>
      </c>
      <c r="L1" s="1" t="s">
        <v>541</v>
      </c>
      <c r="M1" s="1" t="s">
        <v>542</v>
      </c>
      <c r="N1" s="1" t="s">
        <v>543</v>
      </c>
      <c r="O1" s="27" t="str">
        <f>MAIN!F1</f>
        <v>RSI</v>
      </c>
      <c r="P1" s="1" t="str">
        <f>MAIN!U1</f>
        <v>RSI Indicator</v>
      </c>
      <c r="Q1" s="1" t="str">
        <f>MAIN!V1</f>
        <v>MA 50D Cross</v>
      </c>
      <c r="R1" s="1" t="str">
        <f>MAIN!X1</f>
        <v>50D MA Signal</v>
      </c>
      <c r="S1" s="1" t="str">
        <f>MAIN!AP1</f>
        <v>39W MA Signal</v>
      </c>
      <c r="T1" s="1" t="str">
        <f>MAIN!AY1</f>
        <v>100D EMA Signal</v>
      </c>
      <c r="U1" s="1" t="str">
        <f>MAIN!AZ1</f>
        <v>RSI 5 WEEKS</v>
      </c>
      <c r="V1" s="1" t="str">
        <f>MAIN!BF1</f>
        <v>Number Days Above 31D MA</v>
      </c>
      <c r="W1" s="1" t="str">
        <f>MAIN!BH1</f>
        <v>GAP Indicator</v>
      </c>
      <c r="X1" s="1" t="str">
        <f>'MEAN REVERSION MODEL'!F1</f>
        <v>NARROW RANGE 7 DAYS</v>
      </c>
      <c r="Y1" s="1" t="str">
        <f>'MEAN REVERSION MODEL'!G1</f>
        <v>WIDE RANGE 30 DAYS</v>
      </c>
      <c r="Z1" s="1" t="str">
        <f>'MEAN REVERSION MODEL'!H1</f>
        <v>LAST DATE VOLUME &gt; 2.5x 50DMA</v>
      </c>
      <c r="AA1" s="1" t="str">
        <f>'MEAN REVERSION MODEL'!I1</f>
        <v>HIGH OF LAST 4 DAYS</v>
      </c>
      <c r="AB1" s="1" t="str">
        <f>'MEAN REVERSION MODEL'!J1</f>
        <v>LOW OF LAST 4 DAYS</v>
      </c>
      <c r="AC1" s="2" t="str">
        <f>'SHORT MODEL'!H1</f>
        <v>3M LOW DATE</v>
      </c>
      <c r="AD1" s="2" t="str">
        <f>'SHORT MODEL'!I1</f>
        <v>RATIO SECURITY/INDEX LOWER THAN 50D MA?</v>
      </c>
      <c r="AE1" s="2" t="str">
        <f>'SHORT MODEL'!J1</f>
        <v>1M HIGH DATE</v>
      </c>
      <c r="AF1" s="2" t="str">
        <f>'SHORT MODEL'!K1</f>
        <v>SECURITY RSI - IDX RSI</v>
      </c>
      <c r="AG1" s="1" t="s">
        <v>716</v>
      </c>
      <c r="AH1" s="1" t="s">
        <v>717</v>
      </c>
      <c r="AI1" s="1" t="s">
        <v>718</v>
      </c>
      <c r="AJ1" s="1" t="s">
        <v>719</v>
      </c>
      <c r="AK1" s="1" t="s">
        <v>720</v>
      </c>
      <c r="AL1" s="1" t="s">
        <v>721</v>
      </c>
      <c r="AM1" s="1" t="s">
        <v>722</v>
      </c>
      <c r="AN1" s="1" t="s">
        <v>723</v>
      </c>
      <c r="AO1" s="1" t="s">
        <v>724</v>
      </c>
      <c r="AP1" s="1" t="s">
        <v>725</v>
      </c>
      <c r="AQ1" s="1" t="s">
        <v>726</v>
      </c>
    </row>
    <row r="2" spans="1:43" x14ac:dyDescent="0.25">
      <c r="A2" s="14">
        <v>1</v>
      </c>
      <c r="B2" t="str">
        <f>MAIN!B2</f>
        <v>SPX Index</v>
      </c>
      <c r="C2" t="str">
        <f>MAIN!C2</f>
        <v>S&amp;P 500 INDEX</v>
      </c>
      <c r="D2" t="str">
        <f>MAIN!D2</f>
        <v>INDEX</v>
      </c>
      <c r="E2" s="4" t="s">
        <v>709</v>
      </c>
      <c r="F2">
        <f ca="1">MAIN!E2</f>
        <v>-1</v>
      </c>
      <c r="G2">
        <f ca="1">'MEAN REVERSION MODEL'!K2</f>
        <v>9</v>
      </c>
      <c r="H2">
        <f ca="1">'SHORT MODEL'!M2</f>
        <v>2</v>
      </c>
      <c r="I2" s="19">
        <f>'BREAKOUTS+RETRACEMENTS'!F2</f>
        <v>45958</v>
      </c>
      <c r="J2" s="19">
        <f>'BREAKOUTS+RETRACEMENTS'!G2</f>
        <v>0</v>
      </c>
      <c r="K2" s="19">
        <f>'BREAKOUTS+RETRACEMENTS'!H2</f>
        <v>0</v>
      </c>
      <c r="L2" s="19">
        <f>'BREAKOUTS+RETRACEMENTS'!I2</f>
        <v>0</v>
      </c>
      <c r="M2" s="19">
        <f>'BREAKOUTS+RETRACEMENTS'!J2</f>
        <v>0</v>
      </c>
      <c r="N2" s="19">
        <f>'BREAKOUTS+RETRACEMENTS'!K2</f>
        <v>0</v>
      </c>
      <c r="O2" s="5">
        <f>MAIN!F2</f>
        <v>52.558294930935155</v>
      </c>
      <c r="P2" s="19" t="str">
        <f>MAIN!U2</f>
        <v>NEGATIVE</v>
      </c>
      <c r="Q2" s="19" t="str">
        <f>MAIN!V2</f>
        <v/>
      </c>
      <c r="R2" s="3" t="str">
        <f>MAIN!X2</f>
        <v>NEGATIVE</v>
      </c>
      <c r="S2" s="19" t="str">
        <f>MAIN!AP2</f>
        <v>NEGATIVE</v>
      </c>
      <c r="T2" s="19" t="str">
        <f>MAIN!AY2</f>
        <v>NEGATIVE</v>
      </c>
      <c r="U2" s="26">
        <f>MAIN!AZ2</f>
        <v>62.225070492714146</v>
      </c>
      <c r="V2" s="4">
        <f>MAIN!BF2</f>
        <v>3</v>
      </c>
      <c r="W2" s="4">
        <f>MAIN!BH2</f>
        <v>0</v>
      </c>
      <c r="X2">
        <f>'MEAN REVERSION MODEL'!F2</f>
        <v>1</v>
      </c>
      <c r="Y2">
        <f>'MEAN REVERSION MODEL'!G2</f>
        <v>6</v>
      </c>
      <c r="Z2">
        <f>'MEAN REVERSION MODEL'!H2</f>
        <v>0</v>
      </c>
      <c r="AA2">
        <f>'MEAN REVERSION MODEL'!I2</f>
        <v>0</v>
      </c>
      <c r="AB2">
        <f>'MEAN REVERSION MODEL'!J2</f>
        <v>4</v>
      </c>
      <c r="AC2" s="19">
        <f>'SHORT MODEL'!H2</f>
        <v>45982</v>
      </c>
      <c r="AD2" s="4">
        <f>'SHORT MODEL'!I2</f>
        <v>1</v>
      </c>
      <c r="AE2" s="19">
        <f>'SHORT MODEL'!J2</f>
        <v>46050</v>
      </c>
      <c r="AF2" s="26">
        <f>'SHORT MODEL'!K2</f>
        <v>-13.934614370156702</v>
      </c>
    </row>
    <row r="3" spans="1:43" x14ac:dyDescent="0.25">
      <c r="A3" s="14">
        <v>2</v>
      </c>
      <c r="B3" t="str">
        <f>MAIN!B3</f>
        <v>BTS1 Comdty</v>
      </c>
      <c r="C3" t="str">
        <f>MAIN!C3</f>
        <v>Short Euro-BTP Future</v>
      </c>
      <c r="D3" t="str">
        <f>MAIN!D3</f>
        <v>BOND FUTURE</v>
      </c>
      <c r="E3" s="4" t="s">
        <v>710</v>
      </c>
      <c r="F3">
        <f ca="1">MAIN!E3</f>
        <v>-1</v>
      </c>
      <c r="G3">
        <f ca="1">'MEAN REVERSION MODEL'!K3</f>
        <v>6</v>
      </c>
      <c r="H3">
        <f ca="1">'SHORT MODEL'!M3</f>
        <v>2</v>
      </c>
      <c r="I3" s="19">
        <f>'BREAKOUTS+RETRACEMENTS'!F3</f>
        <v>0</v>
      </c>
      <c r="J3" s="19">
        <f>'BREAKOUTS+RETRACEMENTS'!G3</f>
        <v>0</v>
      </c>
      <c r="K3" s="19">
        <f>'BREAKOUTS+RETRACEMENTS'!H3</f>
        <v>0</v>
      </c>
      <c r="L3" s="19">
        <f>'BREAKOUTS+RETRACEMENTS'!I3</f>
        <v>45957</v>
      </c>
      <c r="M3" s="19">
        <f>'BREAKOUTS+RETRACEMENTS'!J3</f>
        <v>0</v>
      </c>
      <c r="N3" s="19">
        <f>'BREAKOUTS+RETRACEMENTS'!K3</f>
        <v>46029</v>
      </c>
      <c r="O3" s="5">
        <f>MAIN!F3</f>
        <v>61.82167091246059</v>
      </c>
      <c r="P3" s="19" t="str">
        <f>MAIN!U3</f>
        <v>NEGATIVE</v>
      </c>
      <c r="Q3" s="19" t="str">
        <f>MAIN!V3</f>
        <v/>
      </c>
      <c r="R3" s="3" t="str">
        <f>MAIN!X3</f>
        <v>NEGATIVE</v>
      </c>
      <c r="S3" s="19" t="str">
        <f>MAIN!AP3</f>
        <v>NEGATIVE</v>
      </c>
      <c r="T3" s="19" t="str">
        <f>MAIN!AY3</f>
        <v>NEGATIVE</v>
      </c>
      <c r="U3" s="26">
        <f>MAIN!AZ3</f>
        <v>62.852518733150582</v>
      </c>
      <c r="V3" s="4">
        <f>MAIN!BF3</f>
        <v>17</v>
      </c>
      <c r="W3" s="4">
        <f>MAIN!BH3</f>
        <v>0</v>
      </c>
      <c r="X3">
        <f>'MEAN REVERSION MODEL'!F3</f>
        <v>4</v>
      </c>
      <c r="Y3">
        <f>'MEAN REVERSION MODEL'!G3</f>
        <v>0</v>
      </c>
      <c r="Z3">
        <f>'MEAN REVERSION MODEL'!H3</f>
        <v>0</v>
      </c>
      <c r="AA3">
        <f>'MEAN REVERSION MODEL'!I3</f>
        <v>1</v>
      </c>
      <c r="AB3">
        <f>'MEAN REVERSION MODEL'!J3</f>
        <v>0</v>
      </c>
      <c r="AC3" s="19">
        <f>'SHORT MODEL'!H3</f>
        <v>46001</v>
      </c>
      <c r="AD3" s="4">
        <f>'SHORT MODEL'!I3</f>
        <v>1</v>
      </c>
      <c r="AE3" s="19">
        <f>'SHORT MODEL'!J3</f>
        <v>46063</v>
      </c>
      <c r="AF3" s="26">
        <f>'SHORT MODEL'!K3</f>
        <v>-4.6131795971064804</v>
      </c>
    </row>
    <row r="4" spans="1:43" x14ac:dyDescent="0.25">
      <c r="A4" s="14">
        <v>3</v>
      </c>
      <c r="B4" t="str">
        <f>MAIN!B4</f>
        <v>CN1 Comdty</v>
      </c>
      <c r="C4" t="str">
        <f>MAIN!C4</f>
        <v>CAN 10YR BOND FUTURE</v>
      </c>
      <c r="D4" t="str">
        <f>MAIN!D4</f>
        <v>BOND FUTURE</v>
      </c>
      <c r="E4" s="4" t="s">
        <v>710</v>
      </c>
      <c r="F4">
        <f ca="1">MAIN!E4</f>
        <v>-1</v>
      </c>
      <c r="G4">
        <f ca="1">'MEAN REVERSION MODEL'!K4</f>
        <v>3</v>
      </c>
      <c r="H4">
        <f ca="1">'SHORT MODEL'!M4</f>
        <v>4</v>
      </c>
      <c r="I4" s="19">
        <f>'BREAKOUTS+RETRACEMENTS'!F4</f>
        <v>0</v>
      </c>
      <c r="J4" s="19">
        <f>'BREAKOUTS+RETRACEMENTS'!G4</f>
        <v>0</v>
      </c>
      <c r="K4" s="19">
        <f>'BREAKOUTS+RETRACEMENTS'!H4</f>
        <v>0</v>
      </c>
      <c r="L4" s="19">
        <f>'BREAKOUTS+RETRACEMENTS'!I4</f>
        <v>45957</v>
      </c>
      <c r="M4" s="19">
        <f>'BREAKOUTS+RETRACEMENTS'!J4</f>
        <v>0</v>
      </c>
      <c r="N4" s="19">
        <f>'BREAKOUTS+RETRACEMENTS'!K4</f>
        <v>0</v>
      </c>
      <c r="O4" s="5">
        <f>MAIN!F4</f>
        <v>58.99716640152684</v>
      </c>
      <c r="P4" s="19" t="str">
        <f>MAIN!U4</f>
        <v>NEGATIVE</v>
      </c>
      <c r="Q4" s="19" t="str">
        <f>MAIN!V4</f>
        <v/>
      </c>
      <c r="R4" s="3" t="str">
        <f>MAIN!X4</f>
        <v>NEGATIVE</v>
      </c>
      <c r="S4" s="19" t="str">
        <f>MAIN!AP4</f>
        <v>NEGATIVE</v>
      </c>
      <c r="T4" s="19" t="str">
        <f>MAIN!AY4</f>
        <v>NEGATIVE</v>
      </c>
      <c r="U4" s="26">
        <f>MAIN!AZ4</f>
        <v>62.022637781021714</v>
      </c>
      <c r="V4" s="4">
        <f>MAIN!BF4</f>
        <v>4</v>
      </c>
      <c r="W4" s="4">
        <f>MAIN!BH4</f>
        <v>0</v>
      </c>
      <c r="X4">
        <f>'MEAN REVERSION MODEL'!F4</f>
        <v>0</v>
      </c>
      <c r="Y4">
        <f>'MEAN REVERSION MODEL'!G4</f>
        <v>0</v>
      </c>
      <c r="Z4">
        <f>'MEAN REVERSION MODEL'!H4</f>
        <v>0</v>
      </c>
      <c r="AA4">
        <f>'MEAN REVERSION MODEL'!I4</f>
        <v>1</v>
      </c>
      <c r="AB4">
        <f>'MEAN REVERSION MODEL'!J4</f>
        <v>0</v>
      </c>
      <c r="AC4" s="19">
        <f>'SHORT MODEL'!H4</f>
        <v>0</v>
      </c>
      <c r="AD4" s="4">
        <f>'SHORT MODEL'!I4</f>
        <v>1</v>
      </c>
      <c r="AE4" s="19">
        <f>'SHORT MODEL'!J4</f>
        <v>46038</v>
      </c>
      <c r="AF4" s="26">
        <f>'SHORT MODEL'!K4</f>
        <v>-7.8057841151081888</v>
      </c>
    </row>
    <row r="5" spans="1:43" x14ac:dyDescent="0.25">
      <c r="A5" s="14">
        <v>4</v>
      </c>
      <c r="B5" t="str">
        <f>MAIN!B5</f>
        <v>DU1 Comdty</v>
      </c>
      <c r="C5" t="str">
        <f>MAIN!C5</f>
        <v>EURO-SCHATZ FUTURE</v>
      </c>
      <c r="D5" t="str">
        <f>MAIN!D5</f>
        <v>BOND FUTURE</v>
      </c>
      <c r="E5" s="4" t="s">
        <v>710</v>
      </c>
      <c r="F5">
        <f ca="1">MAIN!E5</f>
        <v>-1</v>
      </c>
      <c r="G5">
        <f ca="1">'MEAN REVERSION MODEL'!K5</f>
        <v>6</v>
      </c>
      <c r="H5">
        <f ca="1">'SHORT MODEL'!M5</f>
        <v>2</v>
      </c>
      <c r="I5" s="19">
        <f>'BREAKOUTS+RETRACEMENTS'!F5</f>
        <v>0</v>
      </c>
      <c r="J5" s="19">
        <f>'BREAKOUTS+RETRACEMENTS'!G5</f>
        <v>0</v>
      </c>
      <c r="K5" s="19">
        <f>'BREAKOUTS+RETRACEMENTS'!H5</f>
        <v>0</v>
      </c>
      <c r="L5" s="19">
        <f>'BREAKOUTS+RETRACEMENTS'!I5</f>
        <v>45957</v>
      </c>
      <c r="M5" s="19">
        <f>'BREAKOUTS+RETRACEMENTS'!J5</f>
        <v>0</v>
      </c>
      <c r="N5" s="19">
        <f>'BREAKOUTS+RETRACEMENTS'!K5</f>
        <v>46020</v>
      </c>
      <c r="O5" s="5">
        <f>MAIN!F5</f>
        <v>59.356995220704363</v>
      </c>
      <c r="P5" s="19" t="str">
        <f>MAIN!U5</f>
        <v>NEGATIVE</v>
      </c>
      <c r="Q5" s="19" t="str">
        <f>MAIN!V5</f>
        <v/>
      </c>
      <c r="R5" s="3" t="str">
        <f>MAIN!X5</f>
        <v>NEGATIVE</v>
      </c>
      <c r="S5" s="19" t="str">
        <f>MAIN!AP5</f>
        <v>NEGATIVE</v>
      </c>
      <c r="T5" s="19" t="str">
        <f>MAIN!AY5</f>
        <v>NEGATIVE</v>
      </c>
      <c r="U5" s="26">
        <f>MAIN!AZ5</f>
        <v>67.230463635983099</v>
      </c>
      <c r="V5" s="4">
        <f>MAIN!BF5</f>
        <v>12</v>
      </c>
      <c r="W5" s="4">
        <f>MAIN!BH5</f>
        <v>0</v>
      </c>
      <c r="X5">
        <f>'MEAN REVERSION MODEL'!F5</f>
        <v>1</v>
      </c>
      <c r="Y5">
        <f>'MEAN REVERSION MODEL'!G5</f>
        <v>0</v>
      </c>
      <c r="Z5">
        <f>'MEAN REVERSION MODEL'!H5</f>
        <v>0</v>
      </c>
      <c r="AA5">
        <f>'MEAN REVERSION MODEL'!I5</f>
        <v>3</v>
      </c>
      <c r="AB5">
        <f>'MEAN REVERSION MODEL'!J5</f>
        <v>0</v>
      </c>
      <c r="AC5" s="19">
        <f>'SHORT MODEL'!H5</f>
        <v>46001</v>
      </c>
      <c r="AD5" s="4">
        <f>'SHORT MODEL'!I5</f>
        <v>1</v>
      </c>
      <c r="AE5" s="19">
        <f>'SHORT MODEL'!J5</f>
        <v>46059</v>
      </c>
      <c r="AF5" s="26">
        <f>'SHORT MODEL'!K5</f>
        <v>-7.1359462567930052</v>
      </c>
    </row>
    <row r="6" spans="1:43" x14ac:dyDescent="0.25">
      <c r="A6" s="14">
        <v>5</v>
      </c>
      <c r="B6" t="str">
        <f>MAIN!B6</f>
        <v>FV1 Comdty</v>
      </c>
      <c r="C6" t="str">
        <f>MAIN!C6</f>
        <v>US 5YR NOTE FUTURE</v>
      </c>
      <c r="D6" t="str">
        <f>MAIN!D6</f>
        <v>BOND FUTURE</v>
      </c>
      <c r="E6" s="4" t="s">
        <v>710</v>
      </c>
      <c r="F6">
        <f ca="1">MAIN!E6</f>
        <v>-1</v>
      </c>
      <c r="G6">
        <f ca="1">'MEAN REVERSION MODEL'!K6</f>
        <v>6</v>
      </c>
      <c r="H6">
        <f ca="1">'SHORT MODEL'!M6</f>
        <v>2</v>
      </c>
      <c r="I6" s="19">
        <f>'BREAKOUTS+RETRACEMENTS'!F6</f>
        <v>0</v>
      </c>
      <c r="J6" s="19">
        <f>'BREAKOUTS+RETRACEMENTS'!G6</f>
        <v>0</v>
      </c>
      <c r="K6" s="19">
        <f>'BREAKOUTS+RETRACEMENTS'!H6</f>
        <v>0</v>
      </c>
      <c r="L6" s="19">
        <f>'BREAKOUTS+RETRACEMENTS'!I6</f>
        <v>45957</v>
      </c>
      <c r="M6" s="19">
        <f>'BREAKOUTS+RETRACEMENTS'!J6</f>
        <v>0</v>
      </c>
      <c r="N6" s="19">
        <f>'BREAKOUTS+RETRACEMENTS'!K6</f>
        <v>0</v>
      </c>
      <c r="O6" s="5">
        <f>MAIN!F6</f>
        <v>60.976694594390544</v>
      </c>
      <c r="P6" s="19" t="str">
        <f>MAIN!U6</f>
        <v>NEGATIVE</v>
      </c>
      <c r="Q6" s="19" t="str">
        <f>MAIN!V6</f>
        <v/>
      </c>
      <c r="R6" s="3" t="str">
        <f>MAIN!X6</f>
        <v>NEGATIVE</v>
      </c>
      <c r="S6" s="19" t="str">
        <f>MAIN!AP6</f>
        <v>NEGATIVE</v>
      </c>
      <c r="T6" s="19" t="str">
        <f>MAIN!AY6</f>
        <v>NEGATIVE</v>
      </c>
      <c r="U6" s="26">
        <f>MAIN!AZ6</f>
        <v>64.222020944985672</v>
      </c>
      <c r="V6" s="4">
        <f>MAIN!BF6</f>
        <v>4</v>
      </c>
      <c r="W6" s="4">
        <f>MAIN!BH6</f>
        <v>0</v>
      </c>
      <c r="X6">
        <f>'MEAN REVERSION MODEL'!F6</f>
        <v>0</v>
      </c>
      <c r="Y6">
        <f>'MEAN REVERSION MODEL'!G6</f>
        <v>4</v>
      </c>
      <c r="Z6">
        <f>'MEAN REVERSION MODEL'!H6</f>
        <v>46052</v>
      </c>
      <c r="AA6">
        <f>'MEAN REVERSION MODEL'!I6</f>
        <v>1</v>
      </c>
      <c r="AB6">
        <f>'MEAN REVERSION MODEL'!J6</f>
        <v>0</v>
      </c>
      <c r="AC6" s="19">
        <f>'SHORT MODEL'!H6</f>
        <v>0</v>
      </c>
      <c r="AD6" s="4">
        <f>'SHORT MODEL'!I6</f>
        <v>1</v>
      </c>
      <c r="AE6" s="19">
        <f>'SHORT MODEL'!J6</f>
        <v>46059</v>
      </c>
      <c r="AF6" s="26">
        <f>'SHORT MODEL'!K6</f>
        <v>-5.5156875522538229</v>
      </c>
    </row>
    <row r="7" spans="1:43" x14ac:dyDescent="0.25">
      <c r="A7" s="14">
        <v>6</v>
      </c>
      <c r="B7" t="str">
        <f>MAIN!B7</f>
        <v>G 1 Comdty</v>
      </c>
      <c r="C7" t="str">
        <f>MAIN!C7</f>
        <v>LONG GILT FUTURE</v>
      </c>
      <c r="D7" t="str">
        <f>MAIN!D7</f>
        <v>BOND FUTURE</v>
      </c>
      <c r="E7" s="4" t="s">
        <v>710</v>
      </c>
      <c r="F7">
        <f ca="1">MAIN!E7</f>
        <v>-1</v>
      </c>
      <c r="G7">
        <f ca="1">'MEAN REVERSION MODEL'!K7</f>
        <v>6</v>
      </c>
      <c r="H7">
        <f ca="1">'SHORT MODEL'!M7</f>
        <v>6</v>
      </c>
      <c r="I7" s="19">
        <f>'BREAKOUTS+RETRACEMENTS'!F7</f>
        <v>0</v>
      </c>
      <c r="J7" s="19">
        <f>'BREAKOUTS+RETRACEMENTS'!G7</f>
        <v>0</v>
      </c>
      <c r="K7" s="19">
        <f>'BREAKOUTS+RETRACEMENTS'!H7</f>
        <v>0</v>
      </c>
      <c r="L7" s="19">
        <f>'BREAKOUTS+RETRACEMENTS'!I7</f>
        <v>46027</v>
      </c>
      <c r="M7" s="19">
        <f>'BREAKOUTS+RETRACEMENTS'!J7</f>
        <v>0</v>
      </c>
      <c r="N7" s="19">
        <f>'BREAKOUTS+RETRACEMENTS'!K7</f>
        <v>0</v>
      </c>
      <c r="O7" s="5">
        <f>MAIN!F7</f>
        <v>42.930920678903831</v>
      </c>
      <c r="P7" s="19" t="str">
        <f>MAIN!U7</f>
        <v>NEGATIVE</v>
      </c>
      <c r="Q7" s="19" t="str">
        <f>MAIN!V7</f>
        <v/>
      </c>
      <c r="R7" s="3" t="str">
        <f>MAIN!X7</f>
        <v>NEGATIVE</v>
      </c>
      <c r="S7" s="19" t="str">
        <f>MAIN!AP7</f>
        <v>NEGATIVE</v>
      </c>
      <c r="T7" s="19" t="str">
        <f>MAIN!AY7</f>
        <v>NEGATIVE</v>
      </c>
      <c r="U7" s="26">
        <f>MAIN!AZ7</f>
        <v>36.287505163192591</v>
      </c>
      <c r="V7" s="4">
        <f>MAIN!BF7</f>
        <v>0</v>
      </c>
      <c r="W7" s="4">
        <f>MAIN!BH7</f>
        <v>0</v>
      </c>
      <c r="X7">
        <f>'MEAN REVERSION MODEL'!F7</f>
        <v>0</v>
      </c>
      <c r="Y7">
        <f>'MEAN REVERSION MODEL'!G7</f>
        <v>0</v>
      </c>
      <c r="Z7">
        <f>'MEAN REVERSION MODEL'!H7</f>
        <v>46058</v>
      </c>
      <c r="AA7">
        <f>'MEAN REVERSION MODEL'!I7</f>
        <v>0</v>
      </c>
      <c r="AB7">
        <f>'MEAN REVERSION MODEL'!J7</f>
        <v>2</v>
      </c>
      <c r="AC7" s="19">
        <f>'SHORT MODEL'!H7</f>
        <v>0</v>
      </c>
      <c r="AD7" s="4">
        <f>'SHORT MODEL'!I7</f>
        <v>1</v>
      </c>
      <c r="AE7" s="19">
        <f>'SHORT MODEL'!J7</f>
        <v>46036</v>
      </c>
      <c r="AF7" s="26">
        <f>'SHORT MODEL'!K7</f>
        <v>-23.562044280595345</v>
      </c>
    </row>
    <row r="8" spans="1:43" x14ac:dyDescent="0.25">
      <c r="A8" s="14">
        <v>7</v>
      </c>
      <c r="B8" t="str">
        <f>MAIN!B8</f>
        <v>IK1 Comdty</v>
      </c>
      <c r="C8" t="str">
        <f>MAIN!C8</f>
        <v>Euro-BTP Future</v>
      </c>
      <c r="D8" t="str">
        <f>MAIN!D8</f>
        <v>BOND FUTURE</v>
      </c>
      <c r="E8" s="4" t="s">
        <v>710</v>
      </c>
      <c r="F8">
        <f ca="1">MAIN!E8</f>
        <v>5</v>
      </c>
      <c r="G8">
        <f ca="1">'MEAN REVERSION MODEL'!K8</f>
        <v>6</v>
      </c>
      <c r="H8">
        <f ca="1">'SHORT MODEL'!M8</f>
        <v>2</v>
      </c>
      <c r="I8" s="19">
        <f>'BREAKOUTS+RETRACEMENTS'!F8</f>
        <v>0</v>
      </c>
      <c r="J8" s="19">
        <f>'BREAKOUTS+RETRACEMENTS'!G8</f>
        <v>0</v>
      </c>
      <c r="K8" s="19">
        <f>'BREAKOUTS+RETRACEMENTS'!H8</f>
        <v>0</v>
      </c>
      <c r="L8" s="19">
        <f>'BREAKOUTS+RETRACEMENTS'!I8</f>
        <v>45958</v>
      </c>
      <c r="M8" s="19">
        <f>'BREAKOUTS+RETRACEMENTS'!J8</f>
        <v>0</v>
      </c>
      <c r="N8" s="19">
        <f>'BREAKOUTS+RETRACEMENTS'!K8</f>
        <v>0</v>
      </c>
      <c r="O8" s="5">
        <f>MAIN!F8</f>
        <v>64.822659558775626</v>
      </c>
      <c r="P8" s="19" t="str">
        <f>MAIN!U8</f>
        <v>POSITIVE</v>
      </c>
      <c r="Q8" s="19" t="str">
        <f>MAIN!V8</f>
        <v/>
      </c>
      <c r="R8" s="3" t="str">
        <f>MAIN!X8</f>
        <v>BUY</v>
      </c>
      <c r="S8" s="19" t="str">
        <f>MAIN!AP8</f>
        <v>NEGATIVE</v>
      </c>
      <c r="T8" s="19" t="str">
        <f>MAIN!AY8</f>
        <v>NEGATIVE</v>
      </c>
      <c r="U8" s="26">
        <f>MAIN!AZ8</f>
        <v>73.572666335819605</v>
      </c>
      <c r="V8" s="4">
        <f>MAIN!BF8</f>
        <v>25</v>
      </c>
      <c r="W8" s="4">
        <f>MAIN!BH8</f>
        <v>0</v>
      </c>
      <c r="X8">
        <f>'MEAN REVERSION MODEL'!F8</f>
        <v>3</v>
      </c>
      <c r="Y8">
        <f>'MEAN REVERSION MODEL'!G8</f>
        <v>0</v>
      </c>
      <c r="Z8">
        <f>'MEAN REVERSION MODEL'!H8</f>
        <v>0</v>
      </c>
      <c r="AA8">
        <f>'MEAN REVERSION MODEL'!I8</f>
        <v>1</v>
      </c>
      <c r="AB8">
        <f>'MEAN REVERSION MODEL'!J8</f>
        <v>0</v>
      </c>
      <c r="AC8" s="19">
        <f>'SHORT MODEL'!H8</f>
        <v>46001</v>
      </c>
      <c r="AD8" s="4">
        <f>'SHORT MODEL'!I8</f>
        <v>1</v>
      </c>
      <c r="AE8" s="19">
        <f>'SHORT MODEL'!J8</f>
        <v>46063</v>
      </c>
      <c r="AF8" s="26">
        <f>'SHORT MODEL'!K8</f>
        <v>-1.6702699754336123</v>
      </c>
    </row>
    <row r="9" spans="1:43" x14ac:dyDescent="0.25">
      <c r="A9" s="14">
        <v>8</v>
      </c>
      <c r="B9" t="str">
        <f>MAIN!B9</f>
        <v>JB1 Comdty</v>
      </c>
      <c r="C9" t="str">
        <f>MAIN!C9</f>
        <v>JPN 10Y BOND FUTURE</v>
      </c>
      <c r="D9" t="str">
        <f>MAIN!D9</f>
        <v>BOND FUTURE</v>
      </c>
      <c r="E9" s="4" t="s">
        <v>710</v>
      </c>
      <c r="F9">
        <f ca="1">MAIN!E9</f>
        <v>-1</v>
      </c>
      <c r="G9">
        <f ca="1">'MEAN REVERSION MODEL'!K9</f>
        <v>9</v>
      </c>
      <c r="H9">
        <f ca="1">'SHORT MODEL'!M9</f>
        <v>8</v>
      </c>
      <c r="I9" s="19">
        <f>'BREAKOUTS+RETRACEMENTS'!F9</f>
        <v>0</v>
      </c>
      <c r="J9" s="19">
        <f>'BREAKOUTS+RETRACEMENTS'!G9</f>
        <v>45972</v>
      </c>
      <c r="K9" s="19">
        <f>'BREAKOUTS+RETRACEMENTS'!H9</f>
        <v>0</v>
      </c>
      <c r="L9" s="19">
        <f>'BREAKOUTS+RETRACEMENTS'!I9</f>
        <v>45957</v>
      </c>
      <c r="M9" s="19">
        <f>'BREAKOUTS+RETRACEMENTS'!J9</f>
        <v>0</v>
      </c>
      <c r="N9" s="19">
        <f>'BREAKOUTS+RETRACEMENTS'!K9</f>
        <v>46055</v>
      </c>
      <c r="O9" s="5">
        <f>MAIN!F9</f>
        <v>44.573106383134608</v>
      </c>
      <c r="P9" s="19" t="str">
        <f>MAIN!U9</f>
        <v>NEGATIVE</v>
      </c>
      <c r="Q9" s="19" t="str">
        <f>MAIN!V9</f>
        <v/>
      </c>
      <c r="R9" s="3" t="str">
        <f>MAIN!X9</f>
        <v>NEGATIVE</v>
      </c>
      <c r="S9" s="19" t="str">
        <f>MAIN!AP9</f>
        <v>NEGATIVE</v>
      </c>
      <c r="T9" s="19" t="str">
        <f>MAIN!AY9</f>
        <v>NEGATIVE</v>
      </c>
      <c r="U9" s="26">
        <f>MAIN!AZ9</f>
        <v>16.201301614231824</v>
      </c>
      <c r="V9" s="4">
        <f>MAIN!BF9</f>
        <v>0</v>
      </c>
      <c r="W9" s="4">
        <f>MAIN!BH9</f>
        <v>0</v>
      </c>
      <c r="X9">
        <f>'MEAN REVERSION MODEL'!F9</f>
        <v>5</v>
      </c>
      <c r="Y9">
        <f>'MEAN REVERSION MODEL'!G9</f>
        <v>0</v>
      </c>
      <c r="Z9">
        <f>'MEAN REVERSION MODEL'!H9</f>
        <v>0</v>
      </c>
      <c r="AA9">
        <f>'MEAN REVERSION MODEL'!I9</f>
        <v>3</v>
      </c>
      <c r="AB9">
        <f>'MEAN REVERSION MODEL'!J9</f>
        <v>2</v>
      </c>
      <c r="AC9" s="19">
        <f>'SHORT MODEL'!H9</f>
        <v>46043</v>
      </c>
      <c r="AD9" s="4">
        <f>'SHORT MODEL'!I9</f>
        <v>1</v>
      </c>
      <c r="AE9" s="19">
        <f>'SHORT MODEL'!J9</f>
        <v>46035</v>
      </c>
      <c r="AF9" s="26">
        <f>'SHORT MODEL'!K9</f>
        <v>-21.919802918048894</v>
      </c>
    </row>
    <row r="10" spans="1:43" x14ac:dyDescent="0.25">
      <c r="A10" s="14">
        <v>9</v>
      </c>
      <c r="B10" t="str">
        <f>MAIN!B10</f>
        <v>OAT1 Comdty</v>
      </c>
      <c r="C10" t="str">
        <f>MAIN!C10</f>
        <v>Euro-OAT Future</v>
      </c>
      <c r="D10" t="str">
        <f>MAIN!D10</f>
        <v>BOND FUTURE</v>
      </c>
      <c r="E10" s="4" t="s">
        <v>710</v>
      </c>
      <c r="F10">
        <f ca="1">MAIN!E10</f>
        <v>5</v>
      </c>
      <c r="G10">
        <f ca="1">'MEAN REVERSION MODEL'!K10</f>
        <v>6</v>
      </c>
      <c r="H10">
        <f ca="1">'SHORT MODEL'!M10</f>
        <v>2</v>
      </c>
      <c r="I10" s="19">
        <f>'BREAKOUTS+RETRACEMENTS'!F10</f>
        <v>0</v>
      </c>
      <c r="J10" s="19">
        <f>'BREAKOUTS+RETRACEMENTS'!G10</f>
        <v>46001</v>
      </c>
      <c r="K10" s="19">
        <f>'BREAKOUTS+RETRACEMENTS'!H10</f>
        <v>0</v>
      </c>
      <c r="L10" s="19">
        <f>'BREAKOUTS+RETRACEMENTS'!I10</f>
        <v>45958</v>
      </c>
      <c r="M10" s="19">
        <f>'BREAKOUTS+RETRACEMENTS'!J10</f>
        <v>0</v>
      </c>
      <c r="N10" s="19">
        <f>'BREAKOUTS+RETRACEMENTS'!K10</f>
        <v>46020</v>
      </c>
      <c r="O10" s="5">
        <f>MAIN!F10</f>
        <v>64.758489297771632</v>
      </c>
      <c r="P10" s="19" t="str">
        <f>MAIN!U10</f>
        <v>POSITIVE</v>
      </c>
      <c r="Q10" s="19" t="str">
        <f>MAIN!V10</f>
        <v/>
      </c>
      <c r="R10" s="3" t="str">
        <f>MAIN!X10</f>
        <v>BUY</v>
      </c>
      <c r="S10" s="19" t="str">
        <f>MAIN!AP10</f>
        <v>NEGATIVE</v>
      </c>
      <c r="T10" s="19" t="str">
        <f>MAIN!AY10</f>
        <v>NEGATIVE</v>
      </c>
      <c r="U10" s="26">
        <f>MAIN!AZ10</f>
        <v>71.357104477278526</v>
      </c>
      <c r="V10" s="4">
        <f>MAIN!BF10</f>
        <v>20</v>
      </c>
      <c r="W10" s="4">
        <f>MAIN!BH10</f>
        <v>0</v>
      </c>
      <c r="X10">
        <f>'MEAN REVERSION MODEL'!F10</f>
        <v>5</v>
      </c>
      <c r="Y10">
        <f>'MEAN REVERSION MODEL'!G10</f>
        <v>0</v>
      </c>
      <c r="Z10">
        <f>'MEAN REVERSION MODEL'!H10</f>
        <v>0</v>
      </c>
      <c r="AA10">
        <f>'MEAN REVERSION MODEL'!I10</f>
        <v>1</v>
      </c>
      <c r="AB10">
        <f>'MEAN REVERSION MODEL'!J10</f>
        <v>0</v>
      </c>
      <c r="AC10" s="19">
        <f>'SHORT MODEL'!H10</f>
        <v>46013</v>
      </c>
      <c r="AD10" s="4">
        <f>'SHORT MODEL'!I10</f>
        <v>1</v>
      </c>
      <c r="AE10" s="19">
        <f>'SHORT MODEL'!J10</f>
        <v>46063</v>
      </c>
      <c r="AF10" s="26">
        <f>'SHORT MODEL'!K10</f>
        <v>-1.7344320635918677</v>
      </c>
    </row>
    <row r="11" spans="1:43" x14ac:dyDescent="0.25">
      <c r="A11" s="14">
        <v>10</v>
      </c>
      <c r="B11" t="str">
        <f>MAIN!B11</f>
        <v>OE1 Comdty</v>
      </c>
      <c r="C11" t="str">
        <f>MAIN!C11</f>
        <v>EURO-BOBL FUTURE</v>
      </c>
      <c r="D11" t="str">
        <f>MAIN!D11</f>
        <v>BOND FUTURE</v>
      </c>
      <c r="E11" s="4" t="s">
        <v>710</v>
      </c>
      <c r="F11">
        <f ca="1">MAIN!E11</f>
        <v>-1</v>
      </c>
      <c r="G11">
        <f ca="1">'MEAN REVERSION MODEL'!K11</f>
        <v>3</v>
      </c>
      <c r="H11">
        <f ca="1">'SHORT MODEL'!M11</f>
        <v>2</v>
      </c>
      <c r="I11" s="19">
        <f>'BREAKOUTS+RETRACEMENTS'!F11</f>
        <v>0</v>
      </c>
      <c r="J11" s="19">
        <f>'BREAKOUTS+RETRACEMENTS'!G11</f>
        <v>0</v>
      </c>
      <c r="K11" s="19">
        <f>'BREAKOUTS+RETRACEMENTS'!H11</f>
        <v>0</v>
      </c>
      <c r="L11" s="19">
        <f>'BREAKOUTS+RETRACEMENTS'!I11</f>
        <v>45957</v>
      </c>
      <c r="M11" s="19">
        <f>'BREAKOUTS+RETRACEMENTS'!J11</f>
        <v>0</v>
      </c>
      <c r="N11" s="19">
        <f>'BREAKOUTS+RETRACEMENTS'!K11</f>
        <v>46029</v>
      </c>
      <c r="O11" s="5">
        <f>MAIN!F11</f>
        <v>60.402602071324772</v>
      </c>
      <c r="P11" s="19" t="str">
        <f>MAIN!U11</f>
        <v>NEGATIVE</v>
      </c>
      <c r="Q11" s="19" t="str">
        <f>MAIN!V11</f>
        <v/>
      </c>
      <c r="R11" s="3" t="str">
        <f>MAIN!X11</f>
        <v>NEGATIVE</v>
      </c>
      <c r="S11" s="19" t="str">
        <f>MAIN!AP11</f>
        <v>NEGATIVE</v>
      </c>
      <c r="T11" s="19" t="str">
        <f>MAIN!AY11</f>
        <v>NEGATIVE</v>
      </c>
      <c r="U11" s="26">
        <f>MAIN!AZ11</f>
        <v>61.468332317001163</v>
      </c>
      <c r="V11" s="4">
        <f>MAIN!BF11</f>
        <v>12</v>
      </c>
      <c r="W11" s="4">
        <f>MAIN!BH11</f>
        <v>0</v>
      </c>
      <c r="X11">
        <f>'MEAN REVERSION MODEL'!F11</f>
        <v>0</v>
      </c>
      <c r="Y11">
        <f>'MEAN REVERSION MODEL'!G11</f>
        <v>0</v>
      </c>
      <c r="Z11">
        <f>'MEAN REVERSION MODEL'!H11</f>
        <v>0</v>
      </c>
      <c r="AA11">
        <f>'MEAN REVERSION MODEL'!I11</f>
        <v>1</v>
      </c>
      <c r="AB11">
        <f>'MEAN REVERSION MODEL'!J11</f>
        <v>0</v>
      </c>
      <c r="AC11" s="19">
        <f>'SHORT MODEL'!H11</f>
        <v>46001</v>
      </c>
      <c r="AD11" s="4">
        <f>'SHORT MODEL'!I11</f>
        <v>1</v>
      </c>
      <c r="AE11" s="19">
        <f>'SHORT MODEL'!J11</f>
        <v>46063</v>
      </c>
      <c r="AF11" s="26">
        <f>'SHORT MODEL'!K11</f>
        <v>-6.0902407938194045</v>
      </c>
    </row>
    <row r="12" spans="1:43" x14ac:dyDescent="0.25">
      <c r="A12" s="14">
        <v>11</v>
      </c>
      <c r="B12" t="str">
        <f>MAIN!B12</f>
        <v>RX1 Comdty</v>
      </c>
      <c r="C12" t="str">
        <f>MAIN!C12</f>
        <v>EURO-BUND FUTURE</v>
      </c>
      <c r="D12" t="str">
        <f>MAIN!D12</f>
        <v>BOND FUTURE</v>
      </c>
      <c r="E12" s="4" t="s">
        <v>710</v>
      </c>
      <c r="F12">
        <f ca="1">MAIN!E12</f>
        <v>-1</v>
      </c>
      <c r="G12">
        <f ca="1">'MEAN REVERSION MODEL'!K12</f>
        <v>6</v>
      </c>
      <c r="H12">
        <f ca="1">'SHORT MODEL'!M12</f>
        <v>2</v>
      </c>
      <c r="I12" s="19">
        <f>'BREAKOUTS+RETRACEMENTS'!F12</f>
        <v>0</v>
      </c>
      <c r="J12" s="19">
        <f>'BREAKOUTS+RETRACEMENTS'!G12</f>
        <v>0</v>
      </c>
      <c r="K12" s="19">
        <f>'BREAKOUTS+RETRACEMENTS'!H12</f>
        <v>0</v>
      </c>
      <c r="L12" s="19">
        <f>'BREAKOUTS+RETRACEMENTS'!I12</f>
        <v>45958</v>
      </c>
      <c r="M12" s="19">
        <f>'BREAKOUTS+RETRACEMENTS'!J12</f>
        <v>0</v>
      </c>
      <c r="N12" s="19">
        <f>'BREAKOUTS+RETRACEMENTS'!K12</f>
        <v>46020</v>
      </c>
      <c r="O12" s="5">
        <f>MAIN!F12</f>
        <v>61.077576800657852</v>
      </c>
      <c r="P12" s="19" t="str">
        <f>MAIN!U12</f>
        <v>NEGATIVE</v>
      </c>
      <c r="Q12" s="19" t="str">
        <f>MAIN!V12</f>
        <v/>
      </c>
      <c r="R12" s="3" t="str">
        <f>MAIN!X12</f>
        <v>NEGATIVE</v>
      </c>
      <c r="S12" s="19" t="str">
        <f>MAIN!AP12</f>
        <v>NEGATIVE</v>
      </c>
      <c r="T12" s="19" t="str">
        <f>MAIN!AY12</f>
        <v>NEGATIVE</v>
      </c>
      <c r="U12" s="26">
        <f>MAIN!AZ12</f>
        <v>66.556960467694097</v>
      </c>
      <c r="V12" s="4">
        <f>MAIN!BF12</f>
        <v>5</v>
      </c>
      <c r="W12" s="4">
        <f>MAIN!BH12</f>
        <v>0</v>
      </c>
      <c r="X12">
        <f>'MEAN REVERSION MODEL'!F12</f>
        <v>2</v>
      </c>
      <c r="Y12">
        <f>'MEAN REVERSION MODEL'!G12</f>
        <v>0</v>
      </c>
      <c r="Z12">
        <f>'MEAN REVERSION MODEL'!H12</f>
        <v>0</v>
      </c>
      <c r="AA12">
        <f>'MEAN REVERSION MODEL'!I12</f>
        <v>1</v>
      </c>
      <c r="AB12">
        <f>'MEAN REVERSION MODEL'!J12</f>
        <v>0</v>
      </c>
      <c r="AC12" s="19">
        <f>'SHORT MODEL'!H12</f>
        <v>46013</v>
      </c>
      <c r="AD12" s="4">
        <f>'SHORT MODEL'!I12</f>
        <v>1</v>
      </c>
      <c r="AE12" s="19">
        <f>'SHORT MODEL'!J12</f>
        <v>46063</v>
      </c>
      <c r="AF12" s="26">
        <f>'SHORT MODEL'!K12</f>
        <v>-5.4153240401882599</v>
      </c>
    </row>
    <row r="13" spans="1:43" x14ac:dyDescent="0.25">
      <c r="A13" s="14">
        <v>12</v>
      </c>
      <c r="B13" t="str">
        <f>MAIN!B13</f>
        <v>TU1 Comdty</v>
      </c>
      <c r="C13" t="str">
        <f>MAIN!C13</f>
        <v>US 2YR NOTE FUTURE</v>
      </c>
      <c r="D13" t="str">
        <f>MAIN!D13</f>
        <v>BOND FUTURE</v>
      </c>
      <c r="E13" s="4" t="s">
        <v>710</v>
      </c>
      <c r="F13">
        <f ca="1">MAIN!E13</f>
        <v>-1</v>
      </c>
      <c r="G13">
        <f ca="1">'MEAN REVERSION MODEL'!K13</f>
        <v>6</v>
      </c>
      <c r="H13">
        <f ca="1">'SHORT MODEL'!M13</f>
        <v>2</v>
      </c>
      <c r="I13" s="19">
        <f>'BREAKOUTS+RETRACEMENTS'!F13</f>
        <v>0</v>
      </c>
      <c r="J13" s="19">
        <f>'BREAKOUTS+RETRACEMENTS'!G13</f>
        <v>0</v>
      </c>
      <c r="K13" s="19">
        <f>'BREAKOUTS+RETRACEMENTS'!H13</f>
        <v>0</v>
      </c>
      <c r="L13" s="19">
        <f>'BREAKOUTS+RETRACEMENTS'!I13</f>
        <v>45957</v>
      </c>
      <c r="M13" s="19">
        <f>'BREAKOUTS+RETRACEMENTS'!J13</f>
        <v>0</v>
      </c>
      <c r="N13" s="19">
        <f>'BREAKOUTS+RETRACEMENTS'!K13</f>
        <v>0</v>
      </c>
      <c r="O13" s="5">
        <f>MAIN!F13</f>
        <v>62.314868108950606</v>
      </c>
      <c r="P13" s="19" t="str">
        <f>MAIN!U13</f>
        <v>NEGATIVE</v>
      </c>
      <c r="Q13" s="19" t="str">
        <f>MAIN!V13</f>
        <v/>
      </c>
      <c r="R13" s="3" t="str">
        <f>MAIN!X13</f>
        <v>NEGATIVE</v>
      </c>
      <c r="S13" s="19" t="str">
        <f>MAIN!AP13</f>
        <v>NEGATIVE</v>
      </c>
      <c r="T13" s="19" t="str">
        <f>MAIN!AY13</f>
        <v>NEGATIVE</v>
      </c>
      <c r="U13" s="26">
        <f>MAIN!AZ13</f>
        <v>67.22502033004109</v>
      </c>
      <c r="V13" s="4">
        <f>MAIN!BF13</f>
        <v>4</v>
      </c>
      <c r="W13" s="4">
        <f>MAIN!BH13</f>
        <v>0</v>
      </c>
      <c r="X13">
        <f>'MEAN REVERSION MODEL'!F13</f>
        <v>0</v>
      </c>
      <c r="Y13">
        <f>'MEAN REVERSION MODEL'!G13</f>
        <v>0</v>
      </c>
      <c r="Z13">
        <f>'MEAN REVERSION MODEL'!H13</f>
        <v>46058</v>
      </c>
      <c r="AA13">
        <f>'MEAN REVERSION MODEL'!I13</f>
        <v>3</v>
      </c>
      <c r="AB13">
        <f>'MEAN REVERSION MODEL'!J13</f>
        <v>0</v>
      </c>
      <c r="AC13" s="19">
        <f>'SHORT MODEL'!H13</f>
        <v>0</v>
      </c>
      <c r="AD13" s="4">
        <f>'SHORT MODEL'!I13</f>
        <v>1</v>
      </c>
      <c r="AE13" s="19">
        <f>'SHORT MODEL'!J13</f>
        <v>46059</v>
      </c>
      <c r="AF13" s="26">
        <f>'SHORT MODEL'!K13</f>
        <v>-4.1787011031450803</v>
      </c>
    </row>
    <row r="14" spans="1:43" x14ac:dyDescent="0.25">
      <c r="A14" s="14">
        <v>13</v>
      </c>
      <c r="B14" t="str">
        <f>MAIN!B14</f>
        <v>TY1 Comdty</v>
      </c>
      <c r="C14" t="str">
        <f>MAIN!C14</f>
        <v>US 10YR NOTE FUTURE</v>
      </c>
      <c r="D14" t="str">
        <f>MAIN!D14</f>
        <v>BOND FUTURE</v>
      </c>
      <c r="E14" s="4" t="s">
        <v>710</v>
      </c>
      <c r="F14">
        <f ca="1">MAIN!E14</f>
        <v>-1</v>
      </c>
      <c r="G14">
        <f ca="1">'MEAN REVERSION MODEL'!K14</f>
        <v>6</v>
      </c>
      <c r="H14">
        <f ca="1">'SHORT MODEL'!M14</f>
        <v>2</v>
      </c>
      <c r="I14" s="19">
        <f>'BREAKOUTS+RETRACEMENTS'!F14</f>
        <v>0</v>
      </c>
      <c r="J14" s="19">
        <f>'BREAKOUTS+RETRACEMENTS'!G14</f>
        <v>0</v>
      </c>
      <c r="K14" s="19">
        <f>'BREAKOUTS+RETRACEMENTS'!H14</f>
        <v>0</v>
      </c>
      <c r="L14" s="19">
        <f>'BREAKOUTS+RETRACEMENTS'!I14</f>
        <v>45958</v>
      </c>
      <c r="M14" s="19">
        <f>'BREAKOUTS+RETRACEMENTS'!J14</f>
        <v>0</v>
      </c>
      <c r="N14" s="19">
        <f>'BREAKOUTS+RETRACEMENTS'!K14</f>
        <v>0</v>
      </c>
      <c r="O14" s="5">
        <f>MAIN!F14</f>
        <v>60.365590182737414</v>
      </c>
      <c r="P14" s="19" t="str">
        <f>MAIN!U14</f>
        <v>NEGATIVE</v>
      </c>
      <c r="Q14" s="19" t="str">
        <f>MAIN!V14</f>
        <v/>
      </c>
      <c r="R14" s="3" t="str">
        <f>MAIN!X14</f>
        <v>NEGATIVE</v>
      </c>
      <c r="S14" s="19" t="str">
        <f>MAIN!AP14</f>
        <v>NEGATIVE</v>
      </c>
      <c r="T14" s="19" t="str">
        <f>MAIN!AY14</f>
        <v>NEGATIVE</v>
      </c>
      <c r="U14" s="26">
        <f>MAIN!AZ14</f>
        <v>62.57463221719739</v>
      </c>
      <c r="V14" s="4">
        <f>MAIN!BF14</f>
        <v>4</v>
      </c>
      <c r="W14" s="4">
        <f>MAIN!BH14</f>
        <v>0</v>
      </c>
      <c r="X14">
        <f>'MEAN REVERSION MODEL'!F14</f>
        <v>0</v>
      </c>
      <c r="Y14">
        <f>'MEAN REVERSION MODEL'!G14</f>
        <v>4</v>
      </c>
      <c r="Z14">
        <f>'MEAN REVERSION MODEL'!H14</f>
        <v>0</v>
      </c>
      <c r="AA14">
        <f>'MEAN REVERSION MODEL'!I14</f>
        <v>1</v>
      </c>
      <c r="AB14">
        <f>'MEAN REVERSION MODEL'!J14</f>
        <v>0</v>
      </c>
      <c r="AC14" s="19">
        <f>'SHORT MODEL'!H14</f>
        <v>46042</v>
      </c>
      <c r="AD14" s="4">
        <f>'SHORT MODEL'!I14</f>
        <v>1</v>
      </c>
      <c r="AE14" s="19">
        <f>'SHORT MODEL'!J14</f>
        <v>46063</v>
      </c>
      <c r="AF14" s="26">
        <f>'SHORT MODEL'!K14</f>
        <v>-6.126804583987699</v>
      </c>
    </row>
    <row r="15" spans="1:43" x14ac:dyDescent="0.25">
      <c r="A15" s="14">
        <v>14</v>
      </c>
      <c r="B15" t="str">
        <f>MAIN!B15</f>
        <v>UB1 Comdty</v>
      </c>
      <c r="C15" t="str">
        <f>MAIN!C15</f>
        <v>EURO-BUXL 30Y BND FUTURE</v>
      </c>
      <c r="D15" t="str">
        <f>MAIN!D15</f>
        <v>BOND FUTURE</v>
      </c>
      <c r="E15" s="4" t="s">
        <v>710</v>
      </c>
      <c r="F15">
        <f ca="1">MAIN!E15</f>
        <v>-1</v>
      </c>
      <c r="G15">
        <f ca="1">'MEAN REVERSION MODEL'!K15</f>
        <v>6</v>
      </c>
      <c r="H15">
        <f ca="1">'SHORT MODEL'!M15</f>
        <v>6</v>
      </c>
      <c r="I15" s="19">
        <f>'BREAKOUTS+RETRACEMENTS'!F15</f>
        <v>0</v>
      </c>
      <c r="J15" s="19">
        <f>'BREAKOUTS+RETRACEMENTS'!G15</f>
        <v>45999</v>
      </c>
      <c r="K15" s="19">
        <f>'BREAKOUTS+RETRACEMENTS'!H15</f>
        <v>0</v>
      </c>
      <c r="L15" s="19">
        <f>'BREAKOUTS+RETRACEMENTS'!I15</f>
        <v>45964</v>
      </c>
      <c r="M15" s="19">
        <f>'BREAKOUTS+RETRACEMENTS'!J15</f>
        <v>0</v>
      </c>
      <c r="N15" s="19">
        <f>'BREAKOUTS+RETRACEMENTS'!K15</f>
        <v>46029</v>
      </c>
      <c r="O15" s="5">
        <f>MAIN!F15</f>
        <v>50.499044940003593</v>
      </c>
      <c r="P15" s="19" t="str">
        <f>MAIN!U15</f>
        <v>NEGATIVE</v>
      </c>
      <c r="Q15" s="19" t="str">
        <f>MAIN!V15</f>
        <v/>
      </c>
      <c r="R15" s="3" t="str">
        <f>MAIN!X15</f>
        <v>NEGATIVE</v>
      </c>
      <c r="S15" s="19" t="str">
        <f>MAIN!AP15</f>
        <v>NEGATIVE</v>
      </c>
      <c r="T15" s="19" t="str">
        <f>MAIN!AY15</f>
        <v>NEGATIVE</v>
      </c>
      <c r="U15" s="26">
        <f>MAIN!AZ15</f>
        <v>46.600381703196952</v>
      </c>
      <c r="V15" s="4">
        <f>MAIN!BF15</f>
        <v>1</v>
      </c>
      <c r="W15" s="4">
        <f>MAIN!BH15</f>
        <v>0</v>
      </c>
      <c r="X15">
        <f>'MEAN REVERSION MODEL'!F15</f>
        <v>5</v>
      </c>
      <c r="Y15">
        <f>'MEAN REVERSION MODEL'!G15</f>
        <v>0</v>
      </c>
      <c r="Z15">
        <f>'MEAN REVERSION MODEL'!H15</f>
        <v>0</v>
      </c>
      <c r="AA15">
        <f>'MEAN REVERSION MODEL'!I15</f>
        <v>3</v>
      </c>
      <c r="AB15">
        <f>'MEAN REVERSION MODEL'!J15</f>
        <v>0</v>
      </c>
      <c r="AC15" s="19">
        <f>'SHORT MODEL'!H15</f>
        <v>46013</v>
      </c>
      <c r="AD15" s="4">
        <f>'SHORT MODEL'!I15</f>
        <v>1</v>
      </c>
      <c r="AE15" s="19">
        <f>'SHORT MODEL'!J15</f>
        <v>46037</v>
      </c>
      <c r="AF15" s="26">
        <f>'SHORT MODEL'!K15</f>
        <v>-15.993892881269964</v>
      </c>
    </row>
    <row r="16" spans="1:43" x14ac:dyDescent="0.25">
      <c r="A16" s="14">
        <v>15</v>
      </c>
      <c r="B16" t="str">
        <f>MAIN!B16</f>
        <v>US1 Comdty</v>
      </c>
      <c r="C16" t="str">
        <f>MAIN!C16</f>
        <v>US LONG BOND  FUTURE</v>
      </c>
      <c r="D16" t="str">
        <f>MAIN!D16</f>
        <v>BOND FUTURE</v>
      </c>
      <c r="E16" s="4" t="s">
        <v>710</v>
      </c>
      <c r="F16">
        <f ca="1">MAIN!E16</f>
        <v>-1</v>
      </c>
      <c r="G16">
        <f ca="1">'MEAN REVERSION MODEL'!K16</f>
        <v>6</v>
      </c>
      <c r="H16">
        <f ca="1">'SHORT MODEL'!M16</f>
        <v>2</v>
      </c>
      <c r="I16" s="19">
        <f>'BREAKOUTS+RETRACEMENTS'!F16</f>
        <v>0</v>
      </c>
      <c r="J16" s="19">
        <f>'BREAKOUTS+RETRACEMENTS'!G16</f>
        <v>0</v>
      </c>
      <c r="K16" s="19">
        <f>'BREAKOUTS+RETRACEMENTS'!H16</f>
        <v>0</v>
      </c>
      <c r="L16" s="19">
        <f>'BREAKOUTS+RETRACEMENTS'!I16</f>
        <v>45999</v>
      </c>
      <c r="M16" s="19">
        <f>'BREAKOUTS+RETRACEMENTS'!J16</f>
        <v>0</v>
      </c>
      <c r="N16" s="19">
        <f>'BREAKOUTS+RETRACEMENTS'!K16</f>
        <v>0</v>
      </c>
      <c r="O16" s="5">
        <f>MAIN!F16</f>
        <v>60.260720592869859</v>
      </c>
      <c r="P16" s="19" t="str">
        <f>MAIN!U16</f>
        <v>NEGATIVE</v>
      </c>
      <c r="Q16" s="19" t="str">
        <f>MAIN!V16</f>
        <v/>
      </c>
      <c r="R16" s="3" t="str">
        <f>MAIN!X16</f>
        <v>NEGATIVE</v>
      </c>
      <c r="S16" s="19" t="str">
        <f>MAIN!AP16</f>
        <v>NEGATIVE</v>
      </c>
      <c r="T16" s="19" t="str">
        <f>MAIN!AY16</f>
        <v>NEGATIVE</v>
      </c>
      <c r="U16" s="26">
        <f>MAIN!AZ16</f>
        <v>65.359713960774201</v>
      </c>
      <c r="V16" s="4">
        <f>MAIN!BF16</f>
        <v>3</v>
      </c>
      <c r="W16" s="4">
        <f>MAIN!BH16</f>
        <v>0</v>
      </c>
      <c r="X16">
        <f>'MEAN REVERSION MODEL'!F16</f>
        <v>5</v>
      </c>
      <c r="Y16">
        <f>'MEAN REVERSION MODEL'!G16</f>
        <v>0</v>
      </c>
      <c r="Z16">
        <f>'MEAN REVERSION MODEL'!H16</f>
        <v>0</v>
      </c>
      <c r="AA16">
        <f>'MEAN REVERSION MODEL'!I16</f>
        <v>1</v>
      </c>
      <c r="AB16">
        <f>'MEAN REVERSION MODEL'!J16</f>
        <v>0</v>
      </c>
      <c r="AC16" s="19">
        <f>'SHORT MODEL'!H16</f>
        <v>46042</v>
      </c>
      <c r="AD16" s="4">
        <f>'SHORT MODEL'!I16</f>
        <v>1</v>
      </c>
      <c r="AE16" s="19">
        <f>'SHORT MODEL'!J16</f>
        <v>46063</v>
      </c>
      <c r="AF16" s="26">
        <f>'SHORT MODEL'!K16</f>
        <v>-6.2323733190793931</v>
      </c>
    </row>
    <row r="17" spans="1:32" x14ac:dyDescent="0.25">
      <c r="A17" s="14">
        <v>16</v>
      </c>
      <c r="B17" t="str">
        <f>MAIN!B17</f>
        <v>UXY1 Comdty</v>
      </c>
      <c r="C17" t="str">
        <f>MAIN!C17</f>
        <v>US 10yr Ultra Future</v>
      </c>
      <c r="D17" t="str">
        <f>MAIN!D17</f>
        <v>BOND FUTURE</v>
      </c>
      <c r="E17" s="4" t="s">
        <v>710</v>
      </c>
      <c r="F17">
        <f ca="1">MAIN!E17</f>
        <v>-1</v>
      </c>
      <c r="G17">
        <f ca="1">'MEAN REVERSION MODEL'!K17</f>
        <v>6</v>
      </c>
      <c r="H17">
        <f ca="1">'SHORT MODEL'!M17</f>
        <v>4</v>
      </c>
      <c r="I17" s="19">
        <f>'BREAKOUTS+RETRACEMENTS'!F17</f>
        <v>0</v>
      </c>
      <c r="J17" s="19">
        <f>'BREAKOUTS+RETRACEMENTS'!G17</f>
        <v>0</v>
      </c>
      <c r="K17" s="19">
        <f>'BREAKOUTS+RETRACEMENTS'!H17</f>
        <v>0</v>
      </c>
      <c r="L17" s="19">
        <f>'BREAKOUTS+RETRACEMENTS'!I17</f>
        <v>45958</v>
      </c>
      <c r="M17" s="19">
        <f>'BREAKOUTS+RETRACEMENTS'!J17</f>
        <v>0</v>
      </c>
      <c r="N17" s="19">
        <f>'BREAKOUTS+RETRACEMENTS'!K17</f>
        <v>0</v>
      </c>
      <c r="O17" s="5">
        <f>MAIN!F17</f>
        <v>59.232793553422219</v>
      </c>
      <c r="P17" s="19" t="str">
        <f>MAIN!U17</f>
        <v>NEGATIVE</v>
      </c>
      <c r="Q17" s="19" t="str">
        <f>MAIN!V17</f>
        <v/>
      </c>
      <c r="R17" s="3" t="str">
        <f>MAIN!X17</f>
        <v>NEGATIVE</v>
      </c>
      <c r="S17" s="19" t="str">
        <f>MAIN!AP17</f>
        <v>NEGATIVE</v>
      </c>
      <c r="T17" s="19" t="str">
        <f>MAIN!AY17</f>
        <v>NEGATIVE</v>
      </c>
      <c r="U17" s="26">
        <f>MAIN!AZ17</f>
        <v>61.624783851624343</v>
      </c>
      <c r="V17" s="4">
        <f>MAIN!BF17</f>
        <v>2</v>
      </c>
      <c r="W17" s="4">
        <f>MAIN!BH17</f>
        <v>0</v>
      </c>
      <c r="X17">
        <f>'MEAN REVERSION MODEL'!F17</f>
        <v>5</v>
      </c>
      <c r="Y17">
        <f>'MEAN REVERSION MODEL'!G17</f>
        <v>0</v>
      </c>
      <c r="Z17">
        <f>'MEAN REVERSION MODEL'!H17</f>
        <v>46052</v>
      </c>
      <c r="AA17">
        <f>'MEAN REVERSION MODEL'!I17</f>
        <v>1</v>
      </c>
      <c r="AB17">
        <f>'MEAN REVERSION MODEL'!J17</f>
        <v>0</v>
      </c>
      <c r="AC17" s="19">
        <f>'SHORT MODEL'!H17</f>
        <v>0</v>
      </c>
      <c r="AD17" s="4">
        <f>'SHORT MODEL'!I17</f>
        <v>1</v>
      </c>
      <c r="AE17" s="19">
        <f>'SHORT MODEL'!J17</f>
        <v>46036</v>
      </c>
      <c r="AF17" s="26">
        <f>'SHORT MODEL'!K17</f>
        <v>-7.2601109377703921</v>
      </c>
    </row>
    <row r="18" spans="1:32" x14ac:dyDescent="0.25">
      <c r="A18" s="14">
        <v>17</v>
      </c>
      <c r="B18" t="str">
        <f>MAIN!B18</f>
        <v>WN1 Comdty</v>
      </c>
      <c r="C18" t="str">
        <f>MAIN!C18</f>
        <v>US ULTRA BOND FUTURE</v>
      </c>
      <c r="D18" t="str">
        <f>MAIN!D18</f>
        <v>BOND FUTURE</v>
      </c>
      <c r="E18" s="4" t="s">
        <v>710</v>
      </c>
      <c r="F18">
        <f ca="1">MAIN!E18</f>
        <v>-1</v>
      </c>
      <c r="G18">
        <f ca="1">'MEAN REVERSION MODEL'!K18</f>
        <v>6</v>
      </c>
      <c r="H18">
        <f ca="1">'SHORT MODEL'!M18</f>
        <v>4</v>
      </c>
      <c r="I18" s="19">
        <f>'BREAKOUTS+RETRACEMENTS'!F18</f>
        <v>0</v>
      </c>
      <c r="J18" s="19">
        <f>'BREAKOUTS+RETRACEMENTS'!G18</f>
        <v>0</v>
      </c>
      <c r="K18" s="19">
        <f>'BREAKOUTS+RETRACEMENTS'!H18</f>
        <v>0</v>
      </c>
      <c r="L18" s="19">
        <f>'BREAKOUTS+RETRACEMENTS'!I18</f>
        <v>45972</v>
      </c>
      <c r="M18" s="19">
        <f>'BREAKOUTS+RETRACEMENTS'!J18</f>
        <v>0</v>
      </c>
      <c r="N18" s="19">
        <f>'BREAKOUTS+RETRACEMENTS'!K18</f>
        <v>0</v>
      </c>
      <c r="O18" s="5">
        <f>MAIN!F18</f>
        <v>58.738008792699652</v>
      </c>
      <c r="P18" s="19" t="str">
        <f>MAIN!U18</f>
        <v>NEGATIVE</v>
      </c>
      <c r="Q18" s="19" t="str">
        <f>MAIN!V18</f>
        <v/>
      </c>
      <c r="R18" s="3" t="str">
        <f>MAIN!X18</f>
        <v>NEGATIVE</v>
      </c>
      <c r="S18" s="19" t="str">
        <f>MAIN!AP18</f>
        <v>NEGATIVE</v>
      </c>
      <c r="T18" s="19" t="str">
        <f>MAIN!AY18</f>
        <v>NEGATIVE</v>
      </c>
      <c r="U18" s="26">
        <f>MAIN!AZ18</f>
        <v>61.798840411250104</v>
      </c>
      <c r="V18" s="4">
        <f>MAIN!BF18</f>
        <v>2</v>
      </c>
      <c r="W18" s="4">
        <f>MAIN!BH18</f>
        <v>0</v>
      </c>
      <c r="X18">
        <f>'MEAN REVERSION MODEL'!F18</f>
        <v>5</v>
      </c>
      <c r="Y18">
        <f>'MEAN REVERSION MODEL'!G18</f>
        <v>0</v>
      </c>
      <c r="Z18">
        <f>'MEAN REVERSION MODEL'!H18</f>
        <v>46052</v>
      </c>
      <c r="AA18">
        <f>'MEAN REVERSION MODEL'!I18</f>
        <v>1</v>
      </c>
      <c r="AB18">
        <f>'MEAN REVERSION MODEL'!J18</f>
        <v>0</v>
      </c>
      <c r="AC18" s="19">
        <f>'SHORT MODEL'!H18</f>
        <v>0</v>
      </c>
      <c r="AD18" s="4">
        <f>'SHORT MODEL'!I18</f>
        <v>1</v>
      </c>
      <c r="AE18" s="19">
        <f>'SHORT MODEL'!J18</f>
        <v>46037</v>
      </c>
      <c r="AF18" s="26">
        <f>'SHORT MODEL'!K18</f>
        <v>-7.7546918757784553</v>
      </c>
    </row>
    <row r="19" spans="1:32" x14ac:dyDescent="0.25">
      <c r="A19" s="14">
        <v>18</v>
      </c>
      <c r="B19" t="str">
        <f>MAIN!B19</f>
        <v>AA1 Comdty</v>
      </c>
      <c r="C19" t="str">
        <f>MAIN!C19</f>
        <v>ALUMINUM</v>
      </c>
      <c r="D19" t="str">
        <f>MAIN!D19</f>
        <v>COMMODITY</v>
      </c>
      <c r="E19" s="4" t="s">
        <v>711</v>
      </c>
      <c r="F19">
        <f ca="1">MAIN!E19</f>
        <v>7</v>
      </c>
      <c r="G19">
        <f ca="1">'MEAN REVERSION MODEL'!K19</f>
        <v>6</v>
      </c>
      <c r="H19">
        <f ca="1">'SHORT MODEL'!M19</f>
        <v>4</v>
      </c>
      <c r="I19" s="19">
        <f>'BREAKOUTS+RETRACEMENTS'!F19</f>
        <v>45975</v>
      </c>
      <c r="J19" s="19">
        <f>'BREAKOUTS+RETRACEMENTS'!G19</f>
        <v>0</v>
      </c>
      <c r="K19" s="19">
        <f>'BREAKOUTS+RETRACEMENTS'!H19</f>
        <v>0</v>
      </c>
      <c r="L19" s="19">
        <f>'BREAKOUTS+RETRACEMENTS'!I19</f>
        <v>45958</v>
      </c>
      <c r="M19" s="19">
        <f>'BREAKOUTS+RETRACEMENTS'!J19</f>
        <v>46055</v>
      </c>
      <c r="N19" s="19">
        <f>'BREAKOUTS+RETRACEMENTS'!K19</f>
        <v>0</v>
      </c>
      <c r="O19" s="5">
        <f>MAIN!F19</f>
        <v>46.433628069470409</v>
      </c>
      <c r="P19" s="19" t="str">
        <f>MAIN!U19</f>
        <v>NEGATIVE</v>
      </c>
      <c r="Q19" s="19" t="str">
        <f>MAIN!V19</f>
        <v/>
      </c>
      <c r="R19" s="3" t="str">
        <f>MAIN!X19</f>
        <v>POSITIVE</v>
      </c>
      <c r="S19" s="19" t="str">
        <f>MAIN!AP19</f>
        <v>POSITIVE</v>
      </c>
      <c r="T19" s="19" t="str">
        <f>MAIN!AY19</f>
        <v>POSITIVE</v>
      </c>
      <c r="U19" s="26">
        <f>MAIN!AZ19</f>
        <v>50.674975824925404</v>
      </c>
      <c r="V19" s="4">
        <f>MAIN!BF19</f>
        <v>0</v>
      </c>
      <c r="W19" s="4">
        <f>MAIN!BH19</f>
        <v>0</v>
      </c>
      <c r="X19">
        <f>'MEAN REVERSION MODEL'!F19</f>
        <v>1</v>
      </c>
      <c r="Y19">
        <f>'MEAN REVERSION MODEL'!G19</f>
        <v>7</v>
      </c>
      <c r="Z19">
        <f>'MEAN REVERSION MODEL'!H19</f>
        <v>0</v>
      </c>
      <c r="AA19">
        <f>'MEAN REVERSION MODEL'!I19</f>
        <v>0</v>
      </c>
      <c r="AB19">
        <f>'MEAN REVERSION MODEL'!J19</f>
        <v>0</v>
      </c>
      <c r="AC19" s="19">
        <f>'SHORT MODEL'!H19</f>
        <v>45985</v>
      </c>
      <c r="AD19" s="4">
        <f>'SHORT MODEL'!I19</f>
        <v>1</v>
      </c>
      <c r="AE19" s="19">
        <f>'SHORT MODEL'!J19</f>
        <v>46052</v>
      </c>
      <c r="AF19" s="26">
        <f>'SHORT MODEL'!K19</f>
        <v>-20.059281231664734</v>
      </c>
    </row>
    <row r="20" spans="1:32" x14ac:dyDescent="0.25">
      <c r="A20" s="14">
        <v>19</v>
      </c>
      <c r="B20" t="str">
        <f>MAIN!B20</f>
        <v>C 1 Comdty</v>
      </c>
      <c r="C20" t="str">
        <f>MAIN!C20</f>
        <v>CORN</v>
      </c>
      <c r="D20" t="str">
        <f>MAIN!D20</f>
        <v>COMMODITY</v>
      </c>
      <c r="E20" s="4" t="s">
        <v>711</v>
      </c>
      <c r="F20">
        <f ca="1">MAIN!E20</f>
        <v>-1</v>
      </c>
      <c r="G20">
        <f ca="1">'MEAN REVERSION MODEL'!K20</f>
        <v>6</v>
      </c>
      <c r="H20">
        <f ca="1">'SHORT MODEL'!M20</f>
        <v>6</v>
      </c>
      <c r="I20" s="19">
        <f>'BREAKOUTS+RETRACEMENTS'!F20</f>
        <v>0</v>
      </c>
      <c r="J20" s="19">
        <f>'BREAKOUTS+RETRACEMENTS'!G20</f>
        <v>0</v>
      </c>
      <c r="K20" s="19">
        <f>'BREAKOUTS+RETRACEMENTS'!H20</f>
        <v>0</v>
      </c>
      <c r="L20" s="19">
        <f>'BREAKOUTS+RETRACEMENTS'!I20</f>
        <v>0</v>
      </c>
      <c r="M20" s="19">
        <f>'BREAKOUTS+RETRACEMENTS'!J20</f>
        <v>0</v>
      </c>
      <c r="N20" s="19">
        <f>'BREAKOUTS+RETRACEMENTS'!K20</f>
        <v>0</v>
      </c>
      <c r="O20" s="5">
        <f>MAIN!F20</f>
        <v>47.516246090224691</v>
      </c>
      <c r="P20" s="19" t="str">
        <f>MAIN!U20</f>
        <v>NEGATIVE</v>
      </c>
      <c r="Q20" s="19" t="str">
        <f>MAIN!V20</f>
        <v/>
      </c>
      <c r="R20" s="3" t="str">
        <f>MAIN!X20</f>
        <v>NEGATIVE</v>
      </c>
      <c r="S20" s="19" t="str">
        <f>MAIN!AP20</f>
        <v>NEGATIVE</v>
      </c>
      <c r="T20" s="19" t="str">
        <f>MAIN!AY20</f>
        <v>NEGATIVE</v>
      </c>
      <c r="U20" s="26">
        <f>MAIN!AZ20</f>
        <v>43.624007885373793</v>
      </c>
      <c r="V20" s="4">
        <f>MAIN!BF20</f>
        <v>0</v>
      </c>
      <c r="W20" s="4">
        <f>MAIN!BH20</f>
        <v>0</v>
      </c>
      <c r="X20">
        <f>'MEAN REVERSION MODEL'!F20</f>
        <v>2</v>
      </c>
      <c r="Y20">
        <f>'MEAN REVERSION MODEL'!G20</f>
        <v>0</v>
      </c>
      <c r="Z20">
        <f>'MEAN REVERSION MODEL'!H20</f>
        <v>0</v>
      </c>
      <c r="AA20">
        <f>'MEAN REVERSION MODEL'!I20</f>
        <v>3</v>
      </c>
      <c r="AB20">
        <f>'MEAN REVERSION MODEL'!J20</f>
        <v>0</v>
      </c>
      <c r="AC20" s="19">
        <f>'SHORT MODEL'!H20</f>
        <v>46035</v>
      </c>
      <c r="AD20" s="4">
        <f>'SHORT MODEL'!I20</f>
        <v>1</v>
      </c>
      <c r="AE20" s="19">
        <f>'SHORT MODEL'!J20</f>
        <v>46034</v>
      </c>
      <c r="AF20" s="26">
        <f>'SHORT MODEL'!K20</f>
        <v>-18.976663210847981</v>
      </c>
    </row>
    <row r="21" spans="1:32" x14ac:dyDescent="0.25">
      <c r="A21" s="14">
        <v>20</v>
      </c>
      <c r="B21" t="str">
        <f>MAIN!B21</f>
        <v>CC1 Comdty</v>
      </c>
      <c r="C21" t="str">
        <f>MAIN!C21</f>
        <v>COCOA</v>
      </c>
      <c r="D21" t="str">
        <f>MAIN!D21</f>
        <v>COMMODITY</v>
      </c>
      <c r="E21" s="4" t="s">
        <v>711</v>
      </c>
      <c r="F21">
        <f ca="1">MAIN!E21</f>
        <v>-1</v>
      </c>
      <c r="G21">
        <f ca="1">'MEAN REVERSION MODEL'!K21</f>
        <v>6</v>
      </c>
      <c r="H21">
        <f ca="1">'SHORT MODEL'!M21</f>
        <v>6</v>
      </c>
      <c r="I21" s="19">
        <f>'BREAKOUTS+RETRACEMENTS'!F21</f>
        <v>0</v>
      </c>
      <c r="J21" s="19">
        <f>'BREAKOUTS+RETRACEMENTS'!G21</f>
        <v>45974</v>
      </c>
      <c r="K21" s="19">
        <f>'BREAKOUTS+RETRACEMENTS'!H21</f>
        <v>0</v>
      </c>
      <c r="L21" s="19">
        <f>'BREAKOUTS+RETRACEMENTS'!I21</f>
        <v>45972</v>
      </c>
      <c r="M21" s="19">
        <f>'BREAKOUTS+RETRACEMENTS'!J21</f>
        <v>0</v>
      </c>
      <c r="N21" s="19">
        <f>'BREAKOUTS+RETRACEMENTS'!K21</f>
        <v>0</v>
      </c>
      <c r="O21" s="5">
        <f>MAIN!F21</f>
        <v>27.638941185473342</v>
      </c>
      <c r="P21" s="19" t="str">
        <f>MAIN!U21</f>
        <v>NEGATIVE</v>
      </c>
      <c r="Q21" s="19" t="str">
        <f>MAIN!V21</f>
        <v/>
      </c>
      <c r="R21" s="3" t="str">
        <f>MAIN!X21</f>
        <v>NEGATIVE</v>
      </c>
      <c r="S21" s="19" t="str">
        <f>MAIN!AP21</f>
        <v>NEGATIVE</v>
      </c>
      <c r="T21" s="19" t="str">
        <f>MAIN!AY21</f>
        <v>NEGATIVE</v>
      </c>
      <c r="U21" s="26">
        <f>MAIN!AZ21</f>
        <v>12.850911807362266</v>
      </c>
      <c r="V21" s="4">
        <f>MAIN!BF21</f>
        <v>0</v>
      </c>
      <c r="W21" s="4">
        <f>MAIN!BH21</f>
        <v>0</v>
      </c>
      <c r="X21">
        <f>'MEAN REVERSION MODEL'!F21</f>
        <v>4</v>
      </c>
      <c r="Y21">
        <f>'MEAN REVERSION MODEL'!G21</f>
        <v>0</v>
      </c>
      <c r="Z21">
        <f>'MEAN REVERSION MODEL'!H21</f>
        <v>0</v>
      </c>
      <c r="AA21">
        <f>'MEAN REVERSION MODEL'!I21</f>
        <v>0</v>
      </c>
      <c r="AB21">
        <f>'MEAN REVERSION MODEL'!J21</f>
        <v>1</v>
      </c>
      <c r="AC21" s="19">
        <f>'SHORT MODEL'!H21</f>
        <v>0</v>
      </c>
      <c r="AD21" s="4">
        <f>'SHORT MODEL'!I21</f>
        <v>1</v>
      </c>
      <c r="AE21" s="19">
        <f>'SHORT MODEL'!J21</f>
        <v>46035</v>
      </c>
      <c r="AF21" s="26">
        <f>'SHORT MODEL'!K21</f>
        <v>-38.85396811581262</v>
      </c>
    </row>
    <row r="22" spans="1:32" x14ac:dyDescent="0.25">
      <c r="A22" s="14">
        <v>21</v>
      </c>
      <c r="B22" t="str">
        <f>MAIN!B22</f>
        <v>CL1 Comdty</v>
      </c>
      <c r="C22" t="str">
        <f>MAIN!C22</f>
        <v>WTI CRUDE OIL</v>
      </c>
      <c r="D22" t="str">
        <f>MAIN!D22</f>
        <v>COMMODITY</v>
      </c>
      <c r="E22" s="4" t="s">
        <v>711</v>
      </c>
      <c r="F22">
        <f ca="1">MAIN!E22</f>
        <v>4</v>
      </c>
      <c r="G22">
        <f ca="1">'MEAN REVERSION MODEL'!K22</f>
        <v>6</v>
      </c>
      <c r="H22">
        <f ca="1">'SHORT MODEL'!M22</f>
        <v>2</v>
      </c>
      <c r="I22" s="19">
        <f>'BREAKOUTS+RETRACEMENTS'!F22</f>
        <v>0</v>
      </c>
      <c r="J22" s="19">
        <f>'BREAKOUTS+RETRACEMENTS'!G22</f>
        <v>0</v>
      </c>
      <c r="K22" s="19">
        <f>'BREAKOUTS+RETRACEMENTS'!H22</f>
        <v>0</v>
      </c>
      <c r="L22" s="19">
        <f>'BREAKOUTS+RETRACEMENTS'!I22</f>
        <v>46006</v>
      </c>
      <c r="M22" s="19">
        <f>'BREAKOUTS+RETRACEMENTS'!J22</f>
        <v>0</v>
      </c>
      <c r="N22" s="19">
        <f>'BREAKOUTS+RETRACEMENTS'!K22</f>
        <v>0</v>
      </c>
      <c r="O22" s="5">
        <f>MAIN!F22</f>
        <v>57.577664262509437</v>
      </c>
      <c r="P22" s="19" t="str">
        <f>MAIN!U22</f>
        <v>NEGATIVE</v>
      </c>
      <c r="Q22" s="19" t="str">
        <f>MAIN!V22</f>
        <v/>
      </c>
      <c r="R22" s="3" t="str">
        <f>MAIN!X22</f>
        <v>POSITIVE</v>
      </c>
      <c r="S22" s="19" t="str">
        <f>MAIN!AP22</f>
        <v>NEGATIVE</v>
      </c>
      <c r="T22" s="19" t="str">
        <f>MAIN!AY22</f>
        <v>POSITIVE</v>
      </c>
      <c r="U22" s="26">
        <f>MAIN!AZ22</f>
        <v>70.210898914096632</v>
      </c>
      <c r="V22" s="4">
        <f>MAIN!BF22</f>
        <v>22</v>
      </c>
      <c r="W22" s="4">
        <f>MAIN!BH22</f>
        <v>0</v>
      </c>
      <c r="X22">
        <f>'MEAN REVERSION MODEL'!F22</f>
        <v>1</v>
      </c>
      <c r="Y22">
        <f>'MEAN REVERSION MODEL'!G22</f>
        <v>7</v>
      </c>
      <c r="Z22">
        <f>'MEAN REVERSION MODEL'!H22</f>
        <v>0</v>
      </c>
      <c r="AA22">
        <f>'MEAN REVERSION MODEL'!I22</f>
        <v>0</v>
      </c>
      <c r="AB22">
        <f>'MEAN REVERSION MODEL'!J22</f>
        <v>0</v>
      </c>
      <c r="AC22" s="19">
        <f>'SHORT MODEL'!H22</f>
        <v>46007</v>
      </c>
      <c r="AD22" s="4">
        <f>'SHORT MODEL'!I22</f>
        <v>1</v>
      </c>
      <c r="AE22" s="19">
        <f>'SHORT MODEL'!J22</f>
        <v>46051</v>
      </c>
      <c r="AF22" s="26">
        <f>'SHORT MODEL'!K22</f>
        <v>-8.08668913329182</v>
      </c>
    </row>
    <row r="23" spans="1:32" x14ac:dyDescent="0.25">
      <c r="A23" s="14">
        <v>22</v>
      </c>
      <c r="B23" t="str">
        <f>MAIN!B23</f>
        <v>CO1 Comdty</v>
      </c>
      <c r="C23" t="str">
        <f>MAIN!C23</f>
        <v>BRENT CRUDE</v>
      </c>
      <c r="D23" t="str">
        <f>MAIN!D23</f>
        <v>COMMODITY</v>
      </c>
      <c r="E23" s="4" t="s">
        <v>711</v>
      </c>
      <c r="F23">
        <f ca="1">MAIN!E23</f>
        <v>4</v>
      </c>
      <c r="G23">
        <f ca="1">'MEAN REVERSION MODEL'!K23</f>
        <v>6</v>
      </c>
      <c r="H23">
        <f ca="1">'SHORT MODEL'!M23</f>
        <v>2</v>
      </c>
      <c r="I23" s="19">
        <f>'BREAKOUTS+RETRACEMENTS'!F23</f>
        <v>0</v>
      </c>
      <c r="J23" s="19">
        <f>'BREAKOUTS+RETRACEMENTS'!G23</f>
        <v>0</v>
      </c>
      <c r="K23" s="19">
        <f>'BREAKOUTS+RETRACEMENTS'!H23</f>
        <v>0</v>
      </c>
      <c r="L23" s="19">
        <f>'BREAKOUTS+RETRACEMENTS'!I23</f>
        <v>46006</v>
      </c>
      <c r="M23" s="19">
        <f>'BREAKOUTS+RETRACEMENTS'!J23</f>
        <v>0</v>
      </c>
      <c r="N23" s="19">
        <f>'BREAKOUTS+RETRACEMENTS'!K23</f>
        <v>0</v>
      </c>
      <c r="O23" s="5">
        <f>MAIN!F23</f>
        <v>59.029481167558345</v>
      </c>
      <c r="P23" s="19" t="str">
        <f>MAIN!U23</f>
        <v>NEGATIVE</v>
      </c>
      <c r="Q23" s="19" t="str">
        <f>MAIN!V23</f>
        <v/>
      </c>
      <c r="R23" s="3" t="str">
        <f>MAIN!X23</f>
        <v>POSITIVE</v>
      </c>
      <c r="S23" s="19" t="str">
        <f>MAIN!AP23</f>
        <v>NEGATIVE</v>
      </c>
      <c r="T23" s="19" t="str">
        <f>MAIN!AY23</f>
        <v>POSITIVE</v>
      </c>
      <c r="U23" s="26">
        <f>MAIN!AZ23</f>
        <v>68.843425186315613</v>
      </c>
      <c r="V23" s="4">
        <f>MAIN!BF23</f>
        <v>24</v>
      </c>
      <c r="W23" s="4">
        <f>MAIN!BH23</f>
        <v>0</v>
      </c>
      <c r="X23">
        <f>'MEAN REVERSION MODEL'!F23</f>
        <v>1</v>
      </c>
      <c r="Y23">
        <f>'MEAN REVERSION MODEL'!G23</f>
        <v>7</v>
      </c>
      <c r="Z23">
        <f>'MEAN REVERSION MODEL'!H23</f>
        <v>0</v>
      </c>
      <c r="AA23">
        <f>'MEAN REVERSION MODEL'!I23</f>
        <v>0</v>
      </c>
      <c r="AB23">
        <f>'MEAN REVERSION MODEL'!J23</f>
        <v>0</v>
      </c>
      <c r="AC23" s="19">
        <f>'SHORT MODEL'!H23</f>
        <v>46007</v>
      </c>
      <c r="AD23" s="4">
        <f>'SHORT MODEL'!I23</f>
        <v>1</v>
      </c>
      <c r="AE23" s="19">
        <f>'SHORT MODEL'!J23</f>
        <v>46051</v>
      </c>
      <c r="AF23" s="26">
        <f>'SHORT MODEL'!K23</f>
        <v>-7.6710153985877625</v>
      </c>
    </row>
    <row r="24" spans="1:32" x14ac:dyDescent="0.25">
      <c r="A24" s="14">
        <v>23</v>
      </c>
      <c r="B24" t="str">
        <f>MAIN!B24</f>
        <v>CT1 Comdty</v>
      </c>
      <c r="C24" t="str">
        <f>MAIN!C24</f>
        <v>COTTON</v>
      </c>
      <c r="D24" t="str">
        <f>MAIN!D24</f>
        <v>COMMODITY</v>
      </c>
      <c r="E24" s="4" t="s">
        <v>711</v>
      </c>
      <c r="F24">
        <f ca="1">MAIN!E24</f>
        <v>-1</v>
      </c>
      <c r="G24">
        <f ca="1">'MEAN REVERSION MODEL'!K24</f>
        <v>6</v>
      </c>
      <c r="H24">
        <f ca="1">'SHORT MODEL'!M24</f>
        <v>6</v>
      </c>
      <c r="I24" s="19">
        <f>'BREAKOUTS+RETRACEMENTS'!F24</f>
        <v>0</v>
      </c>
      <c r="J24" s="19">
        <f>'BREAKOUTS+RETRACEMENTS'!G24</f>
        <v>0</v>
      </c>
      <c r="K24" s="19">
        <f>'BREAKOUTS+RETRACEMENTS'!H24</f>
        <v>0</v>
      </c>
      <c r="L24" s="19">
        <f>'BREAKOUTS+RETRACEMENTS'!I24</f>
        <v>45951</v>
      </c>
      <c r="M24" s="19">
        <f>'BREAKOUTS+RETRACEMENTS'!J24</f>
        <v>0</v>
      </c>
      <c r="N24" s="19">
        <f>'BREAKOUTS+RETRACEMENTS'!K24</f>
        <v>0</v>
      </c>
      <c r="O24" s="5">
        <f>MAIN!F24</f>
        <v>32.781887928012381</v>
      </c>
      <c r="P24" s="19" t="str">
        <f>MAIN!U24</f>
        <v>NEGATIVE</v>
      </c>
      <c r="Q24" s="19" t="str">
        <f>MAIN!V24</f>
        <v/>
      </c>
      <c r="R24" s="3" t="str">
        <f>MAIN!X24</f>
        <v>NEGATIVE</v>
      </c>
      <c r="S24" s="19" t="str">
        <f>MAIN!AP24</f>
        <v>NEGATIVE</v>
      </c>
      <c r="T24" s="19" t="str">
        <f>MAIN!AY24</f>
        <v>NEGATIVE</v>
      </c>
      <c r="U24" s="26">
        <f>MAIN!AZ24</f>
        <v>31.15946326464136</v>
      </c>
      <c r="V24" s="4">
        <f>MAIN!BF24</f>
        <v>0</v>
      </c>
      <c r="W24" s="4">
        <f>MAIN!BH24</f>
        <v>0</v>
      </c>
      <c r="X24">
        <f>'MEAN REVERSION MODEL'!F24</f>
        <v>5</v>
      </c>
      <c r="Y24">
        <f>'MEAN REVERSION MODEL'!G24</f>
        <v>0</v>
      </c>
      <c r="Z24">
        <f>'MEAN REVERSION MODEL'!H24</f>
        <v>0</v>
      </c>
      <c r="AA24">
        <f>'MEAN REVERSION MODEL'!I24</f>
        <v>0</v>
      </c>
      <c r="AB24">
        <f>'MEAN REVERSION MODEL'!J24</f>
        <v>3</v>
      </c>
      <c r="AC24" s="19">
        <f>'SHORT MODEL'!H24</f>
        <v>0</v>
      </c>
      <c r="AD24" s="4">
        <f>'SHORT MODEL'!I24</f>
        <v>1</v>
      </c>
      <c r="AE24" s="19">
        <f>'SHORT MODEL'!J24</f>
        <v>46034</v>
      </c>
      <c r="AF24" s="26">
        <f>'SHORT MODEL'!K24</f>
        <v>-33.711022480851881</v>
      </c>
    </row>
    <row r="25" spans="1:32" x14ac:dyDescent="0.25">
      <c r="A25" s="14">
        <v>24</v>
      </c>
      <c r="B25" t="str">
        <f>MAIN!B25</f>
        <v>CU1 Comdty</v>
      </c>
      <c r="C25" t="str">
        <f>MAIN!C25</f>
        <v>COPPER</v>
      </c>
      <c r="D25" t="str">
        <f>MAIN!D25</f>
        <v>COMMODITY</v>
      </c>
      <c r="E25" s="4" t="s">
        <v>711</v>
      </c>
      <c r="F25">
        <f ca="1">MAIN!E25</f>
        <v>7</v>
      </c>
      <c r="G25">
        <f ca="1">'MEAN REVERSION MODEL'!K25</f>
        <v>6</v>
      </c>
      <c r="H25">
        <f ca="1">'SHORT MODEL'!M25</f>
        <v>2</v>
      </c>
      <c r="I25" s="19">
        <f>'BREAKOUTS+RETRACEMENTS'!F25</f>
        <v>45996</v>
      </c>
      <c r="J25" s="19">
        <f>'BREAKOUTS+RETRACEMENTS'!G25</f>
        <v>0</v>
      </c>
      <c r="K25" s="19">
        <f>'BREAKOUTS+RETRACEMENTS'!H25</f>
        <v>46028</v>
      </c>
      <c r="L25" s="19">
        <f>'BREAKOUTS+RETRACEMENTS'!I25</f>
        <v>0</v>
      </c>
      <c r="M25" s="19">
        <f>'BREAKOUTS+RETRACEMENTS'!J25</f>
        <v>46043</v>
      </c>
      <c r="N25" s="19">
        <f>'BREAKOUTS+RETRACEMENTS'!K25</f>
        <v>0</v>
      </c>
      <c r="O25" s="5">
        <f>MAIN!F25</f>
        <v>51.679873597847788</v>
      </c>
      <c r="P25" s="19" t="str">
        <f>MAIN!U25</f>
        <v>NEGATIVE</v>
      </c>
      <c r="Q25" s="19" t="str">
        <f>MAIN!V25</f>
        <v/>
      </c>
      <c r="R25" s="3" t="str">
        <f>MAIN!X25</f>
        <v>POSITIVE</v>
      </c>
      <c r="S25" s="19" t="str">
        <f>MAIN!AP25</f>
        <v>POSITIVE</v>
      </c>
      <c r="T25" s="19" t="str">
        <f>MAIN!AY25</f>
        <v>POSITIVE</v>
      </c>
      <c r="U25" s="26">
        <f>MAIN!AZ25</f>
        <v>58.505312202972483</v>
      </c>
      <c r="V25" s="4">
        <f>MAIN!BF25</f>
        <v>0</v>
      </c>
      <c r="W25" s="4">
        <f>MAIN!BH25</f>
        <v>0</v>
      </c>
      <c r="X25">
        <f>'MEAN REVERSION MODEL'!F25</f>
        <v>1</v>
      </c>
      <c r="Y25">
        <f>'MEAN REVERSION MODEL'!G25</f>
        <v>8</v>
      </c>
      <c r="Z25">
        <f>'MEAN REVERSION MODEL'!H25</f>
        <v>0</v>
      </c>
      <c r="AA25">
        <f>'MEAN REVERSION MODEL'!I25</f>
        <v>0</v>
      </c>
      <c r="AB25">
        <f>'MEAN REVERSION MODEL'!J25</f>
        <v>0</v>
      </c>
      <c r="AC25" s="19">
        <f>'SHORT MODEL'!H25</f>
        <v>45980</v>
      </c>
      <c r="AD25" s="4">
        <f>'SHORT MODEL'!I25</f>
        <v>1</v>
      </c>
      <c r="AE25" s="19">
        <f>'SHORT MODEL'!J25</f>
        <v>46052</v>
      </c>
      <c r="AF25" s="26">
        <f>'SHORT MODEL'!K25</f>
        <v>-14.813035703292975</v>
      </c>
    </row>
    <row r="26" spans="1:32" x14ac:dyDescent="0.25">
      <c r="A26" s="14">
        <v>25</v>
      </c>
      <c r="B26" t="str">
        <f>MAIN!B26</f>
        <v>FN1 Comdty</v>
      </c>
      <c r="C26" t="str">
        <f>MAIN!C26</f>
        <v>ICE NATURAL GAS</v>
      </c>
      <c r="D26" t="str">
        <f>MAIN!D26</f>
        <v>COMMODITY</v>
      </c>
      <c r="E26" s="4" t="s">
        <v>711</v>
      </c>
      <c r="F26">
        <f ca="1">MAIN!E26</f>
        <v>-1</v>
      </c>
      <c r="G26">
        <f ca="1">'MEAN REVERSION MODEL'!K26</f>
        <v>6</v>
      </c>
      <c r="H26">
        <f ca="1">'SHORT MODEL'!M26</f>
        <v>4</v>
      </c>
      <c r="I26" s="19">
        <f>'BREAKOUTS+RETRACEMENTS'!F26</f>
        <v>0</v>
      </c>
      <c r="J26" s="19">
        <f>'BREAKOUTS+RETRACEMENTS'!G26</f>
        <v>45996</v>
      </c>
      <c r="K26" s="19">
        <f>'BREAKOUTS+RETRACEMENTS'!H26</f>
        <v>0</v>
      </c>
      <c r="L26" s="19">
        <f>'BREAKOUTS+RETRACEMENTS'!I26</f>
        <v>45958</v>
      </c>
      <c r="M26" s="19">
        <f>'BREAKOUTS+RETRACEMENTS'!J26</f>
        <v>0</v>
      </c>
      <c r="N26" s="19">
        <f>'BREAKOUTS+RETRACEMENTS'!K26</f>
        <v>0</v>
      </c>
      <c r="O26" s="5">
        <f>MAIN!F26</f>
        <v>38.910613929441602</v>
      </c>
      <c r="P26" s="19" t="str">
        <f>MAIN!U26</f>
        <v>NEGATIVE</v>
      </c>
      <c r="Q26" s="19" t="str">
        <f>MAIN!V26</f>
        <v/>
      </c>
      <c r="R26" s="3" t="str">
        <f>MAIN!X26</f>
        <v>NEGATIVE</v>
      </c>
      <c r="S26" s="19" t="str">
        <f>MAIN!AP26</f>
        <v>NEGATIVE</v>
      </c>
      <c r="T26" s="19" t="str">
        <f>MAIN!AY26</f>
        <v>NEGATIVE</v>
      </c>
      <c r="U26" s="26">
        <f>MAIN!AZ26</f>
        <v>35.700020933132933</v>
      </c>
      <c r="V26" s="4">
        <f>MAIN!BF26</f>
        <v>0</v>
      </c>
      <c r="W26" s="4">
        <f>MAIN!BH26</f>
        <v>0</v>
      </c>
      <c r="X26">
        <f>'MEAN REVERSION MODEL'!F26</f>
        <v>2</v>
      </c>
      <c r="Y26">
        <f>'MEAN REVERSION MODEL'!G26</f>
        <v>0</v>
      </c>
      <c r="Z26">
        <f>'MEAN REVERSION MODEL'!H26</f>
        <v>0</v>
      </c>
      <c r="AA26">
        <f>'MEAN REVERSION MODEL'!I26</f>
        <v>0</v>
      </c>
      <c r="AB26">
        <f>'MEAN REVERSION MODEL'!J26</f>
        <v>1</v>
      </c>
      <c r="AC26" s="19">
        <f>'SHORT MODEL'!H26</f>
        <v>46001</v>
      </c>
      <c r="AD26" s="4">
        <f>'SHORT MODEL'!I26</f>
        <v>1</v>
      </c>
      <c r="AE26" s="19">
        <f>'SHORT MODEL'!J26</f>
        <v>46048</v>
      </c>
      <c r="AF26" s="26">
        <f>'SHORT MODEL'!K26</f>
        <v>-27.58229841936128</v>
      </c>
    </row>
    <row r="27" spans="1:32" x14ac:dyDescent="0.25">
      <c r="A27" s="14">
        <v>26</v>
      </c>
      <c r="B27" t="str">
        <f>MAIN!B27</f>
        <v>GC1 Comdty</v>
      </c>
      <c r="C27" t="str">
        <f>MAIN!C27</f>
        <v>GOLD</v>
      </c>
      <c r="D27" t="str">
        <f>MAIN!D27</f>
        <v>COMMODITY</v>
      </c>
      <c r="E27" s="4" t="s">
        <v>711</v>
      </c>
      <c r="F27">
        <f ca="1">MAIN!E27</f>
        <v>5</v>
      </c>
      <c r="G27">
        <f ca="1">'MEAN REVERSION MODEL'!K27</f>
        <v>6</v>
      </c>
      <c r="H27">
        <f ca="1">'SHORT MODEL'!M27</f>
        <v>2</v>
      </c>
      <c r="I27" s="19">
        <f>'BREAKOUTS+RETRACEMENTS'!F27</f>
        <v>46051</v>
      </c>
      <c r="J27" s="19">
        <f>'BREAKOUTS+RETRACEMENTS'!G27</f>
        <v>0</v>
      </c>
      <c r="K27" s="19">
        <f>'BREAKOUTS+RETRACEMENTS'!H27</f>
        <v>46035</v>
      </c>
      <c r="L27" s="19">
        <f>'BREAKOUTS+RETRACEMENTS'!I27</f>
        <v>0</v>
      </c>
      <c r="M27" s="19">
        <f>'BREAKOUTS+RETRACEMENTS'!J27</f>
        <v>0</v>
      </c>
      <c r="N27" s="19">
        <f>'BREAKOUTS+RETRACEMENTS'!K27</f>
        <v>0</v>
      </c>
      <c r="O27" s="5">
        <f>MAIN!F27</f>
        <v>58.072299253124164</v>
      </c>
      <c r="P27" s="19" t="str">
        <f>MAIN!U27</f>
        <v>NEGATIVE</v>
      </c>
      <c r="Q27" s="19" t="str">
        <f>MAIN!V27</f>
        <v/>
      </c>
      <c r="R27" s="3" t="str">
        <f>MAIN!X27</f>
        <v>POSITIVE</v>
      </c>
      <c r="S27" s="19" t="str">
        <f>MAIN!AP27</f>
        <v>POSITIVE</v>
      </c>
      <c r="T27" s="19" t="str">
        <f>MAIN!AY27</f>
        <v>POSITIVE</v>
      </c>
      <c r="U27" s="26">
        <f>MAIN!AZ27</f>
        <v>72.869290912803393</v>
      </c>
      <c r="V27" s="4">
        <f>MAIN!BF27</f>
        <v>6</v>
      </c>
      <c r="W27" s="4">
        <f>MAIN!BH27</f>
        <v>0</v>
      </c>
      <c r="X27">
        <f>'MEAN REVERSION MODEL'!F27</f>
        <v>1</v>
      </c>
      <c r="Y27">
        <f>'MEAN REVERSION MODEL'!G27</f>
        <v>8</v>
      </c>
      <c r="Z27">
        <f>'MEAN REVERSION MODEL'!H27</f>
        <v>0</v>
      </c>
      <c r="AA27">
        <f>'MEAN REVERSION MODEL'!I27</f>
        <v>0</v>
      </c>
      <c r="AB27">
        <f>'MEAN REVERSION MODEL'!J27</f>
        <v>0</v>
      </c>
      <c r="AC27" s="19">
        <f>'SHORT MODEL'!H27</f>
        <v>45979</v>
      </c>
      <c r="AD27" s="4">
        <f>'SHORT MODEL'!I27</f>
        <v>1</v>
      </c>
      <c r="AE27" s="19">
        <f>'SHORT MODEL'!J27</f>
        <v>46051</v>
      </c>
      <c r="AF27" s="26">
        <f>'SHORT MODEL'!K27</f>
        <v>-8.4206100480200661</v>
      </c>
    </row>
    <row r="28" spans="1:32" x14ac:dyDescent="0.25">
      <c r="A28" s="14">
        <v>27</v>
      </c>
      <c r="B28" t="str">
        <f>MAIN!B28</f>
        <v>HG1 Comdty</v>
      </c>
      <c r="C28" t="str">
        <f>MAIN!C28</f>
        <v>COPPER</v>
      </c>
      <c r="D28" t="str">
        <f>MAIN!D28</f>
        <v>COMMODITY</v>
      </c>
      <c r="E28" s="4" t="s">
        <v>711</v>
      </c>
      <c r="F28">
        <f ca="1">MAIN!E28</f>
        <v>5</v>
      </c>
      <c r="G28">
        <f ca="1">'MEAN REVERSION MODEL'!K28</f>
        <v>6</v>
      </c>
      <c r="H28">
        <f ca="1">'SHORT MODEL'!M28</f>
        <v>2</v>
      </c>
      <c r="I28" s="19">
        <f>'BREAKOUTS+RETRACEMENTS'!F28</f>
        <v>46028</v>
      </c>
      <c r="J28" s="19">
        <f>'BREAKOUTS+RETRACEMENTS'!G28</f>
        <v>0</v>
      </c>
      <c r="K28" s="19">
        <f>'BREAKOUTS+RETRACEMENTS'!H28</f>
        <v>0</v>
      </c>
      <c r="L28" s="19">
        <f>'BREAKOUTS+RETRACEMENTS'!I28</f>
        <v>0</v>
      </c>
      <c r="M28" s="19">
        <f>'BREAKOUTS+RETRACEMENTS'!J28</f>
        <v>46020</v>
      </c>
      <c r="N28" s="19">
        <f>'BREAKOUTS+RETRACEMENTS'!K28</f>
        <v>0</v>
      </c>
      <c r="O28" s="5">
        <f>MAIN!F28</f>
        <v>52.193857831219255</v>
      </c>
      <c r="P28" s="19" t="str">
        <f>MAIN!U28</f>
        <v>NEGATIVE</v>
      </c>
      <c r="Q28" s="19" t="str">
        <f>MAIN!V28</f>
        <v/>
      </c>
      <c r="R28" s="3" t="str">
        <f>MAIN!X28</f>
        <v>POSITIVE</v>
      </c>
      <c r="S28" s="19" t="str">
        <f>MAIN!AP28</f>
        <v>POSITIVE</v>
      </c>
      <c r="T28" s="19" t="str">
        <f>MAIN!AY28</f>
        <v>POSITIVE</v>
      </c>
      <c r="U28" s="26">
        <f>MAIN!AZ28</f>
        <v>70.901760444013348</v>
      </c>
      <c r="V28" s="4">
        <f>MAIN!BF28</f>
        <v>3</v>
      </c>
      <c r="W28" s="4">
        <f>MAIN!BH28</f>
        <v>0</v>
      </c>
      <c r="X28">
        <f>'MEAN REVERSION MODEL'!F28</f>
        <v>1</v>
      </c>
      <c r="Y28">
        <f>'MEAN REVERSION MODEL'!G28</f>
        <v>9</v>
      </c>
      <c r="Z28">
        <f>'MEAN REVERSION MODEL'!H28</f>
        <v>46051</v>
      </c>
      <c r="AA28">
        <f>'MEAN REVERSION MODEL'!I28</f>
        <v>0</v>
      </c>
      <c r="AB28">
        <f>'MEAN REVERSION MODEL'!J28</f>
        <v>0</v>
      </c>
      <c r="AC28" s="19">
        <f>'SHORT MODEL'!H28</f>
        <v>45982</v>
      </c>
      <c r="AD28" s="4">
        <f>'SHORT MODEL'!I28</f>
        <v>1</v>
      </c>
      <c r="AE28" s="19">
        <f>'SHORT MODEL'!J28</f>
        <v>46051</v>
      </c>
      <c r="AF28" s="26">
        <f>'SHORT MODEL'!K28</f>
        <v>-14.299046026791139</v>
      </c>
    </row>
    <row r="29" spans="1:32" x14ac:dyDescent="0.25">
      <c r="A29" s="14">
        <v>28</v>
      </c>
      <c r="B29" t="str">
        <f>MAIN!B29</f>
        <v>IOE1 Comdty</v>
      </c>
      <c r="C29" t="str">
        <f>MAIN!C29</f>
        <v>IRON ORE QINGDAO</v>
      </c>
      <c r="D29" t="str">
        <f>MAIN!D29</f>
        <v>COMMODITY</v>
      </c>
      <c r="E29" s="4" t="s">
        <v>711</v>
      </c>
      <c r="F29">
        <f ca="1">MAIN!E29</f>
        <v>-1</v>
      </c>
      <c r="G29">
        <f ca="1">'MEAN REVERSION MODEL'!K29</f>
        <v>0</v>
      </c>
      <c r="H29">
        <f ca="1">'SHORT MODEL'!M29</f>
        <v>6</v>
      </c>
      <c r="I29" s="19">
        <f>'BREAKOUTS+RETRACEMENTS'!F29</f>
        <v>0</v>
      </c>
      <c r="J29" s="19">
        <f>'BREAKOUTS+RETRACEMENTS'!G29</f>
        <v>0</v>
      </c>
      <c r="K29" s="19">
        <f>'BREAKOUTS+RETRACEMENTS'!H29</f>
        <v>0</v>
      </c>
      <c r="L29" s="19">
        <f>'BREAKOUTS+RETRACEMENTS'!I29</f>
        <v>46028</v>
      </c>
      <c r="M29" s="19">
        <f>'BREAKOUTS+RETRACEMENTS'!J29</f>
        <v>0</v>
      </c>
      <c r="N29" s="19">
        <f>'BREAKOUTS+RETRACEMENTS'!K29</f>
        <v>0</v>
      </c>
      <c r="O29" s="5">
        <f>MAIN!F29</f>
        <v>48.811040069258382</v>
      </c>
      <c r="P29" s="19" t="str">
        <f>MAIN!U29</f>
        <v>NEGATIVE</v>
      </c>
      <c r="Q29" s="19" t="str">
        <f>MAIN!V29</f>
        <v/>
      </c>
      <c r="R29" s="3" t="str">
        <f>MAIN!X29</f>
        <v>NEGATIVE</v>
      </c>
      <c r="S29" s="19" t="str">
        <f>MAIN!AP29</f>
        <v>NEGATIVE</v>
      </c>
      <c r="T29" s="19" t="str">
        <f>MAIN!AY29</f>
        <v>NEGATIVE</v>
      </c>
      <c r="U29" s="26">
        <f>MAIN!AZ29</f>
        <v>49.909640437134755</v>
      </c>
      <c r="V29" s="4">
        <f>MAIN!BF29</f>
        <v>0</v>
      </c>
      <c r="W29" s="4">
        <f>MAIN!BH29</f>
        <v>0</v>
      </c>
      <c r="X29">
        <f>'MEAN REVERSION MODEL'!F29</f>
        <v>0</v>
      </c>
      <c r="Y29">
        <f>'MEAN REVERSION MODEL'!G29</f>
        <v>0</v>
      </c>
      <c r="Z29">
        <f>'MEAN REVERSION MODEL'!H29</f>
        <v>0</v>
      </c>
      <c r="AA29">
        <f>'MEAN REVERSION MODEL'!I29</f>
        <v>0</v>
      </c>
      <c r="AB29">
        <f>'MEAN REVERSION MODEL'!J29</f>
        <v>0</v>
      </c>
      <c r="AC29" s="19">
        <f>'SHORT MODEL'!H29</f>
        <v>0</v>
      </c>
      <c r="AD29" s="4">
        <f>'SHORT MODEL'!I29</f>
        <v>1</v>
      </c>
      <c r="AE29" s="19">
        <f>'SHORT MODEL'!J29</f>
        <v>0</v>
      </c>
      <c r="AF29" s="26">
        <f>'SHORT MODEL'!K29</f>
        <v>-17.681869231332676</v>
      </c>
    </row>
    <row r="30" spans="1:32" x14ac:dyDescent="0.25">
      <c r="A30" s="14">
        <v>29</v>
      </c>
      <c r="B30" t="str">
        <f>MAIN!B30</f>
        <v>KC1 Comdty</v>
      </c>
      <c r="C30" t="str">
        <f>MAIN!C30</f>
        <v>COFFEE 'C'</v>
      </c>
      <c r="D30" t="str">
        <f>MAIN!D30</f>
        <v>COMMODITY</v>
      </c>
      <c r="E30" s="4" t="s">
        <v>711</v>
      </c>
      <c r="F30">
        <f ca="1">MAIN!E30</f>
        <v>-1</v>
      </c>
      <c r="G30">
        <f ca="1">'MEAN REVERSION MODEL'!K30</f>
        <v>9</v>
      </c>
      <c r="H30">
        <f ca="1">'SHORT MODEL'!M30</f>
        <v>2</v>
      </c>
      <c r="I30" s="19">
        <f>'BREAKOUTS+RETRACEMENTS'!F30</f>
        <v>0</v>
      </c>
      <c r="J30" s="19">
        <f>'BREAKOUTS+RETRACEMENTS'!G30</f>
        <v>0</v>
      </c>
      <c r="K30" s="19">
        <f>'BREAKOUTS+RETRACEMENTS'!H30</f>
        <v>0</v>
      </c>
      <c r="L30" s="19">
        <f>'BREAKOUTS+RETRACEMENTS'!I30</f>
        <v>0</v>
      </c>
      <c r="M30" s="19">
        <f>'BREAKOUTS+RETRACEMENTS'!J30</f>
        <v>0</v>
      </c>
      <c r="N30" s="19">
        <f>'BREAKOUTS+RETRACEMENTS'!K30</f>
        <v>0</v>
      </c>
      <c r="O30" s="5">
        <f>MAIN!F30</f>
        <v>24.686268780453943</v>
      </c>
      <c r="P30" s="19" t="str">
        <f>MAIN!U30</f>
        <v>NEGATIVE</v>
      </c>
      <c r="Q30" s="19" t="str">
        <f>MAIN!V30</f>
        <v/>
      </c>
      <c r="R30" s="3" t="str">
        <f>MAIN!X30</f>
        <v>NEGATIVE</v>
      </c>
      <c r="S30" s="19" t="str">
        <f>MAIN!AP30</f>
        <v>NEGATIVE</v>
      </c>
      <c r="T30" s="19" t="str">
        <f>MAIN!AY30</f>
        <v>NEGATIVE</v>
      </c>
      <c r="U30" s="26">
        <f>MAIN!AZ30</f>
        <v>11.129057304731305</v>
      </c>
      <c r="V30" s="4">
        <f>MAIN!BF30</f>
        <v>0</v>
      </c>
      <c r="W30" s="4">
        <f>MAIN!BH30</f>
        <v>0</v>
      </c>
      <c r="X30">
        <f>'MEAN REVERSION MODEL'!F30</f>
        <v>0</v>
      </c>
      <c r="Y30">
        <f>'MEAN REVERSION MODEL'!G30</f>
        <v>6</v>
      </c>
      <c r="Z30">
        <f>'MEAN REVERSION MODEL'!H30</f>
        <v>46059</v>
      </c>
      <c r="AA30">
        <f>'MEAN REVERSION MODEL'!I30</f>
        <v>0</v>
      </c>
      <c r="AB30">
        <f>'MEAN REVERSION MODEL'!J30</f>
        <v>2</v>
      </c>
      <c r="AC30" s="19">
        <f>'SHORT MODEL'!H30</f>
        <v>0</v>
      </c>
      <c r="AD30" s="4">
        <f>'SHORT MODEL'!I30</f>
        <v>1</v>
      </c>
      <c r="AE30" s="19">
        <f>'SHORT MODEL'!J30</f>
        <v>46050</v>
      </c>
      <c r="AF30" s="26">
        <f>'SHORT MODEL'!K30</f>
        <v>-41.806635574015218</v>
      </c>
    </row>
    <row r="31" spans="1:32" x14ac:dyDescent="0.25">
      <c r="A31" s="14">
        <v>30</v>
      </c>
      <c r="B31" t="str">
        <f>MAIN!B31</f>
        <v>LC1 Comdty</v>
      </c>
      <c r="C31" t="str">
        <f>MAIN!C31</f>
        <v>LIVE CATTLE</v>
      </c>
      <c r="D31" t="str">
        <f>MAIN!D31</f>
        <v>COMMODITY</v>
      </c>
      <c r="E31" s="4" t="s">
        <v>711</v>
      </c>
      <c r="F31">
        <f ca="1">MAIN!E31</f>
        <v>2</v>
      </c>
      <c r="G31">
        <f ca="1">'MEAN REVERSION MODEL'!K31</f>
        <v>6</v>
      </c>
      <c r="H31">
        <f ca="1">'SHORT MODEL'!M31</f>
        <v>2</v>
      </c>
      <c r="I31" s="19">
        <f>'BREAKOUTS+RETRACEMENTS'!F31</f>
        <v>0</v>
      </c>
      <c r="J31" s="19">
        <f>'BREAKOUTS+RETRACEMENTS'!G31</f>
        <v>0</v>
      </c>
      <c r="K31" s="19">
        <f>'BREAKOUTS+RETRACEMENTS'!H31</f>
        <v>0</v>
      </c>
      <c r="L31" s="19">
        <f>'BREAKOUTS+RETRACEMENTS'!I31</f>
        <v>0</v>
      </c>
      <c r="M31" s="19">
        <f>'BREAKOUTS+RETRACEMENTS'!J31</f>
        <v>0</v>
      </c>
      <c r="N31" s="19">
        <f>'BREAKOUTS+RETRACEMENTS'!K31</f>
        <v>0</v>
      </c>
      <c r="O31" s="5">
        <f>MAIN!F31</f>
        <v>58.697036152009858</v>
      </c>
      <c r="P31" s="19" t="str">
        <f>MAIN!U31</f>
        <v>NEGATIVE</v>
      </c>
      <c r="Q31" s="19" t="str">
        <f>MAIN!V31</f>
        <v/>
      </c>
      <c r="R31" s="3" t="str">
        <f>MAIN!X31</f>
        <v>POSITIVE</v>
      </c>
      <c r="S31" s="19" t="str">
        <f>MAIN!AP31</f>
        <v>NEGATIVE</v>
      </c>
      <c r="T31" s="19" t="str">
        <f>MAIN!AY31</f>
        <v>POSITIVE</v>
      </c>
      <c r="U31" s="26">
        <f>MAIN!AZ31</f>
        <v>74.750850666948665</v>
      </c>
      <c r="V31" s="4">
        <f>MAIN!BF31</f>
        <v>45</v>
      </c>
      <c r="W31" s="4">
        <f>MAIN!BH31</f>
        <v>0</v>
      </c>
      <c r="X31">
        <f>'MEAN REVERSION MODEL'!F31</f>
        <v>1</v>
      </c>
      <c r="Y31">
        <f>'MEAN REVERSION MODEL'!G31</f>
        <v>0</v>
      </c>
      <c r="Z31">
        <f>'MEAN REVERSION MODEL'!H31</f>
        <v>0</v>
      </c>
      <c r="AA31">
        <f>'MEAN REVERSION MODEL'!I31</f>
        <v>0</v>
      </c>
      <c r="AB31">
        <f>'MEAN REVERSION MODEL'!J31</f>
        <v>4</v>
      </c>
      <c r="AC31" s="19">
        <f>'SHORT MODEL'!H31</f>
        <v>45986</v>
      </c>
      <c r="AD31" s="4">
        <f>'SHORT MODEL'!I31</f>
        <v>1</v>
      </c>
      <c r="AE31" s="19">
        <f>'SHORT MODEL'!J31</f>
        <v>46057</v>
      </c>
      <c r="AF31" s="26">
        <f>'SHORT MODEL'!K31</f>
        <v>-7.7958731490880098</v>
      </c>
    </row>
    <row r="32" spans="1:32" x14ac:dyDescent="0.25">
      <c r="A32" s="14">
        <v>31</v>
      </c>
      <c r="B32" t="str">
        <f>MAIN!B32</f>
        <v>NG1 Comdty</v>
      </c>
      <c r="C32" t="str">
        <f>MAIN!C32</f>
        <v>NATURAL GAS</v>
      </c>
      <c r="D32" t="str">
        <f>MAIN!D32</f>
        <v>COMMODITY</v>
      </c>
      <c r="E32" s="4" t="s">
        <v>711</v>
      </c>
      <c r="F32">
        <f ca="1">MAIN!E32</f>
        <v>1</v>
      </c>
      <c r="G32">
        <f ca="1">'MEAN REVERSION MODEL'!K32</f>
        <v>12</v>
      </c>
      <c r="H32">
        <f ca="1">'SHORT MODEL'!M32</f>
        <v>4</v>
      </c>
      <c r="I32" s="19">
        <f>'BREAKOUTS+RETRACEMENTS'!F32</f>
        <v>46050</v>
      </c>
      <c r="J32" s="19">
        <f>'BREAKOUTS+RETRACEMENTS'!G32</f>
        <v>0</v>
      </c>
      <c r="K32" s="19">
        <f>'BREAKOUTS+RETRACEMENTS'!H32</f>
        <v>46050</v>
      </c>
      <c r="L32" s="19">
        <f>'BREAKOUTS+RETRACEMENTS'!I32</f>
        <v>0</v>
      </c>
      <c r="M32" s="19">
        <f>'BREAKOUTS+RETRACEMENTS'!J32</f>
        <v>46051</v>
      </c>
      <c r="N32" s="19">
        <f>'BREAKOUTS+RETRACEMENTS'!K32</f>
        <v>0</v>
      </c>
      <c r="O32" s="5">
        <f>MAIN!F32</f>
        <v>41.583343700740471</v>
      </c>
      <c r="P32" s="19" t="str">
        <f>MAIN!U32</f>
        <v>NEGATIVE</v>
      </c>
      <c r="Q32" s="19" t="str">
        <f>MAIN!V32</f>
        <v/>
      </c>
      <c r="R32" s="3" t="str">
        <f>MAIN!X32</f>
        <v>NEGATIVE</v>
      </c>
      <c r="S32" s="19" t="str">
        <f>MAIN!AP32</f>
        <v>NEGATIVE</v>
      </c>
      <c r="T32" s="19" t="str">
        <f>MAIN!AY32</f>
        <v>NEGATIVE</v>
      </c>
      <c r="U32" s="26">
        <f>MAIN!AZ32</f>
        <v>37.691297381733058</v>
      </c>
      <c r="V32" s="4">
        <f>MAIN!BF32</f>
        <v>0</v>
      </c>
      <c r="W32" s="4">
        <f>MAIN!BH32</f>
        <v>0</v>
      </c>
      <c r="X32">
        <f>'MEAN REVERSION MODEL'!F32</f>
        <v>1</v>
      </c>
      <c r="Y32">
        <f>'MEAN REVERSION MODEL'!G32</f>
        <v>10</v>
      </c>
      <c r="Z32">
        <f>'MEAN REVERSION MODEL'!H32</f>
        <v>46055</v>
      </c>
      <c r="AA32">
        <f>'MEAN REVERSION MODEL'!I32</f>
        <v>0</v>
      </c>
      <c r="AB32">
        <f>'MEAN REVERSION MODEL'!J32</f>
        <v>1</v>
      </c>
      <c r="AC32" s="19">
        <f>'SHORT MODEL'!H32</f>
        <v>46037</v>
      </c>
      <c r="AD32" s="4">
        <f>'SHORT MODEL'!I32</f>
        <v>1</v>
      </c>
      <c r="AE32" s="19">
        <f>'SHORT MODEL'!J32</f>
        <v>46050</v>
      </c>
      <c r="AF32" s="26">
        <f>'SHORT MODEL'!K32</f>
        <v>-24.909565666759079</v>
      </c>
    </row>
    <row r="33" spans="1:32" x14ac:dyDescent="0.25">
      <c r="A33" s="14">
        <v>32</v>
      </c>
      <c r="B33" t="str">
        <f>MAIN!B33</f>
        <v>PA1 Comdty</v>
      </c>
      <c r="C33" t="str">
        <f>MAIN!C33</f>
        <v>PALLADIUM</v>
      </c>
      <c r="D33" t="str">
        <f>MAIN!D33</f>
        <v>COMMODITY</v>
      </c>
      <c r="E33" s="4" t="s">
        <v>711</v>
      </c>
      <c r="F33">
        <f ca="1">MAIN!E33</f>
        <v>1</v>
      </c>
      <c r="G33">
        <f ca="1">'MEAN REVERSION MODEL'!K33</f>
        <v>6</v>
      </c>
      <c r="H33">
        <f ca="1">'SHORT MODEL'!M33</f>
        <v>4</v>
      </c>
      <c r="I33" s="19">
        <f>'BREAKOUTS+RETRACEMENTS'!F33</f>
        <v>45946</v>
      </c>
      <c r="J33" s="19">
        <f>'BREAKOUTS+RETRACEMENTS'!G33</f>
        <v>0</v>
      </c>
      <c r="K33" s="19">
        <f>'BREAKOUTS+RETRACEMENTS'!H33</f>
        <v>45946</v>
      </c>
      <c r="L33" s="19">
        <f>'BREAKOUTS+RETRACEMENTS'!I33</f>
        <v>0</v>
      </c>
      <c r="M33" s="19">
        <f>'BREAKOUTS+RETRACEMENTS'!J33</f>
        <v>46020</v>
      </c>
      <c r="N33" s="19">
        <f>'BREAKOUTS+RETRACEMENTS'!K33</f>
        <v>0</v>
      </c>
      <c r="O33" s="5">
        <f>MAIN!F33</f>
        <v>46.230276808676017</v>
      </c>
      <c r="P33" s="19" t="str">
        <f>MAIN!U33</f>
        <v>NEGATIVE</v>
      </c>
      <c r="Q33" s="19" t="str">
        <f>MAIN!V33</f>
        <v/>
      </c>
      <c r="R33" s="3" t="str">
        <f>MAIN!X33</f>
        <v>NEGATIVE</v>
      </c>
      <c r="S33" s="19" t="str">
        <f>MAIN!AP33</f>
        <v>POSITIVE</v>
      </c>
      <c r="T33" s="19" t="str">
        <f>MAIN!AY33</f>
        <v>POSITIVE</v>
      </c>
      <c r="U33" s="26">
        <f>MAIN!AZ33</f>
        <v>48.467644401555212</v>
      </c>
      <c r="V33" s="4">
        <f>MAIN!BF33</f>
        <v>0</v>
      </c>
      <c r="W33" s="4">
        <f>MAIN!BH33</f>
        <v>0</v>
      </c>
      <c r="X33">
        <f>'MEAN REVERSION MODEL'!F33</f>
        <v>1</v>
      </c>
      <c r="Y33">
        <f>'MEAN REVERSION MODEL'!G33</f>
        <v>8</v>
      </c>
      <c r="Z33">
        <f>'MEAN REVERSION MODEL'!H33</f>
        <v>46052</v>
      </c>
      <c r="AA33">
        <f>'MEAN REVERSION MODEL'!I33</f>
        <v>0</v>
      </c>
      <c r="AB33">
        <f>'MEAN REVERSION MODEL'!J33</f>
        <v>0</v>
      </c>
      <c r="AC33" s="19">
        <f>'SHORT MODEL'!H33</f>
        <v>0</v>
      </c>
      <c r="AD33" s="4">
        <f>'SHORT MODEL'!I33</f>
        <v>1</v>
      </c>
      <c r="AE33" s="19">
        <f>'SHORT MODEL'!J33</f>
        <v>46048</v>
      </c>
      <c r="AF33" s="26">
        <f>'SHORT MODEL'!K33</f>
        <v>-20.262634720288695</v>
      </c>
    </row>
    <row r="34" spans="1:32" x14ac:dyDescent="0.25">
      <c r="A34" s="14">
        <v>33</v>
      </c>
      <c r="B34" t="str">
        <f>MAIN!B34</f>
        <v>PL1 Comdty</v>
      </c>
      <c r="C34" t="str">
        <f>MAIN!C34</f>
        <v>PLATINUM</v>
      </c>
      <c r="D34" t="str">
        <f>MAIN!D34</f>
        <v>COMMODITY</v>
      </c>
      <c r="E34" s="4" t="s">
        <v>711</v>
      </c>
      <c r="F34">
        <f ca="1">MAIN!E34</f>
        <v>3</v>
      </c>
      <c r="G34">
        <f ca="1">'MEAN REVERSION MODEL'!K34</f>
        <v>9</v>
      </c>
      <c r="H34">
        <f ca="1">'SHORT MODEL'!M34</f>
        <v>6</v>
      </c>
      <c r="I34" s="19">
        <f>'BREAKOUTS+RETRACEMENTS'!F34</f>
        <v>46003</v>
      </c>
      <c r="J34" s="19">
        <f>'BREAKOUTS+RETRACEMENTS'!G34</f>
        <v>0</v>
      </c>
      <c r="K34" s="19">
        <f>'BREAKOUTS+RETRACEMENTS'!H34</f>
        <v>45946</v>
      </c>
      <c r="L34" s="19">
        <f>'BREAKOUTS+RETRACEMENTS'!I34</f>
        <v>0</v>
      </c>
      <c r="M34" s="19">
        <f>'BREAKOUTS+RETRACEMENTS'!J34</f>
        <v>46049</v>
      </c>
      <c r="N34" s="19">
        <f>'BREAKOUTS+RETRACEMENTS'!K34</f>
        <v>0</v>
      </c>
      <c r="O34" s="5">
        <f>MAIN!F34</f>
        <v>44.020865710916965</v>
      </c>
      <c r="P34" s="19" t="str">
        <f>MAIN!U34</f>
        <v>NEGATIVE</v>
      </c>
      <c r="Q34" s="19" t="str">
        <f>MAIN!V34</f>
        <v/>
      </c>
      <c r="R34" s="3" t="str">
        <f>MAIN!X34</f>
        <v>NEGATIVE</v>
      </c>
      <c r="S34" s="19" t="str">
        <f>MAIN!AP34</f>
        <v>POSITIVE</v>
      </c>
      <c r="T34" s="19" t="str">
        <f>MAIN!AY34</f>
        <v>POSITIVE</v>
      </c>
      <c r="U34" s="26">
        <f>MAIN!AZ34</f>
        <v>47.066283465837351</v>
      </c>
      <c r="V34" s="4">
        <f>MAIN!BF34</f>
        <v>0</v>
      </c>
      <c r="W34" s="4">
        <f>MAIN!BH34</f>
        <v>0</v>
      </c>
      <c r="X34">
        <f>'MEAN REVERSION MODEL'!F34</f>
        <v>1</v>
      </c>
      <c r="Y34">
        <f>'MEAN REVERSION MODEL'!G34</f>
        <v>8</v>
      </c>
      <c r="Z34">
        <f>'MEAN REVERSION MODEL'!H34</f>
        <v>0</v>
      </c>
      <c r="AA34">
        <f>'MEAN REVERSION MODEL'!I34</f>
        <v>0</v>
      </c>
      <c r="AB34">
        <f>'MEAN REVERSION MODEL'!J34</f>
        <v>3</v>
      </c>
      <c r="AC34" s="19">
        <f>'SHORT MODEL'!H34</f>
        <v>0</v>
      </c>
      <c r="AD34" s="4">
        <f>'SHORT MODEL'!I34</f>
        <v>1</v>
      </c>
      <c r="AE34" s="19">
        <f>'SHORT MODEL'!J34</f>
        <v>0</v>
      </c>
      <c r="AF34" s="26">
        <f>'SHORT MODEL'!K34</f>
        <v>-22.472043590228296</v>
      </c>
    </row>
    <row r="35" spans="1:32" x14ac:dyDescent="0.25">
      <c r="A35" s="14">
        <v>34</v>
      </c>
      <c r="B35" t="str">
        <f>MAIN!B35</f>
        <v>RR1 Comdty</v>
      </c>
      <c r="C35" t="str">
        <f>MAIN!C35</f>
        <v>ROUGH RICE</v>
      </c>
      <c r="D35" t="str">
        <f>MAIN!D35</f>
        <v>COMMODITY</v>
      </c>
      <c r="E35" s="4" t="s">
        <v>711</v>
      </c>
      <c r="F35">
        <f ca="1">MAIN!E35</f>
        <v>5</v>
      </c>
      <c r="G35">
        <f ca="1">'MEAN REVERSION MODEL'!K35</f>
        <v>6</v>
      </c>
      <c r="H35">
        <f ca="1">'SHORT MODEL'!M35</f>
        <v>4</v>
      </c>
      <c r="I35" s="19">
        <f>'BREAKOUTS+RETRACEMENTS'!F35</f>
        <v>0</v>
      </c>
      <c r="J35" s="19">
        <f>'BREAKOUTS+RETRACEMENTS'!G35</f>
        <v>45943</v>
      </c>
      <c r="K35" s="19">
        <f>'BREAKOUTS+RETRACEMENTS'!H35</f>
        <v>0</v>
      </c>
      <c r="L35" s="19">
        <f>'BREAKOUTS+RETRACEMENTS'!I35</f>
        <v>45951</v>
      </c>
      <c r="M35" s="19">
        <f>'BREAKOUTS+RETRACEMENTS'!J35</f>
        <v>0</v>
      </c>
      <c r="N35" s="19">
        <f>'BREAKOUTS+RETRACEMENTS'!K35</f>
        <v>0</v>
      </c>
      <c r="O35" s="5">
        <f>MAIN!F35</f>
        <v>68.62254148032487</v>
      </c>
      <c r="P35" s="19" t="str">
        <f>MAIN!U35</f>
        <v>POSITIVE</v>
      </c>
      <c r="Q35" s="19" t="str">
        <f>MAIN!V35</f>
        <v/>
      </c>
      <c r="R35" s="3" t="str">
        <f>MAIN!X35</f>
        <v>POSITIVE</v>
      </c>
      <c r="S35" s="19" t="str">
        <f>MAIN!AP35</f>
        <v>NEGATIVE</v>
      </c>
      <c r="T35" s="19" t="str">
        <f>MAIN!AY35</f>
        <v>POSITIVE</v>
      </c>
      <c r="U35" s="26">
        <f>MAIN!AZ35</f>
        <v>80.61341758798082</v>
      </c>
      <c r="V35" s="4">
        <f>MAIN!BF35</f>
        <v>26</v>
      </c>
      <c r="W35" s="4">
        <f>MAIN!BH35</f>
        <v>0</v>
      </c>
      <c r="X35">
        <f>'MEAN REVERSION MODEL'!F35</f>
        <v>3</v>
      </c>
      <c r="Y35">
        <f>'MEAN REVERSION MODEL'!G35</f>
        <v>0</v>
      </c>
      <c r="Z35">
        <f>'MEAN REVERSION MODEL'!H35</f>
        <v>0</v>
      </c>
      <c r="AA35">
        <f>'MEAN REVERSION MODEL'!I35</f>
        <v>2</v>
      </c>
      <c r="AB35">
        <f>'MEAN REVERSION MODEL'!J35</f>
        <v>0</v>
      </c>
      <c r="AC35" s="19">
        <f>'SHORT MODEL'!H35</f>
        <v>0</v>
      </c>
      <c r="AD35" s="4">
        <f>'SHORT MODEL'!I35</f>
        <v>1</v>
      </c>
      <c r="AE35" s="19">
        <f>'SHORT MODEL'!J35</f>
        <v>0</v>
      </c>
      <c r="AF35" s="26">
        <f>'SHORT MODEL'!K35</f>
        <v>2.1296321791557773</v>
      </c>
    </row>
    <row r="36" spans="1:32" x14ac:dyDescent="0.25">
      <c r="A36" s="14">
        <v>35</v>
      </c>
      <c r="B36" t="str">
        <f>MAIN!B36</f>
        <v>S 1 Comdty</v>
      </c>
      <c r="C36" t="str">
        <f>MAIN!C36</f>
        <v>SOYBEAN</v>
      </c>
      <c r="D36" t="str">
        <f>MAIN!D36</f>
        <v>COMMODITY</v>
      </c>
      <c r="E36" s="4" t="s">
        <v>711</v>
      </c>
      <c r="F36">
        <f ca="1">MAIN!E36</f>
        <v>6</v>
      </c>
      <c r="G36">
        <f ca="1">'MEAN REVERSION MODEL'!K36</f>
        <v>12</v>
      </c>
      <c r="H36">
        <f ca="1">'SHORT MODEL'!M36</f>
        <v>2</v>
      </c>
      <c r="I36" s="19">
        <f>'BREAKOUTS+RETRACEMENTS'!F36</f>
        <v>0</v>
      </c>
      <c r="J36" s="19">
        <f>'BREAKOUTS+RETRACEMENTS'!G36</f>
        <v>0</v>
      </c>
      <c r="K36" s="19">
        <f>'BREAKOUTS+RETRACEMENTS'!H36</f>
        <v>0</v>
      </c>
      <c r="L36" s="19">
        <f>'BREAKOUTS+RETRACEMENTS'!I36</f>
        <v>46035</v>
      </c>
      <c r="M36" s="19">
        <f>'BREAKOUTS+RETRACEMENTS'!J36</f>
        <v>0</v>
      </c>
      <c r="N36" s="19">
        <f>'BREAKOUTS+RETRACEMENTS'!K36</f>
        <v>0</v>
      </c>
      <c r="O36" s="5">
        <f>MAIN!F36</f>
        <v>70.30262667940184</v>
      </c>
      <c r="P36" s="19" t="str">
        <f>MAIN!U36</f>
        <v>POSITIVE</v>
      </c>
      <c r="Q36" s="19" t="str">
        <f>MAIN!V36</f>
        <v/>
      </c>
      <c r="R36" s="3" t="str">
        <f>MAIN!X36</f>
        <v>POSITIVE</v>
      </c>
      <c r="S36" s="19" t="str">
        <f>MAIN!AP36</f>
        <v>POSITIVE</v>
      </c>
      <c r="T36" s="19" t="str">
        <f>MAIN!AY36</f>
        <v>POSITIVE</v>
      </c>
      <c r="U36" s="26">
        <f>MAIN!AZ36</f>
        <v>75.957489155662316</v>
      </c>
      <c r="V36" s="4">
        <f>MAIN!BF36</f>
        <v>15</v>
      </c>
      <c r="W36" s="4">
        <f>MAIN!BH36</f>
        <v>0</v>
      </c>
      <c r="X36">
        <f>'MEAN REVERSION MODEL'!F36</f>
        <v>2</v>
      </c>
      <c r="Y36">
        <f>'MEAN REVERSION MODEL'!G36</f>
        <v>5</v>
      </c>
      <c r="Z36">
        <f>'MEAN REVERSION MODEL'!H36</f>
        <v>46057</v>
      </c>
      <c r="AA36">
        <f>'MEAN REVERSION MODEL'!I36</f>
        <v>3</v>
      </c>
      <c r="AB36">
        <f>'MEAN REVERSION MODEL'!J36</f>
        <v>0</v>
      </c>
      <c r="AC36" s="19">
        <f>'SHORT MODEL'!H36</f>
        <v>46024</v>
      </c>
      <c r="AD36" s="4">
        <f>'SHORT MODEL'!I36</f>
        <v>1</v>
      </c>
      <c r="AE36" s="19">
        <f>'SHORT MODEL'!J36</f>
        <v>46059</v>
      </c>
      <c r="AF36" s="26">
        <f>'SHORT MODEL'!K36</f>
        <v>3.8097173783067007</v>
      </c>
    </row>
    <row r="37" spans="1:32" x14ac:dyDescent="0.25">
      <c r="A37" s="14">
        <v>36</v>
      </c>
      <c r="B37" t="str">
        <f>MAIN!B37</f>
        <v>SB1 Comdty</v>
      </c>
      <c r="C37" t="str">
        <f>MAIN!C37</f>
        <v>SUGAR</v>
      </c>
      <c r="D37" t="str">
        <f>MAIN!D37</f>
        <v>COMMODITY</v>
      </c>
      <c r="E37" s="4" t="s">
        <v>711</v>
      </c>
      <c r="F37">
        <f ca="1">MAIN!E37</f>
        <v>-1</v>
      </c>
      <c r="G37">
        <f ca="1">'MEAN REVERSION MODEL'!K37</f>
        <v>9</v>
      </c>
      <c r="H37">
        <f ca="1">'SHORT MODEL'!M37</f>
        <v>5</v>
      </c>
      <c r="I37" s="19">
        <f>'BREAKOUTS+RETRACEMENTS'!F37</f>
        <v>0</v>
      </c>
      <c r="J37" s="19">
        <f>'BREAKOUTS+RETRACEMENTS'!G37</f>
        <v>45958</v>
      </c>
      <c r="K37" s="19">
        <f>'BREAKOUTS+RETRACEMENTS'!H37</f>
        <v>0</v>
      </c>
      <c r="L37" s="19">
        <f>'BREAKOUTS+RETRACEMENTS'!I37</f>
        <v>45958</v>
      </c>
      <c r="M37" s="19">
        <f>'BREAKOUTS+RETRACEMENTS'!J37</f>
        <v>0</v>
      </c>
      <c r="N37" s="19">
        <f>'BREAKOUTS+RETRACEMENTS'!K37</f>
        <v>0</v>
      </c>
      <c r="O37" s="5">
        <f>MAIN!F37</f>
        <v>39.804078845175582</v>
      </c>
      <c r="P37" s="19" t="str">
        <f>MAIN!U37</f>
        <v>NEGATIVE</v>
      </c>
      <c r="Q37" s="19" t="str">
        <f>MAIN!V37</f>
        <v/>
      </c>
      <c r="R37" s="3" t="str">
        <f>MAIN!X37</f>
        <v>NEGATIVE</v>
      </c>
      <c r="S37" s="19" t="str">
        <f>MAIN!AP37</f>
        <v>NEGATIVE</v>
      </c>
      <c r="T37" s="19" t="str">
        <f>MAIN!AY37</f>
        <v>NEGATIVE</v>
      </c>
      <c r="U37" s="26">
        <f>MAIN!AZ37</f>
        <v>28.569207385374767</v>
      </c>
      <c r="V37" s="4">
        <f>MAIN!BF37</f>
        <v>0</v>
      </c>
      <c r="W37" s="4">
        <f>MAIN!BH37</f>
        <v>0</v>
      </c>
      <c r="X37">
        <f>'MEAN REVERSION MODEL'!F37</f>
        <v>0</v>
      </c>
      <c r="Y37">
        <f>'MEAN REVERSION MODEL'!G37</f>
        <v>8</v>
      </c>
      <c r="Z37">
        <f>'MEAN REVERSION MODEL'!H37</f>
        <v>46062</v>
      </c>
      <c r="AA37">
        <f>'MEAN REVERSION MODEL'!I37</f>
        <v>0</v>
      </c>
      <c r="AB37">
        <f>'MEAN REVERSION MODEL'!J37</f>
        <v>3</v>
      </c>
      <c r="AC37" s="19">
        <f>'SHORT MODEL'!H37</f>
        <v>46059</v>
      </c>
      <c r="AD37" s="4">
        <f>'SHORT MODEL'!I37</f>
        <v>1</v>
      </c>
      <c r="AE37" s="19">
        <f>'SHORT MODEL'!J37</f>
        <v>46049</v>
      </c>
      <c r="AF37" s="26">
        <f>'SHORT MODEL'!K37</f>
        <v>-26.688828609295562</v>
      </c>
    </row>
    <row r="38" spans="1:32" x14ac:dyDescent="0.25">
      <c r="A38" s="14">
        <v>37</v>
      </c>
      <c r="B38" t="str">
        <f>MAIN!B38</f>
        <v>SI1 Comdty</v>
      </c>
      <c r="C38" t="str">
        <f>MAIN!C38</f>
        <v>SILVER</v>
      </c>
      <c r="D38" t="str">
        <f>MAIN!D38</f>
        <v>COMMODITY</v>
      </c>
      <c r="E38" s="4" t="s">
        <v>711</v>
      </c>
      <c r="F38">
        <f ca="1">MAIN!E38</f>
        <v>7</v>
      </c>
      <c r="G38">
        <f ca="1">'MEAN REVERSION MODEL'!K38</f>
        <v>9</v>
      </c>
      <c r="H38">
        <f ca="1">'SHORT MODEL'!M38</f>
        <v>4</v>
      </c>
      <c r="I38" s="19">
        <f>'BREAKOUTS+RETRACEMENTS'!F38</f>
        <v>46051</v>
      </c>
      <c r="J38" s="19">
        <f>'BREAKOUTS+RETRACEMENTS'!G38</f>
        <v>0</v>
      </c>
      <c r="K38" s="19">
        <f>'BREAKOUTS+RETRACEMENTS'!H38</f>
        <v>46051</v>
      </c>
      <c r="L38" s="19">
        <f>'BREAKOUTS+RETRACEMENTS'!I38</f>
        <v>0</v>
      </c>
      <c r="M38" s="19">
        <f>'BREAKOUTS+RETRACEMENTS'!J38</f>
        <v>46052</v>
      </c>
      <c r="N38" s="19">
        <f>'BREAKOUTS+RETRACEMENTS'!K38</f>
        <v>0</v>
      </c>
      <c r="O38" s="5">
        <f>MAIN!F38</f>
        <v>46.879249497771227</v>
      </c>
      <c r="P38" s="19" t="str">
        <f>MAIN!U38</f>
        <v>NEGATIVE</v>
      </c>
      <c r="Q38" s="19" t="str">
        <f>MAIN!V38</f>
        <v/>
      </c>
      <c r="R38" s="3" t="str">
        <f>MAIN!X38</f>
        <v>POSITIVE</v>
      </c>
      <c r="S38" s="19" t="str">
        <f>MAIN!AP38</f>
        <v>POSITIVE</v>
      </c>
      <c r="T38" s="19" t="str">
        <f>MAIN!AY38</f>
        <v>POSITIVE</v>
      </c>
      <c r="U38" s="26">
        <f>MAIN!AZ38</f>
        <v>54.535153204731671</v>
      </c>
      <c r="V38" s="4">
        <f>MAIN!BF38</f>
        <v>0</v>
      </c>
      <c r="W38" s="4">
        <f>MAIN!BH38</f>
        <v>0</v>
      </c>
      <c r="X38">
        <f>'MEAN REVERSION MODEL'!F38</f>
        <v>1</v>
      </c>
      <c r="Y38">
        <f>'MEAN REVERSION MODEL'!G38</f>
        <v>8</v>
      </c>
      <c r="Z38">
        <f>'MEAN REVERSION MODEL'!H38</f>
        <v>46052</v>
      </c>
      <c r="AA38">
        <f>'MEAN REVERSION MODEL'!I38</f>
        <v>0</v>
      </c>
      <c r="AB38">
        <f>'MEAN REVERSION MODEL'!J38</f>
        <v>3</v>
      </c>
      <c r="AC38" s="19">
        <f>'SHORT MODEL'!H38</f>
        <v>45982</v>
      </c>
      <c r="AD38" s="4">
        <f>'SHORT MODEL'!I38</f>
        <v>1</v>
      </c>
      <c r="AE38" s="19">
        <f>'SHORT MODEL'!J38</f>
        <v>46051</v>
      </c>
      <c r="AF38" s="26">
        <f>'SHORT MODEL'!K38</f>
        <v>-19.61366147083038</v>
      </c>
    </row>
    <row r="39" spans="1:32" x14ac:dyDescent="0.25">
      <c r="A39" s="14">
        <v>38</v>
      </c>
      <c r="B39" t="str">
        <f>MAIN!B39</f>
        <v>W 1 Comdty</v>
      </c>
      <c r="C39" t="str">
        <f>MAIN!C39</f>
        <v>WHEAT</v>
      </c>
      <c r="D39" t="str">
        <f>MAIN!D39</f>
        <v>COMMODITY</v>
      </c>
      <c r="E39" s="4" t="s">
        <v>711</v>
      </c>
      <c r="F39">
        <f ca="1">MAIN!E39</f>
        <v>3</v>
      </c>
      <c r="G39">
        <f ca="1">'MEAN REVERSION MODEL'!K39</f>
        <v>0</v>
      </c>
      <c r="H39">
        <f ca="1">'SHORT MODEL'!M39</f>
        <v>2</v>
      </c>
      <c r="I39" s="19">
        <f>'BREAKOUTS+RETRACEMENTS'!F39</f>
        <v>0</v>
      </c>
      <c r="J39" s="19">
        <f>'BREAKOUTS+RETRACEMENTS'!G39</f>
        <v>0</v>
      </c>
      <c r="K39" s="19">
        <f>'BREAKOUTS+RETRACEMENTS'!H39</f>
        <v>0</v>
      </c>
      <c r="L39" s="19">
        <f>'BREAKOUTS+RETRACEMENTS'!I39</f>
        <v>46022</v>
      </c>
      <c r="M39" s="19">
        <f>'BREAKOUTS+RETRACEMENTS'!J39</f>
        <v>0</v>
      </c>
      <c r="N39" s="19">
        <f>'BREAKOUTS+RETRACEMENTS'!K39</f>
        <v>0</v>
      </c>
      <c r="O39" s="5">
        <f>MAIN!F39</f>
        <v>52.859625833196645</v>
      </c>
      <c r="P39" s="19" t="str">
        <f>MAIN!U39</f>
        <v>NEGATIVE</v>
      </c>
      <c r="Q39" s="19" t="str">
        <f>MAIN!V39</f>
        <v/>
      </c>
      <c r="R39" s="3" t="str">
        <f>MAIN!X39</f>
        <v>POSITIVE</v>
      </c>
      <c r="S39" s="19" t="str">
        <f>MAIN!AP39</f>
        <v>NEGATIVE</v>
      </c>
      <c r="T39" s="19" t="str">
        <f>MAIN!AY39</f>
        <v>NEGATIVE</v>
      </c>
      <c r="U39" s="26">
        <f>MAIN!AZ39</f>
        <v>53.678637234837566</v>
      </c>
      <c r="V39" s="4">
        <f>MAIN!BF39</f>
        <v>13</v>
      </c>
      <c r="W39" s="4">
        <f>MAIN!BH39</f>
        <v>0</v>
      </c>
      <c r="X39">
        <f>'MEAN REVERSION MODEL'!F39</f>
        <v>0</v>
      </c>
      <c r="Y39">
        <f>'MEAN REVERSION MODEL'!G39</f>
        <v>0</v>
      </c>
      <c r="Z39">
        <f>'MEAN REVERSION MODEL'!H39</f>
        <v>0</v>
      </c>
      <c r="AA39">
        <f>'MEAN REVERSION MODEL'!I39</f>
        <v>0</v>
      </c>
      <c r="AB39">
        <f>'MEAN REVERSION MODEL'!J39</f>
        <v>0</v>
      </c>
      <c r="AC39" s="19">
        <f>'SHORT MODEL'!H39</f>
        <v>0</v>
      </c>
      <c r="AD39" s="4">
        <f>'SHORT MODEL'!I39</f>
        <v>1</v>
      </c>
      <c r="AE39" s="19">
        <f>'SHORT MODEL'!J39</f>
        <v>46052</v>
      </c>
      <c r="AF39" s="26">
        <f>'SHORT MODEL'!K39</f>
        <v>-13.63328346792796</v>
      </c>
    </row>
    <row r="40" spans="1:32" x14ac:dyDescent="0.25">
      <c r="A40" s="14">
        <v>39</v>
      </c>
      <c r="B40" t="str">
        <f>MAIN!B40</f>
        <v>XB1 Comdty</v>
      </c>
      <c r="C40" t="str">
        <f>MAIN!C40</f>
        <v>GASOLINE RBOB</v>
      </c>
      <c r="D40" t="str">
        <f>MAIN!D40</f>
        <v>COMMODITY</v>
      </c>
      <c r="E40" s="4" t="s">
        <v>711</v>
      </c>
      <c r="F40">
        <f ca="1">MAIN!E40</f>
        <v>4</v>
      </c>
      <c r="G40">
        <f ca="1">'MEAN REVERSION MODEL'!K40</f>
        <v>9</v>
      </c>
      <c r="H40">
        <f ca="1">'SHORT MODEL'!M40</f>
        <v>2</v>
      </c>
      <c r="I40" s="19">
        <f>'BREAKOUTS+RETRACEMENTS'!F40</f>
        <v>0</v>
      </c>
      <c r="J40" s="19">
        <f>'BREAKOUTS+RETRACEMENTS'!G40</f>
        <v>46001</v>
      </c>
      <c r="K40" s="19">
        <f>'BREAKOUTS+RETRACEMENTS'!H40</f>
        <v>0</v>
      </c>
      <c r="L40" s="19">
        <f>'BREAKOUTS+RETRACEMENTS'!I40</f>
        <v>45996</v>
      </c>
      <c r="M40" s="19">
        <f>'BREAKOUTS+RETRACEMENTS'!J40</f>
        <v>0</v>
      </c>
      <c r="N40" s="19">
        <f>'BREAKOUTS+RETRACEMENTS'!K40</f>
        <v>46030</v>
      </c>
      <c r="O40" s="5">
        <f>MAIN!F40</f>
        <v>60.982775556079879</v>
      </c>
      <c r="P40" s="19" t="str">
        <f>MAIN!U40</f>
        <v>NEGATIVE</v>
      </c>
      <c r="Q40" s="19" t="str">
        <f>MAIN!V40</f>
        <v/>
      </c>
      <c r="R40" s="3" t="str">
        <f>MAIN!X40</f>
        <v>POSITIVE</v>
      </c>
      <c r="S40" s="19" t="str">
        <f>MAIN!AP40</f>
        <v>NEGATIVE</v>
      </c>
      <c r="T40" s="19" t="str">
        <f>MAIN!AY40</f>
        <v>POSITIVE</v>
      </c>
      <c r="U40" s="26">
        <f>MAIN!AZ40</f>
        <v>77.584996576580608</v>
      </c>
      <c r="V40" s="4">
        <f>MAIN!BF40</f>
        <v>22</v>
      </c>
      <c r="W40" s="4">
        <f>MAIN!BH40</f>
        <v>0</v>
      </c>
      <c r="X40">
        <f>'MEAN REVERSION MODEL'!F40</f>
        <v>1</v>
      </c>
      <c r="Y40">
        <f>'MEAN REVERSION MODEL'!G40</f>
        <v>7</v>
      </c>
      <c r="Z40">
        <f>'MEAN REVERSION MODEL'!H40</f>
        <v>0</v>
      </c>
      <c r="AA40">
        <f>'MEAN REVERSION MODEL'!I40</f>
        <v>2</v>
      </c>
      <c r="AB40">
        <f>'MEAN REVERSION MODEL'!J40</f>
        <v>0</v>
      </c>
      <c r="AC40" s="19">
        <f>'SHORT MODEL'!H40</f>
        <v>46027</v>
      </c>
      <c r="AD40" s="4">
        <f>'SHORT MODEL'!I40</f>
        <v>1</v>
      </c>
      <c r="AE40" s="19">
        <f>'SHORT MODEL'!J40</f>
        <v>46062</v>
      </c>
      <c r="AF40" s="26">
        <f>'SHORT MODEL'!K40</f>
        <v>-5.510137105259524</v>
      </c>
    </row>
    <row r="41" spans="1:32" x14ac:dyDescent="0.25">
      <c r="A41" s="14">
        <v>40</v>
      </c>
      <c r="B41" t="str">
        <f>MAIN!B41</f>
        <v>ZNA1 Comdty</v>
      </c>
      <c r="C41" t="str">
        <f>MAIN!C41</f>
        <v>ZINC</v>
      </c>
      <c r="D41" t="str">
        <f>MAIN!D41</f>
        <v>COMMODITY</v>
      </c>
      <c r="E41" s="4" t="s">
        <v>711</v>
      </c>
      <c r="F41">
        <f ca="1">MAIN!E41</f>
        <v>7</v>
      </c>
      <c r="G41">
        <f ca="1">'MEAN REVERSION MODEL'!K41</f>
        <v>3</v>
      </c>
      <c r="H41">
        <f ca="1">'SHORT MODEL'!M41</f>
        <v>4</v>
      </c>
      <c r="I41" s="19">
        <f>'BREAKOUTS+RETRACEMENTS'!F41</f>
        <v>0</v>
      </c>
      <c r="J41" s="19">
        <f>'BREAKOUTS+RETRACEMENTS'!G41</f>
        <v>0</v>
      </c>
      <c r="K41" s="19">
        <f>'BREAKOUTS+RETRACEMENTS'!H41</f>
        <v>0</v>
      </c>
      <c r="L41" s="19">
        <f>'BREAKOUTS+RETRACEMENTS'!I41</f>
        <v>0</v>
      </c>
      <c r="M41" s="19">
        <f>'BREAKOUTS+RETRACEMENTS'!J41</f>
        <v>46056</v>
      </c>
      <c r="N41" s="19">
        <f>'BREAKOUTS+RETRACEMENTS'!K41</f>
        <v>0</v>
      </c>
      <c r="O41" s="5">
        <f>MAIN!F41</f>
        <v>48.753958928323755</v>
      </c>
      <c r="P41" s="19" t="str">
        <f>MAIN!U41</f>
        <v>NEGATIVE</v>
      </c>
      <c r="Q41" s="19" t="str">
        <f>MAIN!V41</f>
        <v/>
      </c>
      <c r="R41" s="3" t="str">
        <f>MAIN!X41</f>
        <v>POSITIVE</v>
      </c>
      <c r="S41" s="19" t="str">
        <f>MAIN!AP41</f>
        <v>POSITIVE</v>
      </c>
      <c r="T41" s="19" t="str">
        <f>MAIN!AY41</f>
        <v>POSITIVE</v>
      </c>
      <c r="U41" s="26">
        <f>MAIN!AZ41</f>
        <v>52.412889985149391</v>
      </c>
      <c r="V41" s="4">
        <f>MAIN!BF41</f>
        <v>0</v>
      </c>
      <c r="W41" s="4">
        <f>MAIN!BH41</f>
        <v>0</v>
      </c>
      <c r="X41">
        <f>'MEAN REVERSION MODEL'!F41</f>
        <v>1</v>
      </c>
      <c r="Y41">
        <f>'MEAN REVERSION MODEL'!G41</f>
        <v>0</v>
      </c>
      <c r="Z41">
        <f>'MEAN REVERSION MODEL'!H41</f>
        <v>0</v>
      </c>
      <c r="AA41">
        <f>'MEAN REVERSION MODEL'!I41</f>
        <v>0</v>
      </c>
      <c r="AB41">
        <f>'MEAN REVERSION MODEL'!J41</f>
        <v>0</v>
      </c>
      <c r="AC41" s="19">
        <f>'SHORT MODEL'!H41</f>
        <v>45985</v>
      </c>
      <c r="AD41" s="4">
        <f>'SHORT MODEL'!I41</f>
        <v>1</v>
      </c>
      <c r="AE41" s="19">
        <f>'SHORT MODEL'!J41</f>
        <v>46052</v>
      </c>
      <c r="AF41" s="26">
        <f>'SHORT MODEL'!K41</f>
        <v>-17.738950372811111</v>
      </c>
    </row>
    <row r="42" spans="1:32" x14ac:dyDescent="0.25">
      <c r="A42" s="14">
        <v>41</v>
      </c>
      <c r="B42" t="str">
        <f>MAIN!B42</f>
        <v>XAD Curncy</v>
      </c>
      <c r="C42" t="str">
        <f>MAIN!C42</f>
        <v>Cardano</v>
      </c>
      <c r="D42" t="str">
        <f>MAIN!D42</f>
        <v>CRYPTO</v>
      </c>
      <c r="E42" s="4" t="s">
        <v>334</v>
      </c>
      <c r="F42">
        <f ca="1">MAIN!E42</f>
        <v>-1</v>
      </c>
      <c r="G42">
        <f ca="1">'MEAN REVERSION MODEL'!K42</f>
        <v>6</v>
      </c>
      <c r="H42">
        <f ca="1">'SHORT MODEL'!M42</f>
        <v>9</v>
      </c>
      <c r="I42" s="19">
        <f>'BREAKOUTS+RETRACEMENTS'!F42</f>
        <v>0</v>
      </c>
      <c r="J42" s="19">
        <f>'BREAKOUTS+RETRACEMENTS'!G42</f>
        <v>46059</v>
      </c>
      <c r="K42" s="19">
        <f>'BREAKOUTS+RETRACEMENTS'!H42</f>
        <v>0</v>
      </c>
      <c r="L42" s="19">
        <f>'BREAKOUTS+RETRACEMENTS'!I42</f>
        <v>46058</v>
      </c>
      <c r="M42" s="19">
        <f>'BREAKOUTS+RETRACEMENTS'!J42</f>
        <v>0</v>
      </c>
      <c r="N42" s="19">
        <f>'BREAKOUTS+RETRACEMENTS'!K42</f>
        <v>0</v>
      </c>
      <c r="O42" s="5">
        <f>MAIN!F42</f>
        <v>32.277999999999999</v>
      </c>
      <c r="P42" s="19" t="str">
        <f>MAIN!U42</f>
        <v>NEGATIVE</v>
      </c>
      <c r="Q42" s="19" t="str">
        <f>MAIN!V42</f>
        <v/>
      </c>
      <c r="R42" s="3" t="str">
        <f>MAIN!X42</f>
        <v>NEGATIVE</v>
      </c>
      <c r="S42" s="19" t="str">
        <f>MAIN!AP42</f>
        <v>NEGATIVE</v>
      </c>
      <c r="T42" s="19" t="str">
        <f>MAIN!AY42</f>
        <v>NEGATIVE</v>
      </c>
      <c r="U42" s="26">
        <f>MAIN!AZ42</f>
        <v>10.914</v>
      </c>
      <c r="V42" s="4">
        <f>MAIN!BF42</f>
        <v>0</v>
      </c>
      <c r="W42" s="4">
        <f>MAIN!BH42</f>
        <v>0</v>
      </c>
      <c r="X42">
        <f>'MEAN REVERSION MODEL'!F42</f>
        <v>3</v>
      </c>
      <c r="Y42">
        <f>'MEAN REVERSION MODEL'!G42</f>
        <v>5</v>
      </c>
      <c r="Z42">
        <f>'MEAN REVERSION MODEL'!H42</f>
        <v>0</v>
      </c>
      <c r="AA42">
        <f>'MEAN REVERSION MODEL'!I42</f>
        <v>0</v>
      </c>
      <c r="AB42">
        <f>'MEAN REVERSION MODEL'!J42</f>
        <v>0</v>
      </c>
      <c r="AC42" s="19">
        <f>'SHORT MODEL'!H42</f>
        <v>46059</v>
      </c>
      <c r="AD42" s="4">
        <f>'SHORT MODEL'!I42</f>
        <v>1</v>
      </c>
      <c r="AE42" s="19">
        <f>'SHORT MODEL'!J42</f>
        <v>46036</v>
      </c>
      <c r="AF42" s="26">
        <f>'SHORT MODEL'!K42</f>
        <v>-34.215281981087074</v>
      </c>
    </row>
    <row r="43" spans="1:32" x14ac:dyDescent="0.25">
      <c r="A43" s="14">
        <v>42</v>
      </c>
      <c r="B43" t="str">
        <f>MAIN!B43</f>
        <v>XBT Curncy</v>
      </c>
      <c r="C43" t="str">
        <f>MAIN!C43</f>
        <v>Bitcoin</v>
      </c>
      <c r="D43" t="str">
        <f>MAIN!D43</f>
        <v>CRYPTO</v>
      </c>
      <c r="E43" s="4" t="s">
        <v>334</v>
      </c>
      <c r="F43">
        <f ca="1">MAIN!E43</f>
        <v>-1</v>
      </c>
      <c r="G43">
        <f ca="1">'MEAN REVERSION MODEL'!K43</f>
        <v>6</v>
      </c>
      <c r="H43">
        <f ca="1">'SHORT MODEL'!M43</f>
        <v>9</v>
      </c>
      <c r="I43" s="19">
        <f>'BREAKOUTS+RETRACEMENTS'!F43</f>
        <v>0</v>
      </c>
      <c r="J43" s="19">
        <f>'BREAKOUTS+RETRACEMENTS'!G43</f>
        <v>46057</v>
      </c>
      <c r="K43" s="19">
        <f>'BREAKOUTS+RETRACEMENTS'!H43</f>
        <v>0</v>
      </c>
      <c r="L43" s="19">
        <f>'BREAKOUTS+RETRACEMENTS'!I43</f>
        <v>46059</v>
      </c>
      <c r="M43" s="19">
        <f>'BREAKOUTS+RETRACEMENTS'!J43</f>
        <v>0</v>
      </c>
      <c r="N43" s="19">
        <f>'BREAKOUTS+RETRACEMENTS'!K43</f>
        <v>0</v>
      </c>
      <c r="O43" s="5">
        <f>MAIN!F43</f>
        <v>31.86</v>
      </c>
      <c r="P43" s="19" t="str">
        <f>MAIN!U43</f>
        <v>NEGATIVE</v>
      </c>
      <c r="Q43" s="19" t="str">
        <f>MAIN!V43</f>
        <v/>
      </c>
      <c r="R43" s="3" t="str">
        <f>MAIN!X43</f>
        <v>NEGATIVE</v>
      </c>
      <c r="S43" s="19" t="str">
        <f>MAIN!AP43</f>
        <v>NEGATIVE</v>
      </c>
      <c r="T43" s="19" t="str">
        <f>MAIN!AY43</f>
        <v>NEGATIVE</v>
      </c>
      <c r="U43" s="26">
        <f>MAIN!AZ43</f>
        <v>15.087999999999999</v>
      </c>
      <c r="V43" s="4">
        <f>MAIN!BF43</f>
        <v>0</v>
      </c>
      <c r="W43" s="4">
        <f>MAIN!BH43</f>
        <v>0</v>
      </c>
      <c r="X43">
        <f>'MEAN REVERSION MODEL'!F43</f>
        <v>3</v>
      </c>
      <c r="Y43">
        <f>'MEAN REVERSION MODEL'!G43</f>
        <v>5</v>
      </c>
      <c r="Z43">
        <f>'MEAN REVERSION MODEL'!H43</f>
        <v>0</v>
      </c>
      <c r="AA43">
        <f>'MEAN REVERSION MODEL'!I43</f>
        <v>0</v>
      </c>
      <c r="AB43">
        <f>'MEAN REVERSION MODEL'!J43</f>
        <v>0</v>
      </c>
      <c r="AC43" s="19">
        <f>'SHORT MODEL'!H43</f>
        <v>46059</v>
      </c>
      <c r="AD43" s="4">
        <f>'SHORT MODEL'!I43</f>
        <v>1</v>
      </c>
      <c r="AE43" s="19">
        <f>'SHORT MODEL'!J43</f>
        <v>46036</v>
      </c>
      <c r="AF43" s="26">
        <f>'SHORT MODEL'!K43</f>
        <v>-34.632549492037015</v>
      </c>
    </row>
    <row r="44" spans="1:32" x14ac:dyDescent="0.25">
      <c r="A44" s="14">
        <v>43</v>
      </c>
      <c r="B44" t="str">
        <f>MAIN!B44</f>
        <v>XET Curncy</v>
      </c>
      <c r="C44" t="str">
        <f>MAIN!C44</f>
        <v>Ethereum</v>
      </c>
      <c r="D44" t="str">
        <f>MAIN!D44</f>
        <v>CRYPTO</v>
      </c>
      <c r="E44" s="4" t="s">
        <v>334</v>
      </c>
      <c r="F44">
        <f ca="1">MAIN!E44</f>
        <v>-1</v>
      </c>
      <c r="G44">
        <f ca="1">'MEAN REVERSION MODEL'!K44</f>
        <v>3</v>
      </c>
      <c r="H44">
        <f ca="1">'SHORT MODEL'!M44</f>
        <v>7</v>
      </c>
      <c r="I44" s="19">
        <f>'BREAKOUTS+RETRACEMENTS'!F44</f>
        <v>0</v>
      </c>
      <c r="J44" s="19">
        <f>'BREAKOUTS+RETRACEMENTS'!G44</f>
        <v>0</v>
      </c>
      <c r="K44" s="19">
        <f>'BREAKOUTS+RETRACEMENTS'!H44</f>
        <v>0</v>
      </c>
      <c r="L44" s="19">
        <f>'BREAKOUTS+RETRACEMENTS'!I44</f>
        <v>46059</v>
      </c>
      <c r="M44" s="19">
        <f>'BREAKOUTS+RETRACEMENTS'!J44</f>
        <v>0</v>
      </c>
      <c r="N44" s="19">
        <f>'BREAKOUTS+RETRACEMENTS'!K44</f>
        <v>0</v>
      </c>
      <c r="O44" s="5">
        <f>MAIN!F44</f>
        <v>29.802</v>
      </c>
      <c r="P44" s="19" t="str">
        <f>MAIN!U44</f>
        <v>NEGATIVE</v>
      </c>
      <c r="Q44" s="19" t="str">
        <f>MAIN!V44</f>
        <v/>
      </c>
      <c r="R44" s="3" t="str">
        <f>MAIN!X44</f>
        <v>NEGATIVE</v>
      </c>
      <c r="S44" s="19" t="str">
        <f>MAIN!AP44</f>
        <v>NEGATIVE</v>
      </c>
      <c r="T44" s="19" t="str">
        <f>MAIN!AY44</f>
        <v>NEGATIVE</v>
      </c>
      <c r="U44" s="26">
        <f>MAIN!AZ44</f>
        <v>16.038</v>
      </c>
      <c r="V44" s="4">
        <f>MAIN!BF44</f>
        <v>0</v>
      </c>
      <c r="W44" s="4">
        <f>MAIN!BH44</f>
        <v>0</v>
      </c>
      <c r="X44">
        <f>'MEAN REVERSION MODEL'!F44</f>
        <v>3</v>
      </c>
      <c r="Y44">
        <f>'MEAN REVERSION MODEL'!G44</f>
        <v>0</v>
      </c>
      <c r="Z44">
        <f>'MEAN REVERSION MODEL'!H44</f>
        <v>0</v>
      </c>
      <c r="AA44">
        <f>'MEAN REVERSION MODEL'!I44</f>
        <v>0</v>
      </c>
      <c r="AB44">
        <f>'MEAN REVERSION MODEL'!J44</f>
        <v>0</v>
      </c>
      <c r="AC44" s="19">
        <f>'SHORT MODEL'!H44</f>
        <v>46059</v>
      </c>
      <c r="AD44" s="4">
        <f>'SHORT MODEL'!I44</f>
        <v>1</v>
      </c>
      <c r="AE44" s="19">
        <f>'SHORT MODEL'!J44</f>
        <v>46036</v>
      </c>
      <c r="AF44" s="26">
        <f>'SHORT MODEL'!K44</f>
        <v>-36.691203038403799</v>
      </c>
    </row>
    <row r="45" spans="1:32" x14ac:dyDescent="0.25">
      <c r="A45" s="14">
        <v>44</v>
      </c>
      <c r="B45" t="str">
        <f>MAIN!B45</f>
        <v>XRP Curncy</v>
      </c>
      <c r="C45" t="str">
        <f>MAIN!C45</f>
        <v>XRP</v>
      </c>
      <c r="D45" t="str">
        <f>MAIN!D45</f>
        <v>CRYPTO</v>
      </c>
      <c r="E45" s="4" t="s">
        <v>334</v>
      </c>
      <c r="F45">
        <f ca="1">MAIN!E45</f>
        <v>-1</v>
      </c>
      <c r="G45">
        <f ca="1">'MEAN REVERSION MODEL'!K45</f>
        <v>6</v>
      </c>
      <c r="H45">
        <f ca="1">'SHORT MODEL'!M45</f>
        <v>9</v>
      </c>
      <c r="I45" s="19">
        <f>'BREAKOUTS+RETRACEMENTS'!F45</f>
        <v>0</v>
      </c>
      <c r="J45" s="19">
        <f>'BREAKOUTS+RETRACEMENTS'!G45</f>
        <v>46059</v>
      </c>
      <c r="K45" s="19">
        <f>'BREAKOUTS+RETRACEMENTS'!H45</f>
        <v>0</v>
      </c>
      <c r="L45" s="19">
        <f>'BREAKOUTS+RETRACEMENTS'!I45</f>
        <v>0</v>
      </c>
      <c r="M45" s="19">
        <f>'BREAKOUTS+RETRACEMENTS'!J45</f>
        <v>0</v>
      </c>
      <c r="N45" s="19">
        <f>'BREAKOUTS+RETRACEMENTS'!K45</f>
        <v>0</v>
      </c>
      <c r="O45" s="5">
        <f>MAIN!F45</f>
        <v>35.043999999999997</v>
      </c>
      <c r="P45" s="19" t="str">
        <f>MAIN!U45</f>
        <v>NEGATIVE</v>
      </c>
      <c r="Q45" s="19" t="str">
        <f>MAIN!V45</f>
        <v/>
      </c>
      <c r="R45" s="3" t="str">
        <f>MAIN!X45</f>
        <v>NEGATIVE</v>
      </c>
      <c r="S45" s="19" t="str">
        <f>MAIN!AP45</f>
        <v>NEGATIVE</v>
      </c>
      <c r="T45" s="19" t="str">
        <f>MAIN!AY45</f>
        <v>NEGATIVE</v>
      </c>
      <c r="U45" s="26">
        <f>MAIN!AZ45</f>
        <v>13.288</v>
      </c>
      <c r="V45" s="4">
        <f>MAIN!BF45</f>
        <v>0</v>
      </c>
      <c r="W45" s="4">
        <f>MAIN!BH45</f>
        <v>0</v>
      </c>
      <c r="X45">
        <f>'MEAN REVERSION MODEL'!F45</f>
        <v>3</v>
      </c>
      <c r="Y45">
        <f>'MEAN REVERSION MODEL'!G45</f>
        <v>5</v>
      </c>
      <c r="Z45">
        <f>'MEAN REVERSION MODEL'!H45</f>
        <v>0</v>
      </c>
      <c r="AA45">
        <f>'MEAN REVERSION MODEL'!I45</f>
        <v>0</v>
      </c>
      <c r="AB45">
        <f>'MEAN REVERSION MODEL'!J45</f>
        <v>0</v>
      </c>
      <c r="AC45" s="19">
        <f>'SHORT MODEL'!H45</f>
        <v>46059</v>
      </c>
      <c r="AD45" s="4">
        <f>'SHORT MODEL'!I45</f>
        <v>1</v>
      </c>
      <c r="AE45" s="19">
        <f>'SHORT MODEL'!J45</f>
        <v>46036</v>
      </c>
      <c r="AF45" s="26">
        <f>'SHORT MODEL'!K45</f>
        <v>-31.449140719462775</v>
      </c>
    </row>
    <row r="46" spans="1:32" x14ac:dyDescent="0.25">
      <c r="A46" s="14">
        <v>45</v>
      </c>
      <c r="B46" t="str">
        <f>MAIN!B46</f>
        <v>XSO Curncy</v>
      </c>
      <c r="C46" t="str">
        <f>MAIN!C46</f>
        <v>Solana</v>
      </c>
      <c r="D46" t="str">
        <f>MAIN!D46</f>
        <v>CRYPTO</v>
      </c>
      <c r="E46" s="4" t="s">
        <v>334</v>
      </c>
      <c r="F46">
        <f ca="1">MAIN!E46</f>
        <v>-1</v>
      </c>
      <c r="G46">
        <f ca="1">'MEAN REVERSION MODEL'!K46</f>
        <v>3</v>
      </c>
      <c r="H46">
        <f ca="1">'SHORT MODEL'!M46</f>
        <v>9</v>
      </c>
      <c r="I46" s="19">
        <f>'BREAKOUTS+RETRACEMENTS'!F46</f>
        <v>0</v>
      </c>
      <c r="J46" s="19">
        <f>'BREAKOUTS+RETRACEMENTS'!G46</f>
        <v>46058</v>
      </c>
      <c r="K46" s="19">
        <f>'BREAKOUTS+RETRACEMENTS'!H46</f>
        <v>0</v>
      </c>
      <c r="L46" s="19">
        <f>'BREAKOUTS+RETRACEMENTS'!I46</f>
        <v>0</v>
      </c>
      <c r="M46" s="19">
        <f>'BREAKOUTS+RETRACEMENTS'!J46</f>
        <v>0</v>
      </c>
      <c r="N46" s="19">
        <f>'BREAKOUTS+RETRACEMENTS'!K46</f>
        <v>0</v>
      </c>
      <c r="O46" s="5">
        <f>MAIN!F46</f>
        <v>27.957000000000001</v>
      </c>
      <c r="P46" s="19" t="str">
        <f>MAIN!U46</f>
        <v>NEGATIVE</v>
      </c>
      <c r="Q46" s="19" t="str">
        <f>MAIN!V46</f>
        <v/>
      </c>
      <c r="R46" s="3" t="str">
        <f>MAIN!X46</f>
        <v>NEGATIVE</v>
      </c>
      <c r="S46" s="19" t="str">
        <f>MAIN!AP46</f>
        <v>NEGATIVE</v>
      </c>
      <c r="T46" s="19" t="str">
        <f>MAIN!AY46</f>
        <v>NEGATIVE</v>
      </c>
      <c r="U46" s="26">
        <f>MAIN!AZ46</f>
        <v>13.615</v>
      </c>
      <c r="V46" s="4">
        <f>MAIN!BF46</f>
        <v>0</v>
      </c>
      <c r="W46" s="4">
        <f>MAIN!BH46</f>
        <v>0</v>
      </c>
      <c r="X46">
        <f>'MEAN REVERSION MODEL'!F46</f>
        <v>3</v>
      </c>
      <c r="Y46">
        <f>'MEAN REVERSION MODEL'!G46</f>
        <v>0</v>
      </c>
      <c r="Z46">
        <f>'MEAN REVERSION MODEL'!H46</f>
        <v>0</v>
      </c>
      <c r="AA46">
        <f>'MEAN REVERSION MODEL'!I46</f>
        <v>0</v>
      </c>
      <c r="AB46">
        <f>'MEAN REVERSION MODEL'!J46</f>
        <v>0</v>
      </c>
      <c r="AC46" s="19">
        <f>'SHORT MODEL'!H46</f>
        <v>46059</v>
      </c>
      <c r="AD46" s="4">
        <f>'SHORT MODEL'!I46</f>
        <v>1</v>
      </c>
      <c r="AE46" s="19">
        <f>'SHORT MODEL'!J46</f>
        <v>46036</v>
      </c>
      <c r="AF46" s="26">
        <f>'SHORT MODEL'!K46</f>
        <v>-38.535542270522242</v>
      </c>
    </row>
    <row r="47" spans="1:32" x14ac:dyDescent="0.25">
      <c r="A47" s="14">
        <v>46</v>
      </c>
      <c r="B47" t="str">
        <f>MAIN!B47</f>
        <v>AUDEUR Curncy</v>
      </c>
      <c r="C47" t="str">
        <f>MAIN!C47</f>
        <v>AUD/EUR</v>
      </c>
      <c r="D47" t="str">
        <f>MAIN!D47</f>
        <v>CURRENCY</v>
      </c>
      <c r="E47" s="4" t="s">
        <v>712</v>
      </c>
      <c r="F47">
        <f ca="1">MAIN!E47</f>
        <v>2</v>
      </c>
      <c r="G47">
        <f ca="1">'MEAN REVERSION MODEL'!K47</f>
        <v>6</v>
      </c>
      <c r="H47">
        <f ca="1">'SHORT MODEL'!M47</f>
        <v>2</v>
      </c>
      <c r="I47" s="19">
        <f>'BREAKOUTS+RETRACEMENTS'!F47</f>
        <v>0</v>
      </c>
      <c r="J47" s="19">
        <f>'BREAKOUTS+RETRACEMENTS'!G47</f>
        <v>0</v>
      </c>
      <c r="K47" s="19">
        <f>'BREAKOUTS+RETRACEMENTS'!H47</f>
        <v>0</v>
      </c>
      <c r="L47" s="19">
        <f>'BREAKOUTS+RETRACEMENTS'!I47</f>
        <v>45958</v>
      </c>
      <c r="M47" s="19">
        <f>'BREAKOUTS+RETRACEMENTS'!J47</f>
        <v>0</v>
      </c>
      <c r="N47" s="19">
        <f>'BREAKOUTS+RETRACEMENTS'!K47</f>
        <v>0</v>
      </c>
      <c r="O47" s="5">
        <f>MAIN!F47</f>
        <v>69.757000000000005</v>
      </c>
      <c r="P47" s="19" t="str">
        <f>MAIN!U47</f>
        <v>POSITIVE</v>
      </c>
      <c r="Q47" s="19" t="str">
        <f>MAIN!V47</f>
        <v/>
      </c>
      <c r="R47" s="3" t="str">
        <f>MAIN!X47</f>
        <v>POSITIVE</v>
      </c>
      <c r="S47" s="19" t="str">
        <f>MAIN!AP47</f>
        <v>NEGATIVE</v>
      </c>
      <c r="T47" s="19" t="str">
        <f>MAIN!AY47</f>
        <v>POSITIVE</v>
      </c>
      <c r="U47" s="26">
        <f>MAIN!AZ47</f>
        <v>92.352999999999994</v>
      </c>
      <c r="V47" s="4">
        <f>MAIN!BF47</f>
        <v>38</v>
      </c>
      <c r="W47" s="4">
        <f>MAIN!BH47</f>
        <v>0</v>
      </c>
      <c r="X47">
        <f>'MEAN REVERSION MODEL'!F47</f>
        <v>1</v>
      </c>
      <c r="Y47">
        <f>'MEAN REVERSION MODEL'!G47</f>
        <v>3</v>
      </c>
      <c r="Z47">
        <f>'MEAN REVERSION MODEL'!H47</f>
        <v>0</v>
      </c>
      <c r="AA47">
        <f>'MEAN REVERSION MODEL'!I47</f>
        <v>0</v>
      </c>
      <c r="AB47">
        <f>'MEAN REVERSION MODEL'!J47</f>
        <v>0</v>
      </c>
      <c r="AC47" s="19">
        <f>'SHORT MODEL'!H47</f>
        <v>45986</v>
      </c>
      <c r="AD47" s="4">
        <f>'SHORT MODEL'!I47</f>
        <v>1</v>
      </c>
      <c r="AE47" s="19">
        <f>'SHORT MODEL'!J47</f>
        <v>46056</v>
      </c>
      <c r="AF47" s="26">
        <f>'SHORT MODEL'!K47</f>
        <v>3.2644157295068652</v>
      </c>
    </row>
    <row r="48" spans="1:32" x14ac:dyDescent="0.25">
      <c r="A48" s="14">
        <v>47</v>
      </c>
      <c r="B48" t="str">
        <f>MAIN!B48</f>
        <v>AUDJPY Curncy</v>
      </c>
      <c r="C48" t="str">
        <f>MAIN!C48</f>
        <v>AUD/JPY</v>
      </c>
      <c r="D48" t="str">
        <f>MAIN!D48</f>
        <v>CURRENCY</v>
      </c>
      <c r="E48" s="4" t="s">
        <v>545</v>
      </c>
      <c r="F48">
        <f ca="1">MAIN!E48</f>
        <v>3</v>
      </c>
      <c r="G48">
        <f ca="1">'MEAN REVERSION MODEL'!K48</f>
        <v>9</v>
      </c>
      <c r="H48">
        <f ca="1">'SHORT MODEL'!M48</f>
        <v>2</v>
      </c>
      <c r="I48" s="19">
        <f>'BREAKOUTS+RETRACEMENTS'!F48</f>
        <v>46059</v>
      </c>
      <c r="J48" s="19">
        <f>'BREAKOUTS+RETRACEMENTS'!G48</f>
        <v>0</v>
      </c>
      <c r="K48" s="19">
        <f>'BREAKOUTS+RETRACEMENTS'!H48</f>
        <v>0</v>
      </c>
      <c r="L48" s="19">
        <f>'BREAKOUTS+RETRACEMENTS'!I48</f>
        <v>0</v>
      </c>
      <c r="M48" s="19">
        <f>'BREAKOUTS+RETRACEMENTS'!J48</f>
        <v>0</v>
      </c>
      <c r="N48" s="19">
        <f>'BREAKOUTS+RETRACEMENTS'!K48</f>
        <v>0</v>
      </c>
      <c r="O48" s="5">
        <f>MAIN!F48</f>
        <v>60.38</v>
      </c>
      <c r="P48" s="19" t="str">
        <f>MAIN!U48</f>
        <v>NEGATIVE</v>
      </c>
      <c r="Q48" s="19" t="str">
        <f>MAIN!V48</f>
        <v/>
      </c>
      <c r="R48" s="3" t="str">
        <f>MAIN!X48</f>
        <v>POSITIVE</v>
      </c>
      <c r="S48" s="19" t="str">
        <f>MAIN!AP48</f>
        <v>POSITIVE</v>
      </c>
      <c r="T48" s="19" t="str">
        <f>MAIN!AY48</f>
        <v>POSITIVE</v>
      </c>
      <c r="U48" s="26">
        <f>MAIN!AZ48</f>
        <v>78.450999999999993</v>
      </c>
      <c r="V48" s="4">
        <f>MAIN!BF48</f>
        <v>82</v>
      </c>
      <c r="W48" s="4">
        <f>MAIN!BH48</f>
        <v>0</v>
      </c>
      <c r="X48">
        <f>'MEAN REVERSION MODEL'!F48</f>
        <v>5</v>
      </c>
      <c r="Y48">
        <f>'MEAN REVERSION MODEL'!G48</f>
        <v>3</v>
      </c>
      <c r="Z48">
        <f>'MEAN REVERSION MODEL'!H48</f>
        <v>0</v>
      </c>
      <c r="AA48">
        <f>'MEAN REVERSION MODEL'!I48</f>
        <v>2</v>
      </c>
      <c r="AB48">
        <f>'MEAN REVERSION MODEL'!J48</f>
        <v>0</v>
      </c>
      <c r="AC48" s="19">
        <f>'SHORT MODEL'!H48</f>
        <v>45979</v>
      </c>
      <c r="AD48" s="4">
        <f>'SHORT MODEL'!I48</f>
        <v>1</v>
      </c>
      <c r="AE48" s="19">
        <f>'SHORT MODEL'!J48</f>
        <v>46062</v>
      </c>
      <c r="AF48" s="26">
        <f>'SHORT MODEL'!K48</f>
        <v>-6.1124778775423749</v>
      </c>
    </row>
    <row r="49" spans="1:32" x14ac:dyDescent="0.25">
      <c r="A49" s="14">
        <v>48</v>
      </c>
      <c r="B49" t="str">
        <f>MAIN!B49</f>
        <v>AUDUSD Curncy</v>
      </c>
      <c r="C49" t="str">
        <f>MAIN!C49</f>
        <v>AUD/USD</v>
      </c>
      <c r="D49" t="str">
        <f>MAIN!D49</f>
        <v>CURRENCY</v>
      </c>
      <c r="E49" s="4" t="s">
        <v>713</v>
      </c>
      <c r="F49">
        <f ca="1">MAIN!E49</f>
        <v>0</v>
      </c>
      <c r="G49">
        <f ca="1">'MEAN REVERSION MODEL'!K49</f>
        <v>12</v>
      </c>
      <c r="H49">
        <f ca="1">'SHORT MODEL'!M49</f>
        <v>2</v>
      </c>
      <c r="I49" s="19">
        <f>'BREAKOUTS+RETRACEMENTS'!F49</f>
        <v>46050</v>
      </c>
      <c r="J49" s="19">
        <f>'BREAKOUTS+RETRACEMENTS'!G49</f>
        <v>0</v>
      </c>
      <c r="K49" s="19">
        <f>'BREAKOUTS+RETRACEMENTS'!H49</f>
        <v>0</v>
      </c>
      <c r="L49" s="19">
        <f>'BREAKOUTS+RETRACEMENTS'!I49</f>
        <v>0</v>
      </c>
      <c r="M49" s="19">
        <f>'BREAKOUTS+RETRACEMENTS'!J49</f>
        <v>0</v>
      </c>
      <c r="N49" s="19">
        <f>'BREAKOUTS+RETRACEMENTS'!K49</f>
        <v>0</v>
      </c>
      <c r="O49" s="5">
        <f>MAIN!F49</f>
        <v>67.623000000000005</v>
      </c>
      <c r="P49" s="19" t="str">
        <f>MAIN!U49</f>
        <v>POSITIVE</v>
      </c>
      <c r="Q49" s="19" t="str">
        <f>MAIN!V49</f>
        <v/>
      </c>
      <c r="R49" s="3" t="str">
        <f>MAIN!X49</f>
        <v>POSITIVE</v>
      </c>
      <c r="S49" s="19" t="str">
        <f>MAIN!AP49</f>
        <v>POSITIVE</v>
      </c>
      <c r="T49" s="19" t="str">
        <f>MAIN!AY49</f>
        <v>POSITIVE</v>
      </c>
      <c r="U49" s="26">
        <f>MAIN!AZ49</f>
        <v>91.462999999999994</v>
      </c>
      <c r="V49" s="4">
        <f>MAIN!BF49</f>
        <v>55</v>
      </c>
      <c r="W49" s="4">
        <f>MAIN!BH49</f>
        <v>0</v>
      </c>
      <c r="X49">
        <f>'MEAN REVERSION MODEL'!F49</f>
        <v>1</v>
      </c>
      <c r="Y49">
        <f>'MEAN REVERSION MODEL'!G49</f>
        <v>3</v>
      </c>
      <c r="Z49">
        <f>'MEAN REVERSION MODEL'!H49</f>
        <v>0</v>
      </c>
      <c r="AA49">
        <f>'MEAN REVERSION MODEL'!I49</f>
        <v>2</v>
      </c>
      <c r="AB49">
        <f>'MEAN REVERSION MODEL'!J49</f>
        <v>3</v>
      </c>
      <c r="AC49" s="19">
        <f>'SHORT MODEL'!H49</f>
        <v>45982</v>
      </c>
      <c r="AD49" s="4">
        <f>'SHORT MODEL'!I49</f>
        <v>1</v>
      </c>
      <c r="AE49" s="19">
        <f>'SHORT MODEL'!J49</f>
        <v>46062</v>
      </c>
      <c r="AF49" s="26">
        <f>'SHORT MODEL'!K49</f>
        <v>1.1301913327697406</v>
      </c>
    </row>
    <row r="50" spans="1:32" x14ac:dyDescent="0.25">
      <c r="A50" s="14">
        <v>49</v>
      </c>
      <c r="B50" t="str">
        <f>MAIN!B50</f>
        <v>BGNEUR Curncy</v>
      </c>
      <c r="C50" t="str">
        <f>MAIN!C50</f>
        <v>BGN/EUR</v>
      </c>
      <c r="D50" t="str">
        <f>MAIN!D50</f>
        <v>CURRENCY</v>
      </c>
      <c r="E50" s="4" t="s">
        <v>712</v>
      </c>
      <c r="F50">
        <f ca="1">MAIN!E50</f>
        <v>-1</v>
      </c>
      <c r="G50">
        <f ca="1">'MEAN REVERSION MODEL'!K50</f>
        <v>6</v>
      </c>
      <c r="H50">
        <f ca="1">'SHORT MODEL'!M50</f>
        <v>4</v>
      </c>
      <c r="I50" s="19">
        <f>'BREAKOUTS+RETRACEMENTS'!F50</f>
        <v>0</v>
      </c>
      <c r="J50" s="19">
        <f>'BREAKOUTS+RETRACEMENTS'!G50</f>
        <v>0</v>
      </c>
      <c r="K50" s="19">
        <f>'BREAKOUTS+RETRACEMENTS'!H50</f>
        <v>0</v>
      </c>
      <c r="L50" s="19">
        <f>'BREAKOUTS+RETRACEMENTS'!I50</f>
        <v>45958</v>
      </c>
      <c r="M50" s="19">
        <f>'BREAKOUTS+RETRACEMENTS'!J50</f>
        <v>0</v>
      </c>
      <c r="N50" s="19">
        <f>'BREAKOUTS+RETRACEMENTS'!K50</f>
        <v>0</v>
      </c>
      <c r="O50" s="5">
        <f>MAIN!F50</f>
        <v>51.518999999999998</v>
      </c>
      <c r="P50" s="19" t="str">
        <f>MAIN!U50</f>
        <v>NEGATIVE</v>
      </c>
      <c r="Q50" s="19" t="str">
        <f>MAIN!V50</f>
        <v/>
      </c>
      <c r="R50" s="3" t="str">
        <f>MAIN!X50</f>
        <v>NEGATIVE</v>
      </c>
      <c r="S50" s="19" t="str">
        <f>MAIN!AP50</f>
        <v>NEGATIVE</v>
      </c>
      <c r="T50" s="19" t="str">
        <f>MAIN!AY50</f>
        <v>NEGATIVE</v>
      </c>
      <c r="U50" s="26">
        <f>MAIN!AZ50</f>
        <v>46.860999999999997</v>
      </c>
      <c r="V50" s="4">
        <f>MAIN!BF50</f>
        <v>29</v>
      </c>
      <c r="W50" s="4">
        <f>MAIN!BH50</f>
        <v>0</v>
      </c>
      <c r="X50">
        <f>'MEAN REVERSION MODEL'!F50</f>
        <v>0</v>
      </c>
      <c r="Y50">
        <f>'MEAN REVERSION MODEL'!G50</f>
        <v>0</v>
      </c>
      <c r="Z50">
        <f>'MEAN REVERSION MODEL'!H50</f>
        <v>0</v>
      </c>
      <c r="AA50">
        <f>'MEAN REVERSION MODEL'!I50</f>
        <v>1</v>
      </c>
      <c r="AB50">
        <f>'MEAN REVERSION MODEL'!J50</f>
        <v>1</v>
      </c>
      <c r="AC50" s="19">
        <f>'SHORT MODEL'!H50</f>
        <v>46017</v>
      </c>
      <c r="AD50" s="4">
        <f>'SHORT MODEL'!I50</f>
        <v>1</v>
      </c>
      <c r="AE50" s="19">
        <f>'SHORT MODEL'!J50</f>
        <v>46034</v>
      </c>
      <c r="AF50" s="26">
        <f>'SHORT MODEL'!K50</f>
        <v>-14.974018002647476</v>
      </c>
    </row>
    <row r="51" spans="1:32" x14ac:dyDescent="0.25">
      <c r="A51" s="14">
        <v>50</v>
      </c>
      <c r="B51" t="str">
        <f>MAIN!B51</f>
        <v>BGNUSD Curncy</v>
      </c>
      <c r="C51" t="str">
        <f>MAIN!C51</f>
        <v>BGN/USD</v>
      </c>
      <c r="D51" t="str">
        <f>MAIN!D51</f>
        <v>CURRENCY</v>
      </c>
      <c r="E51" s="4" t="s">
        <v>713</v>
      </c>
      <c r="F51">
        <f ca="1">MAIN!E51</f>
        <v>3</v>
      </c>
      <c r="G51">
        <f ca="1">'MEAN REVERSION MODEL'!K51</f>
        <v>6</v>
      </c>
      <c r="H51">
        <f ca="1">'SHORT MODEL'!M51</f>
        <v>2</v>
      </c>
      <c r="I51" s="19">
        <f>'BREAKOUTS+RETRACEMENTS'!F51</f>
        <v>0</v>
      </c>
      <c r="J51" s="19">
        <f>'BREAKOUTS+RETRACEMENTS'!G51</f>
        <v>0</v>
      </c>
      <c r="K51" s="19">
        <f>'BREAKOUTS+RETRACEMENTS'!H51</f>
        <v>0</v>
      </c>
      <c r="L51" s="19">
        <f>'BREAKOUTS+RETRACEMENTS'!I51</f>
        <v>45958</v>
      </c>
      <c r="M51" s="19">
        <f>'BREAKOUTS+RETRACEMENTS'!J51</f>
        <v>0</v>
      </c>
      <c r="N51" s="19">
        <f>'BREAKOUTS+RETRACEMENTS'!K51</f>
        <v>0</v>
      </c>
      <c r="O51" s="5">
        <f>MAIN!F51</f>
        <v>58.259</v>
      </c>
      <c r="P51" s="19" t="str">
        <f>MAIN!U51</f>
        <v>NEGATIVE</v>
      </c>
      <c r="Q51" s="19" t="str">
        <f>MAIN!V51</f>
        <v/>
      </c>
      <c r="R51" s="3" t="str">
        <f>MAIN!X51</f>
        <v>POSITIVE</v>
      </c>
      <c r="S51" s="19" t="str">
        <f>MAIN!AP51</f>
        <v>NEGATIVE</v>
      </c>
      <c r="T51" s="19" t="str">
        <f>MAIN!AY51</f>
        <v>NEGATIVE</v>
      </c>
      <c r="U51" s="26">
        <f>MAIN!AZ51</f>
        <v>71.046000000000006</v>
      </c>
      <c r="V51" s="4">
        <f>MAIN!BF51</f>
        <v>14</v>
      </c>
      <c r="W51" s="4">
        <f>MAIN!BH51</f>
        <v>0</v>
      </c>
      <c r="X51">
        <f>'MEAN REVERSION MODEL'!F51</f>
        <v>1</v>
      </c>
      <c r="Y51">
        <f>'MEAN REVERSION MODEL'!G51</f>
        <v>0</v>
      </c>
      <c r="Z51">
        <f>'MEAN REVERSION MODEL'!H51</f>
        <v>0</v>
      </c>
      <c r="AA51">
        <f>'MEAN REVERSION MODEL'!I51</f>
        <v>0</v>
      </c>
      <c r="AB51">
        <f>'MEAN REVERSION MODEL'!J51</f>
        <v>3</v>
      </c>
      <c r="AC51" s="19">
        <f>'SHORT MODEL'!H51</f>
        <v>45982</v>
      </c>
      <c r="AD51" s="4">
        <f>'SHORT MODEL'!I51</f>
        <v>1</v>
      </c>
      <c r="AE51" s="19">
        <f>'SHORT MODEL'!J51</f>
        <v>46049</v>
      </c>
      <c r="AF51" s="26">
        <f>'SHORT MODEL'!K51</f>
        <v>-8.2340738399825923</v>
      </c>
    </row>
    <row r="52" spans="1:32" x14ac:dyDescent="0.25">
      <c r="A52" s="14">
        <v>51</v>
      </c>
      <c r="B52" t="str">
        <f>MAIN!B52</f>
        <v>BRLEUR Curncy</v>
      </c>
      <c r="C52" t="str">
        <f>MAIN!C52</f>
        <v>BRL/EUR</v>
      </c>
      <c r="D52" t="str">
        <f>MAIN!D52</f>
        <v>CURRENCY</v>
      </c>
      <c r="E52" s="4" t="s">
        <v>712</v>
      </c>
      <c r="F52">
        <f ca="1">MAIN!E52</f>
        <v>3</v>
      </c>
      <c r="G52">
        <f ca="1">'MEAN REVERSION MODEL'!K52</f>
        <v>3</v>
      </c>
      <c r="H52">
        <f ca="1">'SHORT MODEL'!M52</f>
        <v>2</v>
      </c>
      <c r="I52" s="19">
        <f>'BREAKOUTS+RETRACEMENTS'!F52</f>
        <v>0</v>
      </c>
      <c r="J52" s="19">
        <f>'BREAKOUTS+RETRACEMENTS'!G52</f>
        <v>0</v>
      </c>
      <c r="K52" s="19">
        <f>'BREAKOUTS+RETRACEMENTS'!H52</f>
        <v>0</v>
      </c>
      <c r="L52" s="19">
        <f>'BREAKOUTS+RETRACEMENTS'!I52</f>
        <v>45958</v>
      </c>
      <c r="M52" s="19">
        <f>'BREAKOUTS+RETRACEMENTS'!J52</f>
        <v>0</v>
      </c>
      <c r="N52" s="19">
        <f>'BREAKOUTS+RETRACEMENTS'!K52</f>
        <v>46021</v>
      </c>
      <c r="O52" s="5">
        <f>MAIN!F52</f>
        <v>59.387</v>
      </c>
      <c r="P52" s="19" t="str">
        <f>MAIN!U52</f>
        <v>NEGATIVE</v>
      </c>
      <c r="Q52" s="19" t="str">
        <f>MAIN!V52</f>
        <v/>
      </c>
      <c r="R52" s="3" t="str">
        <f>MAIN!X52</f>
        <v>POSITIVE</v>
      </c>
      <c r="S52" s="19" t="str">
        <f>MAIN!AP52</f>
        <v>NEGATIVE</v>
      </c>
      <c r="T52" s="19" t="str">
        <f>MAIN!AY52</f>
        <v>NEGATIVE</v>
      </c>
      <c r="U52" s="26">
        <f>MAIN!AZ52</f>
        <v>67.588999999999999</v>
      </c>
      <c r="V52" s="4">
        <f>MAIN!BF52</f>
        <v>28</v>
      </c>
      <c r="W52" s="4">
        <f>MAIN!BH52</f>
        <v>0</v>
      </c>
      <c r="X52">
        <f>'MEAN REVERSION MODEL'!F52</f>
        <v>1</v>
      </c>
      <c r="Y52">
        <f>'MEAN REVERSION MODEL'!G52</f>
        <v>0</v>
      </c>
      <c r="Z52">
        <f>'MEAN REVERSION MODEL'!H52</f>
        <v>0</v>
      </c>
      <c r="AA52">
        <f>'MEAN REVERSION MODEL'!I52</f>
        <v>0</v>
      </c>
      <c r="AB52">
        <f>'MEAN REVERSION MODEL'!J52</f>
        <v>0</v>
      </c>
      <c r="AC52" s="19">
        <f>'SHORT MODEL'!H52</f>
        <v>46014</v>
      </c>
      <c r="AD52" s="4">
        <f>'SHORT MODEL'!I52</f>
        <v>1</v>
      </c>
      <c r="AE52" s="19">
        <f>'SHORT MODEL'!J52</f>
        <v>46056</v>
      </c>
      <c r="AF52" s="26">
        <f>'SHORT MODEL'!K52</f>
        <v>-7.10598157215518</v>
      </c>
    </row>
    <row r="53" spans="1:32" x14ac:dyDescent="0.25">
      <c r="A53" s="14">
        <v>52</v>
      </c>
      <c r="B53" t="str">
        <f>MAIN!B53</f>
        <v>BRLUSD Curncy</v>
      </c>
      <c r="C53" t="str">
        <f>MAIN!C53</f>
        <v>BRL/USD</v>
      </c>
      <c r="D53" t="str">
        <f>MAIN!D53</f>
        <v>CURRENCY</v>
      </c>
      <c r="E53" s="4" t="s">
        <v>713</v>
      </c>
      <c r="F53">
        <f ca="1">MAIN!E53</f>
        <v>5</v>
      </c>
      <c r="G53">
        <f ca="1">'MEAN REVERSION MODEL'!K53</f>
        <v>9</v>
      </c>
      <c r="H53">
        <f ca="1">'SHORT MODEL'!M53</f>
        <v>2</v>
      </c>
      <c r="I53" s="19">
        <f>'BREAKOUTS+RETRACEMENTS'!F53</f>
        <v>46048</v>
      </c>
      <c r="J53" s="19">
        <f>'BREAKOUTS+RETRACEMENTS'!G53</f>
        <v>0</v>
      </c>
      <c r="K53" s="19">
        <f>'BREAKOUTS+RETRACEMENTS'!H53</f>
        <v>0</v>
      </c>
      <c r="L53" s="19">
        <f>'BREAKOUTS+RETRACEMENTS'!I53</f>
        <v>46010</v>
      </c>
      <c r="M53" s="19">
        <f>'BREAKOUTS+RETRACEMENTS'!J53</f>
        <v>0</v>
      </c>
      <c r="N53" s="19">
        <f>'BREAKOUTS+RETRACEMENTS'!K53</f>
        <v>0</v>
      </c>
      <c r="O53" s="5">
        <f>MAIN!F53</f>
        <v>64.543000000000006</v>
      </c>
      <c r="P53" s="19" t="str">
        <f>MAIN!U53</f>
        <v>POSITIVE</v>
      </c>
      <c r="Q53" s="19" t="str">
        <f>MAIN!V53</f>
        <v/>
      </c>
      <c r="R53" s="3" t="str">
        <f>MAIN!X53</f>
        <v>POSITIVE</v>
      </c>
      <c r="S53" s="19" t="str">
        <f>MAIN!AP53</f>
        <v>NEGATIVE</v>
      </c>
      <c r="T53" s="19" t="str">
        <f>MAIN!AY53</f>
        <v>POSITIVE</v>
      </c>
      <c r="U53" s="26">
        <f>MAIN!AZ53</f>
        <v>80.314999999999998</v>
      </c>
      <c r="V53" s="4">
        <f>MAIN!BF53</f>
        <v>28</v>
      </c>
      <c r="W53" s="4">
        <f>MAIN!BH53</f>
        <v>0</v>
      </c>
      <c r="X53">
        <f>'MEAN REVERSION MODEL'!F53</f>
        <v>1</v>
      </c>
      <c r="Y53">
        <f>'MEAN REVERSION MODEL'!G53</f>
        <v>0</v>
      </c>
      <c r="Z53">
        <f>'MEAN REVERSION MODEL'!H53</f>
        <v>0</v>
      </c>
      <c r="AA53">
        <f>'MEAN REVERSION MODEL'!I53</f>
        <v>2</v>
      </c>
      <c r="AB53">
        <f>'MEAN REVERSION MODEL'!J53</f>
        <v>4</v>
      </c>
      <c r="AC53" s="19">
        <f>'SHORT MODEL'!H53</f>
        <v>46013</v>
      </c>
      <c r="AD53" s="4">
        <f>'SHORT MODEL'!I53</f>
        <v>1</v>
      </c>
      <c r="AE53" s="19">
        <f>'SHORT MODEL'!J53</f>
        <v>46051</v>
      </c>
      <c r="AF53" s="26">
        <f>'SHORT MODEL'!K53</f>
        <v>-1.9502284853553675</v>
      </c>
    </row>
    <row r="54" spans="1:32" x14ac:dyDescent="0.25">
      <c r="A54" s="14">
        <v>53</v>
      </c>
      <c r="B54" t="str">
        <f>MAIN!B54</f>
        <v>CADEUR Curncy</v>
      </c>
      <c r="C54" t="str">
        <f>MAIN!C54</f>
        <v>CAD/EUR</v>
      </c>
      <c r="D54" t="str">
        <f>MAIN!D54</f>
        <v>CURRENCY</v>
      </c>
      <c r="E54" s="4" t="s">
        <v>712</v>
      </c>
      <c r="F54">
        <f ca="1">MAIN!E54</f>
        <v>-1</v>
      </c>
      <c r="G54">
        <f ca="1">'MEAN REVERSION MODEL'!K54</f>
        <v>9</v>
      </c>
      <c r="H54">
        <f ca="1">'SHORT MODEL'!M54</f>
        <v>2</v>
      </c>
      <c r="I54" s="19">
        <f>'BREAKOUTS+RETRACEMENTS'!F54</f>
        <v>0</v>
      </c>
      <c r="J54" s="19">
        <f>'BREAKOUTS+RETRACEMENTS'!G54</f>
        <v>0</v>
      </c>
      <c r="K54" s="19">
        <f>'BREAKOUTS+RETRACEMENTS'!H54</f>
        <v>0</v>
      </c>
      <c r="L54" s="19">
        <f>'BREAKOUTS+RETRACEMENTS'!I54</f>
        <v>45958</v>
      </c>
      <c r="M54" s="19">
        <f>'BREAKOUTS+RETRACEMENTS'!J54</f>
        <v>0</v>
      </c>
      <c r="N54" s="19">
        <f>'BREAKOUTS+RETRACEMENTS'!K54</f>
        <v>0</v>
      </c>
      <c r="O54" s="5">
        <f>MAIN!F54</f>
        <v>56.033000000000001</v>
      </c>
      <c r="P54" s="19" t="str">
        <f>MAIN!U54</f>
        <v>NEGATIVE</v>
      </c>
      <c r="Q54" s="19" t="str">
        <f>MAIN!V54</f>
        <v/>
      </c>
      <c r="R54" s="3" t="str">
        <f>MAIN!X54</f>
        <v>NEGATIVE</v>
      </c>
      <c r="S54" s="19" t="str">
        <f>MAIN!AP54</f>
        <v>NEGATIVE</v>
      </c>
      <c r="T54" s="19" t="str">
        <f>MAIN!AY54</f>
        <v>NEGATIVE</v>
      </c>
      <c r="U54" s="26">
        <f>MAIN!AZ54</f>
        <v>58.073</v>
      </c>
      <c r="V54" s="4">
        <f>MAIN!BF54</f>
        <v>9</v>
      </c>
      <c r="W54" s="4">
        <f>MAIN!BH54</f>
        <v>0</v>
      </c>
      <c r="X54">
        <f>'MEAN REVERSION MODEL'!F54</f>
        <v>5</v>
      </c>
      <c r="Y54">
        <f>'MEAN REVERSION MODEL'!G54</f>
        <v>10</v>
      </c>
      <c r="Z54">
        <f>'MEAN REVERSION MODEL'!H54</f>
        <v>0</v>
      </c>
      <c r="AA54">
        <f>'MEAN REVERSION MODEL'!I54</f>
        <v>0</v>
      </c>
      <c r="AB54">
        <f>'MEAN REVERSION MODEL'!J54</f>
        <v>2</v>
      </c>
      <c r="AC54" s="19">
        <f>'SHORT MODEL'!H54</f>
        <v>46049</v>
      </c>
      <c r="AD54" s="4">
        <f>'SHORT MODEL'!I54</f>
        <v>1</v>
      </c>
      <c r="AE54" s="19">
        <f>'SHORT MODEL'!J54</f>
        <v>46052</v>
      </c>
      <c r="AF54" s="26">
        <f>'SHORT MODEL'!K54</f>
        <v>-10.459861199529165</v>
      </c>
    </row>
    <row r="55" spans="1:32" x14ac:dyDescent="0.25">
      <c r="A55" s="14">
        <v>54</v>
      </c>
      <c r="B55" t="str">
        <f>MAIN!B55</f>
        <v>CADJPY Curncy</v>
      </c>
      <c r="C55" t="str">
        <f>MAIN!C55</f>
        <v>CAD/JPY</v>
      </c>
      <c r="D55" t="str">
        <f>MAIN!D55</f>
        <v>CURRENCY</v>
      </c>
      <c r="E55" s="4" t="s">
        <v>545</v>
      </c>
      <c r="F55">
        <f ca="1">MAIN!E55</f>
        <v>-1</v>
      </c>
      <c r="G55">
        <f ca="1">'MEAN REVERSION MODEL'!K55</f>
        <v>6</v>
      </c>
      <c r="H55">
        <f ca="1">'SHORT MODEL'!M55</f>
        <v>6</v>
      </c>
      <c r="I55" s="19">
        <f>'BREAKOUTS+RETRACEMENTS'!F55</f>
        <v>46010</v>
      </c>
      <c r="J55" s="19">
        <f>'BREAKOUTS+RETRACEMENTS'!G55</f>
        <v>0</v>
      </c>
      <c r="K55" s="19">
        <f>'BREAKOUTS+RETRACEMENTS'!H55</f>
        <v>0</v>
      </c>
      <c r="L55" s="19">
        <f>'BREAKOUTS+RETRACEMENTS'!I55</f>
        <v>0</v>
      </c>
      <c r="M55" s="19">
        <f>'BREAKOUTS+RETRACEMENTS'!J55</f>
        <v>0</v>
      </c>
      <c r="N55" s="19">
        <f>'BREAKOUTS+RETRACEMENTS'!K55</f>
        <v>0</v>
      </c>
      <c r="O55" s="5">
        <f>MAIN!F55</f>
        <v>50.462000000000003</v>
      </c>
      <c r="P55" s="19" t="str">
        <f>MAIN!U55</f>
        <v>NEGATIVE</v>
      </c>
      <c r="Q55" s="19" t="str">
        <f>MAIN!V55</f>
        <v/>
      </c>
      <c r="R55" s="3" t="str">
        <f>MAIN!X55</f>
        <v>NEGATIVE</v>
      </c>
      <c r="S55" s="19" t="str">
        <f>MAIN!AP55</f>
        <v>NEGATIVE</v>
      </c>
      <c r="T55" s="19" t="str">
        <f>MAIN!AY55</f>
        <v>NEGATIVE</v>
      </c>
      <c r="U55" s="26">
        <f>MAIN!AZ55</f>
        <v>56.365000000000002</v>
      </c>
      <c r="V55" s="4">
        <f>MAIN!BF55</f>
        <v>0</v>
      </c>
      <c r="W55" s="4">
        <f>MAIN!BH55</f>
        <v>0</v>
      </c>
      <c r="X55">
        <f>'MEAN REVERSION MODEL'!F55</f>
        <v>4</v>
      </c>
      <c r="Y55">
        <f>'MEAN REVERSION MODEL'!G55</f>
        <v>0</v>
      </c>
      <c r="Z55">
        <f>'MEAN REVERSION MODEL'!H55</f>
        <v>0</v>
      </c>
      <c r="AA55">
        <f>'MEAN REVERSION MODEL'!I55</f>
        <v>2</v>
      </c>
      <c r="AB55">
        <f>'MEAN REVERSION MODEL'!J55</f>
        <v>0</v>
      </c>
      <c r="AC55" s="19">
        <f>'SHORT MODEL'!H55</f>
        <v>45975</v>
      </c>
      <c r="AD55" s="4">
        <f>'SHORT MODEL'!I55</f>
        <v>1</v>
      </c>
      <c r="AE55" s="19">
        <f>'SHORT MODEL'!J55</f>
        <v>46045</v>
      </c>
      <c r="AF55" s="26">
        <f>'SHORT MODEL'!K55</f>
        <v>-16.030966483753019</v>
      </c>
    </row>
    <row r="56" spans="1:32" x14ac:dyDescent="0.25">
      <c r="A56" s="14">
        <v>55</v>
      </c>
      <c r="B56" t="str">
        <f>MAIN!B56</f>
        <v>CADUSD Curncy</v>
      </c>
      <c r="C56" t="str">
        <f>MAIN!C56</f>
        <v>CAD/USD</v>
      </c>
      <c r="D56" t="str">
        <f>MAIN!D56</f>
        <v>CURRENCY</v>
      </c>
      <c r="E56" s="4" t="s">
        <v>713</v>
      </c>
      <c r="F56">
        <f ca="1">MAIN!E56</f>
        <v>4</v>
      </c>
      <c r="G56">
        <f ca="1">'MEAN REVERSION MODEL'!K56</f>
        <v>3</v>
      </c>
      <c r="H56">
        <f ca="1">'SHORT MODEL'!M56</f>
        <v>2</v>
      </c>
      <c r="I56" s="19">
        <f>'BREAKOUTS+RETRACEMENTS'!F56</f>
        <v>0</v>
      </c>
      <c r="J56" s="19">
        <f>'BREAKOUTS+RETRACEMENTS'!G56</f>
        <v>0</v>
      </c>
      <c r="K56" s="19">
        <f>'BREAKOUTS+RETRACEMENTS'!H56</f>
        <v>0</v>
      </c>
      <c r="L56" s="19">
        <f>'BREAKOUTS+RETRACEMENTS'!I56</f>
        <v>45958</v>
      </c>
      <c r="M56" s="19">
        <f>'BREAKOUTS+RETRACEMENTS'!J56</f>
        <v>0</v>
      </c>
      <c r="N56" s="19">
        <f>'BREAKOUTS+RETRACEMENTS'!K56</f>
        <v>0</v>
      </c>
      <c r="O56" s="5">
        <f>MAIN!F56</f>
        <v>62.817</v>
      </c>
      <c r="P56" s="19" t="str">
        <f>MAIN!U56</f>
        <v>POSITIVE</v>
      </c>
      <c r="Q56" s="19" t="str">
        <f>MAIN!V56</f>
        <v/>
      </c>
      <c r="R56" s="3" t="str">
        <f>MAIN!X56</f>
        <v>POSITIVE</v>
      </c>
      <c r="S56" s="19" t="str">
        <f>MAIN!AP56</f>
        <v>NEGATIVE</v>
      </c>
      <c r="T56" s="19" t="str">
        <f>MAIN!AY56</f>
        <v>NEGATIVE</v>
      </c>
      <c r="U56" s="26">
        <f>MAIN!AZ56</f>
        <v>71.325999999999993</v>
      </c>
      <c r="V56" s="4">
        <f>MAIN!BF56</f>
        <v>14</v>
      </c>
      <c r="W56" s="4">
        <f>MAIN!BH56</f>
        <v>0</v>
      </c>
      <c r="X56">
        <f>'MEAN REVERSION MODEL'!F56</f>
        <v>0</v>
      </c>
      <c r="Y56">
        <f>'MEAN REVERSION MODEL'!G56</f>
        <v>0</v>
      </c>
      <c r="Z56">
        <f>'MEAN REVERSION MODEL'!H56</f>
        <v>0</v>
      </c>
      <c r="AA56">
        <f>'MEAN REVERSION MODEL'!I56</f>
        <v>0</v>
      </c>
      <c r="AB56">
        <f>'MEAN REVERSION MODEL'!J56</f>
        <v>3</v>
      </c>
      <c r="AC56" s="19">
        <f>'SHORT MODEL'!H56</f>
        <v>45982</v>
      </c>
      <c r="AD56" s="4">
        <f>'SHORT MODEL'!I56</f>
        <v>1</v>
      </c>
      <c r="AE56" s="19">
        <f>'SHORT MODEL'!J56</f>
        <v>46052</v>
      </c>
      <c r="AF56" s="26">
        <f>'SHORT MODEL'!K56</f>
        <v>-3.6756764470795531</v>
      </c>
    </row>
    <row r="57" spans="1:32" x14ac:dyDescent="0.25">
      <c r="A57" s="14">
        <v>56</v>
      </c>
      <c r="B57" t="str">
        <f>MAIN!B57</f>
        <v>CHFEUR Curncy</v>
      </c>
      <c r="C57" t="str">
        <f>MAIN!C57</f>
        <v>CHF/EUR</v>
      </c>
      <c r="D57" t="str">
        <f>MAIN!D57</f>
        <v>CURRENCY</v>
      </c>
      <c r="E57" s="4" t="s">
        <v>712</v>
      </c>
      <c r="F57">
        <f ca="1">MAIN!E57</f>
        <v>4</v>
      </c>
      <c r="G57">
        <f ca="1">'MEAN REVERSION MODEL'!K57</f>
        <v>9</v>
      </c>
      <c r="H57">
        <f ca="1">'SHORT MODEL'!M57</f>
        <v>2</v>
      </c>
      <c r="I57" s="19">
        <f>'BREAKOUTS+RETRACEMENTS'!F57</f>
        <v>46050</v>
      </c>
      <c r="J57" s="19">
        <f>'BREAKOUTS+RETRACEMENTS'!G57</f>
        <v>0</v>
      </c>
      <c r="K57" s="19">
        <f>'BREAKOUTS+RETRACEMENTS'!H57</f>
        <v>0</v>
      </c>
      <c r="L57" s="19">
        <f>'BREAKOUTS+RETRACEMENTS'!I57</f>
        <v>45958</v>
      </c>
      <c r="M57" s="19">
        <f>'BREAKOUTS+RETRACEMENTS'!J57</f>
        <v>0</v>
      </c>
      <c r="N57" s="19">
        <f>'BREAKOUTS+RETRACEMENTS'!K57</f>
        <v>0</v>
      </c>
      <c r="O57" s="5">
        <f>MAIN!F57</f>
        <v>65.682000000000002</v>
      </c>
      <c r="P57" s="19" t="str">
        <f>MAIN!U57</f>
        <v>POSITIVE</v>
      </c>
      <c r="Q57" s="19" t="str">
        <f>MAIN!V57</f>
        <v/>
      </c>
      <c r="R57" s="3" t="str">
        <f>MAIN!X57</f>
        <v>POSITIVE</v>
      </c>
      <c r="S57" s="19" t="str">
        <f>MAIN!AP57</f>
        <v>NEGATIVE</v>
      </c>
      <c r="T57" s="19" t="str">
        <f>MAIN!AY57</f>
        <v>NEGATIVE</v>
      </c>
      <c r="U57" s="26">
        <f>MAIN!AZ57</f>
        <v>82.17</v>
      </c>
      <c r="V57" s="4">
        <f>MAIN!BF57</f>
        <v>18</v>
      </c>
      <c r="W57" s="4">
        <f>MAIN!BH57</f>
        <v>0</v>
      </c>
      <c r="X57">
        <f>'MEAN REVERSION MODEL'!F57</f>
        <v>5</v>
      </c>
      <c r="Y57">
        <f>'MEAN REVERSION MODEL'!G57</f>
        <v>7</v>
      </c>
      <c r="Z57">
        <f>'MEAN REVERSION MODEL'!H57</f>
        <v>0</v>
      </c>
      <c r="AA57">
        <f>'MEAN REVERSION MODEL'!I57</f>
        <v>1</v>
      </c>
      <c r="AB57">
        <f>'MEAN REVERSION MODEL'!J57</f>
        <v>0</v>
      </c>
      <c r="AC57" s="19">
        <f>'SHORT MODEL'!H57</f>
        <v>45999</v>
      </c>
      <c r="AD57" s="4">
        <f>'SHORT MODEL'!I57</f>
        <v>1</v>
      </c>
      <c r="AE57" s="19">
        <f>'SHORT MODEL'!J57</f>
        <v>46063</v>
      </c>
      <c r="AF57" s="26">
        <f>'SHORT MODEL'!K57</f>
        <v>-0.8108205002799167</v>
      </c>
    </row>
    <row r="58" spans="1:32" x14ac:dyDescent="0.25">
      <c r="A58" s="14">
        <v>57</v>
      </c>
      <c r="B58" t="str">
        <f>MAIN!B58</f>
        <v>CHFJPY Curncy</v>
      </c>
      <c r="C58" t="str">
        <f>MAIN!C58</f>
        <v>CHF/JPY</v>
      </c>
      <c r="D58" t="str">
        <f>MAIN!D58</f>
        <v>CURRENCY</v>
      </c>
      <c r="E58" s="4" t="s">
        <v>545</v>
      </c>
      <c r="F58">
        <f ca="1">MAIN!E58</f>
        <v>1</v>
      </c>
      <c r="G58">
        <f ca="1">'MEAN REVERSION MODEL'!K58</f>
        <v>6</v>
      </c>
      <c r="H58">
        <f ca="1">'SHORT MODEL'!M58</f>
        <v>2</v>
      </c>
      <c r="I58" s="19">
        <f>'BREAKOUTS+RETRACEMENTS'!F58</f>
        <v>45973</v>
      </c>
      <c r="J58" s="19">
        <f>'BREAKOUTS+RETRACEMENTS'!G58</f>
        <v>0</v>
      </c>
      <c r="K58" s="19">
        <f>'BREAKOUTS+RETRACEMENTS'!H58</f>
        <v>0</v>
      </c>
      <c r="L58" s="19">
        <f>'BREAKOUTS+RETRACEMENTS'!I58</f>
        <v>0</v>
      </c>
      <c r="M58" s="19">
        <f>'BREAKOUTS+RETRACEMENTS'!J58</f>
        <v>0</v>
      </c>
      <c r="N58" s="19">
        <f>'BREAKOUTS+RETRACEMENTS'!K58</f>
        <v>0</v>
      </c>
      <c r="O58" s="5">
        <f>MAIN!F58</f>
        <v>55.764000000000003</v>
      </c>
      <c r="P58" s="19" t="str">
        <f>MAIN!U58</f>
        <v>NEGATIVE</v>
      </c>
      <c r="Q58" s="19" t="str">
        <f>MAIN!V58</f>
        <v/>
      </c>
      <c r="R58" s="3" t="str">
        <f>MAIN!X58</f>
        <v>POSITIVE</v>
      </c>
      <c r="S58" s="19" t="str">
        <f>MAIN!AP58</f>
        <v>POSITIVE</v>
      </c>
      <c r="T58" s="19" t="str">
        <f>MAIN!AY58</f>
        <v>POSITIVE</v>
      </c>
      <c r="U58" s="26">
        <f>MAIN!AZ58</f>
        <v>68.048000000000002</v>
      </c>
      <c r="V58" s="4">
        <f>MAIN!BF58</f>
        <v>93</v>
      </c>
      <c r="W58" s="4">
        <f>MAIN!BH58</f>
        <v>0</v>
      </c>
      <c r="X58">
        <f>'MEAN REVERSION MODEL'!F58</f>
        <v>4</v>
      </c>
      <c r="Y58">
        <f>'MEAN REVERSION MODEL'!G58</f>
        <v>0</v>
      </c>
      <c r="Z58">
        <f>'MEAN REVERSION MODEL'!H58</f>
        <v>0</v>
      </c>
      <c r="AA58">
        <f>'MEAN REVERSION MODEL'!I58</f>
        <v>2</v>
      </c>
      <c r="AB58">
        <f>'MEAN REVERSION MODEL'!J58</f>
        <v>0</v>
      </c>
      <c r="AC58" s="19">
        <f>'SHORT MODEL'!H58</f>
        <v>45996</v>
      </c>
      <c r="AD58" s="4">
        <f>'SHORT MODEL'!I58</f>
        <v>1</v>
      </c>
      <c r="AE58" s="19">
        <f>'SHORT MODEL'!J58</f>
        <v>46062</v>
      </c>
      <c r="AF58" s="26">
        <f>'SHORT MODEL'!K58</f>
        <v>-10.728769857298474</v>
      </c>
    </row>
    <row r="59" spans="1:32" x14ac:dyDescent="0.25">
      <c r="A59" s="14">
        <v>58</v>
      </c>
      <c r="B59" t="str">
        <f>MAIN!B59</f>
        <v>CHFUSD Curncy</v>
      </c>
      <c r="C59" t="str">
        <f>MAIN!C59</f>
        <v>CHF/USD</v>
      </c>
      <c r="D59" t="str">
        <f>MAIN!D59</f>
        <v>CURRENCY</v>
      </c>
      <c r="E59" s="4" t="s">
        <v>713</v>
      </c>
      <c r="F59">
        <f ca="1">MAIN!E59</f>
        <v>4</v>
      </c>
      <c r="G59">
        <f ca="1">'MEAN REVERSION MODEL'!K59</f>
        <v>6</v>
      </c>
      <c r="H59">
        <f ca="1">'SHORT MODEL'!M59</f>
        <v>2</v>
      </c>
      <c r="I59" s="19">
        <f>'BREAKOUTS+RETRACEMENTS'!F59</f>
        <v>46048</v>
      </c>
      <c r="J59" s="19">
        <f>'BREAKOUTS+RETRACEMENTS'!G59</f>
        <v>0</v>
      </c>
      <c r="K59" s="19">
        <f>'BREAKOUTS+RETRACEMENTS'!H59</f>
        <v>0</v>
      </c>
      <c r="L59" s="19">
        <f>'BREAKOUTS+RETRACEMENTS'!I59</f>
        <v>46034</v>
      </c>
      <c r="M59" s="19">
        <f>'BREAKOUTS+RETRACEMENTS'!J59</f>
        <v>0</v>
      </c>
      <c r="N59" s="19">
        <f>'BREAKOUTS+RETRACEMENTS'!K59</f>
        <v>0</v>
      </c>
      <c r="O59" s="5">
        <f>MAIN!F59</f>
        <v>61.664999999999999</v>
      </c>
      <c r="P59" s="19" t="str">
        <f>MAIN!U59</f>
        <v>NEGATIVE</v>
      </c>
      <c r="Q59" s="19" t="str">
        <f>MAIN!V59</f>
        <v/>
      </c>
      <c r="R59" s="3" t="str">
        <f>MAIN!X59</f>
        <v>POSITIVE</v>
      </c>
      <c r="S59" s="19" t="str">
        <f>MAIN!AP59</f>
        <v>NEGATIVE</v>
      </c>
      <c r="T59" s="19" t="str">
        <f>MAIN!AY59</f>
        <v>POSITIVE</v>
      </c>
      <c r="U59" s="26">
        <f>MAIN!AZ59</f>
        <v>77.320999999999998</v>
      </c>
      <c r="V59" s="4">
        <f>MAIN!BF59</f>
        <v>14</v>
      </c>
      <c r="W59" s="4">
        <f>MAIN!BH59</f>
        <v>0</v>
      </c>
      <c r="X59">
        <f>'MEAN REVERSION MODEL'!F59</f>
        <v>5</v>
      </c>
      <c r="Y59">
        <f>'MEAN REVERSION MODEL'!G59</f>
        <v>0</v>
      </c>
      <c r="Z59">
        <f>'MEAN REVERSION MODEL'!H59</f>
        <v>0</v>
      </c>
      <c r="AA59">
        <f>'MEAN REVERSION MODEL'!I59</f>
        <v>1</v>
      </c>
      <c r="AB59">
        <f>'MEAN REVERSION MODEL'!J59</f>
        <v>0</v>
      </c>
      <c r="AC59" s="19">
        <f>'SHORT MODEL'!H59</f>
        <v>45985</v>
      </c>
      <c r="AD59" s="4">
        <f>'SHORT MODEL'!I59</f>
        <v>1</v>
      </c>
      <c r="AE59" s="19">
        <f>'SHORT MODEL'!J59</f>
        <v>46049</v>
      </c>
      <c r="AF59" s="26">
        <f>'SHORT MODEL'!K59</f>
        <v>-4.8275930469417787</v>
      </c>
    </row>
    <row r="60" spans="1:32" x14ac:dyDescent="0.25">
      <c r="A60" s="14">
        <v>59</v>
      </c>
      <c r="B60" t="str">
        <f>MAIN!B60</f>
        <v>CLPEUR Curncy</v>
      </c>
      <c r="C60" t="str">
        <f>MAIN!C60</f>
        <v>CLP/EUR</v>
      </c>
      <c r="D60" t="str">
        <f>MAIN!D60</f>
        <v>CURRENCY</v>
      </c>
      <c r="E60" s="4" t="s">
        <v>712</v>
      </c>
      <c r="F60">
        <f ca="1">MAIN!E60</f>
        <v>5</v>
      </c>
      <c r="G60">
        <f ca="1">'MEAN REVERSION MODEL'!K60</f>
        <v>9</v>
      </c>
      <c r="H60">
        <f ca="1">'SHORT MODEL'!M60</f>
        <v>2</v>
      </c>
      <c r="I60" s="19">
        <f>'BREAKOUTS+RETRACEMENTS'!F60</f>
        <v>0</v>
      </c>
      <c r="J60" s="19">
        <f>'BREAKOUTS+RETRACEMENTS'!G60</f>
        <v>0</v>
      </c>
      <c r="K60" s="19">
        <f>'BREAKOUTS+RETRACEMENTS'!H60</f>
        <v>0</v>
      </c>
      <c r="L60" s="19">
        <f>'BREAKOUTS+RETRACEMENTS'!I60</f>
        <v>0</v>
      </c>
      <c r="M60" s="19">
        <f>'BREAKOUTS+RETRACEMENTS'!J60</f>
        <v>0</v>
      </c>
      <c r="N60" s="19">
        <f>'BREAKOUTS+RETRACEMENTS'!K60</f>
        <v>0</v>
      </c>
      <c r="O60" s="5">
        <f>MAIN!F60</f>
        <v>58.043999999999997</v>
      </c>
      <c r="P60" s="19" t="str">
        <f>MAIN!U60</f>
        <v>NEGATIVE</v>
      </c>
      <c r="Q60" s="19" t="str">
        <f>MAIN!V60</f>
        <v/>
      </c>
      <c r="R60" s="3" t="str">
        <f>MAIN!X60</f>
        <v>POSITIVE</v>
      </c>
      <c r="S60" s="19" t="str">
        <f>MAIN!AP60</f>
        <v>POSITIVE</v>
      </c>
      <c r="T60" s="19" t="str">
        <f>MAIN!AY60</f>
        <v>POSITIVE</v>
      </c>
      <c r="U60" s="26">
        <f>MAIN!AZ60</f>
        <v>68.757000000000005</v>
      </c>
      <c r="V60" s="4">
        <f>MAIN!BF60</f>
        <v>31</v>
      </c>
      <c r="W60" s="4">
        <f>MAIN!BH60</f>
        <v>0</v>
      </c>
      <c r="X60">
        <f>'MEAN REVERSION MODEL'!F60</f>
        <v>2</v>
      </c>
      <c r="Y60">
        <f>'MEAN REVERSION MODEL'!G60</f>
        <v>9</v>
      </c>
      <c r="Z60">
        <f>'MEAN REVERSION MODEL'!H60</f>
        <v>0</v>
      </c>
      <c r="AA60">
        <f>'MEAN REVERSION MODEL'!I60</f>
        <v>3</v>
      </c>
      <c r="AB60">
        <f>'MEAN REVERSION MODEL'!J60</f>
        <v>0</v>
      </c>
      <c r="AC60" s="19">
        <f>'SHORT MODEL'!H60</f>
        <v>45975</v>
      </c>
      <c r="AD60" s="4">
        <f>'SHORT MODEL'!I60</f>
        <v>1</v>
      </c>
      <c r="AE60" s="19">
        <f>'SHORT MODEL'!J60</f>
        <v>46056</v>
      </c>
      <c r="AF60" s="26">
        <f>'SHORT MODEL'!K60</f>
        <v>-8.4484915393937854</v>
      </c>
    </row>
    <row r="61" spans="1:32" x14ac:dyDescent="0.25">
      <c r="A61" s="14">
        <v>60</v>
      </c>
      <c r="B61" t="str">
        <f>MAIN!B61</f>
        <v>CLPUSD Curncy</v>
      </c>
      <c r="C61" t="str">
        <f>MAIN!C61</f>
        <v>CLP/USD</v>
      </c>
      <c r="D61" t="str">
        <f>MAIN!D61</f>
        <v>CURRENCY</v>
      </c>
      <c r="E61" s="4" t="s">
        <v>713</v>
      </c>
      <c r="F61">
        <f ca="1">MAIN!E61</f>
        <v>2</v>
      </c>
      <c r="G61">
        <f ca="1">'MEAN REVERSION MODEL'!K61</f>
        <v>6</v>
      </c>
      <c r="H61">
        <f ca="1">'SHORT MODEL'!M61</f>
        <v>2</v>
      </c>
      <c r="I61" s="19">
        <f>'BREAKOUTS+RETRACEMENTS'!F61</f>
        <v>46034</v>
      </c>
      <c r="J61" s="19">
        <f>'BREAKOUTS+RETRACEMENTS'!G61</f>
        <v>0</v>
      </c>
      <c r="K61" s="19">
        <f>'BREAKOUTS+RETRACEMENTS'!H61</f>
        <v>0</v>
      </c>
      <c r="L61" s="19">
        <f>'BREAKOUTS+RETRACEMENTS'!I61</f>
        <v>0</v>
      </c>
      <c r="M61" s="19">
        <f>'BREAKOUTS+RETRACEMENTS'!J61</f>
        <v>0</v>
      </c>
      <c r="N61" s="19">
        <f>'BREAKOUTS+RETRACEMENTS'!K61</f>
        <v>0</v>
      </c>
      <c r="O61" s="5">
        <f>MAIN!F61</f>
        <v>62.683999999999997</v>
      </c>
      <c r="P61" s="19" t="str">
        <f>MAIN!U61</f>
        <v>POSITIVE</v>
      </c>
      <c r="Q61" s="19" t="str">
        <f>MAIN!V61</f>
        <v/>
      </c>
      <c r="R61" s="3" t="str">
        <f>MAIN!X61</f>
        <v>POSITIVE</v>
      </c>
      <c r="S61" s="19" t="str">
        <f>MAIN!AP61</f>
        <v>POSITIVE</v>
      </c>
      <c r="T61" s="19" t="str">
        <f>MAIN!AY61</f>
        <v>POSITIVE</v>
      </c>
      <c r="U61" s="26">
        <f>MAIN!AZ61</f>
        <v>83.528000000000006</v>
      </c>
      <c r="V61" s="4">
        <f>MAIN!BF61</f>
        <v>82</v>
      </c>
      <c r="W61" s="4">
        <f>MAIN!BH61</f>
        <v>0</v>
      </c>
      <c r="X61">
        <f>'MEAN REVERSION MODEL'!F61</f>
        <v>0</v>
      </c>
      <c r="Y61">
        <f>'MEAN REVERSION MODEL'!G61</f>
        <v>9</v>
      </c>
      <c r="Z61">
        <f>'MEAN REVERSION MODEL'!H61</f>
        <v>0</v>
      </c>
      <c r="AA61">
        <f>'MEAN REVERSION MODEL'!I61</f>
        <v>2</v>
      </c>
      <c r="AB61">
        <f>'MEAN REVERSION MODEL'!J61</f>
        <v>0</v>
      </c>
      <c r="AC61" s="19">
        <f>'SHORT MODEL'!H61</f>
        <v>45985</v>
      </c>
      <c r="AD61" s="4">
        <f>'SHORT MODEL'!I61</f>
        <v>1</v>
      </c>
      <c r="AE61" s="19">
        <f>'SHORT MODEL'!J61</f>
        <v>46062</v>
      </c>
      <c r="AF61" s="26">
        <f>'SHORT MODEL'!K61</f>
        <v>-3.8089194591104203</v>
      </c>
    </row>
    <row r="62" spans="1:32" x14ac:dyDescent="0.25">
      <c r="A62" s="14">
        <v>61</v>
      </c>
      <c r="B62" t="str">
        <f>MAIN!B62</f>
        <v>CNHEUR Curncy</v>
      </c>
      <c r="C62" t="str">
        <f>MAIN!C62</f>
        <v>CNH/EUR</v>
      </c>
      <c r="D62" t="str">
        <f>MAIN!D62</f>
        <v>CURRENCY</v>
      </c>
      <c r="E62" s="4" t="s">
        <v>712</v>
      </c>
      <c r="F62">
        <f ca="1">MAIN!E62</f>
        <v>-1</v>
      </c>
      <c r="G62">
        <f ca="1">'MEAN REVERSION MODEL'!K62</f>
        <v>3</v>
      </c>
      <c r="H62">
        <f ca="1">'SHORT MODEL'!M62</f>
        <v>6</v>
      </c>
      <c r="I62" s="19">
        <f>'BREAKOUTS+RETRACEMENTS'!F62</f>
        <v>0</v>
      </c>
      <c r="J62" s="19">
        <f>'BREAKOUTS+RETRACEMENTS'!G62</f>
        <v>0</v>
      </c>
      <c r="K62" s="19">
        <f>'BREAKOUTS+RETRACEMENTS'!H62</f>
        <v>0</v>
      </c>
      <c r="L62" s="19">
        <f>'BREAKOUTS+RETRACEMENTS'!I62</f>
        <v>45958</v>
      </c>
      <c r="M62" s="19">
        <f>'BREAKOUTS+RETRACEMENTS'!J62</f>
        <v>0</v>
      </c>
      <c r="N62" s="19">
        <f>'BREAKOUTS+RETRACEMENTS'!K62</f>
        <v>0</v>
      </c>
      <c r="O62" s="5">
        <f>MAIN!F62</f>
        <v>47.58</v>
      </c>
      <c r="P62" s="19" t="str">
        <f>MAIN!U62</f>
        <v>NEGATIVE</v>
      </c>
      <c r="Q62" s="19" t="str">
        <f>MAIN!V62</f>
        <v/>
      </c>
      <c r="R62" s="3" t="str">
        <f>MAIN!X62</f>
        <v>NEGATIVE</v>
      </c>
      <c r="S62" s="19" t="str">
        <f>MAIN!AP62</f>
        <v>NEGATIVE</v>
      </c>
      <c r="T62" s="19" t="str">
        <f>MAIN!AY62</f>
        <v>NEGATIVE</v>
      </c>
      <c r="U62" s="26">
        <f>MAIN!AZ62</f>
        <v>44.924999999999997</v>
      </c>
      <c r="V62" s="4">
        <f>MAIN!BF62</f>
        <v>0</v>
      </c>
      <c r="W62" s="4">
        <f>MAIN!BH62</f>
        <v>0</v>
      </c>
      <c r="X62">
        <f>'MEAN REVERSION MODEL'!F62</f>
        <v>0</v>
      </c>
      <c r="Y62">
        <f>'MEAN REVERSION MODEL'!G62</f>
        <v>0</v>
      </c>
      <c r="Z62">
        <f>'MEAN REVERSION MODEL'!H62</f>
        <v>0</v>
      </c>
      <c r="AA62">
        <f>'MEAN REVERSION MODEL'!I62</f>
        <v>3</v>
      </c>
      <c r="AB62">
        <f>'MEAN REVERSION MODEL'!J62</f>
        <v>0</v>
      </c>
      <c r="AC62" s="19">
        <f>'SHORT MODEL'!H62</f>
        <v>46049</v>
      </c>
      <c r="AD62" s="4">
        <f>'SHORT MODEL'!I62</f>
        <v>1</v>
      </c>
      <c r="AE62" s="19">
        <f>'SHORT MODEL'!J62</f>
        <v>46041</v>
      </c>
      <c r="AF62" s="26">
        <f>'SHORT MODEL'!K62</f>
        <v>-18.912651443505077</v>
      </c>
    </row>
    <row r="63" spans="1:32" x14ac:dyDescent="0.25">
      <c r="A63" s="14">
        <v>62</v>
      </c>
      <c r="B63" t="str">
        <f>MAIN!B63</f>
        <v>CNHJPY Curncy</v>
      </c>
      <c r="C63" t="str">
        <f>MAIN!C63</f>
        <v>CNH/JPY</v>
      </c>
      <c r="D63" t="str">
        <f>MAIN!D63</f>
        <v>CURRENCY</v>
      </c>
      <c r="E63" s="4" t="s">
        <v>545</v>
      </c>
      <c r="F63">
        <f ca="1">MAIN!E63</f>
        <v>1</v>
      </c>
      <c r="G63">
        <f ca="1">'MEAN REVERSION MODEL'!K63</f>
        <v>6</v>
      </c>
      <c r="H63">
        <f ca="1">'SHORT MODEL'!M63</f>
        <v>6</v>
      </c>
      <c r="I63" s="19">
        <f>'BREAKOUTS+RETRACEMENTS'!F63</f>
        <v>46010</v>
      </c>
      <c r="J63" s="19">
        <f>'BREAKOUTS+RETRACEMENTS'!G63</f>
        <v>0</v>
      </c>
      <c r="K63" s="19">
        <f>'BREAKOUTS+RETRACEMENTS'!H63</f>
        <v>0</v>
      </c>
      <c r="L63" s="19">
        <f>'BREAKOUTS+RETRACEMENTS'!I63</f>
        <v>0</v>
      </c>
      <c r="M63" s="19">
        <f>'BREAKOUTS+RETRACEMENTS'!J63</f>
        <v>46045</v>
      </c>
      <c r="N63" s="19">
        <f>'BREAKOUTS+RETRACEMENTS'!K63</f>
        <v>0</v>
      </c>
      <c r="O63" s="5">
        <f>MAIN!F63</f>
        <v>46.378</v>
      </c>
      <c r="P63" s="19" t="str">
        <f>MAIN!U63</f>
        <v>NEGATIVE</v>
      </c>
      <c r="Q63" s="19" t="str">
        <f>MAIN!V63</f>
        <v/>
      </c>
      <c r="R63" s="3" t="str">
        <f>MAIN!X63</f>
        <v>NEGATIVE</v>
      </c>
      <c r="S63" s="19" t="str">
        <f>MAIN!AP63</f>
        <v>NEGATIVE</v>
      </c>
      <c r="T63" s="19" t="str">
        <f>MAIN!AY63</f>
        <v>NEGATIVE</v>
      </c>
      <c r="U63" s="26">
        <f>MAIN!AZ63</f>
        <v>48.182000000000002</v>
      </c>
      <c r="V63" s="4">
        <f>MAIN!BF63</f>
        <v>0</v>
      </c>
      <c r="W63" s="4">
        <f>MAIN!BH63</f>
        <v>0</v>
      </c>
      <c r="X63">
        <f>'MEAN REVERSION MODEL'!F63</f>
        <v>4</v>
      </c>
      <c r="Y63">
        <f>'MEAN REVERSION MODEL'!G63</f>
        <v>0</v>
      </c>
      <c r="Z63">
        <f>'MEAN REVERSION MODEL'!H63</f>
        <v>0</v>
      </c>
      <c r="AA63">
        <f>'MEAN REVERSION MODEL'!I63</f>
        <v>2</v>
      </c>
      <c r="AB63">
        <f>'MEAN REVERSION MODEL'!J63</f>
        <v>0</v>
      </c>
      <c r="AC63" s="19">
        <f>'SHORT MODEL'!H63</f>
        <v>45975</v>
      </c>
      <c r="AD63" s="4">
        <f>'SHORT MODEL'!I63</f>
        <v>1</v>
      </c>
      <c r="AE63" s="19">
        <f>'SHORT MODEL'!J63</f>
        <v>46045</v>
      </c>
      <c r="AF63" s="26">
        <f>'SHORT MODEL'!K63</f>
        <v>-20.115400860715376</v>
      </c>
    </row>
    <row r="64" spans="1:32" x14ac:dyDescent="0.25">
      <c r="A64" s="14">
        <v>63</v>
      </c>
      <c r="B64" t="str">
        <f>MAIN!B64</f>
        <v>CNHUSD Curncy</v>
      </c>
      <c r="C64" t="str">
        <f>MAIN!C64</f>
        <v>CNH/USD</v>
      </c>
      <c r="D64" t="str">
        <f>MAIN!D64</f>
        <v>CURRENCY</v>
      </c>
      <c r="E64" s="4" t="s">
        <v>713</v>
      </c>
      <c r="F64">
        <f ca="1">MAIN!E64</f>
        <v>0</v>
      </c>
      <c r="G64">
        <f ca="1">'MEAN REVERSION MODEL'!K64</f>
        <v>6</v>
      </c>
      <c r="H64">
        <f ca="1">'SHORT MODEL'!M64</f>
        <v>2</v>
      </c>
      <c r="I64" s="19">
        <f>'BREAKOUTS+RETRACEMENTS'!F64</f>
        <v>46027</v>
      </c>
      <c r="J64" s="19">
        <f>'BREAKOUTS+RETRACEMENTS'!G64</f>
        <v>0</v>
      </c>
      <c r="K64" s="19">
        <f>'BREAKOUTS+RETRACEMENTS'!H64</f>
        <v>0</v>
      </c>
      <c r="L64" s="19">
        <f>'BREAKOUTS+RETRACEMENTS'!I64</f>
        <v>45958</v>
      </c>
      <c r="M64" s="19">
        <f>'BREAKOUTS+RETRACEMENTS'!J64</f>
        <v>0</v>
      </c>
      <c r="N64" s="19">
        <f>'BREAKOUTS+RETRACEMENTS'!K64</f>
        <v>0</v>
      </c>
      <c r="O64" s="5">
        <f>MAIN!F64</f>
        <v>72.766999999999996</v>
      </c>
      <c r="P64" s="19" t="str">
        <f>MAIN!U64</f>
        <v>POSITIVE</v>
      </c>
      <c r="Q64" s="19" t="str">
        <f>MAIN!V64</f>
        <v/>
      </c>
      <c r="R64" s="3" t="str">
        <f>MAIN!X64</f>
        <v>POSITIVE</v>
      </c>
      <c r="S64" s="19" t="str">
        <f>MAIN!AP64</f>
        <v>NEGATIVE</v>
      </c>
      <c r="T64" s="19" t="str">
        <f>MAIN!AY64</f>
        <v>NEGATIVE</v>
      </c>
      <c r="U64" s="26">
        <f>MAIN!AZ64</f>
        <v>88.519000000000005</v>
      </c>
      <c r="V64" s="4">
        <f>MAIN!BF64</f>
        <v>69</v>
      </c>
      <c r="W64" s="4">
        <f>MAIN!BH64</f>
        <v>0</v>
      </c>
      <c r="X64">
        <f>'MEAN REVERSION MODEL'!F64</f>
        <v>3</v>
      </c>
      <c r="Y64">
        <f>'MEAN REVERSION MODEL'!G64</f>
        <v>0</v>
      </c>
      <c r="Z64">
        <f>'MEAN REVERSION MODEL'!H64</f>
        <v>0</v>
      </c>
      <c r="AA64">
        <f>'MEAN REVERSION MODEL'!I64</f>
        <v>1</v>
      </c>
      <c r="AB64">
        <f>'MEAN REVERSION MODEL'!J64</f>
        <v>0</v>
      </c>
      <c r="AC64" s="19">
        <f>'SHORT MODEL'!H64</f>
        <v>45980</v>
      </c>
      <c r="AD64" s="4">
        <f>'SHORT MODEL'!I64</f>
        <v>1</v>
      </c>
      <c r="AE64" s="19">
        <f>'SHORT MODEL'!J64</f>
        <v>46063</v>
      </c>
      <c r="AF64" s="26">
        <f>'SHORT MODEL'!K64</f>
        <v>6.2737486513354526</v>
      </c>
    </row>
    <row r="65" spans="1:32" x14ac:dyDescent="0.25">
      <c r="A65" s="14">
        <v>64</v>
      </c>
      <c r="B65" t="str">
        <f>MAIN!B65</f>
        <v>CNYUSD Curncy</v>
      </c>
      <c r="C65" t="str">
        <f>MAIN!C65</f>
        <v>CNY/USD</v>
      </c>
      <c r="D65" t="str">
        <f>MAIN!D65</f>
        <v>CURRENCY</v>
      </c>
      <c r="E65" s="4" t="s">
        <v>713</v>
      </c>
      <c r="F65">
        <f ca="1">MAIN!E65</f>
        <v>-1</v>
      </c>
      <c r="G65">
        <f ca="1">'MEAN REVERSION MODEL'!K65</f>
        <v>6</v>
      </c>
      <c r="H65">
        <f ca="1">'SHORT MODEL'!M65</f>
        <v>2</v>
      </c>
      <c r="I65" s="19">
        <f>'BREAKOUTS+RETRACEMENTS'!F65</f>
        <v>46063</v>
      </c>
      <c r="J65" s="19">
        <f>'BREAKOUTS+RETRACEMENTS'!G65</f>
        <v>0</v>
      </c>
      <c r="K65" s="19">
        <f>'BREAKOUTS+RETRACEMENTS'!H65</f>
        <v>0</v>
      </c>
      <c r="L65" s="19">
        <f>'BREAKOUTS+RETRACEMENTS'!I65</f>
        <v>45957</v>
      </c>
      <c r="M65" s="19">
        <f>'BREAKOUTS+RETRACEMENTS'!J65</f>
        <v>0</v>
      </c>
      <c r="N65" s="19">
        <f>'BREAKOUTS+RETRACEMENTS'!K65</f>
        <v>0</v>
      </c>
      <c r="O65" s="5">
        <f>MAIN!F65</f>
        <v>80.73</v>
      </c>
      <c r="P65" s="19" t="str">
        <f>MAIN!U65</f>
        <v>POSITIVE</v>
      </c>
      <c r="Q65" s="19" t="str">
        <f>MAIN!V65</f>
        <v/>
      </c>
      <c r="R65" s="3" t="str">
        <f>MAIN!X65</f>
        <v>POSITIVE</v>
      </c>
      <c r="S65" s="19" t="str">
        <f>MAIN!AP65</f>
        <v>NEGATIVE</v>
      </c>
      <c r="T65" s="19" t="str">
        <f>MAIN!AY65</f>
        <v>NEGATIVE</v>
      </c>
      <c r="U65" s="26">
        <f>MAIN!AZ65</f>
        <v>98.697999999999993</v>
      </c>
      <c r="V65" s="4">
        <f>MAIN!BF65</f>
        <v>65</v>
      </c>
      <c r="W65" s="4">
        <f>MAIN!BH65</f>
        <v>0</v>
      </c>
      <c r="X65">
        <f>'MEAN REVERSION MODEL'!F65</f>
        <v>3</v>
      </c>
      <c r="Y65">
        <f>'MEAN REVERSION MODEL'!G65</f>
        <v>0</v>
      </c>
      <c r="Z65">
        <f>'MEAN REVERSION MODEL'!H65</f>
        <v>0</v>
      </c>
      <c r="AA65">
        <f>'MEAN REVERSION MODEL'!I65</f>
        <v>1</v>
      </c>
      <c r="AB65">
        <f>'MEAN REVERSION MODEL'!J65</f>
        <v>0</v>
      </c>
      <c r="AC65" s="19">
        <f>'SHORT MODEL'!H65</f>
        <v>45981</v>
      </c>
      <c r="AD65" s="4">
        <f>'SHORT MODEL'!I65</f>
        <v>1</v>
      </c>
      <c r="AE65" s="19">
        <f>'SHORT MODEL'!J65</f>
        <v>46063</v>
      </c>
      <c r="AF65" s="26">
        <f>'SHORT MODEL'!K65</f>
        <v>14.236612294479642</v>
      </c>
    </row>
    <row r="66" spans="1:32" x14ac:dyDescent="0.25">
      <c r="A66" s="14">
        <v>65</v>
      </c>
      <c r="B66" t="str">
        <f>MAIN!B66</f>
        <v>CZKEUR Curncy</v>
      </c>
      <c r="C66" t="str">
        <f>MAIN!C66</f>
        <v>CZK/EUR</v>
      </c>
      <c r="D66" t="str">
        <f>MAIN!D66</f>
        <v>CURRENCY</v>
      </c>
      <c r="E66" s="4" t="s">
        <v>712</v>
      </c>
      <c r="F66">
        <f ca="1">MAIN!E66</f>
        <v>-1</v>
      </c>
      <c r="G66">
        <f ca="1">'MEAN REVERSION MODEL'!K66</f>
        <v>9</v>
      </c>
      <c r="H66">
        <f ca="1">'SHORT MODEL'!M66</f>
        <v>4</v>
      </c>
      <c r="I66" s="19">
        <f>'BREAKOUTS+RETRACEMENTS'!F66</f>
        <v>0</v>
      </c>
      <c r="J66" s="19">
        <f>'BREAKOUTS+RETRACEMENTS'!G66</f>
        <v>0</v>
      </c>
      <c r="K66" s="19">
        <f>'BREAKOUTS+RETRACEMENTS'!H66</f>
        <v>0</v>
      </c>
      <c r="L66" s="19">
        <f>'BREAKOUTS+RETRACEMENTS'!I66</f>
        <v>45958</v>
      </c>
      <c r="M66" s="19">
        <f>'BREAKOUTS+RETRACEMENTS'!J66</f>
        <v>45995</v>
      </c>
      <c r="N66" s="19">
        <f>'BREAKOUTS+RETRACEMENTS'!K66</f>
        <v>0</v>
      </c>
      <c r="O66" s="5">
        <f>MAIN!F66</f>
        <v>52.018000000000001</v>
      </c>
      <c r="P66" s="19" t="str">
        <f>MAIN!U66</f>
        <v>NEGATIVE</v>
      </c>
      <c r="Q66" s="19" t="str">
        <f>MAIN!V66</f>
        <v/>
      </c>
      <c r="R66" s="3" t="str">
        <f>MAIN!X66</f>
        <v>NEGATIVE</v>
      </c>
      <c r="S66" s="19" t="str">
        <f>MAIN!AP66</f>
        <v>NEGATIVE</v>
      </c>
      <c r="T66" s="19" t="str">
        <f>MAIN!AY66</f>
        <v>NEGATIVE</v>
      </c>
      <c r="U66" s="26">
        <f>MAIN!AZ66</f>
        <v>50.24</v>
      </c>
      <c r="V66" s="4">
        <f>MAIN!BF66</f>
        <v>4</v>
      </c>
      <c r="W66" s="4">
        <f>MAIN!BH66</f>
        <v>0</v>
      </c>
      <c r="X66">
        <f>'MEAN REVERSION MODEL'!F66</f>
        <v>5</v>
      </c>
      <c r="Y66">
        <f>'MEAN REVERSION MODEL'!G66</f>
        <v>0</v>
      </c>
      <c r="Z66">
        <f>'MEAN REVERSION MODEL'!H66</f>
        <v>0</v>
      </c>
      <c r="AA66">
        <f>'MEAN REVERSION MODEL'!I66</f>
        <v>1</v>
      </c>
      <c r="AB66">
        <f>'MEAN REVERSION MODEL'!J66</f>
        <v>4</v>
      </c>
      <c r="AC66" s="19">
        <f>'SHORT MODEL'!H66</f>
        <v>46008</v>
      </c>
      <c r="AD66" s="4">
        <f>'SHORT MODEL'!I66</f>
        <v>1</v>
      </c>
      <c r="AE66" s="19">
        <f>'SHORT MODEL'!J66</f>
        <v>46035</v>
      </c>
      <c r="AF66" s="26">
        <f>'SHORT MODEL'!K66</f>
        <v>-14.474810783418697</v>
      </c>
    </row>
    <row r="67" spans="1:32" x14ac:dyDescent="0.25">
      <c r="A67" s="14">
        <v>66</v>
      </c>
      <c r="B67" t="str">
        <f>MAIN!B67</f>
        <v>CZKUSD Curncy</v>
      </c>
      <c r="C67" t="str">
        <f>MAIN!C67</f>
        <v>CZK/USD</v>
      </c>
      <c r="D67" t="str">
        <f>MAIN!D67</f>
        <v>CURRENCY</v>
      </c>
      <c r="E67" s="4" t="s">
        <v>713</v>
      </c>
      <c r="F67">
        <f ca="1">MAIN!E67</f>
        <v>3</v>
      </c>
      <c r="G67">
        <f ca="1">'MEAN REVERSION MODEL'!K67</f>
        <v>9</v>
      </c>
      <c r="H67">
        <f ca="1">'SHORT MODEL'!M67</f>
        <v>2</v>
      </c>
      <c r="I67" s="19">
        <f>'BREAKOUTS+RETRACEMENTS'!F67</f>
        <v>46049</v>
      </c>
      <c r="J67" s="19">
        <f>'BREAKOUTS+RETRACEMENTS'!G67</f>
        <v>0</v>
      </c>
      <c r="K67" s="19">
        <f>'BREAKOUTS+RETRACEMENTS'!H67</f>
        <v>0</v>
      </c>
      <c r="L67" s="19">
        <f>'BREAKOUTS+RETRACEMENTS'!I67</f>
        <v>0</v>
      </c>
      <c r="M67" s="19">
        <f>'BREAKOUTS+RETRACEMENTS'!J67</f>
        <v>0</v>
      </c>
      <c r="N67" s="19">
        <f>'BREAKOUTS+RETRACEMENTS'!K67</f>
        <v>0</v>
      </c>
      <c r="O67" s="5">
        <f>MAIN!F67</f>
        <v>58.234999999999999</v>
      </c>
      <c r="P67" s="19" t="str">
        <f>MAIN!U67</f>
        <v>NEGATIVE</v>
      </c>
      <c r="Q67" s="19" t="str">
        <f>MAIN!V67</f>
        <v/>
      </c>
      <c r="R67" s="3" t="str">
        <f>MAIN!X67</f>
        <v>POSITIVE</v>
      </c>
      <c r="S67" s="19" t="str">
        <f>MAIN!AP67</f>
        <v>NEGATIVE</v>
      </c>
      <c r="T67" s="19" t="str">
        <f>MAIN!AY67</f>
        <v>NEGATIVE</v>
      </c>
      <c r="U67" s="26">
        <f>MAIN!AZ67</f>
        <v>73.691999999999993</v>
      </c>
      <c r="V67" s="4">
        <f>MAIN!BF67</f>
        <v>14</v>
      </c>
      <c r="W67" s="4">
        <f>MAIN!BH67</f>
        <v>0</v>
      </c>
      <c r="X67">
        <f>'MEAN REVERSION MODEL'!F67</f>
        <v>1</v>
      </c>
      <c r="Y67">
        <f>'MEAN REVERSION MODEL'!G67</f>
        <v>0</v>
      </c>
      <c r="Z67">
        <f>'MEAN REVERSION MODEL'!H67</f>
        <v>0</v>
      </c>
      <c r="AA67">
        <f>'MEAN REVERSION MODEL'!I67</f>
        <v>2</v>
      </c>
      <c r="AB67">
        <f>'MEAN REVERSION MODEL'!J67</f>
        <v>4</v>
      </c>
      <c r="AC67" s="19">
        <f>'SHORT MODEL'!H67</f>
        <v>45982</v>
      </c>
      <c r="AD67" s="4">
        <f>'SHORT MODEL'!I67</f>
        <v>1</v>
      </c>
      <c r="AE67" s="19">
        <f>'SHORT MODEL'!J67</f>
        <v>46049</v>
      </c>
      <c r="AF67" s="26">
        <f>'SHORT MODEL'!K67</f>
        <v>-8.2582015073520125</v>
      </c>
    </row>
    <row r="68" spans="1:32" x14ac:dyDescent="0.25">
      <c r="A68" s="14">
        <v>67</v>
      </c>
      <c r="B68" t="str">
        <f>MAIN!B68</f>
        <v>DKKEUR Curncy</v>
      </c>
      <c r="C68" t="str">
        <f>MAIN!C68</f>
        <v>DKK/EUR</v>
      </c>
      <c r="D68" t="str">
        <f>MAIN!D68</f>
        <v>CURRENCY</v>
      </c>
      <c r="E68" s="4" t="s">
        <v>712</v>
      </c>
      <c r="F68">
        <f ca="1">MAIN!E68</f>
        <v>-1</v>
      </c>
      <c r="G68">
        <f ca="1">'MEAN REVERSION MODEL'!K68</f>
        <v>9</v>
      </c>
      <c r="H68">
        <f ca="1">'SHORT MODEL'!M68</f>
        <v>4</v>
      </c>
      <c r="I68" s="19">
        <f>'BREAKOUTS+RETRACEMENTS'!F68</f>
        <v>0</v>
      </c>
      <c r="J68" s="19">
        <f>'BREAKOUTS+RETRACEMENTS'!G68</f>
        <v>0</v>
      </c>
      <c r="K68" s="19">
        <f>'BREAKOUTS+RETRACEMENTS'!H68</f>
        <v>0</v>
      </c>
      <c r="L68" s="19">
        <f>'BREAKOUTS+RETRACEMENTS'!I68</f>
        <v>45958</v>
      </c>
      <c r="M68" s="19">
        <f>'BREAKOUTS+RETRACEMENTS'!J68</f>
        <v>0</v>
      </c>
      <c r="N68" s="19">
        <f>'BREAKOUTS+RETRACEMENTS'!K68</f>
        <v>46031</v>
      </c>
      <c r="O68" s="5">
        <f>MAIN!F68</f>
        <v>53.65</v>
      </c>
      <c r="P68" s="19" t="str">
        <f>MAIN!U68</f>
        <v>NEGATIVE</v>
      </c>
      <c r="Q68" s="19" t="str">
        <f>MAIN!V68</f>
        <v/>
      </c>
      <c r="R68" s="3" t="str">
        <f>MAIN!X68</f>
        <v>NEGATIVE</v>
      </c>
      <c r="S68" s="19" t="str">
        <f>MAIN!AP68</f>
        <v>NEGATIVE</v>
      </c>
      <c r="T68" s="19" t="str">
        <f>MAIN!AY68</f>
        <v>NEGATIVE</v>
      </c>
      <c r="U68" s="26">
        <f>MAIN!AZ68</f>
        <v>40.372999999999998</v>
      </c>
      <c r="V68" s="4">
        <f>MAIN!BF68</f>
        <v>20</v>
      </c>
      <c r="W68" s="4">
        <f>MAIN!BH68</f>
        <v>0</v>
      </c>
      <c r="X68">
        <f>'MEAN REVERSION MODEL'!F68</f>
        <v>5</v>
      </c>
      <c r="Y68">
        <f>'MEAN REVERSION MODEL'!G68</f>
        <v>0</v>
      </c>
      <c r="Z68">
        <f>'MEAN REVERSION MODEL'!H68</f>
        <v>0</v>
      </c>
      <c r="AA68">
        <f>'MEAN REVERSION MODEL'!I68</f>
        <v>2</v>
      </c>
      <c r="AB68">
        <f>'MEAN REVERSION MODEL'!J68</f>
        <v>2</v>
      </c>
      <c r="AC68" s="19">
        <f>'SHORT MODEL'!H68</f>
        <v>46010</v>
      </c>
      <c r="AD68" s="4">
        <f>'SHORT MODEL'!I68</f>
        <v>1</v>
      </c>
      <c r="AE68" s="19">
        <f>'SHORT MODEL'!J68</f>
        <v>46041</v>
      </c>
      <c r="AF68" s="26">
        <f>'SHORT MODEL'!K68</f>
        <v>-12.84301705691653</v>
      </c>
    </row>
    <row r="69" spans="1:32" x14ac:dyDescent="0.25">
      <c r="A69" s="14">
        <v>68</v>
      </c>
      <c r="B69" t="str">
        <f>MAIN!B69</f>
        <v>DKKJPY Curncy</v>
      </c>
      <c r="C69" t="str">
        <f>MAIN!C69</f>
        <v>DKK/JPY</v>
      </c>
      <c r="D69" t="str">
        <f>MAIN!D69</f>
        <v>CURRENCY</v>
      </c>
      <c r="E69" s="4" t="s">
        <v>545</v>
      </c>
      <c r="F69">
        <f ca="1">MAIN!E69</f>
        <v>-1</v>
      </c>
      <c r="G69">
        <f ca="1">'MEAN REVERSION MODEL'!K69</f>
        <v>3</v>
      </c>
      <c r="H69">
        <f ca="1">'SHORT MODEL'!M69</f>
        <v>6</v>
      </c>
      <c r="I69" s="19">
        <f>'BREAKOUTS+RETRACEMENTS'!F69</f>
        <v>45974</v>
      </c>
      <c r="J69" s="19">
        <f>'BREAKOUTS+RETRACEMENTS'!G69</f>
        <v>0</v>
      </c>
      <c r="K69" s="19">
        <f>'BREAKOUTS+RETRACEMENTS'!H69</f>
        <v>0</v>
      </c>
      <c r="L69" s="19">
        <f>'BREAKOUTS+RETRACEMENTS'!I69</f>
        <v>0</v>
      </c>
      <c r="M69" s="19">
        <f>'BREAKOUTS+RETRACEMENTS'!J69</f>
        <v>45995</v>
      </c>
      <c r="N69" s="19">
        <f>'BREAKOUTS+RETRACEMENTS'!K69</f>
        <v>0</v>
      </c>
      <c r="O69" s="5">
        <f>MAIN!F69</f>
        <v>47.094999999999999</v>
      </c>
      <c r="P69" s="19" t="str">
        <f>MAIN!U69</f>
        <v>NEGATIVE</v>
      </c>
      <c r="Q69" s="19" t="str">
        <f>MAIN!V69</f>
        <v/>
      </c>
      <c r="R69" s="3" t="str">
        <f>MAIN!X69</f>
        <v>NEGATIVE</v>
      </c>
      <c r="S69" s="19" t="str">
        <f>MAIN!AP69</f>
        <v>NEGATIVE</v>
      </c>
      <c r="T69" s="19" t="str">
        <f>MAIN!AY69</f>
        <v>NEGATIVE</v>
      </c>
      <c r="U69" s="26">
        <f>MAIN!AZ69</f>
        <v>51.158000000000001</v>
      </c>
      <c r="V69" s="4">
        <f>MAIN!BF69</f>
        <v>0</v>
      </c>
      <c r="W69" s="4">
        <f>MAIN!BH69</f>
        <v>0</v>
      </c>
      <c r="X69">
        <f>'MEAN REVERSION MODEL'!F69</f>
        <v>0</v>
      </c>
      <c r="Y69">
        <f>'MEAN REVERSION MODEL'!G69</f>
        <v>0</v>
      </c>
      <c r="Z69">
        <f>'MEAN REVERSION MODEL'!H69</f>
        <v>0</v>
      </c>
      <c r="AA69">
        <f>'MEAN REVERSION MODEL'!I69</f>
        <v>2</v>
      </c>
      <c r="AB69">
        <f>'MEAN REVERSION MODEL'!J69</f>
        <v>0</v>
      </c>
      <c r="AC69" s="19">
        <f>'SHORT MODEL'!H69</f>
        <v>45975</v>
      </c>
      <c r="AD69" s="4">
        <f>'SHORT MODEL'!I69</f>
        <v>1</v>
      </c>
      <c r="AE69" s="19">
        <f>'SHORT MODEL'!J69</f>
        <v>46045</v>
      </c>
      <c r="AF69" s="26">
        <f>'SHORT MODEL'!K69</f>
        <v>-19.397450198062934</v>
      </c>
    </row>
    <row r="70" spans="1:32" x14ac:dyDescent="0.25">
      <c r="A70" s="14">
        <v>69</v>
      </c>
      <c r="B70" t="str">
        <f>MAIN!B70</f>
        <v>DKKUSD Curncy</v>
      </c>
      <c r="C70" t="str">
        <f>MAIN!C70</f>
        <v>DKK/USD</v>
      </c>
      <c r="D70" t="str">
        <f>MAIN!D70</f>
        <v>CURRENCY</v>
      </c>
      <c r="E70" s="4" t="s">
        <v>713</v>
      </c>
      <c r="F70">
        <f ca="1">MAIN!E70</f>
        <v>5</v>
      </c>
      <c r="G70">
        <f ca="1">'MEAN REVERSION MODEL'!K70</f>
        <v>6</v>
      </c>
      <c r="H70">
        <f ca="1">'SHORT MODEL'!M70</f>
        <v>2</v>
      </c>
      <c r="I70" s="19">
        <f>'BREAKOUTS+RETRACEMENTS'!F70</f>
        <v>0</v>
      </c>
      <c r="J70" s="19">
        <f>'BREAKOUTS+RETRACEMENTS'!G70</f>
        <v>0</v>
      </c>
      <c r="K70" s="19">
        <f>'BREAKOUTS+RETRACEMENTS'!H70</f>
        <v>0</v>
      </c>
      <c r="L70" s="19">
        <f>'BREAKOUTS+RETRACEMENTS'!I70</f>
        <v>45958</v>
      </c>
      <c r="M70" s="19">
        <f>'BREAKOUTS+RETRACEMENTS'!J70</f>
        <v>46052</v>
      </c>
      <c r="N70" s="19">
        <f>'BREAKOUTS+RETRACEMENTS'!K70</f>
        <v>0</v>
      </c>
      <c r="O70" s="5">
        <f>MAIN!F70</f>
        <v>57.85</v>
      </c>
      <c r="P70" s="19" t="str">
        <f>MAIN!U70</f>
        <v>NEGATIVE</v>
      </c>
      <c r="Q70" s="19" t="str">
        <f>MAIN!V70</f>
        <v/>
      </c>
      <c r="R70" s="3" t="str">
        <f>MAIN!X70</f>
        <v>POSITIVE</v>
      </c>
      <c r="S70" s="19" t="str">
        <f>MAIN!AP70</f>
        <v>NEGATIVE</v>
      </c>
      <c r="T70" s="19" t="str">
        <f>MAIN!AY70</f>
        <v>NEGATIVE</v>
      </c>
      <c r="U70" s="26">
        <f>MAIN!AZ70</f>
        <v>70.234999999999999</v>
      </c>
      <c r="V70" s="4">
        <f>MAIN!BF70</f>
        <v>14</v>
      </c>
      <c r="W70" s="4">
        <f>MAIN!BH70</f>
        <v>0</v>
      </c>
      <c r="X70">
        <f>'MEAN REVERSION MODEL'!F70</f>
        <v>5</v>
      </c>
      <c r="Y70">
        <f>'MEAN REVERSION MODEL'!G70</f>
        <v>0</v>
      </c>
      <c r="Z70">
        <f>'MEAN REVERSION MODEL'!H70</f>
        <v>0</v>
      </c>
      <c r="AA70">
        <f>'MEAN REVERSION MODEL'!I70</f>
        <v>0</v>
      </c>
      <c r="AB70">
        <f>'MEAN REVERSION MODEL'!J70</f>
        <v>3</v>
      </c>
      <c r="AC70" s="19">
        <f>'SHORT MODEL'!H70</f>
        <v>45982</v>
      </c>
      <c r="AD70" s="4">
        <f>'SHORT MODEL'!I70</f>
        <v>1</v>
      </c>
      <c r="AE70" s="19">
        <f>'SHORT MODEL'!J70</f>
        <v>46049</v>
      </c>
      <c r="AF70" s="26">
        <f>'SHORT MODEL'!K70</f>
        <v>-8.6430935769721273</v>
      </c>
    </row>
    <row r="71" spans="1:32" x14ac:dyDescent="0.25">
      <c r="A71" s="14">
        <v>70</v>
      </c>
      <c r="B71" t="str">
        <f>MAIN!B71</f>
        <v>EURUSD Curncy</v>
      </c>
      <c r="C71" t="str">
        <f>MAIN!C71</f>
        <v>EUR/USD</v>
      </c>
      <c r="D71" t="str">
        <f>MAIN!D71</f>
        <v>CURRENCY</v>
      </c>
      <c r="E71" s="4" t="s">
        <v>713</v>
      </c>
      <c r="F71">
        <f ca="1">MAIN!E71</f>
        <v>3</v>
      </c>
      <c r="G71">
        <f ca="1">'MEAN REVERSION MODEL'!K71</f>
        <v>6</v>
      </c>
      <c r="H71">
        <f ca="1">'SHORT MODEL'!M71</f>
        <v>2</v>
      </c>
      <c r="I71" s="19">
        <f>'BREAKOUTS+RETRACEMENTS'!F71</f>
        <v>0</v>
      </c>
      <c r="J71" s="19">
        <f>'BREAKOUTS+RETRACEMENTS'!G71</f>
        <v>0</v>
      </c>
      <c r="K71" s="19">
        <f>'BREAKOUTS+RETRACEMENTS'!H71</f>
        <v>0</v>
      </c>
      <c r="L71" s="19">
        <f>'BREAKOUTS+RETRACEMENTS'!I71</f>
        <v>45958</v>
      </c>
      <c r="M71" s="19">
        <f>'BREAKOUTS+RETRACEMENTS'!J71</f>
        <v>0</v>
      </c>
      <c r="N71" s="19">
        <f>'BREAKOUTS+RETRACEMENTS'!K71</f>
        <v>0</v>
      </c>
      <c r="O71" s="5">
        <f>MAIN!F71</f>
        <v>58.173999999999999</v>
      </c>
      <c r="P71" s="19" t="str">
        <f>MAIN!U71</f>
        <v>NEGATIVE</v>
      </c>
      <c r="Q71" s="19" t="str">
        <f>MAIN!V71</f>
        <v/>
      </c>
      <c r="R71" s="3" t="str">
        <f>MAIN!X71</f>
        <v>POSITIVE</v>
      </c>
      <c r="S71" s="19" t="str">
        <f>MAIN!AP71</f>
        <v>NEGATIVE</v>
      </c>
      <c r="T71" s="19" t="str">
        <f>MAIN!AY71</f>
        <v>NEGATIVE</v>
      </c>
      <c r="U71" s="26">
        <f>MAIN!AZ71</f>
        <v>70.980999999999995</v>
      </c>
      <c r="V71" s="4">
        <f>MAIN!BF71</f>
        <v>14</v>
      </c>
      <c r="W71" s="4">
        <f>MAIN!BH71</f>
        <v>0</v>
      </c>
      <c r="X71">
        <f>'MEAN REVERSION MODEL'!F71</f>
        <v>1</v>
      </c>
      <c r="Y71">
        <f>'MEAN REVERSION MODEL'!G71</f>
        <v>0</v>
      </c>
      <c r="Z71">
        <f>'MEAN REVERSION MODEL'!H71</f>
        <v>0</v>
      </c>
      <c r="AA71">
        <f>'MEAN REVERSION MODEL'!I71</f>
        <v>0</v>
      </c>
      <c r="AB71">
        <f>'MEAN REVERSION MODEL'!J71</f>
        <v>3</v>
      </c>
      <c r="AC71" s="19">
        <f>'SHORT MODEL'!H71</f>
        <v>45982</v>
      </c>
      <c r="AD71" s="4">
        <f>'SHORT MODEL'!I71</f>
        <v>1</v>
      </c>
      <c r="AE71" s="19">
        <f>'SHORT MODEL'!J71</f>
        <v>46049</v>
      </c>
      <c r="AF71" s="26">
        <f>'SHORT MODEL'!K71</f>
        <v>-8.3190814854841264</v>
      </c>
    </row>
    <row r="72" spans="1:32" x14ac:dyDescent="0.25">
      <c r="A72" s="14">
        <v>71</v>
      </c>
      <c r="B72" t="str">
        <f>MAIN!B72</f>
        <v>GBPEUR Curncy</v>
      </c>
      <c r="C72" t="str">
        <f>MAIN!C72</f>
        <v>GBP/EUR</v>
      </c>
      <c r="D72" t="str">
        <f>MAIN!D72</f>
        <v>CURRENCY</v>
      </c>
      <c r="E72" s="4" t="s">
        <v>712</v>
      </c>
      <c r="F72">
        <f ca="1">MAIN!E72</f>
        <v>-1</v>
      </c>
      <c r="G72">
        <f ca="1">'MEAN REVERSION MODEL'!K72</f>
        <v>6</v>
      </c>
      <c r="H72">
        <f ca="1">'SHORT MODEL'!M72</f>
        <v>4</v>
      </c>
      <c r="I72" s="19">
        <f>'BREAKOUTS+RETRACEMENTS'!F72</f>
        <v>0</v>
      </c>
      <c r="J72" s="19">
        <f>'BREAKOUTS+RETRACEMENTS'!G72</f>
        <v>45965</v>
      </c>
      <c r="K72" s="19">
        <f>'BREAKOUTS+RETRACEMENTS'!H72</f>
        <v>0</v>
      </c>
      <c r="L72" s="19">
        <f>'BREAKOUTS+RETRACEMENTS'!I72</f>
        <v>45958</v>
      </c>
      <c r="M72" s="19">
        <f>'BREAKOUTS+RETRACEMENTS'!J72</f>
        <v>0</v>
      </c>
      <c r="N72" s="19">
        <f>'BREAKOUTS+RETRACEMENTS'!K72</f>
        <v>0</v>
      </c>
      <c r="O72" s="5">
        <f>MAIN!F72</f>
        <v>43.49</v>
      </c>
      <c r="P72" s="19" t="str">
        <f>MAIN!U72</f>
        <v>NEGATIVE</v>
      </c>
      <c r="Q72" s="19" t="str">
        <f>MAIN!V72</f>
        <v/>
      </c>
      <c r="R72" s="3" t="str">
        <f>MAIN!X72</f>
        <v>NEGATIVE</v>
      </c>
      <c r="S72" s="19" t="str">
        <f>MAIN!AP72</f>
        <v>NEGATIVE</v>
      </c>
      <c r="T72" s="19" t="str">
        <f>MAIN!AY72</f>
        <v>NEGATIVE</v>
      </c>
      <c r="U72" s="26">
        <f>MAIN!AZ72</f>
        <v>38.472000000000001</v>
      </c>
      <c r="V72" s="4">
        <f>MAIN!BF72</f>
        <v>0</v>
      </c>
      <c r="W72" s="4">
        <f>MAIN!BH72</f>
        <v>0</v>
      </c>
      <c r="X72">
        <f>'MEAN REVERSION MODEL'!F72</f>
        <v>0</v>
      </c>
      <c r="Y72">
        <f>'MEAN REVERSION MODEL'!G72</f>
        <v>4</v>
      </c>
      <c r="Z72">
        <f>'MEAN REVERSION MODEL'!H72</f>
        <v>0</v>
      </c>
      <c r="AA72">
        <f>'MEAN REVERSION MODEL'!I72</f>
        <v>0</v>
      </c>
      <c r="AB72">
        <f>'MEAN REVERSION MODEL'!J72</f>
        <v>2</v>
      </c>
      <c r="AC72" s="19">
        <f>'SHORT MODEL'!H72</f>
        <v>45975</v>
      </c>
      <c r="AD72" s="4">
        <f>'SHORT MODEL'!I72</f>
        <v>1</v>
      </c>
      <c r="AE72" s="19">
        <f>'SHORT MODEL'!J72</f>
        <v>46057</v>
      </c>
      <c r="AF72" s="26">
        <f>'SHORT MODEL'!K72</f>
        <v>-23.002647245615336</v>
      </c>
    </row>
    <row r="73" spans="1:32" x14ac:dyDescent="0.25">
      <c r="A73" s="14">
        <v>72</v>
      </c>
      <c r="B73" t="str">
        <f>MAIN!B73</f>
        <v>GBPJPY Curncy</v>
      </c>
      <c r="C73" t="str">
        <f>MAIN!C73</f>
        <v>GBP/JPY</v>
      </c>
      <c r="D73" t="str">
        <f>MAIN!D73</f>
        <v>CURRENCY</v>
      </c>
      <c r="E73" s="4" t="s">
        <v>545</v>
      </c>
      <c r="F73">
        <f ca="1">MAIN!E73</f>
        <v>1</v>
      </c>
      <c r="G73">
        <f ca="1">'MEAN REVERSION MODEL'!K73</f>
        <v>6</v>
      </c>
      <c r="H73">
        <f ca="1">'SHORT MODEL'!M73</f>
        <v>4</v>
      </c>
      <c r="I73" s="19">
        <f>'BREAKOUTS+RETRACEMENTS'!F73</f>
        <v>45994</v>
      </c>
      <c r="J73" s="19">
        <f>'BREAKOUTS+RETRACEMENTS'!G73</f>
        <v>0</v>
      </c>
      <c r="K73" s="19">
        <f>'BREAKOUTS+RETRACEMENTS'!H73</f>
        <v>0</v>
      </c>
      <c r="L73" s="19">
        <f>'BREAKOUTS+RETRACEMENTS'!I73</f>
        <v>45959</v>
      </c>
      <c r="M73" s="19">
        <f>'BREAKOUTS+RETRACEMENTS'!J73</f>
        <v>46038</v>
      </c>
      <c r="N73" s="19">
        <f>'BREAKOUTS+RETRACEMENTS'!K73</f>
        <v>0</v>
      </c>
      <c r="O73" s="5">
        <f>MAIN!F73</f>
        <v>44.527999999999999</v>
      </c>
      <c r="P73" s="19" t="str">
        <f>MAIN!U73</f>
        <v>NEGATIVE</v>
      </c>
      <c r="Q73" s="19" t="str">
        <f>MAIN!V73</f>
        <v/>
      </c>
      <c r="R73" s="3" t="str">
        <f>MAIN!X73</f>
        <v>NEGATIVE</v>
      </c>
      <c r="S73" s="19" t="str">
        <f>MAIN!AP73</f>
        <v>NEGATIVE</v>
      </c>
      <c r="T73" s="19" t="str">
        <f>MAIN!AY73</f>
        <v>NEGATIVE</v>
      </c>
      <c r="U73" s="26">
        <f>MAIN!AZ73</f>
        <v>47.493000000000002</v>
      </c>
      <c r="V73" s="4">
        <f>MAIN!BF73</f>
        <v>0</v>
      </c>
      <c r="W73" s="4">
        <f>MAIN!BH73</f>
        <v>0</v>
      </c>
      <c r="X73">
        <f>'MEAN REVERSION MODEL'!F73</f>
        <v>0</v>
      </c>
      <c r="Y73">
        <f>'MEAN REVERSION MODEL'!G73</f>
        <v>1</v>
      </c>
      <c r="Z73">
        <f>'MEAN REVERSION MODEL'!H73</f>
        <v>0</v>
      </c>
      <c r="AA73">
        <f>'MEAN REVERSION MODEL'!I73</f>
        <v>0</v>
      </c>
      <c r="AB73">
        <f>'MEAN REVERSION MODEL'!J73</f>
        <v>1</v>
      </c>
      <c r="AC73" s="19">
        <f>'SHORT MODEL'!H73</f>
        <v>45975</v>
      </c>
      <c r="AD73" s="4">
        <f>'SHORT MODEL'!I73</f>
        <v>1</v>
      </c>
      <c r="AE73" s="19">
        <f>'SHORT MODEL'!J73</f>
        <v>46057</v>
      </c>
      <c r="AF73" s="26">
        <f>'SHORT MODEL'!K73</f>
        <v>-21.9651134282066</v>
      </c>
    </row>
    <row r="74" spans="1:32" x14ac:dyDescent="0.25">
      <c r="A74" s="14">
        <v>73</v>
      </c>
      <c r="B74" t="str">
        <f>MAIN!B74</f>
        <v>GBPUSD Curncy</v>
      </c>
      <c r="C74" t="str">
        <f>MAIN!C74</f>
        <v>GBP/USD</v>
      </c>
      <c r="D74" t="str">
        <f>MAIN!D74</f>
        <v>CURRENCY</v>
      </c>
      <c r="E74" s="4" t="s">
        <v>713</v>
      </c>
      <c r="F74">
        <f ca="1">MAIN!E74</f>
        <v>5</v>
      </c>
      <c r="G74">
        <f ca="1">'MEAN REVERSION MODEL'!K74</f>
        <v>3</v>
      </c>
      <c r="H74">
        <f ca="1">'SHORT MODEL'!M74</f>
        <v>2</v>
      </c>
      <c r="I74" s="19">
        <f>'BREAKOUTS+RETRACEMENTS'!F74</f>
        <v>0</v>
      </c>
      <c r="J74" s="19">
        <f>'BREAKOUTS+RETRACEMENTS'!G74</f>
        <v>0</v>
      </c>
      <c r="K74" s="19">
        <f>'BREAKOUTS+RETRACEMENTS'!H74</f>
        <v>0</v>
      </c>
      <c r="L74" s="19">
        <f>'BREAKOUTS+RETRACEMENTS'!I74</f>
        <v>45958</v>
      </c>
      <c r="M74" s="19">
        <f>'BREAKOUTS+RETRACEMENTS'!J74</f>
        <v>46057</v>
      </c>
      <c r="N74" s="19">
        <f>'BREAKOUTS+RETRACEMENTS'!K74</f>
        <v>0</v>
      </c>
      <c r="O74" s="5">
        <f>MAIN!F74</f>
        <v>54.155000000000001</v>
      </c>
      <c r="P74" s="19" t="str">
        <f>MAIN!U74</f>
        <v>NEGATIVE</v>
      </c>
      <c r="Q74" s="19" t="str">
        <f>MAIN!V74</f>
        <v/>
      </c>
      <c r="R74" s="3" t="str">
        <f>MAIN!X74</f>
        <v>POSITIVE</v>
      </c>
      <c r="S74" s="19" t="str">
        <f>MAIN!AP74</f>
        <v>NEGATIVE</v>
      </c>
      <c r="T74" s="19" t="str">
        <f>MAIN!AY74</f>
        <v>NEGATIVE</v>
      </c>
      <c r="U74" s="26">
        <f>MAIN!AZ74</f>
        <v>68.524000000000001</v>
      </c>
      <c r="V74" s="4">
        <f>MAIN!BF74</f>
        <v>3</v>
      </c>
      <c r="W74" s="4">
        <f>MAIN!BH74</f>
        <v>0</v>
      </c>
      <c r="X74">
        <f>'MEAN REVERSION MODEL'!F74</f>
        <v>0</v>
      </c>
      <c r="Y74">
        <f>'MEAN REVERSION MODEL'!G74</f>
        <v>0</v>
      </c>
      <c r="Z74">
        <f>'MEAN REVERSION MODEL'!H74</f>
        <v>0</v>
      </c>
      <c r="AA74">
        <f>'MEAN REVERSION MODEL'!I74</f>
        <v>0</v>
      </c>
      <c r="AB74">
        <f>'MEAN REVERSION MODEL'!J74</f>
        <v>3</v>
      </c>
      <c r="AC74" s="19">
        <f>'SHORT MODEL'!H74</f>
        <v>45981</v>
      </c>
      <c r="AD74" s="4">
        <f>'SHORT MODEL'!I74</f>
        <v>1</v>
      </c>
      <c r="AE74" s="19">
        <f>'SHORT MODEL'!J74</f>
        <v>46049</v>
      </c>
      <c r="AF74" s="26">
        <f>'SHORT MODEL'!K74</f>
        <v>-12.338201206095619</v>
      </c>
    </row>
    <row r="75" spans="1:32" x14ac:dyDescent="0.25">
      <c r="A75" s="14">
        <v>74</v>
      </c>
      <c r="B75" t="str">
        <f>MAIN!B75</f>
        <v>HKDEUR Curncy</v>
      </c>
      <c r="C75" t="str">
        <f>MAIN!C75</f>
        <v>HKD/EUR</v>
      </c>
      <c r="D75" t="str">
        <f>MAIN!D75</f>
        <v>CURRENCY</v>
      </c>
      <c r="E75" s="4" t="s">
        <v>712</v>
      </c>
      <c r="F75">
        <f ca="1">MAIN!E75</f>
        <v>-1</v>
      </c>
      <c r="G75">
        <f ca="1">'MEAN REVERSION MODEL'!K75</f>
        <v>3</v>
      </c>
      <c r="H75">
        <f ca="1">'SHORT MODEL'!M75</f>
        <v>6</v>
      </c>
      <c r="I75" s="19">
        <f>'BREAKOUTS+RETRACEMENTS'!F75</f>
        <v>0</v>
      </c>
      <c r="J75" s="19">
        <f>'BREAKOUTS+RETRACEMENTS'!G75</f>
        <v>46049</v>
      </c>
      <c r="K75" s="19">
        <f>'BREAKOUTS+RETRACEMENTS'!H75</f>
        <v>0</v>
      </c>
      <c r="L75" s="19">
        <f>'BREAKOUTS+RETRACEMENTS'!I75</f>
        <v>45958</v>
      </c>
      <c r="M75" s="19">
        <f>'BREAKOUTS+RETRACEMENTS'!J75</f>
        <v>0</v>
      </c>
      <c r="N75" s="19">
        <f>'BREAKOUTS+RETRACEMENTS'!K75</f>
        <v>0</v>
      </c>
      <c r="O75" s="5">
        <f>MAIN!F75</f>
        <v>39.215000000000003</v>
      </c>
      <c r="P75" s="19" t="str">
        <f>MAIN!U75</f>
        <v>NEGATIVE</v>
      </c>
      <c r="Q75" s="19" t="str">
        <f>MAIN!V75</f>
        <v/>
      </c>
      <c r="R75" s="3" t="str">
        <f>MAIN!X75</f>
        <v>NEGATIVE</v>
      </c>
      <c r="S75" s="19" t="str">
        <f>MAIN!AP75</f>
        <v>NEGATIVE</v>
      </c>
      <c r="T75" s="19" t="str">
        <f>MAIN!AY75</f>
        <v>NEGATIVE</v>
      </c>
      <c r="U75" s="26">
        <f>MAIN!AZ75</f>
        <v>25.951000000000001</v>
      </c>
      <c r="V75" s="4">
        <f>MAIN!BF75</f>
        <v>0</v>
      </c>
      <c r="W75" s="4">
        <f>MAIN!BH75</f>
        <v>0</v>
      </c>
      <c r="X75">
        <f>'MEAN REVERSION MODEL'!F75</f>
        <v>0</v>
      </c>
      <c r="Y75">
        <f>'MEAN REVERSION MODEL'!G75</f>
        <v>0</v>
      </c>
      <c r="Z75">
        <f>'MEAN REVERSION MODEL'!H75</f>
        <v>0</v>
      </c>
      <c r="AA75">
        <f>'MEAN REVERSION MODEL'!I75</f>
        <v>3</v>
      </c>
      <c r="AB75">
        <f>'MEAN REVERSION MODEL'!J75</f>
        <v>0</v>
      </c>
      <c r="AC75" s="19">
        <f>'SHORT MODEL'!H75</f>
        <v>46049</v>
      </c>
      <c r="AD75" s="4">
        <f>'SHORT MODEL'!I75</f>
        <v>1</v>
      </c>
      <c r="AE75" s="19">
        <f>'SHORT MODEL'!J75</f>
        <v>46041</v>
      </c>
      <c r="AF75" s="26">
        <f>'SHORT MODEL'!K75</f>
        <v>-27.277670139837085</v>
      </c>
    </row>
    <row r="76" spans="1:32" x14ac:dyDescent="0.25">
      <c r="A76" s="14">
        <v>75</v>
      </c>
      <c r="B76" t="str">
        <f>MAIN!B76</f>
        <v>HKDUSD Curncy</v>
      </c>
      <c r="C76" t="str">
        <f>MAIN!C76</f>
        <v>HKD/USD</v>
      </c>
      <c r="D76" t="str">
        <f>MAIN!D76</f>
        <v>CURRENCY</v>
      </c>
      <c r="E76" s="4" t="s">
        <v>713</v>
      </c>
      <c r="F76">
        <f ca="1">MAIN!E76</f>
        <v>-1</v>
      </c>
      <c r="G76">
        <f ca="1">'MEAN REVERSION MODEL'!K76</f>
        <v>6</v>
      </c>
      <c r="H76">
        <f ca="1">'SHORT MODEL'!M76</f>
        <v>7</v>
      </c>
      <c r="I76" s="19">
        <f>'BREAKOUTS+RETRACEMENTS'!F76</f>
        <v>0</v>
      </c>
      <c r="J76" s="19">
        <f>'BREAKOUTS+RETRACEMENTS'!G76</f>
        <v>0</v>
      </c>
      <c r="K76" s="19">
        <f>'BREAKOUTS+RETRACEMENTS'!H76</f>
        <v>0</v>
      </c>
      <c r="L76" s="19">
        <f>'BREAKOUTS+RETRACEMENTS'!I76</f>
        <v>45958</v>
      </c>
      <c r="M76" s="19">
        <f>'BREAKOUTS+RETRACEMENTS'!J76</f>
        <v>0</v>
      </c>
      <c r="N76" s="19">
        <f>'BREAKOUTS+RETRACEMENTS'!K76</f>
        <v>0</v>
      </c>
      <c r="O76" s="5">
        <f>MAIN!F76</f>
        <v>25.283000000000001</v>
      </c>
      <c r="P76" s="19" t="str">
        <f>MAIN!U76</f>
        <v>NEGATIVE</v>
      </c>
      <c r="Q76" s="19" t="str">
        <f>MAIN!V76</f>
        <v/>
      </c>
      <c r="R76" s="3" t="str">
        <f>MAIN!X76</f>
        <v>NEGATIVE</v>
      </c>
      <c r="S76" s="19" t="str">
        <f>MAIN!AP76</f>
        <v>NEGATIVE</v>
      </c>
      <c r="T76" s="19" t="str">
        <f>MAIN!AY76</f>
        <v>NEGATIVE</v>
      </c>
      <c r="U76" s="26">
        <f>MAIN!AZ76</f>
        <v>14.609</v>
      </c>
      <c r="V76" s="4">
        <f>MAIN!BF76</f>
        <v>0</v>
      </c>
      <c r="W76" s="4">
        <f>MAIN!BH76</f>
        <v>0</v>
      </c>
      <c r="X76">
        <f>'MEAN REVERSION MODEL'!F76</f>
        <v>2</v>
      </c>
      <c r="Y76">
        <f>'MEAN REVERSION MODEL'!G76</f>
        <v>0</v>
      </c>
      <c r="Z76">
        <f>'MEAN REVERSION MODEL'!H76</f>
        <v>0</v>
      </c>
      <c r="AA76">
        <f>'MEAN REVERSION MODEL'!I76</f>
        <v>0</v>
      </c>
      <c r="AB76">
        <f>'MEAN REVERSION MODEL'!J76</f>
        <v>1</v>
      </c>
      <c r="AC76" s="19">
        <f>'SHORT MODEL'!H76</f>
        <v>46063</v>
      </c>
      <c r="AD76" s="4">
        <f>'SHORT MODEL'!I76</f>
        <v>1</v>
      </c>
      <c r="AE76" s="19">
        <f>'SHORT MODEL'!J76</f>
        <v>46034</v>
      </c>
      <c r="AF76" s="26">
        <f>'SHORT MODEL'!K76</f>
        <v>-41.209725208043722</v>
      </c>
    </row>
    <row r="77" spans="1:32" x14ac:dyDescent="0.25">
      <c r="A77" s="14">
        <v>76</v>
      </c>
      <c r="B77" t="str">
        <f>MAIN!B77</f>
        <v>HUFEUR Curncy</v>
      </c>
      <c r="C77" t="str">
        <f>MAIN!C77</f>
        <v>HUF/EUR</v>
      </c>
      <c r="D77" t="str">
        <f>MAIN!D77</f>
        <v>CURRENCY</v>
      </c>
      <c r="E77" s="4" t="s">
        <v>712</v>
      </c>
      <c r="F77">
        <f ca="1">MAIN!E77</f>
        <v>4</v>
      </c>
      <c r="G77">
        <f ca="1">'MEAN REVERSION MODEL'!K77</f>
        <v>3</v>
      </c>
      <c r="H77">
        <f ca="1">'SHORT MODEL'!M77</f>
        <v>2</v>
      </c>
      <c r="I77" s="19">
        <f>'BREAKOUTS+RETRACEMENTS'!F77</f>
        <v>45966</v>
      </c>
      <c r="J77" s="19">
        <f>'BREAKOUTS+RETRACEMENTS'!G77</f>
        <v>0</v>
      </c>
      <c r="K77" s="19">
        <f>'BREAKOUTS+RETRACEMENTS'!H77</f>
        <v>0</v>
      </c>
      <c r="L77" s="19">
        <f>'BREAKOUTS+RETRACEMENTS'!I77</f>
        <v>45958</v>
      </c>
      <c r="M77" s="19">
        <f>'BREAKOUTS+RETRACEMENTS'!J77</f>
        <v>0</v>
      </c>
      <c r="N77" s="19">
        <f>'BREAKOUTS+RETRACEMENTS'!K77</f>
        <v>0</v>
      </c>
      <c r="O77" s="5">
        <f>MAIN!F77</f>
        <v>64.861000000000004</v>
      </c>
      <c r="P77" s="19" t="str">
        <f>MAIN!U77</f>
        <v>POSITIVE</v>
      </c>
      <c r="Q77" s="19" t="str">
        <f>MAIN!V77</f>
        <v/>
      </c>
      <c r="R77" s="3" t="str">
        <f>MAIN!X77</f>
        <v>POSITIVE</v>
      </c>
      <c r="S77" s="19" t="str">
        <f>MAIN!AP77</f>
        <v>NEGATIVE</v>
      </c>
      <c r="T77" s="19" t="str">
        <f>MAIN!AY77</f>
        <v>NEGATIVE</v>
      </c>
      <c r="U77" s="26">
        <f>MAIN!AZ77</f>
        <v>75.289000000000001</v>
      </c>
      <c r="V77" s="4">
        <f>MAIN!BF77</f>
        <v>19</v>
      </c>
      <c r="W77" s="4">
        <f>MAIN!BH77</f>
        <v>0</v>
      </c>
      <c r="X77">
        <f>'MEAN REVERSION MODEL'!F77</f>
        <v>0</v>
      </c>
      <c r="Y77">
        <f>'MEAN REVERSION MODEL'!G77</f>
        <v>0</v>
      </c>
      <c r="Z77">
        <f>'MEAN REVERSION MODEL'!H77</f>
        <v>0</v>
      </c>
      <c r="AA77">
        <f>'MEAN REVERSION MODEL'!I77</f>
        <v>2</v>
      </c>
      <c r="AB77">
        <f>'MEAN REVERSION MODEL'!J77</f>
        <v>0</v>
      </c>
      <c r="AC77" s="19">
        <f>'SHORT MODEL'!H77</f>
        <v>46014</v>
      </c>
      <c r="AD77" s="4">
        <f>'SHORT MODEL'!I77</f>
        <v>1</v>
      </c>
      <c r="AE77" s="19">
        <f>'SHORT MODEL'!J77</f>
        <v>46062</v>
      </c>
      <c r="AF77" s="26">
        <f>'SHORT MODEL'!K77</f>
        <v>-1.6319181938401641</v>
      </c>
    </row>
    <row r="78" spans="1:32" x14ac:dyDescent="0.25">
      <c r="A78" s="14">
        <v>77</v>
      </c>
      <c r="B78" t="str">
        <f>MAIN!B78</f>
        <v>HUFUSD Curncy</v>
      </c>
      <c r="C78" t="str">
        <f>MAIN!C78</f>
        <v>HUF/USD</v>
      </c>
      <c r="D78" t="str">
        <f>MAIN!D78</f>
        <v>CURRENCY</v>
      </c>
      <c r="E78" s="4" t="s">
        <v>713</v>
      </c>
      <c r="F78">
        <f ca="1">MAIN!E78</f>
        <v>5</v>
      </c>
      <c r="G78">
        <f ca="1">'MEAN REVERSION MODEL'!K78</f>
        <v>6</v>
      </c>
      <c r="H78">
        <f ca="1">'SHORT MODEL'!M78</f>
        <v>2</v>
      </c>
      <c r="I78" s="19">
        <f>'BREAKOUTS+RETRACEMENTS'!F78</f>
        <v>45995</v>
      </c>
      <c r="J78" s="19">
        <f>'BREAKOUTS+RETRACEMENTS'!G78</f>
        <v>0</v>
      </c>
      <c r="K78" s="19">
        <f>'BREAKOUTS+RETRACEMENTS'!H78</f>
        <v>0</v>
      </c>
      <c r="L78" s="19">
        <f>'BREAKOUTS+RETRACEMENTS'!I78</f>
        <v>0</v>
      </c>
      <c r="M78" s="19">
        <f>'BREAKOUTS+RETRACEMENTS'!J78</f>
        <v>0</v>
      </c>
      <c r="N78" s="19">
        <f>'BREAKOUTS+RETRACEMENTS'!K78</f>
        <v>0</v>
      </c>
      <c r="O78" s="5">
        <f>MAIN!F78</f>
        <v>63.238</v>
      </c>
      <c r="P78" s="19" t="str">
        <f>MAIN!U78</f>
        <v>POSITIVE</v>
      </c>
      <c r="Q78" s="19" t="str">
        <f>MAIN!V78</f>
        <v/>
      </c>
      <c r="R78" s="3" t="str">
        <f>MAIN!X78</f>
        <v>POSITIVE</v>
      </c>
      <c r="S78" s="19" t="str">
        <f>MAIN!AP78</f>
        <v>NEGATIVE</v>
      </c>
      <c r="T78" s="19" t="str">
        <f>MAIN!AY78</f>
        <v>POSITIVE</v>
      </c>
      <c r="U78" s="26">
        <f>MAIN!AZ78</f>
        <v>80.668999999999997</v>
      </c>
      <c r="V78" s="4">
        <f>MAIN!BF78</f>
        <v>16</v>
      </c>
      <c r="W78" s="4">
        <f>MAIN!BH78</f>
        <v>0</v>
      </c>
      <c r="X78">
        <f>'MEAN REVERSION MODEL'!F78</f>
        <v>0</v>
      </c>
      <c r="Y78">
        <f>'MEAN REVERSION MODEL'!G78</f>
        <v>0</v>
      </c>
      <c r="Z78">
        <f>'MEAN REVERSION MODEL'!H78</f>
        <v>0</v>
      </c>
      <c r="AA78">
        <f>'MEAN REVERSION MODEL'!I78</f>
        <v>2</v>
      </c>
      <c r="AB78">
        <f>'MEAN REVERSION MODEL'!J78</f>
        <v>3</v>
      </c>
      <c r="AC78" s="19">
        <f>'SHORT MODEL'!H78</f>
        <v>45982</v>
      </c>
      <c r="AD78" s="4">
        <f>'SHORT MODEL'!I78</f>
        <v>1</v>
      </c>
      <c r="AE78" s="19">
        <f>'SHORT MODEL'!J78</f>
        <v>46049</v>
      </c>
      <c r="AF78" s="26">
        <f>'SHORT MODEL'!K78</f>
        <v>-3.2547705028654477</v>
      </c>
    </row>
    <row r="79" spans="1:32" x14ac:dyDescent="0.25">
      <c r="A79" s="14">
        <v>78</v>
      </c>
      <c r="B79" t="str">
        <f>MAIN!B79</f>
        <v>INRUSD Curncy</v>
      </c>
      <c r="C79" t="str">
        <f>MAIN!C79</f>
        <v>INR/USD</v>
      </c>
      <c r="D79" t="str">
        <f>MAIN!D79</f>
        <v>CURRENCY</v>
      </c>
      <c r="E79" s="4" t="s">
        <v>713</v>
      </c>
      <c r="F79">
        <f ca="1">MAIN!E79</f>
        <v>-1</v>
      </c>
      <c r="G79">
        <f ca="1">'MEAN REVERSION MODEL'!K79</f>
        <v>6</v>
      </c>
      <c r="H79">
        <f ca="1">'SHORT MODEL'!M79</f>
        <v>6</v>
      </c>
      <c r="I79" s="19">
        <f>'BREAKOUTS+RETRACEMENTS'!F79</f>
        <v>0</v>
      </c>
      <c r="J79" s="19">
        <f>'BREAKOUTS+RETRACEMENTS'!G79</f>
        <v>45982</v>
      </c>
      <c r="K79" s="19">
        <f>'BREAKOUTS+RETRACEMENTS'!H79</f>
        <v>0</v>
      </c>
      <c r="L79" s="19">
        <f>'BREAKOUTS+RETRACEMENTS'!I79</f>
        <v>45958</v>
      </c>
      <c r="M79" s="19">
        <f>'BREAKOUTS+RETRACEMENTS'!J79</f>
        <v>0</v>
      </c>
      <c r="N79" s="19">
        <f>'BREAKOUTS+RETRACEMENTS'!K79</f>
        <v>46056</v>
      </c>
      <c r="O79" s="5">
        <f>MAIN!F79</f>
        <v>52.652000000000001</v>
      </c>
      <c r="P79" s="19" t="str">
        <f>MAIN!U79</f>
        <v>NEGATIVE</v>
      </c>
      <c r="Q79" s="19" t="str">
        <f>MAIN!V79</f>
        <v/>
      </c>
      <c r="R79" s="3" t="str">
        <f>MAIN!X79</f>
        <v>NEGATIVE</v>
      </c>
      <c r="S79" s="19" t="str">
        <f>MAIN!AP79</f>
        <v>NEGATIVE</v>
      </c>
      <c r="T79" s="19" t="str">
        <f>MAIN!AY79</f>
        <v>NEGATIVE</v>
      </c>
      <c r="U79" s="26">
        <f>MAIN!AZ79</f>
        <v>51.313000000000002</v>
      </c>
      <c r="V79" s="4">
        <f>MAIN!BF79</f>
        <v>1</v>
      </c>
      <c r="W79" s="4">
        <f>MAIN!BH79</f>
        <v>0</v>
      </c>
      <c r="X79">
        <f>'MEAN REVERSION MODEL'!F79</f>
        <v>5</v>
      </c>
      <c r="Y79">
        <f>'MEAN REVERSION MODEL'!G79</f>
        <v>6</v>
      </c>
      <c r="Z79">
        <f>'MEAN REVERSION MODEL'!H79</f>
        <v>0</v>
      </c>
      <c r="AA79">
        <f>'MEAN REVERSION MODEL'!I79</f>
        <v>0</v>
      </c>
      <c r="AB79">
        <f>'MEAN REVERSION MODEL'!J79</f>
        <v>0</v>
      </c>
      <c r="AC79" s="19">
        <f>'SHORT MODEL'!H79</f>
        <v>46051</v>
      </c>
      <c r="AD79" s="4">
        <f>'SHORT MODEL'!I79</f>
        <v>1</v>
      </c>
      <c r="AE79" s="19">
        <f>'SHORT MODEL'!J79</f>
        <v>46036</v>
      </c>
      <c r="AF79" s="26">
        <f>'SHORT MODEL'!K79</f>
        <v>-13.840432561246253</v>
      </c>
    </row>
    <row r="80" spans="1:32" x14ac:dyDescent="0.25">
      <c r="A80" s="14">
        <v>79</v>
      </c>
      <c r="B80" t="str">
        <f>MAIN!B80</f>
        <v>ISKEUR Curncy</v>
      </c>
      <c r="C80" t="str">
        <f>MAIN!C80</f>
        <v>ISK/EUR</v>
      </c>
      <c r="D80" t="str">
        <f>MAIN!D80</f>
        <v>CURRENCY</v>
      </c>
      <c r="E80" s="4" t="s">
        <v>712</v>
      </c>
      <c r="F80">
        <f ca="1">MAIN!E80</f>
        <v>3</v>
      </c>
      <c r="G80">
        <f ca="1">'MEAN REVERSION MODEL'!K80</f>
        <v>3</v>
      </c>
      <c r="H80">
        <f ca="1">'SHORT MODEL'!M80</f>
        <v>2</v>
      </c>
      <c r="I80" s="19">
        <f>'BREAKOUTS+RETRACEMENTS'!F80</f>
        <v>0</v>
      </c>
      <c r="J80" s="19">
        <f>'BREAKOUTS+RETRACEMENTS'!G80</f>
        <v>0</v>
      </c>
      <c r="K80" s="19">
        <f>'BREAKOUTS+RETRACEMENTS'!H80</f>
        <v>0</v>
      </c>
      <c r="L80" s="19">
        <f>'BREAKOUTS+RETRACEMENTS'!I80</f>
        <v>45958</v>
      </c>
      <c r="M80" s="19">
        <f>'BREAKOUTS+RETRACEMENTS'!J80</f>
        <v>0</v>
      </c>
      <c r="N80" s="19">
        <f>'BREAKOUTS+RETRACEMENTS'!K80</f>
        <v>0</v>
      </c>
      <c r="O80" s="5">
        <f>MAIN!F80</f>
        <v>66.305000000000007</v>
      </c>
      <c r="P80" s="19" t="str">
        <f>MAIN!U80</f>
        <v>POSITIVE</v>
      </c>
      <c r="Q80" s="19" t="str">
        <f>MAIN!V80</f>
        <v/>
      </c>
      <c r="R80" s="3" t="str">
        <f>MAIN!X80</f>
        <v>POSITIVE</v>
      </c>
      <c r="S80" s="19" t="str">
        <f>MAIN!AP80</f>
        <v>NEGATIVE</v>
      </c>
      <c r="T80" s="19" t="str">
        <f>MAIN!AY80</f>
        <v>NEGATIVE</v>
      </c>
      <c r="U80" s="26">
        <f>MAIN!AZ80</f>
        <v>73.551000000000002</v>
      </c>
      <c r="V80" s="4">
        <f>MAIN!BF80</f>
        <v>32</v>
      </c>
      <c r="W80" s="4">
        <f>MAIN!BH80</f>
        <v>0</v>
      </c>
      <c r="X80">
        <f>'MEAN REVERSION MODEL'!F80</f>
        <v>1</v>
      </c>
      <c r="Y80">
        <f>'MEAN REVERSION MODEL'!G80</f>
        <v>0</v>
      </c>
      <c r="Z80">
        <f>'MEAN REVERSION MODEL'!H80</f>
        <v>0</v>
      </c>
      <c r="AA80">
        <f>'MEAN REVERSION MODEL'!I80</f>
        <v>0</v>
      </c>
      <c r="AB80">
        <f>'MEAN REVERSION MODEL'!J80</f>
        <v>0</v>
      </c>
      <c r="AC80" s="19">
        <f>'SHORT MODEL'!H80</f>
        <v>45994</v>
      </c>
      <c r="AD80" s="4">
        <f>'SHORT MODEL'!I80</f>
        <v>1</v>
      </c>
      <c r="AE80" s="19">
        <f>'SHORT MODEL'!J80</f>
        <v>46052</v>
      </c>
      <c r="AF80" s="26">
        <f>'SHORT MODEL'!K80</f>
        <v>-0.18781950504005351</v>
      </c>
    </row>
    <row r="81" spans="1:32" x14ac:dyDescent="0.25">
      <c r="A81" s="14">
        <v>80</v>
      </c>
      <c r="B81" t="str">
        <f>MAIN!B81</f>
        <v>ISKUSD Curncy</v>
      </c>
      <c r="C81" t="str">
        <f>MAIN!C81</f>
        <v>ISK/USD</v>
      </c>
      <c r="D81" t="str">
        <f>MAIN!D81</f>
        <v>CURRENCY</v>
      </c>
      <c r="E81" s="4" t="s">
        <v>713</v>
      </c>
      <c r="F81">
        <f ca="1">MAIN!E81</f>
        <v>4</v>
      </c>
      <c r="G81">
        <f ca="1">'MEAN REVERSION MODEL'!K81</f>
        <v>3</v>
      </c>
      <c r="H81">
        <f ca="1">'SHORT MODEL'!M81</f>
        <v>2</v>
      </c>
      <c r="I81" s="19">
        <f>'BREAKOUTS+RETRACEMENTS'!F81</f>
        <v>0</v>
      </c>
      <c r="J81" s="19">
        <f>'BREAKOUTS+RETRACEMENTS'!G81</f>
        <v>0</v>
      </c>
      <c r="K81" s="19">
        <f>'BREAKOUTS+RETRACEMENTS'!H81</f>
        <v>0</v>
      </c>
      <c r="L81" s="19">
        <f>'BREAKOUTS+RETRACEMENTS'!I81</f>
        <v>45966</v>
      </c>
      <c r="M81" s="19">
        <f>'BREAKOUTS+RETRACEMENTS'!J81</f>
        <v>0</v>
      </c>
      <c r="N81" s="19">
        <f>'BREAKOUTS+RETRACEMENTS'!K81</f>
        <v>0</v>
      </c>
      <c r="O81" s="5">
        <f>MAIN!F81</f>
        <v>63.588999999999999</v>
      </c>
      <c r="P81" s="19" t="str">
        <f>MAIN!U81</f>
        <v>POSITIVE</v>
      </c>
      <c r="Q81" s="19" t="str">
        <f>MAIN!V81</f>
        <v/>
      </c>
      <c r="R81" s="3" t="str">
        <f>MAIN!X81</f>
        <v>POSITIVE</v>
      </c>
      <c r="S81" s="19" t="str">
        <f>MAIN!AP81</f>
        <v>NEGATIVE</v>
      </c>
      <c r="T81" s="19" t="str">
        <f>MAIN!AY81</f>
        <v>NEGATIVE</v>
      </c>
      <c r="U81" s="26">
        <f>MAIN!AZ81</f>
        <v>78.66</v>
      </c>
      <c r="V81" s="4">
        <f>MAIN!BF81</f>
        <v>22</v>
      </c>
      <c r="W81" s="4">
        <f>MAIN!BH81</f>
        <v>0</v>
      </c>
      <c r="X81">
        <f>'MEAN REVERSION MODEL'!F81</f>
        <v>5</v>
      </c>
      <c r="Y81">
        <f>'MEAN REVERSION MODEL'!G81</f>
        <v>0</v>
      </c>
      <c r="Z81">
        <f>'MEAN REVERSION MODEL'!H81</f>
        <v>0</v>
      </c>
      <c r="AA81">
        <f>'MEAN REVERSION MODEL'!I81</f>
        <v>0</v>
      </c>
      <c r="AB81">
        <f>'MEAN REVERSION MODEL'!J81</f>
        <v>0</v>
      </c>
      <c r="AC81" s="19">
        <f>'SHORT MODEL'!H81</f>
        <v>45989</v>
      </c>
      <c r="AD81" s="4">
        <f>'SHORT MODEL'!I81</f>
        <v>1</v>
      </c>
      <c r="AE81" s="19">
        <f>'SHORT MODEL'!J81</f>
        <v>46049</v>
      </c>
      <c r="AF81" s="26">
        <f>'SHORT MODEL'!K81</f>
        <v>-2.9039037798077914</v>
      </c>
    </row>
    <row r="82" spans="1:32" x14ac:dyDescent="0.25">
      <c r="A82" s="14">
        <v>81</v>
      </c>
      <c r="B82" t="str">
        <f>MAIN!B82</f>
        <v>JPYEUR Curncy</v>
      </c>
      <c r="C82" t="str">
        <f>MAIN!C82</f>
        <v>JPY/EUR</v>
      </c>
      <c r="D82" t="str">
        <f>MAIN!D82</f>
        <v>CURRENCY</v>
      </c>
      <c r="E82" s="4" t="s">
        <v>712</v>
      </c>
      <c r="F82">
        <f ca="1">MAIN!E82</f>
        <v>-1</v>
      </c>
      <c r="G82">
        <f ca="1">'MEAN REVERSION MODEL'!K82</f>
        <v>3</v>
      </c>
      <c r="H82">
        <f ca="1">'SHORT MODEL'!M82</f>
        <v>2</v>
      </c>
      <c r="I82" s="19">
        <f>'BREAKOUTS+RETRACEMENTS'!F82</f>
        <v>0</v>
      </c>
      <c r="J82" s="19">
        <f>'BREAKOUTS+RETRACEMENTS'!G82</f>
        <v>45974</v>
      </c>
      <c r="K82" s="19">
        <f>'BREAKOUTS+RETRACEMENTS'!H82</f>
        <v>0</v>
      </c>
      <c r="L82" s="19">
        <f>'BREAKOUTS+RETRACEMENTS'!I82</f>
        <v>45958</v>
      </c>
      <c r="M82" s="19">
        <f>'BREAKOUTS+RETRACEMENTS'!J82</f>
        <v>0</v>
      </c>
      <c r="N82" s="19">
        <f>'BREAKOUTS+RETRACEMENTS'!K82</f>
        <v>0</v>
      </c>
      <c r="O82" s="5">
        <f>MAIN!F82</f>
        <v>52.637</v>
      </c>
      <c r="P82" s="19" t="str">
        <f>MAIN!U82</f>
        <v>NEGATIVE</v>
      </c>
      <c r="Q82" s="19" t="str">
        <f>MAIN!V82</f>
        <v/>
      </c>
      <c r="R82" s="3" t="str">
        <f>MAIN!X82</f>
        <v>NEGATIVE</v>
      </c>
      <c r="S82" s="19" t="str">
        <f>MAIN!AP82</f>
        <v>NEGATIVE</v>
      </c>
      <c r="T82" s="19" t="str">
        <f>MAIN!AY82</f>
        <v>NEGATIVE</v>
      </c>
      <c r="U82" s="26">
        <f>MAIN!AZ82</f>
        <v>48.238999999999997</v>
      </c>
      <c r="V82" s="4">
        <f>MAIN!BF82</f>
        <v>1</v>
      </c>
      <c r="W82" s="4">
        <f>MAIN!BH82</f>
        <v>0</v>
      </c>
      <c r="X82">
        <f>'MEAN REVERSION MODEL'!F82</f>
        <v>0</v>
      </c>
      <c r="Y82">
        <f>'MEAN REVERSION MODEL'!G82</f>
        <v>0</v>
      </c>
      <c r="Z82">
        <f>'MEAN REVERSION MODEL'!H82</f>
        <v>0</v>
      </c>
      <c r="AA82">
        <f>'MEAN REVERSION MODEL'!I82</f>
        <v>0</v>
      </c>
      <c r="AB82">
        <f>'MEAN REVERSION MODEL'!J82</f>
        <v>2</v>
      </c>
      <c r="AC82" s="19">
        <f>'SHORT MODEL'!H82</f>
        <v>46045</v>
      </c>
      <c r="AD82" s="4">
        <f>'SHORT MODEL'!I82</f>
        <v>1</v>
      </c>
      <c r="AE82" s="19">
        <f>'SHORT MODEL'!J82</f>
        <v>46048</v>
      </c>
      <c r="AF82" s="26">
        <f>'SHORT MODEL'!K82</f>
        <v>-13.855852947512091</v>
      </c>
    </row>
    <row r="83" spans="1:32" x14ac:dyDescent="0.25">
      <c r="A83" s="14">
        <v>82</v>
      </c>
      <c r="B83" t="str">
        <f>MAIN!B83</f>
        <v>JPYUSD Curncy</v>
      </c>
      <c r="C83" t="str">
        <f>MAIN!C83</f>
        <v>JPY/USD</v>
      </c>
      <c r="D83" t="str">
        <f>MAIN!D83</f>
        <v>CURRENCY</v>
      </c>
      <c r="E83" s="4" t="s">
        <v>713</v>
      </c>
      <c r="F83">
        <f ca="1">MAIN!E83</f>
        <v>3</v>
      </c>
      <c r="G83">
        <f ca="1">'MEAN REVERSION MODEL'!K83</f>
        <v>6</v>
      </c>
      <c r="H83">
        <f ca="1">'SHORT MODEL'!M83</f>
        <v>2</v>
      </c>
      <c r="I83" s="19">
        <f>'BREAKOUTS+RETRACEMENTS'!F83</f>
        <v>0</v>
      </c>
      <c r="J83" s="19">
        <f>'BREAKOUTS+RETRACEMENTS'!G83</f>
        <v>46036</v>
      </c>
      <c r="K83" s="19">
        <f>'BREAKOUTS+RETRACEMENTS'!H83</f>
        <v>0</v>
      </c>
      <c r="L83" s="19">
        <f>'BREAKOUTS+RETRACEMENTS'!I83</f>
        <v>45958</v>
      </c>
      <c r="M83" s="19">
        <f>'BREAKOUTS+RETRACEMENTS'!J83</f>
        <v>0</v>
      </c>
      <c r="N83" s="19">
        <f>'BREAKOUTS+RETRACEMENTS'!K83</f>
        <v>0</v>
      </c>
      <c r="O83" s="5">
        <f>MAIN!F83</f>
        <v>58.094000000000001</v>
      </c>
      <c r="P83" s="19" t="str">
        <f>MAIN!U83</f>
        <v>NEGATIVE</v>
      </c>
      <c r="Q83" s="19" t="str">
        <f>MAIN!V83</f>
        <v/>
      </c>
      <c r="R83" s="3" t="str">
        <f>MAIN!X83</f>
        <v>POSITIVE</v>
      </c>
      <c r="S83" s="19" t="str">
        <f>MAIN!AP83</f>
        <v>NEGATIVE</v>
      </c>
      <c r="T83" s="19" t="str">
        <f>MAIN!AY83</f>
        <v>NEGATIVE</v>
      </c>
      <c r="U83" s="26">
        <f>MAIN!AZ83</f>
        <v>60.987000000000002</v>
      </c>
      <c r="V83" s="4">
        <f>MAIN!BF83</f>
        <v>2</v>
      </c>
      <c r="W83" s="4">
        <f>MAIN!BH83</f>
        <v>0</v>
      </c>
      <c r="X83">
        <f>'MEAN REVERSION MODEL'!F83</f>
        <v>3</v>
      </c>
      <c r="Y83">
        <f>'MEAN REVERSION MODEL'!G83</f>
        <v>0</v>
      </c>
      <c r="Z83">
        <f>'MEAN REVERSION MODEL'!H83</f>
        <v>0</v>
      </c>
      <c r="AA83">
        <f>'MEAN REVERSION MODEL'!I83</f>
        <v>0</v>
      </c>
      <c r="AB83">
        <f>'MEAN REVERSION MODEL'!J83</f>
        <v>2</v>
      </c>
      <c r="AC83" s="19">
        <f>'SHORT MODEL'!H83</f>
        <v>46036</v>
      </c>
      <c r="AD83" s="4">
        <f>'SHORT MODEL'!I83</f>
        <v>1</v>
      </c>
      <c r="AE83" s="19">
        <f>'SHORT MODEL'!J83</f>
        <v>46049</v>
      </c>
      <c r="AF83" s="26">
        <f>'SHORT MODEL'!K83</f>
        <v>-8.3994028792496849</v>
      </c>
    </row>
    <row r="84" spans="1:32" x14ac:dyDescent="0.25">
      <c r="A84" s="14">
        <v>83</v>
      </c>
      <c r="B84" t="str">
        <f>MAIN!B84</f>
        <v>KRWUSD Curncy</v>
      </c>
      <c r="C84" t="str">
        <f>MAIN!C84</f>
        <v>KRW/USD</v>
      </c>
      <c r="D84" t="str">
        <f>MAIN!D84</f>
        <v>CURRENCY</v>
      </c>
      <c r="E84" s="4" t="s">
        <v>713</v>
      </c>
      <c r="F84">
        <f ca="1">MAIN!E84</f>
        <v>-1</v>
      </c>
      <c r="G84">
        <f ca="1">'MEAN REVERSION MODEL'!K84</f>
        <v>6</v>
      </c>
      <c r="H84">
        <f ca="1">'SHORT MODEL'!M84</f>
        <v>4</v>
      </c>
      <c r="I84" s="19">
        <f>'BREAKOUTS+RETRACEMENTS'!F84</f>
        <v>0</v>
      </c>
      <c r="J84" s="19">
        <f>'BREAKOUTS+RETRACEMENTS'!G84</f>
        <v>0</v>
      </c>
      <c r="K84" s="19">
        <f>'BREAKOUTS+RETRACEMENTS'!H84</f>
        <v>0</v>
      </c>
      <c r="L84" s="19">
        <f>'BREAKOUTS+RETRACEMENTS'!I84</f>
        <v>45958</v>
      </c>
      <c r="M84" s="19">
        <f>'BREAKOUTS+RETRACEMENTS'!J84</f>
        <v>0</v>
      </c>
      <c r="N84" s="19">
        <f>'BREAKOUTS+RETRACEMENTS'!K84</f>
        <v>0</v>
      </c>
      <c r="O84" s="5">
        <f>MAIN!F84</f>
        <v>49.2</v>
      </c>
      <c r="P84" s="19" t="str">
        <f>MAIN!U84</f>
        <v>NEGATIVE</v>
      </c>
      <c r="Q84" s="19" t="str">
        <f>MAIN!V84</f>
        <v/>
      </c>
      <c r="R84" s="3" t="str">
        <f>MAIN!X84</f>
        <v>NEGATIVE</v>
      </c>
      <c r="S84" s="19" t="str">
        <f>MAIN!AP84</f>
        <v>NEGATIVE</v>
      </c>
      <c r="T84" s="19" t="str">
        <f>MAIN!AY84</f>
        <v>NEGATIVE</v>
      </c>
      <c r="U84" s="26">
        <f>MAIN!AZ84</f>
        <v>50.45</v>
      </c>
      <c r="V84" s="4">
        <f>MAIN!BF84</f>
        <v>0</v>
      </c>
      <c r="W84" s="4">
        <f>MAIN!BH84</f>
        <v>0</v>
      </c>
      <c r="X84">
        <f>'MEAN REVERSION MODEL'!F84</f>
        <v>4</v>
      </c>
      <c r="Y84">
        <f>'MEAN REVERSION MODEL'!G84</f>
        <v>0</v>
      </c>
      <c r="Z84">
        <f>'MEAN REVERSION MODEL'!H84</f>
        <v>0</v>
      </c>
      <c r="AA84">
        <f>'MEAN REVERSION MODEL'!I84</f>
        <v>0</v>
      </c>
      <c r="AB84">
        <f>'MEAN REVERSION MODEL'!J84</f>
        <v>3</v>
      </c>
      <c r="AC84" s="19">
        <f>'SHORT MODEL'!H84</f>
        <v>46014</v>
      </c>
      <c r="AD84" s="4">
        <f>'SHORT MODEL'!I84</f>
        <v>1</v>
      </c>
      <c r="AE84" s="19">
        <f>'SHORT MODEL'!J84</f>
        <v>46050</v>
      </c>
      <c r="AF84" s="26">
        <f>'SHORT MODEL'!K84</f>
        <v>-17.292860904403213</v>
      </c>
    </row>
    <row r="85" spans="1:32" x14ac:dyDescent="0.25">
      <c r="A85" s="14">
        <v>84</v>
      </c>
      <c r="B85" t="str">
        <f>MAIN!B85</f>
        <v>MXNEUR Curncy</v>
      </c>
      <c r="C85" t="str">
        <f>MAIN!C85</f>
        <v>MXN/EUR</v>
      </c>
      <c r="D85" t="str">
        <f>MAIN!D85</f>
        <v>CURRENCY</v>
      </c>
      <c r="E85" s="4" t="s">
        <v>712</v>
      </c>
      <c r="F85">
        <f ca="1">MAIN!E85</f>
        <v>4</v>
      </c>
      <c r="G85">
        <f ca="1">'MEAN REVERSION MODEL'!K85</f>
        <v>6</v>
      </c>
      <c r="H85">
        <f ca="1">'SHORT MODEL'!M85</f>
        <v>2</v>
      </c>
      <c r="I85" s="19">
        <f>'BREAKOUTS+RETRACEMENTS'!F85</f>
        <v>46034</v>
      </c>
      <c r="J85" s="19">
        <f>'BREAKOUTS+RETRACEMENTS'!G85</f>
        <v>0</v>
      </c>
      <c r="K85" s="19">
        <f>'BREAKOUTS+RETRACEMENTS'!H85</f>
        <v>0</v>
      </c>
      <c r="L85" s="19">
        <f>'BREAKOUTS+RETRACEMENTS'!I85</f>
        <v>45958</v>
      </c>
      <c r="M85" s="19">
        <f>'BREAKOUTS+RETRACEMENTS'!J85</f>
        <v>46051</v>
      </c>
      <c r="N85" s="19">
        <f>'BREAKOUTS+RETRACEMENTS'!K85</f>
        <v>0</v>
      </c>
      <c r="O85" s="5">
        <f>MAIN!F85</f>
        <v>57.954999999999998</v>
      </c>
      <c r="P85" s="19" t="str">
        <f>MAIN!U85</f>
        <v>NEGATIVE</v>
      </c>
      <c r="Q85" s="19" t="str">
        <f>MAIN!V85</f>
        <v/>
      </c>
      <c r="R85" s="3" t="str">
        <f>MAIN!X85</f>
        <v>POSITIVE</v>
      </c>
      <c r="S85" s="19" t="str">
        <f>MAIN!AP85</f>
        <v>NEGATIVE</v>
      </c>
      <c r="T85" s="19" t="str">
        <f>MAIN!AY85</f>
        <v>POSITIVE</v>
      </c>
      <c r="U85" s="26">
        <f>MAIN!AZ85</f>
        <v>71.78</v>
      </c>
      <c r="V85" s="4">
        <f>MAIN!BF85</f>
        <v>49</v>
      </c>
      <c r="W85" s="4">
        <f>MAIN!BH85</f>
        <v>0</v>
      </c>
      <c r="X85">
        <f>'MEAN REVERSION MODEL'!F85</f>
        <v>1</v>
      </c>
      <c r="Y85">
        <f>'MEAN REVERSION MODEL'!G85</f>
        <v>7</v>
      </c>
      <c r="Z85">
        <f>'MEAN REVERSION MODEL'!H85</f>
        <v>0</v>
      </c>
      <c r="AA85">
        <f>'MEAN REVERSION MODEL'!I85</f>
        <v>0</v>
      </c>
      <c r="AB85">
        <f>'MEAN REVERSION MODEL'!J85</f>
        <v>0</v>
      </c>
      <c r="AC85" s="19">
        <f>'SHORT MODEL'!H85</f>
        <v>45979</v>
      </c>
      <c r="AD85" s="4">
        <f>'SHORT MODEL'!I85</f>
        <v>1</v>
      </c>
      <c r="AE85" s="19">
        <f>'SHORT MODEL'!J85</f>
        <v>46056</v>
      </c>
      <c r="AF85" s="26">
        <f>'SHORT MODEL'!K85</f>
        <v>-8.5374675022579964</v>
      </c>
    </row>
    <row r="86" spans="1:32" x14ac:dyDescent="0.25">
      <c r="A86" s="14">
        <v>85</v>
      </c>
      <c r="B86" t="str">
        <f>MAIN!B86</f>
        <v>MXNUSD Curncy</v>
      </c>
      <c r="C86" t="str">
        <f>MAIN!C86</f>
        <v>MXN/USD</v>
      </c>
      <c r="D86" t="str">
        <f>MAIN!D86</f>
        <v>CURRENCY</v>
      </c>
      <c r="E86" s="4" t="s">
        <v>713</v>
      </c>
      <c r="F86">
        <f ca="1">MAIN!E86</f>
        <v>2</v>
      </c>
      <c r="G86">
        <f ca="1">'MEAN REVERSION MODEL'!K86</f>
        <v>9</v>
      </c>
      <c r="H86">
        <f ca="1">'SHORT MODEL'!M86</f>
        <v>2</v>
      </c>
      <c r="I86" s="19">
        <f>'BREAKOUTS+RETRACEMENTS'!F86</f>
        <v>46050</v>
      </c>
      <c r="J86" s="19">
        <f>'BREAKOUTS+RETRACEMENTS'!G86</f>
        <v>0</v>
      </c>
      <c r="K86" s="19">
        <f>'BREAKOUTS+RETRACEMENTS'!H86</f>
        <v>0</v>
      </c>
      <c r="L86" s="19">
        <f>'BREAKOUTS+RETRACEMENTS'!I86</f>
        <v>45958</v>
      </c>
      <c r="M86" s="19">
        <f>'BREAKOUTS+RETRACEMENTS'!J86</f>
        <v>0</v>
      </c>
      <c r="N86" s="19">
        <f>'BREAKOUTS+RETRACEMENTS'!K86</f>
        <v>0</v>
      </c>
      <c r="O86" s="5">
        <f>MAIN!F86</f>
        <v>63.079000000000001</v>
      </c>
      <c r="P86" s="19" t="str">
        <f>MAIN!U86</f>
        <v>POSITIVE</v>
      </c>
      <c r="Q86" s="19" t="str">
        <f>MAIN!V86</f>
        <v/>
      </c>
      <c r="R86" s="3" t="str">
        <f>MAIN!X86</f>
        <v>POSITIVE</v>
      </c>
      <c r="S86" s="19" t="str">
        <f>MAIN!AP86</f>
        <v>POSITIVE</v>
      </c>
      <c r="T86" s="19" t="str">
        <f>MAIN!AY86</f>
        <v>POSITIVE</v>
      </c>
      <c r="U86" s="26">
        <f>MAIN!AZ86</f>
        <v>84.396000000000001</v>
      </c>
      <c r="V86" s="4">
        <f>MAIN!BF86</f>
        <v>56</v>
      </c>
      <c r="W86" s="4">
        <f>MAIN!BH86</f>
        <v>0</v>
      </c>
      <c r="X86">
        <f>'MEAN REVERSION MODEL'!F86</f>
        <v>1</v>
      </c>
      <c r="Y86">
        <f>'MEAN REVERSION MODEL'!G86</f>
        <v>3</v>
      </c>
      <c r="Z86">
        <f>'MEAN REVERSION MODEL'!H86</f>
        <v>0</v>
      </c>
      <c r="AA86">
        <f>'MEAN REVERSION MODEL'!I86</f>
        <v>2</v>
      </c>
      <c r="AB86">
        <f>'MEAN REVERSION MODEL'!J86</f>
        <v>0</v>
      </c>
      <c r="AC86" s="19">
        <f>'SHORT MODEL'!H86</f>
        <v>45982</v>
      </c>
      <c r="AD86" s="4">
        <f>'SHORT MODEL'!I86</f>
        <v>1</v>
      </c>
      <c r="AE86" s="19">
        <f>'SHORT MODEL'!J86</f>
        <v>46051</v>
      </c>
      <c r="AF86" s="26">
        <f>'SHORT MODEL'!K86</f>
        <v>-3.4139831454694161</v>
      </c>
    </row>
    <row r="87" spans="1:32" x14ac:dyDescent="0.25">
      <c r="A87" s="14">
        <v>86</v>
      </c>
      <c r="B87" t="str">
        <f>MAIN!B87</f>
        <v>MYRUSD Curncy</v>
      </c>
      <c r="C87" t="str">
        <f>MAIN!C87</f>
        <v>MYR/USD</v>
      </c>
      <c r="D87" t="str">
        <f>MAIN!D87</f>
        <v>CURRENCY</v>
      </c>
      <c r="E87" s="4" t="s">
        <v>713</v>
      </c>
      <c r="F87">
        <f ca="1">MAIN!E87</f>
        <v>1</v>
      </c>
      <c r="G87">
        <f ca="1">'MEAN REVERSION MODEL'!K87</f>
        <v>6</v>
      </c>
      <c r="H87">
        <f ca="1">'SHORT MODEL'!M87</f>
        <v>2</v>
      </c>
      <c r="I87" s="19">
        <f>'BREAKOUTS+RETRACEMENTS'!F87</f>
        <v>46051</v>
      </c>
      <c r="J87" s="19">
        <f>'BREAKOUTS+RETRACEMENTS'!G87</f>
        <v>0</v>
      </c>
      <c r="K87" s="19">
        <f>'BREAKOUTS+RETRACEMENTS'!H87</f>
        <v>0</v>
      </c>
      <c r="L87" s="19">
        <f>'BREAKOUTS+RETRACEMENTS'!I87</f>
        <v>45957</v>
      </c>
      <c r="M87" s="19">
        <f>'BREAKOUTS+RETRACEMENTS'!J87</f>
        <v>0</v>
      </c>
      <c r="N87" s="19">
        <f>'BREAKOUTS+RETRACEMENTS'!K87</f>
        <v>0</v>
      </c>
      <c r="O87" s="5">
        <f>MAIN!F87</f>
        <v>72.537999999999997</v>
      </c>
      <c r="P87" s="19" t="str">
        <f>MAIN!U87</f>
        <v>POSITIVE</v>
      </c>
      <c r="Q87" s="19" t="str">
        <f>MAIN!V87</f>
        <v/>
      </c>
      <c r="R87" s="3" t="str">
        <f>MAIN!X87</f>
        <v>POSITIVE</v>
      </c>
      <c r="S87" s="19" t="str">
        <f>MAIN!AP87</f>
        <v>BUY</v>
      </c>
      <c r="T87" s="19" t="str">
        <f>MAIN!AY87</f>
        <v>POSITIVE</v>
      </c>
      <c r="U87" s="26">
        <f>MAIN!AZ87</f>
        <v>91.805999999999997</v>
      </c>
      <c r="V87" s="4">
        <f>MAIN!BF87</f>
        <v>75</v>
      </c>
      <c r="W87" s="4">
        <f>MAIN!BH87</f>
        <v>0</v>
      </c>
      <c r="X87">
        <f>'MEAN REVERSION MODEL'!F87</f>
        <v>1</v>
      </c>
      <c r="Y87">
        <f>'MEAN REVERSION MODEL'!G87</f>
        <v>0</v>
      </c>
      <c r="Z87">
        <f>'MEAN REVERSION MODEL'!H87</f>
        <v>0</v>
      </c>
      <c r="AA87">
        <f>'MEAN REVERSION MODEL'!I87</f>
        <v>0</v>
      </c>
      <c r="AB87">
        <f>'MEAN REVERSION MODEL'!J87</f>
        <v>3</v>
      </c>
      <c r="AC87" s="19">
        <f>'SHORT MODEL'!H87</f>
        <v>45979</v>
      </c>
      <c r="AD87" s="4">
        <f>'SHORT MODEL'!I87</f>
        <v>1</v>
      </c>
      <c r="AE87" s="19">
        <f>'SHORT MODEL'!J87</f>
        <v>46051</v>
      </c>
      <c r="AF87" s="26">
        <f>'SHORT MODEL'!K87</f>
        <v>6.0449475373757906</v>
      </c>
    </row>
    <row r="88" spans="1:32" x14ac:dyDescent="0.25">
      <c r="A88" s="14">
        <v>87</v>
      </c>
      <c r="B88" t="str">
        <f>MAIN!B88</f>
        <v>NOKEUR Curncy</v>
      </c>
      <c r="C88" t="str">
        <f>MAIN!C88</f>
        <v>NOK/EUR</v>
      </c>
      <c r="D88" t="str">
        <f>MAIN!D88</f>
        <v>CURRENCY</v>
      </c>
      <c r="E88" s="4" t="s">
        <v>712</v>
      </c>
      <c r="F88">
        <f ca="1">MAIN!E88</f>
        <v>5</v>
      </c>
      <c r="G88">
        <f ca="1">'MEAN REVERSION MODEL'!K88</f>
        <v>12</v>
      </c>
      <c r="H88">
        <f ca="1">'SHORT MODEL'!M88</f>
        <v>2</v>
      </c>
      <c r="I88" s="19">
        <f>'BREAKOUTS+RETRACEMENTS'!F88</f>
        <v>0</v>
      </c>
      <c r="J88" s="19">
        <f>'BREAKOUTS+RETRACEMENTS'!G88</f>
        <v>0</v>
      </c>
      <c r="K88" s="19">
        <f>'BREAKOUTS+RETRACEMENTS'!H88</f>
        <v>0</v>
      </c>
      <c r="L88" s="19">
        <f>'BREAKOUTS+RETRACEMENTS'!I88</f>
        <v>45958</v>
      </c>
      <c r="M88" s="19">
        <f>'BREAKOUTS+RETRACEMENTS'!J88</f>
        <v>0</v>
      </c>
      <c r="N88" s="19">
        <f>'BREAKOUTS+RETRACEMENTS'!K88</f>
        <v>0</v>
      </c>
      <c r="O88" s="5">
        <f>MAIN!F88</f>
        <v>67.712999999999994</v>
      </c>
      <c r="P88" s="19" t="str">
        <f>MAIN!U88</f>
        <v>POSITIVE</v>
      </c>
      <c r="Q88" s="19" t="str">
        <f>MAIN!V88</f>
        <v/>
      </c>
      <c r="R88" s="3" t="str">
        <f>MAIN!X88</f>
        <v>POSITIVE</v>
      </c>
      <c r="S88" s="19" t="str">
        <f>MAIN!AP88</f>
        <v>NEGATIVE</v>
      </c>
      <c r="T88" s="19" t="str">
        <f>MAIN!AY88</f>
        <v>POSITIVE</v>
      </c>
      <c r="U88" s="26">
        <f>MAIN!AZ88</f>
        <v>87.736999999999995</v>
      </c>
      <c r="V88" s="4">
        <f>MAIN!BF88</f>
        <v>28</v>
      </c>
      <c r="W88" s="4">
        <f>MAIN!BH88</f>
        <v>0</v>
      </c>
      <c r="X88">
        <f>'MEAN REVERSION MODEL'!F88</f>
        <v>5</v>
      </c>
      <c r="Y88">
        <f>'MEAN REVERSION MODEL'!G88</f>
        <v>6</v>
      </c>
      <c r="Z88">
        <f>'MEAN REVERSION MODEL'!H88</f>
        <v>0</v>
      </c>
      <c r="AA88">
        <f>'MEAN REVERSION MODEL'!I88</f>
        <v>1</v>
      </c>
      <c r="AB88">
        <f>'MEAN REVERSION MODEL'!J88</f>
        <v>3</v>
      </c>
      <c r="AC88" s="19">
        <f>'SHORT MODEL'!H88</f>
        <v>46009</v>
      </c>
      <c r="AD88" s="4">
        <f>'SHORT MODEL'!I88</f>
        <v>1</v>
      </c>
      <c r="AE88" s="19">
        <f>'SHORT MODEL'!J88</f>
        <v>46063</v>
      </c>
      <c r="AF88" s="26">
        <f>'SHORT MODEL'!K88</f>
        <v>1.2201373961207906</v>
      </c>
    </row>
    <row r="89" spans="1:32" x14ac:dyDescent="0.25">
      <c r="A89" s="14">
        <v>88</v>
      </c>
      <c r="B89" t="str">
        <f>MAIN!B89</f>
        <v>NOKUSD Curncy</v>
      </c>
      <c r="C89" t="str">
        <f>MAIN!C89</f>
        <v>NOK/USD</v>
      </c>
      <c r="D89" t="str">
        <f>MAIN!D89</f>
        <v>CURRENCY</v>
      </c>
      <c r="E89" s="4" t="s">
        <v>713</v>
      </c>
      <c r="F89">
        <f ca="1">MAIN!E89</f>
        <v>5</v>
      </c>
      <c r="G89">
        <f ca="1">'MEAN REVERSION MODEL'!K89</f>
        <v>9</v>
      </c>
      <c r="H89">
        <f ca="1">'SHORT MODEL'!M89</f>
        <v>2</v>
      </c>
      <c r="I89" s="19">
        <f>'BREAKOUTS+RETRACEMENTS'!F89</f>
        <v>46049</v>
      </c>
      <c r="J89" s="19">
        <f>'BREAKOUTS+RETRACEMENTS'!G89</f>
        <v>0</v>
      </c>
      <c r="K89" s="19">
        <f>'BREAKOUTS+RETRACEMENTS'!H89</f>
        <v>0</v>
      </c>
      <c r="L89" s="19">
        <f>'BREAKOUTS+RETRACEMENTS'!I89</f>
        <v>45961</v>
      </c>
      <c r="M89" s="19">
        <f>'BREAKOUTS+RETRACEMENTS'!J89</f>
        <v>0</v>
      </c>
      <c r="N89" s="19">
        <f>'BREAKOUTS+RETRACEMENTS'!K89</f>
        <v>0</v>
      </c>
      <c r="O89" s="5">
        <f>MAIN!F89</f>
        <v>66.106999999999999</v>
      </c>
      <c r="P89" s="19" t="str">
        <f>MAIN!U89</f>
        <v>POSITIVE</v>
      </c>
      <c r="Q89" s="19" t="str">
        <f>MAIN!V89</f>
        <v/>
      </c>
      <c r="R89" s="3" t="str">
        <f>MAIN!X89</f>
        <v>POSITIVE</v>
      </c>
      <c r="S89" s="19" t="str">
        <f>MAIN!AP89</f>
        <v>NEGATIVE</v>
      </c>
      <c r="T89" s="19" t="str">
        <f>MAIN!AY89</f>
        <v>POSITIVE</v>
      </c>
      <c r="U89" s="26">
        <f>MAIN!AZ89</f>
        <v>84.019000000000005</v>
      </c>
      <c r="V89" s="4">
        <f>MAIN!BF89</f>
        <v>17</v>
      </c>
      <c r="W89" s="4">
        <f>MAIN!BH89</f>
        <v>0</v>
      </c>
      <c r="X89">
        <f>'MEAN REVERSION MODEL'!F89</f>
        <v>5</v>
      </c>
      <c r="Y89">
        <f>'MEAN REVERSION MODEL'!G89</f>
        <v>0</v>
      </c>
      <c r="Z89">
        <f>'MEAN REVERSION MODEL'!H89</f>
        <v>0</v>
      </c>
      <c r="AA89">
        <f>'MEAN REVERSION MODEL'!I89</f>
        <v>1</v>
      </c>
      <c r="AB89">
        <f>'MEAN REVERSION MODEL'!J89</f>
        <v>3</v>
      </c>
      <c r="AC89" s="19">
        <f>'SHORT MODEL'!H89</f>
        <v>45982</v>
      </c>
      <c r="AD89" s="4">
        <f>'SHORT MODEL'!I89</f>
        <v>1</v>
      </c>
      <c r="AE89" s="19">
        <f>'SHORT MODEL'!J89</f>
        <v>46063</v>
      </c>
      <c r="AF89" s="26">
        <f>'SHORT MODEL'!K89</f>
        <v>-0.3859033857259675</v>
      </c>
    </row>
    <row r="90" spans="1:32" x14ac:dyDescent="0.25">
      <c r="A90" s="14">
        <v>89</v>
      </c>
      <c r="B90" t="str">
        <f>MAIN!B90</f>
        <v>NZDEUR Curncy</v>
      </c>
      <c r="C90" t="str">
        <f>MAIN!C90</f>
        <v>NZD/EUR</v>
      </c>
      <c r="D90" t="str">
        <f>MAIN!D90</f>
        <v>CURRENCY</v>
      </c>
      <c r="E90" s="4" t="s">
        <v>712</v>
      </c>
      <c r="F90">
        <f ca="1">MAIN!E90</f>
        <v>3</v>
      </c>
      <c r="G90">
        <f ca="1">'MEAN REVERSION MODEL'!K90</f>
        <v>9</v>
      </c>
      <c r="H90">
        <f ca="1">'SHORT MODEL'!M90</f>
        <v>2</v>
      </c>
      <c r="I90" s="19">
        <f>'BREAKOUTS+RETRACEMENTS'!F90</f>
        <v>0</v>
      </c>
      <c r="J90" s="19">
        <f>'BREAKOUTS+RETRACEMENTS'!G90</f>
        <v>45968</v>
      </c>
      <c r="K90" s="19">
        <f>'BREAKOUTS+RETRACEMENTS'!H90</f>
        <v>0</v>
      </c>
      <c r="L90" s="19">
        <f>'BREAKOUTS+RETRACEMENTS'!I90</f>
        <v>45958</v>
      </c>
      <c r="M90" s="19">
        <f>'BREAKOUTS+RETRACEMENTS'!J90</f>
        <v>0</v>
      </c>
      <c r="N90" s="19">
        <f>'BREAKOUTS+RETRACEMENTS'!K90</f>
        <v>0</v>
      </c>
      <c r="O90" s="5">
        <f>MAIN!F90</f>
        <v>61.746000000000002</v>
      </c>
      <c r="P90" s="19" t="str">
        <f>MAIN!U90</f>
        <v>NEGATIVE</v>
      </c>
      <c r="Q90" s="19" t="str">
        <f>MAIN!V90</f>
        <v/>
      </c>
      <c r="R90" s="3" t="str">
        <f>MAIN!X90</f>
        <v>POSITIVE</v>
      </c>
      <c r="S90" s="19" t="str">
        <f>MAIN!AP90</f>
        <v>NEGATIVE</v>
      </c>
      <c r="T90" s="19" t="str">
        <f>MAIN!AY90</f>
        <v>NEGATIVE</v>
      </c>
      <c r="U90" s="26">
        <f>MAIN!AZ90</f>
        <v>75.832999999999998</v>
      </c>
      <c r="V90" s="4">
        <f>MAIN!BF90</f>
        <v>19</v>
      </c>
      <c r="W90" s="4">
        <f>MAIN!BH90</f>
        <v>0</v>
      </c>
      <c r="X90">
        <f>'MEAN REVERSION MODEL'!F90</f>
        <v>1</v>
      </c>
      <c r="Y90">
        <f>'MEAN REVERSION MODEL'!G90</f>
        <v>3</v>
      </c>
      <c r="Z90">
        <f>'MEAN REVERSION MODEL'!H90</f>
        <v>0</v>
      </c>
      <c r="AA90">
        <f>'MEAN REVERSION MODEL'!I90</f>
        <v>0</v>
      </c>
      <c r="AB90">
        <f>'MEAN REVERSION MODEL'!J90</f>
        <v>3</v>
      </c>
      <c r="AC90" s="19">
        <f>'SHORT MODEL'!H90</f>
        <v>45986</v>
      </c>
      <c r="AD90" s="4">
        <f>'SHORT MODEL'!I90</f>
        <v>1</v>
      </c>
      <c r="AE90" s="19">
        <f>'SHORT MODEL'!J90</f>
        <v>46056</v>
      </c>
      <c r="AF90" s="26">
        <f>'SHORT MODEL'!K90</f>
        <v>-4.746593611441682</v>
      </c>
    </row>
    <row r="91" spans="1:32" x14ac:dyDescent="0.25">
      <c r="A91" s="14">
        <v>90</v>
      </c>
      <c r="B91" t="str">
        <f>MAIN!B91</f>
        <v>NZDJPY Curncy</v>
      </c>
      <c r="C91" t="str">
        <f>MAIN!C91</f>
        <v>NZD/JPY</v>
      </c>
      <c r="D91" t="str">
        <f>MAIN!D91</f>
        <v>CURRENCY</v>
      </c>
      <c r="E91" s="4" t="s">
        <v>545</v>
      </c>
      <c r="F91">
        <f ca="1">MAIN!E91</f>
        <v>6</v>
      </c>
      <c r="G91">
        <f ca="1">'MEAN REVERSION MODEL'!K91</f>
        <v>9</v>
      </c>
      <c r="H91">
        <f ca="1">'SHORT MODEL'!M91</f>
        <v>2</v>
      </c>
      <c r="I91" s="19">
        <f>'BREAKOUTS+RETRACEMENTS'!F91</f>
        <v>46043</v>
      </c>
      <c r="J91" s="19">
        <f>'BREAKOUTS+RETRACEMENTS'!G91</f>
        <v>0</v>
      </c>
      <c r="K91" s="19">
        <f>'BREAKOUTS+RETRACEMENTS'!H91</f>
        <v>0</v>
      </c>
      <c r="L91" s="19">
        <f>'BREAKOUTS+RETRACEMENTS'!I91</f>
        <v>45966</v>
      </c>
      <c r="M91" s="19">
        <f>'BREAKOUTS+RETRACEMENTS'!J91</f>
        <v>46049</v>
      </c>
      <c r="N91" s="19">
        <f>'BREAKOUTS+RETRACEMENTS'!K91</f>
        <v>0</v>
      </c>
      <c r="O91" s="5">
        <f>MAIN!F91</f>
        <v>56.017000000000003</v>
      </c>
      <c r="P91" s="19" t="str">
        <f>MAIN!U91</f>
        <v>NEGATIVE</v>
      </c>
      <c r="Q91" s="19" t="str">
        <f>MAIN!V91</f>
        <v/>
      </c>
      <c r="R91" s="3" t="str">
        <f>MAIN!X91</f>
        <v>POSITIVE</v>
      </c>
      <c r="S91" s="19" t="str">
        <f>MAIN!AP91</f>
        <v>NEGATIVE</v>
      </c>
      <c r="T91" s="19" t="str">
        <f>MAIN!AY91</f>
        <v>POSITIVE</v>
      </c>
      <c r="U91" s="26">
        <f>MAIN!AZ91</f>
        <v>66.123999999999995</v>
      </c>
      <c r="V91" s="4">
        <f>MAIN!BF91</f>
        <v>23</v>
      </c>
      <c r="W91" s="4">
        <f>MAIN!BH91</f>
        <v>0</v>
      </c>
      <c r="X91">
        <f>'MEAN REVERSION MODEL'!F91</f>
        <v>5</v>
      </c>
      <c r="Y91">
        <f>'MEAN REVERSION MODEL'!G91</f>
        <v>3</v>
      </c>
      <c r="Z91">
        <f>'MEAN REVERSION MODEL'!H91</f>
        <v>0</v>
      </c>
      <c r="AA91">
        <f>'MEAN REVERSION MODEL'!I91</f>
        <v>2</v>
      </c>
      <c r="AB91">
        <f>'MEAN REVERSION MODEL'!J91</f>
        <v>0</v>
      </c>
      <c r="AC91" s="19">
        <f>'SHORT MODEL'!H91</f>
        <v>45974</v>
      </c>
      <c r="AD91" s="4">
        <f>'SHORT MODEL'!I91</f>
        <v>1</v>
      </c>
      <c r="AE91" s="19">
        <f>'SHORT MODEL'!J91</f>
        <v>46062</v>
      </c>
      <c r="AF91" s="26">
        <f>'SHORT MODEL'!K91</f>
        <v>-10.476037771626039</v>
      </c>
    </row>
    <row r="92" spans="1:32" x14ac:dyDescent="0.25">
      <c r="A92" s="14">
        <v>91</v>
      </c>
      <c r="B92" t="str">
        <f>MAIN!B92</f>
        <v>NZDUSD Curncy</v>
      </c>
      <c r="C92" t="str">
        <f>MAIN!C92</f>
        <v>NZD/USD</v>
      </c>
      <c r="D92" t="str">
        <f>MAIN!D92</f>
        <v>CURRENCY</v>
      </c>
      <c r="E92" s="4" t="s">
        <v>713</v>
      </c>
      <c r="F92">
        <f ca="1">MAIN!E92</f>
        <v>5</v>
      </c>
      <c r="G92">
        <f ca="1">'MEAN REVERSION MODEL'!K92</f>
        <v>9</v>
      </c>
      <c r="H92">
        <f ca="1">'SHORT MODEL'!M92</f>
        <v>2</v>
      </c>
      <c r="I92" s="19">
        <f>'BREAKOUTS+RETRACEMENTS'!F92</f>
        <v>0</v>
      </c>
      <c r="J92" s="19">
        <f>'BREAKOUTS+RETRACEMENTS'!G92</f>
        <v>0</v>
      </c>
      <c r="K92" s="19">
        <f>'BREAKOUTS+RETRACEMENTS'!H92</f>
        <v>0</v>
      </c>
      <c r="L92" s="19">
        <f>'BREAKOUTS+RETRACEMENTS'!I92</f>
        <v>45958</v>
      </c>
      <c r="M92" s="19">
        <f>'BREAKOUTS+RETRACEMENTS'!J92</f>
        <v>0</v>
      </c>
      <c r="N92" s="19">
        <f>'BREAKOUTS+RETRACEMENTS'!K92</f>
        <v>0</v>
      </c>
      <c r="O92" s="5">
        <f>MAIN!F92</f>
        <v>63.156999999999996</v>
      </c>
      <c r="P92" s="19" t="str">
        <f>MAIN!U92</f>
        <v>POSITIVE</v>
      </c>
      <c r="Q92" s="19" t="str">
        <f>MAIN!V92</f>
        <v/>
      </c>
      <c r="R92" s="3" t="str">
        <f>MAIN!X92</f>
        <v>POSITIVE</v>
      </c>
      <c r="S92" s="19" t="str">
        <f>MAIN!AP92</f>
        <v>NEGATIVE</v>
      </c>
      <c r="T92" s="19" t="str">
        <f>MAIN!AY92</f>
        <v>POSITIVE</v>
      </c>
      <c r="U92" s="26">
        <f>MAIN!AZ92</f>
        <v>79.855999999999995</v>
      </c>
      <c r="V92" s="4">
        <f>MAIN!BF92</f>
        <v>17</v>
      </c>
      <c r="W92" s="4">
        <f>MAIN!BH92</f>
        <v>0</v>
      </c>
      <c r="X92">
        <f>'MEAN REVERSION MODEL'!F92</f>
        <v>1</v>
      </c>
      <c r="Y92">
        <f>'MEAN REVERSION MODEL'!G92</f>
        <v>3</v>
      </c>
      <c r="Z92">
        <f>'MEAN REVERSION MODEL'!H92</f>
        <v>0</v>
      </c>
      <c r="AA92">
        <f>'MEAN REVERSION MODEL'!I92</f>
        <v>0</v>
      </c>
      <c r="AB92">
        <f>'MEAN REVERSION MODEL'!J92</f>
        <v>3</v>
      </c>
      <c r="AC92" s="19">
        <f>'SHORT MODEL'!H92</f>
        <v>45982</v>
      </c>
      <c r="AD92" s="4">
        <f>'SHORT MODEL'!I92</f>
        <v>1</v>
      </c>
      <c r="AE92" s="19">
        <f>'SHORT MODEL'!J92</f>
        <v>46051</v>
      </c>
      <c r="AF92" s="26">
        <f>'SHORT MODEL'!K92</f>
        <v>-3.3360392926656743</v>
      </c>
    </row>
    <row r="93" spans="1:32" x14ac:dyDescent="0.25">
      <c r="A93" s="14">
        <v>92</v>
      </c>
      <c r="B93" t="str">
        <f>MAIN!B93</f>
        <v>PHPUSD Curncy</v>
      </c>
      <c r="C93" t="str">
        <f>MAIN!C93</f>
        <v>PHP/USD</v>
      </c>
      <c r="D93" t="str">
        <f>MAIN!D93</f>
        <v>CURRENCY</v>
      </c>
      <c r="E93" s="4" t="s">
        <v>713</v>
      </c>
      <c r="F93">
        <f ca="1">MAIN!E93</f>
        <v>5</v>
      </c>
      <c r="G93">
        <f ca="1">'MEAN REVERSION MODEL'!K93</f>
        <v>6</v>
      </c>
      <c r="H93">
        <f ca="1">'SHORT MODEL'!M93</f>
        <v>2</v>
      </c>
      <c r="I93" s="19">
        <f>'BREAKOUTS+RETRACEMENTS'!F93</f>
        <v>0</v>
      </c>
      <c r="J93" s="19">
        <f>'BREAKOUTS+RETRACEMENTS'!G93</f>
        <v>46029</v>
      </c>
      <c r="K93" s="19">
        <f>'BREAKOUTS+RETRACEMENTS'!H93</f>
        <v>0</v>
      </c>
      <c r="L93" s="19">
        <f>'BREAKOUTS+RETRACEMENTS'!I93</f>
        <v>45958</v>
      </c>
      <c r="M93" s="19">
        <f>'BREAKOUTS+RETRACEMENTS'!J93</f>
        <v>0</v>
      </c>
      <c r="N93" s="19">
        <f>'BREAKOUTS+RETRACEMENTS'!K93</f>
        <v>0</v>
      </c>
      <c r="O93" s="5">
        <f>MAIN!F93</f>
        <v>63.893000000000001</v>
      </c>
      <c r="P93" s="19" t="str">
        <f>MAIN!U93</f>
        <v>POSITIVE</v>
      </c>
      <c r="Q93" s="19" t="str">
        <f>MAIN!V93</f>
        <v/>
      </c>
      <c r="R93" s="3" t="str">
        <f>MAIN!X93</f>
        <v>BUY</v>
      </c>
      <c r="S93" s="19" t="str">
        <f>MAIN!AP93</f>
        <v>NEGATIVE</v>
      </c>
      <c r="T93" s="19" t="str">
        <f>MAIN!AY93</f>
        <v>NEGATIVE</v>
      </c>
      <c r="U93" s="26">
        <f>MAIN!AZ93</f>
        <v>68.37</v>
      </c>
      <c r="V93" s="4">
        <f>MAIN!BF93</f>
        <v>10</v>
      </c>
      <c r="W93" s="4">
        <f>MAIN!BH93</f>
        <v>0</v>
      </c>
      <c r="X93">
        <f>'MEAN REVERSION MODEL'!F93</f>
        <v>5</v>
      </c>
      <c r="Y93">
        <f>'MEAN REVERSION MODEL'!G93</f>
        <v>0</v>
      </c>
      <c r="Z93">
        <f>'MEAN REVERSION MODEL'!H93</f>
        <v>0</v>
      </c>
      <c r="AA93">
        <f>'MEAN REVERSION MODEL'!I93</f>
        <v>2</v>
      </c>
      <c r="AB93">
        <f>'MEAN REVERSION MODEL'!J93</f>
        <v>0</v>
      </c>
      <c r="AC93" s="19">
        <f>'SHORT MODEL'!H93</f>
        <v>46042</v>
      </c>
      <c r="AD93" s="4">
        <f>'SHORT MODEL'!I93</f>
        <v>1</v>
      </c>
      <c r="AE93" s="19">
        <f>'SHORT MODEL'!J93</f>
        <v>46062</v>
      </c>
      <c r="AF93" s="26">
        <f>'SHORT MODEL'!K93</f>
        <v>-2.5997973276672965</v>
      </c>
    </row>
    <row r="94" spans="1:32" x14ac:dyDescent="0.25">
      <c r="A94" s="14">
        <v>93</v>
      </c>
      <c r="B94" t="str">
        <f>MAIN!B94</f>
        <v>PLNEUR Curncy</v>
      </c>
      <c r="C94" t="str">
        <f>MAIN!C94</f>
        <v>PLN/EUR</v>
      </c>
      <c r="D94" t="str">
        <f>MAIN!D94</f>
        <v>CURRENCY</v>
      </c>
      <c r="E94" s="4" t="s">
        <v>712</v>
      </c>
      <c r="F94">
        <f ca="1">MAIN!E94</f>
        <v>-1</v>
      </c>
      <c r="G94">
        <f ca="1">'MEAN REVERSION MODEL'!K94</f>
        <v>3</v>
      </c>
      <c r="H94">
        <f ca="1">'SHORT MODEL'!M94</f>
        <v>4</v>
      </c>
      <c r="I94" s="19">
        <f>'BREAKOUTS+RETRACEMENTS'!F94</f>
        <v>0</v>
      </c>
      <c r="J94" s="19">
        <f>'BREAKOUTS+RETRACEMENTS'!G94</f>
        <v>0</v>
      </c>
      <c r="K94" s="19">
        <f>'BREAKOUTS+RETRACEMENTS'!H94</f>
        <v>0</v>
      </c>
      <c r="L94" s="19">
        <f>'BREAKOUTS+RETRACEMENTS'!I94</f>
        <v>45958</v>
      </c>
      <c r="M94" s="19">
        <f>'BREAKOUTS+RETRACEMENTS'!J94</f>
        <v>0</v>
      </c>
      <c r="N94" s="19">
        <f>'BREAKOUTS+RETRACEMENTS'!K94</f>
        <v>0</v>
      </c>
      <c r="O94" s="5">
        <f>MAIN!F94</f>
        <v>47.268000000000001</v>
      </c>
      <c r="P94" s="19" t="str">
        <f>MAIN!U94</f>
        <v>NEGATIVE</v>
      </c>
      <c r="Q94" s="19" t="str">
        <f>MAIN!V94</f>
        <v/>
      </c>
      <c r="R94" s="3" t="str">
        <f>MAIN!X94</f>
        <v>NEGATIVE</v>
      </c>
      <c r="S94" s="19" t="str">
        <f>MAIN!AP94</f>
        <v>NEGATIVE</v>
      </c>
      <c r="T94" s="19" t="str">
        <f>MAIN!AY94</f>
        <v>NEGATIVE</v>
      </c>
      <c r="U94" s="26">
        <f>MAIN!AZ94</f>
        <v>46.018999999999998</v>
      </c>
      <c r="V94" s="4">
        <f>MAIN!BF94</f>
        <v>0</v>
      </c>
      <c r="W94" s="4">
        <f>MAIN!BH94</f>
        <v>0</v>
      </c>
      <c r="X94">
        <f>'MEAN REVERSION MODEL'!F94</f>
        <v>0</v>
      </c>
      <c r="Y94">
        <f>'MEAN REVERSION MODEL'!G94</f>
        <v>0</v>
      </c>
      <c r="Z94">
        <f>'MEAN REVERSION MODEL'!H94</f>
        <v>0</v>
      </c>
      <c r="AA94">
        <f>'MEAN REVERSION MODEL'!I94</f>
        <v>0</v>
      </c>
      <c r="AB94">
        <f>'MEAN REVERSION MODEL'!J94</f>
        <v>3</v>
      </c>
      <c r="AC94" s="19">
        <f>'SHORT MODEL'!H94</f>
        <v>45982</v>
      </c>
      <c r="AD94" s="4">
        <f>'SHORT MODEL'!I94</f>
        <v>1</v>
      </c>
      <c r="AE94" s="19">
        <f>'SHORT MODEL'!J94</f>
        <v>46050</v>
      </c>
      <c r="AF94" s="26">
        <f>'SHORT MODEL'!K94</f>
        <v>-19.224677911430689</v>
      </c>
    </row>
    <row r="95" spans="1:32" x14ac:dyDescent="0.25">
      <c r="A95" s="14">
        <v>94</v>
      </c>
      <c r="B95" t="str">
        <f>MAIN!B95</f>
        <v>PLNUSD Curncy</v>
      </c>
      <c r="C95" t="str">
        <f>MAIN!C95</f>
        <v>PLN/USD</v>
      </c>
      <c r="D95" t="str">
        <f>MAIN!D95</f>
        <v>CURRENCY</v>
      </c>
      <c r="E95" s="4" t="s">
        <v>713</v>
      </c>
      <c r="F95">
        <f ca="1">MAIN!E95</f>
        <v>5</v>
      </c>
      <c r="G95">
        <f ca="1">'MEAN REVERSION MODEL'!K95</f>
        <v>6</v>
      </c>
      <c r="H95">
        <f ca="1">'SHORT MODEL'!M95</f>
        <v>2</v>
      </c>
      <c r="I95" s="19">
        <f>'BREAKOUTS+RETRACEMENTS'!F95</f>
        <v>46048</v>
      </c>
      <c r="J95" s="19">
        <f>'BREAKOUTS+RETRACEMENTS'!G95</f>
        <v>0</v>
      </c>
      <c r="K95" s="19">
        <f>'BREAKOUTS+RETRACEMENTS'!H95</f>
        <v>0</v>
      </c>
      <c r="L95" s="19">
        <f>'BREAKOUTS+RETRACEMENTS'!I95</f>
        <v>45958</v>
      </c>
      <c r="M95" s="19">
        <f>'BREAKOUTS+RETRACEMENTS'!J95</f>
        <v>46052</v>
      </c>
      <c r="N95" s="19">
        <f>'BREAKOUTS+RETRACEMENTS'!K95</f>
        <v>0</v>
      </c>
      <c r="O95" s="5">
        <f>MAIN!F95</f>
        <v>55.819000000000003</v>
      </c>
      <c r="P95" s="19" t="str">
        <f>MAIN!U95</f>
        <v>NEGATIVE</v>
      </c>
      <c r="Q95" s="19" t="str">
        <f>MAIN!V95</f>
        <v/>
      </c>
      <c r="R95" s="3" t="str">
        <f>MAIN!X95</f>
        <v>POSITIVE</v>
      </c>
      <c r="S95" s="19" t="str">
        <f>MAIN!AP95</f>
        <v>NEGATIVE</v>
      </c>
      <c r="T95" s="19" t="str">
        <f>MAIN!AY95</f>
        <v>NEGATIVE</v>
      </c>
      <c r="U95" s="26">
        <f>MAIN!AZ95</f>
        <v>68.989000000000004</v>
      </c>
      <c r="V95" s="4">
        <f>MAIN!BF95</f>
        <v>3</v>
      </c>
      <c r="W95" s="4">
        <f>MAIN!BH95</f>
        <v>0</v>
      </c>
      <c r="X95">
        <f>'MEAN REVERSION MODEL'!F95</f>
        <v>5</v>
      </c>
      <c r="Y95">
        <f>'MEAN REVERSION MODEL'!G95</f>
        <v>0</v>
      </c>
      <c r="Z95">
        <f>'MEAN REVERSION MODEL'!H95</f>
        <v>0</v>
      </c>
      <c r="AA95">
        <f>'MEAN REVERSION MODEL'!I95</f>
        <v>0</v>
      </c>
      <c r="AB95">
        <f>'MEAN REVERSION MODEL'!J95</f>
        <v>3</v>
      </c>
      <c r="AC95" s="19">
        <f>'SHORT MODEL'!H95</f>
        <v>45982</v>
      </c>
      <c r="AD95" s="4">
        <f>'SHORT MODEL'!I95</f>
        <v>1</v>
      </c>
      <c r="AE95" s="19">
        <f>'SHORT MODEL'!J95</f>
        <v>46049</v>
      </c>
      <c r="AF95" s="26">
        <f>'SHORT MODEL'!K95</f>
        <v>-10.67369682574666</v>
      </c>
    </row>
    <row r="96" spans="1:32" x14ac:dyDescent="0.25">
      <c r="A96" s="14">
        <v>95</v>
      </c>
      <c r="B96" t="str">
        <f>MAIN!B96</f>
        <v>SEKEUR Curncy</v>
      </c>
      <c r="C96" t="str">
        <f>MAIN!C96</f>
        <v>SEK/EUR</v>
      </c>
      <c r="D96" t="str">
        <f>MAIN!D96</f>
        <v>CURRENCY</v>
      </c>
      <c r="E96" s="4" t="s">
        <v>712</v>
      </c>
      <c r="F96">
        <f ca="1">MAIN!E96</f>
        <v>1</v>
      </c>
      <c r="G96">
        <f ca="1">'MEAN REVERSION MODEL'!K96</f>
        <v>6</v>
      </c>
      <c r="H96">
        <f ca="1">'SHORT MODEL'!M96</f>
        <v>2</v>
      </c>
      <c r="I96" s="19">
        <f>'BREAKOUTS+RETRACEMENTS'!F96</f>
        <v>46044</v>
      </c>
      <c r="J96" s="19">
        <f>'BREAKOUTS+RETRACEMENTS'!G96</f>
        <v>0</v>
      </c>
      <c r="K96" s="19">
        <f>'BREAKOUTS+RETRACEMENTS'!H96</f>
        <v>0</v>
      </c>
      <c r="L96" s="19">
        <f>'BREAKOUTS+RETRACEMENTS'!I96</f>
        <v>45958</v>
      </c>
      <c r="M96" s="19">
        <f>'BREAKOUTS+RETRACEMENTS'!J96</f>
        <v>0</v>
      </c>
      <c r="N96" s="19">
        <f>'BREAKOUTS+RETRACEMENTS'!K96</f>
        <v>0</v>
      </c>
      <c r="O96" s="5">
        <f>MAIN!F96</f>
        <v>59.698</v>
      </c>
      <c r="P96" s="19" t="str">
        <f>MAIN!U96</f>
        <v>NEGATIVE</v>
      </c>
      <c r="Q96" s="19" t="str">
        <f>MAIN!V96</f>
        <v/>
      </c>
      <c r="R96" s="3" t="str">
        <f>MAIN!X96</f>
        <v>POSITIVE</v>
      </c>
      <c r="S96" s="19" t="str">
        <f>MAIN!AP96</f>
        <v>NEGATIVE</v>
      </c>
      <c r="T96" s="19" t="str">
        <f>MAIN!AY96</f>
        <v>NEGATIVE</v>
      </c>
      <c r="U96" s="26">
        <f>MAIN!AZ96</f>
        <v>72.296999999999997</v>
      </c>
      <c r="V96" s="4">
        <f>MAIN!BF96</f>
        <v>48</v>
      </c>
      <c r="W96" s="4">
        <f>MAIN!BH96</f>
        <v>0</v>
      </c>
      <c r="X96">
        <f>'MEAN REVERSION MODEL'!F96</f>
        <v>0</v>
      </c>
      <c r="Y96">
        <f>'MEAN REVERSION MODEL'!G96</f>
        <v>5</v>
      </c>
      <c r="Z96">
        <f>'MEAN REVERSION MODEL'!H96</f>
        <v>0</v>
      </c>
      <c r="AA96">
        <f>'MEAN REVERSION MODEL'!I96</f>
        <v>0</v>
      </c>
      <c r="AB96">
        <f>'MEAN REVERSION MODEL'!J96</f>
        <v>3</v>
      </c>
      <c r="AC96" s="19">
        <f>'SHORT MODEL'!H96</f>
        <v>45986</v>
      </c>
      <c r="AD96" s="4">
        <f>'SHORT MODEL'!I96</f>
        <v>1</v>
      </c>
      <c r="AE96" s="19">
        <f>'SHORT MODEL'!J96</f>
        <v>46056</v>
      </c>
      <c r="AF96" s="26">
        <f>'SHORT MODEL'!K96</f>
        <v>-6.7945800514939734</v>
      </c>
    </row>
    <row r="97" spans="1:32" x14ac:dyDescent="0.25">
      <c r="A97" s="14">
        <v>96</v>
      </c>
      <c r="B97" t="str">
        <f>MAIN!B97</f>
        <v>SEKUSD Curncy</v>
      </c>
      <c r="C97" t="str">
        <f>MAIN!C97</f>
        <v>SEK/USD</v>
      </c>
      <c r="D97" t="str">
        <f>MAIN!D97</f>
        <v>CURRENCY</v>
      </c>
      <c r="E97" s="4" t="s">
        <v>713</v>
      </c>
      <c r="F97">
        <f ca="1">MAIN!E97</f>
        <v>0</v>
      </c>
      <c r="G97">
        <f ca="1">'MEAN REVERSION MODEL'!K97</f>
        <v>6</v>
      </c>
      <c r="H97">
        <f ca="1">'SHORT MODEL'!M97</f>
        <v>2</v>
      </c>
      <c r="I97" s="19">
        <f>'BREAKOUTS+RETRACEMENTS'!F97</f>
        <v>46015</v>
      </c>
      <c r="J97" s="19">
        <f>'BREAKOUTS+RETRACEMENTS'!G97</f>
        <v>0</v>
      </c>
      <c r="K97" s="19">
        <f>'BREAKOUTS+RETRACEMENTS'!H97</f>
        <v>0</v>
      </c>
      <c r="L97" s="19">
        <f>'BREAKOUTS+RETRACEMENTS'!I97</f>
        <v>0</v>
      </c>
      <c r="M97" s="19">
        <f>'BREAKOUTS+RETRACEMENTS'!J97</f>
        <v>0</v>
      </c>
      <c r="N97" s="19">
        <f>'BREAKOUTS+RETRACEMENTS'!K97</f>
        <v>0</v>
      </c>
      <c r="O97" s="5">
        <f>MAIN!F97</f>
        <v>60.506</v>
      </c>
      <c r="P97" s="19" t="str">
        <f>MAIN!U97</f>
        <v>NEGATIVE</v>
      </c>
      <c r="Q97" s="19" t="str">
        <f>MAIN!V97</f>
        <v/>
      </c>
      <c r="R97" s="3" t="str">
        <f>MAIN!X97</f>
        <v>POSITIVE</v>
      </c>
      <c r="S97" s="19" t="str">
        <f>MAIN!AP97</f>
        <v>NEGATIVE</v>
      </c>
      <c r="T97" s="19" t="str">
        <f>MAIN!AY97</f>
        <v>POSITIVE</v>
      </c>
      <c r="U97" s="26">
        <f>MAIN!AZ97</f>
        <v>73.921000000000006</v>
      </c>
      <c r="V97" s="4">
        <f>MAIN!BF97</f>
        <v>53</v>
      </c>
      <c r="W97" s="4">
        <f>MAIN!BH97</f>
        <v>0</v>
      </c>
      <c r="X97">
        <f>'MEAN REVERSION MODEL'!F97</f>
        <v>1</v>
      </c>
      <c r="Y97">
        <f>'MEAN REVERSION MODEL'!G97</f>
        <v>0</v>
      </c>
      <c r="Z97">
        <f>'MEAN REVERSION MODEL'!H97</f>
        <v>0</v>
      </c>
      <c r="AA97">
        <f>'MEAN REVERSION MODEL'!I97</f>
        <v>0</v>
      </c>
      <c r="AB97">
        <f>'MEAN REVERSION MODEL'!J97</f>
        <v>3</v>
      </c>
      <c r="AC97" s="19">
        <f>'SHORT MODEL'!H97</f>
        <v>45986</v>
      </c>
      <c r="AD97" s="4">
        <f>'SHORT MODEL'!I97</f>
        <v>1</v>
      </c>
      <c r="AE97" s="19">
        <f>'SHORT MODEL'!J97</f>
        <v>46049</v>
      </c>
      <c r="AF97" s="26">
        <f>'SHORT MODEL'!K97</f>
        <v>-5.9867602226263088</v>
      </c>
    </row>
    <row r="98" spans="1:32" x14ac:dyDescent="0.25">
      <c r="A98" s="14">
        <v>97</v>
      </c>
      <c r="B98" t="str">
        <f>MAIN!B98</f>
        <v>SGDEUR Curncy</v>
      </c>
      <c r="C98" t="str">
        <f>MAIN!C98</f>
        <v>SGD/EUR</v>
      </c>
      <c r="D98" t="str">
        <f>MAIN!D98</f>
        <v>CURRENCY</v>
      </c>
      <c r="E98" s="4" t="s">
        <v>712</v>
      </c>
      <c r="F98">
        <f ca="1">MAIN!E98</f>
        <v>-1</v>
      </c>
      <c r="G98">
        <f ca="1">'MEAN REVERSION MODEL'!K98</f>
        <v>3</v>
      </c>
      <c r="H98">
        <f ca="1">'SHORT MODEL'!M98</f>
        <v>6</v>
      </c>
      <c r="I98" s="19">
        <f>'BREAKOUTS+RETRACEMENTS'!F98</f>
        <v>0</v>
      </c>
      <c r="J98" s="19">
        <f>'BREAKOUTS+RETRACEMENTS'!G98</f>
        <v>46007</v>
      </c>
      <c r="K98" s="19">
        <f>'BREAKOUTS+RETRACEMENTS'!H98</f>
        <v>0</v>
      </c>
      <c r="L98" s="19">
        <f>'BREAKOUTS+RETRACEMENTS'!I98</f>
        <v>45958</v>
      </c>
      <c r="M98" s="19">
        <f>'BREAKOUTS+RETRACEMENTS'!J98</f>
        <v>0</v>
      </c>
      <c r="N98" s="19">
        <f>'BREAKOUTS+RETRACEMENTS'!K98</f>
        <v>0</v>
      </c>
      <c r="O98" s="5">
        <f>MAIN!F98</f>
        <v>50.473999999999997</v>
      </c>
      <c r="P98" s="19" t="str">
        <f>MAIN!U98</f>
        <v>NEGATIVE</v>
      </c>
      <c r="Q98" s="19" t="str">
        <f>MAIN!V98</f>
        <v/>
      </c>
      <c r="R98" s="3" t="str">
        <f>MAIN!X98</f>
        <v>NEGATIVE</v>
      </c>
      <c r="S98" s="19" t="str">
        <f>MAIN!AP98</f>
        <v>NEGATIVE</v>
      </c>
      <c r="T98" s="19" t="str">
        <f>MAIN!AY98</f>
        <v>NEGATIVE</v>
      </c>
      <c r="U98" s="26">
        <f>MAIN!AZ98</f>
        <v>50.258000000000003</v>
      </c>
      <c r="V98" s="4">
        <f>MAIN!BF98</f>
        <v>0</v>
      </c>
      <c r="W98" s="4">
        <f>MAIN!BH98</f>
        <v>0</v>
      </c>
      <c r="X98">
        <f>'MEAN REVERSION MODEL'!F98</f>
        <v>3</v>
      </c>
      <c r="Y98">
        <f>'MEAN REVERSION MODEL'!G98</f>
        <v>0</v>
      </c>
      <c r="Z98">
        <f>'MEAN REVERSION MODEL'!H98</f>
        <v>0</v>
      </c>
      <c r="AA98">
        <f>'MEAN REVERSION MODEL'!I98</f>
        <v>0</v>
      </c>
      <c r="AB98">
        <f>'MEAN REVERSION MODEL'!J98</f>
        <v>0</v>
      </c>
      <c r="AC98" s="19">
        <f>'SHORT MODEL'!H98</f>
        <v>46050</v>
      </c>
      <c r="AD98" s="4">
        <f>'SHORT MODEL'!I98</f>
        <v>1</v>
      </c>
      <c r="AE98" s="19">
        <f>'SHORT MODEL'!J98</f>
        <v>46041</v>
      </c>
      <c r="AF98" s="26">
        <f>'SHORT MODEL'!K98</f>
        <v>-16.019106332809955</v>
      </c>
    </row>
    <row r="99" spans="1:32" x14ac:dyDescent="0.25">
      <c r="A99" s="14">
        <v>98</v>
      </c>
      <c r="B99" t="str">
        <f>MAIN!B99</f>
        <v>SGDUSD Curncy</v>
      </c>
      <c r="C99" t="str">
        <f>MAIN!C99</f>
        <v>SGD/USD</v>
      </c>
      <c r="D99" t="str">
        <f>MAIN!D99</f>
        <v>CURRENCY</v>
      </c>
      <c r="E99" s="4" t="s">
        <v>713</v>
      </c>
      <c r="F99">
        <f ca="1">MAIN!E99</f>
        <v>4</v>
      </c>
      <c r="G99">
        <f ca="1">'MEAN REVERSION MODEL'!K99</f>
        <v>9</v>
      </c>
      <c r="H99">
        <f ca="1">'SHORT MODEL'!M99</f>
        <v>2</v>
      </c>
      <c r="I99" s="19">
        <f>'BREAKOUTS+RETRACEMENTS'!F99</f>
        <v>46049</v>
      </c>
      <c r="J99" s="19">
        <f>'BREAKOUTS+RETRACEMENTS'!G99</f>
        <v>0</v>
      </c>
      <c r="K99" s="19">
        <f>'BREAKOUTS+RETRACEMENTS'!H99</f>
        <v>0</v>
      </c>
      <c r="L99" s="19">
        <f>'BREAKOUTS+RETRACEMENTS'!I99</f>
        <v>45958</v>
      </c>
      <c r="M99" s="19">
        <f>'BREAKOUTS+RETRACEMENTS'!J99</f>
        <v>0</v>
      </c>
      <c r="N99" s="19">
        <f>'BREAKOUTS+RETRACEMENTS'!K99</f>
        <v>0</v>
      </c>
      <c r="O99" s="5">
        <f>MAIN!F99</f>
        <v>64.781000000000006</v>
      </c>
      <c r="P99" s="19" t="str">
        <f>MAIN!U99</f>
        <v>POSITIVE</v>
      </c>
      <c r="Q99" s="19" t="str">
        <f>MAIN!V99</f>
        <v/>
      </c>
      <c r="R99" s="3" t="str">
        <f>MAIN!X99</f>
        <v>POSITIVE</v>
      </c>
      <c r="S99" s="19" t="str">
        <f>MAIN!AP99</f>
        <v>NEGATIVE</v>
      </c>
      <c r="T99" s="19" t="str">
        <f>MAIN!AY99</f>
        <v>NEGATIVE</v>
      </c>
      <c r="U99" s="26">
        <f>MAIN!AZ99</f>
        <v>84.864999999999995</v>
      </c>
      <c r="V99" s="4">
        <f>MAIN!BF99</f>
        <v>17</v>
      </c>
      <c r="W99" s="4">
        <f>MAIN!BH99</f>
        <v>0</v>
      </c>
      <c r="X99">
        <f>'MEAN REVERSION MODEL'!F99</f>
        <v>4</v>
      </c>
      <c r="Y99">
        <f>'MEAN REVERSION MODEL'!G99</f>
        <v>0</v>
      </c>
      <c r="Z99">
        <f>'MEAN REVERSION MODEL'!H99</f>
        <v>0</v>
      </c>
      <c r="AA99">
        <f>'MEAN REVERSION MODEL'!I99</f>
        <v>1</v>
      </c>
      <c r="AB99">
        <f>'MEAN REVERSION MODEL'!J99</f>
        <v>3</v>
      </c>
      <c r="AC99" s="19">
        <f>'SHORT MODEL'!H99</f>
        <v>45982</v>
      </c>
      <c r="AD99" s="4">
        <f>'SHORT MODEL'!I99</f>
        <v>1</v>
      </c>
      <c r="AE99" s="19">
        <f>'SHORT MODEL'!J99</f>
        <v>46050</v>
      </c>
      <c r="AF99" s="26">
        <f>'SHORT MODEL'!K99</f>
        <v>-1.7122010108048755</v>
      </c>
    </row>
    <row r="100" spans="1:32" x14ac:dyDescent="0.25">
      <c r="A100" s="14">
        <v>99</v>
      </c>
      <c r="B100" t="str">
        <f>MAIN!B100</f>
        <v>THBEUR Curncy</v>
      </c>
      <c r="C100" t="str">
        <f>MAIN!C100</f>
        <v>THB/EUR</v>
      </c>
      <c r="D100" t="str">
        <f>MAIN!D100</f>
        <v>CURRENCY</v>
      </c>
      <c r="E100" s="4" t="s">
        <v>712</v>
      </c>
      <c r="F100">
        <f ca="1">MAIN!E100</f>
        <v>-1</v>
      </c>
      <c r="G100">
        <f ca="1">'MEAN REVERSION MODEL'!K100</f>
        <v>9</v>
      </c>
      <c r="H100">
        <f ca="1">'SHORT MODEL'!M100</f>
        <v>6</v>
      </c>
      <c r="I100" s="19">
        <f>'BREAKOUTS+RETRACEMENTS'!F100</f>
        <v>0</v>
      </c>
      <c r="J100" s="19">
        <f>'BREAKOUTS+RETRACEMENTS'!G100</f>
        <v>0</v>
      </c>
      <c r="K100" s="19">
        <f>'BREAKOUTS+RETRACEMENTS'!H100</f>
        <v>0</v>
      </c>
      <c r="L100" s="19">
        <f>'BREAKOUTS+RETRACEMENTS'!I100</f>
        <v>45958</v>
      </c>
      <c r="M100" s="19">
        <f>'BREAKOUTS+RETRACEMENTS'!J100</f>
        <v>46020</v>
      </c>
      <c r="N100" s="19">
        <f>'BREAKOUTS+RETRACEMENTS'!K100</f>
        <v>0</v>
      </c>
      <c r="O100" s="5">
        <f>MAIN!F100</f>
        <v>45.185000000000002</v>
      </c>
      <c r="P100" s="19" t="str">
        <f>MAIN!U100</f>
        <v>NEGATIVE</v>
      </c>
      <c r="Q100" s="19" t="str">
        <f>MAIN!V100</f>
        <v/>
      </c>
      <c r="R100" s="3" t="str">
        <f>MAIN!X100</f>
        <v>NEGATIVE</v>
      </c>
      <c r="S100" s="19" t="str">
        <f>MAIN!AP100</f>
        <v>NEGATIVE</v>
      </c>
      <c r="T100" s="19" t="str">
        <f>MAIN!AY100</f>
        <v>NEGATIVE</v>
      </c>
      <c r="U100" s="26">
        <f>MAIN!AZ100</f>
        <v>42.813000000000002</v>
      </c>
      <c r="V100" s="4">
        <f>MAIN!BF100</f>
        <v>0</v>
      </c>
      <c r="W100" s="4">
        <f>MAIN!BH100</f>
        <v>0</v>
      </c>
      <c r="X100">
        <f>'MEAN REVERSION MODEL'!F100</f>
        <v>5</v>
      </c>
      <c r="Y100">
        <f>'MEAN REVERSION MODEL'!G100</f>
        <v>7</v>
      </c>
      <c r="Z100">
        <f>'MEAN REVERSION MODEL'!H100</f>
        <v>0</v>
      </c>
      <c r="AA100">
        <f>'MEAN REVERSION MODEL'!I100</f>
        <v>2</v>
      </c>
      <c r="AB100">
        <f>'MEAN REVERSION MODEL'!J100</f>
        <v>0</v>
      </c>
      <c r="AC100" s="19">
        <f>'SHORT MODEL'!H100</f>
        <v>45975</v>
      </c>
      <c r="AD100" s="4">
        <f>'SHORT MODEL'!I100</f>
        <v>1</v>
      </c>
      <c r="AE100" s="19">
        <f>'SHORT MODEL'!J100</f>
        <v>46043</v>
      </c>
      <c r="AF100" s="26">
        <f>'SHORT MODEL'!K100</f>
        <v>-21.30836104586237</v>
      </c>
    </row>
    <row r="101" spans="1:32" x14ac:dyDescent="0.25">
      <c r="A101" s="14">
        <v>100</v>
      </c>
      <c r="B101" t="str">
        <f>MAIN!B101</f>
        <v>THBUSD Curncy</v>
      </c>
      <c r="C101" t="str">
        <f>MAIN!C101</f>
        <v>THB/USD</v>
      </c>
      <c r="D101" t="str">
        <f>MAIN!D101</f>
        <v>CURRENCY</v>
      </c>
      <c r="E101" s="4" t="s">
        <v>713</v>
      </c>
      <c r="F101">
        <f ca="1">MAIN!E101</f>
        <v>-1</v>
      </c>
      <c r="G101">
        <f ca="1">'MEAN REVERSION MODEL'!K101</f>
        <v>12</v>
      </c>
      <c r="H101">
        <f ca="1">'SHORT MODEL'!M101</f>
        <v>2</v>
      </c>
      <c r="I101" s="19">
        <f>'BREAKOUTS+RETRACEMENTS'!F101</f>
        <v>46006</v>
      </c>
      <c r="J101" s="19">
        <f>'BREAKOUTS+RETRACEMENTS'!G101</f>
        <v>0</v>
      </c>
      <c r="K101" s="19">
        <f>'BREAKOUTS+RETRACEMENTS'!H101</f>
        <v>0</v>
      </c>
      <c r="L101" s="19">
        <f>'BREAKOUTS+RETRACEMENTS'!I101</f>
        <v>45958</v>
      </c>
      <c r="M101" s="19">
        <f>'BREAKOUTS+RETRACEMENTS'!J101</f>
        <v>46020</v>
      </c>
      <c r="N101" s="19">
        <f>'BREAKOUTS+RETRACEMENTS'!K101</f>
        <v>0</v>
      </c>
      <c r="O101" s="5">
        <f>MAIN!F101</f>
        <v>54.317999999999998</v>
      </c>
      <c r="P101" s="19" t="str">
        <f>MAIN!U101</f>
        <v>NEGATIVE</v>
      </c>
      <c r="Q101" s="19" t="str">
        <f>MAIN!V101</f>
        <v/>
      </c>
      <c r="R101" s="3" t="str">
        <f>MAIN!X101</f>
        <v>NEGATIVE</v>
      </c>
      <c r="S101" s="19" t="str">
        <f>MAIN!AP101</f>
        <v>NEGATIVE</v>
      </c>
      <c r="T101" s="19" t="str">
        <f>MAIN!AY101</f>
        <v>NEGATIVE</v>
      </c>
      <c r="U101" s="26">
        <f>MAIN!AZ101</f>
        <v>61.17</v>
      </c>
      <c r="V101" s="4">
        <f>MAIN!BF101</f>
        <v>2</v>
      </c>
      <c r="W101" s="4">
        <f>MAIN!BH101</f>
        <v>0</v>
      </c>
      <c r="X101">
        <f>'MEAN REVERSION MODEL'!F101</f>
        <v>4</v>
      </c>
      <c r="Y101">
        <f>'MEAN REVERSION MODEL'!G101</f>
        <v>2</v>
      </c>
      <c r="Z101">
        <f>'MEAN REVERSION MODEL'!H101</f>
        <v>0</v>
      </c>
      <c r="AA101">
        <f>'MEAN REVERSION MODEL'!I101</f>
        <v>1</v>
      </c>
      <c r="AB101">
        <f>'MEAN REVERSION MODEL'!J101</f>
        <v>3</v>
      </c>
      <c r="AC101" s="19">
        <f>'SHORT MODEL'!H101</f>
        <v>45982</v>
      </c>
      <c r="AD101" s="4">
        <f>'SHORT MODEL'!I101</f>
        <v>1</v>
      </c>
      <c r="AE101" s="19">
        <f>'SHORT MODEL'!J101</f>
        <v>46050</v>
      </c>
      <c r="AF101" s="26">
        <f>'SHORT MODEL'!K101</f>
        <v>-12.175411507062194</v>
      </c>
    </row>
    <row r="102" spans="1:32" x14ac:dyDescent="0.25">
      <c r="A102" s="14">
        <v>101</v>
      </c>
      <c r="B102" t="str">
        <f>MAIN!B102</f>
        <v>TRYEUR Curncy</v>
      </c>
      <c r="C102" t="str">
        <f>MAIN!C102</f>
        <v>TRY/EUR</v>
      </c>
      <c r="D102" t="str">
        <f>MAIN!D102</f>
        <v>CURRENCY</v>
      </c>
      <c r="E102" s="4" t="s">
        <v>712</v>
      </c>
      <c r="F102">
        <f ca="1">MAIN!E102</f>
        <v>-1</v>
      </c>
      <c r="G102">
        <f ca="1">'MEAN REVERSION MODEL'!K102</f>
        <v>12</v>
      </c>
      <c r="H102">
        <f ca="1">'SHORT MODEL'!M102</f>
        <v>6</v>
      </c>
      <c r="I102" s="19">
        <f>'BREAKOUTS+RETRACEMENTS'!F102</f>
        <v>0</v>
      </c>
      <c r="J102" s="19">
        <f>'BREAKOUTS+RETRACEMENTS'!G102</f>
        <v>46006</v>
      </c>
      <c r="K102" s="19">
        <f>'BREAKOUTS+RETRACEMENTS'!H102</f>
        <v>0</v>
      </c>
      <c r="L102" s="19">
        <f>'BREAKOUTS+RETRACEMENTS'!I102</f>
        <v>45958</v>
      </c>
      <c r="M102" s="19">
        <f>'BREAKOUTS+RETRACEMENTS'!J102</f>
        <v>0</v>
      </c>
      <c r="N102" s="19">
        <f>'BREAKOUTS+RETRACEMENTS'!K102</f>
        <v>0</v>
      </c>
      <c r="O102" s="5">
        <f>MAIN!F102</f>
        <v>35.838999999999999</v>
      </c>
      <c r="P102" s="19" t="str">
        <f>MAIN!U102</f>
        <v>NEGATIVE</v>
      </c>
      <c r="Q102" s="19" t="str">
        <f>MAIN!V102</f>
        <v/>
      </c>
      <c r="R102" s="3" t="str">
        <f>MAIN!X102</f>
        <v>NEGATIVE</v>
      </c>
      <c r="S102" s="19" t="str">
        <f>MAIN!AP102</f>
        <v>NEGATIVE</v>
      </c>
      <c r="T102" s="19" t="str">
        <f>MAIN!AY102</f>
        <v>NEGATIVE</v>
      </c>
      <c r="U102" s="26">
        <f>MAIN!AZ102</f>
        <v>11.167999999999999</v>
      </c>
      <c r="V102" s="4">
        <f>MAIN!BF102</f>
        <v>0</v>
      </c>
      <c r="W102" s="4">
        <f>MAIN!BH102</f>
        <v>0</v>
      </c>
      <c r="X102">
        <f>'MEAN REVERSION MODEL'!F102</f>
        <v>1</v>
      </c>
      <c r="Y102">
        <f>'MEAN REVERSION MODEL'!G102</f>
        <v>4</v>
      </c>
      <c r="Z102">
        <f>'MEAN REVERSION MODEL'!H102</f>
        <v>0</v>
      </c>
      <c r="AA102">
        <f>'MEAN REVERSION MODEL'!I102</f>
        <v>4</v>
      </c>
      <c r="AB102">
        <f>'MEAN REVERSION MODEL'!J102</f>
        <v>1</v>
      </c>
      <c r="AC102" s="19">
        <f>'SHORT MODEL'!H102</f>
        <v>46049</v>
      </c>
      <c r="AD102" s="4">
        <f>'SHORT MODEL'!I102</f>
        <v>1</v>
      </c>
      <c r="AE102" s="19">
        <f>'SHORT MODEL'!J102</f>
        <v>46041</v>
      </c>
      <c r="AF102" s="26">
        <f>'SHORT MODEL'!K102</f>
        <v>-30.654323039564147</v>
      </c>
    </row>
    <row r="103" spans="1:32" x14ac:dyDescent="0.25">
      <c r="A103" s="14">
        <v>102</v>
      </c>
      <c r="B103" t="str">
        <f>MAIN!B103</f>
        <v>TRYUSD Curncy</v>
      </c>
      <c r="C103" t="str">
        <f>MAIN!C103</f>
        <v>TRY/USD</v>
      </c>
      <c r="D103" t="str">
        <f>MAIN!D103</f>
        <v>CURRENCY</v>
      </c>
      <c r="E103" s="4" t="s">
        <v>713</v>
      </c>
      <c r="F103">
        <f ca="1">MAIN!E103</f>
        <v>-1</v>
      </c>
      <c r="G103">
        <f ca="1">'MEAN REVERSION MODEL'!K103</f>
        <v>9</v>
      </c>
      <c r="H103">
        <f ca="1">'SHORT MODEL'!M103</f>
        <v>3</v>
      </c>
      <c r="I103" s="19">
        <f>'BREAKOUTS+RETRACEMENTS'!F103</f>
        <v>0</v>
      </c>
      <c r="J103" s="19">
        <f>'BREAKOUTS+RETRACEMENTS'!G103</f>
        <v>0</v>
      </c>
      <c r="K103" s="19">
        <f>'BREAKOUTS+RETRACEMENTS'!H103</f>
        <v>0</v>
      </c>
      <c r="L103" s="19">
        <f>'BREAKOUTS+RETRACEMENTS'!I103</f>
        <v>45958</v>
      </c>
      <c r="M103" s="19">
        <f>'BREAKOUTS+RETRACEMENTS'!J103</f>
        <v>0</v>
      </c>
      <c r="N103" s="19">
        <f>'BREAKOUTS+RETRACEMENTS'!K103</f>
        <v>0</v>
      </c>
      <c r="O103" s="5">
        <f>MAIN!F103</f>
        <v>13.41</v>
      </c>
      <c r="P103" s="19" t="str">
        <f>MAIN!U103</f>
        <v>NEGATIVE</v>
      </c>
      <c r="Q103" s="19" t="str">
        <f>MAIN!V103</f>
        <v/>
      </c>
      <c r="R103" s="3" t="str">
        <f>MAIN!X103</f>
        <v>NEGATIVE</v>
      </c>
      <c r="S103" s="19" t="str">
        <f>MAIN!AP103</f>
        <v>NEGATIVE</v>
      </c>
      <c r="T103" s="19" t="str">
        <f>MAIN!AY103</f>
        <v>NEGATIVE</v>
      </c>
      <c r="U103" s="26">
        <f>MAIN!AZ103</f>
        <v>8.0000000000000002E-3</v>
      </c>
      <c r="V103" s="4">
        <f>MAIN!BF103</f>
        <v>0</v>
      </c>
      <c r="W103" s="4">
        <f>MAIN!BH103</f>
        <v>0</v>
      </c>
      <c r="X103">
        <f>'MEAN REVERSION MODEL'!F103</f>
        <v>0</v>
      </c>
      <c r="Y103">
        <f>'MEAN REVERSION MODEL'!G103</f>
        <v>4</v>
      </c>
      <c r="Z103">
        <f>'MEAN REVERSION MODEL'!H103</f>
        <v>0</v>
      </c>
      <c r="AA103">
        <f>'MEAN REVERSION MODEL'!I103</f>
        <v>4</v>
      </c>
      <c r="AB103">
        <f>'MEAN REVERSION MODEL'!J103</f>
        <v>2</v>
      </c>
      <c r="AC103" s="19">
        <f>'SHORT MODEL'!H103</f>
        <v>46062</v>
      </c>
      <c r="AD103" s="4">
        <f>'SHORT MODEL'!I103</f>
        <v>1</v>
      </c>
      <c r="AE103" s="19">
        <f>'SHORT MODEL'!J103</f>
        <v>46058</v>
      </c>
      <c r="AF103" s="26">
        <f>'SHORT MODEL'!K103</f>
        <v>-53.083001106919909</v>
      </c>
    </row>
    <row r="104" spans="1:32" x14ac:dyDescent="0.25">
      <c r="A104" s="14">
        <v>103</v>
      </c>
      <c r="B104" t="str">
        <f>MAIN!B104</f>
        <v>TWDUSD Curncy</v>
      </c>
      <c r="C104" t="str">
        <f>MAIN!C104</f>
        <v>TWD/USD</v>
      </c>
      <c r="D104" t="str">
        <f>MAIN!D104</f>
        <v>CURRENCY</v>
      </c>
      <c r="E104" s="4" t="s">
        <v>713</v>
      </c>
      <c r="F104">
        <f ca="1">MAIN!E104</f>
        <v>-1</v>
      </c>
      <c r="G104">
        <f ca="1">'MEAN REVERSION MODEL'!K104</f>
        <v>9</v>
      </c>
      <c r="H104">
        <f ca="1">'SHORT MODEL'!M104</f>
        <v>5</v>
      </c>
      <c r="I104" s="19">
        <f>'BREAKOUTS+RETRACEMENTS'!F104</f>
        <v>0</v>
      </c>
      <c r="J104" s="19">
        <f>'BREAKOUTS+RETRACEMENTS'!G104</f>
        <v>0</v>
      </c>
      <c r="K104" s="19">
        <f>'BREAKOUTS+RETRACEMENTS'!H104</f>
        <v>0</v>
      </c>
      <c r="L104" s="19">
        <f>'BREAKOUTS+RETRACEMENTS'!I104</f>
        <v>45958</v>
      </c>
      <c r="M104" s="19">
        <f>'BREAKOUTS+RETRACEMENTS'!J104</f>
        <v>0</v>
      </c>
      <c r="N104" s="19">
        <f>'BREAKOUTS+RETRACEMENTS'!K104</f>
        <v>45999</v>
      </c>
      <c r="O104" s="5">
        <f>MAIN!F104</f>
        <v>47.875</v>
      </c>
      <c r="P104" s="19" t="str">
        <f>MAIN!U104</f>
        <v>NEGATIVE</v>
      </c>
      <c r="Q104" s="19" t="str">
        <f>MAIN!V104</f>
        <v/>
      </c>
      <c r="R104" s="3" t="str">
        <f>MAIN!X104</f>
        <v>NEGATIVE</v>
      </c>
      <c r="S104" s="19" t="str">
        <f>MAIN!AP104</f>
        <v>NEGATIVE</v>
      </c>
      <c r="T104" s="19" t="str">
        <f>MAIN!AY104</f>
        <v>NEGATIVE</v>
      </c>
      <c r="U104" s="26">
        <f>MAIN!AZ104</f>
        <v>43.244</v>
      </c>
      <c r="V104" s="4">
        <f>MAIN!BF104</f>
        <v>0</v>
      </c>
      <c r="W104" s="4">
        <f>MAIN!BH104</f>
        <v>0</v>
      </c>
      <c r="X104">
        <f>'MEAN REVERSION MODEL'!F104</f>
        <v>1</v>
      </c>
      <c r="Y104">
        <f>'MEAN REVERSION MODEL'!G104</f>
        <v>10</v>
      </c>
      <c r="Z104">
        <f>'MEAN REVERSION MODEL'!H104</f>
        <v>0</v>
      </c>
      <c r="AA104">
        <f>'MEAN REVERSION MODEL'!I104</f>
        <v>0</v>
      </c>
      <c r="AB104">
        <f>'MEAN REVERSION MODEL'!J104</f>
        <v>3</v>
      </c>
      <c r="AC104" s="19">
        <f>'SHORT MODEL'!H104</f>
        <v>46059</v>
      </c>
      <c r="AD104" s="4">
        <f>'SHORT MODEL'!I104</f>
        <v>1</v>
      </c>
      <c r="AE104" s="19">
        <f>'SHORT MODEL'!J104</f>
        <v>46050</v>
      </c>
      <c r="AF104" s="26">
        <f>'SHORT MODEL'!K104</f>
        <v>-18.618318512611964</v>
      </c>
    </row>
    <row r="105" spans="1:32" x14ac:dyDescent="0.25">
      <c r="A105" s="14">
        <v>104</v>
      </c>
      <c r="B105" t="str">
        <f>MAIN!B105</f>
        <v>XBTUSD Curncy</v>
      </c>
      <c r="C105" t="str">
        <f>MAIN!C105</f>
        <v>XBT/USD</v>
      </c>
      <c r="D105" t="str">
        <f>MAIN!D105</f>
        <v>CURRENCY</v>
      </c>
      <c r="E105" s="4" t="s">
        <v>713</v>
      </c>
      <c r="F105">
        <f ca="1">MAIN!E105</f>
        <v>-1</v>
      </c>
      <c r="G105">
        <f ca="1">'MEAN REVERSION MODEL'!K105</f>
        <v>6</v>
      </c>
      <c r="H105">
        <f ca="1">'SHORT MODEL'!M105</f>
        <v>9</v>
      </c>
      <c r="I105" s="19">
        <f>'BREAKOUTS+RETRACEMENTS'!F105</f>
        <v>0</v>
      </c>
      <c r="J105" s="19">
        <f>'BREAKOUTS+RETRACEMENTS'!G105</f>
        <v>46057</v>
      </c>
      <c r="K105" s="19">
        <f>'BREAKOUTS+RETRACEMENTS'!H105</f>
        <v>0</v>
      </c>
      <c r="L105" s="19">
        <f>'BREAKOUTS+RETRACEMENTS'!I105</f>
        <v>46059</v>
      </c>
      <c r="M105" s="19">
        <f>'BREAKOUTS+RETRACEMENTS'!J105</f>
        <v>0</v>
      </c>
      <c r="N105" s="19">
        <f>'BREAKOUTS+RETRACEMENTS'!K105</f>
        <v>0</v>
      </c>
      <c r="O105" s="5">
        <f>MAIN!F105</f>
        <v>31.86</v>
      </c>
      <c r="P105" s="19" t="str">
        <f>MAIN!U105</f>
        <v>NEGATIVE</v>
      </c>
      <c r="Q105" s="19" t="str">
        <f>MAIN!V105</f>
        <v/>
      </c>
      <c r="R105" s="3" t="str">
        <f>MAIN!X105</f>
        <v>NEGATIVE</v>
      </c>
      <c r="S105" s="19" t="str">
        <f>MAIN!AP105</f>
        <v>NEGATIVE</v>
      </c>
      <c r="T105" s="19" t="str">
        <f>MAIN!AY105</f>
        <v>NEGATIVE</v>
      </c>
      <c r="U105" s="26">
        <f>MAIN!AZ105</f>
        <v>15.087999999999999</v>
      </c>
      <c r="V105" s="4">
        <f>MAIN!BF105</f>
        <v>0</v>
      </c>
      <c r="W105" s="4">
        <f>MAIN!BH105</f>
        <v>0</v>
      </c>
      <c r="X105">
        <f>'MEAN REVERSION MODEL'!F105</f>
        <v>3</v>
      </c>
      <c r="Y105">
        <f>'MEAN REVERSION MODEL'!G105</f>
        <v>5</v>
      </c>
      <c r="Z105">
        <f>'MEAN REVERSION MODEL'!H105</f>
        <v>0</v>
      </c>
      <c r="AA105">
        <f>'MEAN REVERSION MODEL'!I105</f>
        <v>0</v>
      </c>
      <c r="AB105">
        <f>'MEAN REVERSION MODEL'!J105</f>
        <v>0</v>
      </c>
      <c r="AC105" s="19">
        <f>'SHORT MODEL'!H105</f>
        <v>46059</v>
      </c>
      <c r="AD105" s="4">
        <f>'SHORT MODEL'!I105</f>
        <v>1</v>
      </c>
      <c r="AE105" s="19">
        <f>'SHORT MODEL'!J105</f>
        <v>46036</v>
      </c>
      <c r="AF105" s="26">
        <f>'SHORT MODEL'!K105</f>
        <v>-34.632549492037015</v>
      </c>
    </row>
    <row r="106" spans="1:32" x14ac:dyDescent="0.25">
      <c r="A106" s="14">
        <v>105</v>
      </c>
      <c r="B106" t="str">
        <f>MAIN!B106</f>
        <v>ZAREUR Curncy</v>
      </c>
      <c r="C106" t="str">
        <f>MAIN!C106</f>
        <v>ZAR/EUR</v>
      </c>
      <c r="D106" t="str">
        <f>MAIN!D106</f>
        <v>CURRENCY</v>
      </c>
      <c r="E106" s="4" t="s">
        <v>712</v>
      </c>
      <c r="F106">
        <f ca="1">MAIN!E106</f>
        <v>8</v>
      </c>
      <c r="G106">
        <f ca="1">'MEAN REVERSION MODEL'!K106</f>
        <v>9</v>
      </c>
      <c r="H106">
        <f ca="1">'SHORT MODEL'!M106</f>
        <v>2</v>
      </c>
      <c r="I106" s="19">
        <f>'BREAKOUTS+RETRACEMENTS'!F106</f>
        <v>0</v>
      </c>
      <c r="J106" s="19">
        <f>'BREAKOUTS+RETRACEMENTS'!G106</f>
        <v>0</v>
      </c>
      <c r="K106" s="19">
        <f>'BREAKOUTS+RETRACEMENTS'!H106</f>
        <v>0</v>
      </c>
      <c r="L106" s="19">
        <f>'BREAKOUTS+RETRACEMENTS'!I106</f>
        <v>45958</v>
      </c>
      <c r="M106" s="19">
        <f>'BREAKOUTS+RETRACEMENTS'!J106</f>
        <v>46042</v>
      </c>
      <c r="N106" s="19">
        <f>'BREAKOUTS+RETRACEMENTS'!K106</f>
        <v>0</v>
      </c>
      <c r="O106" s="5">
        <f>MAIN!F106</f>
        <v>54.499000000000002</v>
      </c>
      <c r="P106" s="19" t="str">
        <f>MAIN!U106</f>
        <v>NEGATIVE</v>
      </c>
      <c r="Q106" s="19" t="str">
        <f>MAIN!V106</f>
        <v/>
      </c>
      <c r="R106" s="3" t="str">
        <f>MAIN!X106</f>
        <v>POSITIVE</v>
      </c>
      <c r="S106" s="19" t="str">
        <f>MAIN!AP106</f>
        <v>BUY</v>
      </c>
      <c r="T106" s="19" t="str">
        <f>MAIN!AY106</f>
        <v>POSITIVE</v>
      </c>
      <c r="U106" s="26">
        <f>MAIN!AZ106</f>
        <v>76.072000000000003</v>
      </c>
      <c r="V106" s="4">
        <f>MAIN!BF106</f>
        <v>3</v>
      </c>
      <c r="W106" s="4">
        <f>MAIN!BH106</f>
        <v>0</v>
      </c>
      <c r="X106">
        <f>'MEAN REVERSION MODEL'!F106</f>
        <v>1</v>
      </c>
      <c r="Y106">
        <f>'MEAN REVERSION MODEL'!G106</f>
        <v>8</v>
      </c>
      <c r="Z106">
        <f>'MEAN REVERSION MODEL'!H106</f>
        <v>0</v>
      </c>
      <c r="AA106">
        <f>'MEAN REVERSION MODEL'!I106</f>
        <v>0</v>
      </c>
      <c r="AB106">
        <f>'MEAN REVERSION MODEL'!J106</f>
        <v>3</v>
      </c>
      <c r="AC106" s="19">
        <f>'SHORT MODEL'!H106</f>
        <v>45982</v>
      </c>
      <c r="AD106" s="4">
        <f>'SHORT MODEL'!I106</f>
        <v>1</v>
      </c>
      <c r="AE106" s="19">
        <f>'SHORT MODEL'!J106</f>
        <v>46051</v>
      </c>
      <c r="AF106" s="26">
        <f>'SHORT MODEL'!K106</f>
        <v>-11.99440145958922</v>
      </c>
    </row>
    <row r="107" spans="1:32" x14ac:dyDescent="0.25">
      <c r="A107" s="14">
        <v>106</v>
      </c>
      <c r="B107" t="str">
        <f>MAIN!B107</f>
        <v>ZARUSD Curncy</v>
      </c>
      <c r="C107" t="str">
        <f>MAIN!C107</f>
        <v>ZAR/USD</v>
      </c>
      <c r="D107" t="str">
        <f>MAIN!D107</f>
        <v>CURRENCY</v>
      </c>
      <c r="E107" s="4" t="s">
        <v>713</v>
      </c>
      <c r="F107">
        <f ca="1">MAIN!E107</f>
        <v>3</v>
      </c>
      <c r="G107">
        <f ca="1">'MEAN REVERSION MODEL'!K107</f>
        <v>9</v>
      </c>
      <c r="H107">
        <f ca="1">'SHORT MODEL'!M107</f>
        <v>2</v>
      </c>
      <c r="I107" s="19">
        <f>'BREAKOUTS+RETRACEMENTS'!F107</f>
        <v>46051</v>
      </c>
      <c r="J107" s="19">
        <f>'BREAKOUTS+RETRACEMENTS'!G107</f>
        <v>0</v>
      </c>
      <c r="K107" s="19">
        <f>'BREAKOUTS+RETRACEMENTS'!H107</f>
        <v>0</v>
      </c>
      <c r="L107" s="19">
        <f>'BREAKOUTS+RETRACEMENTS'!I107</f>
        <v>45958</v>
      </c>
      <c r="M107" s="19">
        <f>'BREAKOUTS+RETRACEMENTS'!J107</f>
        <v>0</v>
      </c>
      <c r="N107" s="19">
        <f>'BREAKOUTS+RETRACEMENTS'!K107</f>
        <v>0</v>
      </c>
      <c r="O107" s="5">
        <f>MAIN!F107</f>
        <v>58.287999999999997</v>
      </c>
      <c r="P107" s="19" t="str">
        <f>MAIN!U107</f>
        <v>NEGATIVE</v>
      </c>
      <c r="Q107" s="19" t="str">
        <f>MAIN!V107</f>
        <v/>
      </c>
      <c r="R107" s="3" t="str">
        <f>MAIN!X107</f>
        <v>POSITIVE</v>
      </c>
      <c r="S107" s="19" t="str">
        <f>MAIN!AP107</f>
        <v>POSITIVE</v>
      </c>
      <c r="T107" s="19" t="str">
        <f>MAIN!AY107</f>
        <v>POSITIVE</v>
      </c>
      <c r="U107" s="26">
        <f>MAIN!AZ107</f>
        <v>92.864000000000004</v>
      </c>
      <c r="V107" s="4">
        <f>MAIN!BF107</f>
        <v>3</v>
      </c>
      <c r="W107" s="4">
        <f>MAIN!BH107</f>
        <v>0</v>
      </c>
      <c r="X107">
        <f>'MEAN REVERSION MODEL'!F107</f>
        <v>1</v>
      </c>
      <c r="Y107">
        <f>'MEAN REVERSION MODEL'!G107</f>
        <v>8</v>
      </c>
      <c r="Z107">
        <f>'MEAN REVERSION MODEL'!H107</f>
        <v>0</v>
      </c>
      <c r="AA107">
        <f>'MEAN REVERSION MODEL'!I107</f>
        <v>0</v>
      </c>
      <c r="AB107">
        <f>'MEAN REVERSION MODEL'!J107</f>
        <v>3</v>
      </c>
      <c r="AC107" s="19">
        <f>'SHORT MODEL'!H107</f>
        <v>45982</v>
      </c>
      <c r="AD107" s="4">
        <f>'SHORT MODEL'!I107</f>
        <v>1</v>
      </c>
      <c r="AE107" s="19">
        <f>'SHORT MODEL'!J107</f>
        <v>46051</v>
      </c>
      <c r="AF107" s="26">
        <f>'SHORT MODEL'!K107</f>
        <v>-8.2054005493285942</v>
      </c>
    </row>
    <row r="108" spans="1:32" x14ac:dyDescent="0.25">
      <c r="A108" s="14">
        <v>107</v>
      </c>
      <c r="B108" t="str">
        <f>MAIN!B108</f>
        <v>ACWI US Equity</v>
      </c>
      <c r="C108" t="str">
        <f>MAIN!C108</f>
        <v>MSCI ACWI ETF</v>
      </c>
      <c r="D108" t="str">
        <f>MAIN!D108</f>
        <v>ETF</v>
      </c>
      <c r="E108" s="4" t="s">
        <v>545</v>
      </c>
      <c r="F108">
        <f ca="1">MAIN!E108</f>
        <v>5</v>
      </c>
      <c r="G108">
        <f ca="1">'MEAN REVERSION MODEL'!K108</f>
        <v>12</v>
      </c>
      <c r="H108">
        <f ca="1">'SHORT MODEL'!M108</f>
        <v>2</v>
      </c>
      <c r="I108" s="19">
        <f>'BREAKOUTS+RETRACEMENTS'!F108</f>
        <v>46031</v>
      </c>
      <c r="J108" s="19">
        <f>'BREAKOUTS+RETRACEMENTS'!G108</f>
        <v>0</v>
      </c>
      <c r="K108" s="19">
        <f>'BREAKOUTS+RETRACEMENTS'!H108</f>
        <v>46043</v>
      </c>
      <c r="L108" s="19">
        <f>'BREAKOUTS+RETRACEMENTS'!I108</f>
        <v>0</v>
      </c>
      <c r="M108" s="19">
        <f>'BREAKOUTS+RETRACEMENTS'!J108</f>
        <v>0</v>
      </c>
      <c r="N108" s="19">
        <f>'BREAKOUTS+RETRACEMENTS'!K108</f>
        <v>0</v>
      </c>
      <c r="O108" s="5">
        <f>MAIN!F108</f>
        <v>60.191218032690962</v>
      </c>
      <c r="P108" s="19" t="str">
        <f>MAIN!U108</f>
        <v>NEGATIVE</v>
      </c>
      <c r="Q108" s="19" t="str">
        <f>MAIN!V108</f>
        <v/>
      </c>
      <c r="R108" s="3" t="str">
        <f>MAIN!X108</f>
        <v>POSITIVE</v>
      </c>
      <c r="S108" s="19" t="str">
        <f>MAIN!AP108</f>
        <v>POSITIVE</v>
      </c>
      <c r="T108" s="19" t="str">
        <f>MAIN!AY108</f>
        <v>POSITIVE</v>
      </c>
      <c r="U108" s="26">
        <f>MAIN!AZ108</f>
        <v>88.145393572331386</v>
      </c>
      <c r="V108" s="4">
        <f>MAIN!BF108</f>
        <v>3</v>
      </c>
      <c r="W108" s="4">
        <f>MAIN!BH108</f>
        <v>0</v>
      </c>
      <c r="X108">
        <f>'MEAN REVERSION MODEL'!F108</f>
        <v>1</v>
      </c>
      <c r="Y108">
        <f>'MEAN REVERSION MODEL'!G108</f>
        <v>9</v>
      </c>
      <c r="Z108">
        <f>'MEAN REVERSION MODEL'!H108</f>
        <v>0</v>
      </c>
      <c r="AA108">
        <f>'MEAN REVERSION MODEL'!I108</f>
        <v>1</v>
      </c>
      <c r="AB108">
        <f>'MEAN REVERSION MODEL'!J108</f>
        <v>4</v>
      </c>
      <c r="AC108" s="19">
        <f>'SHORT MODEL'!H108</f>
        <v>45982</v>
      </c>
      <c r="AD108" s="4">
        <f>'SHORT MODEL'!I108</f>
        <v>1</v>
      </c>
      <c r="AE108" s="19">
        <f>'SHORT MODEL'!J108</f>
        <v>46063</v>
      </c>
      <c r="AF108" s="26">
        <f>'SHORT MODEL'!K108</f>
        <v>-6.3016719173808156</v>
      </c>
    </row>
    <row r="109" spans="1:32" x14ac:dyDescent="0.25">
      <c r="A109" s="14">
        <v>108</v>
      </c>
      <c r="B109" t="str">
        <f>MAIN!B109</f>
        <v>AIQ US Equity</v>
      </c>
      <c r="C109" t="str">
        <f>MAIN!C109</f>
        <v>Artificial Intelligence &amp; Technology ETF</v>
      </c>
      <c r="D109" t="str">
        <f>MAIN!D109</f>
        <v>ETF</v>
      </c>
      <c r="E109" s="4" t="s">
        <v>545</v>
      </c>
      <c r="F109">
        <f ca="1">MAIN!E109</f>
        <v>0</v>
      </c>
      <c r="G109">
        <f ca="1">'MEAN REVERSION MODEL'!K109</f>
        <v>9</v>
      </c>
      <c r="H109">
        <f ca="1">'SHORT MODEL'!M109</f>
        <v>4</v>
      </c>
      <c r="I109" s="19">
        <f>'BREAKOUTS+RETRACEMENTS'!F109</f>
        <v>45958</v>
      </c>
      <c r="J109" s="19">
        <f>'BREAKOUTS+RETRACEMENTS'!G109</f>
        <v>0</v>
      </c>
      <c r="K109" s="19">
        <f>'BREAKOUTS+RETRACEMENTS'!H109</f>
        <v>45959</v>
      </c>
      <c r="L109" s="19">
        <f>'BREAKOUTS+RETRACEMENTS'!I109</f>
        <v>0</v>
      </c>
      <c r="M109" s="19">
        <f>'BREAKOUTS+RETRACEMENTS'!J109</f>
        <v>0</v>
      </c>
      <c r="N109" s="19">
        <f>'BREAKOUTS+RETRACEMENTS'!K109</f>
        <v>0</v>
      </c>
      <c r="O109" s="5">
        <f>MAIN!F109</f>
        <v>46.475521268000108</v>
      </c>
      <c r="P109" s="19" t="str">
        <f>MAIN!U109</f>
        <v>NEGATIVE</v>
      </c>
      <c r="Q109" s="19" t="str">
        <f>MAIN!V109</f>
        <v/>
      </c>
      <c r="R109" s="3" t="str">
        <f>MAIN!X109</f>
        <v>NEGATIVE</v>
      </c>
      <c r="S109" s="19" t="str">
        <f>MAIN!AP109</f>
        <v>POSITIVE</v>
      </c>
      <c r="T109" s="19" t="str">
        <f>MAIN!AY109</f>
        <v>NEGATIVE</v>
      </c>
      <c r="U109" s="26">
        <f>MAIN!AZ109</f>
        <v>43.737089612486365</v>
      </c>
      <c r="V109" s="4">
        <f>MAIN!BF109</f>
        <v>0</v>
      </c>
      <c r="W109" s="4">
        <f>MAIN!BH109</f>
        <v>0</v>
      </c>
      <c r="X109">
        <f>'MEAN REVERSION MODEL'!F109</f>
        <v>1</v>
      </c>
      <c r="Y109">
        <f>'MEAN REVERSION MODEL'!G109</f>
        <v>6</v>
      </c>
      <c r="Z109">
        <f>'MEAN REVERSION MODEL'!H109</f>
        <v>0</v>
      </c>
      <c r="AA109">
        <f>'MEAN REVERSION MODEL'!I109</f>
        <v>0</v>
      </c>
      <c r="AB109">
        <f>'MEAN REVERSION MODEL'!J109</f>
        <v>4</v>
      </c>
      <c r="AC109" s="19">
        <f>'SHORT MODEL'!H109</f>
        <v>45982</v>
      </c>
      <c r="AD109" s="4">
        <f>'SHORT MODEL'!I109</f>
        <v>1</v>
      </c>
      <c r="AE109" s="19">
        <f>'SHORT MODEL'!J109</f>
        <v>46050</v>
      </c>
      <c r="AF109" s="26">
        <f>'SHORT MODEL'!K109</f>
        <v>-20.017392334383921</v>
      </c>
    </row>
    <row r="110" spans="1:32" x14ac:dyDescent="0.25">
      <c r="A110" s="14">
        <v>109</v>
      </c>
      <c r="B110" t="str">
        <f>MAIN!B110</f>
        <v>ARGT US Equity</v>
      </c>
      <c r="C110" t="str">
        <f>MAIN!C110</f>
        <v>MSCI Argentina ETF</v>
      </c>
      <c r="D110" t="str">
        <f>MAIN!D110</f>
        <v>ETF</v>
      </c>
      <c r="E110" s="4" t="s">
        <v>545</v>
      </c>
      <c r="F110">
        <f ca="1">MAIN!E110</f>
        <v>7</v>
      </c>
      <c r="G110">
        <f ca="1">'MEAN REVERSION MODEL'!K110</f>
        <v>9</v>
      </c>
      <c r="H110">
        <f ca="1">'SHORT MODEL'!M110</f>
        <v>2</v>
      </c>
      <c r="I110" s="19">
        <f>'BREAKOUTS+RETRACEMENTS'!F110</f>
        <v>46028</v>
      </c>
      <c r="J110" s="19">
        <f>'BREAKOUTS+RETRACEMENTS'!G110</f>
        <v>0</v>
      </c>
      <c r="K110" s="19">
        <f>'BREAKOUTS+RETRACEMENTS'!H110</f>
        <v>0</v>
      </c>
      <c r="L110" s="19">
        <f>'BREAKOUTS+RETRACEMENTS'!I110</f>
        <v>0</v>
      </c>
      <c r="M110" s="19">
        <f>'BREAKOUTS+RETRACEMENTS'!J110</f>
        <v>46055</v>
      </c>
      <c r="N110" s="19">
        <f>'BREAKOUTS+RETRACEMENTS'!K110</f>
        <v>0</v>
      </c>
      <c r="O110" s="5">
        <f>MAIN!F110</f>
        <v>51.947624449230091</v>
      </c>
      <c r="P110" s="19" t="str">
        <f>MAIN!U110</f>
        <v>NEGATIVE</v>
      </c>
      <c r="Q110" s="19" t="str">
        <f>MAIN!V110</f>
        <v/>
      </c>
      <c r="R110" s="3" t="str">
        <f>MAIN!X110</f>
        <v>POSITIVE</v>
      </c>
      <c r="S110" s="19" t="str">
        <f>MAIN!AP110</f>
        <v>POSITIVE</v>
      </c>
      <c r="T110" s="19" t="str">
        <f>MAIN!AY110</f>
        <v>POSITIVE</v>
      </c>
      <c r="U110" s="26">
        <f>MAIN!AZ110</f>
        <v>58.538785377878028</v>
      </c>
      <c r="V110" s="4">
        <f>MAIN!BF110</f>
        <v>2</v>
      </c>
      <c r="W110" s="4">
        <f>MAIN!BH110</f>
        <v>0</v>
      </c>
      <c r="X110">
        <f>'MEAN REVERSION MODEL'!F110</f>
        <v>3</v>
      </c>
      <c r="Y110">
        <f>'MEAN REVERSION MODEL'!G110</f>
        <v>9</v>
      </c>
      <c r="Z110">
        <f>'MEAN REVERSION MODEL'!H110</f>
        <v>0</v>
      </c>
      <c r="AA110">
        <f>'MEAN REVERSION MODEL'!I110</f>
        <v>0</v>
      </c>
      <c r="AB110">
        <f>'MEAN REVERSION MODEL'!J110</f>
        <v>4</v>
      </c>
      <c r="AC110" s="19">
        <f>'SHORT MODEL'!H110</f>
        <v>45982</v>
      </c>
      <c r="AD110" s="4">
        <f>'SHORT MODEL'!I110</f>
        <v>1</v>
      </c>
      <c r="AE110" s="19">
        <f>'SHORT MODEL'!J110</f>
        <v>46050</v>
      </c>
      <c r="AF110" s="26">
        <f>'SHORT MODEL'!K110</f>
        <v>-14.545274251866395</v>
      </c>
    </row>
    <row r="111" spans="1:32" x14ac:dyDescent="0.25">
      <c r="A111" s="14">
        <v>110</v>
      </c>
      <c r="B111" t="str">
        <f>MAIN!B111</f>
        <v>ARKB US Equity</v>
      </c>
      <c r="C111" t="str">
        <f>MAIN!C111</f>
        <v>ARK 21Shares Bitcoin ETF</v>
      </c>
      <c r="D111" t="str">
        <f>MAIN!D111</f>
        <v>ETF</v>
      </c>
      <c r="E111" s="4" t="s">
        <v>545</v>
      </c>
      <c r="F111">
        <f ca="1">MAIN!E111</f>
        <v>-1</v>
      </c>
      <c r="G111">
        <f ca="1">'MEAN REVERSION MODEL'!K111</f>
        <v>9</v>
      </c>
      <c r="H111">
        <f ca="1">'SHORT MODEL'!M111</f>
        <v>7</v>
      </c>
      <c r="I111" s="19">
        <f>'BREAKOUTS+RETRACEMENTS'!F111</f>
        <v>0</v>
      </c>
      <c r="J111" s="19">
        <f>'BREAKOUTS+RETRACEMENTS'!G111</f>
        <v>0</v>
      </c>
      <c r="K111" s="19">
        <f>'BREAKOUTS+RETRACEMENTS'!H111</f>
        <v>0</v>
      </c>
      <c r="L111" s="19">
        <f>'BREAKOUTS+RETRACEMENTS'!I111</f>
        <v>0</v>
      </c>
      <c r="M111" s="19">
        <f>'BREAKOUTS+RETRACEMENTS'!J111</f>
        <v>0</v>
      </c>
      <c r="N111" s="19">
        <f>'BREAKOUTS+RETRACEMENTS'!K111</f>
        <v>0</v>
      </c>
      <c r="O111" s="5">
        <f>MAIN!F111</f>
        <v>30.646179390338133</v>
      </c>
      <c r="P111" s="19" t="str">
        <f>MAIN!U111</f>
        <v>NEGATIVE</v>
      </c>
      <c r="Q111" s="19" t="str">
        <f>MAIN!V111</f>
        <v/>
      </c>
      <c r="R111" s="3" t="str">
        <f>MAIN!X111</f>
        <v>NEGATIVE</v>
      </c>
      <c r="S111" s="19" t="str">
        <f>MAIN!AP111</f>
        <v>NEGATIVE</v>
      </c>
      <c r="T111" s="19" t="str">
        <f>MAIN!AY111</f>
        <v>NEGATIVE</v>
      </c>
      <c r="U111" s="26">
        <f>MAIN!AZ111</f>
        <v>15.48774407890231</v>
      </c>
      <c r="V111" s="4">
        <f>MAIN!BF111</f>
        <v>0</v>
      </c>
      <c r="W111" s="4">
        <f>MAIN!BH111</f>
        <v>0</v>
      </c>
      <c r="X111">
        <f>'MEAN REVERSION MODEL'!F111</f>
        <v>0</v>
      </c>
      <c r="Y111">
        <f>'MEAN REVERSION MODEL'!G111</f>
        <v>4</v>
      </c>
      <c r="Z111">
        <f>'MEAN REVERSION MODEL'!H111</f>
        <v>46056</v>
      </c>
      <c r="AA111">
        <f>'MEAN REVERSION MODEL'!I111</f>
        <v>0</v>
      </c>
      <c r="AB111">
        <f>'MEAN REVERSION MODEL'!J111</f>
        <v>4</v>
      </c>
      <c r="AC111" s="19">
        <f>'SHORT MODEL'!H111</f>
        <v>46058</v>
      </c>
      <c r="AD111" s="4">
        <f>'SHORT MODEL'!I111</f>
        <v>1</v>
      </c>
      <c r="AE111" s="19">
        <f>'SHORT MODEL'!J111</f>
        <v>46036</v>
      </c>
      <c r="AF111" s="26">
        <f>'SHORT MODEL'!K111</f>
        <v>-35.846729163050142</v>
      </c>
    </row>
    <row r="112" spans="1:32" x14ac:dyDescent="0.25">
      <c r="A112" s="14">
        <v>111</v>
      </c>
      <c r="B112" t="str">
        <f>MAIN!B112</f>
        <v>ARKF US Equity</v>
      </c>
      <c r="C112" t="str">
        <f>MAIN!C112</f>
        <v>ARK Fintech Innovation ETF</v>
      </c>
      <c r="D112" t="str">
        <f>MAIN!D112</f>
        <v>ETF</v>
      </c>
      <c r="E112" s="4" t="s">
        <v>545</v>
      </c>
      <c r="F112">
        <f ca="1">MAIN!E112</f>
        <v>-1</v>
      </c>
      <c r="G112">
        <f ca="1">'MEAN REVERSION MODEL'!K112</f>
        <v>6</v>
      </c>
      <c r="H112">
        <f ca="1">'SHORT MODEL'!M112</f>
        <v>7</v>
      </c>
      <c r="I112" s="19">
        <f>'BREAKOUTS+RETRACEMENTS'!F112</f>
        <v>0</v>
      </c>
      <c r="J112" s="19">
        <f>'BREAKOUTS+RETRACEMENTS'!G112</f>
        <v>0</v>
      </c>
      <c r="K112" s="19">
        <f>'BREAKOUTS+RETRACEMENTS'!H112</f>
        <v>0</v>
      </c>
      <c r="L112" s="19">
        <f>'BREAKOUTS+RETRACEMENTS'!I112</f>
        <v>0</v>
      </c>
      <c r="M112" s="19">
        <f>'BREAKOUTS+RETRACEMENTS'!J112</f>
        <v>0</v>
      </c>
      <c r="N112" s="19">
        <f>'BREAKOUTS+RETRACEMENTS'!K112</f>
        <v>0</v>
      </c>
      <c r="O112" s="5">
        <f>MAIN!F112</f>
        <v>32.857029091378735</v>
      </c>
      <c r="P112" s="19" t="str">
        <f>MAIN!U112</f>
        <v>NEGATIVE</v>
      </c>
      <c r="Q112" s="19" t="str">
        <f>MAIN!V112</f>
        <v/>
      </c>
      <c r="R112" s="3" t="str">
        <f>MAIN!X112</f>
        <v>NEGATIVE</v>
      </c>
      <c r="S112" s="19" t="str">
        <f>MAIN!AP112</f>
        <v>NEGATIVE</v>
      </c>
      <c r="T112" s="19" t="str">
        <f>MAIN!AY112</f>
        <v>NEGATIVE</v>
      </c>
      <c r="U112" s="26">
        <f>MAIN!AZ112</f>
        <v>23.248290074891401</v>
      </c>
      <c r="V112" s="4">
        <f>MAIN!BF112</f>
        <v>0</v>
      </c>
      <c r="W112" s="4">
        <f>MAIN!BH112</f>
        <v>0</v>
      </c>
      <c r="X112">
        <f>'MEAN REVERSION MODEL'!F112</f>
        <v>0</v>
      </c>
      <c r="Y112">
        <f>'MEAN REVERSION MODEL'!G112</f>
        <v>6</v>
      </c>
      <c r="Z112">
        <f>'MEAN REVERSION MODEL'!H112</f>
        <v>0</v>
      </c>
      <c r="AA112">
        <f>'MEAN REVERSION MODEL'!I112</f>
        <v>0</v>
      </c>
      <c r="AB112">
        <f>'MEAN REVERSION MODEL'!J112</f>
        <v>4</v>
      </c>
      <c r="AC112" s="19">
        <f>'SHORT MODEL'!H112</f>
        <v>46058</v>
      </c>
      <c r="AD112" s="4">
        <f>'SHORT MODEL'!I112</f>
        <v>1</v>
      </c>
      <c r="AE112" s="19">
        <f>'SHORT MODEL'!J112</f>
        <v>46035</v>
      </c>
      <c r="AF112" s="26">
        <f>'SHORT MODEL'!K112</f>
        <v>-33.635850267249594</v>
      </c>
    </row>
    <row r="113" spans="1:32" x14ac:dyDescent="0.25">
      <c r="A113" s="14">
        <v>112</v>
      </c>
      <c r="B113" t="str">
        <f>MAIN!B113</f>
        <v>ARKG US Equity</v>
      </c>
      <c r="C113" t="str">
        <f>MAIN!C113</f>
        <v>ARK Genomic Revolution ETF</v>
      </c>
      <c r="D113" t="str">
        <f>MAIN!D113</f>
        <v>ETF</v>
      </c>
      <c r="E113" s="4" t="s">
        <v>545</v>
      </c>
      <c r="F113">
        <f ca="1">MAIN!E113</f>
        <v>0</v>
      </c>
      <c r="G113">
        <f ca="1">'MEAN REVERSION MODEL'!K113</f>
        <v>12</v>
      </c>
      <c r="H113">
        <f ca="1">'SHORT MODEL'!M113</f>
        <v>6</v>
      </c>
      <c r="I113" s="19">
        <f>'BREAKOUTS+RETRACEMENTS'!F113</f>
        <v>0</v>
      </c>
      <c r="J113" s="19">
        <f>'BREAKOUTS+RETRACEMENTS'!G113</f>
        <v>0</v>
      </c>
      <c r="K113" s="19">
        <f>'BREAKOUTS+RETRACEMENTS'!H113</f>
        <v>0</v>
      </c>
      <c r="L113" s="19">
        <f>'BREAKOUTS+RETRACEMENTS'!I113</f>
        <v>0</v>
      </c>
      <c r="M113" s="19">
        <f>'BREAKOUTS+RETRACEMENTS'!J113</f>
        <v>0</v>
      </c>
      <c r="N113" s="19">
        <f>'BREAKOUTS+RETRACEMENTS'!K113</f>
        <v>0</v>
      </c>
      <c r="O113" s="5">
        <f>MAIN!F113</f>
        <v>42.315742992631087</v>
      </c>
      <c r="P113" s="19" t="str">
        <f>MAIN!U113</f>
        <v>NEGATIVE</v>
      </c>
      <c r="Q113" s="19" t="str">
        <f>MAIN!V113</f>
        <v/>
      </c>
      <c r="R113" s="3" t="str">
        <f>MAIN!X113</f>
        <v>NEGATIVE</v>
      </c>
      <c r="S113" s="19" t="str">
        <f>MAIN!AP113</f>
        <v>POSITIVE</v>
      </c>
      <c r="T113" s="19" t="str">
        <f>MAIN!AY113</f>
        <v>NEGATIVE</v>
      </c>
      <c r="U113" s="26">
        <f>MAIN!AZ113</f>
        <v>39.809216325068952</v>
      </c>
      <c r="V113" s="4">
        <f>MAIN!BF113</f>
        <v>0</v>
      </c>
      <c r="W113" s="4">
        <f>MAIN!BH113</f>
        <v>0</v>
      </c>
      <c r="X113">
        <f>'MEAN REVERSION MODEL'!F113</f>
        <v>1</v>
      </c>
      <c r="Y113">
        <f>'MEAN REVERSION MODEL'!G113</f>
        <v>4</v>
      </c>
      <c r="Z113">
        <f>'MEAN REVERSION MODEL'!H113</f>
        <v>46058</v>
      </c>
      <c r="AA113">
        <f>'MEAN REVERSION MODEL'!I113</f>
        <v>0</v>
      </c>
      <c r="AB113">
        <f>'MEAN REVERSION MODEL'!J113</f>
        <v>4</v>
      </c>
      <c r="AC113" s="19">
        <f>'SHORT MODEL'!H113</f>
        <v>45975</v>
      </c>
      <c r="AD113" s="4">
        <f>'SHORT MODEL'!I113</f>
        <v>1</v>
      </c>
      <c r="AE113" s="19">
        <f>'SHORT MODEL'!J113</f>
        <v>46044</v>
      </c>
      <c r="AF113" s="26">
        <f>'SHORT MODEL'!K113</f>
        <v>-24.177161089805772</v>
      </c>
    </row>
    <row r="114" spans="1:32" x14ac:dyDescent="0.25">
      <c r="A114" s="14">
        <v>113</v>
      </c>
      <c r="B114" t="str">
        <f>MAIN!B114</f>
        <v>ARKK US Equity</v>
      </c>
      <c r="C114" t="str">
        <f>MAIN!C114</f>
        <v>ARK Innovation ETF</v>
      </c>
      <c r="D114" t="str">
        <f>MAIN!D114</f>
        <v>ETF</v>
      </c>
      <c r="E114" s="4" t="s">
        <v>545</v>
      </c>
      <c r="F114">
        <f ca="1">MAIN!E114</f>
        <v>-1</v>
      </c>
      <c r="G114">
        <f ca="1">'MEAN REVERSION MODEL'!K114</f>
        <v>9</v>
      </c>
      <c r="H114">
        <f ca="1">'SHORT MODEL'!M114</f>
        <v>7</v>
      </c>
      <c r="I114" s="19">
        <f>'BREAKOUTS+RETRACEMENTS'!F114</f>
        <v>0</v>
      </c>
      <c r="J114" s="19">
        <f>'BREAKOUTS+RETRACEMENTS'!G114</f>
        <v>0</v>
      </c>
      <c r="K114" s="19">
        <f>'BREAKOUTS+RETRACEMENTS'!H114</f>
        <v>0</v>
      </c>
      <c r="L114" s="19">
        <f>'BREAKOUTS+RETRACEMENTS'!I114</f>
        <v>0</v>
      </c>
      <c r="M114" s="19">
        <f>'BREAKOUTS+RETRACEMENTS'!J114</f>
        <v>0</v>
      </c>
      <c r="N114" s="19">
        <f>'BREAKOUTS+RETRACEMENTS'!K114</f>
        <v>0</v>
      </c>
      <c r="O114" s="5">
        <f>MAIN!F114</f>
        <v>39.906434407632226</v>
      </c>
      <c r="P114" s="19" t="str">
        <f>MAIN!U114</f>
        <v>NEGATIVE</v>
      </c>
      <c r="Q114" s="19" t="str">
        <f>MAIN!V114</f>
        <v/>
      </c>
      <c r="R114" s="3" t="str">
        <f>MAIN!X114</f>
        <v>NEGATIVE</v>
      </c>
      <c r="S114" s="19" t="str">
        <f>MAIN!AP114</f>
        <v>NEGATIVE</v>
      </c>
      <c r="T114" s="19" t="str">
        <f>MAIN!AY114</f>
        <v>NEGATIVE</v>
      </c>
      <c r="U114" s="26">
        <f>MAIN!AZ114</f>
        <v>30.478039804902423</v>
      </c>
      <c r="V114" s="4">
        <f>MAIN!BF114</f>
        <v>0</v>
      </c>
      <c r="W114" s="4">
        <f>MAIN!BH114</f>
        <v>0</v>
      </c>
      <c r="X114">
        <f>'MEAN REVERSION MODEL'!F114</f>
        <v>1</v>
      </c>
      <c r="Y114">
        <f>'MEAN REVERSION MODEL'!G114</f>
        <v>5</v>
      </c>
      <c r="Z114">
        <f>'MEAN REVERSION MODEL'!H114</f>
        <v>0</v>
      </c>
      <c r="AA114">
        <f>'MEAN REVERSION MODEL'!I114</f>
        <v>0</v>
      </c>
      <c r="AB114">
        <f>'MEAN REVERSION MODEL'!J114</f>
        <v>4</v>
      </c>
      <c r="AC114" s="19">
        <f>'SHORT MODEL'!H114</f>
        <v>46058</v>
      </c>
      <c r="AD114" s="4">
        <f>'SHORT MODEL'!I114</f>
        <v>1</v>
      </c>
      <c r="AE114" s="19">
        <f>'SHORT MODEL'!J114</f>
        <v>46037</v>
      </c>
      <c r="AF114" s="26">
        <f>'SHORT MODEL'!K114</f>
        <v>-26.586478727390002</v>
      </c>
    </row>
    <row r="115" spans="1:32" x14ac:dyDescent="0.25">
      <c r="A115" s="14">
        <v>114</v>
      </c>
      <c r="B115" t="str">
        <f>MAIN!B115</f>
        <v>ARKQ US Equity</v>
      </c>
      <c r="C115" t="str">
        <f>MAIN!C115</f>
        <v>ARK Autonomous Technology &amp; Robotics ETF</v>
      </c>
      <c r="D115" t="str">
        <f>MAIN!D115</f>
        <v>ETF</v>
      </c>
      <c r="E115" s="4" t="s">
        <v>545</v>
      </c>
      <c r="F115">
        <f ca="1">MAIN!E115</f>
        <v>5</v>
      </c>
      <c r="G115">
        <f ca="1">'MEAN REVERSION MODEL'!K115</f>
        <v>6</v>
      </c>
      <c r="H115">
        <f ca="1">'SHORT MODEL'!M115</f>
        <v>6</v>
      </c>
      <c r="I115" s="19">
        <f>'BREAKOUTS+RETRACEMENTS'!F115</f>
        <v>46028</v>
      </c>
      <c r="J115" s="19">
        <f>'BREAKOUTS+RETRACEMENTS'!G115</f>
        <v>0</v>
      </c>
      <c r="K115" s="19">
        <f>'BREAKOUTS+RETRACEMENTS'!H115</f>
        <v>46031</v>
      </c>
      <c r="L115" s="19">
        <f>'BREAKOUTS+RETRACEMENTS'!I115</f>
        <v>0</v>
      </c>
      <c r="M115" s="19">
        <f>'BREAKOUTS+RETRACEMENTS'!J115</f>
        <v>0</v>
      </c>
      <c r="N115" s="19">
        <f>'BREAKOUTS+RETRACEMENTS'!K115</f>
        <v>0</v>
      </c>
      <c r="O115" s="5">
        <f>MAIN!F115</f>
        <v>50.187053440629342</v>
      </c>
      <c r="P115" s="19" t="str">
        <f>MAIN!U115</f>
        <v>NEGATIVE</v>
      </c>
      <c r="Q115" s="19" t="str">
        <f>MAIN!V115</f>
        <v/>
      </c>
      <c r="R115" s="3" t="str">
        <f>MAIN!X115</f>
        <v>POSITIVE</v>
      </c>
      <c r="S115" s="19" t="str">
        <f>MAIN!AP115</f>
        <v>POSITIVE</v>
      </c>
      <c r="T115" s="19" t="str">
        <f>MAIN!AY115</f>
        <v>POSITIVE</v>
      </c>
      <c r="U115" s="26">
        <f>MAIN!AZ115</f>
        <v>54.605197091402239</v>
      </c>
      <c r="V115" s="4">
        <f>MAIN!BF115</f>
        <v>0</v>
      </c>
      <c r="W115" s="4">
        <f>MAIN!BH115</f>
        <v>0</v>
      </c>
      <c r="X115">
        <f>'MEAN REVERSION MODEL'!F115</f>
        <v>0</v>
      </c>
      <c r="Y115">
        <f>'MEAN REVERSION MODEL'!G115</f>
        <v>5</v>
      </c>
      <c r="Z115">
        <f>'MEAN REVERSION MODEL'!H115</f>
        <v>0</v>
      </c>
      <c r="AA115">
        <f>'MEAN REVERSION MODEL'!I115</f>
        <v>0</v>
      </c>
      <c r="AB115">
        <f>'MEAN REVERSION MODEL'!J115</f>
        <v>4</v>
      </c>
      <c r="AC115" s="19">
        <f>'SHORT MODEL'!H115</f>
        <v>45982</v>
      </c>
      <c r="AD115" s="4">
        <f>'SHORT MODEL'!I115</f>
        <v>1</v>
      </c>
      <c r="AE115" s="19">
        <f>'SHORT MODEL'!J115</f>
        <v>46038</v>
      </c>
      <c r="AF115" s="26">
        <f>'SHORT MODEL'!K115</f>
        <v>-16.305851148516538</v>
      </c>
    </row>
    <row r="116" spans="1:32" x14ac:dyDescent="0.25">
      <c r="A116" s="14">
        <v>115</v>
      </c>
      <c r="B116" t="str">
        <f>MAIN!B116</f>
        <v>ARKW US Equity</v>
      </c>
      <c r="C116" t="str">
        <f>MAIN!C116</f>
        <v>ARK Next Generation Internet ETF</v>
      </c>
      <c r="D116" t="str">
        <f>MAIN!D116</f>
        <v>ETF</v>
      </c>
      <c r="E116" s="4" t="s">
        <v>545</v>
      </c>
      <c r="F116">
        <f ca="1">MAIN!E116</f>
        <v>-1</v>
      </c>
      <c r="G116">
        <f ca="1">'MEAN REVERSION MODEL'!K116</f>
        <v>9</v>
      </c>
      <c r="H116">
        <f ca="1">'SHORT MODEL'!M116</f>
        <v>7</v>
      </c>
      <c r="I116" s="19">
        <f>'BREAKOUTS+RETRACEMENTS'!F116</f>
        <v>0</v>
      </c>
      <c r="J116" s="19">
        <f>'BREAKOUTS+RETRACEMENTS'!G116</f>
        <v>0</v>
      </c>
      <c r="K116" s="19">
        <f>'BREAKOUTS+RETRACEMENTS'!H116</f>
        <v>0</v>
      </c>
      <c r="L116" s="19">
        <f>'BREAKOUTS+RETRACEMENTS'!I116</f>
        <v>0</v>
      </c>
      <c r="M116" s="19">
        <f>'BREAKOUTS+RETRACEMENTS'!J116</f>
        <v>0</v>
      </c>
      <c r="N116" s="19">
        <f>'BREAKOUTS+RETRACEMENTS'!K116</f>
        <v>0</v>
      </c>
      <c r="O116" s="5">
        <f>MAIN!F116</f>
        <v>35.705955956835467</v>
      </c>
      <c r="P116" s="19" t="str">
        <f>MAIN!U116</f>
        <v>NEGATIVE</v>
      </c>
      <c r="Q116" s="19" t="str">
        <f>MAIN!V116</f>
        <v/>
      </c>
      <c r="R116" s="3" t="str">
        <f>MAIN!X116</f>
        <v>NEGATIVE</v>
      </c>
      <c r="S116" s="19" t="str">
        <f>MAIN!AP116</f>
        <v>NEGATIVE</v>
      </c>
      <c r="T116" s="19" t="str">
        <f>MAIN!AY116</f>
        <v>NEGATIVE</v>
      </c>
      <c r="U116" s="26">
        <f>MAIN!AZ116</f>
        <v>23.1501657102487</v>
      </c>
      <c r="V116" s="4">
        <f>MAIN!BF116</f>
        <v>0</v>
      </c>
      <c r="W116" s="4">
        <f>MAIN!BH116</f>
        <v>0</v>
      </c>
      <c r="X116">
        <f>'MEAN REVERSION MODEL'!F116</f>
        <v>1</v>
      </c>
      <c r="Y116">
        <f>'MEAN REVERSION MODEL'!G116</f>
        <v>6</v>
      </c>
      <c r="Z116">
        <f>'MEAN REVERSION MODEL'!H116</f>
        <v>0</v>
      </c>
      <c r="AA116">
        <f>'MEAN REVERSION MODEL'!I116</f>
        <v>0</v>
      </c>
      <c r="AB116">
        <f>'MEAN REVERSION MODEL'!J116</f>
        <v>4</v>
      </c>
      <c r="AC116" s="19">
        <f>'SHORT MODEL'!H116</f>
        <v>46058</v>
      </c>
      <c r="AD116" s="4">
        <f>'SHORT MODEL'!I116</f>
        <v>1</v>
      </c>
      <c r="AE116" s="19">
        <f>'SHORT MODEL'!J116</f>
        <v>46035</v>
      </c>
      <c r="AF116" s="26">
        <f>'SHORT MODEL'!K116</f>
        <v>-30.786962102787101</v>
      </c>
    </row>
    <row r="117" spans="1:32" x14ac:dyDescent="0.25">
      <c r="A117" s="14">
        <v>116</v>
      </c>
      <c r="B117" t="str">
        <f>MAIN!B117</f>
        <v>ARKX US Equity</v>
      </c>
      <c r="C117" t="str">
        <f>MAIN!C117</f>
        <v>ARK Space Exploration &amp; Innovation ETF</v>
      </c>
      <c r="D117" t="str">
        <f>MAIN!D117</f>
        <v>ETF</v>
      </c>
      <c r="E117" s="4" t="s">
        <v>545</v>
      </c>
      <c r="F117">
        <f ca="1">MAIN!E117</f>
        <v>5</v>
      </c>
      <c r="G117">
        <f ca="1">'MEAN REVERSION MODEL'!K117</f>
        <v>9</v>
      </c>
      <c r="H117">
        <f ca="1">'SHORT MODEL'!M117</f>
        <v>6</v>
      </c>
      <c r="I117" s="19">
        <f>'BREAKOUTS+RETRACEMENTS'!F117</f>
        <v>46029</v>
      </c>
      <c r="J117" s="19">
        <f>'BREAKOUTS+RETRACEMENTS'!G117</f>
        <v>0</v>
      </c>
      <c r="K117" s="19">
        <f>'BREAKOUTS+RETRACEMENTS'!H117</f>
        <v>46034</v>
      </c>
      <c r="L117" s="19">
        <f>'BREAKOUTS+RETRACEMENTS'!I117</f>
        <v>0</v>
      </c>
      <c r="M117" s="19">
        <f>'BREAKOUTS+RETRACEMENTS'!J117</f>
        <v>0</v>
      </c>
      <c r="N117" s="19">
        <f>'BREAKOUTS+RETRACEMENTS'!K117</f>
        <v>0</v>
      </c>
      <c r="O117" s="5">
        <f>MAIN!F117</f>
        <v>49.351707308297847</v>
      </c>
      <c r="P117" s="19" t="str">
        <f>MAIN!U117</f>
        <v>NEGATIVE</v>
      </c>
      <c r="Q117" s="19" t="str">
        <f>MAIN!V117</f>
        <v/>
      </c>
      <c r="R117" s="3" t="str">
        <f>MAIN!X117</f>
        <v>POSITIVE</v>
      </c>
      <c r="S117" s="19" t="str">
        <f>MAIN!AP117</f>
        <v>POSITIVE</v>
      </c>
      <c r="T117" s="19" t="str">
        <f>MAIN!AY117</f>
        <v>POSITIVE</v>
      </c>
      <c r="U117" s="26">
        <f>MAIN!AZ117</f>
        <v>53.593865521658778</v>
      </c>
      <c r="V117" s="4">
        <f>MAIN!BF117</f>
        <v>0</v>
      </c>
      <c r="W117" s="4">
        <f>MAIN!BH117</f>
        <v>0</v>
      </c>
      <c r="X117">
        <f>'MEAN REVERSION MODEL'!F117</f>
        <v>0</v>
      </c>
      <c r="Y117">
        <f>'MEAN REVERSION MODEL'!G117</f>
        <v>5</v>
      </c>
      <c r="Z117">
        <f>'MEAN REVERSION MODEL'!H117</f>
        <v>46055</v>
      </c>
      <c r="AA117">
        <f>'MEAN REVERSION MODEL'!I117</f>
        <v>0</v>
      </c>
      <c r="AB117">
        <f>'MEAN REVERSION MODEL'!J117</f>
        <v>4</v>
      </c>
      <c r="AC117" s="19">
        <f>'SHORT MODEL'!H117</f>
        <v>45982</v>
      </c>
      <c r="AD117" s="4">
        <f>'SHORT MODEL'!I117</f>
        <v>1</v>
      </c>
      <c r="AE117" s="19">
        <f>'SHORT MODEL'!J117</f>
        <v>46038</v>
      </c>
      <c r="AF117" s="26">
        <f>'SHORT MODEL'!K117</f>
        <v>-17.141198808792389</v>
      </c>
    </row>
    <row r="118" spans="1:32" x14ac:dyDescent="0.25">
      <c r="A118" s="14">
        <v>117</v>
      </c>
      <c r="B118" t="str">
        <f>MAIN!B118</f>
        <v>ARTY US Equity</v>
      </c>
      <c r="C118" t="str">
        <f>MAIN!C118</f>
        <v>Future AI &amp; Tech ETF</v>
      </c>
      <c r="D118" t="str">
        <f>MAIN!D118</f>
        <v>ETF</v>
      </c>
      <c r="E118" s="4" t="s">
        <v>545</v>
      </c>
      <c r="F118">
        <f ca="1">MAIN!E118</f>
        <v>5</v>
      </c>
      <c r="G118">
        <f ca="1">'MEAN REVERSION MODEL'!K118</f>
        <v>9</v>
      </c>
      <c r="H118">
        <f ca="1">'SHORT MODEL'!M118</f>
        <v>2</v>
      </c>
      <c r="I118" s="19">
        <f>'BREAKOUTS+RETRACEMENTS'!F118</f>
        <v>45958</v>
      </c>
      <c r="J118" s="19">
        <f>'BREAKOUTS+RETRACEMENTS'!G118</f>
        <v>0</v>
      </c>
      <c r="K118" s="19">
        <f>'BREAKOUTS+RETRACEMENTS'!H118</f>
        <v>46050</v>
      </c>
      <c r="L118" s="19">
        <f>'BREAKOUTS+RETRACEMENTS'!I118</f>
        <v>0</v>
      </c>
      <c r="M118" s="19">
        <f>'BREAKOUTS+RETRACEMENTS'!J118</f>
        <v>0</v>
      </c>
      <c r="N118" s="19">
        <f>'BREAKOUTS+RETRACEMENTS'!K118</f>
        <v>0</v>
      </c>
      <c r="O118" s="5">
        <f>MAIN!F118</f>
        <v>52.624483077069321</v>
      </c>
      <c r="P118" s="19" t="str">
        <f>MAIN!U118</f>
        <v>NEGATIVE</v>
      </c>
      <c r="Q118" s="19" t="str">
        <f>MAIN!V118</f>
        <v/>
      </c>
      <c r="R118" s="3" t="str">
        <f>MAIN!X118</f>
        <v>POSITIVE</v>
      </c>
      <c r="S118" s="19" t="str">
        <f>MAIN!AP118</f>
        <v>POSITIVE</v>
      </c>
      <c r="T118" s="19" t="str">
        <f>MAIN!AY118</f>
        <v>POSITIVE</v>
      </c>
      <c r="U118" s="26">
        <f>MAIN!AZ118</f>
        <v>62.863537633966281</v>
      </c>
      <c r="V118" s="4">
        <f>MAIN!BF118</f>
        <v>3</v>
      </c>
      <c r="W118" s="4">
        <f>MAIN!BH118</f>
        <v>0</v>
      </c>
      <c r="X118">
        <f>'MEAN REVERSION MODEL'!F118</f>
        <v>1</v>
      </c>
      <c r="Y118">
        <f>'MEAN REVERSION MODEL'!G118</f>
        <v>5</v>
      </c>
      <c r="Z118">
        <f>'MEAN REVERSION MODEL'!H118</f>
        <v>0</v>
      </c>
      <c r="AA118">
        <f>'MEAN REVERSION MODEL'!I118</f>
        <v>0</v>
      </c>
      <c r="AB118">
        <f>'MEAN REVERSION MODEL'!J118</f>
        <v>4</v>
      </c>
      <c r="AC118" s="19">
        <f>'SHORT MODEL'!H118</f>
        <v>45982</v>
      </c>
      <c r="AD118" s="4">
        <f>'SHORT MODEL'!I118</f>
        <v>1</v>
      </c>
      <c r="AE118" s="19">
        <f>'SHORT MODEL'!J118</f>
        <v>46050</v>
      </c>
      <c r="AF118" s="26">
        <f>'SHORT MODEL'!K118</f>
        <v>-13.868419072678776</v>
      </c>
    </row>
    <row r="119" spans="1:32" x14ac:dyDescent="0.25">
      <c r="A119" s="14">
        <v>118</v>
      </c>
      <c r="B119" t="str">
        <f>MAIN!B119</f>
        <v>BAI US Equity</v>
      </c>
      <c r="C119" t="str">
        <f>MAIN!C119</f>
        <v>AI Innovation and Tech Active ETF</v>
      </c>
      <c r="D119" t="str">
        <f>MAIN!D119</f>
        <v>ETF</v>
      </c>
      <c r="E119" s="4" t="s">
        <v>545</v>
      </c>
      <c r="F119">
        <f ca="1">MAIN!E119</f>
        <v>5</v>
      </c>
      <c r="G119">
        <f ca="1">'MEAN REVERSION MODEL'!K119</f>
        <v>9</v>
      </c>
      <c r="H119">
        <f ca="1">'SHORT MODEL'!M119</f>
        <v>2</v>
      </c>
      <c r="I119" s="19">
        <f>'BREAKOUTS+RETRACEMENTS'!F119</f>
        <v>0</v>
      </c>
      <c r="J119" s="19">
        <f>'BREAKOUTS+RETRACEMENTS'!G119</f>
        <v>0</v>
      </c>
      <c r="K119" s="19">
        <f>'BREAKOUTS+RETRACEMENTS'!H119</f>
        <v>0</v>
      </c>
      <c r="L119" s="19">
        <f>'BREAKOUTS+RETRACEMENTS'!I119</f>
        <v>0</v>
      </c>
      <c r="M119" s="19">
        <f>'BREAKOUTS+RETRACEMENTS'!J119</f>
        <v>0</v>
      </c>
      <c r="N119" s="19">
        <f>'BREAKOUTS+RETRACEMENTS'!K119</f>
        <v>0</v>
      </c>
      <c r="O119" s="5">
        <f>MAIN!F119</f>
        <v>53.635275698769881</v>
      </c>
      <c r="P119" s="19" t="str">
        <f>MAIN!U119</f>
        <v>NEGATIVE</v>
      </c>
      <c r="Q119" s="19" t="str">
        <f>MAIN!V119</f>
        <v/>
      </c>
      <c r="R119" s="3" t="str">
        <f>MAIN!X119</f>
        <v>POSITIVE</v>
      </c>
      <c r="S119" s="19" t="str">
        <f>MAIN!AP119</f>
        <v>POSITIVE</v>
      </c>
      <c r="T119" s="19" t="str">
        <f>MAIN!AY119</f>
        <v>POSITIVE</v>
      </c>
      <c r="U119" s="26">
        <f>MAIN!AZ119</f>
        <v>64.922540250565845</v>
      </c>
      <c r="V119" s="4">
        <f>MAIN!BF119</f>
        <v>3</v>
      </c>
      <c r="W119" s="4">
        <f>MAIN!BH119</f>
        <v>0</v>
      </c>
      <c r="X119">
        <f>'MEAN REVERSION MODEL'!F119</f>
        <v>1</v>
      </c>
      <c r="Y119">
        <f>'MEAN REVERSION MODEL'!G119</f>
        <v>5</v>
      </c>
      <c r="Z119">
        <f>'MEAN REVERSION MODEL'!H119</f>
        <v>0</v>
      </c>
      <c r="AA119">
        <f>'MEAN REVERSION MODEL'!I119</f>
        <v>0</v>
      </c>
      <c r="AB119">
        <f>'MEAN REVERSION MODEL'!J119</f>
        <v>4</v>
      </c>
      <c r="AC119" s="19">
        <f>'SHORT MODEL'!H119</f>
        <v>45982</v>
      </c>
      <c r="AD119" s="4">
        <f>'SHORT MODEL'!I119</f>
        <v>1</v>
      </c>
      <c r="AE119" s="19">
        <f>'SHORT MODEL'!J119</f>
        <v>46050</v>
      </c>
      <c r="AF119" s="26">
        <f>'SHORT MODEL'!K119</f>
        <v>-12.85763129698848</v>
      </c>
    </row>
    <row r="120" spans="1:32" x14ac:dyDescent="0.25">
      <c r="A120" s="14">
        <v>119</v>
      </c>
      <c r="B120" t="str">
        <f>MAIN!B120</f>
        <v>BATT US Equity</v>
      </c>
      <c r="C120" t="str">
        <f>MAIN!C120</f>
        <v>Amplify Lithium &amp; Battery Technology ETF</v>
      </c>
      <c r="D120" t="str">
        <f>MAIN!D120</f>
        <v>ETF</v>
      </c>
      <c r="E120" s="4" t="s">
        <v>545</v>
      </c>
      <c r="F120">
        <f ca="1">MAIN!E120</f>
        <v>7</v>
      </c>
      <c r="G120">
        <f ca="1">'MEAN REVERSION MODEL'!K120</f>
        <v>9</v>
      </c>
      <c r="H120">
        <f ca="1">'SHORT MODEL'!M120</f>
        <v>2</v>
      </c>
      <c r="I120" s="19">
        <f>'BREAKOUTS+RETRACEMENTS'!F120</f>
        <v>45959</v>
      </c>
      <c r="J120" s="19">
        <f>'BREAKOUTS+RETRACEMENTS'!G120</f>
        <v>0</v>
      </c>
      <c r="K120" s="19">
        <f>'BREAKOUTS+RETRACEMENTS'!H120</f>
        <v>45974</v>
      </c>
      <c r="L120" s="19">
        <f>'BREAKOUTS+RETRACEMENTS'!I120</f>
        <v>0</v>
      </c>
      <c r="M120" s="19">
        <f>'BREAKOUTS+RETRACEMENTS'!J120</f>
        <v>46052</v>
      </c>
      <c r="N120" s="19">
        <f>'BREAKOUTS+RETRACEMENTS'!K120</f>
        <v>0</v>
      </c>
      <c r="O120" s="5">
        <f>MAIN!F120</f>
        <v>54.386119053152655</v>
      </c>
      <c r="P120" s="19" t="str">
        <f>MAIN!U120</f>
        <v>NEGATIVE</v>
      </c>
      <c r="Q120" s="19" t="str">
        <f>MAIN!V120</f>
        <v/>
      </c>
      <c r="R120" s="3" t="str">
        <f>MAIN!X120</f>
        <v>POSITIVE</v>
      </c>
      <c r="S120" s="19" t="str">
        <f>MAIN!AP120</f>
        <v>POSITIVE</v>
      </c>
      <c r="T120" s="19" t="str">
        <f>MAIN!AY120</f>
        <v>POSITIVE</v>
      </c>
      <c r="U120" s="26">
        <f>MAIN!AZ120</f>
        <v>72.231072807435993</v>
      </c>
      <c r="V120" s="4">
        <f>MAIN!BF120</f>
        <v>3</v>
      </c>
      <c r="W120" s="4">
        <f>MAIN!BH120</f>
        <v>0</v>
      </c>
      <c r="X120">
        <f>'MEAN REVERSION MODEL'!F120</f>
        <v>1</v>
      </c>
      <c r="Y120">
        <f>'MEAN REVERSION MODEL'!G120</f>
        <v>5</v>
      </c>
      <c r="Z120">
        <f>'MEAN REVERSION MODEL'!H120</f>
        <v>0</v>
      </c>
      <c r="AA120">
        <f>'MEAN REVERSION MODEL'!I120</f>
        <v>0</v>
      </c>
      <c r="AB120">
        <f>'MEAN REVERSION MODEL'!J120</f>
        <v>4</v>
      </c>
      <c r="AC120" s="19">
        <f>'SHORT MODEL'!H120</f>
        <v>45982</v>
      </c>
      <c r="AD120" s="4">
        <f>'SHORT MODEL'!I120</f>
        <v>1</v>
      </c>
      <c r="AE120" s="19">
        <f>'SHORT MODEL'!J120</f>
        <v>46051</v>
      </c>
      <c r="AF120" s="26">
        <f>'SHORT MODEL'!K120</f>
        <v>-12.106768912275655</v>
      </c>
    </row>
    <row r="121" spans="1:32" x14ac:dyDescent="0.25">
      <c r="A121" s="14">
        <v>120</v>
      </c>
      <c r="B121" t="str">
        <f>MAIN!B121</f>
        <v>BBJP US Equity</v>
      </c>
      <c r="C121" t="str">
        <f>MAIN!C121</f>
        <v>BetaBuilders Japan ETF</v>
      </c>
      <c r="D121" t="str">
        <f>MAIN!D121</f>
        <v>ETF</v>
      </c>
      <c r="E121" s="4" t="s">
        <v>545</v>
      </c>
      <c r="F121">
        <f ca="1">MAIN!E121</f>
        <v>5</v>
      </c>
      <c r="G121">
        <f ca="1">'MEAN REVERSION MODEL'!K121</f>
        <v>9</v>
      </c>
      <c r="H121">
        <f ca="1">'SHORT MODEL'!M121</f>
        <v>2</v>
      </c>
      <c r="I121" s="19">
        <f>'BREAKOUTS+RETRACEMENTS'!F121</f>
        <v>46063</v>
      </c>
      <c r="J121" s="19">
        <f>'BREAKOUTS+RETRACEMENTS'!G121</f>
        <v>0</v>
      </c>
      <c r="K121" s="19">
        <f>'BREAKOUTS+RETRACEMENTS'!H121</f>
        <v>46059</v>
      </c>
      <c r="L121" s="19">
        <f>'BREAKOUTS+RETRACEMENTS'!I121</f>
        <v>0</v>
      </c>
      <c r="M121" s="19">
        <f>'BREAKOUTS+RETRACEMENTS'!J121</f>
        <v>0</v>
      </c>
      <c r="N121" s="19">
        <f>'BREAKOUTS+RETRACEMENTS'!K121</f>
        <v>0</v>
      </c>
      <c r="O121" s="5">
        <f>MAIN!F121</f>
        <v>78.324616358573138</v>
      </c>
      <c r="P121" s="19" t="str">
        <f>MAIN!U121</f>
        <v>POSITIVE</v>
      </c>
      <c r="Q121" s="19" t="str">
        <f>MAIN!V121</f>
        <v/>
      </c>
      <c r="R121" s="3" t="str">
        <f>MAIN!X121</f>
        <v>POSITIVE</v>
      </c>
      <c r="S121" s="19" t="str">
        <f>MAIN!AP121</f>
        <v>POSITIVE</v>
      </c>
      <c r="T121" s="19" t="str">
        <f>MAIN!AY121</f>
        <v>POSITIVE</v>
      </c>
      <c r="U121" s="26">
        <f>MAIN!AZ121</f>
        <v>92.392523917006898</v>
      </c>
      <c r="V121" s="4">
        <f>MAIN!BF121</f>
        <v>47</v>
      </c>
      <c r="W121" s="4">
        <f>MAIN!BH121</f>
        <v>0</v>
      </c>
      <c r="X121">
        <f>'MEAN REVERSION MODEL'!F121</f>
        <v>1</v>
      </c>
      <c r="Y121">
        <f>'MEAN REVERSION MODEL'!G121</f>
        <v>9</v>
      </c>
      <c r="Z121">
        <f>'MEAN REVERSION MODEL'!H121</f>
        <v>0</v>
      </c>
      <c r="AA121">
        <f>'MEAN REVERSION MODEL'!I121</f>
        <v>1</v>
      </c>
      <c r="AB121">
        <f>'MEAN REVERSION MODEL'!J121</f>
        <v>0</v>
      </c>
      <c r="AC121" s="19">
        <f>'SHORT MODEL'!H121</f>
        <v>45981</v>
      </c>
      <c r="AD121" s="4">
        <f>'SHORT MODEL'!I121</f>
        <v>1</v>
      </c>
      <c r="AE121" s="19">
        <f>'SHORT MODEL'!J121</f>
        <v>46063</v>
      </c>
      <c r="AF121" s="26">
        <f>'SHORT MODEL'!K121</f>
        <v>11.831702685221885</v>
      </c>
    </row>
    <row r="122" spans="1:32" x14ac:dyDescent="0.25">
      <c r="A122" s="14">
        <v>121</v>
      </c>
      <c r="B122" t="str">
        <f>MAIN!B122</f>
        <v>BIL US Equity</v>
      </c>
      <c r="C122" t="str">
        <f>MAIN!C122</f>
        <v>SPDR Bloomberg 1-3 Month T-Bill ETF</v>
      </c>
      <c r="D122" t="str">
        <f>MAIN!D122</f>
        <v>ETF</v>
      </c>
      <c r="E122" s="4" t="s">
        <v>545</v>
      </c>
      <c r="F122">
        <f ca="1">MAIN!E122</f>
        <v>-5</v>
      </c>
      <c r="G122">
        <f ca="1">'MEAN REVERSION MODEL'!K122</f>
        <v>6</v>
      </c>
      <c r="H122">
        <f ca="1">'SHORT MODEL'!M122</f>
        <v>2</v>
      </c>
      <c r="I122" s="19">
        <f>'BREAKOUTS+RETRACEMENTS'!F122</f>
        <v>45958</v>
      </c>
      <c r="J122" s="19">
        <f>'BREAKOUTS+RETRACEMENTS'!G122</f>
        <v>0</v>
      </c>
      <c r="K122" s="19">
        <f>'BREAKOUTS+RETRACEMENTS'!H122</f>
        <v>0</v>
      </c>
      <c r="L122" s="19">
        <f>'BREAKOUTS+RETRACEMENTS'!I122</f>
        <v>45958</v>
      </c>
      <c r="M122" s="19">
        <f>'BREAKOUTS+RETRACEMENTS'!J122</f>
        <v>0</v>
      </c>
      <c r="N122" s="19">
        <f>'BREAKOUTS+RETRACEMENTS'!K122</f>
        <v>0</v>
      </c>
      <c r="O122" s="5">
        <f>MAIN!F122</f>
        <v>99.937652644534111</v>
      </c>
      <c r="P122" s="19" t="str">
        <f>MAIN!U122</f>
        <v>POSITIVE</v>
      </c>
      <c r="Q122" s="19" t="str">
        <f>MAIN!V122</f>
        <v/>
      </c>
      <c r="R122" s="3" t="str">
        <f>MAIN!X122</f>
        <v>NEGATIVE</v>
      </c>
      <c r="S122" s="19" t="str">
        <f>MAIN!AP122</f>
        <v>NEGATIVE</v>
      </c>
      <c r="T122" s="19" t="str">
        <f>MAIN!AY122</f>
        <v>NEGATIVE</v>
      </c>
      <c r="U122" s="26">
        <f>MAIN!AZ122</f>
        <v>0</v>
      </c>
      <c r="V122" s="4">
        <f>MAIN!BF122</f>
        <v>946</v>
      </c>
      <c r="W122" s="4">
        <f>MAIN!BH122</f>
        <v>0</v>
      </c>
      <c r="X122">
        <f>'MEAN REVERSION MODEL'!F122</f>
        <v>3</v>
      </c>
      <c r="Y122">
        <f>'MEAN REVERSION MODEL'!G122</f>
        <v>0</v>
      </c>
      <c r="Z122">
        <f>'MEAN REVERSION MODEL'!H122</f>
        <v>0</v>
      </c>
      <c r="AA122">
        <f>'MEAN REVERSION MODEL'!I122</f>
        <v>1</v>
      </c>
      <c r="AB122">
        <f>'MEAN REVERSION MODEL'!J122</f>
        <v>0</v>
      </c>
      <c r="AC122" s="19">
        <f>'SHORT MODEL'!H122</f>
        <v>45974</v>
      </c>
      <c r="AD122" s="4">
        <f>'SHORT MODEL'!I122</f>
        <v>1</v>
      </c>
      <c r="AE122" s="19">
        <f>'SHORT MODEL'!J122</f>
        <v>46063</v>
      </c>
      <c r="AF122" s="26">
        <f>'SHORT MODEL'!K122</f>
        <v>33.444743989882554</v>
      </c>
    </row>
    <row r="123" spans="1:32" x14ac:dyDescent="0.25">
      <c r="A123" s="14">
        <v>122</v>
      </c>
      <c r="B123" t="str">
        <f>MAIN!B123</f>
        <v>BKCH US Equity</v>
      </c>
      <c r="C123" t="str">
        <f>MAIN!C123</f>
        <v>Blockchain ETF</v>
      </c>
      <c r="D123" t="str">
        <f>MAIN!D123</f>
        <v>ETF</v>
      </c>
      <c r="E123" s="4" t="s">
        <v>545</v>
      </c>
      <c r="F123">
        <f ca="1">MAIN!E123</f>
        <v>-1</v>
      </c>
      <c r="G123">
        <f ca="1">'MEAN REVERSION MODEL'!K123</f>
        <v>12</v>
      </c>
      <c r="H123">
        <f ca="1">'SHORT MODEL'!M123</f>
        <v>7</v>
      </c>
      <c r="I123" s="19">
        <f>'BREAKOUTS+RETRACEMENTS'!F123</f>
        <v>0</v>
      </c>
      <c r="J123" s="19">
        <f>'BREAKOUTS+RETRACEMENTS'!G123</f>
        <v>0</v>
      </c>
      <c r="K123" s="19">
        <f>'BREAKOUTS+RETRACEMENTS'!H123</f>
        <v>0</v>
      </c>
      <c r="L123" s="19">
        <f>'BREAKOUTS+RETRACEMENTS'!I123</f>
        <v>0</v>
      </c>
      <c r="M123" s="19">
        <f>'BREAKOUTS+RETRACEMENTS'!J123</f>
        <v>0</v>
      </c>
      <c r="N123" s="19">
        <f>'BREAKOUTS+RETRACEMENTS'!K123</f>
        <v>0</v>
      </c>
      <c r="O123" s="5">
        <f>MAIN!F123</f>
        <v>44.05242746190234</v>
      </c>
      <c r="P123" s="19" t="str">
        <f>MAIN!U123</f>
        <v>NEGATIVE</v>
      </c>
      <c r="Q123" s="19" t="str">
        <f>MAIN!V123</f>
        <v/>
      </c>
      <c r="R123" s="3" t="str">
        <f>MAIN!X123</f>
        <v>NEGATIVE</v>
      </c>
      <c r="S123" s="19" t="str">
        <f>MAIN!AP123</f>
        <v>NEGATIVE</v>
      </c>
      <c r="T123" s="19" t="str">
        <f>MAIN!AY123</f>
        <v>NEGATIVE</v>
      </c>
      <c r="U123" s="26">
        <f>MAIN!AZ123</f>
        <v>36.824000016732974</v>
      </c>
      <c r="V123" s="4">
        <f>MAIN!BF123</f>
        <v>0</v>
      </c>
      <c r="W123" s="4">
        <f>MAIN!BH123</f>
        <v>0</v>
      </c>
      <c r="X123">
        <f>'MEAN REVERSION MODEL'!F123</f>
        <v>1</v>
      </c>
      <c r="Y123">
        <f>'MEAN REVERSION MODEL'!G123</f>
        <v>5</v>
      </c>
      <c r="Z123">
        <f>'MEAN REVERSION MODEL'!H123</f>
        <v>46055</v>
      </c>
      <c r="AA123">
        <f>'MEAN REVERSION MODEL'!I123</f>
        <v>0</v>
      </c>
      <c r="AB123">
        <f>'MEAN REVERSION MODEL'!J123</f>
        <v>4</v>
      </c>
      <c r="AC123" s="19">
        <f>'SHORT MODEL'!H123</f>
        <v>46058</v>
      </c>
      <c r="AD123" s="4">
        <f>'SHORT MODEL'!I123</f>
        <v>1</v>
      </c>
      <c r="AE123" s="19">
        <f>'SHORT MODEL'!J123</f>
        <v>46038</v>
      </c>
      <c r="AF123" s="26">
        <f>'SHORT MODEL'!K123</f>
        <v>-22.440482910853383</v>
      </c>
    </row>
    <row r="124" spans="1:32" x14ac:dyDescent="0.25">
      <c r="A124" s="14">
        <v>123</v>
      </c>
      <c r="B124" t="str">
        <f>MAIN!B124</f>
        <v>BKLN US Equity</v>
      </c>
      <c r="C124" t="str">
        <f>MAIN!C124</f>
        <v>Senior Loan ETF</v>
      </c>
      <c r="D124" t="str">
        <f>MAIN!D124</f>
        <v>ETF</v>
      </c>
      <c r="E124" s="4" t="s">
        <v>545</v>
      </c>
      <c r="F124">
        <f ca="1">MAIN!E124</f>
        <v>-1</v>
      </c>
      <c r="G124">
        <f ca="1">'MEAN REVERSION MODEL'!K124</f>
        <v>9</v>
      </c>
      <c r="H124">
        <f ca="1">'SHORT MODEL'!M124</f>
        <v>6</v>
      </c>
      <c r="I124" s="19">
        <f>'BREAKOUTS+RETRACEMENTS'!F124</f>
        <v>46000</v>
      </c>
      <c r="J124" s="19">
        <f>'BREAKOUTS+RETRACEMENTS'!G124</f>
        <v>0</v>
      </c>
      <c r="K124" s="19">
        <f>'BREAKOUTS+RETRACEMENTS'!H124</f>
        <v>0</v>
      </c>
      <c r="L124" s="19">
        <f>'BREAKOUTS+RETRACEMENTS'!I124</f>
        <v>45958</v>
      </c>
      <c r="M124" s="19">
        <f>'BREAKOUTS+RETRACEMENTS'!J124</f>
        <v>0</v>
      </c>
      <c r="N124" s="19">
        <f>'BREAKOUTS+RETRACEMENTS'!K124</f>
        <v>0</v>
      </c>
      <c r="O124" s="5">
        <f>MAIN!F124</f>
        <v>35.486377163064773</v>
      </c>
      <c r="P124" s="19" t="str">
        <f>MAIN!U124</f>
        <v>NEGATIVE</v>
      </c>
      <c r="Q124" s="19" t="str">
        <f>MAIN!V124</f>
        <v/>
      </c>
      <c r="R124" s="3" t="str">
        <f>MAIN!X124</f>
        <v>NEGATIVE</v>
      </c>
      <c r="S124" s="19" t="str">
        <f>MAIN!AP124</f>
        <v>NEGATIVE</v>
      </c>
      <c r="T124" s="19" t="str">
        <f>MAIN!AY124</f>
        <v>NEGATIVE</v>
      </c>
      <c r="U124" s="26">
        <f>MAIN!AZ124</f>
        <v>27.062918509115278</v>
      </c>
      <c r="V124" s="4">
        <f>MAIN!BF124</f>
        <v>0</v>
      </c>
      <c r="W124" s="4">
        <f>MAIN!BH124</f>
        <v>0</v>
      </c>
      <c r="X124">
        <f>'MEAN REVERSION MODEL'!F124</f>
        <v>2</v>
      </c>
      <c r="Y124">
        <f>'MEAN REVERSION MODEL'!G124</f>
        <v>6</v>
      </c>
      <c r="Z124">
        <f>'MEAN REVERSION MODEL'!H124</f>
        <v>46052</v>
      </c>
      <c r="AA124">
        <f>'MEAN REVERSION MODEL'!I124</f>
        <v>0</v>
      </c>
      <c r="AB124">
        <f>'MEAN REVERSION MODEL'!J124</f>
        <v>4</v>
      </c>
      <c r="AC124" s="19">
        <f>'SHORT MODEL'!H124</f>
        <v>45979</v>
      </c>
      <c r="AD124" s="4">
        <f>'SHORT MODEL'!I124</f>
        <v>1</v>
      </c>
      <c r="AE124" s="19">
        <f>'SHORT MODEL'!J124</f>
        <v>46035</v>
      </c>
      <c r="AF124" s="26">
        <f>'SHORT MODEL'!K124</f>
        <v>-31.005926444118856</v>
      </c>
    </row>
    <row r="125" spans="1:32" x14ac:dyDescent="0.25">
      <c r="A125" s="14">
        <v>124</v>
      </c>
      <c r="B125" t="str">
        <f>MAIN!B125</f>
        <v>BLOK US Equity</v>
      </c>
      <c r="C125" t="str">
        <f>MAIN!C125</f>
        <v>Amplify Blockchain Technology ETF</v>
      </c>
      <c r="D125" t="str">
        <f>MAIN!D125</f>
        <v>ETF</v>
      </c>
      <c r="E125" s="4" t="s">
        <v>545</v>
      </c>
      <c r="F125">
        <f ca="1">MAIN!E125</f>
        <v>-1</v>
      </c>
      <c r="G125">
        <f ca="1">'MEAN REVERSION MODEL'!K125</f>
        <v>12</v>
      </c>
      <c r="H125">
        <f ca="1">'SHORT MODEL'!M125</f>
        <v>7</v>
      </c>
      <c r="I125" s="19">
        <f>'BREAKOUTS+RETRACEMENTS'!F125</f>
        <v>0</v>
      </c>
      <c r="J125" s="19">
        <f>'BREAKOUTS+RETRACEMENTS'!G125</f>
        <v>0</v>
      </c>
      <c r="K125" s="19">
        <f>'BREAKOUTS+RETRACEMENTS'!H125</f>
        <v>0</v>
      </c>
      <c r="L125" s="19">
        <f>'BREAKOUTS+RETRACEMENTS'!I125</f>
        <v>0</v>
      </c>
      <c r="M125" s="19">
        <f>'BREAKOUTS+RETRACEMENTS'!J125</f>
        <v>0</v>
      </c>
      <c r="N125" s="19">
        <f>'BREAKOUTS+RETRACEMENTS'!K125</f>
        <v>0</v>
      </c>
      <c r="O125" s="5">
        <f>MAIN!F125</f>
        <v>41.608129545089554</v>
      </c>
      <c r="P125" s="19" t="str">
        <f>MAIN!U125</f>
        <v>NEGATIVE</v>
      </c>
      <c r="Q125" s="19" t="str">
        <f>MAIN!V125</f>
        <v/>
      </c>
      <c r="R125" s="3" t="str">
        <f>MAIN!X125</f>
        <v>NEGATIVE</v>
      </c>
      <c r="S125" s="19" t="str">
        <f>MAIN!AP125</f>
        <v>NEGATIVE</v>
      </c>
      <c r="T125" s="19" t="str">
        <f>MAIN!AY125</f>
        <v>NEGATIVE</v>
      </c>
      <c r="U125" s="26">
        <f>MAIN!AZ125</f>
        <v>34.105329081361887</v>
      </c>
      <c r="V125" s="4">
        <f>MAIN!BF125</f>
        <v>0</v>
      </c>
      <c r="W125" s="4">
        <f>MAIN!BH125</f>
        <v>0</v>
      </c>
      <c r="X125">
        <f>'MEAN REVERSION MODEL'!F125</f>
        <v>1</v>
      </c>
      <c r="Y125">
        <f>'MEAN REVERSION MODEL'!G125</f>
        <v>6</v>
      </c>
      <c r="Z125">
        <f>'MEAN REVERSION MODEL'!H125</f>
        <v>46056</v>
      </c>
      <c r="AA125">
        <f>'MEAN REVERSION MODEL'!I125</f>
        <v>0</v>
      </c>
      <c r="AB125">
        <f>'MEAN REVERSION MODEL'!J125</f>
        <v>4</v>
      </c>
      <c r="AC125" s="19">
        <f>'SHORT MODEL'!H125</f>
        <v>46058</v>
      </c>
      <c r="AD125" s="4">
        <f>'SHORT MODEL'!I125</f>
        <v>1</v>
      </c>
      <c r="AE125" s="19">
        <f>'SHORT MODEL'!J125</f>
        <v>46038</v>
      </c>
      <c r="AF125" s="26">
        <f>'SHORT MODEL'!K125</f>
        <v>-24.884781265703594</v>
      </c>
    </row>
    <row r="126" spans="1:32" x14ac:dyDescent="0.25">
      <c r="A126" s="14">
        <v>125</v>
      </c>
      <c r="B126" t="str">
        <f>MAIN!B126</f>
        <v>BOTZ US Equity</v>
      </c>
      <c r="C126" t="str">
        <f>MAIN!C126</f>
        <v>Robotics &amp; Artificial Intelligence ETF</v>
      </c>
      <c r="D126" t="str">
        <f>MAIN!D126</f>
        <v>ETF</v>
      </c>
      <c r="E126" s="4" t="s">
        <v>545</v>
      </c>
      <c r="F126">
        <f ca="1">MAIN!E126</f>
        <v>5</v>
      </c>
      <c r="G126">
        <f ca="1">'MEAN REVERSION MODEL'!K126</f>
        <v>12</v>
      </c>
      <c r="H126">
        <f ca="1">'SHORT MODEL'!M126</f>
        <v>2</v>
      </c>
      <c r="I126" s="19">
        <f>'BREAKOUTS+RETRACEMENTS'!F126</f>
        <v>45959</v>
      </c>
      <c r="J126" s="19">
        <f>'BREAKOUTS+RETRACEMENTS'!G126</f>
        <v>0</v>
      </c>
      <c r="K126" s="19">
        <f>'BREAKOUTS+RETRACEMENTS'!H126</f>
        <v>0</v>
      </c>
      <c r="L126" s="19">
        <f>'BREAKOUTS+RETRACEMENTS'!I126</f>
        <v>0</v>
      </c>
      <c r="M126" s="19">
        <f>'BREAKOUTS+RETRACEMENTS'!J126</f>
        <v>0</v>
      </c>
      <c r="N126" s="19">
        <f>'BREAKOUTS+RETRACEMENTS'!K126</f>
        <v>0</v>
      </c>
      <c r="O126" s="5">
        <f>MAIN!F126</f>
        <v>58.415156637265824</v>
      </c>
      <c r="P126" s="19" t="str">
        <f>MAIN!U126</f>
        <v>NEGATIVE</v>
      </c>
      <c r="Q126" s="19" t="str">
        <f>MAIN!V126</f>
        <v/>
      </c>
      <c r="R126" s="3" t="str">
        <f>MAIN!X126</f>
        <v>POSITIVE</v>
      </c>
      <c r="S126" s="19" t="str">
        <f>MAIN!AP126</f>
        <v>POSITIVE</v>
      </c>
      <c r="T126" s="19" t="str">
        <f>MAIN!AY126</f>
        <v>POSITIVE</v>
      </c>
      <c r="U126" s="26">
        <f>MAIN!AZ126</f>
        <v>69.11273553941912</v>
      </c>
      <c r="V126" s="4">
        <f>MAIN!BF126</f>
        <v>3</v>
      </c>
      <c r="W126" s="4">
        <f>MAIN!BH126</f>
        <v>0</v>
      </c>
      <c r="X126">
        <f>'MEAN REVERSION MODEL'!F126</f>
        <v>1</v>
      </c>
      <c r="Y126">
        <f>'MEAN REVERSION MODEL'!G126</f>
        <v>3</v>
      </c>
      <c r="Z126">
        <f>'MEAN REVERSION MODEL'!H126</f>
        <v>0</v>
      </c>
      <c r="AA126">
        <f>'MEAN REVERSION MODEL'!I126</f>
        <v>1</v>
      </c>
      <c r="AB126">
        <f>'MEAN REVERSION MODEL'!J126</f>
        <v>4</v>
      </c>
      <c r="AC126" s="19">
        <f>'SHORT MODEL'!H126</f>
        <v>45982</v>
      </c>
      <c r="AD126" s="4">
        <f>'SHORT MODEL'!I126</f>
        <v>1</v>
      </c>
      <c r="AE126" s="19">
        <f>'SHORT MODEL'!J126</f>
        <v>46063</v>
      </c>
      <c r="AF126" s="26">
        <f>'SHORT MODEL'!K126</f>
        <v>-8.0777231839835082</v>
      </c>
    </row>
    <row r="127" spans="1:32" x14ac:dyDescent="0.25">
      <c r="A127" s="14">
        <v>126</v>
      </c>
      <c r="B127" t="str">
        <f>MAIN!B127</f>
        <v>BOUT US Equity</v>
      </c>
      <c r="C127" t="str">
        <f>MAIN!C127</f>
        <v>Innovator IBD Breakout Opportunities ETF</v>
      </c>
      <c r="D127" t="str">
        <f>MAIN!D127</f>
        <v>ETF</v>
      </c>
      <c r="E127" s="4" t="s">
        <v>545</v>
      </c>
      <c r="F127">
        <f ca="1">MAIN!E127</f>
        <v>5</v>
      </c>
      <c r="G127">
        <f ca="1">'MEAN REVERSION MODEL'!K127</f>
        <v>12</v>
      </c>
      <c r="H127">
        <f ca="1">'SHORT MODEL'!M127</f>
        <v>2</v>
      </c>
      <c r="I127" s="19">
        <f>'BREAKOUTS+RETRACEMENTS'!F127</f>
        <v>0</v>
      </c>
      <c r="J127" s="19">
        <f>'BREAKOUTS+RETRACEMENTS'!G127</f>
        <v>0</v>
      </c>
      <c r="K127" s="19">
        <f>'BREAKOUTS+RETRACEMENTS'!H127</f>
        <v>0</v>
      </c>
      <c r="L127" s="19">
        <f>'BREAKOUTS+RETRACEMENTS'!I127</f>
        <v>45964</v>
      </c>
      <c r="M127" s="19">
        <f>'BREAKOUTS+RETRACEMENTS'!J127</f>
        <v>0</v>
      </c>
      <c r="N127" s="19">
        <f>'BREAKOUTS+RETRACEMENTS'!K127</f>
        <v>0</v>
      </c>
      <c r="O127" s="5">
        <f>MAIN!F127</f>
        <v>58.25126205254417</v>
      </c>
      <c r="P127" s="19" t="str">
        <f>MAIN!U127</f>
        <v>NEGATIVE</v>
      </c>
      <c r="Q127" s="19" t="str">
        <f>MAIN!V127</f>
        <v/>
      </c>
      <c r="R127" s="3" t="str">
        <f>MAIN!X127</f>
        <v>POSITIVE</v>
      </c>
      <c r="S127" s="19" t="str">
        <f>MAIN!AP127</f>
        <v>POSITIVE</v>
      </c>
      <c r="T127" s="19" t="str">
        <f>MAIN!AY127</f>
        <v>POSITIVE</v>
      </c>
      <c r="U127" s="26">
        <f>MAIN!AZ127</f>
        <v>72.442718157162545</v>
      </c>
      <c r="V127" s="4">
        <f>MAIN!BF127</f>
        <v>3</v>
      </c>
      <c r="W127" s="4">
        <f>MAIN!BH127</f>
        <v>0</v>
      </c>
      <c r="X127">
        <f>'MEAN REVERSION MODEL'!F127</f>
        <v>4</v>
      </c>
      <c r="Y127">
        <f>'MEAN REVERSION MODEL'!G127</f>
        <v>3</v>
      </c>
      <c r="Z127">
        <f>'MEAN REVERSION MODEL'!H127</f>
        <v>46057</v>
      </c>
      <c r="AA127">
        <f>'MEAN REVERSION MODEL'!I127</f>
        <v>2</v>
      </c>
      <c r="AB127">
        <f>'MEAN REVERSION MODEL'!J127</f>
        <v>0</v>
      </c>
      <c r="AC127" s="19">
        <f>'SHORT MODEL'!H127</f>
        <v>45981</v>
      </c>
      <c r="AD127" s="4">
        <f>'SHORT MODEL'!I127</f>
        <v>1</v>
      </c>
      <c r="AE127" s="19">
        <f>'SHORT MODEL'!J127</f>
        <v>46062</v>
      </c>
      <c r="AF127" s="26">
        <f>'SHORT MODEL'!K127</f>
        <v>-8.2416242431485216</v>
      </c>
    </row>
    <row r="128" spans="1:32" x14ac:dyDescent="0.25">
      <c r="A128" s="14">
        <v>127</v>
      </c>
      <c r="B128" t="str">
        <f>MAIN!B128</f>
        <v>BUG US Equity</v>
      </c>
      <c r="C128" t="str">
        <f>MAIN!C128</f>
        <v>Cybersecurity ETF</v>
      </c>
      <c r="D128" t="str">
        <f>MAIN!D128</f>
        <v>ETF</v>
      </c>
      <c r="E128" s="4" t="s">
        <v>545</v>
      </c>
      <c r="F128">
        <f ca="1">MAIN!E128</f>
        <v>-1</v>
      </c>
      <c r="G128">
        <f ca="1">'MEAN REVERSION MODEL'!K128</f>
        <v>12</v>
      </c>
      <c r="H128">
        <f ca="1">'SHORT MODEL'!M128</f>
        <v>7</v>
      </c>
      <c r="I128" s="19">
        <f>'BREAKOUTS+RETRACEMENTS'!F128</f>
        <v>0</v>
      </c>
      <c r="J128" s="19">
        <f>'BREAKOUTS+RETRACEMENTS'!G128</f>
        <v>46052</v>
      </c>
      <c r="K128" s="19">
        <f>'BREAKOUTS+RETRACEMENTS'!H128</f>
        <v>0</v>
      </c>
      <c r="L128" s="19">
        <f>'BREAKOUTS+RETRACEMENTS'!I128</f>
        <v>46057</v>
      </c>
      <c r="M128" s="19">
        <f>'BREAKOUTS+RETRACEMENTS'!J128</f>
        <v>0</v>
      </c>
      <c r="N128" s="19">
        <f>'BREAKOUTS+RETRACEMENTS'!K128</f>
        <v>0</v>
      </c>
      <c r="O128" s="5">
        <f>MAIN!F128</f>
        <v>39.546141511135396</v>
      </c>
      <c r="P128" s="19" t="str">
        <f>MAIN!U128</f>
        <v>NEGATIVE</v>
      </c>
      <c r="Q128" s="19" t="str">
        <f>MAIN!V128</f>
        <v/>
      </c>
      <c r="R128" s="3" t="str">
        <f>MAIN!X128</f>
        <v>NEGATIVE</v>
      </c>
      <c r="S128" s="19" t="str">
        <f>MAIN!AP128</f>
        <v>NEGATIVE</v>
      </c>
      <c r="T128" s="19" t="str">
        <f>MAIN!AY128</f>
        <v>NEGATIVE</v>
      </c>
      <c r="U128" s="26">
        <f>MAIN!AZ128</f>
        <v>30.405928268045443</v>
      </c>
      <c r="V128" s="4">
        <f>MAIN!BF128</f>
        <v>0</v>
      </c>
      <c r="W128" s="4">
        <f>MAIN!BH128</f>
        <v>0</v>
      </c>
      <c r="X128">
        <f>'MEAN REVERSION MODEL'!F128</f>
        <v>1</v>
      </c>
      <c r="Y128">
        <f>'MEAN REVERSION MODEL'!G128</f>
        <v>6</v>
      </c>
      <c r="Z128">
        <f>'MEAN REVERSION MODEL'!H128</f>
        <v>46057</v>
      </c>
      <c r="AA128">
        <f>'MEAN REVERSION MODEL'!I128</f>
        <v>0</v>
      </c>
      <c r="AB128">
        <f>'MEAN REVERSION MODEL'!J128</f>
        <v>4</v>
      </c>
      <c r="AC128" s="19">
        <f>'SHORT MODEL'!H128</f>
        <v>46058</v>
      </c>
      <c r="AD128" s="4">
        <f>'SHORT MODEL'!I128</f>
        <v>1</v>
      </c>
      <c r="AE128" s="19">
        <f>'SHORT MODEL'!J128</f>
        <v>46035</v>
      </c>
      <c r="AF128" s="26">
        <f>'SHORT MODEL'!K128</f>
        <v>-26.946776352499178</v>
      </c>
    </row>
    <row r="129" spans="1:32" x14ac:dyDescent="0.25">
      <c r="A129" s="14">
        <v>128</v>
      </c>
      <c r="B129" t="str">
        <f>MAIN!B129</f>
        <v>BUZZ US Equity</v>
      </c>
      <c r="C129" t="str">
        <f>MAIN!C129</f>
        <v>Social Sentiment ETF</v>
      </c>
      <c r="D129" t="str">
        <f>MAIN!D129</f>
        <v>ETF</v>
      </c>
      <c r="E129" s="4" t="s">
        <v>545</v>
      </c>
      <c r="F129">
        <f ca="1">MAIN!E129</f>
        <v>-1</v>
      </c>
      <c r="G129">
        <f ca="1">'MEAN REVERSION MODEL'!K129</f>
        <v>9</v>
      </c>
      <c r="H129">
        <f ca="1">'SHORT MODEL'!M129</f>
        <v>6</v>
      </c>
      <c r="I129" s="19">
        <f>'BREAKOUTS+RETRACEMENTS'!F129</f>
        <v>0</v>
      </c>
      <c r="J129" s="19">
        <f>'BREAKOUTS+RETRACEMENTS'!G129</f>
        <v>0</v>
      </c>
      <c r="K129" s="19">
        <f>'BREAKOUTS+RETRACEMENTS'!H129</f>
        <v>0</v>
      </c>
      <c r="L129" s="19">
        <f>'BREAKOUTS+RETRACEMENTS'!I129</f>
        <v>0</v>
      </c>
      <c r="M129" s="19">
        <f>'BREAKOUTS+RETRACEMENTS'!J129</f>
        <v>0</v>
      </c>
      <c r="N129" s="19">
        <f>'BREAKOUTS+RETRACEMENTS'!K129</f>
        <v>0</v>
      </c>
      <c r="O129" s="5">
        <f>MAIN!F129</f>
        <v>40.852131384026315</v>
      </c>
      <c r="P129" s="19" t="str">
        <f>MAIN!U129</f>
        <v>NEGATIVE</v>
      </c>
      <c r="Q129" s="19" t="str">
        <f>MAIN!V129</f>
        <v/>
      </c>
      <c r="R129" s="3" t="str">
        <f>MAIN!X129</f>
        <v>NEGATIVE</v>
      </c>
      <c r="S129" s="19" t="str">
        <f>MAIN!AP129</f>
        <v>NEGATIVE</v>
      </c>
      <c r="T129" s="19" t="str">
        <f>MAIN!AY129</f>
        <v>NEGATIVE</v>
      </c>
      <c r="U129" s="26">
        <f>MAIN!AZ129</f>
        <v>28.704823845933404</v>
      </c>
      <c r="V129" s="4">
        <f>MAIN!BF129</f>
        <v>0</v>
      </c>
      <c r="W129" s="4">
        <f>MAIN!BH129</f>
        <v>0</v>
      </c>
      <c r="X129">
        <f>'MEAN REVERSION MODEL'!F129</f>
        <v>0</v>
      </c>
      <c r="Y129">
        <f>'MEAN REVERSION MODEL'!G129</f>
        <v>5</v>
      </c>
      <c r="Z129">
        <f>'MEAN REVERSION MODEL'!H129</f>
        <v>46057</v>
      </c>
      <c r="AA129">
        <f>'MEAN REVERSION MODEL'!I129</f>
        <v>0</v>
      </c>
      <c r="AB129">
        <f>'MEAN REVERSION MODEL'!J129</f>
        <v>4</v>
      </c>
      <c r="AC129" s="19">
        <f>'SHORT MODEL'!H129</f>
        <v>45982</v>
      </c>
      <c r="AD129" s="4">
        <f>'SHORT MODEL'!I129</f>
        <v>1</v>
      </c>
      <c r="AE129" s="19">
        <f>'SHORT MODEL'!J129</f>
        <v>46038</v>
      </c>
      <c r="AF129" s="26">
        <f>'SHORT MODEL'!K129</f>
        <v>-25.64078153558394</v>
      </c>
    </row>
    <row r="130" spans="1:32" x14ac:dyDescent="0.25">
      <c r="A130" s="14">
        <v>129</v>
      </c>
      <c r="B130" t="str">
        <f>MAIN!B130</f>
        <v>CGCP US Equity</v>
      </c>
      <c r="C130" t="str">
        <f>MAIN!C130</f>
        <v>Capital Group Core Plus Income ETF</v>
      </c>
      <c r="D130" t="str">
        <f>MAIN!D130</f>
        <v>ETF</v>
      </c>
      <c r="E130" s="4" t="s">
        <v>545</v>
      </c>
      <c r="F130">
        <f ca="1">MAIN!E130</f>
        <v>5</v>
      </c>
      <c r="G130">
        <f ca="1">'MEAN REVERSION MODEL'!K130</f>
        <v>6</v>
      </c>
      <c r="H130">
        <f ca="1">'SHORT MODEL'!M130</f>
        <v>2</v>
      </c>
      <c r="I130" s="19">
        <f>'BREAKOUTS+RETRACEMENTS'!F130</f>
        <v>46036</v>
      </c>
      <c r="J130" s="19">
        <f>'BREAKOUTS+RETRACEMENTS'!G130</f>
        <v>0</v>
      </c>
      <c r="K130" s="19">
        <f>'BREAKOUTS+RETRACEMENTS'!H130</f>
        <v>0</v>
      </c>
      <c r="L130" s="19">
        <f>'BREAKOUTS+RETRACEMENTS'!I130</f>
        <v>45958</v>
      </c>
      <c r="M130" s="19">
        <f>'BREAKOUTS+RETRACEMENTS'!J130</f>
        <v>0</v>
      </c>
      <c r="N130" s="19">
        <f>'BREAKOUTS+RETRACEMENTS'!K130</f>
        <v>0</v>
      </c>
      <c r="O130" s="5">
        <f>MAIN!F130</f>
        <v>70.537227586862883</v>
      </c>
      <c r="P130" s="19" t="str">
        <f>MAIN!U130</f>
        <v>POSITIVE</v>
      </c>
      <c r="Q130" s="19" t="str">
        <f>MAIN!V130</f>
        <v/>
      </c>
      <c r="R130" s="3" t="str">
        <f>MAIN!X130</f>
        <v>BUY</v>
      </c>
      <c r="S130" s="19" t="str">
        <f>MAIN!AP130</f>
        <v>NEGATIVE</v>
      </c>
      <c r="T130" s="19" t="str">
        <f>MAIN!AY130</f>
        <v>NEGATIVE</v>
      </c>
      <c r="U130" s="26">
        <f>MAIN!AZ130</f>
        <v>85.393958001667173</v>
      </c>
      <c r="V130" s="4">
        <f>MAIN!BF130</f>
        <v>15</v>
      </c>
      <c r="W130" s="4">
        <f>MAIN!BH130</f>
        <v>0</v>
      </c>
      <c r="X130">
        <f>'MEAN REVERSION MODEL'!F130</f>
        <v>5</v>
      </c>
      <c r="Y130">
        <f>'MEAN REVERSION MODEL'!G130</f>
        <v>0</v>
      </c>
      <c r="Z130">
        <f>'MEAN REVERSION MODEL'!H130</f>
        <v>0</v>
      </c>
      <c r="AA130">
        <f>'MEAN REVERSION MODEL'!I130</f>
        <v>1</v>
      </c>
      <c r="AB130">
        <f>'MEAN REVERSION MODEL'!J130</f>
        <v>0</v>
      </c>
      <c r="AC130" s="19">
        <f>'SHORT MODEL'!H130</f>
        <v>45975</v>
      </c>
      <c r="AD130" s="4">
        <f>'SHORT MODEL'!I130</f>
        <v>1</v>
      </c>
      <c r="AE130" s="19">
        <f>'SHORT MODEL'!J130</f>
        <v>46063</v>
      </c>
      <c r="AF130" s="26">
        <f>'SHORT MODEL'!K130</f>
        <v>4.0399472645947441</v>
      </c>
    </row>
    <row r="131" spans="1:32" x14ac:dyDescent="0.25">
      <c r="A131" s="14">
        <v>130</v>
      </c>
      <c r="B131" t="str">
        <f>MAIN!B131</f>
        <v>CGUS US Equity</v>
      </c>
      <c r="C131" t="str">
        <f>MAIN!C131</f>
        <v>Capital Group Core Equity ETF</v>
      </c>
      <c r="D131" t="str">
        <f>MAIN!D131</f>
        <v>ETF</v>
      </c>
      <c r="E131" s="4" t="s">
        <v>545</v>
      </c>
      <c r="F131">
        <f ca="1">MAIN!E131</f>
        <v>4</v>
      </c>
      <c r="G131">
        <f ca="1">'MEAN REVERSION MODEL'!K131</f>
        <v>9</v>
      </c>
      <c r="H131">
        <f ca="1">'SHORT MODEL'!M131</f>
        <v>2</v>
      </c>
      <c r="I131" s="19">
        <f>'BREAKOUTS+RETRACEMENTS'!F131</f>
        <v>45958</v>
      </c>
      <c r="J131" s="19">
        <f>'BREAKOUTS+RETRACEMENTS'!G131</f>
        <v>0</v>
      </c>
      <c r="K131" s="19">
        <f>'BREAKOUTS+RETRACEMENTS'!H131</f>
        <v>0</v>
      </c>
      <c r="L131" s="19">
        <f>'BREAKOUTS+RETRACEMENTS'!I131</f>
        <v>0</v>
      </c>
      <c r="M131" s="19">
        <f>'BREAKOUTS+RETRACEMENTS'!J131</f>
        <v>0</v>
      </c>
      <c r="N131" s="19">
        <f>'BREAKOUTS+RETRACEMENTS'!K131</f>
        <v>0</v>
      </c>
      <c r="O131" s="5">
        <f>MAIN!F131</f>
        <v>52.806698938722732</v>
      </c>
      <c r="P131" s="19" t="str">
        <f>MAIN!U131</f>
        <v>NEGATIVE</v>
      </c>
      <c r="Q131" s="19" t="str">
        <f>MAIN!V131</f>
        <v/>
      </c>
      <c r="R131" s="3" t="str">
        <f>MAIN!X131</f>
        <v>POSITIVE</v>
      </c>
      <c r="S131" s="19" t="str">
        <f>MAIN!AP131</f>
        <v>NEGATIVE</v>
      </c>
      <c r="T131" s="19" t="str">
        <f>MAIN!AY131</f>
        <v>POSITIVE</v>
      </c>
      <c r="U131" s="26">
        <f>MAIN!AZ131</f>
        <v>62.881561166840321</v>
      </c>
      <c r="V131" s="4">
        <f>MAIN!BF131</f>
        <v>3</v>
      </c>
      <c r="W131" s="4">
        <f>MAIN!BH131</f>
        <v>0</v>
      </c>
      <c r="X131">
        <f>'MEAN REVERSION MODEL'!F131</f>
        <v>1</v>
      </c>
      <c r="Y131">
        <f>'MEAN REVERSION MODEL'!G131</f>
        <v>6</v>
      </c>
      <c r="Z131">
        <f>'MEAN REVERSION MODEL'!H131</f>
        <v>0</v>
      </c>
      <c r="AA131">
        <f>'MEAN REVERSION MODEL'!I131</f>
        <v>0</v>
      </c>
      <c r="AB131">
        <f>'MEAN REVERSION MODEL'!J131</f>
        <v>4</v>
      </c>
      <c r="AC131" s="19">
        <f>'SHORT MODEL'!H131</f>
        <v>45982</v>
      </c>
      <c r="AD131" s="4">
        <f>'SHORT MODEL'!I131</f>
        <v>1</v>
      </c>
      <c r="AE131" s="19">
        <f>'SHORT MODEL'!J131</f>
        <v>46050</v>
      </c>
      <c r="AF131" s="26">
        <f>'SHORT MODEL'!K131</f>
        <v>-13.686181735536557</v>
      </c>
    </row>
    <row r="132" spans="1:32" x14ac:dyDescent="0.25">
      <c r="A132" s="14">
        <v>131</v>
      </c>
      <c r="B132" t="str">
        <f>MAIN!B132</f>
        <v>CIBR US Equity</v>
      </c>
      <c r="C132" t="str">
        <f>MAIN!C132</f>
        <v>NASDAQ Cybersecurity ETF</v>
      </c>
      <c r="D132" t="str">
        <f>MAIN!D132</f>
        <v>ETF</v>
      </c>
      <c r="E132" s="4" t="s">
        <v>545</v>
      </c>
      <c r="F132">
        <f ca="1">MAIN!E132</f>
        <v>-1</v>
      </c>
      <c r="G132">
        <f ca="1">'MEAN REVERSION MODEL'!K132</f>
        <v>12</v>
      </c>
      <c r="H132">
        <f ca="1">'SHORT MODEL'!M132</f>
        <v>9</v>
      </c>
      <c r="I132" s="19">
        <f>'BREAKOUTS+RETRACEMENTS'!F132</f>
        <v>0</v>
      </c>
      <c r="J132" s="19">
        <f>'BREAKOUTS+RETRACEMENTS'!G132</f>
        <v>0</v>
      </c>
      <c r="K132" s="19">
        <f>'BREAKOUTS+RETRACEMENTS'!H132</f>
        <v>0</v>
      </c>
      <c r="L132" s="19">
        <f>'BREAKOUTS+RETRACEMENTS'!I132</f>
        <v>46052</v>
      </c>
      <c r="M132" s="19">
        <f>'BREAKOUTS+RETRACEMENTS'!J132</f>
        <v>0</v>
      </c>
      <c r="N132" s="19">
        <f>'BREAKOUTS+RETRACEMENTS'!K132</f>
        <v>46063</v>
      </c>
      <c r="O132" s="5">
        <f>MAIN!F132</f>
        <v>45.044571389258387</v>
      </c>
      <c r="P132" s="19" t="str">
        <f>MAIN!U132</f>
        <v>NEGATIVE</v>
      </c>
      <c r="Q132" s="19" t="str">
        <f>MAIN!V132</f>
        <v/>
      </c>
      <c r="R132" s="3" t="str">
        <f>MAIN!X132</f>
        <v>NEGATIVE</v>
      </c>
      <c r="S132" s="19" t="str">
        <f>MAIN!AP132</f>
        <v>NEGATIVE</v>
      </c>
      <c r="T132" s="19" t="str">
        <f>MAIN!AY132</f>
        <v>NEGATIVE</v>
      </c>
      <c r="U132" s="26">
        <f>MAIN!AZ132</f>
        <v>36.633797256464725</v>
      </c>
      <c r="V132" s="4">
        <f>MAIN!BF132</f>
        <v>0</v>
      </c>
      <c r="W132" s="4">
        <f>MAIN!BH132</f>
        <v>0</v>
      </c>
      <c r="X132">
        <f>'MEAN REVERSION MODEL'!F132</f>
        <v>1</v>
      </c>
      <c r="Y132">
        <f>'MEAN REVERSION MODEL'!G132</f>
        <v>6</v>
      </c>
      <c r="Z132">
        <f>'MEAN REVERSION MODEL'!H132</f>
        <v>46062</v>
      </c>
      <c r="AA132">
        <f>'MEAN REVERSION MODEL'!I132</f>
        <v>0</v>
      </c>
      <c r="AB132">
        <f>'MEAN REVERSION MODEL'!J132</f>
        <v>4</v>
      </c>
      <c r="AC132" s="19">
        <f>'SHORT MODEL'!H132</f>
        <v>46058</v>
      </c>
      <c r="AD132" s="4">
        <f>'SHORT MODEL'!I132</f>
        <v>1</v>
      </c>
      <c r="AE132" s="19">
        <f>'SHORT MODEL'!J132</f>
        <v>46036</v>
      </c>
      <c r="AF132" s="26">
        <f>'SHORT MODEL'!K132</f>
        <v>-21.448348294418636</v>
      </c>
    </row>
    <row r="133" spans="1:32" x14ac:dyDescent="0.25">
      <c r="A133" s="14">
        <v>132</v>
      </c>
      <c r="B133" t="str">
        <f>MAIN!B133</f>
        <v>CLOU US Equity</v>
      </c>
      <c r="C133" t="str">
        <f>MAIN!C133</f>
        <v>Cloud Computing ETF</v>
      </c>
      <c r="D133" t="str">
        <f>MAIN!D133</f>
        <v>ETF</v>
      </c>
      <c r="E133" s="4" t="s">
        <v>545</v>
      </c>
      <c r="F133">
        <f ca="1">MAIN!E133</f>
        <v>-1</v>
      </c>
      <c r="G133">
        <f ca="1">'MEAN REVERSION MODEL'!K133</f>
        <v>12</v>
      </c>
      <c r="H133">
        <f ca="1">'SHORT MODEL'!M133</f>
        <v>7</v>
      </c>
      <c r="I133" s="19">
        <f>'BREAKOUTS+RETRACEMENTS'!F133</f>
        <v>0</v>
      </c>
      <c r="J133" s="19">
        <f>'BREAKOUTS+RETRACEMENTS'!G133</f>
        <v>0</v>
      </c>
      <c r="K133" s="19">
        <f>'BREAKOUTS+RETRACEMENTS'!H133</f>
        <v>0</v>
      </c>
      <c r="L133" s="19">
        <f>'BREAKOUTS+RETRACEMENTS'!I133</f>
        <v>46057</v>
      </c>
      <c r="M133" s="19">
        <f>'BREAKOUTS+RETRACEMENTS'!J133</f>
        <v>0</v>
      </c>
      <c r="N133" s="19">
        <f>'BREAKOUTS+RETRACEMENTS'!K133</f>
        <v>0</v>
      </c>
      <c r="O133" s="5">
        <f>MAIN!F133</f>
        <v>33.509664341205308</v>
      </c>
      <c r="P133" s="19" t="str">
        <f>MAIN!U133</f>
        <v>NEGATIVE</v>
      </c>
      <c r="Q133" s="19" t="str">
        <f>MAIN!V133</f>
        <v/>
      </c>
      <c r="R133" s="3" t="str">
        <f>MAIN!X133</f>
        <v>NEGATIVE</v>
      </c>
      <c r="S133" s="19" t="str">
        <f>MAIN!AP133</f>
        <v>NEGATIVE</v>
      </c>
      <c r="T133" s="19" t="str">
        <f>MAIN!AY133</f>
        <v>NEGATIVE</v>
      </c>
      <c r="U133" s="26">
        <f>MAIN!AZ133</f>
        <v>20.533706843260276</v>
      </c>
      <c r="V133" s="4">
        <f>MAIN!BF133</f>
        <v>0</v>
      </c>
      <c r="W133" s="4">
        <f>MAIN!BH133</f>
        <v>0</v>
      </c>
      <c r="X133">
        <f>'MEAN REVERSION MODEL'!F133</f>
        <v>1</v>
      </c>
      <c r="Y133">
        <f>'MEAN REVERSION MODEL'!G133</f>
        <v>6</v>
      </c>
      <c r="Z133">
        <f>'MEAN REVERSION MODEL'!H133</f>
        <v>46056</v>
      </c>
      <c r="AA133">
        <f>'MEAN REVERSION MODEL'!I133</f>
        <v>0</v>
      </c>
      <c r="AB133">
        <f>'MEAN REVERSION MODEL'!J133</f>
        <v>3</v>
      </c>
      <c r="AC133" s="19">
        <f>'SHORT MODEL'!H133</f>
        <v>46059</v>
      </c>
      <c r="AD133" s="4">
        <f>'SHORT MODEL'!I133</f>
        <v>1</v>
      </c>
      <c r="AE133" s="19">
        <f>'SHORT MODEL'!J133</f>
        <v>46034</v>
      </c>
      <c r="AF133" s="26">
        <f>'SHORT MODEL'!K133</f>
        <v>-32.983247242457949</v>
      </c>
    </row>
    <row r="134" spans="1:32" x14ac:dyDescent="0.25">
      <c r="A134" s="14">
        <v>133</v>
      </c>
      <c r="B134" t="str">
        <f>MAIN!B134</f>
        <v>COLO US Equity</v>
      </c>
      <c r="C134" t="str">
        <f>MAIN!C134</f>
        <v>MSCI Colombia ETF</v>
      </c>
      <c r="D134" t="str">
        <f>MAIN!D134</f>
        <v>ETF</v>
      </c>
      <c r="E134" s="4" t="s">
        <v>545</v>
      </c>
      <c r="F134">
        <f ca="1">MAIN!E134</f>
        <v>5</v>
      </c>
      <c r="G134">
        <f ca="1">'MEAN REVERSION MODEL'!K134</f>
        <v>9</v>
      </c>
      <c r="H134">
        <f ca="1">'SHORT MODEL'!M134</f>
        <v>2</v>
      </c>
      <c r="I134" s="19">
        <f>'BREAKOUTS+RETRACEMENTS'!F134</f>
        <v>46044</v>
      </c>
      <c r="J134" s="19">
        <f>'BREAKOUTS+RETRACEMENTS'!G134</f>
        <v>0</v>
      </c>
      <c r="K134" s="19">
        <f>'BREAKOUTS+RETRACEMENTS'!H134</f>
        <v>46044</v>
      </c>
      <c r="L134" s="19">
        <f>'BREAKOUTS+RETRACEMENTS'!I134</f>
        <v>0</v>
      </c>
      <c r="M134" s="19">
        <f>'BREAKOUTS+RETRACEMENTS'!J134</f>
        <v>0</v>
      </c>
      <c r="N134" s="19">
        <f>'BREAKOUTS+RETRACEMENTS'!K134</f>
        <v>0</v>
      </c>
      <c r="O134" s="5">
        <f>MAIN!F134</f>
        <v>58.242228794008994</v>
      </c>
      <c r="P134" s="19" t="str">
        <f>MAIN!U134</f>
        <v>NEGATIVE</v>
      </c>
      <c r="Q134" s="19" t="str">
        <f>MAIN!V134</f>
        <v/>
      </c>
      <c r="R134" s="3" t="str">
        <f>MAIN!X134</f>
        <v>POSITIVE</v>
      </c>
      <c r="S134" s="19" t="str">
        <f>MAIN!AP134</f>
        <v>POSITIVE</v>
      </c>
      <c r="T134" s="19" t="str">
        <f>MAIN!AY134</f>
        <v>POSITIVE</v>
      </c>
      <c r="U134" s="26">
        <f>MAIN!AZ134</f>
        <v>69.98542973319698</v>
      </c>
      <c r="V134" s="4">
        <f>MAIN!BF134</f>
        <v>26</v>
      </c>
      <c r="W134" s="4">
        <f>MAIN!BH134</f>
        <v>0</v>
      </c>
      <c r="X134">
        <f>'MEAN REVERSION MODEL'!F134</f>
        <v>1</v>
      </c>
      <c r="Y134">
        <f>'MEAN REVERSION MODEL'!G134</f>
        <v>5</v>
      </c>
      <c r="Z134">
        <f>'MEAN REVERSION MODEL'!H134</f>
        <v>0</v>
      </c>
      <c r="AA134">
        <f>'MEAN REVERSION MODEL'!I134</f>
        <v>0</v>
      </c>
      <c r="AB134">
        <f>'MEAN REVERSION MODEL'!J134</f>
        <v>4</v>
      </c>
      <c r="AC134" s="19">
        <f>'SHORT MODEL'!H134</f>
        <v>45982</v>
      </c>
      <c r="AD134" s="4">
        <f>'SHORT MODEL'!I134</f>
        <v>1</v>
      </c>
      <c r="AE134" s="19">
        <f>'SHORT MODEL'!J134</f>
        <v>46049</v>
      </c>
      <c r="AF134" s="26">
        <f>'SHORT MODEL'!K134</f>
        <v>-8.2506703873464673</v>
      </c>
    </row>
    <row r="135" spans="1:32" x14ac:dyDescent="0.25">
      <c r="A135" s="14">
        <v>134</v>
      </c>
      <c r="B135" t="str">
        <f>MAIN!B135</f>
        <v>COPX US Equity</v>
      </c>
      <c r="C135" t="str">
        <f>MAIN!C135</f>
        <v>Copper Miners ETF</v>
      </c>
      <c r="D135" t="str">
        <f>MAIN!D135</f>
        <v>ETF</v>
      </c>
      <c r="E135" s="4" t="s">
        <v>545</v>
      </c>
      <c r="F135">
        <f ca="1">MAIN!E135</f>
        <v>5</v>
      </c>
      <c r="G135">
        <f ca="1">'MEAN REVERSION MODEL'!K135</f>
        <v>9</v>
      </c>
      <c r="H135">
        <f ca="1">'SHORT MODEL'!M135</f>
        <v>2</v>
      </c>
      <c r="I135" s="19">
        <f>'BREAKOUTS+RETRACEMENTS'!F135</f>
        <v>46050</v>
      </c>
      <c r="J135" s="19">
        <f>'BREAKOUTS+RETRACEMENTS'!G135</f>
        <v>0</v>
      </c>
      <c r="K135" s="19">
        <f>'BREAKOUTS+RETRACEMENTS'!H135</f>
        <v>46051</v>
      </c>
      <c r="L135" s="19">
        <f>'BREAKOUTS+RETRACEMENTS'!I135</f>
        <v>0</v>
      </c>
      <c r="M135" s="19">
        <f>'BREAKOUTS+RETRACEMENTS'!J135</f>
        <v>46052</v>
      </c>
      <c r="N135" s="19">
        <f>'BREAKOUTS+RETRACEMENTS'!K135</f>
        <v>0</v>
      </c>
      <c r="O135" s="5">
        <f>MAIN!F135</f>
        <v>57.439627358435402</v>
      </c>
      <c r="P135" s="19" t="str">
        <f>MAIN!U135</f>
        <v>NEGATIVE</v>
      </c>
      <c r="Q135" s="19" t="str">
        <f>MAIN!V135</f>
        <v/>
      </c>
      <c r="R135" s="3" t="str">
        <f>MAIN!X135</f>
        <v>POSITIVE</v>
      </c>
      <c r="S135" s="19" t="str">
        <f>MAIN!AP135</f>
        <v>POSITIVE</v>
      </c>
      <c r="T135" s="19" t="str">
        <f>MAIN!AY135</f>
        <v>POSITIVE</v>
      </c>
      <c r="U135" s="26">
        <f>MAIN!AZ135</f>
        <v>89.396074286605469</v>
      </c>
      <c r="V135" s="4">
        <f>MAIN!BF135</f>
        <v>51</v>
      </c>
      <c r="W135" s="4">
        <f>MAIN!BH135</f>
        <v>0</v>
      </c>
      <c r="X135">
        <f>'MEAN REVERSION MODEL'!F135</f>
        <v>3</v>
      </c>
      <c r="Y135">
        <f>'MEAN REVERSION MODEL'!G135</f>
        <v>9</v>
      </c>
      <c r="Z135">
        <f>'MEAN REVERSION MODEL'!H135</f>
        <v>46051</v>
      </c>
      <c r="AA135">
        <f>'MEAN REVERSION MODEL'!I135</f>
        <v>0</v>
      </c>
      <c r="AB135">
        <f>'MEAN REVERSION MODEL'!J135</f>
        <v>4</v>
      </c>
      <c r="AC135" s="19">
        <f>'SHORT MODEL'!H135</f>
        <v>45982</v>
      </c>
      <c r="AD135" s="4">
        <f>'SHORT MODEL'!I135</f>
        <v>1</v>
      </c>
      <c r="AE135" s="19">
        <f>'SHORT MODEL'!J135</f>
        <v>46051</v>
      </c>
      <c r="AF135" s="26">
        <f>'SHORT MODEL'!K135</f>
        <v>-9.0532872215766744</v>
      </c>
    </row>
    <row r="136" spans="1:32" x14ac:dyDescent="0.25">
      <c r="A136" s="14">
        <v>135</v>
      </c>
      <c r="B136" t="str">
        <f>MAIN!B136</f>
        <v>CQQQ US Equity</v>
      </c>
      <c r="C136" t="str">
        <f>MAIN!C136</f>
        <v>China Technology ETF</v>
      </c>
      <c r="D136" t="str">
        <f>MAIN!D136</f>
        <v>ETF</v>
      </c>
      <c r="E136" s="4" t="s">
        <v>545</v>
      </c>
      <c r="F136">
        <f ca="1">MAIN!E136</f>
        <v>0</v>
      </c>
      <c r="G136">
        <f ca="1">'MEAN REVERSION MODEL'!K136</f>
        <v>9</v>
      </c>
      <c r="H136">
        <f ca="1">'SHORT MODEL'!M136</f>
        <v>6</v>
      </c>
      <c r="I136" s="19">
        <f>'BREAKOUTS+RETRACEMENTS'!F136</f>
        <v>0</v>
      </c>
      <c r="J136" s="19">
        <f>'BREAKOUTS+RETRACEMENTS'!G136</f>
        <v>0</v>
      </c>
      <c r="K136" s="19">
        <f>'BREAKOUTS+RETRACEMENTS'!H136</f>
        <v>0</v>
      </c>
      <c r="L136" s="19">
        <f>'BREAKOUTS+RETRACEMENTS'!I136</f>
        <v>0</v>
      </c>
      <c r="M136" s="19">
        <f>'BREAKOUTS+RETRACEMENTS'!J136</f>
        <v>0</v>
      </c>
      <c r="N136" s="19">
        <f>'BREAKOUTS+RETRACEMENTS'!K136</f>
        <v>0</v>
      </c>
      <c r="O136" s="5">
        <f>MAIN!F136</f>
        <v>45.700449103548927</v>
      </c>
      <c r="P136" s="19" t="str">
        <f>MAIN!U136</f>
        <v>NEGATIVE</v>
      </c>
      <c r="Q136" s="19" t="str">
        <f>MAIN!V136</f>
        <v/>
      </c>
      <c r="R136" s="3" t="str">
        <f>MAIN!X136</f>
        <v>NEGATIVE</v>
      </c>
      <c r="S136" s="19" t="str">
        <f>MAIN!AP136</f>
        <v>POSITIVE</v>
      </c>
      <c r="T136" s="19" t="str">
        <f>MAIN!AY136</f>
        <v>NEGATIVE</v>
      </c>
      <c r="U136" s="26">
        <f>MAIN!AZ136</f>
        <v>44.50289358842096</v>
      </c>
      <c r="V136" s="4">
        <f>MAIN!BF136</f>
        <v>0</v>
      </c>
      <c r="W136" s="4">
        <f>MAIN!BH136</f>
        <v>0</v>
      </c>
      <c r="X136">
        <f>'MEAN REVERSION MODEL'!F136</f>
        <v>0</v>
      </c>
      <c r="Y136">
        <f>'MEAN REVERSION MODEL'!G136</f>
        <v>9</v>
      </c>
      <c r="Z136">
        <f>'MEAN REVERSION MODEL'!H136</f>
        <v>46058</v>
      </c>
      <c r="AA136">
        <f>'MEAN REVERSION MODEL'!I136</f>
        <v>0</v>
      </c>
      <c r="AB136">
        <f>'MEAN REVERSION MODEL'!J136</f>
        <v>4</v>
      </c>
      <c r="AC136" s="19">
        <f>'SHORT MODEL'!H136</f>
        <v>45982</v>
      </c>
      <c r="AD136" s="4">
        <f>'SHORT MODEL'!I136</f>
        <v>1</v>
      </c>
      <c r="AE136" s="19">
        <f>'SHORT MODEL'!J136</f>
        <v>46034</v>
      </c>
      <c r="AF136" s="26">
        <f>'SHORT MODEL'!K136</f>
        <v>-20.792460427349504</v>
      </c>
    </row>
    <row r="137" spans="1:32" x14ac:dyDescent="0.25">
      <c r="A137" s="14">
        <v>136</v>
      </c>
      <c r="B137" t="str">
        <f>MAIN!B137</f>
        <v>DBA US Equity</v>
      </c>
      <c r="C137" t="str">
        <f>MAIN!C137</f>
        <v>Agriculture Fund</v>
      </c>
      <c r="D137" t="str">
        <f>MAIN!D137</f>
        <v>ETF</v>
      </c>
      <c r="E137" s="4" t="s">
        <v>545</v>
      </c>
      <c r="F137">
        <f ca="1">MAIN!E137</f>
        <v>-1</v>
      </c>
      <c r="G137">
        <f ca="1">'MEAN REVERSION MODEL'!K137</f>
        <v>3</v>
      </c>
      <c r="H137">
        <f ca="1">'SHORT MODEL'!M137</f>
        <v>2</v>
      </c>
      <c r="I137" s="19">
        <f>'BREAKOUTS+RETRACEMENTS'!F137</f>
        <v>0</v>
      </c>
      <c r="J137" s="19">
        <f>'BREAKOUTS+RETRACEMENTS'!G137</f>
        <v>0</v>
      </c>
      <c r="K137" s="19">
        <f>'BREAKOUTS+RETRACEMENTS'!H137</f>
        <v>0</v>
      </c>
      <c r="L137" s="19">
        <f>'BREAKOUTS+RETRACEMENTS'!I137</f>
        <v>45958</v>
      </c>
      <c r="M137" s="19">
        <f>'BREAKOUTS+RETRACEMENTS'!J137</f>
        <v>0</v>
      </c>
      <c r="N137" s="19">
        <f>'BREAKOUTS+RETRACEMENTS'!K137</f>
        <v>0</v>
      </c>
      <c r="O137" s="5">
        <f>MAIN!F137</f>
        <v>52.245689352594162</v>
      </c>
      <c r="P137" s="19" t="str">
        <f>MAIN!U137</f>
        <v>NEGATIVE</v>
      </c>
      <c r="Q137" s="19" t="str">
        <f>MAIN!V137</f>
        <v/>
      </c>
      <c r="R137" s="3" t="str">
        <f>MAIN!X137</f>
        <v>NEGATIVE</v>
      </c>
      <c r="S137" s="19" t="str">
        <f>MAIN!AP137</f>
        <v>NEGATIVE</v>
      </c>
      <c r="T137" s="19" t="str">
        <f>MAIN!AY137</f>
        <v>NEGATIVE</v>
      </c>
      <c r="U137" s="26">
        <f>MAIN!AZ137</f>
        <v>56.110434900793528</v>
      </c>
      <c r="V137" s="4">
        <f>MAIN!BF137</f>
        <v>14</v>
      </c>
      <c r="W137" s="4">
        <f>MAIN!BH137</f>
        <v>0</v>
      </c>
      <c r="X137">
        <f>'MEAN REVERSION MODEL'!F137</f>
        <v>2</v>
      </c>
      <c r="Y137">
        <f>'MEAN REVERSION MODEL'!G137</f>
        <v>0</v>
      </c>
      <c r="Z137">
        <f>'MEAN REVERSION MODEL'!H137</f>
        <v>0</v>
      </c>
      <c r="AA137">
        <f>'MEAN REVERSION MODEL'!I137</f>
        <v>0</v>
      </c>
      <c r="AB137">
        <f>'MEAN REVERSION MODEL'!J137</f>
        <v>0</v>
      </c>
      <c r="AC137" s="19">
        <f>'SHORT MODEL'!H137</f>
        <v>45985</v>
      </c>
      <c r="AD137" s="4">
        <f>'SHORT MODEL'!I137</f>
        <v>1</v>
      </c>
      <c r="AE137" s="19">
        <f>'SHORT MODEL'!J137</f>
        <v>46051</v>
      </c>
      <c r="AF137" s="26">
        <f>'SHORT MODEL'!K137</f>
        <v>-14.24718485448134</v>
      </c>
    </row>
    <row r="138" spans="1:32" x14ac:dyDescent="0.25">
      <c r="A138" s="14">
        <v>137</v>
      </c>
      <c r="B138" t="str">
        <f>MAIN!B138</f>
        <v>DBC US Equity</v>
      </c>
      <c r="C138" t="str">
        <f>MAIN!C138</f>
        <v>Commodity Index Tracking Fund</v>
      </c>
      <c r="D138" t="str">
        <f>MAIN!D138</f>
        <v>ETF</v>
      </c>
      <c r="E138" s="4" t="s">
        <v>545</v>
      </c>
      <c r="F138">
        <f ca="1">MAIN!E138</f>
        <v>6</v>
      </c>
      <c r="G138">
        <f ca="1">'MEAN REVERSION MODEL'!K138</f>
        <v>9</v>
      </c>
      <c r="H138">
        <f ca="1">'SHORT MODEL'!M138</f>
        <v>2</v>
      </c>
      <c r="I138" s="19">
        <f>'BREAKOUTS+RETRACEMENTS'!F138</f>
        <v>45996</v>
      </c>
      <c r="J138" s="19">
        <f>'BREAKOUTS+RETRACEMENTS'!G138</f>
        <v>0</v>
      </c>
      <c r="K138" s="19">
        <f>'BREAKOUTS+RETRACEMENTS'!H138</f>
        <v>0</v>
      </c>
      <c r="L138" s="19">
        <f>'BREAKOUTS+RETRACEMENTS'!I138</f>
        <v>0</v>
      </c>
      <c r="M138" s="19">
        <f>'BREAKOUTS+RETRACEMENTS'!J138</f>
        <v>46055</v>
      </c>
      <c r="N138" s="19">
        <f>'BREAKOUTS+RETRACEMENTS'!K138</f>
        <v>0</v>
      </c>
      <c r="O138" s="5">
        <f>MAIN!F138</f>
        <v>55.467342090959797</v>
      </c>
      <c r="P138" s="19" t="str">
        <f>MAIN!U138</f>
        <v>NEGATIVE</v>
      </c>
      <c r="Q138" s="19" t="str">
        <f>MAIN!V138</f>
        <v/>
      </c>
      <c r="R138" s="3" t="str">
        <f>MAIN!X138</f>
        <v>POSITIVE</v>
      </c>
      <c r="S138" s="19" t="str">
        <f>MAIN!AP138</f>
        <v>POSITIVE</v>
      </c>
      <c r="T138" s="19" t="str">
        <f>MAIN!AY138</f>
        <v>POSITIVE</v>
      </c>
      <c r="U138" s="26">
        <f>MAIN!AZ138</f>
        <v>71.478942817271999</v>
      </c>
      <c r="V138" s="4">
        <f>MAIN!BF138</f>
        <v>34</v>
      </c>
      <c r="W138" s="4">
        <f>MAIN!BH138</f>
        <v>0</v>
      </c>
      <c r="X138">
        <f>'MEAN REVERSION MODEL'!F138</f>
        <v>1</v>
      </c>
      <c r="Y138">
        <f>'MEAN REVERSION MODEL'!G138</f>
        <v>8</v>
      </c>
      <c r="Z138">
        <f>'MEAN REVERSION MODEL'!H138</f>
        <v>46055</v>
      </c>
      <c r="AA138">
        <f>'MEAN REVERSION MODEL'!I138</f>
        <v>0</v>
      </c>
      <c r="AB138">
        <f>'MEAN REVERSION MODEL'!J138</f>
        <v>0</v>
      </c>
      <c r="AC138" s="19">
        <f>'SHORT MODEL'!H138</f>
        <v>45986</v>
      </c>
      <c r="AD138" s="4">
        <f>'SHORT MODEL'!I138</f>
        <v>1</v>
      </c>
      <c r="AE138" s="19">
        <f>'SHORT MODEL'!J138</f>
        <v>46051</v>
      </c>
      <c r="AF138" s="26">
        <f>'SHORT MODEL'!K138</f>
        <v>-11.025574546974411</v>
      </c>
    </row>
    <row r="139" spans="1:32" x14ac:dyDescent="0.25">
      <c r="A139" s="14">
        <v>138</v>
      </c>
      <c r="B139" t="str">
        <f>MAIN!B139</f>
        <v>DBO US Equity</v>
      </c>
      <c r="C139" t="str">
        <f>MAIN!C139</f>
        <v>Oil Fund</v>
      </c>
      <c r="D139" t="str">
        <f>MAIN!D139</f>
        <v>ETF</v>
      </c>
      <c r="E139" s="4" t="s">
        <v>545</v>
      </c>
      <c r="F139">
        <f ca="1">MAIN!E139</f>
        <v>5</v>
      </c>
      <c r="G139">
        <f ca="1">'MEAN REVERSION MODEL'!K139</f>
        <v>3</v>
      </c>
      <c r="H139">
        <f ca="1">'SHORT MODEL'!M139</f>
        <v>2</v>
      </c>
      <c r="I139" s="19">
        <f>'BREAKOUTS+RETRACEMENTS'!F139</f>
        <v>0</v>
      </c>
      <c r="J139" s="19">
        <f>'BREAKOUTS+RETRACEMENTS'!G139</f>
        <v>0</v>
      </c>
      <c r="K139" s="19">
        <f>'BREAKOUTS+RETRACEMENTS'!H139</f>
        <v>0</v>
      </c>
      <c r="L139" s="19">
        <f>'BREAKOUTS+RETRACEMENTS'!I139</f>
        <v>46007</v>
      </c>
      <c r="M139" s="19">
        <f>'BREAKOUTS+RETRACEMENTS'!J139</f>
        <v>0</v>
      </c>
      <c r="N139" s="19">
        <f>'BREAKOUTS+RETRACEMENTS'!K139</f>
        <v>0</v>
      </c>
      <c r="O139" s="5">
        <f>MAIN!F139</f>
        <v>60.747425162811687</v>
      </c>
      <c r="P139" s="19" t="str">
        <f>MAIN!U139</f>
        <v>NEGATIVE</v>
      </c>
      <c r="Q139" s="19" t="str">
        <f>MAIN!V139</f>
        <v/>
      </c>
      <c r="R139" s="3" t="str">
        <f>MAIN!X139</f>
        <v>POSITIVE</v>
      </c>
      <c r="S139" s="19" t="str">
        <f>MAIN!AP139</f>
        <v>POSITIVE</v>
      </c>
      <c r="T139" s="19" t="str">
        <f>MAIN!AY139</f>
        <v>POSITIVE</v>
      </c>
      <c r="U139" s="26">
        <f>MAIN!AZ139</f>
        <v>70.908009609231868</v>
      </c>
      <c r="V139" s="4">
        <f>MAIN!BF139</f>
        <v>23</v>
      </c>
      <c r="W139" s="4">
        <f>MAIN!BH139</f>
        <v>0</v>
      </c>
      <c r="X139">
        <f>'MEAN REVERSION MODEL'!F139</f>
        <v>1</v>
      </c>
      <c r="Y139">
        <f>'MEAN REVERSION MODEL'!G139</f>
        <v>0</v>
      </c>
      <c r="Z139">
        <f>'MEAN REVERSION MODEL'!H139</f>
        <v>46051</v>
      </c>
      <c r="AA139">
        <f>'MEAN REVERSION MODEL'!I139</f>
        <v>0</v>
      </c>
      <c r="AB139">
        <f>'MEAN REVERSION MODEL'!J139</f>
        <v>0</v>
      </c>
      <c r="AC139" s="19">
        <f>'SHORT MODEL'!H139</f>
        <v>46007</v>
      </c>
      <c r="AD139" s="4">
        <f>'SHORT MODEL'!I139</f>
        <v>1</v>
      </c>
      <c r="AE139" s="19">
        <f>'SHORT MODEL'!J139</f>
        <v>46051</v>
      </c>
      <c r="AF139" s="26">
        <f>'SHORT MODEL'!K139</f>
        <v>-5.7454981514497874</v>
      </c>
    </row>
    <row r="140" spans="1:32" x14ac:dyDescent="0.25">
      <c r="A140" s="14">
        <v>139</v>
      </c>
      <c r="B140" t="str">
        <f>MAIN!B140</f>
        <v>DIA US Equity</v>
      </c>
      <c r="C140" t="str">
        <f>MAIN!C140</f>
        <v>SPDR Dow Jones Industrial Average ETF Trust</v>
      </c>
      <c r="D140" t="str">
        <f>MAIN!D140</f>
        <v>ETF</v>
      </c>
      <c r="E140" s="4" t="s">
        <v>545</v>
      </c>
      <c r="F140">
        <f ca="1">MAIN!E140</f>
        <v>5</v>
      </c>
      <c r="G140">
        <f ca="1">'MEAN REVERSION MODEL'!K140</f>
        <v>9</v>
      </c>
      <c r="H140">
        <f ca="1">'SHORT MODEL'!M140</f>
        <v>2</v>
      </c>
      <c r="I140" s="19">
        <f>'BREAKOUTS+RETRACEMENTS'!F140</f>
        <v>45958</v>
      </c>
      <c r="J140" s="19">
        <f>'BREAKOUTS+RETRACEMENTS'!G140</f>
        <v>0</v>
      </c>
      <c r="K140" s="19">
        <f>'BREAKOUTS+RETRACEMENTS'!H140</f>
        <v>0</v>
      </c>
      <c r="L140" s="19">
        <f>'BREAKOUTS+RETRACEMENTS'!I140</f>
        <v>0</v>
      </c>
      <c r="M140" s="19">
        <f>'BREAKOUTS+RETRACEMENTS'!J140</f>
        <v>0</v>
      </c>
      <c r="N140" s="19">
        <f>'BREAKOUTS+RETRACEMENTS'!K140</f>
        <v>0</v>
      </c>
      <c r="O140" s="5">
        <f>MAIN!F140</f>
        <v>62.269068654773207</v>
      </c>
      <c r="P140" s="19" t="str">
        <f>MAIN!U140</f>
        <v>NEGATIVE</v>
      </c>
      <c r="Q140" s="19" t="str">
        <f>MAIN!V140</f>
        <v/>
      </c>
      <c r="R140" s="3" t="str">
        <f>MAIN!X140</f>
        <v>POSITIVE</v>
      </c>
      <c r="S140" s="19" t="str">
        <f>MAIN!AP140</f>
        <v>POSITIVE</v>
      </c>
      <c r="T140" s="19" t="str">
        <f>MAIN!AY140</f>
        <v>POSITIVE</v>
      </c>
      <c r="U140" s="26">
        <f>MAIN!AZ140</f>
        <v>76.813007598283733</v>
      </c>
      <c r="V140" s="4">
        <f>MAIN!BF140</f>
        <v>3</v>
      </c>
      <c r="W140" s="4">
        <f>MAIN!BH140</f>
        <v>0</v>
      </c>
      <c r="X140">
        <f>'MEAN REVERSION MODEL'!F140</f>
        <v>2</v>
      </c>
      <c r="Y140">
        <f>'MEAN REVERSION MODEL'!G140</f>
        <v>3</v>
      </c>
      <c r="Z140">
        <f>'MEAN REVERSION MODEL'!H140</f>
        <v>0</v>
      </c>
      <c r="AA140">
        <f>'MEAN REVERSION MODEL'!I140</f>
        <v>1</v>
      </c>
      <c r="AB140">
        <f>'MEAN REVERSION MODEL'!J140</f>
        <v>0</v>
      </c>
      <c r="AC140" s="19">
        <f>'SHORT MODEL'!H140</f>
        <v>45981</v>
      </c>
      <c r="AD140" s="4">
        <f>'SHORT MODEL'!I140</f>
        <v>1</v>
      </c>
      <c r="AE140" s="19">
        <f>'SHORT MODEL'!J140</f>
        <v>46063</v>
      </c>
      <c r="AF140" s="26">
        <f>'SHORT MODEL'!K140</f>
        <v>-4.223844497808507</v>
      </c>
    </row>
    <row r="141" spans="1:32" x14ac:dyDescent="0.25">
      <c r="A141" s="14">
        <v>140</v>
      </c>
      <c r="B141" t="str">
        <f>MAIN!B141</f>
        <v>DRIV US Equity</v>
      </c>
      <c r="C141" t="str">
        <f>MAIN!C141</f>
        <v>Autonomous &amp; Electric Vehicles ETF</v>
      </c>
      <c r="D141" t="str">
        <f>MAIN!D141</f>
        <v>ETF</v>
      </c>
      <c r="E141" s="4" t="s">
        <v>545</v>
      </c>
      <c r="F141">
        <f ca="1">MAIN!E141</f>
        <v>7</v>
      </c>
      <c r="G141">
        <f ca="1">'MEAN REVERSION MODEL'!K141</f>
        <v>15</v>
      </c>
      <c r="H141">
        <f ca="1">'SHORT MODEL'!M141</f>
        <v>4</v>
      </c>
      <c r="I141" s="19">
        <f>'BREAKOUTS+RETRACEMENTS'!F141</f>
        <v>45959</v>
      </c>
      <c r="J141" s="19">
        <f>'BREAKOUTS+RETRACEMENTS'!G141</f>
        <v>0</v>
      </c>
      <c r="K141" s="19">
        <f>'BREAKOUTS+RETRACEMENTS'!H141</f>
        <v>46028</v>
      </c>
      <c r="L141" s="19">
        <f>'BREAKOUTS+RETRACEMENTS'!I141</f>
        <v>0</v>
      </c>
      <c r="M141" s="19">
        <f>'BREAKOUTS+RETRACEMENTS'!J141</f>
        <v>46052</v>
      </c>
      <c r="N141" s="19">
        <f>'BREAKOUTS+RETRACEMENTS'!K141</f>
        <v>0</v>
      </c>
      <c r="O141" s="5">
        <f>MAIN!F141</f>
        <v>57.471449637167822</v>
      </c>
      <c r="P141" s="19" t="str">
        <f>MAIN!U141</f>
        <v>NEGATIVE</v>
      </c>
      <c r="Q141" s="19" t="str">
        <f>MAIN!V141</f>
        <v/>
      </c>
      <c r="R141" s="3" t="str">
        <f>MAIN!X141</f>
        <v>POSITIVE</v>
      </c>
      <c r="S141" s="19" t="str">
        <f>MAIN!AP141</f>
        <v>POSITIVE</v>
      </c>
      <c r="T141" s="19" t="str">
        <f>MAIN!AY141</f>
        <v>POSITIVE</v>
      </c>
      <c r="U141" s="26">
        <f>MAIN!AZ141</f>
        <v>70.731014015465078</v>
      </c>
      <c r="V141" s="4">
        <f>MAIN!BF141</f>
        <v>3</v>
      </c>
      <c r="W141" s="4">
        <f>MAIN!BH141</f>
        <v>0</v>
      </c>
      <c r="X141">
        <f>'MEAN REVERSION MODEL'!F141</f>
        <v>1</v>
      </c>
      <c r="Y141">
        <f>'MEAN REVERSION MODEL'!G141</f>
        <v>8</v>
      </c>
      <c r="Z141">
        <f>'MEAN REVERSION MODEL'!H141</f>
        <v>46056</v>
      </c>
      <c r="AA141">
        <f>'MEAN REVERSION MODEL'!I141</f>
        <v>1</v>
      </c>
      <c r="AB141">
        <f>'MEAN REVERSION MODEL'!J141</f>
        <v>4</v>
      </c>
      <c r="AC141" s="19">
        <f>'SHORT MODEL'!H141</f>
        <v>45982</v>
      </c>
      <c r="AD141" s="4">
        <f>'SHORT MODEL'!I141</f>
        <v>1</v>
      </c>
      <c r="AE141" s="19">
        <f>'SHORT MODEL'!J141</f>
        <v>46044</v>
      </c>
      <c r="AF141" s="26">
        <f>'SHORT MODEL'!K141</f>
        <v>-9.0214689337839928</v>
      </c>
    </row>
    <row r="142" spans="1:32" x14ac:dyDescent="0.25">
      <c r="A142" s="14">
        <v>141</v>
      </c>
      <c r="B142" t="str">
        <f>MAIN!B142</f>
        <v>DTCR US Equity</v>
      </c>
      <c r="C142" t="str">
        <f>MAIN!C142</f>
        <v>Data Center &amp; Digital Infrastructure ETF</v>
      </c>
      <c r="D142" t="str">
        <f>MAIN!D142</f>
        <v>ETF</v>
      </c>
      <c r="E142" s="4" t="s">
        <v>545</v>
      </c>
      <c r="F142">
        <f ca="1">MAIN!E142</f>
        <v>3</v>
      </c>
      <c r="G142">
        <f ca="1">'MEAN REVERSION MODEL'!K142</f>
        <v>12</v>
      </c>
      <c r="H142">
        <f ca="1">'SHORT MODEL'!M142</f>
        <v>2</v>
      </c>
      <c r="I142" s="19">
        <f>'BREAKOUTS+RETRACEMENTS'!F142</f>
        <v>46029</v>
      </c>
      <c r="J142" s="19">
        <f>'BREAKOUTS+RETRACEMENTS'!G142</f>
        <v>0</v>
      </c>
      <c r="K142" s="19">
        <f>'BREAKOUTS+RETRACEMENTS'!H142</f>
        <v>46051</v>
      </c>
      <c r="L142" s="19">
        <f>'BREAKOUTS+RETRACEMENTS'!I142</f>
        <v>0</v>
      </c>
      <c r="M142" s="19">
        <f>'BREAKOUTS+RETRACEMENTS'!J142</f>
        <v>0</v>
      </c>
      <c r="N142" s="19">
        <f>'BREAKOUTS+RETRACEMENTS'!K142</f>
        <v>0</v>
      </c>
      <c r="O142" s="5">
        <f>MAIN!F142</f>
        <v>66.045367426594936</v>
      </c>
      <c r="P142" s="19" t="str">
        <f>MAIN!U142</f>
        <v>POSITIVE</v>
      </c>
      <c r="Q142" s="19" t="str">
        <f>MAIN!V142</f>
        <v/>
      </c>
      <c r="R142" s="3" t="str">
        <f>MAIN!X142</f>
        <v>POSITIVE</v>
      </c>
      <c r="S142" s="19" t="str">
        <f>MAIN!AP142</f>
        <v>POSITIVE</v>
      </c>
      <c r="T142" s="19" t="str">
        <f>MAIN!AY142</f>
        <v>POSITIVE</v>
      </c>
      <c r="U142" s="26">
        <f>MAIN!AZ142</f>
        <v>90.148053126698983</v>
      </c>
      <c r="V142" s="4">
        <f>MAIN!BF142</f>
        <v>34</v>
      </c>
      <c r="W142" s="4">
        <f>MAIN!BH142</f>
        <v>0</v>
      </c>
      <c r="X142">
        <f>'MEAN REVERSION MODEL'!F142</f>
        <v>1</v>
      </c>
      <c r="Y142">
        <f>'MEAN REVERSION MODEL'!G142</f>
        <v>8</v>
      </c>
      <c r="Z142">
        <f>'MEAN REVERSION MODEL'!H142</f>
        <v>0</v>
      </c>
      <c r="AA142">
        <f>'MEAN REVERSION MODEL'!I142</f>
        <v>1</v>
      </c>
      <c r="AB142">
        <f>'MEAN REVERSION MODEL'!J142</f>
        <v>4</v>
      </c>
      <c r="AC142" s="19">
        <f>'SHORT MODEL'!H142</f>
        <v>45982</v>
      </c>
      <c r="AD142" s="4">
        <f>'SHORT MODEL'!I142</f>
        <v>1</v>
      </c>
      <c r="AE142" s="19">
        <f>'SHORT MODEL'!J142</f>
        <v>46051</v>
      </c>
      <c r="AF142" s="26">
        <f>'SHORT MODEL'!K142</f>
        <v>-0.44745707794577072</v>
      </c>
    </row>
    <row r="143" spans="1:32" x14ac:dyDescent="0.25">
      <c r="A143" s="14">
        <v>142</v>
      </c>
      <c r="B143" t="str">
        <f>MAIN!B143</f>
        <v>DUHP US Equity</v>
      </c>
      <c r="C143" t="str">
        <f>MAIN!C143</f>
        <v>Dimensional US High Profitability ETF</v>
      </c>
      <c r="D143" t="str">
        <f>MAIN!D143</f>
        <v>ETF</v>
      </c>
      <c r="E143" s="4" t="s">
        <v>545</v>
      </c>
      <c r="F143">
        <f ca="1">MAIN!E143</f>
        <v>7</v>
      </c>
      <c r="G143">
        <f ca="1">'MEAN REVERSION MODEL'!K143</f>
        <v>12</v>
      </c>
      <c r="H143">
        <f ca="1">'SHORT MODEL'!M143</f>
        <v>2</v>
      </c>
      <c r="I143" s="19">
        <f>'BREAKOUTS+RETRACEMENTS'!F143</f>
        <v>46063</v>
      </c>
      <c r="J143" s="19">
        <f>'BREAKOUTS+RETRACEMENTS'!G143</f>
        <v>0</v>
      </c>
      <c r="K143" s="19">
        <f>'BREAKOUTS+RETRACEMENTS'!H143</f>
        <v>0</v>
      </c>
      <c r="L143" s="19">
        <f>'BREAKOUTS+RETRACEMENTS'!I143</f>
        <v>45958</v>
      </c>
      <c r="M143" s="19">
        <f>'BREAKOUTS+RETRACEMENTS'!J143</f>
        <v>0</v>
      </c>
      <c r="N143" s="19">
        <f>'BREAKOUTS+RETRACEMENTS'!K143</f>
        <v>0</v>
      </c>
      <c r="O143" s="5">
        <f>MAIN!F143</f>
        <v>60.747815828678725</v>
      </c>
      <c r="P143" s="19" t="str">
        <f>MAIN!U143</f>
        <v>NEGATIVE</v>
      </c>
      <c r="Q143" s="19" t="str">
        <f>MAIN!V143</f>
        <v/>
      </c>
      <c r="R143" s="3" t="str">
        <f>MAIN!X143</f>
        <v>POSITIVE</v>
      </c>
      <c r="S143" s="19" t="str">
        <f>MAIN!AP143</f>
        <v>POSITIVE</v>
      </c>
      <c r="T143" s="19" t="str">
        <f>MAIN!AY143</f>
        <v>POSITIVE</v>
      </c>
      <c r="U143" s="26">
        <f>MAIN!AZ143</f>
        <v>79.147348057479974</v>
      </c>
      <c r="V143" s="4">
        <f>MAIN!BF143</f>
        <v>3</v>
      </c>
      <c r="W143" s="4">
        <f>MAIN!BH143</f>
        <v>0</v>
      </c>
      <c r="X143">
        <f>'MEAN REVERSION MODEL'!F143</f>
        <v>2</v>
      </c>
      <c r="Y143">
        <f>'MEAN REVERSION MODEL'!G143</f>
        <v>3</v>
      </c>
      <c r="Z143">
        <f>'MEAN REVERSION MODEL'!H143</f>
        <v>0</v>
      </c>
      <c r="AA143">
        <f>'MEAN REVERSION MODEL'!I143</f>
        <v>1</v>
      </c>
      <c r="AB143">
        <f>'MEAN REVERSION MODEL'!J143</f>
        <v>4</v>
      </c>
      <c r="AC143" s="19">
        <f>'SHORT MODEL'!H143</f>
        <v>45981</v>
      </c>
      <c r="AD143" s="4">
        <f>'SHORT MODEL'!I143</f>
        <v>1</v>
      </c>
      <c r="AE143" s="19">
        <f>'SHORT MODEL'!J143</f>
        <v>46063</v>
      </c>
      <c r="AF143" s="26">
        <f>'SHORT MODEL'!K143</f>
        <v>-5.7451198115906337</v>
      </c>
    </row>
    <row r="144" spans="1:32" x14ac:dyDescent="0.25">
      <c r="A144" s="14">
        <v>143</v>
      </c>
      <c r="B144" t="str">
        <f>MAIN!B144</f>
        <v>DYNF US Equity</v>
      </c>
      <c r="C144" t="str">
        <f>MAIN!C144</f>
        <v>U.S. Equity Factor Rotation Active ETF</v>
      </c>
      <c r="D144" t="str">
        <f>MAIN!D144</f>
        <v>ETF</v>
      </c>
      <c r="E144" s="4" t="s">
        <v>545</v>
      </c>
      <c r="F144">
        <f ca="1">MAIN!E144</f>
        <v>5</v>
      </c>
      <c r="G144">
        <f ca="1">'MEAN REVERSION MODEL'!K144</f>
        <v>9</v>
      </c>
      <c r="H144">
        <f ca="1">'SHORT MODEL'!M144</f>
        <v>2</v>
      </c>
      <c r="I144" s="19">
        <f>'BREAKOUTS+RETRACEMENTS'!F144</f>
        <v>45958</v>
      </c>
      <c r="J144" s="19">
        <f>'BREAKOUTS+RETRACEMENTS'!G144</f>
        <v>0</v>
      </c>
      <c r="K144" s="19">
        <f>'BREAKOUTS+RETRACEMENTS'!H144</f>
        <v>45964</v>
      </c>
      <c r="L144" s="19">
        <f>'BREAKOUTS+RETRACEMENTS'!I144</f>
        <v>0</v>
      </c>
      <c r="M144" s="19">
        <f>'BREAKOUTS+RETRACEMENTS'!J144</f>
        <v>0</v>
      </c>
      <c r="N144" s="19">
        <f>'BREAKOUTS+RETRACEMENTS'!K144</f>
        <v>0</v>
      </c>
      <c r="O144" s="5">
        <f>MAIN!F144</f>
        <v>54.9309143815127</v>
      </c>
      <c r="P144" s="19" t="str">
        <f>MAIN!U144</f>
        <v>NEGATIVE</v>
      </c>
      <c r="Q144" s="19" t="str">
        <f>MAIN!V144</f>
        <v/>
      </c>
      <c r="R144" s="3" t="str">
        <f>MAIN!X144</f>
        <v>POSITIVE</v>
      </c>
      <c r="S144" s="19" t="str">
        <f>MAIN!AP144</f>
        <v>POSITIVE</v>
      </c>
      <c r="T144" s="19" t="str">
        <f>MAIN!AY144</f>
        <v>POSITIVE</v>
      </c>
      <c r="U144" s="26">
        <f>MAIN!AZ144</f>
        <v>66.195085889045629</v>
      </c>
      <c r="V144" s="4">
        <f>MAIN!BF144</f>
        <v>3</v>
      </c>
      <c r="W144" s="4">
        <f>MAIN!BH144</f>
        <v>0</v>
      </c>
      <c r="X144">
        <f>'MEAN REVERSION MODEL'!F144</f>
        <v>1</v>
      </c>
      <c r="Y144">
        <f>'MEAN REVERSION MODEL'!G144</f>
        <v>5</v>
      </c>
      <c r="Z144">
        <f>'MEAN REVERSION MODEL'!H144</f>
        <v>0</v>
      </c>
      <c r="AA144">
        <f>'MEAN REVERSION MODEL'!I144</f>
        <v>0</v>
      </c>
      <c r="AB144">
        <f>'MEAN REVERSION MODEL'!J144</f>
        <v>4</v>
      </c>
      <c r="AC144" s="19">
        <f>'SHORT MODEL'!H144</f>
        <v>45982</v>
      </c>
      <c r="AD144" s="4">
        <f>'SHORT MODEL'!I144</f>
        <v>1</v>
      </c>
      <c r="AE144" s="19">
        <f>'SHORT MODEL'!J144</f>
        <v>46056</v>
      </c>
      <c r="AF144" s="26">
        <f>'SHORT MODEL'!K144</f>
        <v>-11.561983264289765</v>
      </c>
    </row>
    <row r="145" spans="1:32" x14ac:dyDescent="0.25">
      <c r="A145" s="14">
        <v>144</v>
      </c>
      <c r="B145" t="str">
        <f>MAIN!B145</f>
        <v>DXYZ US Equity</v>
      </c>
      <c r="C145" t="str">
        <f>MAIN!C145</f>
        <v>DESTINY TECH100 INC  </v>
      </c>
      <c r="D145" t="str">
        <f>MAIN!D145</f>
        <v>ETF</v>
      </c>
      <c r="E145" s="4" t="s">
        <v>545</v>
      </c>
      <c r="F145">
        <f ca="1">MAIN!E145</f>
        <v>4</v>
      </c>
      <c r="G145">
        <f ca="1">'MEAN REVERSION MODEL'!K145</f>
        <v>9</v>
      </c>
      <c r="H145">
        <f ca="1">'SHORT MODEL'!M145</f>
        <v>4</v>
      </c>
      <c r="I145" s="19">
        <f>'BREAKOUTS+RETRACEMENTS'!F145</f>
        <v>0</v>
      </c>
      <c r="J145" s="19">
        <f>'BREAKOUTS+RETRACEMENTS'!G145</f>
        <v>0</v>
      </c>
      <c r="K145" s="19">
        <f>'BREAKOUTS+RETRACEMENTS'!H145</f>
        <v>0</v>
      </c>
      <c r="L145" s="19">
        <f>'BREAKOUTS+RETRACEMENTS'!I145</f>
        <v>0</v>
      </c>
      <c r="M145" s="19">
        <f>'BREAKOUTS+RETRACEMENTS'!J145</f>
        <v>46007</v>
      </c>
      <c r="N145" s="19">
        <f>'BREAKOUTS+RETRACEMENTS'!K145</f>
        <v>0</v>
      </c>
      <c r="O145" s="5">
        <f>MAIN!F145</f>
        <v>51.371538017917821</v>
      </c>
      <c r="P145" s="19" t="str">
        <f>MAIN!U145</f>
        <v>NEGATIVE</v>
      </c>
      <c r="Q145" s="19" t="str">
        <f>MAIN!V145</f>
        <v/>
      </c>
      <c r="R145" s="3" t="str">
        <f>MAIN!X145</f>
        <v>POSITIVE</v>
      </c>
      <c r="S145" s="19" t="str">
        <f>MAIN!AP145</f>
        <v>NEGATIVE</v>
      </c>
      <c r="T145" s="19" t="str">
        <f>MAIN!AY145</f>
        <v>POSITIVE</v>
      </c>
      <c r="U145" s="26">
        <f>MAIN!AZ145</f>
        <v>53.479766542601801</v>
      </c>
      <c r="V145" s="4">
        <f>MAIN!BF145</f>
        <v>3</v>
      </c>
      <c r="W145" s="4">
        <f>MAIN!BH145</f>
        <v>0</v>
      </c>
      <c r="X145">
        <f>'MEAN REVERSION MODEL'!F145</f>
        <v>2</v>
      </c>
      <c r="Y145">
        <f>'MEAN REVERSION MODEL'!G145</f>
        <v>9</v>
      </c>
      <c r="Z145">
        <f>'MEAN REVERSION MODEL'!H145</f>
        <v>0</v>
      </c>
      <c r="AA145">
        <f>'MEAN REVERSION MODEL'!I145</f>
        <v>0</v>
      </c>
      <c r="AB145">
        <f>'MEAN REVERSION MODEL'!J145</f>
        <v>4</v>
      </c>
      <c r="AC145" s="19">
        <f>'SHORT MODEL'!H145</f>
        <v>45982</v>
      </c>
      <c r="AD145" s="4">
        <f>'SHORT MODEL'!I145</f>
        <v>1</v>
      </c>
      <c r="AE145" s="19">
        <f>'SHORT MODEL'!J145</f>
        <v>46051</v>
      </c>
      <c r="AF145" s="26">
        <f>'SHORT MODEL'!K145</f>
        <v>-15.12137306995681</v>
      </c>
    </row>
    <row r="146" spans="1:32" x14ac:dyDescent="0.25">
      <c r="A146" s="14">
        <v>145</v>
      </c>
      <c r="B146" t="str">
        <f>MAIN!B146</f>
        <v>EBIZ US Equity</v>
      </c>
      <c r="C146" t="str">
        <f>MAIN!C146</f>
        <v>E-Commerce ETF</v>
      </c>
      <c r="D146" t="str">
        <f>MAIN!D146</f>
        <v>ETF</v>
      </c>
      <c r="E146" s="4" t="s">
        <v>545</v>
      </c>
      <c r="F146">
        <f ca="1">MAIN!E146</f>
        <v>-1</v>
      </c>
      <c r="G146">
        <f ca="1">'MEAN REVERSION MODEL'!K146</f>
        <v>9</v>
      </c>
      <c r="H146">
        <f ca="1">'SHORT MODEL'!M146</f>
        <v>7</v>
      </c>
      <c r="I146" s="19">
        <f>'BREAKOUTS+RETRACEMENTS'!F146</f>
        <v>0</v>
      </c>
      <c r="J146" s="19">
        <f>'BREAKOUTS+RETRACEMENTS'!G146</f>
        <v>0</v>
      </c>
      <c r="K146" s="19">
        <f>'BREAKOUTS+RETRACEMENTS'!H146</f>
        <v>0</v>
      </c>
      <c r="L146" s="19">
        <f>'BREAKOUTS+RETRACEMENTS'!I146</f>
        <v>0</v>
      </c>
      <c r="M146" s="19">
        <f>'BREAKOUTS+RETRACEMENTS'!J146</f>
        <v>0</v>
      </c>
      <c r="N146" s="19">
        <f>'BREAKOUTS+RETRACEMENTS'!K146</f>
        <v>0</v>
      </c>
      <c r="O146" s="5">
        <f>MAIN!F146</f>
        <v>33.766011015284406</v>
      </c>
      <c r="P146" s="19" t="str">
        <f>MAIN!U146</f>
        <v>NEGATIVE</v>
      </c>
      <c r="Q146" s="19" t="str">
        <f>MAIN!V146</f>
        <v/>
      </c>
      <c r="R146" s="3" t="str">
        <f>MAIN!X146</f>
        <v>NEGATIVE</v>
      </c>
      <c r="S146" s="19" t="str">
        <f>MAIN!AP146</f>
        <v>NEGATIVE</v>
      </c>
      <c r="T146" s="19" t="str">
        <f>MAIN!AY146</f>
        <v>NEGATIVE</v>
      </c>
      <c r="U146" s="26">
        <f>MAIN!AZ146</f>
        <v>23.881755388677661</v>
      </c>
      <c r="V146" s="4">
        <f>MAIN!BF146</f>
        <v>0</v>
      </c>
      <c r="W146" s="4">
        <f>MAIN!BH146</f>
        <v>0</v>
      </c>
      <c r="X146">
        <f>'MEAN REVERSION MODEL'!F146</f>
        <v>4</v>
      </c>
      <c r="Y146">
        <f>'MEAN REVERSION MODEL'!G146</f>
        <v>6</v>
      </c>
      <c r="Z146">
        <f>'MEAN REVERSION MODEL'!H146</f>
        <v>46052</v>
      </c>
      <c r="AA146">
        <f>'MEAN REVERSION MODEL'!I146</f>
        <v>0</v>
      </c>
      <c r="AB146">
        <f>'MEAN REVERSION MODEL'!J146</f>
        <v>4</v>
      </c>
      <c r="AC146" s="19">
        <f>'SHORT MODEL'!H146</f>
        <v>46058</v>
      </c>
      <c r="AD146" s="4">
        <f>'SHORT MODEL'!I146</f>
        <v>1</v>
      </c>
      <c r="AE146" s="19">
        <f>'SHORT MODEL'!J146</f>
        <v>46034</v>
      </c>
      <c r="AF146" s="26">
        <f>'SHORT MODEL'!K146</f>
        <v>-32.726931382043546</v>
      </c>
    </row>
    <row r="147" spans="1:32" x14ac:dyDescent="0.25">
      <c r="A147" s="14">
        <v>146</v>
      </c>
      <c r="B147" t="str">
        <f>MAIN!B147</f>
        <v>ECH US Equity</v>
      </c>
      <c r="C147" t="str">
        <f>MAIN!C147</f>
        <v>MSCI Chile ETF</v>
      </c>
      <c r="D147" t="str">
        <f>MAIN!D147</f>
        <v>ETF</v>
      </c>
      <c r="E147" s="4" t="s">
        <v>545</v>
      </c>
      <c r="F147">
        <f ca="1">MAIN!E147</f>
        <v>3</v>
      </c>
      <c r="G147">
        <f ca="1">'MEAN REVERSION MODEL'!K147</f>
        <v>6</v>
      </c>
      <c r="H147">
        <f ca="1">'SHORT MODEL'!M147</f>
        <v>4</v>
      </c>
      <c r="I147" s="19">
        <f>'BREAKOUTS+RETRACEMENTS'!F147</f>
        <v>46037</v>
      </c>
      <c r="J147" s="19">
        <f>'BREAKOUTS+RETRACEMENTS'!G147</f>
        <v>0</v>
      </c>
      <c r="K147" s="19">
        <f>'BREAKOUTS+RETRACEMENTS'!H147</f>
        <v>46044</v>
      </c>
      <c r="L147" s="19">
        <f>'BREAKOUTS+RETRACEMENTS'!I147</f>
        <v>0</v>
      </c>
      <c r="M147" s="19">
        <f>'BREAKOUTS+RETRACEMENTS'!J147</f>
        <v>46058</v>
      </c>
      <c r="N147" s="19">
        <f>'BREAKOUTS+RETRACEMENTS'!K147</f>
        <v>0</v>
      </c>
      <c r="O147" s="5">
        <f>MAIN!F147</f>
        <v>50.394039293714222</v>
      </c>
      <c r="P147" s="19" t="str">
        <f>MAIN!U147</f>
        <v>NEGATIVE</v>
      </c>
      <c r="Q147" s="19" t="str">
        <f>MAIN!V147</f>
        <v/>
      </c>
      <c r="R147" s="3" t="str">
        <f>MAIN!X147</f>
        <v>POSITIVE</v>
      </c>
      <c r="S147" s="19" t="str">
        <f>MAIN!AP147</f>
        <v>POSITIVE</v>
      </c>
      <c r="T147" s="19" t="str">
        <f>MAIN!AY147</f>
        <v>POSITIVE</v>
      </c>
      <c r="U147" s="26">
        <f>MAIN!AZ147</f>
        <v>68.03421205188441</v>
      </c>
      <c r="V147" s="4">
        <f>MAIN!BF147</f>
        <v>81</v>
      </c>
      <c r="W147" s="4">
        <f>MAIN!BH147</f>
        <v>0</v>
      </c>
      <c r="X147">
        <f>'MEAN REVERSION MODEL'!F147</f>
        <v>0</v>
      </c>
      <c r="Y147">
        <f>'MEAN REVERSION MODEL'!G147</f>
        <v>5</v>
      </c>
      <c r="Z147">
        <f>'MEAN REVERSION MODEL'!H147</f>
        <v>0</v>
      </c>
      <c r="AA147">
        <f>'MEAN REVERSION MODEL'!I147</f>
        <v>0</v>
      </c>
      <c r="AB147">
        <f>'MEAN REVERSION MODEL'!J147</f>
        <v>1</v>
      </c>
      <c r="AC147" s="19">
        <f>'SHORT MODEL'!H147</f>
        <v>45975</v>
      </c>
      <c r="AD147" s="4">
        <f>'SHORT MODEL'!I147</f>
        <v>1</v>
      </c>
      <c r="AE147" s="19">
        <f>'SHORT MODEL'!J147</f>
        <v>46051</v>
      </c>
      <c r="AF147" s="26">
        <f>'SHORT MODEL'!K147</f>
        <v>-16.098882686310652</v>
      </c>
    </row>
    <row r="148" spans="1:32" x14ac:dyDescent="0.25">
      <c r="A148" s="14">
        <v>147</v>
      </c>
      <c r="B148" t="str">
        <f>MAIN!B148</f>
        <v>EEM US Equity</v>
      </c>
      <c r="C148" t="str">
        <f>MAIN!C148</f>
        <v>MSCI Emerging Markets ETF</v>
      </c>
      <c r="D148" t="str">
        <f>MAIN!D148</f>
        <v>ETF</v>
      </c>
      <c r="E148" s="4" t="s">
        <v>545</v>
      </c>
      <c r="F148">
        <f ca="1">MAIN!E148</f>
        <v>3</v>
      </c>
      <c r="G148">
        <f ca="1">'MEAN REVERSION MODEL'!K148</f>
        <v>12</v>
      </c>
      <c r="H148">
        <f ca="1">'SHORT MODEL'!M148</f>
        <v>2</v>
      </c>
      <c r="I148" s="19">
        <f>'BREAKOUTS+RETRACEMENTS'!F148</f>
        <v>45958</v>
      </c>
      <c r="J148" s="19">
        <f>'BREAKOUTS+RETRACEMENTS'!G148</f>
        <v>0</v>
      </c>
      <c r="K148" s="19">
        <f>'BREAKOUTS+RETRACEMENTS'!H148</f>
        <v>45975</v>
      </c>
      <c r="L148" s="19">
        <f>'BREAKOUTS+RETRACEMENTS'!I148</f>
        <v>0</v>
      </c>
      <c r="M148" s="19">
        <f>'BREAKOUTS+RETRACEMENTS'!J148</f>
        <v>0</v>
      </c>
      <c r="N148" s="19">
        <f>'BREAKOUTS+RETRACEMENTS'!K148</f>
        <v>0</v>
      </c>
      <c r="O148" s="5">
        <f>MAIN!F148</f>
        <v>66.135256355184936</v>
      </c>
      <c r="P148" s="19" t="str">
        <f>MAIN!U148</f>
        <v>POSITIVE</v>
      </c>
      <c r="Q148" s="19" t="str">
        <f>MAIN!V148</f>
        <v/>
      </c>
      <c r="R148" s="3" t="str">
        <f>MAIN!X148</f>
        <v>POSITIVE</v>
      </c>
      <c r="S148" s="19" t="str">
        <f>MAIN!AP148</f>
        <v>POSITIVE</v>
      </c>
      <c r="T148" s="19" t="str">
        <f>MAIN!AY148</f>
        <v>POSITIVE</v>
      </c>
      <c r="U148" s="26">
        <f>MAIN!AZ148</f>
        <v>92.668479724816521</v>
      </c>
      <c r="V148" s="4">
        <f>MAIN!BF148</f>
        <v>35</v>
      </c>
      <c r="W148" s="4">
        <f>MAIN!BH148</f>
        <v>0</v>
      </c>
      <c r="X148">
        <f>'MEAN REVERSION MODEL'!F148</f>
        <v>1</v>
      </c>
      <c r="Y148">
        <f>'MEAN REVERSION MODEL'!G148</f>
        <v>9</v>
      </c>
      <c r="Z148">
        <f>'MEAN REVERSION MODEL'!H148</f>
        <v>0</v>
      </c>
      <c r="AA148">
        <f>'MEAN REVERSION MODEL'!I148</f>
        <v>1</v>
      </c>
      <c r="AB148">
        <f>'MEAN REVERSION MODEL'!J148</f>
        <v>4</v>
      </c>
      <c r="AC148" s="19">
        <f>'SHORT MODEL'!H148</f>
        <v>45982</v>
      </c>
      <c r="AD148" s="4">
        <f>'SHORT MODEL'!I148</f>
        <v>1</v>
      </c>
      <c r="AE148" s="19">
        <f>'SHORT MODEL'!J148</f>
        <v>46051</v>
      </c>
      <c r="AF148" s="26">
        <f>'SHORT MODEL'!K148</f>
        <v>-0.35763885574750987</v>
      </c>
    </row>
    <row r="149" spans="1:32" x14ac:dyDescent="0.25">
      <c r="A149" s="14">
        <v>148</v>
      </c>
      <c r="B149" t="str">
        <f>MAIN!B149</f>
        <v>EFA US Equity</v>
      </c>
      <c r="C149" t="str">
        <f>MAIN!C149</f>
        <v>MSCI EAFE ETF</v>
      </c>
      <c r="D149" t="str">
        <f>MAIN!D149</f>
        <v>ETF</v>
      </c>
      <c r="E149" s="4" t="s">
        <v>545</v>
      </c>
      <c r="F149">
        <f ca="1">MAIN!E149</f>
        <v>4</v>
      </c>
      <c r="G149">
        <f ca="1">'MEAN REVERSION MODEL'!K149</f>
        <v>12</v>
      </c>
      <c r="H149">
        <f ca="1">'SHORT MODEL'!M149</f>
        <v>2</v>
      </c>
      <c r="I149" s="19">
        <f>'BREAKOUTS+RETRACEMENTS'!F149</f>
        <v>46063</v>
      </c>
      <c r="J149" s="19">
        <f>'BREAKOUTS+RETRACEMENTS'!G149</f>
        <v>0</v>
      </c>
      <c r="K149" s="19">
        <f>'BREAKOUTS+RETRACEMENTS'!H149</f>
        <v>0</v>
      </c>
      <c r="L149" s="19">
        <f>'BREAKOUTS+RETRACEMENTS'!I149</f>
        <v>0</v>
      </c>
      <c r="M149" s="19">
        <f>'BREAKOUTS+RETRACEMENTS'!J149</f>
        <v>0</v>
      </c>
      <c r="N149" s="19">
        <f>'BREAKOUTS+RETRACEMENTS'!K149</f>
        <v>0</v>
      </c>
      <c r="O149" s="5">
        <f>MAIN!F149</f>
        <v>69.751237500197192</v>
      </c>
      <c r="P149" s="19" t="str">
        <f>MAIN!U149</f>
        <v>POSITIVE</v>
      </c>
      <c r="Q149" s="19" t="str">
        <f>MAIN!V149</f>
        <v/>
      </c>
      <c r="R149" s="3" t="str">
        <f>MAIN!X149</f>
        <v>POSITIVE</v>
      </c>
      <c r="S149" s="19" t="str">
        <f>MAIN!AP149</f>
        <v>POSITIVE</v>
      </c>
      <c r="T149" s="19" t="str">
        <f>MAIN!AY149</f>
        <v>POSITIVE</v>
      </c>
      <c r="U149" s="26">
        <f>MAIN!AZ149</f>
        <v>95.430907099461351</v>
      </c>
      <c r="V149" s="4">
        <f>MAIN!BF149</f>
        <v>51</v>
      </c>
      <c r="W149" s="4">
        <f>MAIN!BH149</f>
        <v>0</v>
      </c>
      <c r="X149">
        <f>'MEAN REVERSION MODEL'!F149</f>
        <v>1</v>
      </c>
      <c r="Y149">
        <f>'MEAN REVERSION MODEL'!G149</f>
        <v>9</v>
      </c>
      <c r="Z149">
        <f>'MEAN REVERSION MODEL'!H149</f>
        <v>0</v>
      </c>
      <c r="AA149">
        <f>'MEAN REVERSION MODEL'!I149</f>
        <v>1</v>
      </c>
      <c r="AB149">
        <f>'MEAN REVERSION MODEL'!J149</f>
        <v>4</v>
      </c>
      <c r="AC149" s="19">
        <f>'SHORT MODEL'!H149</f>
        <v>45981</v>
      </c>
      <c r="AD149" s="4">
        <f>'SHORT MODEL'!I149</f>
        <v>1</v>
      </c>
      <c r="AE149" s="19">
        <f>'SHORT MODEL'!J149</f>
        <v>46063</v>
      </c>
      <c r="AF149" s="26">
        <f>'SHORT MODEL'!K149</f>
        <v>3.2583379221531032</v>
      </c>
    </row>
    <row r="150" spans="1:32" x14ac:dyDescent="0.25">
      <c r="A150" s="14">
        <v>149</v>
      </c>
      <c r="B150" t="str">
        <f>MAIN!B150</f>
        <v>EIDO US Equity</v>
      </c>
      <c r="C150" t="str">
        <f>MAIN!C150</f>
        <v>MSCI Indonesia ETF</v>
      </c>
      <c r="D150" t="str">
        <f>MAIN!D150</f>
        <v>ETF</v>
      </c>
      <c r="E150" s="4" t="s">
        <v>545</v>
      </c>
      <c r="F150">
        <f ca="1">MAIN!E150</f>
        <v>-1</v>
      </c>
      <c r="G150">
        <f ca="1">'MEAN REVERSION MODEL'!K150</f>
        <v>6</v>
      </c>
      <c r="H150">
        <f ca="1">'SHORT MODEL'!M150</f>
        <v>6</v>
      </c>
      <c r="I150" s="19">
        <f>'BREAKOUTS+RETRACEMENTS'!F150</f>
        <v>0</v>
      </c>
      <c r="J150" s="19">
        <f>'BREAKOUTS+RETRACEMENTS'!G150</f>
        <v>0</v>
      </c>
      <c r="K150" s="19">
        <f>'BREAKOUTS+RETRACEMENTS'!H150</f>
        <v>0</v>
      </c>
      <c r="L150" s="19">
        <f>'BREAKOUTS+RETRACEMENTS'!I150</f>
        <v>0</v>
      </c>
      <c r="M150" s="19">
        <f>'BREAKOUTS+RETRACEMENTS'!J150</f>
        <v>0</v>
      </c>
      <c r="N150" s="19">
        <f>'BREAKOUTS+RETRACEMENTS'!K150</f>
        <v>0</v>
      </c>
      <c r="O150" s="5">
        <f>MAIN!F150</f>
        <v>40.389448336535928</v>
      </c>
      <c r="P150" s="19" t="str">
        <f>MAIN!U150</f>
        <v>NEGATIVE</v>
      </c>
      <c r="Q150" s="19" t="str">
        <f>MAIN!V150</f>
        <v/>
      </c>
      <c r="R150" s="3" t="str">
        <f>MAIN!X150</f>
        <v>NEGATIVE</v>
      </c>
      <c r="S150" s="19" t="str">
        <f>MAIN!AP150</f>
        <v>NEGATIVE</v>
      </c>
      <c r="T150" s="19" t="str">
        <f>MAIN!AY150</f>
        <v>NEGATIVE</v>
      </c>
      <c r="U150" s="26">
        <f>MAIN!AZ150</f>
        <v>30.262970459614152</v>
      </c>
      <c r="V150" s="4">
        <f>MAIN!BF150</f>
        <v>0</v>
      </c>
      <c r="W150" s="4">
        <f>MAIN!BH150</f>
        <v>0</v>
      </c>
      <c r="X150">
        <f>'MEAN REVERSION MODEL'!F150</f>
        <v>2</v>
      </c>
      <c r="Y150">
        <f>'MEAN REVERSION MODEL'!G150</f>
        <v>10</v>
      </c>
      <c r="Z150">
        <f>'MEAN REVERSION MODEL'!H150</f>
        <v>46050</v>
      </c>
      <c r="AA150">
        <f>'MEAN REVERSION MODEL'!I150</f>
        <v>0</v>
      </c>
      <c r="AB150">
        <f>'MEAN REVERSION MODEL'!J150</f>
        <v>0</v>
      </c>
      <c r="AC150" s="19">
        <f>'SHORT MODEL'!H150</f>
        <v>46050</v>
      </c>
      <c r="AD150" s="4">
        <f>'SHORT MODEL'!I150</f>
        <v>1</v>
      </c>
      <c r="AE150" s="19">
        <f>'SHORT MODEL'!J150</f>
        <v>46037</v>
      </c>
      <c r="AF150" s="26">
        <f>'SHORT MODEL'!K150</f>
        <v>-26.103559026254402</v>
      </c>
    </row>
    <row r="151" spans="1:32" x14ac:dyDescent="0.25">
      <c r="A151" s="14">
        <v>150</v>
      </c>
      <c r="B151" t="str">
        <f>MAIN!B151</f>
        <v>EPHE US Equity</v>
      </c>
      <c r="C151" t="str">
        <f>MAIN!C151</f>
        <v>MSCI Philippines ETF</v>
      </c>
      <c r="D151" t="str">
        <f>MAIN!D151</f>
        <v>ETF</v>
      </c>
      <c r="E151" s="4" t="s">
        <v>545</v>
      </c>
      <c r="F151">
        <f ca="1">MAIN!E151</f>
        <v>3</v>
      </c>
      <c r="G151">
        <f ca="1">'MEAN REVERSION MODEL'!K151</f>
        <v>6</v>
      </c>
      <c r="H151">
        <f ca="1">'SHORT MODEL'!M151</f>
        <v>2</v>
      </c>
      <c r="I151" s="19">
        <f>'BREAKOUTS+RETRACEMENTS'!F151</f>
        <v>0</v>
      </c>
      <c r="J151" s="19">
        <f>'BREAKOUTS+RETRACEMENTS'!G151</f>
        <v>0</v>
      </c>
      <c r="K151" s="19">
        <f>'BREAKOUTS+RETRACEMENTS'!H151</f>
        <v>0</v>
      </c>
      <c r="L151" s="19">
        <f>'BREAKOUTS+RETRACEMENTS'!I151</f>
        <v>45958</v>
      </c>
      <c r="M151" s="19">
        <f>'BREAKOUTS+RETRACEMENTS'!J151</f>
        <v>0</v>
      </c>
      <c r="N151" s="19">
        <f>'BREAKOUTS+RETRACEMENTS'!K151</f>
        <v>0</v>
      </c>
      <c r="O151" s="5">
        <f>MAIN!F151</f>
        <v>63.000945792960074</v>
      </c>
      <c r="P151" s="19" t="str">
        <f>MAIN!U151</f>
        <v>POSITIVE</v>
      </c>
      <c r="Q151" s="19" t="str">
        <f>MAIN!V151</f>
        <v/>
      </c>
      <c r="R151" s="3" t="str">
        <f>MAIN!X151</f>
        <v>POSITIVE</v>
      </c>
      <c r="S151" s="19" t="str">
        <f>MAIN!AP151</f>
        <v>NEGATIVE</v>
      </c>
      <c r="T151" s="19" t="str">
        <f>MAIN!AY151</f>
        <v>POSITIVE</v>
      </c>
      <c r="U151" s="26">
        <f>MAIN!AZ151</f>
        <v>77.452368068603164</v>
      </c>
      <c r="V151" s="4">
        <f>MAIN!BF151</f>
        <v>45</v>
      </c>
      <c r="W151" s="4">
        <f>MAIN!BH151</f>
        <v>0</v>
      </c>
      <c r="X151">
        <f>'MEAN REVERSION MODEL'!F151</f>
        <v>4</v>
      </c>
      <c r="Y151">
        <f>'MEAN REVERSION MODEL'!G151</f>
        <v>0</v>
      </c>
      <c r="Z151">
        <f>'MEAN REVERSION MODEL'!H151</f>
        <v>0</v>
      </c>
      <c r="AA151">
        <f>'MEAN REVERSION MODEL'!I151</f>
        <v>1</v>
      </c>
      <c r="AB151">
        <f>'MEAN REVERSION MODEL'!J151</f>
        <v>0</v>
      </c>
      <c r="AC151" s="19">
        <f>'SHORT MODEL'!H151</f>
        <v>45975</v>
      </c>
      <c r="AD151" s="4">
        <f>'SHORT MODEL'!I151</f>
        <v>1</v>
      </c>
      <c r="AE151" s="19">
        <f>'SHORT MODEL'!J151</f>
        <v>46063</v>
      </c>
      <c r="AF151" s="26">
        <f>'SHORT MODEL'!K151</f>
        <v>-3.4919494593181497</v>
      </c>
    </row>
    <row r="152" spans="1:32" x14ac:dyDescent="0.25">
      <c r="A152" s="14">
        <v>151</v>
      </c>
      <c r="B152" t="str">
        <f>MAIN!B152</f>
        <v>EPOL US Equity</v>
      </c>
      <c r="C152" t="str">
        <f>MAIN!C152</f>
        <v>MSCI Poland ETF</v>
      </c>
      <c r="D152" t="str">
        <f>MAIN!D152</f>
        <v>ETF</v>
      </c>
      <c r="E152" s="4" t="s">
        <v>545</v>
      </c>
      <c r="F152">
        <f ca="1">MAIN!E152</f>
        <v>3</v>
      </c>
      <c r="G152">
        <f ca="1">'MEAN REVERSION MODEL'!K152</f>
        <v>12</v>
      </c>
      <c r="H152">
        <f ca="1">'SHORT MODEL'!M152</f>
        <v>2</v>
      </c>
      <c r="I152" s="19">
        <f>'BREAKOUTS+RETRACEMENTS'!F152</f>
        <v>45958</v>
      </c>
      <c r="J152" s="19">
        <f>'BREAKOUTS+RETRACEMENTS'!G152</f>
        <v>0</v>
      </c>
      <c r="K152" s="19">
        <f>'BREAKOUTS+RETRACEMENTS'!H152</f>
        <v>46028</v>
      </c>
      <c r="L152" s="19">
        <f>'BREAKOUTS+RETRACEMENTS'!I152</f>
        <v>0</v>
      </c>
      <c r="M152" s="19">
        <f>'BREAKOUTS+RETRACEMENTS'!J152</f>
        <v>0</v>
      </c>
      <c r="N152" s="19">
        <f>'BREAKOUTS+RETRACEMENTS'!K152</f>
        <v>0</v>
      </c>
      <c r="O152" s="5">
        <f>MAIN!F152</f>
        <v>58.841607164755906</v>
      </c>
      <c r="P152" s="19" t="str">
        <f>MAIN!U152</f>
        <v>NEGATIVE</v>
      </c>
      <c r="Q152" s="19" t="str">
        <f>MAIN!V152</f>
        <v/>
      </c>
      <c r="R152" s="3" t="str">
        <f>MAIN!X152</f>
        <v>POSITIVE</v>
      </c>
      <c r="S152" s="19" t="str">
        <f>MAIN!AP152</f>
        <v>POSITIVE</v>
      </c>
      <c r="T152" s="19" t="str">
        <f>MAIN!AY152</f>
        <v>POSITIVE</v>
      </c>
      <c r="U152" s="26">
        <f>MAIN!AZ152</f>
        <v>87.936902440377821</v>
      </c>
      <c r="V152" s="4">
        <f>MAIN!BF152</f>
        <v>43</v>
      </c>
      <c r="W152" s="4">
        <f>MAIN!BH152</f>
        <v>0</v>
      </c>
      <c r="X152">
        <f>'MEAN REVERSION MODEL'!F152</f>
        <v>3</v>
      </c>
      <c r="Y152">
        <f>'MEAN REVERSION MODEL'!G152</f>
        <v>9</v>
      </c>
      <c r="Z152">
        <f>'MEAN REVERSION MODEL'!H152</f>
        <v>46052</v>
      </c>
      <c r="AA152">
        <f>'MEAN REVERSION MODEL'!I152</f>
        <v>2</v>
      </c>
      <c r="AB152">
        <f>'MEAN REVERSION MODEL'!J152</f>
        <v>4</v>
      </c>
      <c r="AC152" s="19">
        <f>'SHORT MODEL'!H152</f>
        <v>45981</v>
      </c>
      <c r="AD152" s="4">
        <f>'SHORT MODEL'!I152</f>
        <v>1</v>
      </c>
      <c r="AE152" s="19">
        <f>'SHORT MODEL'!J152</f>
        <v>46051</v>
      </c>
      <c r="AF152" s="26">
        <f>'SHORT MODEL'!K152</f>
        <v>-7.6513094957367898</v>
      </c>
    </row>
    <row r="153" spans="1:32" x14ac:dyDescent="0.25">
      <c r="A153" s="14">
        <v>152</v>
      </c>
      <c r="B153" t="str">
        <f>MAIN!B153</f>
        <v>ETHA US Equity</v>
      </c>
      <c r="C153" t="str">
        <f>MAIN!C153</f>
        <v>Ethereum Trust ETF</v>
      </c>
      <c r="D153" t="str">
        <f>MAIN!D153</f>
        <v>ETF</v>
      </c>
      <c r="E153" s="4" t="s">
        <v>545</v>
      </c>
      <c r="F153">
        <f ca="1">MAIN!E153</f>
        <v>-1</v>
      </c>
      <c r="G153">
        <f ca="1">'MEAN REVERSION MODEL'!K153</f>
        <v>9</v>
      </c>
      <c r="H153">
        <f ca="1">'SHORT MODEL'!M153</f>
        <v>7</v>
      </c>
      <c r="I153" s="19">
        <f>'BREAKOUTS+RETRACEMENTS'!F153</f>
        <v>0</v>
      </c>
      <c r="J153" s="19">
        <f>'BREAKOUTS+RETRACEMENTS'!G153</f>
        <v>0</v>
      </c>
      <c r="K153" s="19">
        <f>'BREAKOUTS+RETRACEMENTS'!H153</f>
        <v>0</v>
      </c>
      <c r="L153" s="19">
        <f>'BREAKOUTS+RETRACEMENTS'!I153</f>
        <v>0</v>
      </c>
      <c r="M153" s="19">
        <f>'BREAKOUTS+RETRACEMENTS'!J153</f>
        <v>0</v>
      </c>
      <c r="N153" s="19">
        <f>'BREAKOUTS+RETRACEMENTS'!K153</f>
        <v>0</v>
      </c>
      <c r="O153" s="5">
        <f>MAIN!F153</f>
        <v>29.459658610522197</v>
      </c>
      <c r="P153" s="19" t="str">
        <f>MAIN!U153</f>
        <v>NEGATIVE</v>
      </c>
      <c r="Q153" s="19" t="str">
        <f>MAIN!V153</f>
        <v/>
      </c>
      <c r="R153" s="3" t="str">
        <f>MAIN!X153</f>
        <v>NEGATIVE</v>
      </c>
      <c r="S153" s="19" t="str">
        <f>MAIN!AP153</f>
        <v>NEGATIVE</v>
      </c>
      <c r="T153" s="19" t="str">
        <f>MAIN!AY153</f>
        <v>NEGATIVE</v>
      </c>
      <c r="U153" s="26">
        <f>MAIN!AZ153</f>
        <v>15.862129787210975</v>
      </c>
      <c r="V153" s="4">
        <f>MAIN!BF153</f>
        <v>0</v>
      </c>
      <c r="W153" s="4">
        <f>MAIN!BH153</f>
        <v>0</v>
      </c>
      <c r="X153">
        <f>'MEAN REVERSION MODEL'!F153</f>
        <v>1</v>
      </c>
      <c r="Y153">
        <f>'MEAN REVERSION MODEL'!G153</f>
        <v>4</v>
      </c>
      <c r="Z153">
        <f>'MEAN REVERSION MODEL'!H153</f>
        <v>0</v>
      </c>
      <c r="AA153">
        <f>'MEAN REVERSION MODEL'!I153</f>
        <v>0</v>
      </c>
      <c r="AB153">
        <f>'MEAN REVERSION MODEL'!J153</f>
        <v>4</v>
      </c>
      <c r="AC153" s="19">
        <f>'SHORT MODEL'!H153</f>
        <v>46058</v>
      </c>
      <c r="AD153" s="4">
        <f>'SHORT MODEL'!I153</f>
        <v>1</v>
      </c>
      <c r="AE153" s="19">
        <f>'SHORT MODEL'!J153</f>
        <v>46036</v>
      </c>
      <c r="AF153" s="26">
        <f>'SHORT MODEL'!K153</f>
        <v>-37.033250248495889</v>
      </c>
    </row>
    <row r="154" spans="1:32" x14ac:dyDescent="0.25">
      <c r="A154" s="14">
        <v>153</v>
      </c>
      <c r="B154" t="str">
        <f>MAIN!B154</f>
        <v>EWA US Equity</v>
      </c>
      <c r="C154" t="str">
        <f>MAIN!C154</f>
        <v>MSCI Australia ETF</v>
      </c>
      <c r="D154" t="str">
        <f>MAIN!D154</f>
        <v>ETF</v>
      </c>
      <c r="E154" s="4" t="s">
        <v>545</v>
      </c>
      <c r="F154">
        <f ca="1">MAIN!E154</f>
        <v>5</v>
      </c>
      <c r="G154">
        <f ca="1">'MEAN REVERSION MODEL'!K154</f>
        <v>9</v>
      </c>
      <c r="H154">
        <f ca="1">'SHORT MODEL'!M154</f>
        <v>2</v>
      </c>
      <c r="I154" s="19">
        <f>'BREAKOUTS+RETRACEMENTS'!F154</f>
        <v>46045</v>
      </c>
      <c r="J154" s="19">
        <f>'BREAKOUTS+RETRACEMENTS'!G154</f>
        <v>0</v>
      </c>
      <c r="K154" s="19">
        <f>'BREAKOUTS+RETRACEMENTS'!H154</f>
        <v>0</v>
      </c>
      <c r="L154" s="19">
        <f>'BREAKOUTS+RETRACEMENTS'!I154</f>
        <v>45961</v>
      </c>
      <c r="M154" s="19">
        <f>'BREAKOUTS+RETRACEMENTS'!J154</f>
        <v>0</v>
      </c>
      <c r="N154" s="19">
        <f>'BREAKOUTS+RETRACEMENTS'!K154</f>
        <v>0</v>
      </c>
      <c r="O154" s="5">
        <f>MAIN!F154</f>
        <v>65.435678530165802</v>
      </c>
      <c r="P154" s="19" t="str">
        <f>MAIN!U154</f>
        <v>POSITIVE</v>
      </c>
      <c r="Q154" s="19" t="str">
        <f>MAIN!V154</f>
        <v/>
      </c>
      <c r="R154" s="3" t="str">
        <f>MAIN!X154</f>
        <v>POSITIVE</v>
      </c>
      <c r="S154" s="19" t="str">
        <f>MAIN!AP154</f>
        <v>POSITIVE</v>
      </c>
      <c r="T154" s="19" t="str">
        <f>MAIN!AY154</f>
        <v>POSITIVE</v>
      </c>
      <c r="U154" s="26">
        <f>MAIN!AZ154</f>
        <v>87.033859273926623</v>
      </c>
      <c r="V154" s="4">
        <f>MAIN!BF154</f>
        <v>36</v>
      </c>
      <c r="W154" s="4">
        <f>MAIN!BH154</f>
        <v>0</v>
      </c>
      <c r="X154">
        <f>'MEAN REVERSION MODEL'!F154</f>
        <v>1</v>
      </c>
      <c r="Y154">
        <f>'MEAN REVERSION MODEL'!G154</f>
        <v>9</v>
      </c>
      <c r="Z154">
        <f>'MEAN REVERSION MODEL'!H154</f>
        <v>0</v>
      </c>
      <c r="AA154">
        <f>'MEAN REVERSION MODEL'!I154</f>
        <v>2</v>
      </c>
      <c r="AB154">
        <f>'MEAN REVERSION MODEL'!J154</f>
        <v>0</v>
      </c>
      <c r="AC154" s="19">
        <f>'SHORT MODEL'!H154</f>
        <v>45981</v>
      </c>
      <c r="AD154" s="4">
        <f>'SHORT MODEL'!I154</f>
        <v>1</v>
      </c>
      <c r="AE154" s="19">
        <f>'SHORT MODEL'!J154</f>
        <v>46062</v>
      </c>
      <c r="AF154" s="26">
        <f>'SHORT MODEL'!K154</f>
        <v>-1.0572211231843198</v>
      </c>
    </row>
    <row r="155" spans="1:32" x14ac:dyDescent="0.25">
      <c r="A155" s="14">
        <v>154</v>
      </c>
      <c r="B155" t="str">
        <f>MAIN!B155</f>
        <v>EWC US Equity</v>
      </c>
      <c r="C155" t="str">
        <f>MAIN!C155</f>
        <v>MSCI Canada ETF</v>
      </c>
      <c r="D155" t="str">
        <f>MAIN!D155</f>
        <v>ETF</v>
      </c>
      <c r="E155" s="4" t="s">
        <v>545</v>
      </c>
      <c r="F155">
        <f ca="1">MAIN!E155</f>
        <v>6</v>
      </c>
      <c r="G155">
        <f ca="1">'MEAN REVERSION MODEL'!K155</f>
        <v>9</v>
      </c>
      <c r="H155">
        <f ca="1">'SHORT MODEL'!M155</f>
        <v>2</v>
      </c>
      <c r="I155" s="19">
        <f>'BREAKOUTS+RETRACEMENTS'!F155</f>
        <v>45973</v>
      </c>
      <c r="J155" s="19">
        <f>'BREAKOUTS+RETRACEMENTS'!G155</f>
        <v>0</v>
      </c>
      <c r="K155" s="19">
        <f>'BREAKOUTS+RETRACEMENTS'!H155</f>
        <v>46050</v>
      </c>
      <c r="L155" s="19">
        <f>'BREAKOUTS+RETRACEMENTS'!I155</f>
        <v>0</v>
      </c>
      <c r="M155" s="19">
        <f>'BREAKOUTS+RETRACEMENTS'!J155</f>
        <v>0</v>
      </c>
      <c r="N155" s="19">
        <f>'BREAKOUTS+RETRACEMENTS'!K155</f>
        <v>0</v>
      </c>
      <c r="O155" s="5">
        <f>MAIN!F155</f>
        <v>63.137517360968694</v>
      </c>
      <c r="P155" s="19" t="str">
        <f>MAIN!U155</f>
        <v>POSITIVE</v>
      </c>
      <c r="Q155" s="19" t="str">
        <f>MAIN!V155</f>
        <v/>
      </c>
      <c r="R155" s="3" t="str">
        <f>MAIN!X155</f>
        <v>POSITIVE</v>
      </c>
      <c r="S155" s="19" t="str">
        <f>MAIN!AP155</f>
        <v>POSITIVE</v>
      </c>
      <c r="T155" s="19" t="str">
        <f>MAIN!AY155</f>
        <v>POSITIVE</v>
      </c>
      <c r="U155" s="26">
        <f>MAIN!AZ155</f>
        <v>75.208809441806238</v>
      </c>
      <c r="V155" s="4">
        <f>MAIN!BF155</f>
        <v>3</v>
      </c>
      <c r="W155" s="4">
        <f>MAIN!BH155</f>
        <v>0</v>
      </c>
      <c r="X155">
        <f>'MEAN REVERSION MODEL'!F155</f>
        <v>1</v>
      </c>
      <c r="Y155">
        <f>'MEAN REVERSION MODEL'!G155</f>
        <v>8</v>
      </c>
      <c r="Z155">
        <f>'MEAN REVERSION MODEL'!H155</f>
        <v>46052</v>
      </c>
      <c r="AA155">
        <f>'MEAN REVERSION MODEL'!I155</f>
        <v>1</v>
      </c>
      <c r="AB155">
        <f>'MEAN REVERSION MODEL'!J155</f>
        <v>0</v>
      </c>
      <c r="AC155" s="19">
        <f>'SHORT MODEL'!H155</f>
        <v>45982</v>
      </c>
      <c r="AD155" s="4">
        <f>'SHORT MODEL'!I155</f>
        <v>1</v>
      </c>
      <c r="AE155" s="19">
        <f>'SHORT MODEL'!J155</f>
        <v>46051</v>
      </c>
      <c r="AF155" s="26">
        <f>'SHORT MODEL'!K155</f>
        <v>-3.3553914328761039</v>
      </c>
    </row>
    <row r="156" spans="1:32" x14ac:dyDescent="0.25">
      <c r="A156" s="14">
        <v>155</v>
      </c>
      <c r="B156" t="str">
        <f>MAIN!B156</f>
        <v>EWD US Equity</v>
      </c>
      <c r="C156" t="str">
        <f>MAIN!C156</f>
        <v>MSCI Sweden ETF</v>
      </c>
      <c r="D156" t="str">
        <f>MAIN!D156</f>
        <v>ETF</v>
      </c>
      <c r="E156" s="4" t="s">
        <v>545</v>
      </c>
      <c r="F156">
        <f ca="1">MAIN!E156</f>
        <v>4</v>
      </c>
      <c r="G156">
        <f ca="1">'MEAN REVERSION MODEL'!K156</f>
        <v>15</v>
      </c>
      <c r="H156">
        <f ca="1">'SHORT MODEL'!M156</f>
        <v>2</v>
      </c>
      <c r="I156" s="19">
        <f>'BREAKOUTS+RETRACEMENTS'!F156</f>
        <v>46063</v>
      </c>
      <c r="J156" s="19">
        <f>'BREAKOUTS+RETRACEMENTS'!G156</f>
        <v>0</v>
      </c>
      <c r="K156" s="19">
        <f>'BREAKOUTS+RETRACEMENTS'!H156</f>
        <v>0</v>
      </c>
      <c r="L156" s="19">
        <f>'BREAKOUTS+RETRACEMENTS'!I156</f>
        <v>0</v>
      </c>
      <c r="M156" s="19">
        <f>'BREAKOUTS+RETRACEMENTS'!J156</f>
        <v>0</v>
      </c>
      <c r="N156" s="19">
        <f>'BREAKOUTS+RETRACEMENTS'!K156</f>
        <v>0</v>
      </c>
      <c r="O156" s="5">
        <f>MAIN!F156</f>
        <v>64.909510204531415</v>
      </c>
      <c r="P156" s="19" t="str">
        <f>MAIN!U156</f>
        <v>POSITIVE</v>
      </c>
      <c r="Q156" s="19" t="str">
        <f>MAIN!V156</f>
        <v/>
      </c>
      <c r="R156" s="3" t="str">
        <f>MAIN!X156</f>
        <v>POSITIVE</v>
      </c>
      <c r="S156" s="19" t="str">
        <f>MAIN!AP156</f>
        <v>POSITIVE</v>
      </c>
      <c r="T156" s="19" t="str">
        <f>MAIN!AY156</f>
        <v>POSITIVE</v>
      </c>
      <c r="U156" s="26">
        <f>MAIN!AZ156</f>
        <v>91.61982629827861</v>
      </c>
      <c r="V156" s="4">
        <f>MAIN!BF156</f>
        <v>47</v>
      </c>
      <c r="W156" s="4">
        <f>MAIN!BH156</f>
        <v>0</v>
      </c>
      <c r="X156">
        <f>'MEAN REVERSION MODEL'!F156</f>
        <v>1</v>
      </c>
      <c r="Y156">
        <f>'MEAN REVERSION MODEL'!G156</f>
        <v>5</v>
      </c>
      <c r="Z156">
        <f>'MEAN REVERSION MODEL'!H156</f>
        <v>46056</v>
      </c>
      <c r="AA156">
        <f>'MEAN REVERSION MODEL'!I156</f>
        <v>1</v>
      </c>
      <c r="AB156">
        <f>'MEAN REVERSION MODEL'!J156</f>
        <v>4</v>
      </c>
      <c r="AC156" s="19">
        <f>'SHORT MODEL'!H156</f>
        <v>45981</v>
      </c>
      <c r="AD156" s="4">
        <f>'SHORT MODEL'!I156</f>
        <v>1</v>
      </c>
      <c r="AE156" s="19">
        <f>'SHORT MODEL'!J156</f>
        <v>46063</v>
      </c>
      <c r="AF156" s="26">
        <f>'SHORT MODEL'!K156</f>
        <v>-1.5833845323896867</v>
      </c>
    </row>
    <row r="157" spans="1:32" x14ac:dyDescent="0.25">
      <c r="A157" s="14">
        <v>156</v>
      </c>
      <c r="B157" t="str">
        <f>MAIN!B157</f>
        <v>EWG US Equity</v>
      </c>
      <c r="C157" t="str">
        <f>MAIN!C157</f>
        <v>MSCI Germany ETF</v>
      </c>
      <c r="D157" t="str">
        <f>MAIN!D157</f>
        <v>ETF</v>
      </c>
      <c r="E157" s="4" t="s">
        <v>545</v>
      </c>
      <c r="F157">
        <f ca="1">MAIN!E157</f>
        <v>4</v>
      </c>
      <c r="G157">
        <f ca="1">'MEAN REVERSION MODEL'!K157</f>
        <v>9</v>
      </c>
      <c r="H157">
        <f ca="1">'SHORT MODEL'!M157</f>
        <v>2</v>
      </c>
      <c r="I157" s="19">
        <f>'BREAKOUTS+RETRACEMENTS'!F157</f>
        <v>46031</v>
      </c>
      <c r="J157" s="19">
        <f>'BREAKOUTS+RETRACEMENTS'!G157</f>
        <v>0</v>
      </c>
      <c r="K157" s="19">
        <f>'BREAKOUTS+RETRACEMENTS'!H157</f>
        <v>0</v>
      </c>
      <c r="L157" s="19">
        <f>'BREAKOUTS+RETRACEMENTS'!I157</f>
        <v>0</v>
      </c>
      <c r="M157" s="19">
        <f>'BREAKOUTS+RETRACEMENTS'!J157</f>
        <v>0</v>
      </c>
      <c r="N157" s="19">
        <f>'BREAKOUTS+RETRACEMENTS'!K157</f>
        <v>0</v>
      </c>
      <c r="O157" s="5">
        <f>MAIN!F157</f>
        <v>60.530812774995219</v>
      </c>
      <c r="P157" s="19" t="str">
        <f>MAIN!U157</f>
        <v>NEGATIVE</v>
      </c>
      <c r="Q157" s="19" t="str">
        <f>MAIN!V157</f>
        <v/>
      </c>
      <c r="R157" s="3" t="str">
        <f>MAIN!X157</f>
        <v>POSITIVE</v>
      </c>
      <c r="S157" s="19" t="str">
        <f>MAIN!AP157</f>
        <v>NEGATIVE</v>
      </c>
      <c r="T157" s="19" t="str">
        <f>MAIN!AY157</f>
        <v>POSITIVE</v>
      </c>
      <c r="U157" s="26">
        <f>MAIN!AZ157</f>
        <v>79.331216746105454</v>
      </c>
      <c r="V157" s="4">
        <f>MAIN!BF157</f>
        <v>3</v>
      </c>
      <c r="W157" s="4">
        <f>MAIN!BH157</f>
        <v>0</v>
      </c>
      <c r="X157">
        <f>'MEAN REVERSION MODEL'!F157</f>
        <v>1</v>
      </c>
      <c r="Y157">
        <f>'MEAN REVERSION MODEL'!G157</f>
        <v>0</v>
      </c>
      <c r="Z157">
        <f>'MEAN REVERSION MODEL'!H157</f>
        <v>0</v>
      </c>
      <c r="AA157">
        <f>'MEAN REVERSION MODEL'!I157</f>
        <v>2</v>
      </c>
      <c r="AB157">
        <f>'MEAN REVERSION MODEL'!J157</f>
        <v>4</v>
      </c>
      <c r="AC157" s="19">
        <f>'SHORT MODEL'!H157</f>
        <v>45981</v>
      </c>
      <c r="AD157" s="4">
        <f>'SHORT MODEL'!I157</f>
        <v>1</v>
      </c>
      <c r="AE157" s="19">
        <f>'SHORT MODEL'!J157</f>
        <v>46049</v>
      </c>
      <c r="AF157" s="26">
        <f>'SHORT MODEL'!K157</f>
        <v>-5.9621120518833166</v>
      </c>
    </row>
    <row r="158" spans="1:32" x14ac:dyDescent="0.25">
      <c r="A158" s="14">
        <v>157</v>
      </c>
      <c r="B158" t="str">
        <f>MAIN!B158</f>
        <v>EWH US Equity</v>
      </c>
      <c r="C158" t="str">
        <f>MAIN!C158</f>
        <v>MSCI Hong Kong ETF</v>
      </c>
      <c r="D158" t="str">
        <f>MAIN!D158</f>
        <v>ETF</v>
      </c>
      <c r="E158" s="4" t="s">
        <v>545</v>
      </c>
      <c r="F158">
        <f ca="1">MAIN!E158</f>
        <v>6</v>
      </c>
      <c r="G158">
        <f ca="1">'MEAN REVERSION MODEL'!K158</f>
        <v>9</v>
      </c>
      <c r="H158">
        <f ca="1">'SHORT MODEL'!M158</f>
        <v>2</v>
      </c>
      <c r="I158" s="19">
        <f>'BREAKOUTS+RETRACEMENTS'!F158</f>
        <v>45966</v>
      </c>
      <c r="J158" s="19">
        <f>'BREAKOUTS+RETRACEMENTS'!G158</f>
        <v>0</v>
      </c>
      <c r="K158" s="19">
        <f>'BREAKOUTS+RETRACEMENTS'!H158</f>
        <v>46050</v>
      </c>
      <c r="L158" s="19">
        <f>'BREAKOUTS+RETRACEMENTS'!I158</f>
        <v>0</v>
      </c>
      <c r="M158" s="19">
        <f>'BREAKOUTS+RETRACEMENTS'!J158</f>
        <v>0</v>
      </c>
      <c r="N158" s="19">
        <f>'BREAKOUTS+RETRACEMENTS'!K158</f>
        <v>0</v>
      </c>
      <c r="O158" s="5">
        <f>MAIN!F158</f>
        <v>65.77977555543589</v>
      </c>
      <c r="P158" s="19" t="str">
        <f>MAIN!U158</f>
        <v>POSITIVE</v>
      </c>
      <c r="Q158" s="19" t="str">
        <f>MAIN!V158</f>
        <v/>
      </c>
      <c r="R158" s="3" t="str">
        <f>MAIN!X158</f>
        <v>POSITIVE</v>
      </c>
      <c r="S158" s="19" t="str">
        <f>MAIN!AP158</f>
        <v>POSITIVE</v>
      </c>
      <c r="T158" s="19" t="str">
        <f>MAIN!AY158</f>
        <v>POSITIVE</v>
      </c>
      <c r="U158" s="26">
        <f>MAIN!AZ158</f>
        <v>89.419806934176904</v>
      </c>
      <c r="V158" s="4">
        <f>MAIN!BF158</f>
        <v>27</v>
      </c>
      <c r="W158" s="4">
        <f>MAIN!BH158</f>
        <v>0</v>
      </c>
      <c r="X158">
        <f>'MEAN REVERSION MODEL'!F158</f>
        <v>0</v>
      </c>
      <c r="Y158">
        <f>'MEAN REVERSION MODEL'!G158</f>
        <v>9</v>
      </c>
      <c r="Z158">
        <f>'MEAN REVERSION MODEL'!H158</f>
        <v>46059</v>
      </c>
      <c r="AA158">
        <f>'MEAN REVERSION MODEL'!I158</f>
        <v>2</v>
      </c>
      <c r="AB158">
        <f>'MEAN REVERSION MODEL'!J158</f>
        <v>0</v>
      </c>
      <c r="AC158" s="19">
        <f>'SHORT MODEL'!H158</f>
        <v>45982</v>
      </c>
      <c r="AD158" s="4">
        <f>'SHORT MODEL'!I158</f>
        <v>1</v>
      </c>
      <c r="AE158" s="19">
        <f>'SHORT MODEL'!J158</f>
        <v>46051</v>
      </c>
      <c r="AF158" s="26">
        <f>'SHORT MODEL'!K158</f>
        <v>-0.71308701698352195</v>
      </c>
    </row>
    <row r="159" spans="1:32" x14ac:dyDescent="0.25">
      <c r="A159" s="14">
        <v>158</v>
      </c>
      <c r="B159" t="str">
        <f>MAIN!B159</f>
        <v>EWI US Equity</v>
      </c>
      <c r="C159" t="str">
        <f>MAIN!C159</f>
        <v>MSCI Italy ETF</v>
      </c>
      <c r="D159" t="str">
        <f>MAIN!D159</f>
        <v>ETF</v>
      </c>
      <c r="E159" s="4" t="s">
        <v>545</v>
      </c>
      <c r="F159">
        <f ca="1">MAIN!E159</f>
        <v>5</v>
      </c>
      <c r="G159">
        <f ca="1">'MEAN REVERSION MODEL'!K159</f>
        <v>6</v>
      </c>
      <c r="H159">
        <f ca="1">'SHORT MODEL'!M159</f>
        <v>2</v>
      </c>
      <c r="I159" s="19">
        <f>'BREAKOUTS+RETRACEMENTS'!F159</f>
        <v>46062</v>
      </c>
      <c r="J159" s="19">
        <f>'BREAKOUTS+RETRACEMENTS'!G159</f>
        <v>0</v>
      </c>
      <c r="K159" s="19">
        <f>'BREAKOUTS+RETRACEMENTS'!H159</f>
        <v>46049</v>
      </c>
      <c r="L159" s="19">
        <f>'BREAKOUTS+RETRACEMENTS'!I159</f>
        <v>0</v>
      </c>
      <c r="M159" s="19">
        <f>'BREAKOUTS+RETRACEMENTS'!J159</f>
        <v>0</v>
      </c>
      <c r="N159" s="19">
        <f>'BREAKOUTS+RETRACEMENTS'!K159</f>
        <v>0</v>
      </c>
      <c r="O159" s="5">
        <f>MAIN!F159</f>
        <v>62.420246117649171</v>
      </c>
      <c r="P159" s="19" t="str">
        <f>MAIN!U159</f>
        <v>NEGATIVE</v>
      </c>
      <c r="Q159" s="19" t="str">
        <f>MAIN!V159</f>
        <v/>
      </c>
      <c r="R159" s="3" t="str">
        <f>MAIN!X159</f>
        <v>POSITIVE</v>
      </c>
      <c r="S159" s="19" t="str">
        <f>MAIN!AP159</f>
        <v>POSITIVE</v>
      </c>
      <c r="T159" s="19" t="str">
        <f>MAIN!AY159</f>
        <v>POSITIVE</v>
      </c>
      <c r="U159" s="26">
        <f>MAIN!AZ159</f>
        <v>91.245688462400693</v>
      </c>
      <c r="V159" s="4">
        <f>MAIN!BF159</f>
        <v>15</v>
      </c>
      <c r="W159" s="4">
        <f>MAIN!BH159</f>
        <v>0</v>
      </c>
      <c r="X159">
        <f>'MEAN REVERSION MODEL'!F159</f>
        <v>0</v>
      </c>
      <c r="Y159">
        <f>'MEAN REVERSION MODEL'!G159</f>
        <v>0</v>
      </c>
      <c r="Z159">
        <f>'MEAN REVERSION MODEL'!H159</f>
        <v>46059</v>
      </c>
      <c r="AA159">
        <f>'MEAN REVERSION MODEL'!I159</f>
        <v>2</v>
      </c>
      <c r="AB159">
        <f>'MEAN REVERSION MODEL'!J159</f>
        <v>0</v>
      </c>
      <c r="AC159" s="19">
        <f>'SHORT MODEL'!H159</f>
        <v>45981</v>
      </c>
      <c r="AD159" s="4">
        <f>'SHORT MODEL'!I159</f>
        <v>1</v>
      </c>
      <c r="AE159" s="19">
        <f>'SHORT MODEL'!J159</f>
        <v>46062</v>
      </c>
      <c r="AF159" s="26">
        <f>'SHORT MODEL'!K159</f>
        <v>-4.0726514686609718</v>
      </c>
    </row>
    <row r="160" spans="1:32" x14ac:dyDescent="0.25">
      <c r="A160" s="14">
        <v>159</v>
      </c>
      <c r="B160" t="str">
        <f>MAIN!B160</f>
        <v>EWJ US Equity</v>
      </c>
      <c r="C160" t="str">
        <f>MAIN!C160</f>
        <v>MSCI Japan ETF</v>
      </c>
      <c r="D160" t="str">
        <f>MAIN!D160</f>
        <v>ETF</v>
      </c>
      <c r="E160" s="4" t="s">
        <v>545</v>
      </c>
      <c r="F160">
        <f ca="1">MAIN!E160</f>
        <v>6</v>
      </c>
      <c r="G160">
        <f ca="1">'MEAN REVERSION MODEL'!K160</f>
        <v>12</v>
      </c>
      <c r="H160">
        <f ca="1">'SHORT MODEL'!M160</f>
        <v>2</v>
      </c>
      <c r="I160" s="19">
        <f>'BREAKOUTS+RETRACEMENTS'!F160</f>
        <v>46063</v>
      </c>
      <c r="J160" s="19">
        <f>'BREAKOUTS+RETRACEMENTS'!G160</f>
        <v>0</v>
      </c>
      <c r="K160" s="19">
        <f>'BREAKOUTS+RETRACEMENTS'!H160</f>
        <v>46059</v>
      </c>
      <c r="L160" s="19">
        <f>'BREAKOUTS+RETRACEMENTS'!I160</f>
        <v>0</v>
      </c>
      <c r="M160" s="19">
        <f>'BREAKOUTS+RETRACEMENTS'!J160</f>
        <v>0</v>
      </c>
      <c r="N160" s="19">
        <f>'BREAKOUTS+RETRACEMENTS'!K160</f>
        <v>0</v>
      </c>
      <c r="O160" s="5">
        <f>MAIN!F160</f>
        <v>78.244893272172732</v>
      </c>
      <c r="P160" s="19" t="str">
        <f>MAIN!U160</f>
        <v>POSITIVE</v>
      </c>
      <c r="Q160" s="19" t="str">
        <f>MAIN!V160</f>
        <v/>
      </c>
      <c r="R160" s="3" t="str">
        <f>MAIN!X160</f>
        <v>POSITIVE</v>
      </c>
      <c r="S160" s="19" t="str">
        <f>MAIN!AP160</f>
        <v>POSITIVE</v>
      </c>
      <c r="T160" s="19" t="str">
        <f>MAIN!AY160</f>
        <v>POSITIVE</v>
      </c>
      <c r="U160" s="26">
        <f>MAIN!AZ160</f>
        <v>92.149681687363071</v>
      </c>
      <c r="V160" s="4">
        <f>MAIN!BF160</f>
        <v>36</v>
      </c>
      <c r="W160" s="4">
        <f>MAIN!BH160</f>
        <v>0</v>
      </c>
      <c r="X160">
        <f>'MEAN REVERSION MODEL'!F160</f>
        <v>1</v>
      </c>
      <c r="Y160">
        <f>'MEAN REVERSION MODEL'!G160</f>
        <v>9</v>
      </c>
      <c r="Z160">
        <f>'MEAN REVERSION MODEL'!H160</f>
        <v>46063</v>
      </c>
      <c r="AA160">
        <f>'MEAN REVERSION MODEL'!I160</f>
        <v>1</v>
      </c>
      <c r="AB160">
        <f>'MEAN REVERSION MODEL'!J160</f>
        <v>0</v>
      </c>
      <c r="AC160" s="19">
        <f>'SHORT MODEL'!H160</f>
        <v>45981</v>
      </c>
      <c r="AD160" s="4">
        <f>'SHORT MODEL'!I160</f>
        <v>1</v>
      </c>
      <c r="AE160" s="19">
        <f>'SHORT MODEL'!J160</f>
        <v>46063</v>
      </c>
      <c r="AF160" s="26">
        <f>'SHORT MODEL'!K160</f>
        <v>11.751988603439457</v>
      </c>
    </row>
    <row r="161" spans="1:32" x14ac:dyDescent="0.25">
      <c r="A161" s="14">
        <v>160</v>
      </c>
      <c r="B161" t="str">
        <f>MAIN!B161</f>
        <v>EWL US Equity</v>
      </c>
      <c r="C161" t="str">
        <f>MAIN!C161</f>
        <v>MSCI Switzerland ETF</v>
      </c>
      <c r="D161" t="str">
        <f>MAIN!D161</f>
        <v>ETF</v>
      </c>
      <c r="E161" s="4" t="s">
        <v>545</v>
      </c>
      <c r="F161">
        <f ca="1">MAIN!E161</f>
        <v>2</v>
      </c>
      <c r="G161">
        <f ca="1">'MEAN REVERSION MODEL'!K161</f>
        <v>6</v>
      </c>
      <c r="H161">
        <f ca="1">'SHORT MODEL'!M161</f>
        <v>2</v>
      </c>
      <c r="I161" s="19">
        <f>'BREAKOUTS+RETRACEMENTS'!F161</f>
        <v>46059</v>
      </c>
      <c r="J161" s="19">
        <f>'BREAKOUTS+RETRACEMENTS'!G161</f>
        <v>0</v>
      </c>
      <c r="K161" s="19">
        <f>'BREAKOUTS+RETRACEMENTS'!H161</f>
        <v>0</v>
      </c>
      <c r="L161" s="19">
        <f>'BREAKOUTS+RETRACEMENTS'!I161</f>
        <v>0</v>
      </c>
      <c r="M161" s="19">
        <f>'BREAKOUTS+RETRACEMENTS'!J161</f>
        <v>0</v>
      </c>
      <c r="N161" s="19">
        <f>'BREAKOUTS+RETRACEMENTS'!K161</f>
        <v>0</v>
      </c>
      <c r="O161" s="5">
        <f>MAIN!F161</f>
        <v>66.348769648492777</v>
      </c>
      <c r="P161" s="19" t="str">
        <f>MAIN!U161</f>
        <v>POSITIVE</v>
      </c>
      <c r="Q161" s="19" t="str">
        <f>MAIN!V161</f>
        <v/>
      </c>
      <c r="R161" s="3" t="str">
        <f>MAIN!X161</f>
        <v>POSITIVE</v>
      </c>
      <c r="S161" s="19" t="str">
        <f>MAIN!AP161</f>
        <v>POSITIVE</v>
      </c>
      <c r="T161" s="19" t="str">
        <f>MAIN!AY161</f>
        <v>POSITIVE</v>
      </c>
      <c r="U161" s="26">
        <f>MAIN!AZ161</f>
        <v>92.175547602346413</v>
      </c>
      <c r="V161" s="4">
        <f>MAIN!BF161</f>
        <v>52</v>
      </c>
      <c r="W161" s="4">
        <f>MAIN!BH161</f>
        <v>0</v>
      </c>
      <c r="X161">
        <f>'MEAN REVERSION MODEL'!F161</f>
        <v>2</v>
      </c>
      <c r="Y161">
        <f>'MEAN REVERSION MODEL'!G161</f>
        <v>0</v>
      </c>
      <c r="Z161">
        <f>'MEAN REVERSION MODEL'!H161</f>
        <v>0</v>
      </c>
      <c r="AA161">
        <f>'MEAN REVERSION MODEL'!I161</f>
        <v>1</v>
      </c>
      <c r="AB161">
        <f>'MEAN REVERSION MODEL'!J161</f>
        <v>0</v>
      </c>
      <c r="AC161" s="19">
        <f>'SHORT MODEL'!H161</f>
        <v>45981</v>
      </c>
      <c r="AD161" s="4">
        <f>'SHORT MODEL'!I161</f>
        <v>1</v>
      </c>
      <c r="AE161" s="19">
        <f>'SHORT MODEL'!J161</f>
        <v>46063</v>
      </c>
      <c r="AF161" s="26">
        <f>'SHORT MODEL'!K161</f>
        <v>-0.14414272125694083</v>
      </c>
    </row>
    <row r="162" spans="1:32" x14ac:dyDescent="0.25">
      <c r="A162" s="14">
        <v>161</v>
      </c>
      <c r="B162" t="str">
        <f>MAIN!B162</f>
        <v>EWM US Equity</v>
      </c>
      <c r="C162" t="str">
        <f>MAIN!C162</f>
        <v>MSCI Malaysia ETF</v>
      </c>
      <c r="D162" t="str">
        <f>MAIN!D162</f>
        <v>ETF</v>
      </c>
      <c r="E162" s="4" t="s">
        <v>545</v>
      </c>
      <c r="F162">
        <f ca="1">MAIN!E162</f>
        <v>0</v>
      </c>
      <c r="G162">
        <f ca="1">'MEAN REVERSION MODEL'!K162</f>
        <v>12</v>
      </c>
      <c r="H162">
        <f ca="1">'SHORT MODEL'!M162</f>
        <v>2</v>
      </c>
      <c r="I162" s="19">
        <f>'BREAKOUTS+RETRACEMENTS'!F162</f>
        <v>46049</v>
      </c>
      <c r="J162" s="19">
        <f>'BREAKOUTS+RETRACEMENTS'!G162</f>
        <v>0</v>
      </c>
      <c r="K162" s="19">
        <f>'BREAKOUTS+RETRACEMENTS'!H162</f>
        <v>0</v>
      </c>
      <c r="L162" s="19">
        <f>'BREAKOUTS+RETRACEMENTS'!I162</f>
        <v>0</v>
      </c>
      <c r="M162" s="19">
        <f>'BREAKOUTS+RETRACEMENTS'!J162</f>
        <v>0</v>
      </c>
      <c r="N162" s="19">
        <f>'BREAKOUTS+RETRACEMENTS'!K162</f>
        <v>0</v>
      </c>
      <c r="O162" s="5">
        <f>MAIN!F162</f>
        <v>65.23940573781482</v>
      </c>
      <c r="P162" s="19" t="str">
        <f>MAIN!U162</f>
        <v>POSITIVE</v>
      </c>
      <c r="Q162" s="19" t="str">
        <f>MAIN!V162</f>
        <v/>
      </c>
      <c r="R162" s="3" t="str">
        <f>MAIN!X162</f>
        <v>POSITIVE</v>
      </c>
      <c r="S162" s="19" t="str">
        <f>MAIN!AP162</f>
        <v>POSITIVE</v>
      </c>
      <c r="T162" s="19" t="str">
        <f>MAIN!AY162</f>
        <v>POSITIVE</v>
      </c>
      <c r="U162" s="26">
        <f>MAIN!AZ162</f>
        <v>94.807273405599972</v>
      </c>
      <c r="V162" s="4">
        <f>MAIN!BF162</f>
        <v>73</v>
      </c>
      <c r="W162" s="4">
        <f>MAIN!BH162</f>
        <v>0</v>
      </c>
      <c r="X162">
        <f>'MEAN REVERSION MODEL'!F162</f>
        <v>1</v>
      </c>
      <c r="Y162">
        <f>'MEAN REVERSION MODEL'!G162</f>
        <v>2</v>
      </c>
      <c r="Z162">
        <f>'MEAN REVERSION MODEL'!H162</f>
        <v>46050</v>
      </c>
      <c r="AA162">
        <f>'MEAN REVERSION MODEL'!I162</f>
        <v>2</v>
      </c>
      <c r="AB162">
        <f>'MEAN REVERSION MODEL'!J162</f>
        <v>4</v>
      </c>
      <c r="AC162" s="19">
        <f>'SHORT MODEL'!H162</f>
        <v>45979</v>
      </c>
      <c r="AD162" s="4">
        <f>'SHORT MODEL'!I162</f>
        <v>1</v>
      </c>
      <c r="AE162" s="19">
        <f>'SHORT MODEL'!J162</f>
        <v>46049</v>
      </c>
      <c r="AF162" s="26">
        <f>'SHORT MODEL'!K162</f>
        <v>-1.2534780855445291</v>
      </c>
    </row>
    <row r="163" spans="1:32" x14ac:dyDescent="0.25">
      <c r="A163" s="14">
        <v>162</v>
      </c>
      <c r="B163" t="str">
        <f>MAIN!B163</f>
        <v>EWP US Equity</v>
      </c>
      <c r="C163" t="str">
        <f>MAIN!C163</f>
        <v>MSCI Spain ETF</v>
      </c>
      <c r="D163" t="str">
        <f>MAIN!D163</f>
        <v>ETF</v>
      </c>
      <c r="E163" s="4" t="s">
        <v>545</v>
      </c>
      <c r="F163">
        <f ca="1">MAIN!E163</f>
        <v>-1</v>
      </c>
      <c r="G163">
        <f ca="1">'MEAN REVERSION MODEL'!K163</f>
        <v>12</v>
      </c>
      <c r="H163">
        <f ca="1">'SHORT MODEL'!M163</f>
        <v>2</v>
      </c>
      <c r="I163" s="19">
        <f>'BREAKOUTS+RETRACEMENTS'!F163</f>
        <v>46057</v>
      </c>
      <c r="J163" s="19">
        <f>'BREAKOUTS+RETRACEMENTS'!G163</f>
        <v>0</v>
      </c>
      <c r="K163" s="19">
        <f>'BREAKOUTS+RETRACEMENTS'!H163</f>
        <v>45974</v>
      </c>
      <c r="L163" s="19">
        <f>'BREAKOUTS+RETRACEMENTS'!I163</f>
        <v>0</v>
      </c>
      <c r="M163" s="19">
        <f>'BREAKOUTS+RETRACEMENTS'!J163</f>
        <v>0</v>
      </c>
      <c r="N163" s="19">
        <f>'BREAKOUTS+RETRACEMENTS'!K163</f>
        <v>0</v>
      </c>
      <c r="O163" s="5">
        <f>MAIN!F163</f>
        <v>60.210508292018872</v>
      </c>
      <c r="P163" s="19" t="str">
        <f>MAIN!U163</f>
        <v>NEGATIVE</v>
      </c>
      <c r="Q163" s="19" t="str">
        <f>MAIN!V163</f>
        <v/>
      </c>
      <c r="R163" s="3" t="str">
        <f>MAIN!X163</f>
        <v>POSITIVE</v>
      </c>
      <c r="S163" s="19" t="str">
        <f>MAIN!AP163</f>
        <v>POSITIVE</v>
      </c>
      <c r="T163" s="19" t="str">
        <f>MAIN!AY163</f>
        <v>POSITIVE</v>
      </c>
      <c r="U163" s="26">
        <f>MAIN!AZ163</f>
        <v>92.400743452323212</v>
      </c>
      <c r="V163" s="4">
        <f>MAIN!BF163</f>
        <v>52</v>
      </c>
      <c r="W163" s="4">
        <f>MAIN!BH163</f>
        <v>0</v>
      </c>
      <c r="X163">
        <f>'MEAN REVERSION MODEL'!F163</f>
        <v>0</v>
      </c>
      <c r="Y163">
        <f>'MEAN REVERSION MODEL'!G163</f>
        <v>6</v>
      </c>
      <c r="Z163">
        <f>'MEAN REVERSION MODEL'!H163</f>
        <v>46056</v>
      </c>
      <c r="AA163">
        <f>'MEAN REVERSION MODEL'!I163</f>
        <v>2</v>
      </c>
      <c r="AB163">
        <f>'MEAN REVERSION MODEL'!J163</f>
        <v>4</v>
      </c>
      <c r="AC163" s="19">
        <f>'SHORT MODEL'!H163</f>
        <v>45981</v>
      </c>
      <c r="AD163" s="4">
        <f>'SHORT MODEL'!I163</f>
        <v>1</v>
      </c>
      <c r="AE163" s="19">
        <f>'SHORT MODEL'!J163</f>
        <v>46062</v>
      </c>
      <c r="AF163" s="26">
        <f>'SHORT MODEL'!K163</f>
        <v>-6.2824068559721056</v>
      </c>
    </row>
    <row r="164" spans="1:32" x14ac:dyDescent="0.25">
      <c r="A164" s="14">
        <v>163</v>
      </c>
      <c r="B164" t="str">
        <f>MAIN!B164</f>
        <v>EWQ US Equity</v>
      </c>
      <c r="C164" t="str">
        <f>MAIN!C164</f>
        <v>MSCI France ETF</v>
      </c>
      <c r="D164" t="str">
        <f>MAIN!D164</f>
        <v>ETF</v>
      </c>
      <c r="E164" s="4" t="s">
        <v>545</v>
      </c>
      <c r="F164">
        <f ca="1">MAIN!E164</f>
        <v>8</v>
      </c>
      <c r="G164">
        <f ca="1">'MEAN REVERSION MODEL'!K164</f>
        <v>3</v>
      </c>
      <c r="H164">
        <f ca="1">'SHORT MODEL'!M164</f>
        <v>2</v>
      </c>
      <c r="I164" s="19">
        <f>'BREAKOUTS+RETRACEMENTS'!F164</f>
        <v>46063</v>
      </c>
      <c r="J164" s="19">
        <f>'BREAKOUTS+RETRACEMENTS'!G164</f>
        <v>0</v>
      </c>
      <c r="K164" s="19">
        <f>'BREAKOUTS+RETRACEMENTS'!H164</f>
        <v>0</v>
      </c>
      <c r="L164" s="19">
        <f>'BREAKOUTS+RETRACEMENTS'!I164</f>
        <v>0</v>
      </c>
      <c r="M164" s="19">
        <f>'BREAKOUTS+RETRACEMENTS'!J164</f>
        <v>0</v>
      </c>
      <c r="N164" s="19">
        <f>'BREAKOUTS+RETRACEMENTS'!K164</f>
        <v>0</v>
      </c>
      <c r="O164" s="5">
        <f>MAIN!F164</f>
        <v>63.283438255938563</v>
      </c>
      <c r="P164" s="19" t="str">
        <f>MAIN!U164</f>
        <v>POSITIVE</v>
      </c>
      <c r="Q164" s="19" t="str">
        <f>MAIN!V164</f>
        <v/>
      </c>
      <c r="R164" s="3" t="str">
        <f>MAIN!X164</f>
        <v>POSITIVE</v>
      </c>
      <c r="S164" s="19" t="str">
        <f>MAIN!AP164</f>
        <v>POSITIVE</v>
      </c>
      <c r="T164" s="19" t="str">
        <f>MAIN!AY164</f>
        <v>POSITIVE</v>
      </c>
      <c r="U164" s="26">
        <f>MAIN!AZ164</f>
        <v>79.014738596960086</v>
      </c>
      <c r="V164" s="4">
        <f>MAIN!BF164</f>
        <v>14</v>
      </c>
      <c r="W164" s="4">
        <f>MAIN!BH164</f>
        <v>0</v>
      </c>
      <c r="X164">
        <f>'MEAN REVERSION MODEL'!F164</f>
        <v>0</v>
      </c>
      <c r="Y164">
        <f>'MEAN REVERSION MODEL'!G164</f>
        <v>0</v>
      </c>
      <c r="Z164">
        <f>'MEAN REVERSION MODEL'!H164</f>
        <v>0</v>
      </c>
      <c r="AA164">
        <f>'MEAN REVERSION MODEL'!I164</f>
        <v>1</v>
      </c>
      <c r="AB164">
        <f>'MEAN REVERSION MODEL'!J164</f>
        <v>0</v>
      </c>
      <c r="AC164" s="19">
        <f>'SHORT MODEL'!H164</f>
        <v>45981</v>
      </c>
      <c r="AD164" s="4">
        <f>'SHORT MODEL'!I164</f>
        <v>1</v>
      </c>
      <c r="AE164" s="19">
        <f>'SHORT MODEL'!J164</f>
        <v>46063</v>
      </c>
      <c r="AF164" s="26">
        <f>'SHORT MODEL'!K164</f>
        <v>-3.2094797371841892</v>
      </c>
    </row>
    <row r="165" spans="1:32" x14ac:dyDescent="0.25">
      <c r="A165" s="14">
        <v>164</v>
      </c>
      <c r="B165" t="str">
        <f>MAIN!B165</f>
        <v>EWS US Equity</v>
      </c>
      <c r="C165" t="str">
        <f>MAIN!C165</f>
        <v>MSCI Singapore ETF</v>
      </c>
      <c r="D165" t="str">
        <f>MAIN!D165</f>
        <v>ETF</v>
      </c>
      <c r="E165" s="4" t="s">
        <v>545</v>
      </c>
      <c r="F165">
        <f ca="1">MAIN!E165</f>
        <v>6</v>
      </c>
      <c r="G165">
        <f ca="1">'MEAN REVERSION MODEL'!K165</f>
        <v>6</v>
      </c>
      <c r="H165">
        <f ca="1">'SHORT MODEL'!M165</f>
        <v>2</v>
      </c>
      <c r="I165" s="19">
        <f>'BREAKOUTS+RETRACEMENTS'!F165</f>
        <v>46051</v>
      </c>
      <c r="J165" s="19">
        <f>'BREAKOUTS+RETRACEMENTS'!G165</f>
        <v>0</v>
      </c>
      <c r="K165" s="19">
        <f>'BREAKOUTS+RETRACEMENTS'!H165</f>
        <v>0</v>
      </c>
      <c r="L165" s="19">
        <f>'BREAKOUTS+RETRACEMENTS'!I165</f>
        <v>0</v>
      </c>
      <c r="M165" s="19">
        <f>'BREAKOUTS+RETRACEMENTS'!J165</f>
        <v>46036</v>
      </c>
      <c r="N165" s="19">
        <f>'BREAKOUTS+RETRACEMENTS'!K165</f>
        <v>0</v>
      </c>
      <c r="O165" s="5">
        <f>MAIN!F165</f>
        <v>57.366746804659321</v>
      </c>
      <c r="P165" s="19" t="str">
        <f>MAIN!U165</f>
        <v>NEGATIVE</v>
      </c>
      <c r="Q165" s="19" t="str">
        <f>MAIN!V165</f>
        <v/>
      </c>
      <c r="R165" s="3" t="str">
        <f>MAIN!X165</f>
        <v>POSITIVE</v>
      </c>
      <c r="S165" s="19" t="str">
        <f>MAIN!AP165</f>
        <v>NEGATIVE</v>
      </c>
      <c r="T165" s="19" t="str">
        <f>MAIN!AY165</f>
        <v>POSITIVE</v>
      </c>
      <c r="U165" s="26">
        <f>MAIN!AZ165</f>
        <v>66.815712219176262</v>
      </c>
      <c r="V165" s="4">
        <f>MAIN!BF165</f>
        <v>3</v>
      </c>
      <c r="W165" s="4">
        <f>MAIN!BH165</f>
        <v>0</v>
      </c>
      <c r="X165">
        <f>'MEAN REVERSION MODEL'!F165</f>
        <v>4</v>
      </c>
      <c r="Y165">
        <f>'MEAN REVERSION MODEL'!G165</f>
        <v>0</v>
      </c>
      <c r="Z165">
        <f>'MEAN REVERSION MODEL'!H165</f>
        <v>0</v>
      </c>
      <c r="AA165">
        <f>'MEAN REVERSION MODEL'!I165</f>
        <v>1</v>
      </c>
      <c r="AB165">
        <f>'MEAN REVERSION MODEL'!J165</f>
        <v>0</v>
      </c>
      <c r="AC165" s="19">
        <f>'SHORT MODEL'!H165</f>
        <v>45982</v>
      </c>
      <c r="AD165" s="4">
        <f>'SHORT MODEL'!I165</f>
        <v>1</v>
      </c>
      <c r="AE165" s="19">
        <f>'SHORT MODEL'!J165</f>
        <v>46051</v>
      </c>
      <c r="AF165" s="26">
        <f>'SHORT MODEL'!K165</f>
        <v>-9.1261505012346049</v>
      </c>
    </row>
    <row r="166" spans="1:32" x14ac:dyDescent="0.25">
      <c r="A166" s="14">
        <v>165</v>
      </c>
      <c r="B166" t="str">
        <f>MAIN!B166</f>
        <v>EWT US Equity</v>
      </c>
      <c r="C166" t="str">
        <f>MAIN!C166</f>
        <v>MSCI Taiwan ETF</v>
      </c>
      <c r="D166" t="str">
        <f>MAIN!D166</f>
        <v>ETF</v>
      </c>
      <c r="E166" s="4" t="s">
        <v>545</v>
      </c>
      <c r="F166">
        <f ca="1">MAIN!E166</f>
        <v>5</v>
      </c>
      <c r="G166">
        <f ca="1">'MEAN REVERSION MODEL'!K166</f>
        <v>12</v>
      </c>
      <c r="H166">
        <f ca="1">'SHORT MODEL'!M166</f>
        <v>2</v>
      </c>
      <c r="I166" s="19">
        <f>'BREAKOUTS+RETRACEMENTS'!F166</f>
        <v>45958</v>
      </c>
      <c r="J166" s="19">
        <f>'BREAKOUTS+RETRACEMENTS'!G166</f>
        <v>0</v>
      </c>
      <c r="K166" s="19">
        <f>'BREAKOUTS+RETRACEMENTS'!H166</f>
        <v>46028</v>
      </c>
      <c r="L166" s="19">
        <f>'BREAKOUTS+RETRACEMENTS'!I166</f>
        <v>0</v>
      </c>
      <c r="M166" s="19">
        <f>'BREAKOUTS+RETRACEMENTS'!J166</f>
        <v>0</v>
      </c>
      <c r="N166" s="19">
        <f>'BREAKOUTS+RETRACEMENTS'!K166</f>
        <v>0</v>
      </c>
      <c r="O166" s="5">
        <f>MAIN!F166</f>
        <v>67.412434549739274</v>
      </c>
      <c r="P166" s="19" t="str">
        <f>MAIN!U166</f>
        <v>POSITIVE</v>
      </c>
      <c r="Q166" s="19" t="str">
        <f>MAIN!V166</f>
        <v/>
      </c>
      <c r="R166" s="3" t="str">
        <f>MAIN!X166</f>
        <v>POSITIVE</v>
      </c>
      <c r="S166" s="19" t="str">
        <f>MAIN!AP166</f>
        <v>POSITIVE</v>
      </c>
      <c r="T166" s="19" t="str">
        <f>MAIN!AY166</f>
        <v>POSITIVE</v>
      </c>
      <c r="U166" s="26">
        <f>MAIN!AZ166</f>
        <v>80.266026486628576</v>
      </c>
      <c r="V166" s="4">
        <f>MAIN!BF166</f>
        <v>35</v>
      </c>
      <c r="W166" s="4">
        <f>MAIN!BH166</f>
        <v>0</v>
      </c>
      <c r="X166">
        <f>'MEAN REVERSION MODEL'!F166</f>
        <v>1</v>
      </c>
      <c r="Y166">
        <f>'MEAN REVERSION MODEL'!G166</f>
        <v>5</v>
      </c>
      <c r="Z166">
        <f>'MEAN REVERSION MODEL'!H166</f>
        <v>0</v>
      </c>
      <c r="AA166">
        <f>'MEAN REVERSION MODEL'!I166</f>
        <v>1</v>
      </c>
      <c r="AB166">
        <f>'MEAN REVERSION MODEL'!J166</f>
        <v>4</v>
      </c>
      <c r="AC166" s="19">
        <f>'SHORT MODEL'!H166</f>
        <v>45982</v>
      </c>
      <c r="AD166" s="4">
        <f>'SHORT MODEL'!I166</f>
        <v>1</v>
      </c>
      <c r="AE166" s="19">
        <f>'SHORT MODEL'!J166</f>
        <v>46063</v>
      </c>
      <c r="AF166" s="26">
        <f>'SHORT MODEL'!K166</f>
        <v>0.91952956685936726</v>
      </c>
    </row>
    <row r="167" spans="1:32" x14ac:dyDescent="0.25">
      <c r="A167" s="14">
        <v>166</v>
      </c>
      <c r="B167" t="str">
        <f>MAIN!B167</f>
        <v>EWU US Equity</v>
      </c>
      <c r="C167" t="str">
        <f>MAIN!C167</f>
        <v>MSCI United Kingdom ETF</v>
      </c>
      <c r="D167" t="str">
        <f>MAIN!D167</f>
        <v>ETF</v>
      </c>
      <c r="E167" s="4" t="s">
        <v>545</v>
      </c>
      <c r="F167">
        <f ca="1">MAIN!E167</f>
        <v>1</v>
      </c>
      <c r="G167">
        <f ca="1">'MEAN REVERSION MODEL'!K167</f>
        <v>9</v>
      </c>
      <c r="H167">
        <f ca="1">'SHORT MODEL'!M167</f>
        <v>2</v>
      </c>
      <c r="I167" s="19">
        <f>'BREAKOUTS+RETRACEMENTS'!F167</f>
        <v>46057</v>
      </c>
      <c r="J167" s="19">
        <f>'BREAKOUTS+RETRACEMENTS'!G167</f>
        <v>0</v>
      </c>
      <c r="K167" s="19">
        <f>'BREAKOUTS+RETRACEMENTS'!H167</f>
        <v>0</v>
      </c>
      <c r="L167" s="19">
        <f>'BREAKOUTS+RETRACEMENTS'!I167</f>
        <v>0</v>
      </c>
      <c r="M167" s="19">
        <f>'BREAKOUTS+RETRACEMENTS'!J167</f>
        <v>0</v>
      </c>
      <c r="N167" s="19">
        <f>'BREAKOUTS+RETRACEMENTS'!K167</f>
        <v>0</v>
      </c>
      <c r="O167" s="5">
        <f>MAIN!F167</f>
        <v>61.062492201054795</v>
      </c>
      <c r="P167" s="19" t="str">
        <f>MAIN!U167</f>
        <v>NEGATIVE</v>
      </c>
      <c r="Q167" s="19" t="str">
        <f>MAIN!V167</f>
        <v/>
      </c>
      <c r="R167" s="3" t="str">
        <f>MAIN!X167</f>
        <v>POSITIVE</v>
      </c>
      <c r="S167" s="19" t="str">
        <f>MAIN!AP167</f>
        <v>POSITIVE</v>
      </c>
      <c r="T167" s="19" t="str">
        <f>MAIN!AY167</f>
        <v>POSITIVE</v>
      </c>
      <c r="U167" s="26">
        <f>MAIN!AZ167</f>
        <v>89.136031114561618</v>
      </c>
      <c r="V167" s="4">
        <f>MAIN!BF167</f>
        <v>52</v>
      </c>
      <c r="W167" s="4">
        <f>MAIN!BH167</f>
        <v>0</v>
      </c>
      <c r="X167">
        <f>'MEAN REVERSION MODEL'!F167</f>
        <v>1</v>
      </c>
      <c r="Y167">
        <f>'MEAN REVERSION MODEL'!G167</f>
        <v>9</v>
      </c>
      <c r="Z167">
        <f>'MEAN REVERSION MODEL'!H167</f>
        <v>46057</v>
      </c>
      <c r="AA167">
        <f>'MEAN REVERSION MODEL'!I167</f>
        <v>0</v>
      </c>
      <c r="AB167">
        <f>'MEAN REVERSION MODEL'!J167</f>
        <v>0</v>
      </c>
      <c r="AC167" s="19">
        <f>'SHORT MODEL'!H167</f>
        <v>45981</v>
      </c>
      <c r="AD167" s="4">
        <f>'SHORT MODEL'!I167</f>
        <v>1</v>
      </c>
      <c r="AE167" s="19">
        <f>'SHORT MODEL'!J167</f>
        <v>46057</v>
      </c>
      <c r="AF167" s="26">
        <f>'SHORT MODEL'!K167</f>
        <v>-5.4304419991471704</v>
      </c>
    </row>
    <row r="168" spans="1:32" x14ac:dyDescent="0.25">
      <c r="A168" s="14">
        <v>167</v>
      </c>
      <c r="B168" t="str">
        <f>MAIN!B168</f>
        <v>EWW US Equity</v>
      </c>
      <c r="C168" t="str">
        <f>MAIN!C168</f>
        <v>MSCI Mexico ETF</v>
      </c>
      <c r="D168" t="str">
        <f>MAIN!D168</f>
        <v>ETF</v>
      </c>
      <c r="E168" s="4" t="s">
        <v>545</v>
      </c>
      <c r="F168">
        <f ca="1">MAIN!E168</f>
        <v>2</v>
      </c>
      <c r="G168">
        <f ca="1">'MEAN REVERSION MODEL'!K168</f>
        <v>9</v>
      </c>
      <c r="H168">
        <f ca="1">'SHORT MODEL'!M168</f>
        <v>2</v>
      </c>
      <c r="I168" s="19">
        <f>'BREAKOUTS+RETRACEMENTS'!F168</f>
        <v>45973</v>
      </c>
      <c r="J168" s="19">
        <f>'BREAKOUTS+RETRACEMENTS'!G168</f>
        <v>0</v>
      </c>
      <c r="K168" s="19">
        <f>'BREAKOUTS+RETRACEMENTS'!H168</f>
        <v>46014</v>
      </c>
      <c r="L168" s="19">
        <f>'BREAKOUTS+RETRACEMENTS'!I168</f>
        <v>0</v>
      </c>
      <c r="M168" s="19">
        <f>'BREAKOUTS+RETRACEMENTS'!J168</f>
        <v>0</v>
      </c>
      <c r="N168" s="19">
        <f>'BREAKOUTS+RETRACEMENTS'!K168</f>
        <v>0</v>
      </c>
      <c r="O168" s="5">
        <f>MAIN!F168</f>
        <v>68.636753362391104</v>
      </c>
      <c r="P168" s="19" t="str">
        <f>MAIN!U168</f>
        <v>POSITIVE</v>
      </c>
      <c r="Q168" s="19" t="str">
        <f>MAIN!V168</f>
        <v/>
      </c>
      <c r="R168" s="3" t="str">
        <f>MAIN!X168</f>
        <v>POSITIVE</v>
      </c>
      <c r="S168" s="19" t="str">
        <f>MAIN!AP168</f>
        <v>POSITIVE</v>
      </c>
      <c r="T168" s="19" t="str">
        <f>MAIN!AY168</f>
        <v>POSITIVE</v>
      </c>
      <c r="U168" s="26">
        <f>MAIN!AZ168</f>
        <v>86.622925391596425</v>
      </c>
      <c r="V168" s="4">
        <f>MAIN!BF168</f>
        <v>52</v>
      </c>
      <c r="W168" s="4">
        <f>MAIN!BH168</f>
        <v>0</v>
      </c>
      <c r="X168">
        <f>'MEAN REVERSION MODEL'!F168</f>
        <v>2</v>
      </c>
      <c r="Y168">
        <f>'MEAN REVERSION MODEL'!G168</f>
        <v>8</v>
      </c>
      <c r="Z168">
        <f>'MEAN REVERSION MODEL'!H168</f>
        <v>0</v>
      </c>
      <c r="AA168">
        <f>'MEAN REVERSION MODEL'!I168</f>
        <v>1</v>
      </c>
      <c r="AB168">
        <f>'MEAN REVERSION MODEL'!J168</f>
        <v>0</v>
      </c>
      <c r="AC168" s="19">
        <f>'SHORT MODEL'!H168</f>
        <v>45982</v>
      </c>
      <c r="AD168" s="4">
        <f>'SHORT MODEL'!I168</f>
        <v>1</v>
      </c>
      <c r="AE168" s="19">
        <f>'SHORT MODEL'!J168</f>
        <v>46063</v>
      </c>
      <c r="AF168" s="26">
        <f>'SHORT MODEL'!K168</f>
        <v>2.143847609397497</v>
      </c>
    </row>
    <row r="169" spans="1:32" x14ac:dyDescent="0.25">
      <c r="A169" s="14">
        <v>168</v>
      </c>
      <c r="B169" t="str">
        <f>MAIN!B169</f>
        <v>EWY US Equity</v>
      </c>
      <c r="C169" t="str">
        <f>MAIN!C169</f>
        <v>MSCI South Korea ETF</v>
      </c>
      <c r="D169" t="str">
        <f>MAIN!D169</f>
        <v>ETF</v>
      </c>
      <c r="E169" s="4" t="s">
        <v>545</v>
      </c>
      <c r="F169">
        <f ca="1">MAIN!E169</f>
        <v>3</v>
      </c>
      <c r="G169">
        <f ca="1">'MEAN REVERSION MODEL'!K169</f>
        <v>12</v>
      </c>
      <c r="H169">
        <f ca="1">'SHORT MODEL'!M169</f>
        <v>2</v>
      </c>
      <c r="I169" s="19">
        <f>'BREAKOUTS+RETRACEMENTS'!F169</f>
        <v>45959</v>
      </c>
      <c r="J169" s="19">
        <f>'BREAKOUTS+RETRACEMENTS'!G169</f>
        <v>0</v>
      </c>
      <c r="K169" s="19">
        <f>'BREAKOUTS+RETRACEMENTS'!H169</f>
        <v>45959</v>
      </c>
      <c r="L169" s="19">
        <f>'BREAKOUTS+RETRACEMENTS'!I169</f>
        <v>0</v>
      </c>
      <c r="M169" s="19">
        <f>'BREAKOUTS+RETRACEMENTS'!J169</f>
        <v>0</v>
      </c>
      <c r="N169" s="19">
        <f>'BREAKOUTS+RETRACEMENTS'!K169</f>
        <v>0</v>
      </c>
      <c r="O169" s="5">
        <f>MAIN!F169</f>
        <v>66.637883513595796</v>
      </c>
      <c r="P169" s="19" t="str">
        <f>MAIN!U169</f>
        <v>POSITIVE</v>
      </c>
      <c r="Q169" s="19" t="str">
        <f>MAIN!V169</f>
        <v/>
      </c>
      <c r="R169" s="3" t="str">
        <f>MAIN!X169</f>
        <v>POSITIVE</v>
      </c>
      <c r="S169" s="19" t="str">
        <f>MAIN!AP169</f>
        <v>POSITIVE</v>
      </c>
      <c r="T169" s="19" t="str">
        <f>MAIN!AY169</f>
        <v>POSITIVE</v>
      </c>
      <c r="U169" s="26">
        <f>MAIN!AZ169</f>
        <v>93.171874573771191</v>
      </c>
      <c r="V169" s="4">
        <f>MAIN!BF169</f>
        <v>35</v>
      </c>
      <c r="W169" s="4">
        <f>MAIN!BH169</f>
        <v>0</v>
      </c>
      <c r="X169">
        <f>'MEAN REVERSION MODEL'!F169</f>
        <v>1</v>
      </c>
      <c r="Y169">
        <f>'MEAN REVERSION MODEL'!G169</f>
        <v>5</v>
      </c>
      <c r="Z169">
        <f>'MEAN REVERSION MODEL'!H169</f>
        <v>46057</v>
      </c>
      <c r="AA169">
        <f>'MEAN REVERSION MODEL'!I169</f>
        <v>0</v>
      </c>
      <c r="AB169">
        <f>'MEAN REVERSION MODEL'!J169</f>
        <v>4</v>
      </c>
      <c r="AC169" s="19">
        <f>'SHORT MODEL'!H169</f>
        <v>45982</v>
      </c>
      <c r="AD169" s="4">
        <f>'SHORT MODEL'!I169</f>
        <v>1</v>
      </c>
      <c r="AE169" s="19">
        <f>'SHORT MODEL'!J169</f>
        <v>46057</v>
      </c>
      <c r="AF169" s="26">
        <f>'SHORT MODEL'!K169</f>
        <v>0.14498109480418009</v>
      </c>
    </row>
    <row r="170" spans="1:32" x14ac:dyDescent="0.25">
      <c r="A170" s="14">
        <v>169</v>
      </c>
      <c r="B170" t="str">
        <f>MAIN!B170</f>
        <v>EWZ US Equity</v>
      </c>
      <c r="C170" t="str">
        <f>MAIN!C170</f>
        <v>MSCI Brazil ETF</v>
      </c>
      <c r="D170" t="str">
        <f>MAIN!D170</f>
        <v>ETF</v>
      </c>
      <c r="E170" s="4" t="s">
        <v>545</v>
      </c>
      <c r="F170">
        <f ca="1">MAIN!E170</f>
        <v>4</v>
      </c>
      <c r="G170">
        <f ca="1">'MEAN REVERSION MODEL'!K170</f>
        <v>9</v>
      </c>
      <c r="H170">
        <f ca="1">'SHORT MODEL'!M170</f>
        <v>2</v>
      </c>
      <c r="I170" s="19">
        <f>'BREAKOUTS+RETRACEMENTS'!F170</f>
        <v>46045</v>
      </c>
      <c r="J170" s="19">
        <f>'BREAKOUTS+RETRACEMENTS'!G170</f>
        <v>0</v>
      </c>
      <c r="K170" s="19">
        <f>'BREAKOUTS+RETRACEMENTS'!H170</f>
        <v>46044</v>
      </c>
      <c r="L170" s="19">
        <f>'BREAKOUTS+RETRACEMENTS'!I170</f>
        <v>0</v>
      </c>
      <c r="M170" s="19">
        <f>'BREAKOUTS+RETRACEMENTS'!J170</f>
        <v>0</v>
      </c>
      <c r="N170" s="19">
        <f>'BREAKOUTS+RETRACEMENTS'!K170</f>
        <v>0</v>
      </c>
      <c r="O170" s="5">
        <f>MAIN!F170</f>
        <v>68.748422615263053</v>
      </c>
      <c r="P170" s="19" t="str">
        <f>MAIN!U170</f>
        <v>POSITIVE</v>
      </c>
      <c r="Q170" s="19" t="str">
        <f>MAIN!V170</f>
        <v/>
      </c>
      <c r="R170" s="3" t="str">
        <f>MAIN!X170</f>
        <v>POSITIVE</v>
      </c>
      <c r="S170" s="19" t="str">
        <f>MAIN!AP170</f>
        <v>POSITIVE</v>
      </c>
      <c r="T170" s="19" t="str">
        <f>MAIN!AY170</f>
        <v>POSITIVE</v>
      </c>
      <c r="U170" s="26">
        <f>MAIN!AZ170</f>
        <v>91.048719241495618</v>
      </c>
      <c r="V170" s="4">
        <f>MAIN!BF170</f>
        <v>29</v>
      </c>
      <c r="W170" s="4">
        <f>MAIN!BH170</f>
        <v>0</v>
      </c>
      <c r="X170">
        <f>'MEAN REVERSION MODEL'!F170</f>
        <v>1</v>
      </c>
      <c r="Y170">
        <f>'MEAN REVERSION MODEL'!G170</f>
        <v>9</v>
      </c>
      <c r="Z170">
        <f>'MEAN REVERSION MODEL'!H170</f>
        <v>0</v>
      </c>
      <c r="AA170">
        <f>'MEAN REVERSION MODEL'!I170</f>
        <v>0</v>
      </c>
      <c r="AB170">
        <f>'MEAN REVERSION MODEL'!J170</f>
        <v>4</v>
      </c>
      <c r="AC170" s="19">
        <f>'SHORT MODEL'!H170</f>
        <v>45982</v>
      </c>
      <c r="AD170" s="4">
        <f>'SHORT MODEL'!I170</f>
        <v>1</v>
      </c>
      <c r="AE170" s="19">
        <f>'SHORT MODEL'!J170</f>
        <v>46051</v>
      </c>
      <c r="AF170" s="26">
        <f>'SHORT MODEL'!K170</f>
        <v>2.2555121732341377</v>
      </c>
    </row>
    <row r="171" spans="1:32" x14ac:dyDescent="0.25">
      <c r="A171" s="14">
        <v>170</v>
      </c>
      <c r="B171" t="str">
        <f>MAIN!B171</f>
        <v>EZA US Equity</v>
      </c>
      <c r="C171" t="str">
        <f>MAIN!C171</f>
        <v>MSCI South Africa ETF</v>
      </c>
      <c r="D171" t="str">
        <f>MAIN!D171</f>
        <v>ETF</v>
      </c>
      <c r="E171" s="4" t="s">
        <v>545</v>
      </c>
      <c r="F171">
        <f ca="1">MAIN!E171</f>
        <v>7</v>
      </c>
      <c r="G171">
        <f ca="1">'MEAN REVERSION MODEL'!K171</f>
        <v>12</v>
      </c>
      <c r="H171">
        <f ca="1">'SHORT MODEL'!M171</f>
        <v>2</v>
      </c>
      <c r="I171" s="19">
        <f>'BREAKOUTS+RETRACEMENTS'!F171</f>
        <v>46049</v>
      </c>
      <c r="J171" s="19">
        <f>'BREAKOUTS+RETRACEMENTS'!G171</f>
        <v>0</v>
      </c>
      <c r="K171" s="19">
        <f>'BREAKOUTS+RETRACEMENTS'!H171</f>
        <v>46050</v>
      </c>
      <c r="L171" s="19">
        <f>'BREAKOUTS+RETRACEMENTS'!I171</f>
        <v>0</v>
      </c>
      <c r="M171" s="19">
        <f>'BREAKOUTS+RETRACEMENTS'!J171</f>
        <v>46052</v>
      </c>
      <c r="N171" s="19">
        <f>'BREAKOUTS+RETRACEMENTS'!K171</f>
        <v>0</v>
      </c>
      <c r="O171" s="5">
        <f>MAIN!F171</f>
        <v>55.561897995554851</v>
      </c>
      <c r="P171" s="19" t="str">
        <f>MAIN!U171</f>
        <v>NEGATIVE</v>
      </c>
      <c r="Q171" s="19" t="str">
        <f>MAIN!V171</f>
        <v/>
      </c>
      <c r="R171" s="3" t="str">
        <f>MAIN!X171</f>
        <v>POSITIVE</v>
      </c>
      <c r="S171" s="19" t="str">
        <f>MAIN!AP171</f>
        <v>POSITIVE</v>
      </c>
      <c r="T171" s="19" t="str">
        <f>MAIN!AY171</f>
        <v>POSITIVE</v>
      </c>
      <c r="U171" s="26">
        <f>MAIN!AZ171</f>
        <v>72.842950480939564</v>
      </c>
      <c r="V171" s="4">
        <f>MAIN!BF171</f>
        <v>3</v>
      </c>
      <c r="W171" s="4">
        <f>MAIN!BH171</f>
        <v>0</v>
      </c>
      <c r="X171">
        <f>'MEAN REVERSION MODEL'!F171</f>
        <v>1</v>
      </c>
      <c r="Y171">
        <f>'MEAN REVERSION MODEL'!G171</f>
        <v>8</v>
      </c>
      <c r="Z171">
        <f>'MEAN REVERSION MODEL'!H171</f>
        <v>46051</v>
      </c>
      <c r="AA171">
        <f>'MEAN REVERSION MODEL'!I171</f>
        <v>2</v>
      </c>
      <c r="AB171">
        <f>'MEAN REVERSION MODEL'!J171</f>
        <v>4</v>
      </c>
      <c r="AC171" s="19">
        <f>'SHORT MODEL'!H171</f>
        <v>45982</v>
      </c>
      <c r="AD171" s="4">
        <f>'SHORT MODEL'!I171</f>
        <v>1</v>
      </c>
      <c r="AE171" s="19">
        <f>'SHORT MODEL'!J171</f>
        <v>46051</v>
      </c>
      <c r="AF171" s="26">
        <f>'SHORT MODEL'!K171</f>
        <v>-10.931024914646521</v>
      </c>
    </row>
    <row r="172" spans="1:32" x14ac:dyDescent="0.25">
      <c r="A172" s="14">
        <v>171</v>
      </c>
      <c r="B172" t="str">
        <f>MAIN!B172</f>
        <v>EZU US Equity</v>
      </c>
      <c r="C172" t="str">
        <f>MAIN!C172</f>
        <v>MSCI Eurozone ETF</v>
      </c>
      <c r="D172" t="str">
        <f>MAIN!D172</f>
        <v>ETF</v>
      </c>
      <c r="E172" s="4" t="s">
        <v>545</v>
      </c>
      <c r="F172">
        <f ca="1">MAIN!E172</f>
        <v>4</v>
      </c>
      <c r="G172">
        <f ca="1">'MEAN REVERSION MODEL'!K172</f>
        <v>6</v>
      </c>
      <c r="H172">
        <f ca="1">'SHORT MODEL'!M172</f>
        <v>2</v>
      </c>
      <c r="I172" s="19">
        <f>'BREAKOUTS+RETRACEMENTS'!F172</f>
        <v>46063</v>
      </c>
      <c r="J172" s="19">
        <f>'BREAKOUTS+RETRACEMENTS'!G172</f>
        <v>0</v>
      </c>
      <c r="K172" s="19">
        <f>'BREAKOUTS+RETRACEMENTS'!H172</f>
        <v>0</v>
      </c>
      <c r="L172" s="19">
        <f>'BREAKOUTS+RETRACEMENTS'!I172</f>
        <v>0</v>
      </c>
      <c r="M172" s="19">
        <f>'BREAKOUTS+RETRACEMENTS'!J172</f>
        <v>0</v>
      </c>
      <c r="N172" s="19">
        <f>'BREAKOUTS+RETRACEMENTS'!K172</f>
        <v>0</v>
      </c>
      <c r="O172" s="5">
        <f>MAIN!F172</f>
        <v>63.974126359295241</v>
      </c>
      <c r="P172" s="19" t="str">
        <f>MAIN!U172</f>
        <v>POSITIVE</v>
      </c>
      <c r="Q172" s="19" t="str">
        <f>MAIN!V172</f>
        <v/>
      </c>
      <c r="R172" s="3" t="str">
        <f>MAIN!X172</f>
        <v>POSITIVE</v>
      </c>
      <c r="S172" s="19" t="str">
        <f>MAIN!AP172</f>
        <v>POSITIVE</v>
      </c>
      <c r="T172" s="19" t="str">
        <f>MAIN!AY172</f>
        <v>POSITIVE</v>
      </c>
      <c r="U172" s="26">
        <f>MAIN!AZ172</f>
        <v>92.863254791008742</v>
      </c>
      <c r="V172" s="4">
        <f>MAIN!BF172</f>
        <v>51</v>
      </c>
      <c r="W172" s="4">
        <f>MAIN!BH172</f>
        <v>0</v>
      </c>
      <c r="X172">
        <f>'MEAN REVERSION MODEL'!F172</f>
        <v>0</v>
      </c>
      <c r="Y172">
        <f>'MEAN REVERSION MODEL'!G172</f>
        <v>0</v>
      </c>
      <c r="Z172">
        <f>'MEAN REVERSION MODEL'!H172</f>
        <v>0</v>
      </c>
      <c r="AA172">
        <f>'MEAN REVERSION MODEL'!I172</f>
        <v>1</v>
      </c>
      <c r="AB172">
        <f>'MEAN REVERSION MODEL'!J172</f>
        <v>4</v>
      </c>
      <c r="AC172" s="19">
        <f>'SHORT MODEL'!H172</f>
        <v>45981</v>
      </c>
      <c r="AD172" s="4">
        <f>'SHORT MODEL'!I172</f>
        <v>1</v>
      </c>
      <c r="AE172" s="19">
        <f>'SHORT MODEL'!J172</f>
        <v>46063</v>
      </c>
      <c r="AF172" s="26">
        <f>'SHORT MODEL'!K172</f>
        <v>-2.518766130562625</v>
      </c>
    </row>
    <row r="173" spans="1:32" x14ac:dyDescent="0.25">
      <c r="A173" s="14">
        <v>172</v>
      </c>
      <c r="B173" t="str">
        <f>MAIN!B173</f>
        <v>FAN US Equity</v>
      </c>
      <c r="C173" t="str">
        <f>MAIN!C173</f>
        <v>Global Wind Energy ETF</v>
      </c>
      <c r="D173" t="str">
        <f>MAIN!D173</f>
        <v>ETF</v>
      </c>
      <c r="E173" s="4" t="s">
        <v>545</v>
      </c>
      <c r="F173">
        <f ca="1">MAIN!E173</f>
        <v>2</v>
      </c>
      <c r="G173">
        <f ca="1">'MEAN REVERSION MODEL'!K173</f>
        <v>6</v>
      </c>
      <c r="H173">
        <f ca="1">'SHORT MODEL'!M173</f>
        <v>2</v>
      </c>
      <c r="I173" s="19">
        <f>'BREAKOUTS+RETRACEMENTS'!F173</f>
        <v>45971</v>
      </c>
      <c r="J173" s="19">
        <f>'BREAKOUTS+RETRACEMENTS'!G173</f>
        <v>0</v>
      </c>
      <c r="K173" s="19">
        <f>'BREAKOUTS+RETRACEMENTS'!H173</f>
        <v>46028</v>
      </c>
      <c r="L173" s="19">
        <f>'BREAKOUTS+RETRACEMENTS'!I173</f>
        <v>0</v>
      </c>
      <c r="M173" s="19">
        <f>'BREAKOUTS+RETRACEMENTS'!J173</f>
        <v>0</v>
      </c>
      <c r="N173" s="19">
        <f>'BREAKOUTS+RETRACEMENTS'!K173</f>
        <v>0</v>
      </c>
      <c r="O173" s="5">
        <f>MAIN!F173</f>
        <v>63.325177126147771</v>
      </c>
      <c r="P173" s="19" t="str">
        <f>MAIN!U173</f>
        <v>POSITIVE</v>
      </c>
      <c r="Q173" s="19" t="str">
        <f>MAIN!V173</f>
        <v/>
      </c>
      <c r="R173" s="3" t="str">
        <f>MAIN!X173</f>
        <v>POSITIVE</v>
      </c>
      <c r="S173" s="19" t="str">
        <f>MAIN!AP173</f>
        <v>POSITIVE</v>
      </c>
      <c r="T173" s="19" t="str">
        <f>MAIN!AY173</f>
        <v>POSITIVE</v>
      </c>
      <c r="U173" s="26">
        <f>MAIN!AZ173</f>
        <v>94.17875083416736</v>
      </c>
      <c r="V173" s="4">
        <f>MAIN!BF173</f>
        <v>42</v>
      </c>
      <c r="W173" s="4">
        <f>MAIN!BH173</f>
        <v>0</v>
      </c>
      <c r="X173">
        <f>'MEAN REVERSION MODEL'!F173</f>
        <v>0</v>
      </c>
      <c r="Y173">
        <f>'MEAN REVERSION MODEL'!G173</f>
        <v>5</v>
      </c>
      <c r="Z173">
        <f>'MEAN REVERSION MODEL'!H173</f>
        <v>0</v>
      </c>
      <c r="AA173">
        <f>'MEAN REVERSION MODEL'!I173</f>
        <v>0</v>
      </c>
      <c r="AB173">
        <f>'MEAN REVERSION MODEL'!J173</f>
        <v>4</v>
      </c>
      <c r="AC173" s="19">
        <f>'SHORT MODEL'!H173</f>
        <v>45982</v>
      </c>
      <c r="AD173" s="4">
        <f>'SHORT MODEL'!I173</f>
        <v>1</v>
      </c>
      <c r="AE173" s="19">
        <f>'SHORT MODEL'!J173</f>
        <v>46057</v>
      </c>
      <c r="AF173" s="26">
        <f>'SHORT MODEL'!K173</f>
        <v>-3.1677169746666962</v>
      </c>
    </row>
    <row r="174" spans="1:32" x14ac:dyDescent="0.25">
      <c r="A174" s="14">
        <v>173</v>
      </c>
      <c r="B174" t="str">
        <f>MAIN!B174</f>
        <v>FENY US Equity</v>
      </c>
      <c r="C174" t="str">
        <f>MAIN!C174</f>
        <v>MSCI Energy Index ETF</v>
      </c>
      <c r="D174" t="str">
        <f>MAIN!D174</f>
        <v>ETF</v>
      </c>
      <c r="E174" s="4" t="s">
        <v>545</v>
      </c>
      <c r="F174">
        <f ca="1">MAIN!E174</f>
        <v>4</v>
      </c>
      <c r="G174">
        <f ca="1">'MEAN REVERSION MODEL'!K174</f>
        <v>9</v>
      </c>
      <c r="H174">
        <f ca="1">'SHORT MODEL'!M174</f>
        <v>2</v>
      </c>
      <c r="I174" s="19">
        <f>'BREAKOUTS+RETRACEMENTS'!F174</f>
        <v>46035</v>
      </c>
      <c r="J174" s="19">
        <f>'BREAKOUTS+RETRACEMENTS'!G174</f>
        <v>0</v>
      </c>
      <c r="K174" s="19">
        <f>'BREAKOUTS+RETRACEMENTS'!H174</f>
        <v>0</v>
      </c>
      <c r="L174" s="19">
        <f>'BREAKOUTS+RETRACEMENTS'!I174</f>
        <v>0</v>
      </c>
      <c r="M174" s="19">
        <f>'BREAKOUTS+RETRACEMENTS'!J174</f>
        <v>0</v>
      </c>
      <c r="N174" s="19">
        <f>'BREAKOUTS+RETRACEMENTS'!K174</f>
        <v>0</v>
      </c>
      <c r="O174" s="5">
        <f>MAIN!F174</f>
        <v>74.689666279126243</v>
      </c>
      <c r="P174" s="19" t="str">
        <f>MAIN!U174</f>
        <v>POSITIVE</v>
      </c>
      <c r="Q174" s="19" t="str">
        <f>MAIN!V174</f>
        <v/>
      </c>
      <c r="R174" s="3" t="str">
        <f>MAIN!X174</f>
        <v>POSITIVE</v>
      </c>
      <c r="S174" s="19" t="str">
        <f>MAIN!AP174</f>
        <v>POSITIVE</v>
      </c>
      <c r="T174" s="19" t="str">
        <f>MAIN!AY174</f>
        <v>POSITIVE</v>
      </c>
      <c r="U174" s="26">
        <f>MAIN!AZ174</f>
        <v>92.369125698866767</v>
      </c>
      <c r="V174" s="4">
        <f>MAIN!BF174</f>
        <v>27</v>
      </c>
      <c r="W174" s="4">
        <f>MAIN!BH174</f>
        <v>0</v>
      </c>
      <c r="X174">
        <f>'MEAN REVERSION MODEL'!F174</f>
        <v>1</v>
      </c>
      <c r="Y174">
        <f>'MEAN REVERSION MODEL'!G174</f>
        <v>6</v>
      </c>
      <c r="Z174">
        <f>'MEAN REVERSION MODEL'!H174</f>
        <v>0</v>
      </c>
      <c r="AA174">
        <f>'MEAN REVERSION MODEL'!I174</f>
        <v>1</v>
      </c>
      <c r="AB174">
        <f>'MEAN REVERSION MODEL'!J174</f>
        <v>0</v>
      </c>
      <c r="AC174" s="19">
        <f>'SHORT MODEL'!H174</f>
        <v>46007</v>
      </c>
      <c r="AD174" s="4">
        <f>'SHORT MODEL'!I174</f>
        <v>1</v>
      </c>
      <c r="AE174" s="19">
        <f>'SHORT MODEL'!J174</f>
        <v>46063</v>
      </c>
      <c r="AF174" s="26">
        <f>'SHORT MODEL'!K174</f>
        <v>8.1968080461770825</v>
      </c>
    </row>
    <row r="175" spans="1:32" x14ac:dyDescent="0.25">
      <c r="A175" s="14">
        <v>174</v>
      </c>
      <c r="B175" t="str">
        <f>MAIN!B175</f>
        <v>FEZ US Equity</v>
      </c>
      <c r="C175" t="str">
        <f>MAIN!C175</f>
        <v>SPDR EURO STOXX 50 ETF</v>
      </c>
      <c r="D175" t="str">
        <f>MAIN!D175</f>
        <v>ETF</v>
      </c>
      <c r="E175" s="4" t="s">
        <v>545</v>
      </c>
      <c r="F175">
        <f ca="1">MAIN!E175</f>
        <v>3</v>
      </c>
      <c r="G175">
        <f ca="1">'MEAN REVERSION MODEL'!K175</f>
        <v>6</v>
      </c>
      <c r="H175">
        <f ca="1">'SHORT MODEL'!M175</f>
        <v>2</v>
      </c>
      <c r="I175" s="19">
        <f>'BREAKOUTS+RETRACEMENTS'!F175</f>
        <v>46062</v>
      </c>
      <c r="J175" s="19">
        <f>'BREAKOUTS+RETRACEMENTS'!G175</f>
        <v>0</v>
      </c>
      <c r="K175" s="19">
        <f>'BREAKOUTS+RETRACEMENTS'!H175</f>
        <v>0</v>
      </c>
      <c r="L175" s="19">
        <f>'BREAKOUTS+RETRACEMENTS'!I175</f>
        <v>0</v>
      </c>
      <c r="M175" s="19">
        <f>'BREAKOUTS+RETRACEMENTS'!J175</f>
        <v>0</v>
      </c>
      <c r="N175" s="19">
        <f>'BREAKOUTS+RETRACEMENTS'!K175</f>
        <v>0</v>
      </c>
      <c r="O175" s="5">
        <f>MAIN!F175</f>
        <v>61.043374442610691</v>
      </c>
      <c r="P175" s="19" t="str">
        <f>MAIN!U175</f>
        <v>NEGATIVE</v>
      </c>
      <c r="Q175" s="19" t="str">
        <f>MAIN!V175</f>
        <v/>
      </c>
      <c r="R175" s="3" t="str">
        <f>MAIN!X175</f>
        <v>POSITIVE</v>
      </c>
      <c r="S175" s="19" t="str">
        <f>MAIN!AP175</f>
        <v>POSITIVE</v>
      </c>
      <c r="T175" s="19" t="str">
        <f>MAIN!AY175</f>
        <v>POSITIVE</v>
      </c>
      <c r="U175" s="26">
        <f>MAIN!AZ175</f>
        <v>91.637355385302897</v>
      </c>
      <c r="V175" s="4">
        <f>MAIN!BF175</f>
        <v>51</v>
      </c>
      <c r="W175" s="4">
        <f>MAIN!BH175</f>
        <v>0</v>
      </c>
      <c r="X175">
        <f>'MEAN REVERSION MODEL'!F175</f>
        <v>0</v>
      </c>
      <c r="Y175">
        <f>'MEAN REVERSION MODEL'!G175</f>
        <v>0</v>
      </c>
      <c r="Z175">
        <f>'MEAN REVERSION MODEL'!H175</f>
        <v>46051</v>
      </c>
      <c r="AA175">
        <f>'MEAN REVERSION MODEL'!I175</f>
        <v>1</v>
      </c>
      <c r="AB175">
        <f>'MEAN REVERSION MODEL'!J175</f>
        <v>4</v>
      </c>
      <c r="AC175" s="19">
        <f>'SHORT MODEL'!H175</f>
        <v>45981</v>
      </c>
      <c r="AD175" s="4">
        <f>'SHORT MODEL'!I175</f>
        <v>1</v>
      </c>
      <c r="AE175" s="19">
        <f>'SHORT MODEL'!J175</f>
        <v>46063</v>
      </c>
      <c r="AF175" s="26">
        <f>'SHORT MODEL'!K175</f>
        <v>-5.4495496009368551</v>
      </c>
    </row>
    <row r="176" spans="1:32" x14ac:dyDescent="0.25">
      <c r="A176" s="14">
        <v>175</v>
      </c>
      <c r="B176" t="str">
        <f>MAIN!B176</f>
        <v>FFTY US Equity</v>
      </c>
      <c r="C176" t="str">
        <f>MAIN!C176</f>
        <v>Innovator ETFs Trust - Innovator IBD R 50 ETF</v>
      </c>
      <c r="D176" t="str">
        <f>MAIN!D176</f>
        <v>ETF</v>
      </c>
      <c r="E176" s="4" t="s">
        <v>545</v>
      </c>
      <c r="F176">
        <f ca="1">MAIN!E176</f>
        <v>7</v>
      </c>
      <c r="G176">
        <f ca="1">'MEAN REVERSION MODEL'!K176</f>
        <v>12</v>
      </c>
      <c r="H176">
        <f ca="1">'SHORT MODEL'!M176</f>
        <v>2</v>
      </c>
      <c r="I176" s="19">
        <f>'BREAKOUTS+RETRACEMENTS'!F176</f>
        <v>0</v>
      </c>
      <c r="J176" s="19">
        <f>'BREAKOUTS+RETRACEMENTS'!G176</f>
        <v>0</v>
      </c>
      <c r="K176" s="19">
        <f>'BREAKOUTS+RETRACEMENTS'!H176</f>
        <v>0</v>
      </c>
      <c r="L176" s="19">
        <f>'BREAKOUTS+RETRACEMENTS'!I176</f>
        <v>0</v>
      </c>
      <c r="M176" s="19">
        <f>'BREAKOUTS+RETRACEMENTS'!J176</f>
        <v>46052</v>
      </c>
      <c r="N176" s="19">
        <f>'BREAKOUTS+RETRACEMENTS'!K176</f>
        <v>0</v>
      </c>
      <c r="O176" s="5">
        <f>MAIN!F176</f>
        <v>55.028954394415244</v>
      </c>
      <c r="P176" s="19" t="str">
        <f>MAIN!U176</f>
        <v>NEGATIVE</v>
      </c>
      <c r="Q176" s="19" t="str">
        <f>MAIN!V176</f>
        <v/>
      </c>
      <c r="R176" s="3" t="str">
        <f>MAIN!X176</f>
        <v>POSITIVE</v>
      </c>
      <c r="S176" s="19" t="str">
        <f>MAIN!AP176</f>
        <v>POSITIVE</v>
      </c>
      <c r="T176" s="19" t="str">
        <f>MAIN!AY176</f>
        <v>POSITIVE</v>
      </c>
      <c r="U176" s="26">
        <f>MAIN!AZ176</f>
        <v>62.629696733999083</v>
      </c>
      <c r="V176" s="4">
        <f>MAIN!BF176</f>
        <v>2</v>
      </c>
      <c r="W176" s="4">
        <f>MAIN!BH176</f>
        <v>0</v>
      </c>
      <c r="X176">
        <f>'MEAN REVERSION MODEL'!F176</f>
        <v>1</v>
      </c>
      <c r="Y176">
        <f>'MEAN REVERSION MODEL'!G176</f>
        <v>5</v>
      </c>
      <c r="Z176">
        <f>'MEAN REVERSION MODEL'!H176</f>
        <v>0</v>
      </c>
      <c r="AA176">
        <f>'MEAN REVERSION MODEL'!I176</f>
        <v>2</v>
      </c>
      <c r="AB176">
        <f>'MEAN REVERSION MODEL'!J176</f>
        <v>4</v>
      </c>
      <c r="AC176" s="19">
        <f>'SHORT MODEL'!H176</f>
        <v>45982</v>
      </c>
      <c r="AD176" s="4">
        <f>'SHORT MODEL'!I176</f>
        <v>1</v>
      </c>
      <c r="AE176" s="19">
        <f>'SHORT MODEL'!J176</f>
        <v>46051</v>
      </c>
      <c r="AF176" s="26">
        <f>'SHORT MODEL'!K176</f>
        <v>-11.463965901027649</v>
      </c>
    </row>
    <row r="177" spans="1:32" x14ac:dyDescent="0.25">
      <c r="A177" s="14">
        <v>176</v>
      </c>
      <c r="B177" t="str">
        <f>MAIN!B177</f>
        <v>FHLC US Equity</v>
      </c>
      <c r="C177" t="str">
        <f>MAIN!C177</f>
        <v>MSCI Health Care Index ETF</v>
      </c>
      <c r="D177" t="str">
        <f>MAIN!D177</f>
        <v>ETF</v>
      </c>
      <c r="E177" s="4" t="s">
        <v>545</v>
      </c>
      <c r="F177">
        <f ca="1">MAIN!E177</f>
        <v>1</v>
      </c>
      <c r="G177">
        <f ca="1">'MEAN REVERSION MODEL'!K177</f>
        <v>12</v>
      </c>
      <c r="H177">
        <f ca="1">'SHORT MODEL'!M177</f>
        <v>6</v>
      </c>
      <c r="I177" s="19">
        <f>'BREAKOUTS+RETRACEMENTS'!F177</f>
        <v>45974</v>
      </c>
      <c r="J177" s="19">
        <f>'BREAKOUTS+RETRACEMENTS'!G177</f>
        <v>0</v>
      </c>
      <c r="K177" s="19">
        <f>'BREAKOUTS+RETRACEMENTS'!H177</f>
        <v>0</v>
      </c>
      <c r="L177" s="19">
        <f>'BREAKOUTS+RETRACEMENTS'!I177</f>
        <v>0</v>
      </c>
      <c r="M177" s="19">
        <f>'BREAKOUTS+RETRACEMENTS'!J177</f>
        <v>45999</v>
      </c>
      <c r="N177" s="19">
        <f>'BREAKOUTS+RETRACEMENTS'!K177</f>
        <v>0</v>
      </c>
      <c r="O177" s="5">
        <f>MAIN!F177</f>
        <v>47.268285817199946</v>
      </c>
      <c r="P177" s="19" t="str">
        <f>MAIN!U177</f>
        <v>NEGATIVE</v>
      </c>
      <c r="Q177" s="19" t="str">
        <f>MAIN!V177</f>
        <v/>
      </c>
      <c r="R177" s="3" t="str">
        <f>MAIN!X177</f>
        <v>NEGATIVE</v>
      </c>
      <c r="S177" s="19" t="str">
        <f>MAIN!AP177</f>
        <v>POSITIVE</v>
      </c>
      <c r="T177" s="19" t="str">
        <f>MAIN!AY177</f>
        <v>POSITIVE</v>
      </c>
      <c r="U177" s="26">
        <f>MAIN!AZ177</f>
        <v>47.839637342547434</v>
      </c>
      <c r="V177" s="4">
        <f>MAIN!BF177</f>
        <v>0</v>
      </c>
      <c r="W177" s="4">
        <f>MAIN!BH177</f>
        <v>0</v>
      </c>
      <c r="X177">
        <f>'MEAN REVERSION MODEL'!F177</f>
        <v>1</v>
      </c>
      <c r="Y177">
        <f>'MEAN REVERSION MODEL'!G177</f>
        <v>6</v>
      </c>
      <c r="Z177">
        <f>'MEAN REVERSION MODEL'!H177</f>
        <v>46056</v>
      </c>
      <c r="AA177">
        <f>'MEAN REVERSION MODEL'!I177</f>
        <v>2</v>
      </c>
      <c r="AB177">
        <f>'MEAN REVERSION MODEL'!J177</f>
        <v>0</v>
      </c>
      <c r="AC177" s="19">
        <f>'SHORT MODEL'!H177</f>
        <v>46000</v>
      </c>
      <c r="AD177" s="4">
        <f>'SHORT MODEL'!I177</f>
        <v>1</v>
      </c>
      <c r="AE177" s="19">
        <f>'SHORT MODEL'!J177</f>
        <v>46044</v>
      </c>
      <c r="AF177" s="26">
        <f>'SHORT MODEL'!K177</f>
        <v>-19.224645032409924</v>
      </c>
    </row>
    <row r="178" spans="1:32" x14ac:dyDescent="0.25">
      <c r="A178" s="14">
        <v>177</v>
      </c>
      <c r="B178" t="str">
        <f>MAIN!B178</f>
        <v>FINX US Equity</v>
      </c>
      <c r="C178" t="str">
        <f>MAIN!C178</f>
        <v>FinTech ETF</v>
      </c>
      <c r="D178" t="str">
        <f>MAIN!D178</f>
        <v>ETF</v>
      </c>
      <c r="E178" s="4" t="s">
        <v>545</v>
      </c>
      <c r="F178">
        <f ca="1">MAIN!E178</f>
        <v>-1</v>
      </c>
      <c r="G178">
        <f ca="1">'MEAN REVERSION MODEL'!K178</f>
        <v>9</v>
      </c>
      <c r="H178">
        <f ca="1">'SHORT MODEL'!M178</f>
        <v>7</v>
      </c>
      <c r="I178" s="19">
        <f>'BREAKOUTS+RETRACEMENTS'!F178</f>
        <v>0</v>
      </c>
      <c r="J178" s="19">
        <f>'BREAKOUTS+RETRACEMENTS'!G178</f>
        <v>0</v>
      </c>
      <c r="K178" s="19">
        <f>'BREAKOUTS+RETRACEMENTS'!H178</f>
        <v>0</v>
      </c>
      <c r="L178" s="19">
        <f>'BREAKOUTS+RETRACEMENTS'!I178</f>
        <v>46058</v>
      </c>
      <c r="M178" s="19">
        <f>'BREAKOUTS+RETRACEMENTS'!J178</f>
        <v>0</v>
      </c>
      <c r="N178" s="19">
        <f>'BREAKOUTS+RETRACEMENTS'!K178</f>
        <v>0</v>
      </c>
      <c r="O178" s="5">
        <f>MAIN!F178</f>
        <v>30.878495141041313</v>
      </c>
      <c r="P178" s="19" t="str">
        <f>MAIN!U178</f>
        <v>NEGATIVE</v>
      </c>
      <c r="Q178" s="19" t="str">
        <f>MAIN!V178</f>
        <v/>
      </c>
      <c r="R178" s="3" t="str">
        <f>MAIN!X178</f>
        <v>NEGATIVE</v>
      </c>
      <c r="S178" s="19" t="str">
        <f>MAIN!AP178</f>
        <v>NEGATIVE</v>
      </c>
      <c r="T178" s="19" t="str">
        <f>MAIN!AY178</f>
        <v>NEGATIVE</v>
      </c>
      <c r="U178" s="26">
        <f>MAIN!AZ178</f>
        <v>18.686070617733577</v>
      </c>
      <c r="V178" s="4">
        <f>MAIN!BF178</f>
        <v>0</v>
      </c>
      <c r="W178" s="4">
        <f>MAIN!BH178</f>
        <v>0</v>
      </c>
      <c r="X178">
        <f>'MEAN REVERSION MODEL'!F178</f>
        <v>0</v>
      </c>
      <c r="Y178">
        <f>'MEAN REVERSION MODEL'!G178</f>
        <v>6</v>
      </c>
      <c r="Z178">
        <f>'MEAN REVERSION MODEL'!H178</f>
        <v>46057</v>
      </c>
      <c r="AA178">
        <f>'MEAN REVERSION MODEL'!I178</f>
        <v>0</v>
      </c>
      <c r="AB178">
        <f>'MEAN REVERSION MODEL'!J178</f>
        <v>4</v>
      </c>
      <c r="AC178" s="19">
        <f>'SHORT MODEL'!H178</f>
        <v>46058</v>
      </c>
      <c r="AD178" s="4">
        <f>'SHORT MODEL'!I178</f>
        <v>1</v>
      </c>
      <c r="AE178" s="19">
        <f>'SHORT MODEL'!J178</f>
        <v>46034</v>
      </c>
      <c r="AF178" s="26">
        <f>'SHORT MODEL'!K178</f>
        <v>-35.614462372557838</v>
      </c>
    </row>
    <row r="179" spans="1:32" x14ac:dyDescent="0.25">
      <c r="A179" s="14">
        <v>178</v>
      </c>
      <c r="B179" t="str">
        <f>MAIN!B179</f>
        <v>FXI US Equity</v>
      </c>
      <c r="C179" t="str">
        <f>MAIN!C179</f>
        <v>China Large-Cap ETF</v>
      </c>
      <c r="D179" t="str">
        <f>MAIN!D179</f>
        <v>ETF</v>
      </c>
      <c r="E179" s="4" t="s">
        <v>545</v>
      </c>
      <c r="F179">
        <f ca="1">MAIN!E179</f>
        <v>4</v>
      </c>
      <c r="G179">
        <f ca="1">'MEAN REVERSION MODEL'!K179</f>
        <v>3</v>
      </c>
      <c r="H179">
        <f ca="1">'SHORT MODEL'!M179</f>
        <v>2</v>
      </c>
      <c r="I179" s="19">
        <f>'BREAKOUTS+RETRACEMENTS'!F179</f>
        <v>0</v>
      </c>
      <c r="J179" s="19">
        <f>'BREAKOUTS+RETRACEMENTS'!G179</f>
        <v>0</v>
      </c>
      <c r="K179" s="19">
        <f>'BREAKOUTS+RETRACEMENTS'!H179</f>
        <v>0</v>
      </c>
      <c r="L179" s="19">
        <f>'BREAKOUTS+RETRACEMENTS'!I179</f>
        <v>0</v>
      </c>
      <c r="M179" s="19">
        <f>'BREAKOUTS+RETRACEMENTS'!J179</f>
        <v>0</v>
      </c>
      <c r="N179" s="19">
        <f>'BREAKOUTS+RETRACEMENTS'!K179</f>
        <v>0</v>
      </c>
      <c r="O179" s="5">
        <f>MAIN!F179</f>
        <v>52.070573577165391</v>
      </c>
      <c r="P179" s="19" t="str">
        <f>MAIN!U179</f>
        <v>NEGATIVE</v>
      </c>
      <c r="Q179" s="19" t="str">
        <f>MAIN!V179</f>
        <v/>
      </c>
      <c r="R179" s="3" t="str">
        <f>MAIN!X179</f>
        <v>BUY</v>
      </c>
      <c r="S179" s="19" t="str">
        <f>MAIN!AP179</f>
        <v>NEGATIVE</v>
      </c>
      <c r="T179" s="19" t="str">
        <f>MAIN!AY179</f>
        <v>NEGATIVE</v>
      </c>
      <c r="U179" s="26">
        <f>MAIN!AZ179</f>
        <v>56.042260150244779</v>
      </c>
      <c r="V179" s="4">
        <f>MAIN!BF179</f>
        <v>2</v>
      </c>
      <c r="W179" s="4">
        <f>MAIN!BH179</f>
        <v>0</v>
      </c>
      <c r="X179">
        <f>'MEAN REVERSION MODEL'!F179</f>
        <v>0</v>
      </c>
      <c r="Y179">
        <f>'MEAN REVERSION MODEL'!G179</f>
        <v>9</v>
      </c>
      <c r="Z179">
        <f>'MEAN REVERSION MODEL'!H179</f>
        <v>0</v>
      </c>
      <c r="AA179">
        <f>'MEAN REVERSION MODEL'!I179</f>
        <v>0</v>
      </c>
      <c r="AB179">
        <f>'MEAN REVERSION MODEL'!J179</f>
        <v>0</v>
      </c>
      <c r="AC179" s="19">
        <f>'SHORT MODEL'!H179</f>
        <v>46007</v>
      </c>
      <c r="AD179" s="4">
        <f>'SHORT MODEL'!I179</f>
        <v>1</v>
      </c>
      <c r="AE179" s="19">
        <f>'SHORT MODEL'!J179</f>
        <v>46051</v>
      </c>
      <c r="AF179" s="26">
        <f>'SHORT MODEL'!K179</f>
        <v>-14.422318181152505</v>
      </c>
    </row>
    <row r="180" spans="1:32" x14ac:dyDescent="0.25">
      <c r="A180" s="14">
        <v>179</v>
      </c>
      <c r="B180" t="str">
        <f>MAIN!B180</f>
        <v>GDX US Equity</v>
      </c>
      <c r="C180" t="str">
        <f>MAIN!C180</f>
        <v>Gold Miners ETF/USA</v>
      </c>
      <c r="D180" t="str">
        <f>MAIN!D180</f>
        <v>ETF</v>
      </c>
      <c r="E180" s="4" t="s">
        <v>545</v>
      </c>
      <c r="F180">
        <f ca="1">MAIN!E180</f>
        <v>7</v>
      </c>
      <c r="G180">
        <f ca="1">'MEAN REVERSION MODEL'!K180</f>
        <v>9</v>
      </c>
      <c r="H180">
        <f ca="1">'SHORT MODEL'!M180</f>
        <v>2</v>
      </c>
      <c r="I180" s="19">
        <f>'BREAKOUTS+RETRACEMENTS'!F180</f>
        <v>46003</v>
      </c>
      <c r="J180" s="19">
        <f>'BREAKOUTS+RETRACEMENTS'!G180</f>
        <v>0</v>
      </c>
      <c r="K180" s="19">
        <f>'BREAKOUTS+RETRACEMENTS'!H180</f>
        <v>46010</v>
      </c>
      <c r="L180" s="19">
        <f>'BREAKOUTS+RETRACEMENTS'!I180</f>
        <v>0</v>
      </c>
      <c r="M180" s="19">
        <f>'BREAKOUTS+RETRACEMENTS'!J180</f>
        <v>46052</v>
      </c>
      <c r="N180" s="19">
        <f>'BREAKOUTS+RETRACEMENTS'!K180</f>
        <v>0</v>
      </c>
      <c r="O180" s="5">
        <f>MAIN!F180</f>
        <v>57.001424825099612</v>
      </c>
      <c r="P180" s="19" t="str">
        <f>MAIN!U180</f>
        <v>NEGATIVE</v>
      </c>
      <c r="Q180" s="19" t="str">
        <f>MAIN!V180</f>
        <v/>
      </c>
      <c r="R180" s="3" t="str">
        <f>MAIN!X180</f>
        <v>POSITIVE</v>
      </c>
      <c r="S180" s="19" t="str">
        <f>MAIN!AP180</f>
        <v>POSITIVE</v>
      </c>
      <c r="T180" s="19" t="str">
        <f>MAIN!AY180</f>
        <v>POSITIVE</v>
      </c>
      <c r="U180" s="26">
        <f>MAIN!AZ180</f>
        <v>66.52033654065815</v>
      </c>
      <c r="V180" s="4">
        <f>MAIN!BF180</f>
        <v>3</v>
      </c>
      <c r="W180" s="4">
        <f>MAIN!BH180</f>
        <v>0</v>
      </c>
      <c r="X180">
        <f>'MEAN REVERSION MODEL'!F180</f>
        <v>1</v>
      </c>
      <c r="Y180">
        <f>'MEAN REVERSION MODEL'!G180</f>
        <v>9</v>
      </c>
      <c r="Z180">
        <f>'MEAN REVERSION MODEL'!H180</f>
        <v>46052</v>
      </c>
      <c r="AA180">
        <f>'MEAN REVERSION MODEL'!I180</f>
        <v>1</v>
      </c>
      <c r="AB180">
        <f>'MEAN REVERSION MODEL'!J180</f>
        <v>0</v>
      </c>
      <c r="AC180" s="19">
        <f>'SHORT MODEL'!H180</f>
        <v>45982</v>
      </c>
      <c r="AD180" s="4">
        <f>'SHORT MODEL'!I180</f>
        <v>1</v>
      </c>
      <c r="AE180" s="19">
        <f>'SHORT MODEL'!J180</f>
        <v>46051</v>
      </c>
      <c r="AF180" s="26">
        <f>'SHORT MODEL'!K180</f>
        <v>-9.491487629390754</v>
      </c>
    </row>
    <row r="181" spans="1:32" x14ac:dyDescent="0.25">
      <c r="A181" s="14">
        <v>180</v>
      </c>
      <c r="B181" t="str">
        <f>MAIN!B181</f>
        <v>GDXJ US Equity</v>
      </c>
      <c r="C181" t="str">
        <f>MAIN!C181</f>
        <v>Junior Gold Miners ETF</v>
      </c>
      <c r="D181" t="str">
        <f>MAIN!D181</f>
        <v>ETF</v>
      </c>
      <c r="E181" s="4" t="s">
        <v>545</v>
      </c>
      <c r="F181">
        <f ca="1">MAIN!E181</f>
        <v>7</v>
      </c>
      <c r="G181">
        <f ca="1">'MEAN REVERSION MODEL'!K181</f>
        <v>9</v>
      </c>
      <c r="H181">
        <f ca="1">'SHORT MODEL'!M181</f>
        <v>2</v>
      </c>
      <c r="I181" s="19">
        <f>'BREAKOUTS+RETRACEMENTS'!F181</f>
        <v>46003</v>
      </c>
      <c r="J181" s="19">
        <f>'BREAKOUTS+RETRACEMENTS'!G181</f>
        <v>0</v>
      </c>
      <c r="K181" s="19">
        <f>'BREAKOUTS+RETRACEMENTS'!H181</f>
        <v>46003</v>
      </c>
      <c r="L181" s="19">
        <f>'BREAKOUTS+RETRACEMENTS'!I181</f>
        <v>0</v>
      </c>
      <c r="M181" s="19">
        <f>'BREAKOUTS+RETRACEMENTS'!J181</f>
        <v>46052</v>
      </c>
      <c r="N181" s="19">
        <f>'BREAKOUTS+RETRACEMENTS'!K181</f>
        <v>0</v>
      </c>
      <c r="O181" s="5">
        <f>MAIN!F181</f>
        <v>56.226968878255654</v>
      </c>
      <c r="P181" s="19" t="str">
        <f>MAIN!U181</f>
        <v>NEGATIVE</v>
      </c>
      <c r="Q181" s="19" t="str">
        <f>MAIN!V181</f>
        <v/>
      </c>
      <c r="R181" s="3" t="str">
        <f>MAIN!X181</f>
        <v>POSITIVE</v>
      </c>
      <c r="S181" s="19" t="str">
        <f>MAIN!AP181</f>
        <v>POSITIVE</v>
      </c>
      <c r="T181" s="19" t="str">
        <f>MAIN!AY181</f>
        <v>POSITIVE</v>
      </c>
      <c r="U181" s="26">
        <f>MAIN!AZ181</f>
        <v>64.760439242297707</v>
      </c>
      <c r="V181" s="4">
        <f>MAIN!BF181</f>
        <v>3</v>
      </c>
      <c r="W181" s="4">
        <f>MAIN!BH181</f>
        <v>0</v>
      </c>
      <c r="X181">
        <f>'MEAN REVERSION MODEL'!F181</f>
        <v>1</v>
      </c>
      <c r="Y181">
        <f>'MEAN REVERSION MODEL'!G181</f>
        <v>9</v>
      </c>
      <c r="Z181">
        <f>'MEAN REVERSION MODEL'!H181</f>
        <v>46052</v>
      </c>
      <c r="AA181">
        <f>'MEAN REVERSION MODEL'!I181</f>
        <v>1</v>
      </c>
      <c r="AB181">
        <f>'MEAN REVERSION MODEL'!J181</f>
        <v>0</v>
      </c>
      <c r="AC181" s="19">
        <f>'SHORT MODEL'!H181</f>
        <v>45982</v>
      </c>
      <c r="AD181" s="4">
        <f>'SHORT MODEL'!I181</f>
        <v>1</v>
      </c>
      <c r="AE181" s="19">
        <f>'SHORT MODEL'!J181</f>
        <v>46048</v>
      </c>
      <c r="AF181" s="26">
        <f>'SHORT MODEL'!K181</f>
        <v>-10.265941049624409</v>
      </c>
    </row>
    <row r="182" spans="1:32" x14ac:dyDescent="0.25">
      <c r="A182" s="14">
        <v>181</v>
      </c>
      <c r="B182" t="str">
        <f>MAIN!B182</f>
        <v>GLD US Equity</v>
      </c>
      <c r="C182" t="str">
        <f>MAIN!C182</f>
        <v>SPDR Gold Shares</v>
      </c>
      <c r="D182" t="str">
        <f>MAIN!D182</f>
        <v>ETF</v>
      </c>
      <c r="E182" s="4" t="s">
        <v>545</v>
      </c>
      <c r="F182">
        <f ca="1">MAIN!E182</f>
        <v>3</v>
      </c>
      <c r="G182">
        <f ca="1">'MEAN REVERSION MODEL'!K182</f>
        <v>6</v>
      </c>
      <c r="H182">
        <f ca="1">'SHORT MODEL'!M182</f>
        <v>2</v>
      </c>
      <c r="I182" s="19">
        <f>'BREAKOUTS+RETRACEMENTS'!F182</f>
        <v>46014</v>
      </c>
      <c r="J182" s="19">
        <f>'BREAKOUTS+RETRACEMENTS'!G182</f>
        <v>0</v>
      </c>
      <c r="K182" s="19">
        <f>'BREAKOUTS+RETRACEMENTS'!H182</f>
        <v>46035</v>
      </c>
      <c r="L182" s="19">
        <f>'BREAKOUTS+RETRACEMENTS'!I182</f>
        <v>0</v>
      </c>
      <c r="M182" s="19">
        <f>'BREAKOUTS+RETRACEMENTS'!J182</f>
        <v>46052</v>
      </c>
      <c r="N182" s="19">
        <f>'BREAKOUTS+RETRACEMENTS'!K182</f>
        <v>0</v>
      </c>
      <c r="O182" s="5">
        <f>MAIN!F182</f>
        <v>57.36226780531242</v>
      </c>
      <c r="P182" s="19" t="str">
        <f>MAIN!U182</f>
        <v>NEGATIVE</v>
      </c>
      <c r="Q182" s="19" t="str">
        <f>MAIN!V182</f>
        <v/>
      </c>
      <c r="R182" s="3" t="str">
        <f>MAIN!X182</f>
        <v>POSITIVE</v>
      </c>
      <c r="S182" s="19" t="str">
        <f>MAIN!AP182</f>
        <v>POSITIVE</v>
      </c>
      <c r="T182" s="19" t="str">
        <f>MAIN!AY182</f>
        <v>POSITIVE</v>
      </c>
      <c r="U182" s="26">
        <f>MAIN!AZ182</f>
        <v>78.109683141140607</v>
      </c>
      <c r="V182" s="4">
        <f>MAIN!BF182</f>
        <v>53</v>
      </c>
      <c r="W182" s="4">
        <f>MAIN!BH182</f>
        <v>0</v>
      </c>
      <c r="X182">
        <f>'MEAN REVERSION MODEL'!F182</f>
        <v>2</v>
      </c>
      <c r="Y182">
        <f>'MEAN REVERSION MODEL'!G182</f>
        <v>9</v>
      </c>
      <c r="Z182">
        <f>'MEAN REVERSION MODEL'!H182</f>
        <v>46052</v>
      </c>
      <c r="AA182">
        <f>'MEAN REVERSION MODEL'!I182</f>
        <v>0</v>
      </c>
      <c r="AB182">
        <f>'MEAN REVERSION MODEL'!J182</f>
        <v>0</v>
      </c>
      <c r="AC182" s="19">
        <f>'SHORT MODEL'!H182</f>
        <v>45978</v>
      </c>
      <c r="AD182" s="4">
        <f>'SHORT MODEL'!I182</f>
        <v>1</v>
      </c>
      <c r="AE182" s="19">
        <f>'SHORT MODEL'!J182</f>
        <v>46051</v>
      </c>
      <c r="AF182" s="26">
        <f>'SHORT MODEL'!K182</f>
        <v>-9.130639083068516</v>
      </c>
    </row>
    <row r="183" spans="1:32" x14ac:dyDescent="0.25">
      <c r="A183" s="14">
        <v>182</v>
      </c>
      <c r="B183" t="str">
        <f>MAIN!B183</f>
        <v>GLDM US Equity</v>
      </c>
      <c r="C183" t="str">
        <f>MAIN!C183</f>
        <v>SPDR Gold Min Trust</v>
      </c>
      <c r="D183" t="str">
        <f>MAIN!D183</f>
        <v>ETF</v>
      </c>
      <c r="E183" s="4" t="s">
        <v>545</v>
      </c>
      <c r="F183">
        <f ca="1">MAIN!E183</f>
        <v>3</v>
      </c>
      <c r="G183">
        <f ca="1">'MEAN REVERSION MODEL'!K183</f>
        <v>6</v>
      </c>
      <c r="H183">
        <f ca="1">'SHORT MODEL'!M183</f>
        <v>2</v>
      </c>
      <c r="I183" s="19">
        <f>'BREAKOUTS+RETRACEMENTS'!F183</f>
        <v>46014</v>
      </c>
      <c r="J183" s="19">
        <f>'BREAKOUTS+RETRACEMENTS'!G183</f>
        <v>0</v>
      </c>
      <c r="K183" s="19">
        <f>'BREAKOUTS+RETRACEMENTS'!H183</f>
        <v>46035</v>
      </c>
      <c r="L183" s="19">
        <f>'BREAKOUTS+RETRACEMENTS'!I183</f>
        <v>0</v>
      </c>
      <c r="M183" s="19">
        <f>'BREAKOUTS+RETRACEMENTS'!J183</f>
        <v>46052</v>
      </c>
      <c r="N183" s="19">
        <f>'BREAKOUTS+RETRACEMENTS'!K183</f>
        <v>0</v>
      </c>
      <c r="O183" s="5">
        <f>MAIN!F183</f>
        <v>57.386700181358847</v>
      </c>
      <c r="P183" s="19" t="str">
        <f>MAIN!U183</f>
        <v>NEGATIVE</v>
      </c>
      <c r="Q183" s="19" t="str">
        <f>MAIN!V183</f>
        <v/>
      </c>
      <c r="R183" s="3" t="str">
        <f>MAIN!X183</f>
        <v>POSITIVE</v>
      </c>
      <c r="S183" s="19" t="str">
        <f>MAIN!AP183</f>
        <v>POSITIVE</v>
      </c>
      <c r="T183" s="19" t="str">
        <f>MAIN!AY183</f>
        <v>POSITIVE</v>
      </c>
      <c r="U183" s="26">
        <f>MAIN!AZ183</f>
        <v>78.681634672637728</v>
      </c>
      <c r="V183" s="4">
        <f>MAIN!BF183</f>
        <v>53</v>
      </c>
      <c r="W183" s="4">
        <f>MAIN!BH183</f>
        <v>0</v>
      </c>
      <c r="X183">
        <f>'MEAN REVERSION MODEL'!F183</f>
        <v>2</v>
      </c>
      <c r="Y183">
        <f>'MEAN REVERSION MODEL'!G183</f>
        <v>9</v>
      </c>
      <c r="Z183">
        <f>'MEAN REVERSION MODEL'!H183</f>
        <v>46052</v>
      </c>
      <c r="AA183">
        <f>'MEAN REVERSION MODEL'!I183</f>
        <v>0</v>
      </c>
      <c r="AB183">
        <f>'MEAN REVERSION MODEL'!J183</f>
        <v>0</v>
      </c>
      <c r="AC183" s="19">
        <f>'SHORT MODEL'!H183</f>
        <v>45978</v>
      </c>
      <c r="AD183" s="4">
        <f>'SHORT MODEL'!I183</f>
        <v>1</v>
      </c>
      <c r="AE183" s="19">
        <f>'SHORT MODEL'!J183</f>
        <v>46051</v>
      </c>
      <c r="AF183" s="26">
        <f>'SHORT MODEL'!K183</f>
        <v>-9.1062124889998373</v>
      </c>
    </row>
    <row r="184" spans="1:32" x14ac:dyDescent="0.25">
      <c r="A184" s="14">
        <v>183</v>
      </c>
      <c r="B184" t="str">
        <f>MAIN!B184</f>
        <v>GOVT US Equity</v>
      </c>
      <c r="C184" t="str">
        <f>MAIN!C184</f>
        <v>U.S. Treasury Bond ETF</v>
      </c>
      <c r="D184" t="str">
        <f>MAIN!D184</f>
        <v>ETF</v>
      </c>
      <c r="E184" s="4" t="s">
        <v>545</v>
      </c>
      <c r="F184">
        <f ca="1">MAIN!E184</f>
        <v>2</v>
      </c>
      <c r="G184">
        <f ca="1">'MEAN REVERSION MODEL'!K184</f>
        <v>6</v>
      </c>
      <c r="H184">
        <f ca="1">'SHORT MODEL'!M184</f>
        <v>2</v>
      </c>
      <c r="I184" s="19">
        <f>'BREAKOUTS+RETRACEMENTS'!F184</f>
        <v>46063</v>
      </c>
      <c r="J184" s="19">
        <f>'BREAKOUTS+RETRACEMENTS'!G184</f>
        <v>0</v>
      </c>
      <c r="K184" s="19">
        <f>'BREAKOUTS+RETRACEMENTS'!H184</f>
        <v>0</v>
      </c>
      <c r="L184" s="19">
        <f>'BREAKOUTS+RETRACEMENTS'!I184</f>
        <v>45958</v>
      </c>
      <c r="M184" s="19">
        <f>'BREAKOUTS+RETRACEMENTS'!J184</f>
        <v>0</v>
      </c>
      <c r="N184" s="19">
        <f>'BREAKOUTS+RETRACEMENTS'!K184</f>
        <v>0</v>
      </c>
      <c r="O184" s="5">
        <f>MAIN!F184</f>
        <v>66.847900683891254</v>
      </c>
      <c r="P184" s="19" t="str">
        <f>MAIN!U184</f>
        <v>POSITIVE</v>
      </c>
      <c r="Q184" s="19" t="str">
        <f>MAIN!V184</f>
        <v/>
      </c>
      <c r="R184" s="3" t="str">
        <f>MAIN!X184</f>
        <v>NEGATIVE</v>
      </c>
      <c r="S184" s="19" t="str">
        <f>MAIN!AP184</f>
        <v>NEGATIVE</v>
      </c>
      <c r="T184" s="19" t="str">
        <f>MAIN!AY184</f>
        <v>NEGATIVE</v>
      </c>
      <c r="U184" s="26">
        <f>MAIN!AZ184</f>
        <v>78.794706710218449</v>
      </c>
      <c r="V184" s="4">
        <f>MAIN!BF184</f>
        <v>4</v>
      </c>
      <c r="W184" s="4">
        <f>MAIN!BH184</f>
        <v>0</v>
      </c>
      <c r="X184">
        <f>'MEAN REVERSION MODEL'!F184</f>
        <v>5</v>
      </c>
      <c r="Y184">
        <f>'MEAN REVERSION MODEL'!G184</f>
        <v>0</v>
      </c>
      <c r="Z184">
        <f>'MEAN REVERSION MODEL'!H184</f>
        <v>0</v>
      </c>
      <c r="AA184">
        <f>'MEAN REVERSION MODEL'!I184</f>
        <v>1</v>
      </c>
      <c r="AB184">
        <f>'MEAN REVERSION MODEL'!J184</f>
        <v>0</v>
      </c>
      <c r="AC184" s="19">
        <f>'SHORT MODEL'!H184</f>
        <v>45999</v>
      </c>
      <c r="AD184" s="4">
        <f>'SHORT MODEL'!I184</f>
        <v>1</v>
      </c>
      <c r="AE184" s="19">
        <f>'SHORT MODEL'!J184</f>
        <v>46063</v>
      </c>
      <c r="AF184" s="26">
        <f>'SHORT MODEL'!K184</f>
        <v>0.35402087386837877</v>
      </c>
    </row>
    <row r="185" spans="1:32" x14ac:dyDescent="0.25">
      <c r="A185" s="14">
        <v>184</v>
      </c>
      <c r="B185" t="str">
        <f>MAIN!B185</f>
        <v>GREK US Equity</v>
      </c>
      <c r="C185" t="str">
        <f>MAIN!C185</f>
        <v>MSCI Greece ETF</v>
      </c>
      <c r="D185" t="str">
        <f>MAIN!D185</f>
        <v>ETF</v>
      </c>
      <c r="E185" s="4" t="s">
        <v>545</v>
      </c>
      <c r="F185">
        <f ca="1">MAIN!E185</f>
        <v>1</v>
      </c>
      <c r="G185">
        <f ca="1">'MEAN REVERSION MODEL'!K185</f>
        <v>6</v>
      </c>
      <c r="H185">
        <f ca="1">'SHORT MODEL'!M185</f>
        <v>2</v>
      </c>
      <c r="I185" s="19">
        <f>'BREAKOUTS+RETRACEMENTS'!F185</f>
        <v>46050</v>
      </c>
      <c r="J185" s="19">
        <f>'BREAKOUTS+RETRACEMENTS'!G185</f>
        <v>0</v>
      </c>
      <c r="K185" s="19">
        <f>'BREAKOUTS+RETRACEMENTS'!H185</f>
        <v>46043</v>
      </c>
      <c r="L185" s="19">
        <f>'BREAKOUTS+RETRACEMENTS'!I185</f>
        <v>0</v>
      </c>
      <c r="M185" s="19">
        <f>'BREAKOUTS+RETRACEMENTS'!J185</f>
        <v>0</v>
      </c>
      <c r="N185" s="19">
        <f>'BREAKOUTS+RETRACEMENTS'!K185</f>
        <v>0</v>
      </c>
      <c r="O185" s="5">
        <f>MAIN!F185</f>
        <v>60.581585893302581</v>
      </c>
      <c r="P185" s="19" t="str">
        <f>MAIN!U185</f>
        <v>NEGATIVE</v>
      </c>
      <c r="Q185" s="19" t="str">
        <f>MAIN!V185</f>
        <v/>
      </c>
      <c r="R185" s="3" t="str">
        <f>MAIN!X185</f>
        <v>POSITIVE</v>
      </c>
      <c r="S185" s="19" t="str">
        <f>MAIN!AP185</f>
        <v>POSITIVE</v>
      </c>
      <c r="T185" s="19" t="str">
        <f>MAIN!AY185</f>
        <v>POSITIVE</v>
      </c>
      <c r="U185" s="26">
        <f>MAIN!AZ185</f>
        <v>86.321841100139935</v>
      </c>
      <c r="V185" s="4">
        <f>MAIN!BF185</f>
        <v>54</v>
      </c>
      <c r="W185" s="4">
        <f>MAIN!BH185</f>
        <v>0</v>
      </c>
      <c r="X185">
        <f>'MEAN REVERSION MODEL'!F185</f>
        <v>1</v>
      </c>
      <c r="Y185">
        <f>'MEAN REVERSION MODEL'!G185</f>
        <v>9</v>
      </c>
      <c r="Z185">
        <f>'MEAN REVERSION MODEL'!H185</f>
        <v>46050</v>
      </c>
      <c r="AA185">
        <f>'MEAN REVERSION MODEL'!I185</f>
        <v>0</v>
      </c>
      <c r="AB185">
        <f>'MEAN REVERSION MODEL'!J185</f>
        <v>0</v>
      </c>
      <c r="AC185" s="19">
        <f>'SHORT MODEL'!H185</f>
        <v>45979</v>
      </c>
      <c r="AD185" s="4">
        <f>'SHORT MODEL'!I185</f>
        <v>1</v>
      </c>
      <c r="AE185" s="19">
        <f>'SHORT MODEL'!J185</f>
        <v>46050</v>
      </c>
      <c r="AF185" s="26">
        <f>'SHORT MODEL'!K185</f>
        <v>-5.9113331801135658</v>
      </c>
    </row>
    <row r="186" spans="1:32" x14ac:dyDescent="0.25">
      <c r="A186" s="14">
        <v>185</v>
      </c>
      <c r="B186" t="str">
        <f>MAIN!B186</f>
        <v>GSG US Equity</v>
      </c>
      <c r="C186" t="str">
        <f>MAIN!C186</f>
        <v>S&amp;P GSCI Commodity-Indexed Trust</v>
      </c>
      <c r="D186" t="str">
        <f>MAIN!D186</f>
        <v>ETF</v>
      </c>
      <c r="E186" s="4" t="s">
        <v>545</v>
      </c>
      <c r="F186">
        <f ca="1">MAIN!E186</f>
        <v>7</v>
      </c>
      <c r="G186">
        <f ca="1">'MEAN REVERSION MODEL'!K186</f>
        <v>9</v>
      </c>
      <c r="H186">
        <f ca="1">'SHORT MODEL'!M186</f>
        <v>2</v>
      </c>
      <c r="I186" s="19">
        <f>'BREAKOUTS+RETRACEMENTS'!F186</f>
        <v>45996</v>
      </c>
      <c r="J186" s="19">
        <f>'BREAKOUTS+RETRACEMENTS'!G186</f>
        <v>0</v>
      </c>
      <c r="K186" s="19">
        <f>'BREAKOUTS+RETRACEMENTS'!H186</f>
        <v>0</v>
      </c>
      <c r="L186" s="19">
        <f>'BREAKOUTS+RETRACEMENTS'!I186</f>
        <v>46007</v>
      </c>
      <c r="M186" s="19">
        <f>'BREAKOUTS+RETRACEMENTS'!J186</f>
        <v>46055</v>
      </c>
      <c r="N186" s="19">
        <f>'BREAKOUTS+RETRACEMENTS'!K186</f>
        <v>0</v>
      </c>
      <c r="O186" s="5">
        <f>MAIN!F186</f>
        <v>56.613872827958552</v>
      </c>
      <c r="P186" s="19" t="str">
        <f>MAIN!U186</f>
        <v>NEGATIVE</v>
      </c>
      <c r="Q186" s="19" t="str">
        <f>MAIN!V186</f>
        <v/>
      </c>
      <c r="R186" s="3" t="str">
        <f>MAIN!X186</f>
        <v>POSITIVE</v>
      </c>
      <c r="S186" s="19" t="str">
        <f>MAIN!AP186</f>
        <v>POSITIVE</v>
      </c>
      <c r="T186" s="19" t="str">
        <f>MAIN!AY186</f>
        <v>POSITIVE</v>
      </c>
      <c r="U186" s="26">
        <f>MAIN!AZ186</f>
        <v>69.186080555298147</v>
      </c>
      <c r="V186" s="4">
        <f>MAIN!BF186</f>
        <v>26</v>
      </c>
      <c r="W186" s="4">
        <f>MAIN!BH186</f>
        <v>0</v>
      </c>
      <c r="X186">
        <f>'MEAN REVERSION MODEL'!F186</f>
        <v>1</v>
      </c>
      <c r="Y186">
        <f>'MEAN REVERSION MODEL'!G186</f>
        <v>9</v>
      </c>
      <c r="Z186">
        <f>'MEAN REVERSION MODEL'!H186</f>
        <v>46056</v>
      </c>
      <c r="AA186">
        <f>'MEAN REVERSION MODEL'!I186</f>
        <v>0</v>
      </c>
      <c r="AB186">
        <f>'MEAN REVERSION MODEL'!J186</f>
        <v>0</v>
      </c>
      <c r="AC186" s="19">
        <f>'SHORT MODEL'!H186</f>
        <v>46007</v>
      </c>
      <c r="AD186" s="4">
        <f>'SHORT MODEL'!I186</f>
        <v>1</v>
      </c>
      <c r="AE186" s="19">
        <f>'SHORT MODEL'!J186</f>
        <v>46051</v>
      </c>
      <c r="AF186" s="26">
        <f>'SHORT MODEL'!K186</f>
        <v>-9.8790298648354735</v>
      </c>
    </row>
    <row r="187" spans="1:32" x14ac:dyDescent="0.25">
      <c r="A187" s="14">
        <v>186</v>
      </c>
      <c r="B187" t="str">
        <f>MAIN!B187</f>
        <v>GSIE US Equity</v>
      </c>
      <c r="C187" t="str">
        <f>MAIN!C187</f>
        <v>ActiveBeta International Equity ETF</v>
      </c>
      <c r="D187" t="str">
        <f>MAIN!D187</f>
        <v>ETF</v>
      </c>
      <c r="E187" s="4" t="s">
        <v>545</v>
      </c>
      <c r="F187">
        <f ca="1">MAIN!E187</f>
        <v>2</v>
      </c>
      <c r="G187">
        <f ca="1">'MEAN REVERSION MODEL'!K187</f>
        <v>9</v>
      </c>
      <c r="H187">
        <f ca="1">'SHORT MODEL'!M187</f>
        <v>2</v>
      </c>
      <c r="I187" s="19">
        <f>'BREAKOUTS+RETRACEMENTS'!F187</f>
        <v>46063</v>
      </c>
      <c r="J187" s="19">
        <f>'BREAKOUTS+RETRACEMENTS'!G187</f>
        <v>0</v>
      </c>
      <c r="K187" s="19">
        <f>'BREAKOUTS+RETRACEMENTS'!H187</f>
        <v>0</v>
      </c>
      <c r="L187" s="19">
        <f>'BREAKOUTS+RETRACEMENTS'!I187</f>
        <v>0</v>
      </c>
      <c r="M187" s="19">
        <f>'BREAKOUTS+RETRACEMENTS'!J187</f>
        <v>0</v>
      </c>
      <c r="N187" s="19">
        <f>'BREAKOUTS+RETRACEMENTS'!K187</f>
        <v>0</v>
      </c>
      <c r="O187" s="5">
        <f>MAIN!F187</f>
        <v>69.595378468289567</v>
      </c>
      <c r="P187" s="19" t="str">
        <f>MAIN!U187</f>
        <v>POSITIVE</v>
      </c>
      <c r="Q187" s="19" t="str">
        <f>MAIN!V187</f>
        <v/>
      </c>
      <c r="R187" s="3" t="str">
        <f>MAIN!X187</f>
        <v>POSITIVE</v>
      </c>
      <c r="S187" s="19" t="str">
        <f>MAIN!AP187</f>
        <v>POSITIVE</v>
      </c>
      <c r="T187" s="19" t="str">
        <f>MAIN!AY187</f>
        <v>POSITIVE</v>
      </c>
      <c r="U187" s="26">
        <f>MAIN!AZ187</f>
        <v>95.701413398059969</v>
      </c>
      <c r="V187" s="4">
        <f>MAIN!BF187</f>
        <v>52</v>
      </c>
      <c r="W187" s="4">
        <f>MAIN!BH187</f>
        <v>0</v>
      </c>
      <c r="X187">
        <f>'MEAN REVERSION MODEL'!F187</f>
        <v>1</v>
      </c>
      <c r="Y187">
        <f>'MEAN REVERSION MODEL'!G187</f>
        <v>9</v>
      </c>
      <c r="Z187">
        <f>'MEAN REVERSION MODEL'!H187</f>
        <v>0</v>
      </c>
      <c r="AA187">
        <f>'MEAN REVERSION MODEL'!I187</f>
        <v>1</v>
      </c>
      <c r="AB187">
        <f>'MEAN REVERSION MODEL'!J187</f>
        <v>0</v>
      </c>
      <c r="AC187" s="19">
        <f>'SHORT MODEL'!H187</f>
        <v>45981</v>
      </c>
      <c r="AD187" s="4">
        <f>'SHORT MODEL'!I187</f>
        <v>1</v>
      </c>
      <c r="AE187" s="19">
        <f>'SHORT MODEL'!J187</f>
        <v>46063</v>
      </c>
      <c r="AF187" s="26">
        <f>'SHORT MODEL'!K187</f>
        <v>3.1024988022107607</v>
      </c>
    </row>
    <row r="188" spans="1:32" x14ac:dyDescent="0.25">
      <c r="A188" s="14">
        <v>187</v>
      </c>
      <c r="B188" t="str">
        <f>MAIN!B188</f>
        <v>HACK US Equity</v>
      </c>
      <c r="C188" t="str">
        <f>MAIN!C188</f>
        <v>Cybersecurity ETF</v>
      </c>
      <c r="D188" t="str">
        <f>MAIN!D188</f>
        <v>ETF</v>
      </c>
      <c r="E188" s="4" t="s">
        <v>545</v>
      </c>
      <c r="F188">
        <f ca="1">MAIN!E188</f>
        <v>-1</v>
      </c>
      <c r="G188">
        <f ca="1">'MEAN REVERSION MODEL'!K188</f>
        <v>12</v>
      </c>
      <c r="H188">
        <f ca="1">'SHORT MODEL'!M188</f>
        <v>5</v>
      </c>
      <c r="I188" s="19">
        <f>'BREAKOUTS+RETRACEMENTS'!F188</f>
        <v>0</v>
      </c>
      <c r="J188" s="19">
        <f>'BREAKOUTS+RETRACEMENTS'!G188</f>
        <v>0</v>
      </c>
      <c r="K188" s="19">
        <f>'BREAKOUTS+RETRACEMENTS'!H188</f>
        <v>0</v>
      </c>
      <c r="L188" s="19">
        <f>'BREAKOUTS+RETRACEMENTS'!I188</f>
        <v>46057</v>
      </c>
      <c r="M188" s="19">
        <f>'BREAKOUTS+RETRACEMENTS'!J188</f>
        <v>0</v>
      </c>
      <c r="N188" s="19">
        <f>'BREAKOUTS+RETRACEMENTS'!K188</f>
        <v>0</v>
      </c>
      <c r="O188" s="5">
        <f>MAIN!F188</f>
        <v>47.154493931546412</v>
      </c>
      <c r="P188" s="19" t="str">
        <f>MAIN!U188</f>
        <v>NEGATIVE</v>
      </c>
      <c r="Q188" s="19" t="str">
        <f>MAIN!V188</f>
        <v/>
      </c>
      <c r="R188" s="3" t="str">
        <f>MAIN!X188</f>
        <v>NEGATIVE</v>
      </c>
      <c r="S188" s="19" t="str">
        <f>MAIN!AP188</f>
        <v>NEGATIVE</v>
      </c>
      <c r="T188" s="19" t="str">
        <f>MAIN!AY188</f>
        <v>NEGATIVE</v>
      </c>
      <c r="U188" s="26">
        <f>MAIN!AZ188</f>
        <v>39.306799078663587</v>
      </c>
      <c r="V188" s="4">
        <f>MAIN!BF188</f>
        <v>0</v>
      </c>
      <c r="W188" s="4">
        <f>MAIN!BH188</f>
        <v>0</v>
      </c>
      <c r="X188">
        <f>'MEAN REVERSION MODEL'!F188</f>
        <v>1</v>
      </c>
      <c r="Y188">
        <f>'MEAN REVERSION MODEL'!G188</f>
        <v>6</v>
      </c>
      <c r="Z188">
        <f>'MEAN REVERSION MODEL'!H188</f>
        <v>46056</v>
      </c>
      <c r="AA188">
        <f>'MEAN REVERSION MODEL'!I188</f>
        <v>0</v>
      </c>
      <c r="AB188">
        <f>'MEAN REVERSION MODEL'!J188</f>
        <v>4</v>
      </c>
      <c r="AC188" s="19">
        <f>'SHORT MODEL'!H188</f>
        <v>46058</v>
      </c>
      <c r="AD188" s="4">
        <f>'SHORT MODEL'!I188</f>
        <v>1</v>
      </c>
      <c r="AE188" s="19">
        <f>'SHORT MODEL'!J188</f>
        <v>46049</v>
      </c>
      <c r="AF188" s="26">
        <f>'SHORT MODEL'!K188</f>
        <v>-19.338410927364521</v>
      </c>
    </row>
    <row r="189" spans="1:32" x14ac:dyDescent="0.25">
      <c r="A189" s="14">
        <v>188</v>
      </c>
      <c r="B189" t="str">
        <f>MAIN!B189</f>
        <v>HYG US Equity</v>
      </c>
      <c r="C189" t="str">
        <f>MAIN!C189</f>
        <v>iBoxx $ High Yield Corporate Bond ETF</v>
      </c>
      <c r="D189" t="str">
        <f>MAIN!D189</f>
        <v>ETF</v>
      </c>
      <c r="E189" s="4" t="s">
        <v>545</v>
      </c>
      <c r="F189">
        <f ca="1">MAIN!E189</f>
        <v>-5</v>
      </c>
      <c r="G189">
        <f ca="1">'MEAN REVERSION MODEL'!K189</f>
        <v>12</v>
      </c>
      <c r="H189">
        <f ca="1">'SHORT MODEL'!M189</f>
        <v>2</v>
      </c>
      <c r="I189" s="19">
        <f>'BREAKOUTS+RETRACEMENTS'!F189</f>
        <v>45987</v>
      </c>
      <c r="J189" s="19">
        <f>'BREAKOUTS+RETRACEMENTS'!G189</f>
        <v>0</v>
      </c>
      <c r="K189" s="19">
        <f>'BREAKOUTS+RETRACEMENTS'!H189</f>
        <v>0</v>
      </c>
      <c r="L189" s="19">
        <f>'BREAKOUTS+RETRACEMENTS'!I189</f>
        <v>45958</v>
      </c>
      <c r="M189" s="19">
        <f>'BREAKOUTS+RETRACEMENTS'!J189</f>
        <v>0</v>
      </c>
      <c r="N189" s="19">
        <f>'BREAKOUTS+RETRACEMENTS'!K189</f>
        <v>0</v>
      </c>
      <c r="O189" s="5">
        <f>MAIN!F189</f>
        <v>60.621792691801453</v>
      </c>
      <c r="P189" s="19" t="str">
        <f>MAIN!U189</f>
        <v>NEGATIVE</v>
      </c>
      <c r="Q189" s="19" t="str">
        <f>MAIN!V189</f>
        <v/>
      </c>
      <c r="R189" s="3" t="str">
        <f>MAIN!X189</f>
        <v>NEGATIVE</v>
      </c>
      <c r="S189" s="19" t="str">
        <f>MAIN!AP189</f>
        <v>NEGATIVE</v>
      </c>
      <c r="T189" s="19" t="str">
        <f>MAIN!AY189</f>
        <v>NEGATIVE</v>
      </c>
      <c r="U189" s="26">
        <f>MAIN!AZ189</f>
        <v>86.828583995304001</v>
      </c>
      <c r="V189" s="4">
        <f>MAIN!BF189</f>
        <v>54</v>
      </c>
      <c r="W189" s="4">
        <f>MAIN!BH189</f>
        <v>0</v>
      </c>
      <c r="X189">
        <f>'MEAN REVERSION MODEL'!F189</f>
        <v>2</v>
      </c>
      <c r="Y189">
        <f>'MEAN REVERSION MODEL'!G189</f>
        <v>6</v>
      </c>
      <c r="Z189">
        <f>'MEAN REVERSION MODEL'!H189</f>
        <v>0</v>
      </c>
      <c r="AA189">
        <f>'MEAN REVERSION MODEL'!I189</f>
        <v>1</v>
      </c>
      <c r="AB189">
        <f>'MEAN REVERSION MODEL'!J189</f>
        <v>4</v>
      </c>
      <c r="AC189" s="19">
        <f>'SHORT MODEL'!H189</f>
        <v>45979</v>
      </c>
      <c r="AD189" s="4">
        <f>'SHORT MODEL'!I189</f>
        <v>1</v>
      </c>
      <c r="AE189" s="19">
        <f>'SHORT MODEL'!J189</f>
        <v>46063</v>
      </c>
      <c r="AF189" s="26">
        <f>'SHORT MODEL'!K189</f>
        <v>-5.8709461958455833</v>
      </c>
    </row>
    <row r="190" spans="1:32" x14ac:dyDescent="0.25">
      <c r="A190" s="14">
        <v>189</v>
      </c>
      <c r="B190" t="str">
        <f>MAIN!B190</f>
        <v>IAU US Equity</v>
      </c>
      <c r="C190" t="str">
        <f>MAIN!C190</f>
        <v>Gold Trust</v>
      </c>
      <c r="D190" t="str">
        <f>MAIN!D190</f>
        <v>ETF</v>
      </c>
      <c r="E190" s="4" t="s">
        <v>545</v>
      </c>
      <c r="F190">
        <f ca="1">MAIN!E190</f>
        <v>3</v>
      </c>
      <c r="G190">
        <f ca="1">'MEAN REVERSION MODEL'!K190</f>
        <v>6</v>
      </c>
      <c r="H190">
        <f ca="1">'SHORT MODEL'!M190</f>
        <v>2</v>
      </c>
      <c r="I190" s="19">
        <f>'BREAKOUTS+RETRACEMENTS'!F190</f>
        <v>46014</v>
      </c>
      <c r="J190" s="19">
        <f>'BREAKOUTS+RETRACEMENTS'!G190</f>
        <v>0</v>
      </c>
      <c r="K190" s="19">
        <f>'BREAKOUTS+RETRACEMENTS'!H190</f>
        <v>46035</v>
      </c>
      <c r="L190" s="19">
        <f>'BREAKOUTS+RETRACEMENTS'!I190</f>
        <v>0</v>
      </c>
      <c r="M190" s="19">
        <f>'BREAKOUTS+RETRACEMENTS'!J190</f>
        <v>46052</v>
      </c>
      <c r="N190" s="19">
        <f>'BREAKOUTS+RETRACEMENTS'!K190</f>
        <v>0</v>
      </c>
      <c r="O190" s="5">
        <f>MAIN!F190</f>
        <v>57.429587305004738</v>
      </c>
      <c r="P190" s="19" t="str">
        <f>MAIN!U190</f>
        <v>NEGATIVE</v>
      </c>
      <c r="Q190" s="19" t="str">
        <f>MAIN!V190</f>
        <v/>
      </c>
      <c r="R190" s="3" t="str">
        <f>MAIN!X190</f>
        <v>POSITIVE</v>
      </c>
      <c r="S190" s="19" t="str">
        <f>MAIN!AP190</f>
        <v>POSITIVE</v>
      </c>
      <c r="T190" s="19" t="str">
        <f>MAIN!AY190</f>
        <v>POSITIVE</v>
      </c>
      <c r="U190" s="26">
        <f>MAIN!AZ190</f>
        <v>78.364708668825244</v>
      </c>
      <c r="V190" s="4">
        <f>MAIN!BF190</f>
        <v>53</v>
      </c>
      <c r="W190" s="4">
        <f>MAIN!BH190</f>
        <v>0</v>
      </c>
      <c r="X190">
        <f>'MEAN REVERSION MODEL'!F190</f>
        <v>2</v>
      </c>
      <c r="Y190">
        <f>'MEAN REVERSION MODEL'!G190</f>
        <v>9</v>
      </c>
      <c r="Z190">
        <f>'MEAN REVERSION MODEL'!H190</f>
        <v>46052</v>
      </c>
      <c r="AA190">
        <f>'MEAN REVERSION MODEL'!I190</f>
        <v>0</v>
      </c>
      <c r="AB190">
        <f>'MEAN REVERSION MODEL'!J190</f>
        <v>0</v>
      </c>
      <c r="AC190" s="19">
        <f>'SHORT MODEL'!H190</f>
        <v>45978</v>
      </c>
      <c r="AD190" s="4">
        <f>'SHORT MODEL'!I190</f>
        <v>1</v>
      </c>
      <c r="AE190" s="19">
        <f>'SHORT MODEL'!J190</f>
        <v>46051</v>
      </c>
      <c r="AF190" s="26">
        <f>'SHORT MODEL'!K190</f>
        <v>-9.0633202141147748</v>
      </c>
    </row>
    <row r="191" spans="1:32" x14ac:dyDescent="0.25">
      <c r="A191" s="14">
        <v>190</v>
      </c>
      <c r="B191" t="str">
        <f>MAIN!B191</f>
        <v>IBB US Equity</v>
      </c>
      <c r="C191" t="str">
        <f>MAIN!C191</f>
        <v>Biotechnology ETF</v>
      </c>
      <c r="D191" t="str">
        <f>MAIN!D191</f>
        <v>ETF</v>
      </c>
      <c r="E191" s="4" t="s">
        <v>545</v>
      </c>
      <c r="F191">
        <f ca="1">MAIN!E191</f>
        <v>1</v>
      </c>
      <c r="G191">
        <f ca="1">'MEAN REVERSION MODEL'!K191</f>
        <v>6</v>
      </c>
      <c r="H191">
        <f ca="1">'SHORT MODEL'!M191</f>
        <v>6</v>
      </c>
      <c r="I191" s="19">
        <f>'BREAKOUTS+RETRACEMENTS'!F191</f>
        <v>45958</v>
      </c>
      <c r="J191" s="19">
        <f>'BREAKOUTS+RETRACEMENTS'!G191</f>
        <v>0</v>
      </c>
      <c r="K191" s="19">
        <f>'BREAKOUTS+RETRACEMENTS'!H191</f>
        <v>0</v>
      </c>
      <c r="L191" s="19">
        <f>'BREAKOUTS+RETRACEMENTS'!I191</f>
        <v>0</v>
      </c>
      <c r="M191" s="19">
        <f>'BREAKOUTS+RETRACEMENTS'!J191</f>
        <v>46000</v>
      </c>
      <c r="N191" s="19">
        <f>'BREAKOUTS+RETRACEMENTS'!K191</f>
        <v>0</v>
      </c>
      <c r="O191" s="5">
        <f>MAIN!F191</f>
        <v>48.590553001760107</v>
      </c>
      <c r="P191" s="19" t="str">
        <f>MAIN!U191</f>
        <v>NEGATIVE</v>
      </c>
      <c r="Q191" s="19" t="str">
        <f>MAIN!V191</f>
        <v/>
      </c>
      <c r="R191" s="3" t="str">
        <f>MAIN!X191</f>
        <v>SELL</v>
      </c>
      <c r="S191" s="19" t="str">
        <f>MAIN!AP191</f>
        <v>POSITIVE</v>
      </c>
      <c r="T191" s="19" t="str">
        <f>MAIN!AY191</f>
        <v>POSITIVE</v>
      </c>
      <c r="U191" s="26">
        <f>MAIN!AZ191</f>
        <v>52.745804160134796</v>
      </c>
      <c r="V191" s="4">
        <f>MAIN!BF191</f>
        <v>0</v>
      </c>
      <c r="W191" s="4">
        <f>MAIN!BH191</f>
        <v>0</v>
      </c>
      <c r="X191">
        <f>'MEAN REVERSION MODEL'!F191</f>
        <v>2</v>
      </c>
      <c r="Y191">
        <f>'MEAN REVERSION MODEL'!G191</f>
        <v>0</v>
      </c>
      <c r="Z191">
        <f>'MEAN REVERSION MODEL'!H191</f>
        <v>0</v>
      </c>
      <c r="AA191">
        <f>'MEAN REVERSION MODEL'!I191</f>
        <v>0</v>
      </c>
      <c r="AB191">
        <f>'MEAN REVERSION MODEL'!J191</f>
        <v>4</v>
      </c>
      <c r="AC191" s="19">
        <f>'SHORT MODEL'!H191</f>
        <v>45975</v>
      </c>
      <c r="AD191" s="4">
        <f>'SHORT MODEL'!I191</f>
        <v>1</v>
      </c>
      <c r="AE191" s="19">
        <f>'SHORT MODEL'!J191</f>
        <v>46044</v>
      </c>
      <c r="AF191" s="26">
        <f>'SHORT MODEL'!K191</f>
        <v>-17.902352899667832</v>
      </c>
    </row>
    <row r="192" spans="1:32" x14ac:dyDescent="0.25">
      <c r="A192" s="14">
        <v>191</v>
      </c>
      <c r="B192" t="str">
        <f>MAIN!B192</f>
        <v>IBIT US Equity</v>
      </c>
      <c r="C192" t="str">
        <f>MAIN!C192</f>
        <v>Bitcoin Trust ETF</v>
      </c>
      <c r="D192" t="str">
        <f>MAIN!D192</f>
        <v>ETF</v>
      </c>
      <c r="E192" s="4" t="s">
        <v>545</v>
      </c>
      <c r="F192">
        <f ca="1">MAIN!E192</f>
        <v>-1</v>
      </c>
      <c r="G192">
        <f ca="1">'MEAN REVERSION MODEL'!K192</f>
        <v>9</v>
      </c>
      <c r="H192">
        <f ca="1">'SHORT MODEL'!M192</f>
        <v>7</v>
      </c>
      <c r="I192" s="19">
        <f>'BREAKOUTS+RETRACEMENTS'!F192</f>
        <v>0</v>
      </c>
      <c r="J192" s="19">
        <f>'BREAKOUTS+RETRACEMENTS'!G192</f>
        <v>0</v>
      </c>
      <c r="K192" s="19">
        <f>'BREAKOUTS+RETRACEMENTS'!H192</f>
        <v>0</v>
      </c>
      <c r="L192" s="19">
        <f>'BREAKOUTS+RETRACEMENTS'!I192</f>
        <v>0</v>
      </c>
      <c r="M192" s="19">
        <f>'BREAKOUTS+RETRACEMENTS'!J192</f>
        <v>0</v>
      </c>
      <c r="N192" s="19">
        <f>'BREAKOUTS+RETRACEMENTS'!K192</f>
        <v>0</v>
      </c>
      <c r="O192" s="5">
        <f>MAIN!F192</f>
        <v>30.678143315316959</v>
      </c>
      <c r="P192" s="19" t="str">
        <f>MAIN!U192</f>
        <v>NEGATIVE</v>
      </c>
      <c r="Q192" s="19" t="str">
        <f>MAIN!V192</f>
        <v/>
      </c>
      <c r="R192" s="3" t="str">
        <f>MAIN!X192</f>
        <v>NEGATIVE</v>
      </c>
      <c r="S192" s="19" t="str">
        <f>MAIN!AP192</f>
        <v>NEGATIVE</v>
      </c>
      <c r="T192" s="19" t="str">
        <f>MAIN!AY192</f>
        <v>NEGATIVE</v>
      </c>
      <c r="U192" s="26">
        <f>MAIN!AZ192</f>
        <v>15.661258926098085</v>
      </c>
      <c r="V192" s="4">
        <f>MAIN!BF192</f>
        <v>0</v>
      </c>
      <c r="W192" s="4">
        <f>MAIN!BH192</f>
        <v>0</v>
      </c>
      <c r="X192">
        <f>'MEAN REVERSION MODEL'!F192</f>
        <v>0</v>
      </c>
      <c r="Y192">
        <f>'MEAN REVERSION MODEL'!G192</f>
        <v>4</v>
      </c>
      <c r="Z192">
        <f>'MEAN REVERSION MODEL'!H192</f>
        <v>46058</v>
      </c>
      <c r="AA192">
        <f>'MEAN REVERSION MODEL'!I192</f>
        <v>0</v>
      </c>
      <c r="AB192">
        <f>'MEAN REVERSION MODEL'!J192</f>
        <v>4</v>
      </c>
      <c r="AC192" s="19">
        <f>'SHORT MODEL'!H192</f>
        <v>46058</v>
      </c>
      <c r="AD192" s="4">
        <f>'SHORT MODEL'!I192</f>
        <v>1</v>
      </c>
      <c r="AE192" s="19">
        <f>'SHORT MODEL'!J192</f>
        <v>46036</v>
      </c>
      <c r="AF192" s="26">
        <f>'SHORT MODEL'!K192</f>
        <v>-35.814767733791726</v>
      </c>
    </row>
    <row r="193" spans="1:32" x14ac:dyDescent="0.25">
      <c r="A193" s="14">
        <v>192</v>
      </c>
      <c r="B193" t="str">
        <f>MAIN!B193</f>
        <v>IBUY US Equity</v>
      </c>
      <c r="C193" t="str">
        <f>MAIN!C193</f>
        <v>Online Retail ETF</v>
      </c>
      <c r="D193" t="str">
        <f>MAIN!D193</f>
        <v>ETF</v>
      </c>
      <c r="E193" s="4" t="s">
        <v>545</v>
      </c>
      <c r="F193">
        <f ca="1">MAIN!E193</f>
        <v>-1</v>
      </c>
      <c r="G193">
        <f ca="1">'MEAN REVERSION MODEL'!K193</f>
        <v>12</v>
      </c>
      <c r="H193">
        <f ca="1">'SHORT MODEL'!M193</f>
        <v>7</v>
      </c>
      <c r="I193" s="19">
        <f>'BREAKOUTS+RETRACEMENTS'!F193</f>
        <v>0</v>
      </c>
      <c r="J193" s="19">
        <f>'BREAKOUTS+RETRACEMENTS'!G193</f>
        <v>0</v>
      </c>
      <c r="K193" s="19">
        <f>'BREAKOUTS+RETRACEMENTS'!H193</f>
        <v>0</v>
      </c>
      <c r="L193" s="19">
        <f>'BREAKOUTS+RETRACEMENTS'!I193</f>
        <v>0</v>
      </c>
      <c r="M193" s="19">
        <f>'BREAKOUTS+RETRACEMENTS'!J193</f>
        <v>0</v>
      </c>
      <c r="N193" s="19">
        <f>'BREAKOUTS+RETRACEMENTS'!K193</f>
        <v>0</v>
      </c>
      <c r="O193" s="5">
        <f>MAIN!F193</f>
        <v>30.339168132899147</v>
      </c>
      <c r="P193" s="19" t="str">
        <f>MAIN!U193</f>
        <v>NEGATIVE</v>
      </c>
      <c r="Q193" s="19" t="str">
        <f>MAIN!V193</f>
        <v/>
      </c>
      <c r="R193" s="3" t="str">
        <f>MAIN!X193</f>
        <v>NEGATIVE</v>
      </c>
      <c r="S193" s="19" t="str">
        <f>MAIN!AP193</f>
        <v>NEGATIVE</v>
      </c>
      <c r="T193" s="19" t="str">
        <f>MAIN!AY193</f>
        <v>NEGATIVE</v>
      </c>
      <c r="U193" s="26">
        <f>MAIN!AZ193</f>
        <v>19.086497472851775</v>
      </c>
      <c r="V193" s="4">
        <f>MAIN!BF193</f>
        <v>0</v>
      </c>
      <c r="W193" s="4">
        <f>MAIN!BH193</f>
        <v>0</v>
      </c>
      <c r="X193">
        <f>'MEAN REVERSION MODEL'!F193</f>
        <v>2</v>
      </c>
      <c r="Y193">
        <f>'MEAN REVERSION MODEL'!G193</f>
        <v>6</v>
      </c>
      <c r="Z193">
        <f>'MEAN REVERSION MODEL'!H193</f>
        <v>46057</v>
      </c>
      <c r="AA193">
        <f>'MEAN REVERSION MODEL'!I193</f>
        <v>0</v>
      </c>
      <c r="AB193">
        <f>'MEAN REVERSION MODEL'!J193</f>
        <v>4</v>
      </c>
      <c r="AC193" s="19">
        <f>'SHORT MODEL'!H193</f>
        <v>46058</v>
      </c>
      <c r="AD193" s="4">
        <f>'SHORT MODEL'!I193</f>
        <v>1</v>
      </c>
      <c r="AE193" s="19">
        <f>'SHORT MODEL'!J193</f>
        <v>46034</v>
      </c>
      <c r="AF193" s="26">
        <f>'SHORT MODEL'!K193</f>
        <v>-36.153730205574419</v>
      </c>
    </row>
    <row r="194" spans="1:32" x14ac:dyDescent="0.25">
      <c r="A194" s="14">
        <v>193</v>
      </c>
      <c r="B194" t="str">
        <f>MAIN!B194</f>
        <v>ICLN US Equity</v>
      </c>
      <c r="C194" t="str">
        <f>MAIN!C194</f>
        <v>Global Clean Energy ETF</v>
      </c>
      <c r="D194" t="str">
        <f>MAIN!D194</f>
        <v>ETF</v>
      </c>
      <c r="E194" s="4" t="s">
        <v>545</v>
      </c>
      <c r="F194">
        <f ca="1">MAIN!E194</f>
        <v>5</v>
      </c>
      <c r="G194">
        <f ca="1">'MEAN REVERSION MODEL'!K194</f>
        <v>6</v>
      </c>
      <c r="H194">
        <f ca="1">'SHORT MODEL'!M194</f>
        <v>2</v>
      </c>
      <c r="I194" s="19">
        <f>'BREAKOUTS+RETRACEMENTS'!F194</f>
        <v>45964</v>
      </c>
      <c r="J194" s="19">
        <f>'BREAKOUTS+RETRACEMENTS'!G194</f>
        <v>0</v>
      </c>
      <c r="K194" s="19">
        <f>'BREAKOUTS+RETRACEMENTS'!H194</f>
        <v>46049</v>
      </c>
      <c r="L194" s="19">
        <f>'BREAKOUTS+RETRACEMENTS'!I194</f>
        <v>0</v>
      </c>
      <c r="M194" s="19">
        <f>'BREAKOUTS+RETRACEMENTS'!J194</f>
        <v>0</v>
      </c>
      <c r="N194" s="19">
        <f>'BREAKOUTS+RETRACEMENTS'!K194</f>
        <v>0</v>
      </c>
      <c r="O194" s="5">
        <f>MAIN!F194</f>
        <v>61.022312106046705</v>
      </c>
      <c r="P194" s="19" t="str">
        <f>MAIN!U194</f>
        <v>NEGATIVE</v>
      </c>
      <c r="Q194" s="19" t="str">
        <f>MAIN!V194</f>
        <v/>
      </c>
      <c r="R194" s="3" t="str">
        <f>MAIN!X194</f>
        <v>POSITIVE</v>
      </c>
      <c r="S194" s="19" t="str">
        <f>MAIN!AP194</f>
        <v>POSITIVE</v>
      </c>
      <c r="T194" s="19" t="str">
        <f>MAIN!AY194</f>
        <v>POSITIVE</v>
      </c>
      <c r="U194" s="26">
        <f>MAIN!AZ194</f>
        <v>85.942390258636365</v>
      </c>
      <c r="V194" s="4">
        <f>MAIN!BF194</f>
        <v>27</v>
      </c>
      <c r="W194" s="4">
        <f>MAIN!BH194</f>
        <v>0</v>
      </c>
      <c r="X194">
        <f>'MEAN REVERSION MODEL'!F194</f>
        <v>2</v>
      </c>
      <c r="Y194">
        <f>'MEAN REVERSION MODEL'!G194</f>
        <v>5</v>
      </c>
      <c r="Z194">
        <f>'MEAN REVERSION MODEL'!H194</f>
        <v>0</v>
      </c>
      <c r="AA194">
        <f>'MEAN REVERSION MODEL'!I194</f>
        <v>0</v>
      </c>
      <c r="AB194">
        <f>'MEAN REVERSION MODEL'!J194</f>
        <v>0</v>
      </c>
      <c r="AC194" s="19">
        <f>'SHORT MODEL'!H194</f>
        <v>45982</v>
      </c>
      <c r="AD194" s="4">
        <f>'SHORT MODEL'!I194</f>
        <v>1</v>
      </c>
      <c r="AE194" s="19">
        <f>'SHORT MODEL'!J194</f>
        <v>46057</v>
      </c>
      <c r="AF194" s="26">
        <f>'SHORT MODEL'!K194</f>
        <v>-5.4706074407314844</v>
      </c>
    </row>
    <row r="195" spans="1:32" x14ac:dyDescent="0.25">
      <c r="A195" s="14">
        <v>194</v>
      </c>
      <c r="B195" t="str">
        <f>MAIN!B195</f>
        <v>IDRV US Equity</v>
      </c>
      <c r="C195" t="str">
        <f>MAIN!C195</f>
        <v>Self-Driving EV and Tech ETF</v>
      </c>
      <c r="D195" t="str">
        <f>MAIN!D195</f>
        <v>ETF</v>
      </c>
      <c r="E195" s="4" t="s">
        <v>545</v>
      </c>
      <c r="F195">
        <f ca="1">MAIN!E195</f>
        <v>5</v>
      </c>
      <c r="G195">
        <f ca="1">'MEAN REVERSION MODEL'!K195</f>
        <v>9</v>
      </c>
      <c r="H195">
        <f ca="1">'SHORT MODEL'!M195</f>
        <v>4</v>
      </c>
      <c r="I195" s="19">
        <f>'BREAKOUTS+RETRACEMENTS'!F195</f>
        <v>45959</v>
      </c>
      <c r="J195" s="19">
        <f>'BREAKOUTS+RETRACEMENTS'!G195</f>
        <v>0</v>
      </c>
      <c r="K195" s="19">
        <f>'BREAKOUTS+RETRACEMENTS'!H195</f>
        <v>45974</v>
      </c>
      <c r="L195" s="19">
        <f>'BREAKOUTS+RETRACEMENTS'!I195</f>
        <v>0</v>
      </c>
      <c r="M195" s="19">
        <f>'BREAKOUTS+RETRACEMENTS'!J195</f>
        <v>0</v>
      </c>
      <c r="N195" s="19">
        <f>'BREAKOUTS+RETRACEMENTS'!K195</f>
        <v>0</v>
      </c>
      <c r="O195" s="5">
        <f>MAIN!F195</f>
        <v>54.947822907943724</v>
      </c>
      <c r="P195" s="19" t="str">
        <f>MAIN!U195</f>
        <v>NEGATIVE</v>
      </c>
      <c r="Q195" s="19" t="str">
        <f>MAIN!V195</f>
        <v/>
      </c>
      <c r="R195" s="3" t="str">
        <f>MAIN!X195</f>
        <v>POSITIVE</v>
      </c>
      <c r="S195" s="19" t="str">
        <f>MAIN!AP195</f>
        <v>POSITIVE</v>
      </c>
      <c r="T195" s="19" t="str">
        <f>MAIN!AY195</f>
        <v>POSITIVE</v>
      </c>
      <c r="U195" s="26">
        <f>MAIN!AZ195</f>
        <v>59.464882770870524</v>
      </c>
      <c r="V195" s="4">
        <f>MAIN!BF195</f>
        <v>2</v>
      </c>
      <c r="W195" s="4">
        <f>MAIN!BH195</f>
        <v>0</v>
      </c>
      <c r="X195">
        <f>'MEAN REVERSION MODEL'!F195</f>
        <v>0</v>
      </c>
      <c r="Y195">
        <f>'MEAN REVERSION MODEL'!G195</f>
        <v>9</v>
      </c>
      <c r="Z195">
        <f>'MEAN REVERSION MODEL'!H195</f>
        <v>0</v>
      </c>
      <c r="AA195">
        <f>'MEAN REVERSION MODEL'!I195</f>
        <v>1</v>
      </c>
      <c r="AB195">
        <f>'MEAN REVERSION MODEL'!J195</f>
        <v>4</v>
      </c>
      <c r="AC195" s="19">
        <f>'SHORT MODEL'!H195</f>
        <v>45982</v>
      </c>
      <c r="AD195" s="4">
        <f>'SHORT MODEL'!I195</f>
        <v>1</v>
      </c>
      <c r="AE195" s="19">
        <f>'SHORT MODEL'!J195</f>
        <v>46044</v>
      </c>
      <c r="AF195" s="26">
        <f>'SHORT MODEL'!K195</f>
        <v>-11.545084803404983</v>
      </c>
    </row>
    <row r="196" spans="1:32" x14ac:dyDescent="0.25">
      <c r="A196" s="14">
        <v>195</v>
      </c>
      <c r="B196" t="str">
        <f>MAIN!B196</f>
        <v>IFRA US Equity</v>
      </c>
      <c r="C196" t="str">
        <f>MAIN!C196</f>
        <v>U.S. Infrastructure ETF</v>
      </c>
      <c r="D196" t="str">
        <f>MAIN!D196</f>
        <v>ETF</v>
      </c>
      <c r="E196" s="4" t="s">
        <v>545</v>
      </c>
      <c r="F196">
        <f ca="1">MAIN!E196</f>
        <v>3</v>
      </c>
      <c r="G196">
        <f ca="1">'MEAN REVERSION MODEL'!K196</f>
        <v>9</v>
      </c>
      <c r="H196">
        <f ca="1">'SHORT MODEL'!M196</f>
        <v>2</v>
      </c>
      <c r="I196" s="19">
        <f>'BREAKOUTS+RETRACEMENTS'!F196</f>
        <v>46028</v>
      </c>
      <c r="J196" s="19">
        <f>'BREAKOUTS+RETRACEMENTS'!G196</f>
        <v>0</v>
      </c>
      <c r="K196" s="19">
        <f>'BREAKOUTS+RETRACEMENTS'!H196</f>
        <v>46059</v>
      </c>
      <c r="L196" s="19">
        <f>'BREAKOUTS+RETRACEMENTS'!I196</f>
        <v>0</v>
      </c>
      <c r="M196" s="19">
        <f>'BREAKOUTS+RETRACEMENTS'!J196</f>
        <v>0</v>
      </c>
      <c r="N196" s="19">
        <f>'BREAKOUTS+RETRACEMENTS'!K196</f>
        <v>0</v>
      </c>
      <c r="O196" s="5">
        <f>MAIN!F196</f>
        <v>74.904456835933416</v>
      </c>
      <c r="P196" s="19" t="str">
        <f>MAIN!U196</f>
        <v>POSITIVE</v>
      </c>
      <c r="Q196" s="19" t="str">
        <f>MAIN!V196</f>
        <v/>
      </c>
      <c r="R196" s="3" t="str">
        <f>MAIN!X196</f>
        <v>POSITIVE</v>
      </c>
      <c r="S196" s="19" t="str">
        <f>MAIN!AP196</f>
        <v>POSITIVE</v>
      </c>
      <c r="T196" s="19" t="str">
        <f>MAIN!AY196</f>
        <v>POSITIVE</v>
      </c>
      <c r="U196" s="26">
        <f>MAIN!AZ196</f>
        <v>86.934199684557413</v>
      </c>
      <c r="V196" s="4">
        <f>MAIN!BF196</f>
        <v>52</v>
      </c>
      <c r="W196" s="4">
        <f>MAIN!BH196</f>
        <v>0</v>
      </c>
      <c r="X196">
        <f>'MEAN REVERSION MODEL'!F196</f>
        <v>4</v>
      </c>
      <c r="Y196">
        <f>'MEAN REVERSION MODEL'!G196</f>
        <v>6</v>
      </c>
      <c r="Z196">
        <f>'MEAN REVERSION MODEL'!H196</f>
        <v>46051</v>
      </c>
      <c r="AA196">
        <f>'MEAN REVERSION MODEL'!I196</f>
        <v>1</v>
      </c>
      <c r="AB196">
        <f>'MEAN REVERSION MODEL'!J196</f>
        <v>0</v>
      </c>
      <c r="AC196" s="19">
        <f>'SHORT MODEL'!H196</f>
        <v>45982</v>
      </c>
      <c r="AD196" s="4">
        <f>'SHORT MODEL'!I196</f>
        <v>1</v>
      </c>
      <c r="AE196" s="19">
        <f>'SHORT MODEL'!J196</f>
        <v>46063</v>
      </c>
      <c r="AF196" s="26">
        <f>'SHORT MODEL'!K196</f>
        <v>8.4115418347628008</v>
      </c>
    </row>
    <row r="197" spans="1:32" x14ac:dyDescent="0.25">
      <c r="A197" s="14">
        <v>196</v>
      </c>
      <c r="B197" t="str">
        <f>MAIN!B197</f>
        <v>IGV US Equity</v>
      </c>
      <c r="C197" t="str">
        <f>MAIN!C197</f>
        <v>Expanded Tech-Software Sector ETF</v>
      </c>
      <c r="D197" t="str">
        <f>MAIN!D197</f>
        <v>ETF</v>
      </c>
      <c r="E197" s="4" t="s">
        <v>545</v>
      </c>
      <c r="F197">
        <f ca="1">MAIN!E197</f>
        <v>-1</v>
      </c>
      <c r="G197">
        <f ca="1">'MEAN REVERSION MODEL'!K197</f>
        <v>12</v>
      </c>
      <c r="H197">
        <f ca="1">'SHORT MODEL'!M197</f>
        <v>7</v>
      </c>
      <c r="I197" s="19">
        <f>'BREAKOUTS+RETRACEMENTS'!F197</f>
        <v>0</v>
      </c>
      <c r="J197" s="19">
        <f>'BREAKOUTS+RETRACEMENTS'!G197</f>
        <v>0</v>
      </c>
      <c r="K197" s="19">
        <f>'BREAKOUTS+RETRACEMENTS'!H197</f>
        <v>0</v>
      </c>
      <c r="L197" s="19">
        <f>'BREAKOUTS+RETRACEMENTS'!I197</f>
        <v>46036</v>
      </c>
      <c r="M197" s="19">
        <f>'BREAKOUTS+RETRACEMENTS'!J197</f>
        <v>0</v>
      </c>
      <c r="N197" s="19">
        <f>'BREAKOUTS+RETRACEMENTS'!K197</f>
        <v>0</v>
      </c>
      <c r="O197" s="5">
        <f>MAIN!F197</f>
        <v>32.147897635988798</v>
      </c>
      <c r="P197" s="19" t="str">
        <f>MAIN!U197</f>
        <v>NEGATIVE</v>
      </c>
      <c r="Q197" s="19" t="str">
        <f>MAIN!V197</f>
        <v/>
      </c>
      <c r="R197" s="3" t="str">
        <f>MAIN!X197</f>
        <v>NEGATIVE</v>
      </c>
      <c r="S197" s="19" t="str">
        <f>MAIN!AP197</f>
        <v>NEGATIVE</v>
      </c>
      <c r="T197" s="19" t="str">
        <f>MAIN!AY197</f>
        <v>NEGATIVE</v>
      </c>
      <c r="U197" s="26">
        <f>MAIN!AZ197</f>
        <v>22.547837911263287</v>
      </c>
      <c r="V197" s="4">
        <f>MAIN!BF197</f>
        <v>0</v>
      </c>
      <c r="W197" s="4">
        <f>MAIN!BH197</f>
        <v>0</v>
      </c>
      <c r="X197">
        <f>'MEAN REVERSION MODEL'!F197</f>
        <v>1</v>
      </c>
      <c r="Y197">
        <f>'MEAN REVERSION MODEL'!G197</f>
        <v>6</v>
      </c>
      <c r="Z197">
        <f>'MEAN REVERSION MODEL'!H197</f>
        <v>46057</v>
      </c>
      <c r="AA197">
        <f>'MEAN REVERSION MODEL'!I197</f>
        <v>0</v>
      </c>
      <c r="AB197">
        <f>'MEAN REVERSION MODEL'!J197</f>
        <v>4</v>
      </c>
      <c r="AC197" s="19">
        <f>'SHORT MODEL'!H197</f>
        <v>46058</v>
      </c>
      <c r="AD197" s="4">
        <f>'SHORT MODEL'!I197</f>
        <v>1</v>
      </c>
      <c r="AE197" s="19">
        <f>'SHORT MODEL'!J197</f>
        <v>46034</v>
      </c>
      <c r="AF197" s="26">
        <f>'SHORT MODEL'!K197</f>
        <v>-34.345021431863799</v>
      </c>
    </row>
    <row r="198" spans="1:32" x14ac:dyDescent="0.25">
      <c r="A198" s="14">
        <v>197</v>
      </c>
      <c r="B198" t="str">
        <f>MAIN!B198</f>
        <v>IJR US Equity</v>
      </c>
      <c r="C198" t="str">
        <f>MAIN!C198</f>
        <v>Core S&amp;P Small-Cap ETF</v>
      </c>
      <c r="D198" t="str">
        <f>MAIN!D198</f>
        <v>ETF</v>
      </c>
      <c r="E198" s="4" t="s">
        <v>545</v>
      </c>
      <c r="F198">
        <f ca="1">MAIN!E198</f>
        <v>6</v>
      </c>
      <c r="G198">
        <f ca="1">'MEAN REVERSION MODEL'!K198</f>
        <v>9</v>
      </c>
      <c r="H198">
        <f ca="1">'SHORT MODEL'!M198</f>
        <v>2</v>
      </c>
      <c r="I198" s="19">
        <f>'BREAKOUTS+RETRACEMENTS'!F198</f>
        <v>46031</v>
      </c>
      <c r="J198" s="19">
        <f>'BREAKOUTS+RETRACEMENTS'!G198</f>
        <v>0</v>
      </c>
      <c r="K198" s="19">
        <f>'BREAKOUTS+RETRACEMENTS'!H198</f>
        <v>0</v>
      </c>
      <c r="L198" s="19">
        <f>'BREAKOUTS+RETRACEMENTS'!I198</f>
        <v>45964</v>
      </c>
      <c r="M198" s="19">
        <f>'BREAKOUTS+RETRACEMENTS'!J198</f>
        <v>0</v>
      </c>
      <c r="N198" s="19">
        <f>'BREAKOUTS+RETRACEMENTS'!K198</f>
        <v>0</v>
      </c>
      <c r="O198" s="5">
        <f>MAIN!F198</f>
        <v>67.009632216899888</v>
      </c>
      <c r="P198" s="19" t="str">
        <f>MAIN!U198</f>
        <v>POSITIVE</v>
      </c>
      <c r="Q198" s="19" t="str">
        <f>MAIN!V198</f>
        <v/>
      </c>
      <c r="R198" s="3" t="str">
        <f>MAIN!X198</f>
        <v>POSITIVE</v>
      </c>
      <c r="S198" s="19" t="str">
        <f>MAIN!AP198</f>
        <v>POSITIVE</v>
      </c>
      <c r="T198" s="19" t="str">
        <f>MAIN!AY198</f>
        <v>POSITIVE</v>
      </c>
      <c r="U198" s="26">
        <f>MAIN!AZ198</f>
        <v>79.758844449308668</v>
      </c>
      <c r="V198" s="4">
        <f>MAIN!BF198</f>
        <v>27</v>
      </c>
      <c r="W198" s="4">
        <f>MAIN!BH198</f>
        <v>0</v>
      </c>
      <c r="X198">
        <f>'MEAN REVERSION MODEL'!F198</f>
        <v>1</v>
      </c>
      <c r="Y198">
        <f>'MEAN REVERSION MODEL'!G198</f>
        <v>6</v>
      </c>
      <c r="Z198">
        <f>'MEAN REVERSION MODEL'!H198</f>
        <v>0</v>
      </c>
      <c r="AA198">
        <f>'MEAN REVERSION MODEL'!I198</f>
        <v>1</v>
      </c>
      <c r="AB198">
        <f>'MEAN REVERSION MODEL'!J198</f>
        <v>0</v>
      </c>
      <c r="AC198" s="19">
        <f>'SHORT MODEL'!H198</f>
        <v>45981</v>
      </c>
      <c r="AD198" s="4">
        <f>'SHORT MODEL'!I198</f>
        <v>1</v>
      </c>
      <c r="AE198" s="19">
        <f>'SHORT MODEL'!J198</f>
        <v>46063</v>
      </c>
      <c r="AF198" s="26">
        <f>'SHORT MODEL'!K198</f>
        <v>0.51671625999456694</v>
      </c>
    </row>
    <row r="199" spans="1:32" x14ac:dyDescent="0.25">
      <c r="A199" s="14">
        <v>198</v>
      </c>
      <c r="B199" t="str">
        <f>MAIN!B199</f>
        <v>INDA US Equity</v>
      </c>
      <c r="C199" t="str">
        <f>MAIN!C199</f>
        <v>MSCI India ETF</v>
      </c>
      <c r="D199" t="str">
        <f>MAIN!D199</f>
        <v>ETF</v>
      </c>
      <c r="E199" s="4" t="s">
        <v>545</v>
      </c>
      <c r="F199">
        <f ca="1">MAIN!E199</f>
        <v>4</v>
      </c>
      <c r="G199">
        <f ca="1">'MEAN REVERSION MODEL'!K199</f>
        <v>12</v>
      </c>
      <c r="H199">
        <f ca="1">'SHORT MODEL'!M199</f>
        <v>2</v>
      </c>
      <c r="I199" s="19">
        <f>'BREAKOUTS+RETRACEMENTS'!F199</f>
        <v>0</v>
      </c>
      <c r="J199" s="19">
        <f>'BREAKOUTS+RETRACEMENTS'!G199</f>
        <v>0</v>
      </c>
      <c r="K199" s="19">
        <f>'BREAKOUTS+RETRACEMENTS'!H199</f>
        <v>0</v>
      </c>
      <c r="L199" s="19">
        <f>'BREAKOUTS+RETRACEMENTS'!I199</f>
        <v>46031</v>
      </c>
      <c r="M199" s="19">
        <f>'BREAKOUTS+RETRACEMENTS'!J199</f>
        <v>0</v>
      </c>
      <c r="N199" s="19">
        <f>'BREAKOUTS+RETRACEMENTS'!K199</f>
        <v>0</v>
      </c>
      <c r="O199" s="5">
        <f>MAIN!F199</f>
        <v>58.992940237705454</v>
      </c>
      <c r="P199" s="19" t="str">
        <f>MAIN!U199</f>
        <v>NEGATIVE</v>
      </c>
      <c r="Q199" s="19" t="str">
        <f>MAIN!V199</f>
        <v/>
      </c>
      <c r="R199" s="3" t="str">
        <f>MAIN!X199</f>
        <v>BUY</v>
      </c>
      <c r="S199" s="19" t="str">
        <f>MAIN!AP199</f>
        <v>NEGATIVE</v>
      </c>
      <c r="T199" s="19" t="str">
        <f>MAIN!AY199</f>
        <v>NEGATIVE</v>
      </c>
      <c r="U199" s="26">
        <f>MAIN!AZ199</f>
        <v>59.018359151043335</v>
      </c>
      <c r="V199" s="4">
        <f>MAIN!BF199</f>
        <v>3</v>
      </c>
      <c r="W199" s="4">
        <f>MAIN!BH199</f>
        <v>0</v>
      </c>
      <c r="X199">
        <f>'MEAN REVERSION MODEL'!F199</f>
        <v>2</v>
      </c>
      <c r="Y199">
        <f>'MEAN REVERSION MODEL'!G199</f>
        <v>7</v>
      </c>
      <c r="Z199">
        <f>'MEAN REVERSION MODEL'!H199</f>
        <v>46055</v>
      </c>
      <c r="AA199">
        <f>'MEAN REVERSION MODEL'!I199</f>
        <v>1</v>
      </c>
      <c r="AB199">
        <f>'MEAN REVERSION MODEL'!J199</f>
        <v>0</v>
      </c>
      <c r="AC199" s="19">
        <f>'SHORT MODEL'!H199</f>
        <v>46045</v>
      </c>
      <c r="AD199" s="4">
        <f>'SHORT MODEL'!I199</f>
        <v>1</v>
      </c>
      <c r="AE199" s="19">
        <f>'SHORT MODEL'!J199</f>
        <v>46063</v>
      </c>
      <c r="AF199" s="26">
        <f>'SHORT MODEL'!K199</f>
        <v>-7.4999831611894123</v>
      </c>
    </row>
    <row r="200" spans="1:32" x14ac:dyDescent="0.25">
      <c r="A200" s="14">
        <v>199</v>
      </c>
      <c r="B200" t="str">
        <f>MAIN!B200</f>
        <v>ITA US Equity</v>
      </c>
      <c r="C200" t="str">
        <f>MAIN!C200</f>
        <v>U.S. Aerospace &amp; Defense ETF</v>
      </c>
      <c r="D200" t="str">
        <f>MAIN!D200</f>
        <v>ETF</v>
      </c>
      <c r="E200" s="4" t="s">
        <v>545</v>
      </c>
      <c r="F200">
        <f ca="1">MAIN!E200</f>
        <v>7</v>
      </c>
      <c r="G200">
        <f ca="1">'MEAN REVERSION MODEL'!K200</f>
        <v>9</v>
      </c>
      <c r="H200">
        <f ca="1">'SHORT MODEL'!M200</f>
        <v>4</v>
      </c>
      <c r="I200" s="19">
        <f>'BREAKOUTS+RETRACEMENTS'!F200</f>
        <v>45958</v>
      </c>
      <c r="J200" s="19">
        <f>'BREAKOUTS+RETRACEMENTS'!G200</f>
        <v>0</v>
      </c>
      <c r="K200" s="19">
        <f>'BREAKOUTS+RETRACEMENTS'!H200</f>
        <v>46027</v>
      </c>
      <c r="L200" s="19">
        <f>'BREAKOUTS+RETRACEMENTS'!I200</f>
        <v>0</v>
      </c>
      <c r="M200" s="19">
        <f>'BREAKOUTS+RETRACEMENTS'!J200</f>
        <v>46048</v>
      </c>
      <c r="N200" s="19">
        <f>'BREAKOUTS+RETRACEMENTS'!K200</f>
        <v>0</v>
      </c>
      <c r="O200" s="5">
        <f>MAIN!F200</f>
        <v>53.84722714681368</v>
      </c>
      <c r="P200" s="19" t="str">
        <f>MAIN!U200</f>
        <v>NEGATIVE</v>
      </c>
      <c r="Q200" s="19" t="str">
        <f>MAIN!V200</f>
        <v/>
      </c>
      <c r="R200" s="3" t="str">
        <f>MAIN!X200</f>
        <v>POSITIVE</v>
      </c>
      <c r="S200" s="19" t="str">
        <f>MAIN!AP200</f>
        <v>POSITIVE</v>
      </c>
      <c r="T200" s="19" t="str">
        <f>MAIN!AY200</f>
        <v>POSITIVE</v>
      </c>
      <c r="U200" s="26">
        <f>MAIN!AZ200</f>
        <v>62.667581305756194</v>
      </c>
      <c r="V200" s="4">
        <f>MAIN!BF200</f>
        <v>3</v>
      </c>
      <c r="W200" s="4">
        <f>MAIN!BH200</f>
        <v>0</v>
      </c>
      <c r="X200">
        <f>'MEAN REVERSION MODEL'!F200</f>
        <v>2</v>
      </c>
      <c r="Y200">
        <f>'MEAN REVERSION MODEL'!G200</f>
        <v>5</v>
      </c>
      <c r="Z200">
        <f>'MEAN REVERSION MODEL'!H200</f>
        <v>0</v>
      </c>
      <c r="AA200">
        <f>'MEAN REVERSION MODEL'!I200</f>
        <v>2</v>
      </c>
      <c r="AB200">
        <f>'MEAN REVERSION MODEL'!J200</f>
        <v>0</v>
      </c>
      <c r="AC200" s="19">
        <f>'SHORT MODEL'!H200</f>
        <v>45982</v>
      </c>
      <c r="AD200" s="4">
        <f>'SHORT MODEL'!I200</f>
        <v>1</v>
      </c>
      <c r="AE200" s="19">
        <f>'SHORT MODEL'!J200</f>
        <v>46038</v>
      </c>
      <c r="AF200" s="26">
        <f>'SHORT MODEL'!K200</f>
        <v>-12.645691319326453</v>
      </c>
    </row>
    <row r="201" spans="1:32" x14ac:dyDescent="0.25">
      <c r="A201" s="14">
        <v>200</v>
      </c>
      <c r="B201" t="str">
        <f>MAIN!B201</f>
        <v>ITB US Equity</v>
      </c>
      <c r="C201" t="str">
        <f>MAIN!C201</f>
        <v>U.S. Home Construction ETF</v>
      </c>
      <c r="D201" t="str">
        <f>MAIN!D201</f>
        <v>ETF</v>
      </c>
      <c r="E201" s="4" t="s">
        <v>545</v>
      </c>
      <c r="F201">
        <f ca="1">MAIN!E201</f>
        <v>6</v>
      </c>
      <c r="G201">
        <f ca="1">'MEAN REVERSION MODEL'!K201</f>
        <v>9</v>
      </c>
      <c r="H201">
        <f ca="1">'SHORT MODEL'!M201</f>
        <v>2</v>
      </c>
      <c r="I201" s="19">
        <f>'BREAKOUTS+RETRACEMENTS'!F201</f>
        <v>0</v>
      </c>
      <c r="J201" s="19">
        <f>'BREAKOUTS+RETRACEMENTS'!G201</f>
        <v>0</v>
      </c>
      <c r="K201" s="19">
        <f>'BREAKOUTS+RETRACEMENTS'!H201</f>
        <v>0</v>
      </c>
      <c r="L201" s="19">
        <f>'BREAKOUTS+RETRACEMENTS'!I201</f>
        <v>45978</v>
      </c>
      <c r="M201" s="19">
        <f>'BREAKOUTS+RETRACEMENTS'!J201</f>
        <v>0</v>
      </c>
      <c r="N201" s="19">
        <f>'BREAKOUTS+RETRACEMENTS'!K201</f>
        <v>0</v>
      </c>
      <c r="O201" s="5">
        <f>MAIN!F201</f>
        <v>67.340010854677146</v>
      </c>
      <c r="P201" s="19" t="str">
        <f>MAIN!U201</f>
        <v>POSITIVE</v>
      </c>
      <c r="Q201" s="19" t="str">
        <f>MAIN!V201</f>
        <v/>
      </c>
      <c r="R201" s="3" t="str">
        <f>MAIN!X201</f>
        <v>POSITIVE</v>
      </c>
      <c r="S201" s="19" t="str">
        <f>MAIN!AP201</f>
        <v>POSITIVE</v>
      </c>
      <c r="T201" s="19" t="str">
        <f>MAIN!AY201</f>
        <v>POSITIVE</v>
      </c>
      <c r="U201" s="26">
        <f>MAIN!AZ201</f>
        <v>72.595751484266657</v>
      </c>
      <c r="V201" s="4">
        <f>MAIN!BF201</f>
        <v>7</v>
      </c>
      <c r="W201" s="4">
        <f>MAIN!BH201</f>
        <v>0</v>
      </c>
      <c r="X201">
        <f>'MEAN REVERSION MODEL'!F201</f>
        <v>4</v>
      </c>
      <c r="Y201">
        <f>'MEAN REVERSION MODEL'!G201</f>
        <v>6</v>
      </c>
      <c r="Z201">
        <f>'MEAN REVERSION MODEL'!H201</f>
        <v>0</v>
      </c>
      <c r="AA201">
        <f>'MEAN REVERSION MODEL'!I201</f>
        <v>1</v>
      </c>
      <c r="AB201">
        <f>'MEAN REVERSION MODEL'!J201</f>
        <v>0</v>
      </c>
      <c r="AC201" s="19">
        <f>'SHORT MODEL'!H201</f>
        <v>45979</v>
      </c>
      <c r="AD201" s="4">
        <f>'SHORT MODEL'!I201</f>
        <v>1</v>
      </c>
      <c r="AE201" s="19">
        <f>'SHORT MODEL'!J201</f>
        <v>46063</v>
      </c>
      <c r="AF201" s="26">
        <f>'SHORT MODEL'!K201</f>
        <v>0.84710268821130796</v>
      </c>
    </row>
    <row r="202" spans="1:32" x14ac:dyDescent="0.25">
      <c r="A202" s="14">
        <v>201</v>
      </c>
      <c r="B202" t="str">
        <f>MAIN!B202</f>
        <v>IVW US Equity</v>
      </c>
      <c r="C202" t="str">
        <f>MAIN!C202</f>
        <v>S&amp;P 500 Growth ETF</v>
      </c>
      <c r="D202" t="str">
        <f>MAIN!D202</f>
        <v>ETF</v>
      </c>
      <c r="E202" s="4" t="s">
        <v>545</v>
      </c>
      <c r="F202">
        <f ca="1">MAIN!E202</f>
        <v>-1</v>
      </c>
      <c r="G202">
        <f ca="1">'MEAN REVERSION MODEL'!K202</f>
        <v>9</v>
      </c>
      <c r="H202">
        <f ca="1">'SHORT MODEL'!M202</f>
        <v>4</v>
      </c>
      <c r="I202" s="19">
        <f>'BREAKOUTS+RETRACEMENTS'!F202</f>
        <v>45958</v>
      </c>
      <c r="J202" s="19">
        <f>'BREAKOUTS+RETRACEMENTS'!G202</f>
        <v>0</v>
      </c>
      <c r="K202" s="19">
        <f>'BREAKOUTS+RETRACEMENTS'!H202</f>
        <v>45959</v>
      </c>
      <c r="L202" s="19">
        <f>'BREAKOUTS+RETRACEMENTS'!I202</f>
        <v>0</v>
      </c>
      <c r="M202" s="19">
        <f>'BREAKOUTS+RETRACEMENTS'!J202</f>
        <v>0</v>
      </c>
      <c r="N202" s="19">
        <f>'BREAKOUTS+RETRACEMENTS'!K202</f>
        <v>0</v>
      </c>
      <c r="O202" s="5">
        <f>MAIN!F202</f>
        <v>46.692091407235161</v>
      </c>
      <c r="P202" s="19" t="str">
        <f>MAIN!U202</f>
        <v>NEGATIVE</v>
      </c>
      <c r="Q202" s="19" t="str">
        <f>MAIN!V202</f>
        <v/>
      </c>
      <c r="R202" s="3" t="str">
        <f>MAIN!X202</f>
        <v>NEGATIVE</v>
      </c>
      <c r="S202" s="19" t="str">
        <f>MAIN!AP202</f>
        <v>NEGATIVE</v>
      </c>
      <c r="T202" s="19" t="str">
        <f>MAIN!AY202</f>
        <v>NEGATIVE</v>
      </c>
      <c r="U202" s="26">
        <f>MAIN!AZ202</f>
        <v>41.680245113329164</v>
      </c>
      <c r="V202" s="4">
        <f>MAIN!BF202</f>
        <v>0</v>
      </c>
      <c r="W202" s="4">
        <f>MAIN!BH202</f>
        <v>0</v>
      </c>
      <c r="X202">
        <f>'MEAN REVERSION MODEL'!F202</f>
        <v>1</v>
      </c>
      <c r="Y202">
        <f>'MEAN REVERSION MODEL'!G202</f>
        <v>6</v>
      </c>
      <c r="Z202">
        <f>'MEAN REVERSION MODEL'!H202</f>
        <v>46051</v>
      </c>
      <c r="AA202">
        <f>'MEAN REVERSION MODEL'!I202</f>
        <v>0</v>
      </c>
      <c r="AB202">
        <f>'MEAN REVERSION MODEL'!J202</f>
        <v>4</v>
      </c>
      <c r="AC202" s="19">
        <f>'SHORT MODEL'!H202</f>
        <v>45982</v>
      </c>
      <c r="AD202" s="4">
        <f>'SHORT MODEL'!I202</f>
        <v>1</v>
      </c>
      <c r="AE202" s="19">
        <f>'SHORT MODEL'!J202</f>
        <v>46050</v>
      </c>
      <c r="AF202" s="26">
        <f>'SHORT MODEL'!K202</f>
        <v>-19.80081418415503</v>
      </c>
    </row>
    <row r="203" spans="1:32" x14ac:dyDescent="0.25">
      <c r="A203" s="14">
        <v>202</v>
      </c>
      <c r="B203" t="str">
        <f>MAIN!B203</f>
        <v>IWC US Equity</v>
      </c>
      <c r="C203" t="str">
        <f>MAIN!C203</f>
        <v>Micro-Cap ETF</v>
      </c>
      <c r="D203" t="str">
        <f>MAIN!D203</f>
        <v>ETF</v>
      </c>
      <c r="E203" s="4" t="s">
        <v>545</v>
      </c>
      <c r="F203">
        <f ca="1">MAIN!E203</f>
        <v>7</v>
      </c>
      <c r="G203">
        <f ca="1">'MEAN REVERSION MODEL'!K203</f>
        <v>9</v>
      </c>
      <c r="H203">
        <f ca="1">'SHORT MODEL'!M203</f>
        <v>4</v>
      </c>
      <c r="I203" s="19">
        <f>'BREAKOUTS+RETRACEMENTS'!F203</f>
        <v>45999</v>
      </c>
      <c r="J203" s="19">
        <f>'BREAKOUTS+RETRACEMENTS'!G203</f>
        <v>0</v>
      </c>
      <c r="K203" s="19">
        <f>'BREAKOUTS+RETRACEMENTS'!H203</f>
        <v>46003</v>
      </c>
      <c r="L203" s="19">
        <f>'BREAKOUTS+RETRACEMENTS'!I203</f>
        <v>0</v>
      </c>
      <c r="M203" s="19">
        <f>'BREAKOUTS+RETRACEMENTS'!J203</f>
        <v>46051</v>
      </c>
      <c r="N203" s="19">
        <f>'BREAKOUTS+RETRACEMENTS'!K203</f>
        <v>0</v>
      </c>
      <c r="O203" s="5">
        <f>MAIN!F203</f>
        <v>53.601170861136779</v>
      </c>
      <c r="P203" s="19" t="str">
        <f>MAIN!U203</f>
        <v>NEGATIVE</v>
      </c>
      <c r="Q203" s="19" t="str">
        <f>MAIN!V203</f>
        <v/>
      </c>
      <c r="R203" s="3" t="str">
        <f>MAIN!X203</f>
        <v>POSITIVE</v>
      </c>
      <c r="S203" s="19" t="str">
        <f>MAIN!AP203</f>
        <v>POSITIVE</v>
      </c>
      <c r="T203" s="19" t="str">
        <f>MAIN!AY203</f>
        <v>POSITIVE</v>
      </c>
      <c r="U203" s="26">
        <f>MAIN!AZ203</f>
        <v>66.374122125693447</v>
      </c>
      <c r="V203" s="4">
        <f>MAIN!BF203</f>
        <v>3</v>
      </c>
      <c r="W203" s="4">
        <f>MAIN!BH203</f>
        <v>0</v>
      </c>
      <c r="X203">
        <f>'MEAN REVERSION MODEL'!F203</f>
        <v>1</v>
      </c>
      <c r="Y203">
        <f>'MEAN REVERSION MODEL'!G203</f>
        <v>5</v>
      </c>
      <c r="Z203">
        <f>'MEAN REVERSION MODEL'!H203</f>
        <v>0</v>
      </c>
      <c r="AA203">
        <f>'MEAN REVERSION MODEL'!I203</f>
        <v>0</v>
      </c>
      <c r="AB203">
        <f>'MEAN REVERSION MODEL'!J203</f>
        <v>4</v>
      </c>
      <c r="AC203" s="19">
        <f>'SHORT MODEL'!H203</f>
        <v>45981</v>
      </c>
      <c r="AD203" s="4">
        <f>'SHORT MODEL'!I203</f>
        <v>1</v>
      </c>
      <c r="AE203" s="19">
        <f>'SHORT MODEL'!J203</f>
        <v>46044</v>
      </c>
      <c r="AF203" s="26">
        <f>'SHORT MODEL'!K203</f>
        <v>-12.891732592653732</v>
      </c>
    </row>
    <row r="204" spans="1:32" x14ac:dyDescent="0.25">
      <c r="A204" s="14">
        <v>203</v>
      </c>
      <c r="B204" t="str">
        <f>MAIN!B204</f>
        <v>IWD US Equity</v>
      </c>
      <c r="C204" t="str">
        <f>MAIN!C204</f>
        <v>Russell 1000 Value ETF</v>
      </c>
      <c r="D204" t="str">
        <f>MAIN!D204</f>
        <v>ETF</v>
      </c>
      <c r="E204" s="4" t="s">
        <v>545</v>
      </c>
      <c r="F204">
        <f ca="1">MAIN!E204</f>
        <v>2</v>
      </c>
      <c r="G204">
        <f ca="1">'MEAN REVERSION MODEL'!K204</f>
        <v>9</v>
      </c>
      <c r="H204">
        <f ca="1">'SHORT MODEL'!M204</f>
        <v>2</v>
      </c>
      <c r="I204" s="19">
        <f>'BREAKOUTS+RETRACEMENTS'!F204</f>
        <v>46029</v>
      </c>
      <c r="J204" s="19">
        <f>'BREAKOUTS+RETRACEMENTS'!G204</f>
        <v>0</v>
      </c>
      <c r="K204" s="19">
        <f>'BREAKOUTS+RETRACEMENTS'!H204</f>
        <v>0</v>
      </c>
      <c r="L204" s="19">
        <f>'BREAKOUTS+RETRACEMENTS'!I204</f>
        <v>45958</v>
      </c>
      <c r="M204" s="19">
        <f>'BREAKOUTS+RETRACEMENTS'!J204</f>
        <v>0</v>
      </c>
      <c r="N204" s="19">
        <f>'BREAKOUTS+RETRACEMENTS'!K204</f>
        <v>0</v>
      </c>
      <c r="O204" s="5">
        <f>MAIN!F204</f>
        <v>68.598804362077573</v>
      </c>
      <c r="P204" s="19" t="str">
        <f>MAIN!U204</f>
        <v>POSITIVE</v>
      </c>
      <c r="Q204" s="19" t="str">
        <f>MAIN!V204</f>
        <v/>
      </c>
      <c r="R204" s="3" t="str">
        <f>MAIN!X204</f>
        <v>POSITIVE</v>
      </c>
      <c r="S204" s="19" t="str">
        <f>MAIN!AP204</f>
        <v>POSITIVE</v>
      </c>
      <c r="T204" s="19" t="str">
        <f>MAIN!AY204</f>
        <v>POSITIVE</v>
      </c>
      <c r="U204" s="26">
        <f>MAIN!AZ204</f>
        <v>89.537086803630132</v>
      </c>
      <c r="V204" s="4">
        <f>MAIN!BF204</f>
        <v>53</v>
      </c>
      <c r="W204" s="4">
        <f>MAIN!BH204</f>
        <v>0</v>
      </c>
      <c r="X204">
        <f>'MEAN REVERSION MODEL'!F204</f>
        <v>1</v>
      </c>
      <c r="Y204">
        <f>'MEAN REVERSION MODEL'!G204</f>
        <v>3</v>
      </c>
      <c r="Z204">
        <f>'MEAN REVERSION MODEL'!H204</f>
        <v>0</v>
      </c>
      <c r="AA204">
        <f>'MEAN REVERSION MODEL'!I204</f>
        <v>1</v>
      </c>
      <c r="AB204">
        <f>'MEAN REVERSION MODEL'!J204</f>
        <v>0</v>
      </c>
      <c r="AC204" s="19">
        <f>'SHORT MODEL'!H204</f>
        <v>45981</v>
      </c>
      <c r="AD204" s="4">
        <f>'SHORT MODEL'!I204</f>
        <v>1</v>
      </c>
      <c r="AE204" s="19">
        <f>'SHORT MODEL'!J204</f>
        <v>46063</v>
      </c>
      <c r="AF204" s="26">
        <f>'SHORT MODEL'!K204</f>
        <v>2.1059030542179471</v>
      </c>
    </row>
    <row r="205" spans="1:32" x14ac:dyDescent="0.25">
      <c r="A205" s="14">
        <v>204</v>
      </c>
      <c r="B205" t="str">
        <f>MAIN!B205</f>
        <v>IWM US Equity</v>
      </c>
      <c r="C205" t="str">
        <f>MAIN!C205</f>
        <v>Russell 2000 ETF</v>
      </c>
      <c r="D205" t="str">
        <f>MAIN!D205</f>
        <v>ETF</v>
      </c>
      <c r="E205" s="4" t="s">
        <v>545</v>
      </c>
      <c r="F205">
        <f ca="1">MAIN!E205</f>
        <v>5</v>
      </c>
      <c r="G205">
        <f ca="1">'MEAN REVERSION MODEL'!K205</f>
        <v>12</v>
      </c>
      <c r="H205">
        <f ca="1">'SHORT MODEL'!M205</f>
        <v>4</v>
      </c>
      <c r="I205" s="19">
        <f>'BREAKOUTS+RETRACEMENTS'!F205</f>
        <v>46000</v>
      </c>
      <c r="J205" s="19">
        <f>'BREAKOUTS+RETRACEMENTS'!G205</f>
        <v>0</v>
      </c>
      <c r="K205" s="19">
        <f>'BREAKOUTS+RETRACEMENTS'!H205</f>
        <v>0</v>
      </c>
      <c r="L205" s="19">
        <f>'BREAKOUTS+RETRACEMENTS'!I205</f>
        <v>0</v>
      </c>
      <c r="M205" s="19">
        <f>'BREAKOUTS+RETRACEMENTS'!J205</f>
        <v>0</v>
      </c>
      <c r="N205" s="19">
        <f>'BREAKOUTS+RETRACEMENTS'!K205</f>
        <v>0</v>
      </c>
      <c r="O205" s="5">
        <f>MAIN!F205</f>
        <v>58.065102949868695</v>
      </c>
      <c r="P205" s="19" t="str">
        <f>MAIN!U205</f>
        <v>NEGATIVE</v>
      </c>
      <c r="Q205" s="19" t="str">
        <f>MAIN!V205</f>
        <v/>
      </c>
      <c r="R205" s="3" t="str">
        <f>MAIN!X205</f>
        <v>POSITIVE</v>
      </c>
      <c r="S205" s="19" t="str">
        <f>MAIN!AP205</f>
        <v>POSITIVE</v>
      </c>
      <c r="T205" s="19" t="str">
        <f>MAIN!AY205</f>
        <v>POSITIVE</v>
      </c>
      <c r="U205" s="26">
        <f>MAIN!AZ205</f>
        <v>70.815362317498639</v>
      </c>
      <c r="V205" s="4">
        <f>MAIN!BF205</f>
        <v>3</v>
      </c>
      <c r="W205" s="4">
        <f>MAIN!BH205</f>
        <v>0</v>
      </c>
      <c r="X205">
        <f>'MEAN REVERSION MODEL'!F205</f>
        <v>1</v>
      </c>
      <c r="Y205">
        <f>'MEAN REVERSION MODEL'!G205</f>
        <v>5</v>
      </c>
      <c r="Z205">
        <f>'MEAN REVERSION MODEL'!H205</f>
        <v>0</v>
      </c>
      <c r="AA205">
        <f>'MEAN REVERSION MODEL'!I205</f>
        <v>1</v>
      </c>
      <c r="AB205">
        <f>'MEAN REVERSION MODEL'!J205</f>
        <v>4</v>
      </c>
      <c r="AC205" s="19">
        <f>'SHORT MODEL'!H205</f>
        <v>45981</v>
      </c>
      <c r="AD205" s="4">
        <f>'SHORT MODEL'!I205</f>
        <v>1</v>
      </c>
      <c r="AE205" s="19">
        <f>'SHORT MODEL'!J205</f>
        <v>46044</v>
      </c>
      <c r="AF205" s="26">
        <f>'SHORT MODEL'!K205</f>
        <v>-8.4278116153390386</v>
      </c>
    </row>
    <row r="206" spans="1:32" x14ac:dyDescent="0.25">
      <c r="A206" s="14">
        <v>205</v>
      </c>
      <c r="B206" t="str">
        <f>MAIN!B206</f>
        <v>IWN US Equity</v>
      </c>
      <c r="C206" t="str">
        <f>MAIN!C206</f>
        <v>Russell 2000 Value ETF</v>
      </c>
      <c r="D206" t="str">
        <f>MAIN!D206</f>
        <v>ETF</v>
      </c>
      <c r="E206" s="4" t="s">
        <v>545</v>
      </c>
      <c r="F206">
        <f ca="1">MAIN!E206</f>
        <v>2</v>
      </c>
      <c r="G206">
        <f ca="1">'MEAN REVERSION MODEL'!K206</f>
        <v>9</v>
      </c>
      <c r="H206">
        <f ca="1">'SHORT MODEL'!M206</f>
        <v>2</v>
      </c>
      <c r="I206" s="19">
        <f>'BREAKOUTS+RETRACEMENTS'!F206</f>
        <v>45995</v>
      </c>
      <c r="J206" s="19">
        <f>'BREAKOUTS+RETRACEMENTS'!G206</f>
        <v>0</v>
      </c>
      <c r="K206" s="19">
        <f>'BREAKOUTS+RETRACEMENTS'!H206</f>
        <v>0</v>
      </c>
      <c r="L206" s="19">
        <f>'BREAKOUTS+RETRACEMENTS'!I206</f>
        <v>0</v>
      </c>
      <c r="M206" s="19">
        <f>'BREAKOUTS+RETRACEMENTS'!J206</f>
        <v>0</v>
      </c>
      <c r="N206" s="19">
        <f>'BREAKOUTS+RETRACEMENTS'!K206</f>
        <v>0</v>
      </c>
      <c r="O206" s="5">
        <f>MAIN!F206</f>
        <v>65.19113164565303</v>
      </c>
      <c r="P206" s="19" t="str">
        <f>MAIN!U206</f>
        <v>POSITIVE</v>
      </c>
      <c r="Q206" s="19" t="str">
        <f>MAIN!V206</f>
        <v/>
      </c>
      <c r="R206" s="3" t="str">
        <f>MAIN!X206</f>
        <v>POSITIVE</v>
      </c>
      <c r="S206" s="19" t="str">
        <f>MAIN!AP206</f>
        <v>POSITIVE</v>
      </c>
      <c r="T206" s="19" t="str">
        <f>MAIN!AY206</f>
        <v>POSITIVE</v>
      </c>
      <c r="U206" s="26">
        <f>MAIN!AZ206</f>
        <v>83.606522557626505</v>
      </c>
      <c r="V206" s="4">
        <f>MAIN!BF206</f>
        <v>52</v>
      </c>
      <c r="W206" s="4">
        <f>MAIN!BH206</f>
        <v>0</v>
      </c>
      <c r="X206">
        <f>'MEAN REVERSION MODEL'!F206</f>
        <v>1</v>
      </c>
      <c r="Y206">
        <f>'MEAN REVERSION MODEL'!G206</f>
        <v>3</v>
      </c>
      <c r="Z206">
        <f>'MEAN REVERSION MODEL'!H206</f>
        <v>0</v>
      </c>
      <c r="AA206">
        <f>'MEAN REVERSION MODEL'!I206</f>
        <v>1</v>
      </c>
      <c r="AB206">
        <f>'MEAN REVERSION MODEL'!J206</f>
        <v>0</v>
      </c>
      <c r="AC206" s="19">
        <f>'SHORT MODEL'!H206</f>
        <v>45981</v>
      </c>
      <c r="AD206" s="4">
        <f>'SHORT MODEL'!I206</f>
        <v>1</v>
      </c>
      <c r="AE206" s="19">
        <f>'SHORT MODEL'!J206</f>
        <v>46063</v>
      </c>
      <c r="AF206" s="26">
        <f>'SHORT MODEL'!K206</f>
        <v>-1.3017906202111504</v>
      </c>
    </row>
    <row r="207" spans="1:32" x14ac:dyDescent="0.25">
      <c r="A207" s="14">
        <v>206</v>
      </c>
      <c r="B207" t="str">
        <f>MAIN!B207</f>
        <v>IWO US Equity</v>
      </c>
      <c r="C207" t="str">
        <f>MAIN!C207</f>
        <v>Russell 2000 Growth ETF</v>
      </c>
      <c r="D207" t="str">
        <f>MAIN!D207</f>
        <v>ETF</v>
      </c>
      <c r="E207" s="4" t="s">
        <v>545</v>
      </c>
      <c r="F207">
        <f ca="1">MAIN!E207</f>
        <v>5</v>
      </c>
      <c r="G207">
        <f ca="1">'MEAN REVERSION MODEL'!K207</f>
        <v>12</v>
      </c>
      <c r="H207">
        <f ca="1">'SHORT MODEL'!M207</f>
        <v>4</v>
      </c>
      <c r="I207" s="19">
        <f>'BREAKOUTS+RETRACEMENTS'!F207</f>
        <v>46030</v>
      </c>
      <c r="J207" s="19">
        <f>'BREAKOUTS+RETRACEMENTS'!G207</f>
        <v>0</v>
      </c>
      <c r="K207" s="19">
        <f>'BREAKOUTS+RETRACEMENTS'!H207</f>
        <v>0</v>
      </c>
      <c r="L207" s="19">
        <f>'BREAKOUTS+RETRACEMENTS'!I207</f>
        <v>0</v>
      </c>
      <c r="M207" s="19">
        <f>'BREAKOUTS+RETRACEMENTS'!J207</f>
        <v>0</v>
      </c>
      <c r="N207" s="19">
        <f>'BREAKOUTS+RETRACEMENTS'!K207</f>
        <v>0</v>
      </c>
      <c r="O207" s="5">
        <f>MAIN!F207</f>
        <v>52.293715937594143</v>
      </c>
      <c r="P207" s="19" t="str">
        <f>MAIN!U207</f>
        <v>NEGATIVE</v>
      </c>
      <c r="Q207" s="19" t="str">
        <f>MAIN!V207</f>
        <v/>
      </c>
      <c r="R207" s="3" t="str">
        <f>MAIN!X207</f>
        <v>POSITIVE</v>
      </c>
      <c r="S207" s="19" t="str">
        <f>MAIN!AP207</f>
        <v>POSITIVE</v>
      </c>
      <c r="T207" s="19" t="str">
        <f>MAIN!AY207</f>
        <v>POSITIVE</v>
      </c>
      <c r="U207" s="26">
        <f>MAIN!AZ207</f>
        <v>58.568205186330474</v>
      </c>
      <c r="V207" s="4">
        <f>MAIN!BF207</f>
        <v>3</v>
      </c>
      <c r="W207" s="4">
        <f>MAIN!BH207</f>
        <v>0</v>
      </c>
      <c r="X207">
        <f>'MEAN REVERSION MODEL'!F207</f>
        <v>1</v>
      </c>
      <c r="Y207">
        <f>'MEAN REVERSION MODEL'!G207</f>
        <v>5</v>
      </c>
      <c r="Z207">
        <f>'MEAN REVERSION MODEL'!H207</f>
        <v>0</v>
      </c>
      <c r="AA207">
        <f>'MEAN REVERSION MODEL'!I207</f>
        <v>1</v>
      </c>
      <c r="AB207">
        <f>'MEAN REVERSION MODEL'!J207</f>
        <v>4</v>
      </c>
      <c r="AC207" s="19">
        <f>'SHORT MODEL'!H207</f>
        <v>45982</v>
      </c>
      <c r="AD207" s="4">
        <f>'SHORT MODEL'!I207</f>
        <v>1</v>
      </c>
      <c r="AE207" s="19">
        <f>'SHORT MODEL'!J207</f>
        <v>46044</v>
      </c>
      <c r="AF207" s="26">
        <f>'SHORT MODEL'!K207</f>
        <v>-14.199192162475669</v>
      </c>
    </row>
    <row r="208" spans="1:32" x14ac:dyDescent="0.25">
      <c r="A208" s="14">
        <v>207</v>
      </c>
      <c r="B208" t="str">
        <f>MAIN!B208</f>
        <v>IWS US Equity</v>
      </c>
      <c r="C208" t="str">
        <f>MAIN!C208</f>
        <v>Russell Mid-Cap Value ETF</v>
      </c>
      <c r="D208" t="str">
        <f>MAIN!D208</f>
        <v>ETF</v>
      </c>
      <c r="E208" s="4" t="s">
        <v>545</v>
      </c>
      <c r="F208">
        <f ca="1">MAIN!E208</f>
        <v>2</v>
      </c>
      <c r="G208">
        <f ca="1">'MEAN REVERSION MODEL'!K208</f>
        <v>9</v>
      </c>
      <c r="H208">
        <f ca="1">'SHORT MODEL'!M208</f>
        <v>2</v>
      </c>
      <c r="I208" s="19">
        <f>'BREAKOUTS+RETRACEMENTS'!F208</f>
        <v>45995</v>
      </c>
      <c r="J208" s="19">
        <f>'BREAKOUTS+RETRACEMENTS'!G208</f>
        <v>0</v>
      </c>
      <c r="K208" s="19">
        <f>'BREAKOUTS+RETRACEMENTS'!H208</f>
        <v>0</v>
      </c>
      <c r="L208" s="19">
        <f>'BREAKOUTS+RETRACEMENTS'!I208</f>
        <v>45958</v>
      </c>
      <c r="M208" s="19">
        <f>'BREAKOUTS+RETRACEMENTS'!J208</f>
        <v>0</v>
      </c>
      <c r="N208" s="19">
        <f>'BREAKOUTS+RETRACEMENTS'!K208</f>
        <v>0</v>
      </c>
      <c r="O208" s="5">
        <f>MAIN!F208</f>
        <v>69.253910996393273</v>
      </c>
      <c r="P208" s="19" t="str">
        <f>MAIN!U208</f>
        <v>POSITIVE</v>
      </c>
      <c r="Q208" s="19" t="str">
        <f>MAIN!V208</f>
        <v/>
      </c>
      <c r="R208" s="3" t="str">
        <f>MAIN!X208</f>
        <v>POSITIVE</v>
      </c>
      <c r="S208" s="19" t="str">
        <f>MAIN!AP208</f>
        <v>POSITIVE</v>
      </c>
      <c r="T208" s="19" t="str">
        <f>MAIN!AY208</f>
        <v>POSITIVE</v>
      </c>
      <c r="U208" s="26">
        <f>MAIN!AZ208</f>
        <v>85.425319954332522</v>
      </c>
      <c r="V208" s="4">
        <f>MAIN!BF208</f>
        <v>52</v>
      </c>
      <c r="W208" s="4">
        <f>MAIN!BH208</f>
        <v>0</v>
      </c>
      <c r="X208">
        <f>'MEAN REVERSION MODEL'!F208</f>
        <v>1</v>
      </c>
      <c r="Y208">
        <f>'MEAN REVERSION MODEL'!G208</f>
        <v>6</v>
      </c>
      <c r="Z208">
        <f>'MEAN REVERSION MODEL'!H208</f>
        <v>0</v>
      </c>
      <c r="AA208">
        <f>'MEAN REVERSION MODEL'!I208</f>
        <v>1</v>
      </c>
      <c r="AB208">
        <f>'MEAN REVERSION MODEL'!J208</f>
        <v>0</v>
      </c>
      <c r="AC208" s="19">
        <f>'SHORT MODEL'!H208</f>
        <v>45981</v>
      </c>
      <c r="AD208" s="4">
        <f>'SHORT MODEL'!I208</f>
        <v>1</v>
      </c>
      <c r="AE208" s="19">
        <f>'SHORT MODEL'!J208</f>
        <v>46063</v>
      </c>
      <c r="AF208" s="26">
        <f>'SHORT MODEL'!K208</f>
        <v>2.7609709040313817</v>
      </c>
    </row>
    <row r="209" spans="1:32" x14ac:dyDescent="0.25">
      <c r="A209" s="14">
        <v>208</v>
      </c>
      <c r="B209" t="str">
        <f>MAIN!B209</f>
        <v>IXJ US Equity</v>
      </c>
      <c r="C209" t="str">
        <f>MAIN!C209</f>
        <v>Global Healthcare ETF</v>
      </c>
      <c r="D209" t="str">
        <f>MAIN!D209</f>
        <v>ETF</v>
      </c>
      <c r="E209" s="4" t="s">
        <v>545</v>
      </c>
      <c r="F209">
        <f ca="1">MAIN!E209</f>
        <v>5</v>
      </c>
      <c r="G209">
        <f ca="1">'MEAN REVERSION MODEL'!K209</f>
        <v>6</v>
      </c>
      <c r="H209">
        <f ca="1">'SHORT MODEL'!M209</f>
        <v>2</v>
      </c>
      <c r="I209" s="19">
        <f>'BREAKOUTS+RETRACEMENTS'!F209</f>
        <v>46029</v>
      </c>
      <c r="J209" s="19">
        <f>'BREAKOUTS+RETRACEMENTS'!G209</f>
        <v>0</v>
      </c>
      <c r="K209" s="19">
        <f>'BREAKOUTS+RETRACEMENTS'!H209</f>
        <v>0</v>
      </c>
      <c r="L209" s="19">
        <f>'BREAKOUTS+RETRACEMENTS'!I209</f>
        <v>0</v>
      </c>
      <c r="M209" s="19">
        <f>'BREAKOUTS+RETRACEMENTS'!J209</f>
        <v>45996</v>
      </c>
      <c r="N209" s="19">
        <f>'BREAKOUTS+RETRACEMENTS'!K209</f>
        <v>0</v>
      </c>
      <c r="O209" s="5">
        <f>MAIN!F209</f>
        <v>53.375064906796425</v>
      </c>
      <c r="P209" s="19" t="str">
        <f>MAIN!U209</f>
        <v>NEGATIVE</v>
      </c>
      <c r="Q209" s="19" t="str">
        <f>MAIN!V209</f>
        <v/>
      </c>
      <c r="R209" s="3" t="str">
        <f>MAIN!X209</f>
        <v>POSITIVE</v>
      </c>
      <c r="S209" s="19" t="str">
        <f>MAIN!AP209</f>
        <v>POSITIVE</v>
      </c>
      <c r="T209" s="19" t="str">
        <f>MAIN!AY209</f>
        <v>POSITIVE</v>
      </c>
      <c r="U209" s="26">
        <f>MAIN!AZ209</f>
        <v>60.349608508583884</v>
      </c>
      <c r="V209" s="4">
        <f>MAIN!BF209</f>
        <v>3</v>
      </c>
      <c r="W209" s="4">
        <f>MAIN!BH209</f>
        <v>0</v>
      </c>
      <c r="X209">
        <f>'MEAN REVERSION MODEL'!F209</f>
        <v>0</v>
      </c>
      <c r="Y209">
        <f>'MEAN REVERSION MODEL'!G209</f>
        <v>6</v>
      </c>
      <c r="Z209">
        <f>'MEAN REVERSION MODEL'!H209</f>
        <v>46050</v>
      </c>
      <c r="AA209">
        <f>'MEAN REVERSION MODEL'!I209</f>
        <v>2</v>
      </c>
      <c r="AB209">
        <f>'MEAN REVERSION MODEL'!J209</f>
        <v>0</v>
      </c>
      <c r="AC209" s="19">
        <f>'SHORT MODEL'!H209</f>
        <v>46000</v>
      </c>
      <c r="AD209" s="4">
        <f>'SHORT MODEL'!I209</f>
        <v>1</v>
      </c>
      <c r="AE209" s="19">
        <f>'SHORT MODEL'!J209</f>
        <v>46062</v>
      </c>
      <c r="AF209" s="26">
        <f>'SHORT MODEL'!K209</f>
        <v>-13.117843284724863</v>
      </c>
    </row>
    <row r="210" spans="1:32" x14ac:dyDescent="0.25">
      <c r="A210" s="14">
        <v>209</v>
      </c>
      <c r="B210" t="str">
        <f>MAIN!B210</f>
        <v>IYC US Equity</v>
      </c>
      <c r="C210" t="str">
        <f>MAIN!C210</f>
        <v>U.S. Consumer Discretionary ETF</v>
      </c>
      <c r="D210" t="str">
        <f>MAIN!D210</f>
        <v>ETF</v>
      </c>
      <c r="E210" s="4" t="s">
        <v>545</v>
      </c>
      <c r="F210">
        <f ca="1">MAIN!E210</f>
        <v>-1</v>
      </c>
      <c r="G210">
        <f ca="1">'MEAN REVERSION MODEL'!K210</f>
        <v>9</v>
      </c>
      <c r="H210">
        <f ca="1">'SHORT MODEL'!M210</f>
        <v>6</v>
      </c>
      <c r="I210" s="19">
        <f>'BREAKOUTS+RETRACEMENTS'!F210</f>
        <v>46031</v>
      </c>
      <c r="J210" s="19">
        <f>'BREAKOUTS+RETRACEMENTS'!G210</f>
        <v>0</v>
      </c>
      <c r="K210" s="19">
        <f>'BREAKOUTS+RETRACEMENTS'!H210</f>
        <v>0</v>
      </c>
      <c r="L210" s="19">
        <f>'BREAKOUTS+RETRACEMENTS'!I210</f>
        <v>0</v>
      </c>
      <c r="M210" s="19">
        <f>'BREAKOUTS+RETRACEMENTS'!J210</f>
        <v>0</v>
      </c>
      <c r="N210" s="19">
        <f>'BREAKOUTS+RETRACEMENTS'!K210</f>
        <v>0</v>
      </c>
      <c r="O210" s="5">
        <f>MAIN!F210</f>
        <v>44.699116212180691</v>
      </c>
      <c r="P210" s="19" t="str">
        <f>MAIN!U210</f>
        <v>NEGATIVE</v>
      </c>
      <c r="Q210" s="19" t="str">
        <f>MAIN!V210</f>
        <v/>
      </c>
      <c r="R210" s="3" t="str">
        <f>MAIN!X210</f>
        <v>NEGATIVE</v>
      </c>
      <c r="S210" s="19" t="str">
        <f>MAIN!AP210</f>
        <v>NEGATIVE</v>
      </c>
      <c r="T210" s="19" t="str">
        <f>MAIN!AY210</f>
        <v>NEGATIVE</v>
      </c>
      <c r="U210" s="26">
        <f>MAIN!AZ210</f>
        <v>40.635203624002344</v>
      </c>
      <c r="V210" s="4">
        <f>MAIN!BF210</f>
        <v>0</v>
      </c>
      <c r="W210" s="4">
        <f>MAIN!BH210</f>
        <v>0</v>
      </c>
      <c r="X210">
        <f>'MEAN REVERSION MODEL'!F210</f>
        <v>2</v>
      </c>
      <c r="Y210">
        <f>'MEAN REVERSION MODEL'!G210</f>
        <v>3</v>
      </c>
      <c r="Z210">
        <f>'MEAN REVERSION MODEL'!H210</f>
        <v>0</v>
      </c>
      <c r="AA210">
        <f>'MEAN REVERSION MODEL'!I210</f>
        <v>0</v>
      </c>
      <c r="AB210">
        <f>'MEAN REVERSION MODEL'!J210</f>
        <v>3</v>
      </c>
      <c r="AC210" s="19">
        <f>'SHORT MODEL'!H210</f>
        <v>45981</v>
      </c>
      <c r="AD210" s="4">
        <f>'SHORT MODEL'!I210</f>
        <v>1</v>
      </c>
      <c r="AE210" s="19">
        <f>'SHORT MODEL'!J210</f>
        <v>46034</v>
      </c>
      <c r="AF210" s="26">
        <f>'SHORT MODEL'!K210</f>
        <v>-21.793804369605439</v>
      </c>
    </row>
    <row r="211" spans="1:32" x14ac:dyDescent="0.25">
      <c r="A211" s="14">
        <v>210</v>
      </c>
      <c r="B211" t="str">
        <f>MAIN!B211</f>
        <v>IYE US Equity</v>
      </c>
      <c r="C211" t="str">
        <f>MAIN!C211</f>
        <v>U.S. Energy ETF</v>
      </c>
      <c r="D211" t="str">
        <f>MAIN!D211</f>
        <v>ETF</v>
      </c>
      <c r="E211" s="4" t="s">
        <v>545</v>
      </c>
      <c r="F211">
        <f ca="1">MAIN!E211</f>
        <v>4</v>
      </c>
      <c r="G211">
        <f ca="1">'MEAN REVERSION MODEL'!K211</f>
        <v>12</v>
      </c>
      <c r="H211">
        <f ca="1">'SHORT MODEL'!M211</f>
        <v>2</v>
      </c>
      <c r="I211" s="19">
        <f>'BREAKOUTS+RETRACEMENTS'!F211</f>
        <v>46036</v>
      </c>
      <c r="J211" s="19">
        <f>'BREAKOUTS+RETRACEMENTS'!G211</f>
        <v>0</v>
      </c>
      <c r="K211" s="19">
        <f>'BREAKOUTS+RETRACEMENTS'!H211</f>
        <v>0</v>
      </c>
      <c r="L211" s="19">
        <f>'BREAKOUTS+RETRACEMENTS'!I211</f>
        <v>0</v>
      </c>
      <c r="M211" s="19">
        <f>'BREAKOUTS+RETRACEMENTS'!J211</f>
        <v>0</v>
      </c>
      <c r="N211" s="19">
        <f>'BREAKOUTS+RETRACEMENTS'!K211</f>
        <v>0</v>
      </c>
      <c r="O211" s="5">
        <f>MAIN!F211</f>
        <v>75.273297066484929</v>
      </c>
      <c r="P211" s="19" t="str">
        <f>MAIN!U211</f>
        <v>POSITIVE</v>
      </c>
      <c r="Q211" s="19" t="str">
        <f>MAIN!V211</f>
        <v/>
      </c>
      <c r="R211" s="3" t="str">
        <f>MAIN!X211</f>
        <v>POSITIVE</v>
      </c>
      <c r="S211" s="19" t="str">
        <f>MAIN!AP211</f>
        <v>POSITIVE</v>
      </c>
      <c r="T211" s="19" t="str">
        <f>MAIN!AY211</f>
        <v>POSITIVE</v>
      </c>
      <c r="U211" s="26">
        <f>MAIN!AZ211</f>
        <v>92.528693745433316</v>
      </c>
      <c r="V211" s="4">
        <f>MAIN!BF211</f>
        <v>27</v>
      </c>
      <c r="W211" s="4">
        <f>MAIN!BH211</f>
        <v>0</v>
      </c>
      <c r="X211">
        <f>'MEAN REVERSION MODEL'!F211</f>
        <v>1</v>
      </c>
      <c r="Y211">
        <f>'MEAN REVERSION MODEL'!G211</f>
        <v>6</v>
      </c>
      <c r="Z211">
        <f>'MEAN REVERSION MODEL'!H211</f>
        <v>46056</v>
      </c>
      <c r="AA211">
        <f>'MEAN REVERSION MODEL'!I211</f>
        <v>1</v>
      </c>
      <c r="AB211">
        <f>'MEAN REVERSION MODEL'!J211</f>
        <v>0</v>
      </c>
      <c r="AC211" s="19">
        <f>'SHORT MODEL'!H211</f>
        <v>46007</v>
      </c>
      <c r="AD211" s="4">
        <f>'SHORT MODEL'!I211</f>
        <v>1</v>
      </c>
      <c r="AE211" s="19">
        <f>'SHORT MODEL'!J211</f>
        <v>46063</v>
      </c>
      <c r="AF211" s="26">
        <f>'SHORT MODEL'!K211</f>
        <v>8.7803958096721857</v>
      </c>
    </row>
    <row r="212" spans="1:32" x14ac:dyDescent="0.25">
      <c r="A212" s="14">
        <v>211</v>
      </c>
      <c r="B212" t="str">
        <f>MAIN!B212</f>
        <v>IYF US Equity</v>
      </c>
      <c r="C212" t="str">
        <f>MAIN!C212</f>
        <v>U.S. Financials ETF</v>
      </c>
      <c r="D212" t="str">
        <f>MAIN!D212</f>
        <v>ETF</v>
      </c>
      <c r="E212" s="4" t="s">
        <v>545</v>
      </c>
      <c r="F212">
        <f ca="1">MAIN!E212</f>
        <v>-1</v>
      </c>
      <c r="G212">
        <f ca="1">'MEAN REVERSION MODEL'!K212</f>
        <v>6</v>
      </c>
      <c r="H212">
        <f ca="1">'SHORT MODEL'!M212</f>
        <v>6</v>
      </c>
      <c r="I212" s="19">
        <f>'BREAKOUTS+RETRACEMENTS'!F212</f>
        <v>46002</v>
      </c>
      <c r="J212" s="19">
        <f>'BREAKOUTS+RETRACEMENTS'!G212</f>
        <v>0</v>
      </c>
      <c r="K212" s="19">
        <f>'BREAKOUTS+RETRACEMENTS'!H212</f>
        <v>0</v>
      </c>
      <c r="L212" s="19">
        <f>'BREAKOUTS+RETRACEMENTS'!I212</f>
        <v>0</v>
      </c>
      <c r="M212" s="19">
        <f>'BREAKOUTS+RETRACEMENTS'!J212</f>
        <v>0</v>
      </c>
      <c r="N212" s="19">
        <f>'BREAKOUTS+RETRACEMENTS'!K212</f>
        <v>0</v>
      </c>
      <c r="O212" s="5">
        <f>MAIN!F212</f>
        <v>47.527090332988401</v>
      </c>
      <c r="P212" s="19" t="str">
        <f>MAIN!U212</f>
        <v>NEGATIVE</v>
      </c>
      <c r="Q212" s="19" t="str">
        <f>MAIN!V212</f>
        <v/>
      </c>
      <c r="R212" s="3" t="str">
        <f>MAIN!X212</f>
        <v>NEGATIVE</v>
      </c>
      <c r="S212" s="19" t="str">
        <f>MAIN!AP212</f>
        <v>NEGATIVE</v>
      </c>
      <c r="T212" s="19" t="str">
        <f>MAIN!AY212</f>
        <v>NEGATIVE</v>
      </c>
      <c r="U212" s="26">
        <f>MAIN!AZ212</f>
        <v>46.398326191316329</v>
      </c>
      <c r="V212" s="4">
        <f>MAIN!BF212</f>
        <v>0</v>
      </c>
      <c r="W212" s="4">
        <f>MAIN!BH212</f>
        <v>0</v>
      </c>
      <c r="X212">
        <f>'MEAN REVERSION MODEL'!F212</f>
        <v>2</v>
      </c>
      <c r="Y212">
        <f>'MEAN REVERSION MODEL'!G212</f>
        <v>0</v>
      </c>
      <c r="Z212">
        <f>'MEAN REVERSION MODEL'!H212</f>
        <v>0</v>
      </c>
      <c r="AA212">
        <f>'MEAN REVERSION MODEL'!I212</f>
        <v>2</v>
      </c>
      <c r="AB212">
        <f>'MEAN REVERSION MODEL'!J212</f>
        <v>0</v>
      </c>
      <c r="AC212" s="19">
        <f>'SHORT MODEL'!H212</f>
        <v>45982</v>
      </c>
      <c r="AD212" s="4">
        <f>'SHORT MODEL'!I212</f>
        <v>1</v>
      </c>
      <c r="AE212" s="19">
        <f>'SHORT MODEL'!J212</f>
        <v>46035</v>
      </c>
      <c r="AF212" s="26">
        <f>'SHORT MODEL'!K212</f>
        <v>-18.965809069822903</v>
      </c>
    </row>
    <row r="213" spans="1:32" x14ac:dyDescent="0.25">
      <c r="A213" s="14">
        <v>212</v>
      </c>
      <c r="B213" t="str">
        <f>MAIN!B213</f>
        <v>IYH US Equity</v>
      </c>
      <c r="C213" t="str">
        <f>MAIN!C213</f>
        <v>U.S. Healthcare ETF</v>
      </c>
      <c r="D213" t="str">
        <f>MAIN!D213</f>
        <v>ETF</v>
      </c>
      <c r="E213" s="4" t="s">
        <v>545</v>
      </c>
      <c r="F213">
        <f ca="1">MAIN!E213</f>
        <v>0</v>
      </c>
      <c r="G213">
        <f ca="1">'MEAN REVERSION MODEL'!K213</f>
        <v>9</v>
      </c>
      <c r="H213">
        <f ca="1">'SHORT MODEL'!M213</f>
        <v>6</v>
      </c>
      <c r="I213" s="19">
        <f>'BREAKOUTS+RETRACEMENTS'!F213</f>
        <v>45986</v>
      </c>
      <c r="J213" s="19">
        <f>'BREAKOUTS+RETRACEMENTS'!G213</f>
        <v>0</v>
      </c>
      <c r="K213" s="19">
        <f>'BREAKOUTS+RETRACEMENTS'!H213</f>
        <v>0</v>
      </c>
      <c r="L213" s="19">
        <f>'BREAKOUTS+RETRACEMENTS'!I213</f>
        <v>0</v>
      </c>
      <c r="M213" s="19">
        <f>'BREAKOUTS+RETRACEMENTS'!J213</f>
        <v>45996</v>
      </c>
      <c r="N213" s="19">
        <f>'BREAKOUTS+RETRACEMENTS'!K213</f>
        <v>0</v>
      </c>
      <c r="O213" s="5">
        <f>MAIN!F213</f>
        <v>46.66098819745725</v>
      </c>
      <c r="P213" s="19" t="str">
        <f>MAIN!U213</f>
        <v>NEGATIVE</v>
      </c>
      <c r="Q213" s="19" t="str">
        <f>MAIN!V213</f>
        <v/>
      </c>
      <c r="R213" s="3" t="str">
        <f>MAIN!X213</f>
        <v>NEGATIVE</v>
      </c>
      <c r="S213" s="19" t="str">
        <f>MAIN!AP213</f>
        <v>POSITIVE</v>
      </c>
      <c r="T213" s="19" t="str">
        <f>MAIN!AY213</f>
        <v>SELL</v>
      </c>
      <c r="U213" s="26">
        <f>MAIN!AZ213</f>
        <v>46.462866528537681</v>
      </c>
      <c r="V213" s="4">
        <f>MAIN!BF213</f>
        <v>0</v>
      </c>
      <c r="W213" s="4">
        <f>MAIN!BH213</f>
        <v>0</v>
      </c>
      <c r="X213">
        <f>'MEAN REVERSION MODEL'!F213</f>
        <v>0</v>
      </c>
      <c r="Y213">
        <f>'MEAN REVERSION MODEL'!G213</f>
        <v>6</v>
      </c>
      <c r="Z213">
        <f>'MEAN REVERSION MODEL'!H213</f>
        <v>46055</v>
      </c>
      <c r="AA213">
        <f>'MEAN REVERSION MODEL'!I213</f>
        <v>2</v>
      </c>
      <c r="AB213">
        <f>'MEAN REVERSION MODEL'!J213</f>
        <v>0</v>
      </c>
      <c r="AC213" s="19">
        <f>'SHORT MODEL'!H213</f>
        <v>46000</v>
      </c>
      <c r="AD213" s="4">
        <f>'SHORT MODEL'!I213</f>
        <v>1</v>
      </c>
      <c r="AE213" s="19">
        <f>'SHORT MODEL'!J213</f>
        <v>46044</v>
      </c>
      <c r="AF213" s="26">
        <f>'SHORT MODEL'!K213</f>
        <v>-19.831947822116263</v>
      </c>
    </row>
    <row r="214" spans="1:32" x14ac:dyDescent="0.25">
      <c r="A214" s="14">
        <v>213</v>
      </c>
      <c r="B214" t="str">
        <f>MAIN!B214</f>
        <v>IYK US Equity</v>
      </c>
      <c r="C214" t="str">
        <f>MAIN!C214</f>
        <v>U.S. Consumer Staples ETF</v>
      </c>
      <c r="D214" t="str">
        <f>MAIN!D214</f>
        <v>ETF</v>
      </c>
      <c r="E214" s="4" t="s">
        <v>545</v>
      </c>
      <c r="F214">
        <f ca="1">MAIN!E214</f>
        <v>6</v>
      </c>
      <c r="G214">
        <f ca="1">'MEAN REVERSION MODEL'!K214</f>
        <v>9</v>
      </c>
      <c r="H214">
        <f ca="1">'SHORT MODEL'!M214</f>
        <v>2</v>
      </c>
      <c r="I214" s="19">
        <f>'BREAKOUTS+RETRACEMENTS'!F214</f>
        <v>46055</v>
      </c>
      <c r="J214" s="19">
        <f>'BREAKOUTS+RETRACEMENTS'!G214</f>
        <v>0</v>
      </c>
      <c r="K214" s="19">
        <f>'BREAKOUTS+RETRACEMENTS'!H214</f>
        <v>0</v>
      </c>
      <c r="L214" s="19">
        <f>'BREAKOUTS+RETRACEMENTS'!I214</f>
        <v>45959</v>
      </c>
      <c r="M214" s="19">
        <f>'BREAKOUTS+RETRACEMENTS'!J214</f>
        <v>0</v>
      </c>
      <c r="N214" s="19">
        <f>'BREAKOUTS+RETRACEMENTS'!K214</f>
        <v>0</v>
      </c>
      <c r="O214" s="5">
        <f>MAIN!F214</f>
        <v>78.127927111098941</v>
      </c>
      <c r="P214" s="19" t="str">
        <f>MAIN!U214</f>
        <v>POSITIVE</v>
      </c>
      <c r="Q214" s="19" t="str">
        <f>MAIN!V214</f>
        <v/>
      </c>
      <c r="R214" s="3" t="str">
        <f>MAIN!X214</f>
        <v>POSITIVE</v>
      </c>
      <c r="S214" s="19" t="str">
        <f>MAIN!AP214</f>
        <v>POSITIVE</v>
      </c>
      <c r="T214" s="19" t="str">
        <f>MAIN!AY214</f>
        <v>POSITIVE</v>
      </c>
      <c r="U214" s="26">
        <f>MAIN!AZ214</f>
        <v>82.870666305464468</v>
      </c>
      <c r="V214" s="4">
        <f>MAIN!BF214</f>
        <v>22</v>
      </c>
      <c r="W214" s="4">
        <f>MAIN!BH214</f>
        <v>0</v>
      </c>
      <c r="X214">
        <f>'MEAN REVERSION MODEL'!F214</f>
        <v>5</v>
      </c>
      <c r="Y214">
        <f>'MEAN REVERSION MODEL'!G214</f>
        <v>6</v>
      </c>
      <c r="Z214">
        <f>'MEAN REVERSION MODEL'!H214</f>
        <v>0</v>
      </c>
      <c r="AA214">
        <f>'MEAN REVERSION MODEL'!I214</f>
        <v>3</v>
      </c>
      <c r="AB214">
        <f>'MEAN REVERSION MODEL'!J214</f>
        <v>0</v>
      </c>
      <c r="AC214" s="19">
        <f>'SHORT MODEL'!H214</f>
        <v>46030</v>
      </c>
      <c r="AD214" s="4">
        <f>'SHORT MODEL'!I214</f>
        <v>1</v>
      </c>
      <c r="AE214" s="19">
        <f>'SHORT MODEL'!J214</f>
        <v>46059</v>
      </c>
      <c r="AF214" s="26">
        <f>'SHORT MODEL'!K214</f>
        <v>11.63507683030636</v>
      </c>
    </row>
    <row r="215" spans="1:32" x14ac:dyDescent="0.25">
      <c r="A215" s="14">
        <v>214</v>
      </c>
      <c r="B215" t="str">
        <f>MAIN!B215</f>
        <v>IYR US Equity</v>
      </c>
      <c r="C215" t="str">
        <f>MAIN!C215</f>
        <v>U.S. Real Estate ETF</v>
      </c>
      <c r="D215" t="str">
        <f>MAIN!D215</f>
        <v>ETF</v>
      </c>
      <c r="E215" s="4" t="s">
        <v>545</v>
      </c>
      <c r="F215">
        <f ca="1">MAIN!E215</f>
        <v>5</v>
      </c>
      <c r="G215">
        <f ca="1">'MEAN REVERSION MODEL'!K215</f>
        <v>6</v>
      </c>
      <c r="H215">
        <f ca="1">'SHORT MODEL'!M215</f>
        <v>2</v>
      </c>
      <c r="I215" s="19">
        <f>'BREAKOUTS+RETRACEMENTS'!F215</f>
        <v>0</v>
      </c>
      <c r="J215" s="19">
        <f>'BREAKOUTS+RETRACEMENTS'!G215</f>
        <v>0</v>
      </c>
      <c r="K215" s="19">
        <f>'BREAKOUTS+RETRACEMENTS'!H215</f>
        <v>0</v>
      </c>
      <c r="L215" s="19">
        <f>'BREAKOUTS+RETRACEMENTS'!I215</f>
        <v>45959</v>
      </c>
      <c r="M215" s="19">
        <f>'BREAKOUTS+RETRACEMENTS'!J215</f>
        <v>0</v>
      </c>
      <c r="N215" s="19">
        <f>'BREAKOUTS+RETRACEMENTS'!K215</f>
        <v>0</v>
      </c>
      <c r="O215" s="5">
        <f>MAIN!F215</f>
        <v>67.865911246225323</v>
      </c>
      <c r="P215" s="19" t="str">
        <f>MAIN!U215</f>
        <v>POSITIVE</v>
      </c>
      <c r="Q215" s="19" t="str">
        <f>MAIN!V215</f>
        <v/>
      </c>
      <c r="R215" s="3" t="str">
        <f>MAIN!X215</f>
        <v>POSITIVE</v>
      </c>
      <c r="S215" s="19" t="str">
        <f>MAIN!AP215</f>
        <v>NEGATIVE</v>
      </c>
      <c r="T215" s="19" t="str">
        <f>MAIN!AY215</f>
        <v>POSITIVE</v>
      </c>
      <c r="U215" s="26">
        <f>MAIN!AZ215</f>
        <v>73.59242231579799</v>
      </c>
      <c r="V215" s="4">
        <f>MAIN!BF215</f>
        <v>5</v>
      </c>
      <c r="W215" s="4">
        <f>MAIN!BH215</f>
        <v>0</v>
      </c>
      <c r="X215">
        <f>'MEAN REVERSION MODEL'!F215</f>
        <v>3</v>
      </c>
      <c r="Y215">
        <f>'MEAN REVERSION MODEL'!G215</f>
        <v>0</v>
      </c>
      <c r="Z215">
        <f>'MEAN REVERSION MODEL'!H215</f>
        <v>0</v>
      </c>
      <c r="AA215">
        <f>'MEAN REVERSION MODEL'!I215</f>
        <v>1</v>
      </c>
      <c r="AB215">
        <f>'MEAN REVERSION MODEL'!J215</f>
        <v>0</v>
      </c>
      <c r="AC215" s="19">
        <f>'SHORT MODEL'!H215</f>
        <v>46013</v>
      </c>
      <c r="AD215" s="4">
        <f>'SHORT MODEL'!I215</f>
        <v>1</v>
      </c>
      <c r="AE215" s="19">
        <f>'SHORT MODEL'!J215</f>
        <v>46063</v>
      </c>
      <c r="AF215" s="26">
        <f>'SHORT MODEL'!K215</f>
        <v>1.3730173175397198</v>
      </c>
    </row>
    <row r="216" spans="1:32" x14ac:dyDescent="0.25">
      <c r="A216" s="14">
        <v>215</v>
      </c>
      <c r="B216" t="str">
        <f>MAIN!B216</f>
        <v>IYT US Equity</v>
      </c>
      <c r="C216" t="str">
        <f>MAIN!C216</f>
        <v>U.S. Transportation ETF</v>
      </c>
      <c r="D216" t="str">
        <f>MAIN!D216</f>
        <v>ETF</v>
      </c>
      <c r="E216" s="4" t="s">
        <v>545</v>
      </c>
      <c r="F216">
        <f ca="1">MAIN!E216</f>
        <v>6</v>
      </c>
      <c r="G216">
        <f ca="1">'MEAN REVERSION MODEL'!K216</f>
        <v>12</v>
      </c>
      <c r="H216">
        <f ca="1">'SHORT MODEL'!M216</f>
        <v>2</v>
      </c>
      <c r="I216" s="19">
        <f>'BREAKOUTS+RETRACEMENTS'!F216</f>
        <v>45995</v>
      </c>
      <c r="J216" s="19">
        <f>'BREAKOUTS+RETRACEMENTS'!G216</f>
        <v>0</v>
      </c>
      <c r="K216" s="19">
        <f>'BREAKOUTS+RETRACEMENTS'!H216</f>
        <v>0</v>
      </c>
      <c r="L216" s="19">
        <f>'BREAKOUTS+RETRACEMENTS'!I216</f>
        <v>45958</v>
      </c>
      <c r="M216" s="19">
        <f>'BREAKOUTS+RETRACEMENTS'!J216</f>
        <v>0</v>
      </c>
      <c r="N216" s="19">
        <f>'BREAKOUTS+RETRACEMENTS'!K216</f>
        <v>0</v>
      </c>
      <c r="O216" s="5">
        <f>MAIN!F216</f>
        <v>68.683739901481573</v>
      </c>
      <c r="P216" s="19" t="str">
        <f>MAIN!U216</f>
        <v>POSITIVE</v>
      </c>
      <c r="Q216" s="19" t="str">
        <f>MAIN!V216</f>
        <v/>
      </c>
      <c r="R216" s="3" t="str">
        <f>MAIN!X216</f>
        <v>POSITIVE</v>
      </c>
      <c r="S216" s="19" t="str">
        <f>MAIN!AP216</f>
        <v>POSITIVE</v>
      </c>
      <c r="T216" s="19" t="str">
        <f>MAIN!AY216</f>
        <v>POSITIVE</v>
      </c>
      <c r="U216" s="26">
        <f>MAIN!AZ216</f>
        <v>82.306693741915694</v>
      </c>
      <c r="V216" s="4">
        <f>MAIN!BF216</f>
        <v>9</v>
      </c>
      <c r="W216" s="4">
        <f>MAIN!BH216</f>
        <v>0</v>
      </c>
      <c r="X216">
        <f>'MEAN REVERSION MODEL'!F216</f>
        <v>1</v>
      </c>
      <c r="Y216">
        <f>'MEAN REVERSION MODEL'!G216</f>
        <v>7</v>
      </c>
      <c r="Z216">
        <f>'MEAN REVERSION MODEL'!H216</f>
        <v>46056</v>
      </c>
      <c r="AA216">
        <f>'MEAN REVERSION MODEL'!I216</f>
        <v>1</v>
      </c>
      <c r="AB216">
        <f>'MEAN REVERSION MODEL'!J216</f>
        <v>0</v>
      </c>
      <c r="AC216" s="19">
        <f>'SHORT MODEL'!H216</f>
        <v>45981</v>
      </c>
      <c r="AD216" s="4">
        <f>'SHORT MODEL'!I216</f>
        <v>1</v>
      </c>
      <c r="AE216" s="19">
        <f>'SHORT MODEL'!J216</f>
        <v>46063</v>
      </c>
      <c r="AF216" s="26">
        <f>'SHORT MODEL'!K216</f>
        <v>2.1908176144042812</v>
      </c>
    </row>
    <row r="217" spans="1:32" x14ac:dyDescent="0.25">
      <c r="A217" s="14">
        <v>216</v>
      </c>
      <c r="B217" t="str">
        <f>MAIN!B217</f>
        <v>IYW US Equity</v>
      </c>
      <c r="C217" t="str">
        <f>MAIN!C217</f>
        <v>U.S. Technology ETF</v>
      </c>
      <c r="D217" t="str">
        <f>MAIN!D217</f>
        <v>ETF</v>
      </c>
      <c r="E217" s="4" t="s">
        <v>545</v>
      </c>
      <c r="F217">
        <f ca="1">MAIN!E217</f>
        <v>-1</v>
      </c>
      <c r="G217">
        <f ca="1">'MEAN REVERSION MODEL'!K217</f>
        <v>12</v>
      </c>
      <c r="H217">
        <f ca="1">'SHORT MODEL'!M217</f>
        <v>4</v>
      </c>
      <c r="I217" s="19">
        <f>'BREAKOUTS+RETRACEMENTS'!F217</f>
        <v>45958</v>
      </c>
      <c r="J217" s="19">
        <f>'BREAKOUTS+RETRACEMENTS'!G217</f>
        <v>0</v>
      </c>
      <c r="K217" s="19">
        <f>'BREAKOUTS+RETRACEMENTS'!H217</f>
        <v>45958</v>
      </c>
      <c r="L217" s="19">
        <f>'BREAKOUTS+RETRACEMENTS'!I217</f>
        <v>0</v>
      </c>
      <c r="M217" s="19">
        <f>'BREAKOUTS+RETRACEMENTS'!J217</f>
        <v>0</v>
      </c>
      <c r="N217" s="19">
        <f>'BREAKOUTS+RETRACEMENTS'!K217</f>
        <v>0</v>
      </c>
      <c r="O217" s="5">
        <f>MAIN!F217</f>
        <v>46.258361448698984</v>
      </c>
      <c r="P217" s="19" t="str">
        <f>MAIN!U217</f>
        <v>NEGATIVE</v>
      </c>
      <c r="Q217" s="19" t="str">
        <f>MAIN!V217</f>
        <v/>
      </c>
      <c r="R217" s="3" t="str">
        <f>MAIN!X217</f>
        <v>NEGATIVE</v>
      </c>
      <c r="S217" s="19" t="str">
        <f>MAIN!AP217</f>
        <v>NEGATIVE</v>
      </c>
      <c r="T217" s="19" t="str">
        <f>MAIN!AY217</f>
        <v>NEGATIVE</v>
      </c>
      <c r="U217" s="26">
        <f>MAIN!AZ217</f>
        <v>38.740153175787171</v>
      </c>
      <c r="V217" s="4">
        <f>MAIN!BF217</f>
        <v>0</v>
      </c>
      <c r="W217" s="4">
        <f>MAIN!BH217</f>
        <v>0</v>
      </c>
      <c r="X217">
        <f>'MEAN REVERSION MODEL'!F217</f>
        <v>1</v>
      </c>
      <c r="Y217">
        <f>'MEAN REVERSION MODEL'!G217</f>
        <v>6</v>
      </c>
      <c r="Z217">
        <f>'MEAN REVERSION MODEL'!H217</f>
        <v>46057</v>
      </c>
      <c r="AA217">
        <f>'MEAN REVERSION MODEL'!I217</f>
        <v>0</v>
      </c>
      <c r="AB217">
        <f>'MEAN REVERSION MODEL'!J217</f>
        <v>4</v>
      </c>
      <c r="AC217" s="19">
        <f>'SHORT MODEL'!H217</f>
        <v>45982</v>
      </c>
      <c r="AD217" s="4">
        <f>'SHORT MODEL'!I217</f>
        <v>1</v>
      </c>
      <c r="AE217" s="19">
        <f>'SHORT MODEL'!J217</f>
        <v>46050</v>
      </c>
      <c r="AF217" s="26">
        <f>'SHORT MODEL'!K217</f>
        <v>-20.234544351862304</v>
      </c>
    </row>
    <row r="218" spans="1:32" x14ac:dyDescent="0.25">
      <c r="A218" s="14">
        <v>217</v>
      </c>
      <c r="B218" t="str">
        <f>MAIN!B218</f>
        <v>IYZ US Equity</v>
      </c>
      <c r="C218" t="str">
        <f>MAIN!C218</f>
        <v>U.S. Telecommunications ETF</v>
      </c>
      <c r="D218" t="str">
        <f>MAIN!D218</f>
        <v>ETF</v>
      </c>
      <c r="E218" s="4" t="s">
        <v>545</v>
      </c>
      <c r="F218">
        <f ca="1">MAIN!E218</f>
        <v>5</v>
      </c>
      <c r="G218">
        <f ca="1">'MEAN REVERSION MODEL'!K218</f>
        <v>9</v>
      </c>
      <c r="H218">
        <f ca="1">'SHORT MODEL'!M218</f>
        <v>2</v>
      </c>
      <c r="I218" s="19">
        <f>'BREAKOUTS+RETRACEMENTS'!F218</f>
        <v>46063</v>
      </c>
      <c r="J218" s="19">
        <f>'BREAKOUTS+RETRACEMENTS'!G218</f>
        <v>0</v>
      </c>
      <c r="K218" s="19">
        <f>'BREAKOUTS+RETRACEMENTS'!H218</f>
        <v>46044</v>
      </c>
      <c r="L218" s="19">
        <f>'BREAKOUTS+RETRACEMENTS'!I218</f>
        <v>0</v>
      </c>
      <c r="M218" s="19">
        <f>'BREAKOUTS+RETRACEMENTS'!J218</f>
        <v>0</v>
      </c>
      <c r="N218" s="19">
        <f>'BREAKOUTS+RETRACEMENTS'!K218</f>
        <v>0</v>
      </c>
      <c r="O218" s="5">
        <f>MAIN!F218</f>
        <v>88.039911789610741</v>
      </c>
      <c r="P218" s="19" t="str">
        <f>MAIN!U218</f>
        <v>POSITIVE</v>
      </c>
      <c r="Q218" s="19" t="str">
        <f>MAIN!V218</f>
        <v/>
      </c>
      <c r="R218" s="3" t="str">
        <f>MAIN!X218</f>
        <v>POSITIVE</v>
      </c>
      <c r="S218" s="19" t="str">
        <f>MAIN!AP218</f>
        <v>POSITIVE</v>
      </c>
      <c r="T218" s="19" t="str">
        <f>MAIN!AY218</f>
        <v>POSITIVE</v>
      </c>
      <c r="U218" s="26">
        <f>MAIN!AZ218</f>
        <v>94.934636545016104</v>
      </c>
      <c r="V218" s="4">
        <f>MAIN!BF218</f>
        <v>14</v>
      </c>
      <c r="W218" s="4">
        <f>MAIN!BH218</f>
        <v>0</v>
      </c>
      <c r="X218">
        <f>'MEAN REVERSION MODEL'!F218</f>
        <v>1</v>
      </c>
      <c r="Y218">
        <f>'MEAN REVERSION MODEL'!G218</f>
        <v>5</v>
      </c>
      <c r="Z218">
        <f>'MEAN REVERSION MODEL'!H218</f>
        <v>0</v>
      </c>
      <c r="AA218">
        <f>'MEAN REVERSION MODEL'!I218</f>
        <v>1</v>
      </c>
      <c r="AB218">
        <f>'MEAN REVERSION MODEL'!J218</f>
        <v>0</v>
      </c>
      <c r="AC218" s="19">
        <f>'SHORT MODEL'!H218</f>
        <v>45981</v>
      </c>
      <c r="AD218" s="4">
        <f>'SHORT MODEL'!I218</f>
        <v>1</v>
      </c>
      <c r="AE218" s="19">
        <f>'SHORT MODEL'!J218</f>
        <v>46063</v>
      </c>
      <c r="AF218" s="26">
        <f>'SHORT MODEL'!K218</f>
        <v>21.546955186623293</v>
      </c>
    </row>
    <row r="219" spans="1:32" x14ac:dyDescent="0.25">
      <c r="A219" s="14">
        <v>218</v>
      </c>
      <c r="B219" t="str">
        <f>MAIN!B219</f>
        <v>JETS US Equity</v>
      </c>
      <c r="C219" t="str">
        <f>MAIN!C219</f>
        <v>US Global Jets ETF</v>
      </c>
      <c r="D219" t="str">
        <f>MAIN!D219</f>
        <v>ETF</v>
      </c>
      <c r="E219" s="4" t="s">
        <v>545</v>
      </c>
      <c r="F219">
        <f ca="1">MAIN!E219</f>
        <v>8</v>
      </c>
      <c r="G219">
        <f ca="1">'MEAN REVERSION MODEL'!K219</f>
        <v>9</v>
      </c>
      <c r="H219">
        <f ca="1">'SHORT MODEL'!M219</f>
        <v>2</v>
      </c>
      <c r="I219" s="19">
        <f>'BREAKOUTS+RETRACEMENTS'!F219</f>
        <v>46062</v>
      </c>
      <c r="J219" s="19">
        <f>'BREAKOUTS+RETRACEMENTS'!G219</f>
        <v>0</v>
      </c>
      <c r="K219" s="19">
        <f>'BREAKOUTS+RETRACEMENTS'!H219</f>
        <v>0</v>
      </c>
      <c r="L219" s="19">
        <f>'BREAKOUTS+RETRACEMENTS'!I219</f>
        <v>0</v>
      </c>
      <c r="M219" s="19">
        <f>'BREAKOUTS+RETRACEMENTS'!J219</f>
        <v>0</v>
      </c>
      <c r="N219" s="19">
        <f>'BREAKOUTS+RETRACEMENTS'!K219</f>
        <v>0</v>
      </c>
      <c r="O219" s="5">
        <f>MAIN!F219</f>
        <v>65.737300275890703</v>
      </c>
      <c r="P219" s="19" t="str">
        <f>MAIN!U219</f>
        <v>POSITIVE</v>
      </c>
      <c r="Q219" s="19" t="str">
        <f>MAIN!V219</f>
        <v/>
      </c>
      <c r="R219" s="3" t="str">
        <f>MAIN!X219</f>
        <v>POSITIVE</v>
      </c>
      <c r="S219" s="19" t="str">
        <f>MAIN!AP219</f>
        <v>POSITIVE</v>
      </c>
      <c r="T219" s="19" t="str">
        <f>MAIN!AY219</f>
        <v>POSITIVE</v>
      </c>
      <c r="U219" s="26">
        <f>MAIN!AZ219</f>
        <v>73.644067590052614</v>
      </c>
      <c r="V219" s="4">
        <f>MAIN!BF219</f>
        <v>7</v>
      </c>
      <c r="W219" s="4">
        <f>MAIN!BH219</f>
        <v>0</v>
      </c>
      <c r="X219">
        <f>'MEAN REVERSION MODEL'!F219</f>
        <v>2</v>
      </c>
      <c r="Y219">
        <f>'MEAN REVERSION MODEL'!G219</f>
        <v>3</v>
      </c>
      <c r="Z219">
        <f>'MEAN REVERSION MODEL'!H219</f>
        <v>0</v>
      </c>
      <c r="AA219">
        <f>'MEAN REVERSION MODEL'!I219</f>
        <v>2</v>
      </c>
      <c r="AB219">
        <f>'MEAN REVERSION MODEL'!J219</f>
        <v>0</v>
      </c>
      <c r="AC219" s="19">
        <f>'SHORT MODEL'!H219</f>
        <v>45981</v>
      </c>
      <c r="AD219" s="4">
        <f>'SHORT MODEL'!I219</f>
        <v>1</v>
      </c>
      <c r="AE219" s="19">
        <f>'SHORT MODEL'!J219</f>
        <v>46062</v>
      </c>
      <c r="AF219" s="26">
        <f>'SHORT MODEL'!K219</f>
        <v>-0.75564181538040032</v>
      </c>
    </row>
    <row r="220" spans="1:32" x14ac:dyDescent="0.25">
      <c r="A220" s="14">
        <v>219</v>
      </c>
      <c r="B220" t="str">
        <f>MAIN!B220</f>
        <v>JNK US Equity</v>
      </c>
      <c r="C220" t="str">
        <f>MAIN!C220</f>
        <v>SPDR Bloomberg High Yield Bond ETF</v>
      </c>
      <c r="D220" t="str">
        <f>MAIN!D220</f>
        <v>ETF</v>
      </c>
      <c r="E220" s="4" t="s">
        <v>545</v>
      </c>
      <c r="F220">
        <f ca="1">MAIN!E220</f>
        <v>1</v>
      </c>
      <c r="G220">
        <f ca="1">'MEAN REVERSION MODEL'!K220</f>
        <v>9</v>
      </c>
      <c r="H220">
        <f ca="1">'SHORT MODEL'!M220</f>
        <v>2</v>
      </c>
      <c r="I220" s="19">
        <f>'BREAKOUTS+RETRACEMENTS'!F220</f>
        <v>45987</v>
      </c>
      <c r="J220" s="19">
        <f>'BREAKOUTS+RETRACEMENTS'!G220</f>
        <v>0</v>
      </c>
      <c r="K220" s="19">
        <f>'BREAKOUTS+RETRACEMENTS'!H220</f>
        <v>0</v>
      </c>
      <c r="L220" s="19">
        <f>'BREAKOUTS+RETRACEMENTS'!I220</f>
        <v>45958</v>
      </c>
      <c r="M220" s="19">
        <f>'BREAKOUTS+RETRACEMENTS'!J220</f>
        <v>0</v>
      </c>
      <c r="N220" s="19">
        <f>'BREAKOUTS+RETRACEMENTS'!K220</f>
        <v>0</v>
      </c>
      <c r="O220" s="5">
        <f>MAIN!F220</f>
        <v>63.306342841781046</v>
      </c>
      <c r="P220" s="19" t="str">
        <f>MAIN!U220</f>
        <v>POSITIVE</v>
      </c>
      <c r="Q220" s="19" t="str">
        <f>MAIN!V220</f>
        <v/>
      </c>
      <c r="R220" s="3" t="str">
        <f>MAIN!X220</f>
        <v>BUY</v>
      </c>
      <c r="S220" s="19" t="str">
        <f>MAIN!AP220</f>
        <v>NEGATIVE</v>
      </c>
      <c r="T220" s="19" t="str">
        <f>MAIN!AY220</f>
        <v>NEGATIVE</v>
      </c>
      <c r="U220" s="26">
        <f>MAIN!AZ220</f>
        <v>86.821802790341863</v>
      </c>
      <c r="V220" s="4">
        <f>MAIN!BF220</f>
        <v>54</v>
      </c>
      <c r="W220" s="4">
        <f>MAIN!BH220</f>
        <v>0</v>
      </c>
      <c r="X220">
        <f>'MEAN REVERSION MODEL'!F220</f>
        <v>0</v>
      </c>
      <c r="Y220">
        <f>'MEAN REVERSION MODEL'!G220</f>
        <v>6</v>
      </c>
      <c r="Z220">
        <f>'MEAN REVERSION MODEL'!H220</f>
        <v>0</v>
      </c>
      <c r="AA220">
        <f>'MEAN REVERSION MODEL'!I220</f>
        <v>1</v>
      </c>
      <c r="AB220">
        <f>'MEAN REVERSION MODEL'!J220</f>
        <v>4</v>
      </c>
      <c r="AC220" s="19">
        <f>'SHORT MODEL'!H220</f>
        <v>45979</v>
      </c>
      <c r="AD220" s="4">
        <f>'SHORT MODEL'!I220</f>
        <v>1</v>
      </c>
      <c r="AE220" s="19">
        <f>'SHORT MODEL'!J220</f>
        <v>46063</v>
      </c>
      <c r="AF220" s="26">
        <f>'SHORT MODEL'!K220</f>
        <v>-3.1859125169394176</v>
      </c>
    </row>
    <row r="221" spans="1:32" x14ac:dyDescent="0.25">
      <c r="A221" s="14">
        <v>220</v>
      </c>
      <c r="B221" t="str">
        <f>MAIN!B221</f>
        <v>KBE US Equity</v>
      </c>
      <c r="C221" t="str">
        <f>MAIN!C221</f>
        <v>SPDR S&amp;P Bank ETF</v>
      </c>
      <c r="D221" t="str">
        <f>MAIN!D221</f>
        <v>ETF</v>
      </c>
      <c r="E221" s="4" t="s">
        <v>545</v>
      </c>
      <c r="F221">
        <f ca="1">MAIN!E221</f>
        <v>4</v>
      </c>
      <c r="G221">
        <f ca="1">'MEAN REVERSION MODEL'!K221</f>
        <v>6</v>
      </c>
      <c r="H221">
        <f ca="1">'SHORT MODEL'!M221</f>
        <v>2</v>
      </c>
      <c r="I221" s="19">
        <f>'BREAKOUTS+RETRACEMENTS'!F221</f>
        <v>46062</v>
      </c>
      <c r="J221" s="19">
        <f>'BREAKOUTS+RETRACEMENTS'!G221</f>
        <v>0</v>
      </c>
      <c r="K221" s="19">
        <f>'BREAKOUTS+RETRACEMENTS'!H221</f>
        <v>0</v>
      </c>
      <c r="L221" s="19">
        <f>'BREAKOUTS+RETRACEMENTS'!I221</f>
        <v>0</v>
      </c>
      <c r="M221" s="19">
        <f>'BREAKOUTS+RETRACEMENTS'!J221</f>
        <v>0</v>
      </c>
      <c r="N221" s="19">
        <f>'BREAKOUTS+RETRACEMENTS'!K221</f>
        <v>0</v>
      </c>
      <c r="O221" s="5">
        <f>MAIN!F221</f>
        <v>64.258356853248131</v>
      </c>
      <c r="P221" s="19" t="str">
        <f>MAIN!U221</f>
        <v>POSITIVE</v>
      </c>
      <c r="Q221" s="19" t="str">
        <f>MAIN!V221</f>
        <v/>
      </c>
      <c r="R221" s="3" t="str">
        <f>MAIN!X221</f>
        <v>POSITIVE</v>
      </c>
      <c r="S221" s="19" t="str">
        <f>MAIN!AP221</f>
        <v>POSITIVE</v>
      </c>
      <c r="T221" s="19" t="str">
        <f>MAIN!AY221</f>
        <v>POSITIVE</v>
      </c>
      <c r="U221" s="26">
        <f>MAIN!AZ221</f>
        <v>78.049812342303809</v>
      </c>
      <c r="V221" s="4">
        <f>MAIN!BF221</f>
        <v>54</v>
      </c>
      <c r="W221" s="4">
        <f>MAIN!BH221</f>
        <v>0</v>
      </c>
      <c r="X221">
        <f>'MEAN REVERSION MODEL'!F221</f>
        <v>2</v>
      </c>
      <c r="Y221">
        <f>'MEAN REVERSION MODEL'!G221</f>
        <v>0</v>
      </c>
      <c r="Z221">
        <f>'MEAN REVERSION MODEL'!H221</f>
        <v>0</v>
      </c>
      <c r="AA221">
        <f>'MEAN REVERSION MODEL'!I221</f>
        <v>2</v>
      </c>
      <c r="AB221">
        <f>'MEAN REVERSION MODEL'!J221</f>
        <v>0</v>
      </c>
      <c r="AC221" s="19">
        <f>'SHORT MODEL'!H221</f>
        <v>45979</v>
      </c>
      <c r="AD221" s="4">
        <f>'SHORT MODEL'!I221</f>
        <v>1</v>
      </c>
      <c r="AE221" s="19">
        <f>'SHORT MODEL'!J221</f>
        <v>46062</v>
      </c>
      <c r="AF221" s="26">
        <f>'SHORT MODEL'!K221</f>
        <v>-2.2345397090779073</v>
      </c>
    </row>
    <row r="222" spans="1:32" x14ac:dyDescent="0.25">
      <c r="A222" s="14">
        <v>221</v>
      </c>
      <c r="B222" t="str">
        <f>MAIN!B222</f>
        <v>KBWB US Equity</v>
      </c>
      <c r="C222" t="str">
        <f>MAIN!C222</f>
        <v>KBW Bank ETF</v>
      </c>
      <c r="D222" t="str">
        <f>MAIN!D222</f>
        <v>ETF</v>
      </c>
      <c r="E222" s="4" t="s">
        <v>545</v>
      </c>
      <c r="F222">
        <f ca="1">MAIN!E222</f>
        <v>5</v>
      </c>
      <c r="G222">
        <f ca="1">'MEAN REVERSION MODEL'!K222</f>
        <v>9</v>
      </c>
      <c r="H222">
        <f ca="1">'SHORT MODEL'!M222</f>
        <v>2</v>
      </c>
      <c r="I222" s="19">
        <f>'BREAKOUTS+RETRACEMENTS'!F222</f>
        <v>45994</v>
      </c>
      <c r="J222" s="19">
        <f>'BREAKOUTS+RETRACEMENTS'!G222</f>
        <v>0</v>
      </c>
      <c r="K222" s="19">
        <f>'BREAKOUTS+RETRACEMENTS'!H222</f>
        <v>46000</v>
      </c>
      <c r="L222" s="19">
        <f>'BREAKOUTS+RETRACEMENTS'!I222</f>
        <v>0</v>
      </c>
      <c r="M222" s="19">
        <f>'BREAKOUTS+RETRACEMENTS'!J222</f>
        <v>0</v>
      </c>
      <c r="N222" s="19">
        <f>'BREAKOUTS+RETRACEMENTS'!K222</f>
        <v>0</v>
      </c>
      <c r="O222" s="5">
        <f>MAIN!F222</f>
        <v>62.541241256784332</v>
      </c>
      <c r="P222" s="19" t="str">
        <f>MAIN!U222</f>
        <v>NEGATIVE</v>
      </c>
      <c r="Q222" s="19" t="str">
        <f>MAIN!V222</f>
        <v/>
      </c>
      <c r="R222" s="3" t="str">
        <f>MAIN!X222</f>
        <v>POSITIVE</v>
      </c>
      <c r="S222" s="19" t="str">
        <f>MAIN!AP222</f>
        <v>POSITIVE</v>
      </c>
      <c r="T222" s="19" t="str">
        <f>MAIN!AY222</f>
        <v>POSITIVE</v>
      </c>
      <c r="U222" s="26">
        <f>MAIN!AZ222</f>
        <v>71.868049113566428</v>
      </c>
      <c r="V222" s="4">
        <f>MAIN!BF222</f>
        <v>9</v>
      </c>
      <c r="W222" s="4">
        <f>MAIN!BH222</f>
        <v>0</v>
      </c>
      <c r="X222">
        <f>'MEAN REVERSION MODEL'!F222</f>
        <v>2</v>
      </c>
      <c r="Y222">
        <f>'MEAN REVERSION MODEL'!G222</f>
        <v>1</v>
      </c>
      <c r="Z222">
        <f>'MEAN REVERSION MODEL'!H222</f>
        <v>0</v>
      </c>
      <c r="AA222">
        <f>'MEAN REVERSION MODEL'!I222</f>
        <v>1</v>
      </c>
      <c r="AB222">
        <f>'MEAN REVERSION MODEL'!J222</f>
        <v>0</v>
      </c>
      <c r="AC222" s="19">
        <f>'SHORT MODEL'!H222</f>
        <v>45979</v>
      </c>
      <c r="AD222" s="4">
        <f>'SHORT MODEL'!I222</f>
        <v>1</v>
      </c>
      <c r="AE222" s="19">
        <f>'SHORT MODEL'!J222</f>
        <v>46063</v>
      </c>
      <c r="AF222" s="26">
        <f>'SHORT MODEL'!K222</f>
        <v>-3.951661504858599</v>
      </c>
    </row>
    <row r="223" spans="1:32" x14ac:dyDescent="0.25">
      <c r="A223" s="14">
        <v>222</v>
      </c>
      <c r="B223" t="str">
        <f>MAIN!B223</f>
        <v>KIE US Equity</v>
      </c>
      <c r="C223" t="str">
        <f>MAIN!C223</f>
        <v>SPDR S&amp;P Insurance ETF</v>
      </c>
      <c r="D223" t="str">
        <f>MAIN!D223</f>
        <v>ETF</v>
      </c>
      <c r="E223" s="4" t="s">
        <v>545</v>
      </c>
      <c r="F223">
        <f ca="1">MAIN!E223</f>
        <v>-1</v>
      </c>
      <c r="G223">
        <f ca="1">'MEAN REVERSION MODEL'!K223</f>
        <v>9</v>
      </c>
      <c r="H223">
        <f ca="1">'SHORT MODEL'!M223</f>
        <v>4</v>
      </c>
      <c r="I223" s="19">
        <f>'BREAKOUTS+RETRACEMENTS'!F223</f>
        <v>0</v>
      </c>
      <c r="J223" s="19">
        <f>'BREAKOUTS+RETRACEMENTS'!G223</f>
        <v>0</v>
      </c>
      <c r="K223" s="19">
        <f>'BREAKOUTS+RETRACEMENTS'!H223</f>
        <v>0</v>
      </c>
      <c r="L223" s="19">
        <f>'BREAKOUTS+RETRACEMENTS'!I223</f>
        <v>45958</v>
      </c>
      <c r="M223" s="19">
        <f>'BREAKOUTS+RETRACEMENTS'!J223</f>
        <v>0</v>
      </c>
      <c r="N223" s="19">
        <f>'BREAKOUTS+RETRACEMENTS'!K223</f>
        <v>0</v>
      </c>
      <c r="O223" s="5">
        <f>MAIN!F223</f>
        <v>42.839106438764084</v>
      </c>
      <c r="P223" s="19" t="str">
        <f>MAIN!U223</f>
        <v>NEGATIVE</v>
      </c>
      <c r="Q223" s="19" t="str">
        <f>MAIN!V223</f>
        <v/>
      </c>
      <c r="R223" s="3" t="str">
        <f>MAIN!X223</f>
        <v>NEGATIVE</v>
      </c>
      <c r="S223" s="19" t="str">
        <f>MAIN!AP223</f>
        <v>NEGATIVE</v>
      </c>
      <c r="T223" s="19" t="str">
        <f>MAIN!AY223</f>
        <v>NEGATIVE</v>
      </c>
      <c r="U223" s="26">
        <f>MAIN!AZ223</f>
        <v>38.568875814038549</v>
      </c>
      <c r="V223" s="4">
        <f>MAIN!BF223</f>
        <v>0</v>
      </c>
      <c r="W223" s="4">
        <f>MAIN!BH223</f>
        <v>0</v>
      </c>
      <c r="X223">
        <f>'MEAN REVERSION MODEL'!F223</f>
        <v>0</v>
      </c>
      <c r="Y223">
        <f>'MEAN REVERSION MODEL'!G223</f>
        <v>2</v>
      </c>
      <c r="Z223">
        <f>'MEAN REVERSION MODEL'!H223</f>
        <v>0</v>
      </c>
      <c r="AA223">
        <f>'MEAN REVERSION MODEL'!I223</f>
        <v>4</v>
      </c>
      <c r="AB223">
        <f>'MEAN REVERSION MODEL'!J223</f>
        <v>2</v>
      </c>
      <c r="AC223" s="19">
        <f>'SHORT MODEL'!H223</f>
        <v>46050</v>
      </c>
      <c r="AD223" s="4">
        <f>'SHORT MODEL'!I223</f>
        <v>1</v>
      </c>
      <c r="AE223" s="19">
        <f>'SHORT MODEL'!J223</f>
        <v>46058</v>
      </c>
      <c r="AF223" s="26">
        <f>'SHORT MODEL'!K223</f>
        <v>-23.653792564183277</v>
      </c>
    </row>
    <row r="224" spans="1:32" x14ac:dyDescent="0.25">
      <c r="A224" s="14">
        <v>223</v>
      </c>
      <c r="B224" t="str">
        <f>MAIN!B224</f>
        <v>KRE US Equity</v>
      </c>
      <c r="C224" t="str">
        <f>MAIN!C224</f>
        <v>SPDR S&amp;P Regional Banking ETF</v>
      </c>
      <c r="D224" t="str">
        <f>MAIN!D224</f>
        <v>ETF</v>
      </c>
      <c r="E224" s="4" t="s">
        <v>545</v>
      </c>
      <c r="F224">
        <f ca="1">MAIN!E224</f>
        <v>2</v>
      </c>
      <c r="G224">
        <f ca="1">'MEAN REVERSION MODEL'!K224</f>
        <v>6</v>
      </c>
      <c r="H224">
        <f ca="1">'SHORT MODEL'!M224</f>
        <v>2</v>
      </c>
      <c r="I224" s="19">
        <f>'BREAKOUTS+RETRACEMENTS'!F224</f>
        <v>46031</v>
      </c>
      <c r="J224" s="19">
        <f>'BREAKOUTS+RETRACEMENTS'!G224</f>
        <v>0</v>
      </c>
      <c r="K224" s="19">
        <f>'BREAKOUTS+RETRACEMENTS'!H224</f>
        <v>0</v>
      </c>
      <c r="L224" s="19">
        <f>'BREAKOUTS+RETRACEMENTS'!I224</f>
        <v>0</v>
      </c>
      <c r="M224" s="19">
        <f>'BREAKOUTS+RETRACEMENTS'!J224</f>
        <v>0</v>
      </c>
      <c r="N224" s="19">
        <f>'BREAKOUTS+RETRACEMENTS'!K224</f>
        <v>0</v>
      </c>
      <c r="O224" s="5">
        <f>MAIN!F224</f>
        <v>65.940562556094235</v>
      </c>
      <c r="P224" s="19" t="str">
        <f>MAIN!U224</f>
        <v>POSITIVE</v>
      </c>
      <c r="Q224" s="19" t="str">
        <f>MAIN!V224</f>
        <v/>
      </c>
      <c r="R224" s="3" t="str">
        <f>MAIN!X224</f>
        <v>POSITIVE</v>
      </c>
      <c r="S224" s="19" t="str">
        <f>MAIN!AP224</f>
        <v>POSITIVE</v>
      </c>
      <c r="T224" s="19" t="str">
        <f>MAIN!AY224</f>
        <v>POSITIVE</v>
      </c>
      <c r="U224" s="26">
        <f>MAIN!AZ224</f>
        <v>79.090500840313339</v>
      </c>
      <c r="V224" s="4">
        <f>MAIN!BF224</f>
        <v>54</v>
      </c>
      <c r="W224" s="4">
        <f>MAIN!BH224</f>
        <v>0</v>
      </c>
      <c r="X224">
        <f>'MEAN REVERSION MODEL'!F224</f>
        <v>2</v>
      </c>
      <c r="Y224">
        <f>'MEAN REVERSION MODEL'!G224</f>
        <v>0</v>
      </c>
      <c r="Z224">
        <f>'MEAN REVERSION MODEL'!H224</f>
        <v>0</v>
      </c>
      <c r="AA224">
        <f>'MEAN REVERSION MODEL'!I224</f>
        <v>2</v>
      </c>
      <c r="AB224">
        <f>'MEAN REVERSION MODEL'!J224</f>
        <v>0</v>
      </c>
      <c r="AC224" s="19">
        <f>'SHORT MODEL'!H224</f>
        <v>45979</v>
      </c>
      <c r="AD224" s="4">
        <f>'SHORT MODEL'!I224</f>
        <v>1</v>
      </c>
      <c r="AE224" s="19">
        <f>'SHORT MODEL'!J224</f>
        <v>46062</v>
      </c>
      <c r="AF224" s="26">
        <f>'SHORT MODEL'!K224</f>
        <v>-0.55232898652313622</v>
      </c>
    </row>
    <row r="225" spans="1:32" x14ac:dyDescent="0.25">
      <c r="A225" s="14">
        <v>224</v>
      </c>
      <c r="B225" t="str">
        <f>MAIN!B225</f>
        <v>KSA US Equity</v>
      </c>
      <c r="C225" t="str">
        <f>MAIN!C225</f>
        <v>MSCI Saudi Arabia ETF</v>
      </c>
      <c r="D225" t="str">
        <f>MAIN!D225</f>
        <v>ETF</v>
      </c>
      <c r="E225" s="4" t="s">
        <v>545</v>
      </c>
      <c r="F225">
        <f ca="1">MAIN!E225</f>
        <v>4</v>
      </c>
      <c r="G225">
        <f ca="1">'MEAN REVERSION MODEL'!K225</f>
        <v>6</v>
      </c>
      <c r="H225">
        <f ca="1">'SHORT MODEL'!M225</f>
        <v>2</v>
      </c>
      <c r="I225" s="19">
        <f>'BREAKOUTS+RETRACEMENTS'!F225</f>
        <v>0</v>
      </c>
      <c r="J225" s="19">
        <f>'BREAKOUTS+RETRACEMENTS'!G225</f>
        <v>0</v>
      </c>
      <c r="K225" s="19">
        <f>'BREAKOUTS+RETRACEMENTS'!H225</f>
        <v>0</v>
      </c>
      <c r="L225" s="19">
        <f>'BREAKOUTS+RETRACEMENTS'!I225</f>
        <v>45989</v>
      </c>
      <c r="M225" s="19">
        <f>'BREAKOUTS+RETRACEMENTS'!J225</f>
        <v>0</v>
      </c>
      <c r="N225" s="19">
        <f>'BREAKOUTS+RETRACEMENTS'!K225</f>
        <v>0</v>
      </c>
      <c r="O225" s="5">
        <f>MAIN!F225</f>
        <v>56.082304533265727</v>
      </c>
      <c r="P225" s="19" t="str">
        <f>MAIN!U225</f>
        <v>NEGATIVE</v>
      </c>
      <c r="Q225" s="19" t="str">
        <f>MAIN!V225</f>
        <v/>
      </c>
      <c r="R225" s="3" t="str">
        <f>MAIN!X225</f>
        <v>POSITIVE</v>
      </c>
      <c r="S225" s="19" t="str">
        <f>MAIN!AP225</f>
        <v>NEGATIVE</v>
      </c>
      <c r="T225" s="19" t="str">
        <f>MAIN!AY225</f>
        <v>POSITIVE</v>
      </c>
      <c r="U225" s="26">
        <f>MAIN!AZ225</f>
        <v>64.994306319431956</v>
      </c>
      <c r="V225" s="4">
        <f>MAIN!BF225</f>
        <v>23</v>
      </c>
      <c r="W225" s="4">
        <f>MAIN!BH225</f>
        <v>0</v>
      </c>
      <c r="X225">
        <f>'MEAN REVERSION MODEL'!F225</f>
        <v>1</v>
      </c>
      <c r="Y225">
        <f>'MEAN REVERSION MODEL'!G225</f>
        <v>0</v>
      </c>
      <c r="Z225">
        <f>'MEAN REVERSION MODEL'!H225</f>
        <v>0</v>
      </c>
      <c r="AA225">
        <f>'MEAN REVERSION MODEL'!I225</f>
        <v>0</v>
      </c>
      <c r="AB225">
        <f>'MEAN REVERSION MODEL'!J225</f>
        <v>4</v>
      </c>
      <c r="AC225" s="19">
        <f>'SHORT MODEL'!H225</f>
        <v>46008</v>
      </c>
      <c r="AD225" s="4">
        <f>'SHORT MODEL'!I225</f>
        <v>1</v>
      </c>
      <c r="AE225" s="19">
        <f>'SHORT MODEL'!J225</f>
        <v>46050</v>
      </c>
      <c r="AF225" s="26">
        <f>'SHORT MODEL'!K225</f>
        <v>-10.410576695374267</v>
      </c>
    </row>
    <row r="226" spans="1:32" x14ac:dyDescent="0.25">
      <c r="A226" s="14">
        <v>225</v>
      </c>
      <c r="B226" t="str">
        <f>MAIN!B226</f>
        <v>KURE US Equity</v>
      </c>
      <c r="C226" t="str">
        <f>MAIN!C226</f>
        <v>MSCI All China Health Care Index ETF</v>
      </c>
      <c r="D226" t="str">
        <f>MAIN!D226</f>
        <v>ETF</v>
      </c>
      <c r="E226" s="4" t="s">
        <v>545</v>
      </c>
      <c r="F226">
        <f ca="1">MAIN!E226</f>
        <v>4</v>
      </c>
      <c r="G226">
        <f ca="1">'MEAN REVERSION MODEL'!K226</f>
        <v>9</v>
      </c>
      <c r="H226">
        <f ca="1">'SHORT MODEL'!M226</f>
        <v>4</v>
      </c>
      <c r="I226" s="19">
        <f>'BREAKOUTS+RETRACEMENTS'!F226</f>
        <v>0</v>
      </c>
      <c r="J226" s="19">
        <f>'BREAKOUTS+RETRACEMENTS'!G226</f>
        <v>0</v>
      </c>
      <c r="K226" s="19">
        <f>'BREAKOUTS+RETRACEMENTS'!H226</f>
        <v>0</v>
      </c>
      <c r="L226" s="19">
        <f>'BREAKOUTS+RETRACEMENTS'!I226</f>
        <v>0</v>
      </c>
      <c r="M226" s="19">
        <f>'BREAKOUTS+RETRACEMENTS'!J226</f>
        <v>0</v>
      </c>
      <c r="N226" s="19">
        <f>'BREAKOUTS+RETRACEMENTS'!K226</f>
        <v>0</v>
      </c>
      <c r="O226" s="5">
        <f>MAIN!F226</f>
        <v>56.844205260323349</v>
      </c>
      <c r="P226" s="19" t="str">
        <f>MAIN!U226</f>
        <v>NEGATIVE</v>
      </c>
      <c r="Q226" s="19" t="str">
        <f>MAIN!V226</f>
        <v/>
      </c>
      <c r="R226" s="3" t="str">
        <f>MAIN!X226</f>
        <v>BUY</v>
      </c>
      <c r="S226" s="19" t="str">
        <f>MAIN!AP226</f>
        <v>NEGATIVE</v>
      </c>
      <c r="T226" s="19" t="str">
        <f>MAIN!AY226</f>
        <v>NEGATIVE</v>
      </c>
      <c r="U226" s="26">
        <f>MAIN!AZ226</f>
        <v>56.086766776851285</v>
      </c>
      <c r="V226" s="4">
        <f>MAIN!BF226</f>
        <v>2</v>
      </c>
      <c r="W226" s="4">
        <f>MAIN!BH226</f>
        <v>0</v>
      </c>
      <c r="X226">
        <f>'MEAN REVERSION MODEL'!F226</f>
        <v>5</v>
      </c>
      <c r="Y226">
        <f>'MEAN REVERSION MODEL'!G226</f>
        <v>0</v>
      </c>
      <c r="Z226">
        <f>'MEAN REVERSION MODEL'!H226</f>
        <v>46062</v>
      </c>
      <c r="AA226">
        <f>'MEAN REVERSION MODEL'!I226</f>
        <v>1</v>
      </c>
      <c r="AB226">
        <f>'MEAN REVERSION MODEL'!J226</f>
        <v>0</v>
      </c>
      <c r="AC226" s="19">
        <f>'SHORT MODEL'!H226</f>
        <v>46022</v>
      </c>
      <c r="AD226" s="4">
        <f>'SHORT MODEL'!I226</f>
        <v>1</v>
      </c>
      <c r="AE226" s="19">
        <f>'SHORT MODEL'!J226</f>
        <v>46035</v>
      </c>
      <c r="AF226" s="26">
        <f>'SHORT MODEL'!K226</f>
        <v>-9.6487150445520982</v>
      </c>
    </row>
    <row r="227" spans="1:32" x14ac:dyDescent="0.25">
      <c r="A227" s="14">
        <v>226</v>
      </c>
      <c r="B227" t="str">
        <f>MAIN!B227</f>
        <v>KWEB US Equity</v>
      </c>
      <c r="C227" t="str">
        <f>MAIN!C227</f>
        <v>CSI China Internet ETF</v>
      </c>
      <c r="D227" t="str">
        <f>MAIN!D227</f>
        <v>ETF</v>
      </c>
      <c r="E227" s="4" t="s">
        <v>545</v>
      </c>
      <c r="F227">
        <f ca="1">MAIN!E227</f>
        <v>-1</v>
      </c>
      <c r="G227">
        <f ca="1">'MEAN REVERSION MODEL'!K227</f>
        <v>3</v>
      </c>
      <c r="H227">
        <f ca="1">'SHORT MODEL'!M227</f>
        <v>7</v>
      </c>
      <c r="I227" s="19">
        <f>'BREAKOUTS+RETRACEMENTS'!F227</f>
        <v>0</v>
      </c>
      <c r="J227" s="19">
        <f>'BREAKOUTS+RETRACEMENTS'!G227</f>
        <v>0</v>
      </c>
      <c r="K227" s="19">
        <f>'BREAKOUTS+RETRACEMENTS'!H227</f>
        <v>0</v>
      </c>
      <c r="L227" s="19">
        <f>'BREAKOUTS+RETRACEMENTS'!I227</f>
        <v>0</v>
      </c>
      <c r="M227" s="19">
        <f>'BREAKOUTS+RETRACEMENTS'!J227</f>
        <v>0</v>
      </c>
      <c r="N227" s="19">
        <f>'BREAKOUTS+RETRACEMENTS'!K227</f>
        <v>0</v>
      </c>
      <c r="O227" s="5">
        <f>MAIN!F227</f>
        <v>42.655871543900453</v>
      </c>
      <c r="P227" s="19" t="str">
        <f>MAIN!U227</f>
        <v>NEGATIVE</v>
      </c>
      <c r="Q227" s="19" t="str">
        <f>MAIN!V227</f>
        <v/>
      </c>
      <c r="R227" s="3" t="str">
        <f>MAIN!X227</f>
        <v>NEGATIVE</v>
      </c>
      <c r="S227" s="19" t="str">
        <f>MAIN!AP227</f>
        <v>NEGATIVE</v>
      </c>
      <c r="T227" s="19" t="str">
        <f>MAIN!AY227</f>
        <v>NEGATIVE</v>
      </c>
      <c r="U227" s="26">
        <f>MAIN!AZ227</f>
        <v>28.386440900735636</v>
      </c>
      <c r="V227" s="4">
        <f>MAIN!BF227</f>
        <v>0</v>
      </c>
      <c r="W227" s="4">
        <f>MAIN!BH227</f>
        <v>0</v>
      </c>
      <c r="X227">
        <f>'MEAN REVERSION MODEL'!F227</f>
        <v>0</v>
      </c>
      <c r="Y227">
        <f>'MEAN REVERSION MODEL'!G227</f>
        <v>9</v>
      </c>
      <c r="Z227">
        <f>'MEAN REVERSION MODEL'!H227</f>
        <v>0</v>
      </c>
      <c r="AA227">
        <f>'MEAN REVERSION MODEL'!I227</f>
        <v>0</v>
      </c>
      <c r="AB227">
        <f>'MEAN REVERSION MODEL'!J227</f>
        <v>0</v>
      </c>
      <c r="AC227" s="19">
        <f>'SHORT MODEL'!H227</f>
        <v>46057</v>
      </c>
      <c r="AD227" s="4">
        <f>'SHORT MODEL'!I227</f>
        <v>1</v>
      </c>
      <c r="AE227" s="19">
        <f>'SHORT MODEL'!J227</f>
        <v>46034</v>
      </c>
      <c r="AF227" s="26">
        <f>'SHORT MODEL'!K227</f>
        <v>-23.837055579185005</v>
      </c>
    </row>
    <row r="228" spans="1:32" x14ac:dyDescent="0.25">
      <c r="A228" s="14">
        <v>227</v>
      </c>
      <c r="B228" t="str">
        <f>MAIN!B228</f>
        <v>LIT US Equity</v>
      </c>
      <c r="C228" t="str">
        <f>MAIN!C228</f>
        <v>Lithium &amp; Battery Tech ETF</v>
      </c>
      <c r="D228" t="str">
        <f>MAIN!D228</f>
        <v>ETF</v>
      </c>
      <c r="E228" s="4" t="s">
        <v>545</v>
      </c>
      <c r="F228">
        <f ca="1">MAIN!E228</f>
        <v>7</v>
      </c>
      <c r="G228">
        <f ca="1">'MEAN REVERSION MODEL'!K228</f>
        <v>9</v>
      </c>
      <c r="H228">
        <f ca="1">'SHORT MODEL'!M228</f>
        <v>2</v>
      </c>
      <c r="I228" s="19">
        <f>'BREAKOUTS+RETRACEMENTS'!F228</f>
        <v>45960</v>
      </c>
      <c r="J228" s="19">
        <f>'BREAKOUTS+RETRACEMENTS'!G228</f>
        <v>0</v>
      </c>
      <c r="K228" s="19">
        <f>'BREAKOUTS+RETRACEMENTS'!H228</f>
        <v>45960</v>
      </c>
      <c r="L228" s="19">
        <f>'BREAKOUTS+RETRACEMENTS'!I228</f>
        <v>0</v>
      </c>
      <c r="M228" s="19">
        <f>'BREAKOUTS+RETRACEMENTS'!J228</f>
        <v>46052</v>
      </c>
      <c r="N228" s="19">
        <f>'BREAKOUTS+RETRACEMENTS'!K228</f>
        <v>0</v>
      </c>
      <c r="O228" s="5">
        <f>MAIN!F228</f>
        <v>54.662251996147148</v>
      </c>
      <c r="P228" s="19" t="str">
        <f>MAIN!U228</f>
        <v>NEGATIVE</v>
      </c>
      <c r="Q228" s="19" t="str">
        <f>MAIN!V228</f>
        <v/>
      </c>
      <c r="R228" s="3" t="str">
        <f>MAIN!X228</f>
        <v>POSITIVE</v>
      </c>
      <c r="S228" s="19" t="str">
        <f>MAIN!AP228</f>
        <v>POSITIVE</v>
      </c>
      <c r="T228" s="19" t="str">
        <f>MAIN!AY228</f>
        <v>POSITIVE</v>
      </c>
      <c r="U228" s="26">
        <f>MAIN!AZ228</f>
        <v>65.226085491340783</v>
      </c>
      <c r="V228" s="4">
        <f>MAIN!BF228</f>
        <v>3</v>
      </c>
      <c r="W228" s="4">
        <f>MAIN!BH228</f>
        <v>0</v>
      </c>
      <c r="X228">
        <f>'MEAN REVERSION MODEL'!F228</f>
        <v>1</v>
      </c>
      <c r="Y228">
        <f>'MEAN REVERSION MODEL'!G228</f>
        <v>5</v>
      </c>
      <c r="Z228">
        <f>'MEAN REVERSION MODEL'!H228</f>
        <v>46051</v>
      </c>
      <c r="AA228">
        <f>'MEAN REVERSION MODEL'!I228</f>
        <v>0</v>
      </c>
      <c r="AB228">
        <f>'MEAN REVERSION MODEL'!J228</f>
        <v>4</v>
      </c>
      <c r="AC228" s="19">
        <f>'SHORT MODEL'!H228</f>
        <v>45982</v>
      </c>
      <c r="AD228" s="4">
        <f>'SHORT MODEL'!I228</f>
        <v>1</v>
      </c>
      <c r="AE228" s="19">
        <f>'SHORT MODEL'!J228</f>
        <v>46048</v>
      </c>
      <c r="AF228" s="26">
        <f>'SHORT MODEL'!K228</f>
        <v>-11.830666476162371</v>
      </c>
    </row>
    <row r="229" spans="1:32" x14ac:dyDescent="0.25">
      <c r="A229" s="14">
        <v>228</v>
      </c>
      <c r="B229" t="str">
        <f>MAIN!B229</f>
        <v>LQD US Equity</v>
      </c>
      <c r="C229" t="str">
        <f>MAIN!C229</f>
        <v>iBoxx $ Investment Grade Corporate Bond ETF</v>
      </c>
      <c r="D229" t="str">
        <f>MAIN!D229</f>
        <v>ETF</v>
      </c>
      <c r="E229" s="4" t="s">
        <v>545</v>
      </c>
      <c r="F229">
        <f ca="1">MAIN!E229</f>
        <v>-1</v>
      </c>
      <c r="G229">
        <f ca="1">'MEAN REVERSION MODEL'!K229</f>
        <v>6</v>
      </c>
      <c r="H229">
        <f ca="1">'SHORT MODEL'!M229</f>
        <v>2</v>
      </c>
      <c r="I229" s="19">
        <f>'BREAKOUTS+RETRACEMENTS'!F229</f>
        <v>0</v>
      </c>
      <c r="J229" s="19">
        <f>'BREAKOUTS+RETRACEMENTS'!G229</f>
        <v>0</v>
      </c>
      <c r="K229" s="19">
        <f>'BREAKOUTS+RETRACEMENTS'!H229</f>
        <v>0</v>
      </c>
      <c r="L229" s="19">
        <f>'BREAKOUTS+RETRACEMENTS'!I229</f>
        <v>45958</v>
      </c>
      <c r="M229" s="19">
        <f>'BREAKOUTS+RETRACEMENTS'!J229</f>
        <v>0</v>
      </c>
      <c r="N229" s="19">
        <f>'BREAKOUTS+RETRACEMENTS'!K229</f>
        <v>0</v>
      </c>
      <c r="O229" s="5">
        <f>MAIN!F229</f>
        <v>61.013372428564324</v>
      </c>
      <c r="P229" s="19" t="str">
        <f>MAIN!U229</f>
        <v>NEGATIVE</v>
      </c>
      <c r="Q229" s="19" t="str">
        <f>MAIN!V229</f>
        <v/>
      </c>
      <c r="R229" s="3" t="str">
        <f>MAIN!X229</f>
        <v>NEGATIVE</v>
      </c>
      <c r="S229" s="19" t="str">
        <f>MAIN!AP229</f>
        <v>NEGATIVE</v>
      </c>
      <c r="T229" s="19" t="str">
        <f>MAIN!AY229</f>
        <v>NEGATIVE</v>
      </c>
      <c r="U229" s="26">
        <f>MAIN!AZ229</f>
        <v>68.177296218270413</v>
      </c>
      <c r="V229" s="4">
        <f>MAIN!BF229</f>
        <v>4</v>
      </c>
      <c r="W229" s="4">
        <f>MAIN!BH229</f>
        <v>0</v>
      </c>
      <c r="X229">
        <f>'MEAN REVERSION MODEL'!F229</f>
        <v>5</v>
      </c>
      <c r="Y229">
        <f>'MEAN REVERSION MODEL'!G229</f>
        <v>0</v>
      </c>
      <c r="Z229">
        <f>'MEAN REVERSION MODEL'!H229</f>
        <v>0</v>
      </c>
      <c r="AA229">
        <f>'MEAN REVERSION MODEL'!I229</f>
        <v>1</v>
      </c>
      <c r="AB229">
        <f>'MEAN REVERSION MODEL'!J229</f>
        <v>0</v>
      </c>
      <c r="AC229" s="19">
        <f>'SHORT MODEL'!H229</f>
        <v>45975</v>
      </c>
      <c r="AD229" s="4">
        <f>'SHORT MODEL'!I229</f>
        <v>1</v>
      </c>
      <c r="AE229" s="19">
        <f>'SHORT MODEL'!J229</f>
        <v>46063</v>
      </c>
      <c r="AF229" s="26">
        <f>'SHORT MODEL'!K229</f>
        <v>-5.4795984802005506</v>
      </c>
    </row>
    <row r="230" spans="1:32" x14ac:dyDescent="0.25">
      <c r="A230" s="14">
        <v>229</v>
      </c>
      <c r="B230" t="str">
        <f>MAIN!B230</f>
        <v>MDY US Equity</v>
      </c>
      <c r="C230" t="str">
        <f>MAIN!C230</f>
        <v>SPDR S&amp;P MidCap 400 ETF Trust</v>
      </c>
      <c r="D230" t="str">
        <f>MAIN!D230</f>
        <v>ETF</v>
      </c>
      <c r="E230" s="4" t="s">
        <v>545</v>
      </c>
      <c r="F230">
        <f ca="1">MAIN!E230</f>
        <v>2</v>
      </c>
      <c r="G230">
        <f ca="1">'MEAN REVERSION MODEL'!K230</f>
        <v>9</v>
      </c>
      <c r="H230">
        <f ca="1">'SHORT MODEL'!M230</f>
        <v>2</v>
      </c>
      <c r="I230" s="19">
        <f>'BREAKOUTS+RETRACEMENTS'!F230</f>
        <v>46002</v>
      </c>
      <c r="J230" s="19">
        <f>'BREAKOUTS+RETRACEMENTS'!G230</f>
        <v>0</v>
      </c>
      <c r="K230" s="19">
        <f>'BREAKOUTS+RETRACEMENTS'!H230</f>
        <v>0</v>
      </c>
      <c r="L230" s="19">
        <f>'BREAKOUTS+RETRACEMENTS'!I230</f>
        <v>45959</v>
      </c>
      <c r="M230" s="19">
        <f>'BREAKOUTS+RETRACEMENTS'!J230</f>
        <v>0</v>
      </c>
      <c r="N230" s="19">
        <f>'BREAKOUTS+RETRACEMENTS'!K230</f>
        <v>0</v>
      </c>
      <c r="O230" s="5">
        <f>MAIN!F230</f>
        <v>68.901540325777702</v>
      </c>
      <c r="P230" s="19" t="str">
        <f>MAIN!U230</f>
        <v>POSITIVE</v>
      </c>
      <c r="Q230" s="19" t="str">
        <f>MAIN!V230</f>
        <v/>
      </c>
      <c r="R230" s="3" t="str">
        <f>MAIN!X230</f>
        <v>POSITIVE</v>
      </c>
      <c r="S230" s="19" t="str">
        <f>MAIN!AP230</f>
        <v>POSITIVE</v>
      </c>
      <c r="T230" s="19" t="str">
        <f>MAIN!AY230</f>
        <v>POSITIVE</v>
      </c>
      <c r="U230" s="26">
        <f>MAIN!AZ230</f>
        <v>78.864172127431729</v>
      </c>
      <c r="V230" s="4">
        <f>MAIN!BF230</f>
        <v>52</v>
      </c>
      <c r="W230" s="4">
        <f>MAIN!BH230</f>
        <v>0</v>
      </c>
      <c r="X230">
        <f>'MEAN REVERSION MODEL'!F230</f>
        <v>1</v>
      </c>
      <c r="Y230">
        <f>'MEAN REVERSION MODEL'!G230</f>
        <v>3</v>
      </c>
      <c r="Z230">
        <f>'MEAN REVERSION MODEL'!H230</f>
        <v>0</v>
      </c>
      <c r="AA230">
        <f>'MEAN REVERSION MODEL'!I230</f>
        <v>1</v>
      </c>
      <c r="AB230">
        <f>'MEAN REVERSION MODEL'!J230</f>
        <v>0</v>
      </c>
      <c r="AC230" s="19">
        <f>'SHORT MODEL'!H230</f>
        <v>45981</v>
      </c>
      <c r="AD230" s="4">
        <f>'SHORT MODEL'!I230</f>
        <v>1</v>
      </c>
      <c r="AE230" s="19">
        <f>'SHORT MODEL'!J230</f>
        <v>46063</v>
      </c>
      <c r="AF230" s="26">
        <f>'SHORT MODEL'!K230</f>
        <v>2.4086483533379095</v>
      </c>
    </row>
    <row r="231" spans="1:32" x14ac:dyDescent="0.25">
      <c r="A231" s="14">
        <v>230</v>
      </c>
      <c r="B231" t="str">
        <f>MAIN!B231</f>
        <v>METV US Equity</v>
      </c>
      <c r="C231" t="str">
        <f>MAIN!C231</f>
        <v>Roundhill Ball Metaverse ETF</v>
      </c>
      <c r="D231" t="str">
        <f>MAIN!D231</f>
        <v>ETF</v>
      </c>
      <c r="E231" s="4" t="s">
        <v>545</v>
      </c>
      <c r="F231">
        <f ca="1">MAIN!E231</f>
        <v>-1</v>
      </c>
      <c r="G231">
        <f ca="1">'MEAN REVERSION MODEL'!K231</f>
        <v>12</v>
      </c>
      <c r="H231">
        <f ca="1">'SHORT MODEL'!M231</f>
        <v>7</v>
      </c>
      <c r="I231" s="19">
        <f>'BREAKOUTS+RETRACEMENTS'!F231</f>
        <v>0</v>
      </c>
      <c r="J231" s="19">
        <f>'BREAKOUTS+RETRACEMENTS'!G231</f>
        <v>0</v>
      </c>
      <c r="K231" s="19">
        <f>'BREAKOUTS+RETRACEMENTS'!H231</f>
        <v>0</v>
      </c>
      <c r="L231" s="19">
        <f>'BREAKOUTS+RETRACEMENTS'!I231</f>
        <v>0</v>
      </c>
      <c r="M231" s="19">
        <f>'BREAKOUTS+RETRACEMENTS'!J231</f>
        <v>0</v>
      </c>
      <c r="N231" s="19">
        <f>'BREAKOUTS+RETRACEMENTS'!K231</f>
        <v>0</v>
      </c>
      <c r="O231" s="5">
        <f>MAIN!F231</f>
        <v>35.077342904261073</v>
      </c>
      <c r="P231" s="19" t="str">
        <f>MAIN!U231</f>
        <v>NEGATIVE</v>
      </c>
      <c r="Q231" s="19" t="str">
        <f>MAIN!V231</f>
        <v/>
      </c>
      <c r="R231" s="3" t="str">
        <f>MAIN!X231</f>
        <v>NEGATIVE</v>
      </c>
      <c r="S231" s="19" t="str">
        <f>MAIN!AP231</f>
        <v>NEGATIVE</v>
      </c>
      <c r="T231" s="19" t="str">
        <f>MAIN!AY231</f>
        <v>NEGATIVE</v>
      </c>
      <c r="U231" s="26">
        <f>MAIN!AZ231</f>
        <v>22.490101825158575</v>
      </c>
      <c r="V231" s="4">
        <f>MAIN!BF231</f>
        <v>0</v>
      </c>
      <c r="W231" s="4">
        <f>MAIN!BH231</f>
        <v>0</v>
      </c>
      <c r="X231">
        <f>'MEAN REVERSION MODEL'!F231</f>
        <v>1</v>
      </c>
      <c r="Y231">
        <f>'MEAN REVERSION MODEL'!G231</f>
        <v>6</v>
      </c>
      <c r="Z231">
        <f>'MEAN REVERSION MODEL'!H231</f>
        <v>46057</v>
      </c>
      <c r="AA231">
        <f>'MEAN REVERSION MODEL'!I231</f>
        <v>0</v>
      </c>
      <c r="AB231">
        <f>'MEAN REVERSION MODEL'!J231</f>
        <v>4</v>
      </c>
      <c r="AC231" s="19">
        <f>'SHORT MODEL'!H231</f>
        <v>46058</v>
      </c>
      <c r="AD231" s="4">
        <f>'SHORT MODEL'!I231</f>
        <v>1</v>
      </c>
      <c r="AE231" s="19">
        <f>'SHORT MODEL'!J231</f>
        <v>46037</v>
      </c>
      <c r="AF231" s="26">
        <f>'SHORT MODEL'!K231</f>
        <v>-31.415559616504254</v>
      </c>
    </row>
    <row r="232" spans="1:32" x14ac:dyDescent="0.25">
      <c r="A232" s="14">
        <v>231</v>
      </c>
      <c r="B232" t="str">
        <f>MAIN!B232</f>
        <v>MGC US Equity</v>
      </c>
      <c r="C232" t="str">
        <f>MAIN!C232</f>
        <v>Mega Cap ETF</v>
      </c>
      <c r="D232" t="str">
        <f>MAIN!D232</f>
        <v>ETF</v>
      </c>
      <c r="E232" s="4" t="s">
        <v>545</v>
      </c>
      <c r="F232">
        <f ca="1">MAIN!E232</f>
        <v>-1</v>
      </c>
      <c r="G232">
        <f ca="1">'MEAN REVERSION MODEL'!K232</f>
        <v>9</v>
      </c>
      <c r="H232">
        <f ca="1">'SHORT MODEL'!M232</f>
        <v>4</v>
      </c>
      <c r="I232" s="19">
        <f>'BREAKOUTS+RETRACEMENTS'!F232</f>
        <v>45958</v>
      </c>
      <c r="J232" s="19">
        <f>'BREAKOUTS+RETRACEMENTS'!G232</f>
        <v>0</v>
      </c>
      <c r="K232" s="19">
        <f>'BREAKOUTS+RETRACEMENTS'!H232</f>
        <v>45958</v>
      </c>
      <c r="L232" s="19">
        <f>'BREAKOUTS+RETRACEMENTS'!I232</f>
        <v>0</v>
      </c>
      <c r="M232" s="19">
        <f>'BREAKOUTS+RETRACEMENTS'!J232</f>
        <v>0</v>
      </c>
      <c r="N232" s="19">
        <f>'BREAKOUTS+RETRACEMENTS'!K232</f>
        <v>0</v>
      </c>
      <c r="O232" s="5">
        <f>MAIN!F232</f>
        <v>50.13563130563012</v>
      </c>
      <c r="P232" s="19" t="str">
        <f>MAIN!U232</f>
        <v>NEGATIVE</v>
      </c>
      <c r="Q232" s="19" t="str">
        <f>MAIN!V232</f>
        <v/>
      </c>
      <c r="R232" s="3" t="str">
        <f>MAIN!X232</f>
        <v>NEGATIVE</v>
      </c>
      <c r="S232" s="19" t="str">
        <f>MAIN!AP232</f>
        <v>SELL</v>
      </c>
      <c r="T232" s="19" t="str">
        <f>MAIN!AY232</f>
        <v>NEGATIVE</v>
      </c>
      <c r="U232" s="26">
        <f>MAIN!AZ232</f>
        <v>52.958514409684035</v>
      </c>
      <c r="V232" s="4">
        <f>MAIN!BF232</f>
        <v>0</v>
      </c>
      <c r="W232" s="4">
        <f>MAIN!BH232</f>
        <v>0</v>
      </c>
      <c r="X232">
        <f>'MEAN REVERSION MODEL'!F232</f>
        <v>1</v>
      </c>
      <c r="Y232">
        <f>'MEAN REVERSION MODEL'!G232</f>
        <v>6</v>
      </c>
      <c r="Z232">
        <f>'MEAN REVERSION MODEL'!H232</f>
        <v>46051</v>
      </c>
      <c r="AA232">
        <f>'MEAN REVERSION MODEL'!I232</f>
        <v>0</v>
      </c>
      <c r="AB232">
        <f>'MEAN REVERSION MODEL'!J232</f>
        <v>4</v>
      </c>
      <c r="AC232" s="19">
        <f>'SHORT MODEL'!H232</f>
        <v>45982</v>
      </c>
      <c r="AD232" s="4">
        <f>'SHORT MODEL'!I232</f>
        <v>1</v>
      </c>
      <c r="AE232" s="19">
        <f>'SHORT MODEL'!J232</f>
        <v>46050</v>
      </c>
      <c r="AF232" s="26">
        <f>'SHORT MODEL'!K232</f>
        <v>-16.357270468736935</v>
      </c>
    </row>
    <row r="233" spans="1:32" x14ac:dyDescent="0.25">
      <c r="A233" s="14">
        <v>232</v>
      </c>
      <c r="B233" t="str">
        <f>MAIN!B233</f>
        <v>MGK US Equity</v>
      </c>
      <c r="C233" t="str">
        <f>MAIN!C233</f>
        <v>Mega Cap Growth ETF</v>
      </c>
      <c r="D233" t="str">
        <f>MAIN!D233</f>
        <v>ETF</v>
      </c>
      <c r="E233" s="4" t="s">
        <v>545</v>
      </c>
      <c r="F233">
        <f ca="1">MAIN!E233</f>
        <v>-1</v>
      </c>
      <c r="G233">
        <f ca="1">'MEAN REVERSION MODEL'!K233</f>
        <v>9</v>
      </c>
      <c r="H233">
        <f ca="1">'SHORT MODEL'!M233</f>
        <v>7</v>
      </c>
      <c r="I233" s="19">
        <f>'BREAKOUTS+RETRACEMENTS'!F233</f>
        <v>45958</v>
      </c>
      <c r="J233" s="19">
        <f>'BREAKOUTS+RETRACEMENTS'!G233</f>
        <v>0</v>
      </c>
      <c r="K233" s="19">
        <f>'BREAKOUTS+RETRACEMENTS'!H233</f>
        <v>45958</v>
      </c>
      <c r="L233" s="19">
        <f>'BREAKOUTS+RETRACEMENTS'!I233</f>
        <v>0</v>
      </c>
      <c r="M233" s="19">
        <f>'BREAKOUTS+RETRACEMENTS'!J233</f>
        <v>0</v>
      </c>
      <c r="N233" s="19">
        <f>'BREAKOUTS+RETRACEMENTS'!K233</f>
        <v>0</v>
      </c>
      <c r="O233" s="5">
        <f>MAIN!F233</f>
        <v>41.537790251473844</v>
      </c>
      <c r="P233" s="19" t="str">
        <f>MAIN!U233</f>
        <v>NEGATIVE</v>
      </c>
      <c r="Q233" s="19" t="str">
        <f>MAIN!V233</f>
        <v/>
      </c>
      <c r="R233" s="3" t="str">
        <f>MAIN!X233</f>
        <v>NEGATIVE</v>
      </c>
      <c r="S233" s="19" t="str">
        <f>MAIN!AP233</f>
        <v>NEGATIVE</v>
      </c>
      <c r="T233" s="19" t="str">
        <f>MAIN!AY233</f>
        <v>NEGATIVE</v>
      </c>
      <c r="U233" s="26">
        <f>MAIN!AZ233</f>
        <v>30.805929652154063</v>
      </c>
      <c r="V233" s="4">
        <f>MAIN!BF233</f>
        <v>0</v>
      </c>
      <c r="W233" s="4">
        <f>MAIN!BH233</f>
        <v>0</v>
      </c>
      <c r="X233">
        <f>'MEAN REVERSION MODEL'!F233</f>
        <v>1</v>
      </c>
      <c r="Y233">
        <f>'MEAN REVERSION MODEL'!G233</f>
        <v>6</v>
      </c>
      <c r="Z233">
        <f>'MEAN REVERSION MODEL'!H233</f>
        <v>0</v>
      </c>
      <c r="AA233">
        <f>'MEAN REVERSION MODEL'!I233</f>
        <v>0</v>
      </c>
      <c r="AB233">
        <f>'MEAN REVERSION MODEL'!J233</f>
        <v>4</v>
      </c>
      <c r="AC233" s="19">
        <f>'SHORT MODEL'!H233</f>
        <v>46058</v>
      </c>
      <c r="AD233" s="4">
        <f>'SHORT MODEL'!I233</f>
        <v>1</v>
      </c>
      <c r="AE233" s="19">
        <f>'SHORT MODEL'!J233</f>
        <v>46034</v>
      </c>
      <c r="AF233" s="26">
        <f>'SHORT MODEL'!K233</f>
        <v>-24.955127094054191</v>
      </c>
    </row>
    <row r="234" spans="1:32" x14ac:dyDescent="0.25">
      <c r="A234" s="14">
        <v>233</v>
      </c>
      <c r="B234" t="str">
        <f>MAIN!B234</f>
        <v>MGV US Equity</v>
      </c>
      <c r="C234" t="str">
        <f>MAIN!C234</f>
        <v>Mega Cap Value ETF</v>
      </c>
      <c r="D234" t="str">
        <f>MAIN!D234</f>
        <v>ETF</v>
      </c>
      <c r="E234" s="4" t="s">
        <v>545</v>
      </c>
      <c r="F234">
        <f ca="1">MAIN!E234</f>
        <v>2</v>
      </c>
      <c r="G234">
        <f ca="1">'MEAN REVERSION MODEL'!K234</f>
        <v>9</v>
      </c>
      <c r="H234">
        <f ca="1">'SHORT MODEL'!M234</f>
        <v>2</v>
      </c>
      <c r="I234" s="19">
        <f>'BREAKOUTS+RETRACEMENTS'!F234</f>
        <v>46031</v>
      </c>
      <c r="J234" s="19">
        <f>'BREAKOUTS+RETRACEMENTS'!G234</f>
        <v>0</v>
      </c>
      <c r="K234" s="19">
        <f>'BREAKOUTS+RETRACEMENTS'!H234</f>
        <v>0</v>
      </c>
      <c r="L234" s="19">
        <f>'BREAKOUTS+RETRACEMENTS'!I234</f>
        <v>45958</v>
      </c>
      <c r="M234" s="19">
        <f>'BREAKOUTS+RETRACEMENTS'!J234</f>
        <v>0</v>
      </c>
      <c r="N234" s="19">
        <f>'BREAKOUTS+RETRACEMENTS'!K234</f>
        <v>0</v>
      </c>
      <c r="O234" s="5">
        <f>MAIN!F234</f>
        <v>72.893868163923059</v>
      </c>
      <c r="P234" s="19" t="str">
        <f>MAIN!U234</f>
        <v>POSITIVE</v>
      </c>
      <c r="Q234" s="19" t="str">
        <f>MAIN!V234</f>
        <v/>
      </c>
      <c r="R234" s="3" t="str">
        <f>MAIN!X234</f>
        <v>POSITIVE</v>
      </c>
      <c r="S234" s="19" t="str">
        <f>MAIN!AP234</f>
        <v>POSITIVE</v>
      </c>
      <c r="T234" s="19" t="str">
        <f>MAIN!AY234</f>
        <v>POSITIVE</v>
      </c>
      <c r="U234" s="26">
        <f>MAIN!AZ234</f>
        <v>84.69449672949743</v>
      </c>
      <c r="V234" s="4">
        <f>MAIN!BF234</f>
        <v>52</v>
      </c>
      <c r="W234" s="4">
        <f>MAIN!BH234</f>
        <v>0</v>
      </c>
      <c r="X234">
        <f>'MEAN REVERSION MODEL'!F234</f>
        <v>1</v>
      </c>
      <c r="Y234">
        <f>'MEAN REVERSION MODEL'!G234</f>
        <v>3</v>
      </c>
      <c r="Z234">
        <f>'MEAN REVERSION MODEL'!H234</f>
        <v>0</v>
      </c>
      <c r="AA234">
        <f>'MEAN REVERSION MODEL'!I234</f>
        <v>3</v>
      </c>
      <c r="AB234">
        <f>'MEAN REVERSION MODEL'!J234</f>
        <v>0</v>
      </c>
      <c r="AC234" s="19">
        <f>'SHORT MODEL'!H234</f>
        <v>45981</v>
      </c>
      <c r="AD234" s="4">
        <f>'SHORT MODEL'!I234</f>
        <v>1</v>
      </c>
      <c r="AE234" s="19">
        <f>'SHORT MODEL'!J234</f>
        <v>46059</v>
      </c>
      <c r="AF234" s="26">
        <f>'SHORT MODEL'!K234</f>
        <v>6.400989036235174</v>
      </c>
    </row>
    <row r="235" spans="1:32" x14ac:dyDescent="0.25">
      <c r="A235" s="14">
        <v>234</v>
      </c>
      <c r="B235" t="str">
        <f>MAIN!B235</f>
        <v>MSOS US Equity</v>
      </c>
      <c r="C235" t="str">
        <f>MAIN!C235</f>
        <v>AdvisorShares Pure US Cannabis ETF</v>
      </c>
      <c r="D235" t="str">
        <f>MAIN!D235</f>
        <v>ETF</v>
      </c>
      <c r="E235" s="4" t="s">
        <v>545</v>
      </c>
      <c r="F235">
        <f ca="1">MAIN!E235</f>
        <v>-2</v>
      </c>
      <c r="G235">
        <f ca="1">'MEAN REVERSION MODEL'!K235</f>
        <v>3</v>
      </c>
      <c r="H235">
        <f ca="1">'SHORT MODEL'!M235</f>
        <v>6</v>
      </c>
      <c r="I235" s="19">
        <f>'BREAKOUTS+RETRACEMENTS'!F235</f>
        <v>0</v>
      </c>
      <c r="J235" s="19">
        <f>'BREAKOUTS+RETRACEMENTS'!G235</f>
        <v>0</v>
      </c>
      <c r="K235" s="19">
        <f>'BREAKOUTS+RETRACEMENTS'!H235</f>
        <v>0</v>
      </c>
      <c r="L235" s="19">
        <f>'BREAKOUTS+RETRACEMENTS'!I235</f>
        <v>0</v>
      </c>
      <c r="M235" s="19">
        <f>'BREAKOUTS+RETRACEMENTS'!J235</f>
        <v>46009</v>
      </c>
      <c r="N235" s="19">
        <f>'BREAKOUTS+RETRACEMENTS'!K235</f>
        <v>0</v>
      </c>
      <c r="O235" s="5">
        <f>MAIN!F235</f>
        <v>42.890492269269082</v>
      </c>
      <c r="P235" s="19" t="str">
        <f>MAIN!U235</f>
        <v>NEGATIVE</v>
      </c>
      <c r="Q235" s="19" t="str">
        <f>MAIN!V235</f>
        <v/>
      </c>
      <c r="R235" s="3" t="str">
        <f>MAIN!X235</f>
        <v>NEGATIVE</v>
      </c>
      <c r="S235" s="19" t="str">
        <f>MAIN!AP235</f>
        <v>SELL</v>
      </c>
      <c r="T235" s="19" t="str">
        <f>MAIN!AY235</f>
        <v>NEGATIVE</v>
      </c>
      <c r="U235" s="26">
        <f>MAIN!AZ235</f>
        <v>35.232057579017848</v>
      </c>
      <c r="V235" s="4">
        <f>MAIN!BF235</f>
        <v>0</v>
      </c>
      <c r="W235" s="4">
        <f>MAIN!BH235</f>
        <v>1</v>
      </c>
      <c r="X235">
        <f>'MEAN REVERSION MODEL'!F235</f>
        <v>0</v>
      </c>
      <c r="Y235">
        <f>'MEAN REVERSION MODEL'!G235</f>
        <v>0</v>
      </c>
      <c r="Z235">
        <f>'MEAN REVERSION MODEL'!H235</f>
        <v>0</v>
      </c>
      <c r="AA235">
        <f>'MEAN REVERSION MODEL'!I235</f>
        <v>0</v>
      </c>
      <c r="AB235">
        <f>'MEAN REVERSION MODEL'!J235</f>
        <v>4</v>
      </c>
      <c r="AC235" s="19">
        <f>'SHORT MODEL'!H235</f>
        <v>45980</v>
      </c>
      <c r="AD235" s="4">
        <f>'SHORT MODEL'!I235</f>
        <v>1</v>
      </c>
      <c r="AE235" s="19">
        <f>'SHORT MODEL'!J235</f>
        <v>46034</v>
      </c>
      <c r="AF235" s="26">
        <f>'SHORT MODEL'!K235</f>
        <v>-23.602416006799601</v>
      </c>
    </row>
    <row r="236" spans="1:32" x14ac:dyDescent="0.25">
      <c r="A236" s="14">
        <v>235</v>
      </c>
      <c r="B236" t="str">
        <f>MAIN!B236</f>
        <v>MTUM US Equity</v>
      </c>
      <c r="C236" t="str">
        <f>MAIN!C236</f>
        <v>MSCI USA Momentum Factor ETF</v>
      </c>
      <c r="D236" t="str">
        <f>MAIN!D236</f>
        <v>ETF</v>
      </c>
      <c r="E236" s="4" t="s">
        <v>545</v>
      </c>
      <c r="F236">
        <f ca="1">MAIN!E236</f>
        <v>-1</v>
      </c>
      <c r="G236">
        <f ca="1">'MEAN REVERSION MODEL'!K236</f>
        <v>12</v>
      </c>
      <c r="H236">
        <f ca="1">'SHORT MODEL'!M236</f>
        <v>4</v>
      </c>
      <c r="I236" s="19">
        <f>'BREAKOUTS+RETRACEMENTS'!F236</f>
        <v>45958</v>
      </c>
      <c r="J236" s="19">
        <f>'BREAKOUTS+RETRACEMENTS'!G236</f>
        <v>0</v>
      </c>
      <c r="K236" s="19">
        <f>'BREAKOUTS+RETRACEMENTS'!H236</f>
        <v>0</v>
      </c>
      <c r="L236" s="19">
        <f>'BREAKOUTS+RETRACEMENTS'!I236</f>
        <v>0</v>
      </c>
      <c r="M236" s="19">
        <f>'BREAKOUTS+RETRACEMENTS'!J236</f>
        <v>0</v>
      </c>
      <c r="N236" s="19">
        <f>'BREAKOUTS+RETRACEMENTS'!K236</f>
        <v>0</v>
      </c>
      <c r="O236" s="5">
        <f>MAIN!F236</f>
        <v>50.474025381161795</v>
      </c>
      <c r="P236" s="19" t="str">
        <f>MAIN!U236</f>
        <v>NEGATIVE</v>
      </c>
      <c r="Q236" s="19" t="str">
        <f>MAIN!V236</f>
        <v/>
      </c>
      <c r="R236" s="3" t="str">
        <f>MAIN!X236</f>
        <v>SELL</v>
      </c>
      <c r="S236" s="19" t="str">
        <f>MAIN!AP236</f>
        <v>NEGATIVE</v>
      </c>
      <c r="T236" s="19" t="str">
        <f>MAIN!AY236</f>
        <v>NEGATIVE</v>
      </c>
      <c r="U236" s="26">
        <f>MAIN!AZ236</f>
        <v>54.319068693019936</v>
      </c>
      <c r="V236" s="4">
        <f>MAIN!BF236</f>
        <v>0</v>
      </c>
      <c r="W236" s="4">
        <f>MAIN!BH236</f>
        <v>0</v>
      </c>
      <c r="X236">
        <f>'MEAN REVERSION MODEL'!F236</f>
        <v>1</v>
      </c>
      <c r="Y236">
        <f>'MEAN REVERSION MODEL'!G236</f>
        <v>5</v>
      </c>
      <c r="Z236">
        <f>'MEAN REVERSION MODEL'!H236</f>
        <v>46057</v>
      </c>
      <c r="AA236">
        <f>'MEAN REVERSION MODEL'!I236</f>
        <v>0</v>
      </c>
      <c r="AB236">
        <f>'MEAN REVERSION MODEL'!J236</f>
        <v>4</v>
      </c>
      <c r="AC236" s="19">
        <f>'SHORT MODEL'!H236</f>
        <v>45982</v>
      </c>
      <c r="AD236" s="4">
        <f>'SHORT MODEL'!I236</f>
        <v>1</v>
      </c>
      <c r="AE236" s="19">
        <f>'SHORT MODEL'!J236</f>
        <v>46051</v>
      </c>
      <c r="AF236" s="26">
        <f>'SHORT MODEL'!K236</f>
        <v>-16.018881263587851</v>
      </c>
    </row>
    <row r="237" spans="1:32" x14ac:dyDescent="0.25">
      <c r="A237" s="14">
        <v>236</v>
      </c>
      <c r="B237" t="str">
        <f>MAIN!B237</f>
        <v>OIH US Equity</v>
      </c>
      <c r="C237" t="str">
        <f>MAIN!C237</f>
        <v>Oil Services ETF</v>
      </c>
      <c r="D237" t="str">
        <f>MAIN!D237</f>
        <v>ETF</v>
      </c>
      <c r="E237" s="4" t="s">
        <v>545</v>
      </c>
      <c r="F237">
        <f ca="1">MAIN!E237</f>
        <v>5</v>
      </c>
      <c r="G237">
        <f ca="1">'MEAN REVERSION MODEL'!K237</f>
        <v>9</v>
      </c>
      <c r="H237">
        <f ca="1">'SHORT MODEL'!M237</f>
        <v>2</v>
      </c>
      <c r="I237" s="19">
        <f>'BREAKOUTS+RETRACEMENTS'!F237</f>
        <v>46031</v>
      </c>
      <c r="J237" s="19">
        <f>'BREAKOUTS+RETRACEMENTS'!G237</f>
        <v>0</v>
      </c>
      <c r="K237" s="19">
        <f>'BREAKOUTS+RETRACEMENTS'!H237</f>
        <v>46059</v>
      </c>
      <c r="L237" s="19">
        <f>'BREAKOUTS+RETRACEMENTS'!I237</f>
        <v>0</v>
      </c>
      <c r="M237" s="19">
        <f>'BREAKOUTS+RETRACEMENTS'!J237</f>
        <v>0</v>
      </c>
      <c r="N237" s="19">
        <f>'BREAKOUTS+RETRACEMENTS'!K237</f>
        <v>0</v>
      </c>
      <c r="O237" s="5">
        <f>MAIN!F237</f>
        <v>68.883869822159653</v>
      </c>
      <c r="P237" s="19" t="str">
        <f>MAIN!U237</f>
        <v>POSITIVE</v>
      </c>
      <c r="Q237" s="19" t="str">
        <f>MAIN!V237</f>
        <v/>
      </c>
      <c r="R237" s="3" t="str">
        <f>MAIN!X237</f>
        <v>POSITIVE</v>
      </c>
      <c r="S237" s="19" t="str">
        <f>MAIN!AP237</f>
        <v>POSITIVE</v>
      </c>
      <c r="T237" s="19" t="str">
        <f>MAIN!AY237</f>
        <v>POSITIVE</v>
      </c>
      <c r="U237" s="26">
        <f>MAIN!AZ237</f>
        <v>91.894415248844425</v>
      </c>
      <c r="V237" s="4">
        <f>MAIN!BF237</f>
        <v>27</v>
      </c>
      <c r="W237" s="4">
        <f>MAIN!BH237</f>
        <v>0</v>
      </c>
      <c r="X237">
        <f>'MEAN REVERSION MODEL'!F237</f>
        <v>2</v>
      </c>
      <c r="Y237">
        <f>'MEAN REVERSION MODEL'!G237</f>
        <v>3</v>
      </c>
      <c r="Z237">
        <f>'MEAN REVERSION MODEL'!H237</f>
        <v>0</v>
      </c>
      <c r="AA237">
        <f>'MEAN REVERSION MODEL'!I237</f>
        <v>2</v>
      </c>
      <c r="AB237">
        <f>'MEAN REVERSION MODEL'!J237</f>
        <v>0</v>
      </c>
      <c r="AC237" s="19">
        <f>'SHORT MODEL'!H237</f>
        <v>45982</v>
      </c>
      <c r="AD237" s="4">
        <f>'SHORT MODEL'!I237</f>
        <v>1</v>
      </c>
      <c r="AE237" s="19">
        <f>'SHORT MODEL'!J237</f>
        <v>46062</v>
      </c>
      <c r="AF237" s="26">
        <f>'SHORT MODEL'!K237</f>
        <v>2.3909631540776815</v>
      </c>
    </row>
    <row r="238" spans="1:32" x14ac:dyDescent="0.25">
      <c r="A238" s="14">
        <v>237</v>
      </c>
      <c r="B238" t="str">
        <f>MAIN!B238</f>
        <v>PAVE US Equity</v>
      </c>
      <c r="C238" t="str">
        <f>MAIN!C238</f>
        <v>US Infrastructure Development ETF</v>
      </c>
      <c r="D238" t="str">
        <f>MAIN!D238</f>
        <v>ETF</v>
      </c>
      <c r="E238" s="4" t="s">
        <v>545</v>
      </c>
      <c r="F238">
        <f ca="1">MAIN!E238</f>
        <v>9</v>
      </c>
      <c r="G238">
        <f ca="1">'MEAN REVERSION MODEL'!K238</f>
        <v>12</v>
      </c>
      <c r="H238">
        <f ca="1">'SHORT MODEL'!M238</f>
        <v>2</v>
      </c>
      <c r="I238" s="19">
        <f>'BREAKOUTS+RETRACEMENTS'!F238</f>
        <v>46063</v>
      </c>
      <c r="J238" s="19">
        <f>'BREAKOUTS+RETRACEMENTS'!G238</f>
        <v>0</v>
      </c>
      <c r="K238" s="19">
        <f>'BREAKOUTS+RETRACEMENTS'!H238</f>
        <v>46058</v>
      </c>
      <c r="L238" s="19">
        <f>'BREAKOUTS+RETRACEMENTS'!I238</f>
        <v>0</v>
      </c>
      <c r="M238" s="19">
        <f>'BREAKOUTS+RETRACEMENTS'!J238</f>
        <v>0</v>
      </c>
      <c r="N238" s="19">
        <f>'BREAKOUTS+RETRACEMENTS'!K238</f>
        <v>0</v>
      </c>
      <c r="O238" s="5">
        <f>MAIN!F238</f>
        <v>76.756704298874908</v>
      </c>
      <c r="P238" s="19" t="str">
        <f>MAIN!U238</f>
        <v>POSITIVE</v>
      </c>
      <c r="Q238" s="19" t="str">
        <f>MAIN!V238</f>
        <v/>
      </c>
      <c r="R238" s="3" t="str">
        <f>MAIN!X238</f>
        <v>POSITIVE</v>
      </c>
      <c r="S238" s="19" t="str">
        <f>MAIN!AP238</f>
        <v>POSITIVE</v>
      </c>
      <c r="T238" s="19" t="str">
        <f>MAIN!AY238</f>
        <v>POSITIVE</v>
      </c>
      <c r="U238" s="26">
        <f>MAIN!AZ238</f>
        <v>87.934539005043149</v>
      </c>
      <c r="V238" s="4">
        <f>MAIN!BF238</f>
        <v>27</v>
      </c>
      <c r="W238" s="4">
        <f>MAIN!BH238</f>
        <v>0</v>
      </c>
      <c r="X238">
        <f>'MEAN REVERSION MODEL'!F238</f>
        <v>2</v>
      </c>
      <c r="Y238">
        <f>'MEAN REVERSION MODEL'!G238</f>
        <v>3</v>
      </c>
      <c r="Z238">
        <f>'MEAN REVERSION MODEL'!H238</f>
        <v>46063</v>
      </c>
      <c r="AA238">
        <f>'MEAN REVERSION MODEL'!I238</f>
        <v>1</v>
      </c>
      <c r="AB238">
        <f>'MEAN REVERSION MODEL'!J238</f>
        <v>0</v>
      </c>
      <c r="AC238" s="19">
        <f>'SHORT MODEL'!H238</f>
        <v>45982</v>
      </c>
      <c r="AD238" s="4">
        <f>'SHORT MODEL'!I238</f>
        <v>1</v>
      </c>
      <c r="AE238" s="19">
        <f>'SHORT MODEL'!J238</f>
        <v>46063</v>
      </c>
      <c r="AF238" s="26">
        <f>'SHORT MODEL'!K238</f>
        <v>10.263819965212079</v>
      </c>
    </row>
    <row r="239" spans="1:32" x14ac:dyDescent="0.25">
      <c r="A239" s="14">
        <v>238</v>
      </c>
      <c r="B239" t="str">
        <f>MAIN!B239</f>
        <v>PBW US Equity</v>
      </c>
      <c r="C239" t="str">
        <f>MAIN!C239</f>
        <v>WilderHill Clean Energy ETF</v>
      </c>
      <c r="D239" t="str">
        <f>MAIN!D239</f>
        <v>ETF</v>
      </c>
      <c r="E239" s="4" t="s">
        <v>545</v>
      </c>
      <c r="F239">
        <f ca="1">MAIN!E239</f>
        <v>5</v>
      </c>
      <c r="G239">
        <f ca="1">'MEAN REVERSION MODEL'!K239</f>
        <v>9</v>
      </c>
      <c r="H239">
        <f ca="1">'SHORT MODEL'!M239</f>
        <v>4</v>
      </c>
      <c r="I239" s="19">
        <f>'BREAKOUTS+RETRACEMENTS'!F239</f>
        <v>46045</v>
      </c>
      <c r="J239" s="19">
        <f>'BREAKOUTS+RETRACEMENTS'!G239</f>
        <v>0</v>
      </c>
      <c r="K239" s="19">
        <f>'BREAKOUTS+RETRACEMENTS'!H239</f>
        <v>0</v>
      </c>
      <c r="L239" s="19">
        <f>'BREAKOUTS+RETRACEMENTS'!I239</f>
        <v>0</v>
      </c>
      <c r="M239" s="19">
        <f>'BREAKOUTS+RETRACEMENTS'!J239</f>
        <v>0</v>
      </c>
      <c r="N239" s="19">
        <f>'BREAKOUTS+RETRACEMENTS'!K239</f>
        <v>0</v>
      </c>
      <c r="O239" s="5">
        <f>MAIN!F239</f>
        <v>51.902376482044332</v>
      </c>
      <c r="P239" s="19" t="str">
        <f>MAIN!U239</f>
        <v>NEGATIVE</v>
      </c>
      <c r="Q239" s="19" t="str">
        <f>MAIN!V239</f>
        <v/>
      </c>
      <c r="R239" s="3" t="str">
        <f>MAIN!X239</f>
        <v>POSITIVE</v>
      </c>
      <c r="S239" s="19" t="str">
        <f>MAIN!AP239</f>
        <v>POSITIVE</v>
      </c>
      <c r="T239" s="19" t="str">
        <f>MAIN!AY239</f>
        <v>POSITIVE</v>
      </c>
      <c r="U239" s="26">
        <f>MAIN!AZ239</f>
        <v>60.556802060635611</v>
      </c>
      <c r="V239" s="4">
        <f>MAIN!BF239</f>
        <v>3</v>
      </c>
      <c r="W239" s="4">
        <f>MAIN!BH239</f>
        <v>0</v>
      </c>
      <c r="X239">
        <f>'MEAN REVERSION MODEL'!F239</f>
        <v>1</v>
      </c>
      <c r="Y239">
        <f>'MEAN REVERSION MODEL'!G239</f>
        <v>5</v>
      </c>
      <c r="Z239">
        <f>'MEAN REVERSION MODEL'!H239</f>
        <v>0</v>
      </c>
      <c r="AA239">
        <f>'MEAN REVERSION MODEL'!I239</f>
        <v>0</v>
      </c>
      <c r="AB239">
        <f>'MEAN REVERSION MODEL'!J239</f>
        <v>4</v>
      </c>
      <c r="AC239" s="19">
        <f>'SHORT MODEL'!H239</f>
        <v>45982</v>
      </c>
      <c r="AD239" s="4">
        <f>'SHORT MODEL'!I239</f>
        <v>1</v>
      </c>
      <c r="AE239" s="19">
        <f>'SHORT MODEL'!J239</f>
        <v>46045</v>
      </c>
      <c r="AF239" s="26">
        <f>'SHORT MODEL'!K239</f>
        <v>-14.590528322882911</v>
      </c>
    </row>
    <row r="240" spans="1:32" x14ac:dyDescent="0.25">
      <c r="A240" s="14">
        <v>239</v>
      </c>
      <c r="B240" t="str">
        <f>MAIN!B240</f>
        <v>PPA US Equity</v>
      </c>
      <c r="C240" t="str">
        <f>MAIN!C240</f>
        <v>Aerospace &amp; Defense ETF</v>
      </c>
      <c r="D240" t="str">
        <f>MAIN!D240</f>
        <v>ETF</v>
      </c>
      <c r="E240" s="4" t="s">
        <v>545</v>
      </c>
      <c r="F240">
        <f ca="1">MAIN!E240</f>
        <v>5</v>
      </c>
      <c r="G240">
        <f ca="1">'MEAN REVERSION MODEL'!K240</f>
        <v>9</v>
      </c>
      <c r="H240">
        <f ca="1">'SHORT MODEL'!M240</f>
        <v>4</v>
      </c>
      <c r="I240" s="19">
        <f>'BREAKOUTS+RETRACEMENTS'!F240</f>
        <v>46028</v>
      </c>
      <c r="J240" s="19">
        <f>'BREAKOUTS+RETRACEMENTS'!G240</f>
        <v>0</v>
      </c>
      <c r="K240" s="19">
        <f>'BREAKOUTS+RETRACEMENTS'!H240</f>
        <v>46028</v>
      </c>
      <c r="L240" s="19">
        <f>'BREAKOUTS+RETRACEMENTS'!I240</f>
        <v>0</v>
      </c>
      <c r="M240" s="19">
        <f>'BREAKOUTS+RETRACEMENTS'!J240</f>
        <v>0</v>
      </c>
      <c r="N240" s="19">
        <f>'BREAKOUTS+RETRACEMENTS'!K240</f>
        <v>0</v>
      </c>
      <c r="O240" s="5">
        <f>MAIN!F240</f>
        <v>56.315939806471967</v>
      </c>
      <c r="P240" s="19" t="str">
        <f>MAIN!U240</f>
        <v>NEGATIVE</v>
      </c>
      <c r="Q240" s="19" t="str">
        <f>MAIN!V240</f>
        <v/>
      </c>
      <c r="R240" s="3" t="str">
        <f>MAIN!X240</f>
        <v>POSITIVE</v>
      </c>
      <c r="S240" s="19" t="str">
        <f>MAIN!AP240</f>
        <v>POSITIVE</v>
      </c>
      <c r="T240" s="19" t="str">
        <f>MAIN!AY240</f>
        <v>POSITIVE</v>
      </c>
      <c r="U240" s="26">
        <f>MAIN!AZ240</f>
        <v>71.194072917117666</v>
      </c>
      <c r="V240" s="4">
        <f>MAIN!BF240</f>
        <v>3</v>
      </c>
      <c r="W240" s="4">
        <f>MAIN!BH240</f>
        <v>0</v>
      </c>
      <c r="X240">
        <f>'MEAN REVERSION MODEL'!F240</f>
        <v>1</v>
      </c>
      <c r="Y240">
        <f>'MEAN REVERSION MODEL'!G240</f>
        <v>5</v>
      </c>
      <c r="Z240">
        <f>'MEAN REVERSION MODEL'!H240</f>
        <v>0</v>
      </c>
      <c r="AA240">
        <f>'MEAN REVERSION MODEL'!I240</f>
        <v>2</v>
      </c>
      <c r="AB240">
        <f>'MEAN REVERSION MODEL'!J240</f>
        <v>0</v>
      </c>
      <c r="AC240" s="19">
        <f>'SHORT MODEL'!H240</f>
        <v>45982</v>
      </c>
      <c r="AD240" s="4">
        <f>'SHORT MODEL'!I240</f>
        <v>1</v>
      </c>
      <c r="AE240" s="19">
        <f>'SHORT MODEL'!J240</f>
        <v>46038</v>
      </c>
      <c r="AF240" s="26">
        <f>'SHORT MODEL'!K240</f>
        <v>-10.176969493464192</v>
      </c>
    </row>
    <row r="241" spans="1:32" x14ac:dyDescent="0.25">
      <c r="A241" s="14">
        <v>240</v>
      </c>
      <c r="B241" t="str">
        <f>MAIN!B241</f>
        <v>PPH US Equity</v>
      </c>
      <c r="C241" t="str">
        <f>MAIN!C241</f>
        <v>Pharmaceutical ETF</v>
      </c>
      <c r="D241" t="str">
        <f>MAIN!D241</f>
        <v>ETF</v>
      </c>
      <c r="E241" s="4" t="s">
        <v>545</v>
      </c>
      <c r="F241">
        <f ca="1">MAIN!E241</f>
        <v>1</v>
      </c>
      <c r="G241">
        <f ca="1">'MEAN REVERSION MODEL'!K241</f>
        <v>9</v>
      </c>
      <c r="H241">
        <f ca="1">'SHORT MODEL'!M241</f>
        <v>2</v>
      </c>
      <c r="I241" s="19">
        <f>'BREAKOUTS+RETRACEMENTS'!F241</f>
        <v>45973</v>
      </c>
      <c r="J241" s="19">
        <f>'BREAKOUTS+RETRACEMENTS'!G241</f>
        <v>0</v>
      </c>
      <c r="K241" s="19">
        <f>'BREAKOUTS+RETRACEMENTS'!H241</f>
        <v>0</v>
      </c>
      <c r="L241" s="19">
        <f>'BREAKOUTS+RETRACEMENTS'!I241</f>
        <v>0</v>
      </c>
      <c r="M241" s="19">
        <f>'BREAKOUTS+RETRACEMENTS'!J241</f>
        <v>0</v>
      </c>
      <c r="N241" s="19">
        <f>'BREAKOUTS+RETRACEMENTS'!K241</f>
        <v>0</v>
      </c>
      <c r="O241" s="5">
        <f>MAIN!F241</f>
        <v>62.377331438188051</v>
      </c>
      <c r="P241" s="19" t="str">
        <f>MAIN!U241</f>
        <v>NEGATIVE</v>
      </c>
      <c r="Q241" s="19" t="str">
        <f>MAIN!V241</f>
        <v/>
      </c>
      <c r="R241" s="3" t="str">
        <f>MAIN!X241</f>
        <v>POSITIVE</v>
      </c>
      <c r="S241" s="19" t="str">
        <f>MAIN!AP241</f>
        <v>POSITIVE</v>
      </c>
      <c r="T241" s="19" t="str">
        <f>MAIN!AY241</f>
        <v>POSITIVE</v>
      </c>
      <c r="U241" s="26">
        <f>MAIN!AZ241</f>
        <v>81.948445813765034</v>
      </c>
      <c r="V241" s="4">
        <f>MAIN!BF241</f>
        <v>70</v>
      </c>
      <c r="W241" s="4">
        <f>MAIN!BH241</f>
        <v>0</v>
      </c>
      <c r="X241">
        <f>'MEAN REVERSION MODEL'!F241</f>
        <v>1</v>
      </c>
      <c r="Y241">
        <f>'MEAN REVERSION MODEL'!G241</f>
        <v>6</v>
      </c>
      <c r="Z241">
        <f>'MEAN REVERSION MODEL'!H241</f>
        <v>0</v>
      </c>
      <c r="AA241">
        <f>'MEAN REVERSION MODEL'!I241</f>
        <v>2</v>
      </c>
      <c r="AB241">
        <f>'MEAN REVERSION MODEL'!J241</f>
        <v>0</v>
      </c>
      <c r="AC241" s="19">
        <f>'SHORT MODEL'!H241</f>
        <v>46000</v>
      </c>
      <c r="AD241" s="4">
        <f>'SHORT MODEL'!I241</f>
        <v>1</v>
      </c>
      <c r="AE241" s="19">
        <f>'SHORT MODEL'!J241</f>
        <v>46062</v>
      </c>
      <c r="AF241" s="26">
        <f>'SHORT MODEL'!K241</f>
        <v>-4.1155842744699811</v>
      </c>
    </row>
    <row r="242" spans="1:32" x14ac:dyDescent="0.25">
      <c r="A242" s="14">
        <v>241</v>
      </c>
      <c r="B242" t="str">
        <f>MAIN!B242</f>
        <v>QQQ US Equity</v>
      </c>
      <c r="C242" t="str">
        <f>MAIN!C242</f>
        <v>QQQ Trust Series 1</v>
      </c>
      <c r="D242" t="str">
        <f>MAIN!D242</f>
        <v>ETF</v>
      </c>
      <c r="E242" s="4" t="s">
        <v>545</v>
      </c>
      <c r="F242">
        <f ca="1">MAIN!E242</f>
        <v>-1</v>
      </c>
      <c r="G242">
        <f ca="1">'MEAN REVERSION MODEL'!K242</f>
        <v>9</v>
      </c>
      <c r="H242">
        <f ca="1">'SHORT MODEL'!M242</f>
        <v>4</v>
      </c>
      <c r="I242" s="19">
        <f>'BREAKOUTS+RETRACEMENTS'!F242</f>
        <v>45958</v>
      </c>
      <c r="J242" s="19">
        <f>'BREAKOUTS+RETRACEMENTS'!G242</f>
        <v>0</v>
      </c>
      <c r="K242" s="19">
        <f>'BREAKOUTS+RETRACEMENTS'!H242</f>
        <v>45958</v>
      </c>
      <c r="L242" s="19">
        <f>'BREAKOUTS+RETRACEMENTS'!I242</f>
        <v>0</v>
      </c>
      <c r="M242" s="19">
        <f>'BREAKOUTS+RETRACEMENTS'!J242</f>
        <v>0</v>
      </c>
      <c r="N242" s="19">
        <f>'BREAKOUTS+RETRACEMENTS'!K242</f>
        <v>0</v>
      </c>
      <c r="O242" s="5">
        <f>MAIN!F242</f>
        <v>45.866718251317828</v>
      </c>
      <c r="P242" s="19" t="str">
        <f>MAIN!U242</f>
        <v>NEGATIVE</v>
      </c>
      <c r="Q242" s="19" t="str">
        <f>MAIN!V242</f>
        <v/>
      </c>
      <c r="R242" s="3" t="str">
        <f>MAIN!X242</f>
        <v>NEGATIVE</v>
      </c>
      <c r="S242" s="19" t="str">
        <f>MAIN!AP242</f>
        <v>NEGATIVE</v>
      </c>
      <c r="T242" s="19" t="str">
        <f>MAIN!AY242</f>
        <v>NEGATIVE</v>
      </c>
      <c r="U242" s="26">
        <f>MAIN!AZ242</f>
        <v>41.672837512520665</v>
      </c>
      <c r="V242" s="4">
        <f>MAIN!BF242</f>
        <v>0</v>
      </c>
      <c r="W242" s="4">
        <f>MAIN!BH242</f>
        <v>0</v>
      </c>
      <c r="X242">
        <f>'MEAN REVERSION MODEL'!F242</f>
        <v>1</v>
      </c>
      <c r="Y242">
        <f>'MEAN REVERSION MODEL'!G242</f>
        <v>6</v>
      </c>
      <c r="Z242">
        <f>'MEAN REVERSION MODEL'!H242</f>
        <v>0</v>
      </c>
      <c r="AA242">
        <f>'MEAN REVERSION MODEL'!I242</f>
        <v>0</v>
      </c>
      <c r="AB242">
        <f>'MEAN REVERSION MODEL'!J242</f>
        <v>4</v>
      </c>
      <c r="AC242" s="19">
        <f>'SHORT MODEL'!H242</f>
        <v>45982</v>
      </c>
      <c r="AD242" s="4">
        <f>'SHORT MODEL'!I242</f>
        <v>1</v>
      </c>
      <c r="AE242" s="19">
        <f>'SHORT MODEL'!J242</f>
        <v>46050</v>
      </c>
      <c r="AF242" s="26">
        <f>'SHORT MODEL'!K242</f>
        <v>-20.626174668408972</v>
      </c>
    </row>
    <row r="243" spans="1:32" x14ac:dyDescent="0.25">
      <c r="A243" s="14">
        <v>242</v>
      </c>
      <c r="B243" t="str">
        <f>MAIN!B243</f>
        <v>QQQE US Equity</v>
      </c>
      <c r="C243" t="str">
        <f>MAIN!C243</f>
        <v>NASDAQ-100 Equal Weighted Index Shares</v>
      </c>
      <c r="D243" t="str">
        <f>MAIN!D243</f>
        <v>ETF</v>
      </c>
      <c r="E243" s="4" t="s">
        <v>545</v>
      </c>
      <c r="F243">
        <f ca="1">MAIN!E243</f>
        <v>-1</v>
      </c>
      <c r="G243">
        <f ca="1">'MEAN REVERSION MODEL'!K243</f>
        <v>12</v>
      </c>
      <c r="H243">
        <f ca="1">'SHORT MODEL'!M243</f>
        <v>4</v>
      </c>
      <c r="I243" s="19">
        <f>'BREAKOUTS+RETRACEMENTS'!F243</f>
        <v>45958</v>
      </c>
      <c r="J243" s="19">
        <f>'BREAKOUTS+RETRACEMENTS'!G243</f>
        <v>0</v>
      </c>
      <c r="K243" s="19">
        <f>'BREAKOUTS+RETRACEMENTS'!H243</f>
        <v>0</v>
      </c>
      <c r="L243" s="19">
        <f>'BREAKOUTS+RETRACEMENTS'!I243</f>
        <v>45980</v>
      </c>
      <c r="M243" s="19">
        <f>'BREAKOUTS+RETRACEMENTS'!J243</f>
        <v>0</v>
      </c>
      <c r="N243" s="19">
        <f>'BREAKOUTS+RETRACEMENTS'!K243</f>
        <v>0</v>
      </c>
      <c r="O243" s="5">
        <f>MAIN!F243</f>
        <v>46.727422980122363</v>
      </c>
      <c r="P243" s="19" t="str">
        <f>MAIN!U243</f>
        <v>NEGATIVE</v>
      </c>
      <c r="Q243" s="19" t="str">
        <f>MAIN!V243</f>
        <v/>
      </c>
      <c r="R243" s="3" t="str">
        <f>MAIN!X243</f>
        <v>NEGATIVE</v>
      </c>
      <c r="S243" s="19" t="str">
        <f>MAIN!AP243</f>
        <v>NEGATIVE</v>
      </c>
      <c r="T243" s="19" t="str">
        <f>MAIN!AY243</f>
        <v>NEGATIVE</v>
      </c>
      <c r="U243" s="26">
        <f>MAIN!AZ243</f>
        <v>45.49757029797491</v>
      </c>
      <c r="V243" s="4">
        <f>MAIN!BF243</f>
        <v>0</v>
      </c>
      <c r="W243" s="4">
        <f>MAIN!BH243</f>
        <v>0</v>
      </c>
      <c r="X243">
        <f>'MEAN REVERSION MODEL'!F243</f>
        <v>1</v>
      </c>
      <c r="Y243">
        <f>'MEAN REVERSION MODEL'!G243</f>
        <v>6</v>
      </c>
      <c r="Z243">
        <f>'MEAN REVERSION MODEL'!H243</f>
        <v>46056</v>
      </c>
      <c r="AA243">
        <f>'MEAN REVERSION MODEL'!I243</f>
        <v>0</v>
      </c>
      <c r="AB243">
        <f>'MEAN REVERSION MODEL'!J243</f>
        <v>4</v>
      </c>
      <c r="AC243" s="19">
        <f>'SHORT MODEL'!H243</f>
        <v>45981</v>
      </c>
      <c r="AD243" s="4">
        <f>'SHORT MODEL'!I243</f>
        <v>1</v>
      </c>
      <c r="AE243" s="19">
        <f>'SHORT MODEL'!J243</f>
        <v>46050</v>
      </c>
      <c r="AF243" s="26">
        <f>'SHORT MODEL'!K243</f>
        <v>-19.765502605923572</v>
      </c>
    </row>
    <row r="244" spans="1:32" x14ac:dyDescent="0.25">
      <c r="A244" s="14">
        <v>243</v>
      </c>
      <c r="B244" t="str">
        <f>MAIN!B244</f>
        <v>QTUM US Equity</v>
      </c>
      <c r="C244" t="str">
        <f>MAIN!C244</f>
        <v>Quantum ETF</v>
      </c>
      <c r="D244" t="str">
        <f>MAIN!D244</f>
        <v>ETF</v>
      </c>
      <c r="E244" s="4" t="s">
        <v>545</v>
      </c>
      <c r="F244">
        <f ca="1">MAIN!E244</f>
        <v>5</v>
      </c>
      <c r="G244">
        <f ca="1">'MEAN REVERSION MODEL'!K244</f>
        <v>12</v>
      </c>
      <c r="H244">
        <f ca="1">'SHORT MODEL'!M244</f>
        <v>2</v>
      </c>
      <c r="I244" s="19">
        <f>'BREAKOUTS+RETRACEMENTS'!F244</f>
        <v>45958</v>
      </c>
      <c r="J244" s="19">
        <f>'BREAKOUTS+RETRACEMENTS'!G244</f>
        <v>0</v>
      </c>
      <c r="K244" s="19">
        <f>'BREAKOUTS+RETRACEMENTS'!H244</f>
        <v>46034</v>
      </c>
      <c r="L244" s="19">
        <f>'BREAKOUTS+RETRACEMENTS'!I244</f>
        <v>0</v>
      </c>
      <c r="M244" s="19">
        <f>'BREAKOUTS+RETRACEMENTS'!J244</f>
        <v>0</v>
      </c>
      <c r="N244" s="19">
        <f>'BREAKOUTS+RETRACEMENTS'!K244</f>
        <v>0</v>
      </c>
      <c r="O244" s="5">
        <f>MAIN!F244</f>
        <v>55.172840711326501</v>
      </c>
      <c r="P244" s="19" t="str">
        <f>MAIN!U244</f>
        <v>NEGATIVE</v>
      </c>
      <c r="Q244" s="19" t="str">
        <f>MAIN!V244</f>
        <v/>
      </c>
      <c r="R244" s="3" t="str">
        <f>MAIN!X244</f>
        <v>POSITIVE</v>
      </c>
      <c r="S244" s="19" t="str">
        <f>MAIN!AP244</f>
        <v>POSITIVE</v>
      </c>
      <c r="T244" s="19" t="str">
        <f>MAIN!AY244</f>
        <v>POSITIVE</v>
      </c>
      <c r="U244" s="26">
        <f>MAIN!AZ244</f>
        <v>68.458805876678227</v>
      </c>
      <c r="V244" s="4">
        <f>MAIN!BF244</f>
        <v>3</v>
      </c>
      <c r="W244" s="4">
        <f>MAIN!BH244</f>
        <v>0</v>
      </c>
      <c r="X244">
        <f>'MEAN REVERSION MODEL'!F244</f>
        <v>1</v>
      </c>
      <c r="Y244">
        <f>'MEAN REVERSION MODEL'!G244</f>
        <v>5</v>
      </c>
      <c r="Z244">
        <f>'MEAN REVERSION MODEL'!H244</f>
        <v>0</v>
      </c>
      <c r="AA244">
        <f>'MEAN REVERSION MODEL'!I244</f>
        <v>1</v>
      </c>
      <c r="AB244">
        <f>'MEAN REVERSION MODEL'!J244</f>
        <v>4</v>
      </c>
      <c r="AC244" s="19">
        <f>'SHORT MODEL'!H244</f>
        <v>45982</v>
      </c>
      <c r="AD244" s="4">
        <f>'SHORT MODEL'!I244</f>
        <v>1</v>
      </c>
      <c r="AE244" s="19">
        <f>'SHORT MODEL'!J244</f>
        <v>46050</v>
      </c>
      <c r="AF244" s="26">
        <f>'SHORT MODEL'!K244</f>
        <v>-11.320071785224734</v>
      </c>
    </row>
    <row r="245" spans="1:32" x14ac:dyDescent="0.25">
      <c r="A245" s="14">
        <v>244</v>
      </c>
      <c r="B245" t="str">
        <f>MAIN!B245</f>
        <v>QUAL US Equity</v>
      </c>
      <c r="C245" t="str">
        <f>MAIN!C245</f>
        <v>MSCI USA Quality Factor ETF</v>
      </c>
      <c r="D245" t="str">
        <f>MAIN!D245</f>
        <v>ETF</v>
      </c>
      <c r="E245" s="4" t="s">
        <v>545</v>
      </c>
      <c r="F245">
        <f ca="1">MAIN!E245</f>
        <v>5</v>
      </c>
      <c r="G245">
        <f ca="1">'MEAN REVERSION MODEL'!K245</f>
        <v>12</v>
      </c>
      <c r="H245">
        <f ca="1">'SHORT MODEL'!M245</f>
        <v>2</v>
      </c>
      <c r="I245" s="19">
        <f>'BREAKOUTS+RETRACEMENTS'!F245</f>
        <v>45958</v>
      </c>
      <c r="J245" s="19">
        <f>'BREAKOUTS+RETRACEMENTS'!G245</f>
        <v>0</v>
      </c>
      <c r="K245" s="19">
        <f>'BREAKOUTS+RETRACEMENTS'!H245</f>
        <v>0</v>
      </c>
      <c r="L245" s="19">
        <f>'BREAKOUTS+RETRACEMENTS'!I245</f>
        <v>45964</v>
      </c>
      <c r="M245" s="19">
        <f>'BREAKOUTS+RETRACEMENTS'!J245</f>
        <v>0</v>
      </c>
      <c r="N245" s="19">
        <f>'BREAKOUTS+RETRACEMENTS'!K245</f>
        <v>0</v>
      </c>
      <c r="O245" s="5">
        <f>MAIN!F245</f>
        <v>54.425074085357885</v>
      </c>
      <c r="P245" s="19" t="str">
        <f>MAIN!U245</f>
        <v>NEGATIVE</v>
      </c>
      <c r="Q245" s="19" t="str">
        <f>MAIN!V245</f>
        <v/>
      </c>
      <c r="R245" s="3" t="str">
        <f>MAIN!X245</f>
        <v>POSITIVE</v>
      </c>
      <c r="S245" s="19" t="str">
        <f>MAIN!AP245</f>
        <v>POSITIVE</v>
      </c>
      <c r="T245" s="19" t="str">
        <f>MAIN!AY245</f>
        <v>POSITIVE</v>
      </c>
      <c r="U245" s="26">
        <f>MAIN!AZ245</f>
        <v>69.599803773628011</v>
      </c>
      <c r="V245" s="4">
        <f>MAIN!BF245</f>
        <v>3</v>
      </c>
      <c r="W245" s="4">
        <f>MAIN!BH245</f>
        <v>0</v>
      </c>
      <c r="X245">
        <f>'MEAN REVERSION MODEL'!F245</f>
        <v>1</v>
      </c>
      <c r="Y245">
        <f>'MEAN REVERSION MODEL'!G245</f>
        <v>9</v>
      </c>
      <c r="Z245">
        <f>'MEAN REVERSION MODEL'!H245</f>
        <v>46050</v>
      </c>
      <c r="AA245">
        <f>'MEAN REVERSION MODEL'!I245</f>
        <v>1</v>
      </c>
      <c r="AB245">
        <f>'MEAN REVERSION MODEL'!J245</f>
        <v>4</v>
      </c>
      <c r="AC245" s="19">
        <f>'SHORT MODEL'!H245</f>
        <v>45981</v>
      </c>
      <c r="AD245" s="4">
        <f>'SHORT MODEL'!I245</f>
        <v>1</v>
      </c>
      <c r="AE245" s="19">
        <f>'SHORT MODEL'!J245</f>
        <v>46051</v>
      </c>
      <c r="AF245" s="26">
        <f>'SHORT MODEL'!K245</f>
        <v>-12.067818110931164</v>
      </c>
    </row>
    <row r="246" spans="1:32" x14ac:dyDescent="0.25">
      <c r="A246" s="14">
        <v>245</v>
      </c>
      <c r="B246" t="str">
        <f>MAIN!B246</f>
        <v>REMX US Equity</v>
      </c>
      <c r="C246" t="str">
        <f>MAIN!C246</f>
        <v>Rare Earth and Strategic Metals ETF</v>
      </c>
      <c r="D246" t="str">
        <f>MAIN!D246</f>
        <v>ETF</v>
      </c>
      <c r="E246" s="4" t="s">
        <v>545</v>
      </c>
      <c r="F246">
        <f ca="1">MAIN!E246</f>
        <v>7</v>
      </c>
      <c r="G246">
        <f ca="1">'MEAN REVERSION MODEL'!K246</f>
        <v>9</v>
      </c>
      <c r="H246">
        <f ca="1">'SHORT MODEL'!M246</f>
        <v>2</v>
      </c>
      <c r="I246" s="19">
        <f>'BREAKOUTS+RETRACEMENTS'!F246</f>
        <v>46029</v>
      </c>
      <c r="J246" s="19">
        <f>'BREAKOUTS+RETRACEMENTS'!G246</f>
        <v>0</v>
      </c>
      <c r="K246" s="19">
        <f>'BREAKOUTS+RETRACEMENTS'!H246</f>
        <v>46029</v>
      </c>
      <c r="L246" s="19">
        <f>'BREAKOUTS+RETRACEMENTS'!I246</f>
        <v>0</v>
      </c>
      <c r="M246" s="19">
        <f>'BREAKOUTS+RETRACEMENTS'!J246</f>
        <v>46052</v>
      </c>
      <c r="N246" s="19">
        <f>'BREAKOUTS+RETRACEMENTS'!K246</f>
        <v>0</v>
      </c>
      <c r="O246" s="5">
        <f>MAIN!F246</f>
        <v>52.722519571265806</v>
      </c>
      <c r="P246" s="19" t="str">
        <f>MAIN!U246</f>
        <v>NEGATIVE</v>
      </c>
      <c r="Q246" s="19" t="str">
        <f>MAIN!V246</f>
        <v/>
      </c>
      <c r="R246" s="3" t="str">
        <f>MAIN!X246</f>
        <v>POSITIVE</v>
      </c>
      <c r="S246" s="19" t="str">
        <f>MAIN!AP246</f>
        <v>POSITIVE</v>
      </c>
      <c r="T246" s="19" t="str">
        <f>MAIN!AY246</f>
        <v>POSITIVE</v>
      </c>
      <c r="U246" s="26">
        <f>MAIN!AZ246</f>
        <v>61.483739872164733</v>
      </c>
      <c r="V246" s="4">
        <f>MAIN!BF246</f>
        <v>3</v>
      </c>
      <c r="W246" s="4">
        <f>MAIN!BH246</f>
        <v>0</v>
      </c>
      <c r="X246">
        <f>'MEAN REVERSION MODEL'!F246</f>
        <v>1</v>
      </c>
      <c r="Y246">
        <f>'MEAN REVERSION MODEL'!G246</f>
        <v>9</v>
      </c>
      <c r="Z246">
        <f>'MEAN REVERSION MODEL'!H246</f>
        <v>0</v>
      </c>
      <c r="AA246">
        <f>'MEAN REVERSION MODEL'!I246</f>
        <v>0</v>
      </c>
      <c r="AB246">
        <f>'MEAN REVERSION MODEL'!J246</f>
        <v>4</v>
      </c>
      <c r="AC246" s="19">
        <f>'SHORT MODEL'!H246</f>
        <v>45982</v>
      </c>
      <c r="AD246" s="4">
        <f>'SHORT MODEL'!I246</f>
        <v>1</v>
      </c>
      <c r="AE246" s="19">
        <f>'SHORT MODEL'!J246</f>
        <v>46048</v>
      </c>
      <c r="AF246" s="26">
        <f>'SHORT MODEL'!K246</f>
        <v>-13.770386473004208</v>
      </c>
    </row>
    <row r="247" spans="1:32" x14ac:dyDescent="0.25">
      <c r="A247" s="14">
        <v>246</v>
      </c>
      <c r="B247" t="str">
        <f>MAIN!B247</f>
        <v>ROBO US Equity</v>
      </c>
      <c r="C247" t="str">
        <f>MAIN!C247</f>
        <v>Global Robotics and Automation Index ETF</v>
      </c>
      <c r="D247" t="str">
        <f>MAIN!D247</f>
        <v>ETF</v>
      </c>
      <c r="E247" s="4" t="s">
        <v>545</v>
      </c>
      <c r="F247">
        <f ca="1">MAIN!E247</f>
        <v>6</v>
      </c>
      <c r="G247">
        <f ca="1">'MEAN REVERSION MODEL'!K247</f>
        <v>12</v>
      </c>
      <c r="H247">
        <f ca="1">'SHORT MODEL'!M247</f>
        <v>2</v>
      </c>
      <c r="I247" s="19">
        <f>'BREAKOUTS+RETRACEMENTS'!F247</f>
        <v>45958</v>
      </c>
      <c r="J247" s="19">
        <f>'BREAKOUTS+RETRACEMENTS'!G247</f>
        <v>0</v>
      </c>
      <c r="K247" s="19">
        <f>'BREAKOUTS+RETRACEMENTS'!H247</f>
        <v>46029</v>
      </c>
      <c r="L247" s="19">
        <f>'BREAKOUTS+RETRACEMENTS'!I247</f>
        <v>0</v>
      </c>
      <c r="M247" s="19">
        <f>'BREAKOUTS+RETRACEMENTS'!J247</f>
        <v>0</v>
      </c>
      <c r="N247" s="19">
        <f>'BREAKOUTS+RETRACEMENTS'!K247</f>
        <v>0</v>
      </c>
      <c r="O247" s="5">
        <f>MAIN!F247</f>
        <v>65.566979690621025</v>
      </c>
      <c r="P247" s="19" t="str">
        <f>MAIN!U247</f>
        <v>POSITIVE</v>
      </c>
      <c r="Q247" s="19" t="str">
        <f>MAIN!V247</f>
        <v/>
      </c>
      <c r="R247" s="3" t="str">
        <f>MAIN!X247</f>
        <v>POSITIVE</v>
      </c>
      <c r="S247" s="19" t="str">
        <f>MAIN!AP247</f>
        <v>POSITIVE</v>
      </c>
      <c r="T247" s="19" t="str">
        <f>MAIN!AY247</f>
        <v>POSITIVE</v>
      </c>
      <c r="U247" s="26">
        <f>MAIN!AZ247</f>
        <v>77.245993548553912</v>
      </c>
      <c r="V247" s="4">
        <f>MAIN!BF247</f>
        <v>3</v>
      </c>
      <c r="W247" s="4">
        <f>MAIN!BH247</f>
        <v>0</v>
      </c>
      <c r="X247">
        <f>'MEAN REVERSION MODEL'!F247</f>
        <v>1</v>
      </c>
      <c r="Y247">
        <f>'MEAN REVERSION MODEL'!G247</f>
        <v>9</v>
      </c>
      <c r="Z247">
        <f>'MEAN REVERSION MODEL'!H247</f>
        <v>46052</v>
      </c>
      <c r="AA247">
        <f>'MEAN REVERSION MODEL'!I247</f>
        <v>1</v>
      </c>
      <c r="AB247">
        <f>'MEAN REVERSION MODEL'!J247</f>
        <v>4</v>
      </c>
      <c r="AC247" s="19">
        <f>'SHORT MODEL'!H247</f>
        <v>45982</v>
      </c>
      <c r="AD247" s="4">
        <f>'SHORT MODEL'!I247</f>
        <v>1</v>
      </c>
      <c r="AE247" s="19">
        <f>'SHORT MODEL'!J247</f>
        <v>46063</v>
      </c>
      <c r="AF247" s="26">
        <f>'SHORT MODEL'!K247</f>
        <v>-0.92594618609153656</v>
      </c>
    </row>
    <row r="248" spans="1:32" x14ac:dyDescent="0.25">
      <c r="A248" s="14">
        <v>247</v>
      </c>
      <c r="B248" t="str">
        <f>MAIN!B248</f>
        <v>RSP US Equity</v>
      </c>
      <c r="C248" t="str">
        <f>MAIN!C248</f>
        <v>S&amp;P 500 Equal Weight ETF</v>
      </c>
      <c r="D248" t="str">
        <f>MAIN!D248</f>
        <v>ETF</v>
      </c>
      <c r="E248" s="4" t="s">
        <v>545</v>
      </c>
      <c r="F248">
        <f ca="1">MAIN!E248</f>
        <v>2</v>
      </c>
      <c r="G248">
        <f ca="1">'MEAN REVERSION MODEL'!K248</f>
        <v>9</v>
      </c>
      <c r="H248">
        <f ca="1">'SHORT MODEL'!M248</f>
        <v>2</v>
      </c>
      <c r="I248" s="19">
        <f>'BREAKOUTS+RETRACEMENTS'!F248</f>
        <v>45996</v>
      </c>
      <c r="J248" s="19">
        <f>'BREAKOUTS+RETRACEMENTS'!G248</f>
        <v>0</v>
      </c>
      <c r="K248" s="19">
        <f>'BREAKOUTS+RETRACEMENTS'!H248</f>
        <v>0</v>
      </c>
      <c r="L248" s="19">
        <f>'BREAKOUTS+RETRACEMENTS'!I248</f>
        <v>45958</v>
      </c>
      <c r="M248" s="19">
        <f>'BREAKOUTS+RETRACEMENTS'!J248</f>
        <v>0</v>
      </c>
      <c r="N248" s="19">
        <f>'BREAKOUTS+RETRACEMENTS'!K248</f>
        <v>0</v>
      </c>
      <c r="O248" s="5">
        <f>MAIN!F248</f>
        <v>66.492900347275622</v>
      </c>
      <c r="P248" s="19" t="str">
        <f>MAIN!U248</f>
        <v>POSITIVE</v>
      </c>
      <c r="Q248" s="19" t="str">
        <f>MAIN!V248</f>
        <v/>
      </c>
      <c r="R248" s="3" t="str">
        <f>MAIN!X248</f>
        <v>POSITIVE</v>
      </c>
      <c r="S248" s="19" t="str">
        <f>MAIN!AP248</f>
        <v>POSITIVE</v>
      </c>
      <c r="T248" s="19" t="str">
        <f>MAIN!AY248</f>
        <v>POSITIVE</v>
      </c>
      <c r="U248" s="26">
        <f>MAIN!AZ248</f>
        <v>85.370568848576895</v>
      </c>
      <c r="V248" s="4">
        <f>MAIN!BF248</f>
        <v>52</v>
      </c>
      <c r="W248" s="4">
        <f>MAIN!BH248</f>
        <v>0</v>
      </c>
      <c r="X248">
        <f>'MEAN REVERSION MODEL'!F248</f>
        <v>1</v>
      </c>
      <c r="Y248">
        <f>'MEAN REVERSION MODEL'!G248</f>
        <v>6</v>
      </c>
      <c r="Z248">
        <f>'MEAN REVERSION MODEL'!H248</f>
        <v>0</v>
      </c>
      <c r="AA248">
        <f>'MEAN REVERSION MODEL'!I248</f>
        <v>1</v>
      </c>
      <c r="AB248">
        <f>'MEAN REVERSION MODEL'!J248</f>
        <v>0</v>
      </c>
      <c r="AC248" s="19">
        <f>'SHORT MODEL'!H248</f>
        <v>45981</v>
      </c>
      <c r="AD248" s="4">
        <f>'SHORT MODEL'!I248</f>
        <v>1</v>
      </c>
      <c r="AE248" s="19">
        <f>'SHORT MODEL'!J248</f>
        <v>46063</v>
      </c>
      <c r="AF248" s="26">
        <f>'SHORT MODEL'!K248</f>
        <v>0</v>
      </c>
    </row>
    <row r="249" spans="1:32" x14ac:dyDescent="0.25">
      <c r="A249" s="14">
        <v>248</v>
      </c>
      <c r="B249" t="str">
        <f>MAIN!B249</f>
        <v>SCHD US Equity</v>
      </c>
      <c r="C249" t="str">
        <f>MAIN!C249</f>
        <v>US Dividend Equity ETF</v>
      </c>
      <c r="D249" t="str">
        <f>MAIN!D249</f>
        <v>ETF</v>
      </c>
      <c r="E249" s="4" t="s">
        <v>545</v>
      </c>
      <c r="F249">
        <f ca="1">MAIN!E249</f>
        <v>1</v>
      </c>
      <c r="G249">
        <f ca="1">'MEAN REVERSION MODEL'!K249</f>
        <v>9</v>
      </c>
      <c r="H249">
        <f ca="1">'SHORT MODEL'!M249</f>
        <v>2</v>
      </c>
      <c r="I249" s="19">
        <f>'BREAKOUTS+RETRACEMENTS'!F249</f>
        <v>46062</v>
      </c>
      <c r="J249" s="19">
        <f>'BREAKOUTS+RETRACEMENTS'!G249</f>
        <v>0</v>
      </c>
      <c r="K249" s="19">
        <f>'BREAKOUTS+RETRACEMENTS'!H249</f>
        <v>0</v>
      </c>
      <c r="L249" s="19">
        <f>'BREAKOUTS+RETRACEMENTS'!I249</f>
        <v>45958</v>
      </c>
      <c r="M249" s="19">
        <f>'BREAKOUTS+RETRACEMENTS'!J249</f>
        <v>0</v>
      </c>
      <c r="N249" s="19">
        <f>'BREAKOUTS+RETRACEMENTS'!K249</f>
        <v>0</v>
      </c>
      <c r="O249" s="5">
        <f>MAIN!F249</f>
        <v>82.155962396245812</v>
      </c>
      <c r="P249" s="19" t="str">
        <f>MAIN!U249</f>
        <v>POSITIVE</v>
      </c>
      <c r="Q249" s="19" t="str">
        <f>MAIN!V249</f>
        <v/>
      </c>
      <c r="R249" s="3" t="str">
        <f>MAIN!X249</f>
        <v>POSITIVE</v>
      </c>
      <c r="S249" s="19" t="str">
        <f>MAIN!AP249</f>
        <v>POSITIVE</v>
      </c>
      <c r="T249" s="19" t="str">
        <f>MAIN!AY249</f>
        <v>POSITIVE</v>
      </c>
      <c r="U249" s="26">
        <f>MAIN!AZ249</f>
        <v>90.883118582851125</v>
      </c>
      <c r="V249" s="4">
        <f>MAIN!BF249</f>
        <v>54</v>
      </c>
      <c r="W249" s="4">
        <f>MAIN!BH249</f>
        <v>0</v>
      </c>
      <c r="X249">
        <f>'MEAN REVERSION MODEL'!F249</f>
        <v>1</v>
      </c>
      <c r="Y249">
        <f>'MEAN REVERSION MODEL'!G249</f>
        <v>6</v>
      </c>
      <c r="Z249">
        <f>'MEAN REVERSION MODEL'!H249</f>
        <v>0</v>
      </c>
      <c r="AA249">
        <f>'MEAN REVERSION MODEL'!I249</f>
        <v>2</v>
      </c>
      <c r="AB249">
        <f>'MEAN REVERSION MODEL'!J249</f>
        <v>0</v>
      </c>
      <c r="AC249" s="19">
        <f>'SHORT MODEL'!H249</f>
        <v>45981</v>
      </c>
      <c r="AD249" s="4">
        <f>'SHORT MODEL'!I249</f>
        <v>1</v>
      </c>
      <c r="AE249" s="19">
        <f>'SHORT MODEL'!J249</f>
        <v>46059</v>
      </c>
      <c r="AF249" s="26">
        <f>'SHORT MODEL'!K249</f>
        <v>15.663079710627628</v>
      </c>
    </row>
    <row r="250" spans="1:32" x14ac:dyDescent="0.25">
      <c r="A250" s="14">
        <v>249</v>
      </c>
      <c r="B250" t="str">
        <f>MAIN!B250</f>
        <v>SCHG US Equity</v>
      </c>
      <c r="C250" t="str">
        <f>MAIN!C250</f>
        <v>U.S. Large-Cap Growth ETF</v>
      </c>
      <c r="D250" t="str">
        <f>MAIN!D250</f>
        <v>ETF</v>
      </c>
      <c r="E250" s="4" t="s">
        <v>545</v>
      </c>
      <c r="F250">
        <f ca="1">MAIN!E250</f>
        <v>-1</v>
      </c>
      <c r="G250">
        <f ca="1">'MEAN REVERSION MODEL'!K250</f>
        <v>12</v>
      </c>
      <c r="H250">
        <f ca="1">'SHORT MODEL'!M250</f>
        <v>7</v>
      </c>
      <c r="I250" s="19">
        <f>'BREAKOUTS+RETRACEMENTS'!F250</f>
        <v>45958</v>
      </c>
      <c r="J250" s="19">
        <f>'BREAKOUTS+RETRACEMENTS'!G250</f>
        <v>0</v>
      </c>
      <c r="K250" s="19">
        <f>'BREAKOUTS+RETRACEMENTS'!H250</f>
        <v>45958</v>
      </c>
      <c r="L250" s="19">
        <f>'BREAKOUTS+RETRACEMENTS'!I250</f>
        <v>0</v>
      </c>
      <c r="M250" s="19">
        <f>'BREAKOUTS+RETRACEMENTS'!J250</f>
        <v>0</v>
      </c>
      <c r="N250" s="19">
        <f>'BREAKOUTS+RETRACEMENTS'!K250</f>
        <v>0</v>
      </c>
      <c r="O250" s="5">
        <f>MAIN!F250</f>
        <v>40.684635004062365</v>
      </c>
      <c r="P250" s="19" t="str">
        <f>MAIN!U250</f>
        <v>NEGATIVE</v>
      </c>
      <c r="Q250" s="19" t="str">
        <f>MAIN!V250</f>
        <v/>
      </c>
      <c r="R250" s="3" t="str">
        <f>MAIN!X250</f>
        <v>NEGATIVE</v>
      </c>
      <c r="S250" s="19" t="str">
        <f>MAIN!AP250</f>
        <v>NEGATIVE</v>
      </c>
      <c r="T250" s="19" t="str">
        <f>MAIN!AY250</f>
        <v>NEGATIVE</v>
      </c>
      <c r="U250" s="26">
        <f>MAIN!AZ250</f>
        <v>29.794187626059724</v>
      </c>
      <c r="V250" s="4">
        <f>MAIN!BF250</f>
        <v>0</v>
      </c>
      <c r="W250" s="4">
        <f>MAIN!BH250</f>
        <v>0</v>
      </c>
      <c r="X250">
        <f>'MEAN REVERSION MODEL'!F250</f>
        <v>1</v>
      </c>
      <c r="Y250">
        <f>'MEAN REVERSION MODEL'!G250</f>
        <v>6</v>
      </c>
      <c r="Z250">
        <f>'MEAN REVERSION MODEL'!H250</f>
        <v>46057</v>
      </c>
      <c r="AA250">
        <f>'MEAN REVERSION MODEL'!I250</f>
        <v>0</v>
      </c>
      <c r="AB250">
        <f>'MEAN REVERSION MODEL'!J250</f>
        <v>4</v>
      </c>
      <c r="AC250" s="19">
        <f>'SHORT MODEL'!H250</f>
        <v>46058</v>
      </c>
      <c r="AD250" s="4">
        <f>'SHORT MODEL'!I250</f>
        <v>1</v>
      </c>
      <c r="AE250" s="19">
        <f>'SHORT MODEL'!J250</f>
        <v>46034</v>
      </c>
      <c r="AF250" s="26">
        <f>'SHORT MODEL'!K250</f>
        <v>-25.808288175601561</v>
      </c>
    </row>
    <row r="251" spans="1:32" x14ac:dyDescent="0.25">
      <c r="A251" s="14">
        <v>250</v>
      </c>
      <c r="B251" t="str">
        <f>MAIN!B251</f>
        <v>SCHV US Equity</v>
      </c>
      <c r="C251" t="str">
        <f>MAIN!C251</f>
        <v>U.S. Large-Cap Value ETF</v>
      </c>
      <c r="D251" t="str">
        <f>MAIN!D251</f>
        <v>ETF</v>
      </c>
      <c r="E251" s="4" t="s">
        <v>545</v>
      </c>
      <c r="F251">
        <f ca="1">MAIN!E251</f>
        <v>2</v>
      </c>
      <c r="G251">
        <f ca="1">'MEAN REVERSION MODEL'!K251</f>
        <v>9</v>
      </c>
      <c r="H251">
        <f ca="1">'SHORT MODEL'!M251</f>
        <v>2</v>
      </c>
      <c r="I251" s="19">
        <f>'BREAKOUTS+RETRACEMENTS'!F251</f>
        <v>46031</v>
      </c>
      <c r="J251" s="19">
        <f>'BREAKOUTS+RETRACEMENTS'!G251</f>
        <v>0</v>
      </c>
      <c r="K251" s="19">
        <f>'BREAKOUTS+RETRACEMENTS'!H251</f>
        <v>0</v>
      </c>
      <c r="L251" s="19">
        <f>'BREAKOUTS+RETRACEMENTS'!I251</f>
        <v>45958</v>
      </c>
      <c r="M251" s="19">
        <f>'BREAKOUTS+RETRACEMENTS'!J251</f>
        <v>0</v>
      </c>
      <c r="N251" s="19">
        <f>'BREAKOUTS+RETRACEMENTS'!K251</f>
        <v>0</v>
      </c>
      <c r="O251" s="5">
        <f>MAIN!F251</f>
        <v>74.455091110546576</v>
      </c>
      <c r="P251" s="19" t="str">
        <f>MAIN!U251</f>
        <v>POSITIVE</v>
      </c>
      <c r="Q251" s="19" t="str">
        <f>MAIN!V251</f>
        <v/>
      </c>
      <c r="R251" s="3" t="str">
        <f>MAIN!X251</f>
        <v>POSITIVE</v>
      </c>
      <c r="S251" s="19" t="str">
        <f>MAIN!AP251</f>
        <v>POSITIVE</v>
      </c>
      <c r="T251" s="19" t="str">
        <f>MAIN!AY251</f>
        <v>POSITIVE</v>
      </c>
      <c r="U251" s="26">
        <f>MAIN!AZ251</f>
        <v>89.45861440027889</v>
      </c>
      <c r="V251" s="4">
        <f>MAIN!BF251</f>
        <v>52</v>
      </c>
      <c r="W251" s="4">
        <f>MAIN!BH251</f>
        <v>0</v>
      </c>
      <c r="X251">
        <f>'MEAN REVERSION MODEL'!F251</f>
        <v>1</v>
      </c>
      <c r="Y251">
        <f>'MEAN REVERSION MODEL'!G251</f>
        <v>3</v>
      </c>
      <c r="Z251">
        <f>'MEAN REVERSION MODEL'!H251</f>
        <v>0</v>
      </c>
      <c r="AA251">
        <f>'MEAN REVERSION MODEL'!I251</f>
        <v>1</v>
      </c>
      <c r="AB251">
        <f>'MEAN REVERSION MODEL'!J251</f>
        <v>0</v>
      </c>
      <c r="AC251" s="19">
        <f>'SHORT MODEL'!H251</f>
        <v>45981</v>
      </c>
      <c r="AD251" s="4">
        <f>'SHORT MODEL'!I251</f>
        <v>1</v>
      </c>
      <c r="AE251" s="19">
        <f>'SHORT MODEL'!J251</f>
        <v>46063</v>
      </c>
      <c r="AF251" s="26">
        <f>'SHORT MODEL'!K251</f>
        <v>7.9621517447261709</v>
      </c>
    </row>
    <row r="252" spans="1:32" x14ac:dyDescent="0.25">
      <c r="A252" s="14">
        <v>251</v>
      </c>
      <c r="B252" t="str">
        <f>MAIN!B252</f>
        <v>SGOV US Equity</v>
      </c>
      <c r="C252" t="str">
        <f>MAIN!C252</f>
        <v>0-3 Month Treasury Bond ETF</v>
      </c>
      <c r="D252" t="str">
        <f>MAIN!D252</f>
        <v>ETF</v>
      </c>
      <c r="E252" s="4" t="s">
        <v>545</v>
      </c>
      <c r="F252">
        <f ca="1">MAIN!E252</f>
        <v>-5</v>
      </c>
      <c r="G252">
        <f ca="1">'MEAN REVERSION MODEL'!K252</f>
        <v>3</v>
      </c>
      <c r="H252">
        <f ca="1">'SHORT MODEL'!M252</f>
        <v>2</v>
      </c>
      <c r="I252" s="19">
        <f>'BREAKOUTS+RETRACEMENTS'!F252</f>
        <v>45958</v>
      </c>
      <c r="J252" s="19">
        <f>'BREAKOUTS+RETRACEMENTS'!G252</f>
        <v>0</v>
      </c>
      <c r="K252" s="19">
        <f>'BREAKOUTS+RETRACEMENTS'!H252</f>
        <v>0</v>
      </c>
      <c r="L252" s="19">
        <f>'BREAKOUTS+RETRACEMENTS'!I252</f>
        <v>45958</v>
      </c>
      <c r="M252" s="19">
        <f>'BREAKOUTS+RETRACEMENTS'!J252</f>
        <v>0</v>
      </c>
      <c r="N252" s="19">
        <f>'BREAKOUTS+RETRACEMENTS'!K252</f>
        <v>0</v>
      </c>
      <c r="O252" s="5">
        <f>MAIN!F252</f>
        <v>99.988779767376428</v>
      </c>
      <c r="P252" s="19" t="str">
        <f>MAIN!U252</f>
        <v>POSITIVE</v>
      </c>
      <c r="Q252" s="19" t="str">
        <f>MAIN!V252</f>
        <v/>
      </c>
      <c r="R252" s="3" t="str">
        <f>MAIN!X252</f>
        <v>NEGATIVE</v>
      </c>
      <c r="S252" s="19" t="str">
        <f>MAIN!AP252</f>
        <v>NEGATIVE</v>
      </c>
      <c r="T252" s="19" t="str">
        <f>MAIN!AY252</f>
        <v>NEGATIVE</v>
      </c>
      <c r="U252" s="26">
        <f>MAIN!AZ252</f>
        <v>0</v>
      </c>
      <c r="V252" s="4">
        <f>MAIN!BF252</f>
        <v>993</v>
      </c>
      <c r="W252" s="4">
        <f>MAIN!BH252</f>
        <v>0</v>
      </c>
      <c r="X252">
        <f>'MEAN REVERSION MODEL'!F252</f>
        <v>0</v>
      </c>
      <c r="Y252">
        <f>'MEAN REVERSION MODEL'!G252</f>
        <v>0</v>
      </c>
      <c r="Z252">
        <f>'MEAN REVERSION MODEL'!H252</f>
        <v>0</v>
      </c>
      <c r="AA252">
        <f>'MEAN REVERSION MODEL'!I252</f>
        <v>1</v>
      </c>
      <c r="AB252">
        <f>'MEAN REVERSION MODEL'!J252</f>
        <v>0</v>
      </c>
      <c r="AC252" s="19">
        <f>'SHORT MODEL'!H252</f>
        <v>45974</v>
      </c>
      <c r="AD252" s="4">
        <f>'SHORT MODEL'!I252</f>
        <v>1</v>
      </c>
      <c r="AE252" s="19">
        <f>'SHORT MODEL'!J252</f>
        <v>46063</v>
      </c>
      <c r="AF252" s="26">
        <f>'SHORT MODEL'!K252</f>
        <v>33.495951926860869</v>
      </c>
    </row>
    <row r="253" spans="1:32" x14ac:dyDescent="0.25">
      <c r="A253" s="14">
        <v>252</v>
      </c>
      <c r="B253" t="str">
        <f>MAIN!B253</f>
        <v>SHLD US Equity</v>
      </c>
      <c r="C253" t="str">
        <f>MAIN!C253</f>
        <v>Defense Tech ETF</v>
      </c>
      <c r="D253" t="str">
        <f>MAIN!D253</f>
        <v>ETF</v>
      </c>
      <c r="E253" s="4" t="s">
        <v>545</v>
      </c>
      <c r="F253">
        <f ca="1">MAIN!E253</f>
        <v>5</v>
      </c>
      <c r="G253">
        <f ca="1">'MEAN REVERSION MODEL'!K253</f>
        <v>6</v>
      </c>
      <c r="H253">
        <f ca="1">'SHORT MODEL'!M253</f>
        <v>6</v>
      </c>
      <c r="I253" s="19">
        <f>'BREAKOUTS+RETRACEMENTS'!F253</f>
        <v>46030</v>
      </c>
      <c r="J253" s="19">
        <f>'BREAKOUTS+RETRACEMENTS'!G253</f>
        <v>0</v>
      </c>
      <c r="K253" s="19">
        <f>'BREAKOUTS+RETRACEMENTS'!H253</f>
        <v>46031</v>
      </c>
      <c r="L253" s="19">
        <f>'BREAKOUTS+RETRACEMENTS'!I253</f>
        <v>0</v>
      </c>
      <c r="M253" s="19">
        <f>'BREAKOUTS+RETRACEMENTS'!J253</f>
        <v>0</v>
      </c>
      <c r="N253" s="19">
        <f>'BREAKOUTS+RETRACEMENTS'!K253</f>
        <v>0</v>
      </c>
      <c r="O253" s="5">
        <f>MAIN!F253</f>
        <v>48.704247855229731</v>
      </c>
      <c r="P253" s="19" t="str">
        <f>MAIN!U253</f>
        <v>NEGATIVE</v>
      </c>
      <c r="Q253" s="19" t="str">
        <f>MAIN!V253</f>
        <v/>
      </c>
      <c r="R253" s="3" t="str">
        <f>MAIN!X253</f>
        <v>POSITIVE</v>
      </c>
      <c r="S253" s="19" t="str">
        <f>MAIN!AP253</f>
        <v>POSITIVE</v>
      </c>
      <c r="T253" s="19" t="str">
        <f>MAIN!AY253</f>
        <v>POSITIVE</v>
      </c>
      <c r="U253" s="26">
        <f>MAIN!AZ253</f>
        <v>55.827250822303746</v>
      </c>
      <c r="V253" s="4">
        <f>MAIN!BF253</f>
        <v>0</v>
      </c>
      <c r="W253" s="4">
        <f>MAIN!BH253</f>
        <v>0</v>
      </c>
      <c r="X253">
        <f>'MEAN REVERSION MODEL'!F253</f>
        <v>0</v>
      </c>
      <c r="Y253">
        <f>'MEAN REVERSION MODEL'!G253</f>
        <v>5</v>
      </c>
      <c r="Z253">
        <f>'MEAN REVERSION MODEL'!H253</f>
        <v>0</v>
      </c>
      <c r="AA253">
        <f>'MEAN REVERSION MODEL'!I253</f>
        <v>0</v>
      </c>
      <c r="AB253">
        <f>'MEAN REVERSION MODEL'!J253</f>
        <v>4</v>
      </c>
      <c r="AC253" s="19">
        <f>'SHORT MODEL'!H253</f>
        <v>45985</v>
      </c>
      <c r="AD253" s="4">
        <f>'SHORT MODEL'!I253</f>
        <v>1</v>
      </c>
      <c r="AE253" s="19">
        <f>'SHORT MODEL'!J253</f>
        <v>46042</v>
      </c>
      <c r="AF253" s="26">
        <f>'SHORT MODEL'!K253</f>
        <v>-17.78866190122681</v>
      </c>
    </row>
    <row r="254" spans="1:32" x14ac:dyDescent="0.25">
      <c r="A254" s="14">
        <v>253</v>
      </c>
      <c r="B254" t="str">
        <f>MAIN!B254</f>
        <v>SIL US Equity</v>
      </c>
      <c r="C254" t="str">
        <f>MAIN!C254</f>
        <v>Silver Miners ETF</v>
      </c>
      <c r="D254" t="str">
        <f>MAIN!D254</f>
        <v>ETF</v>
      </c>
      <c r="E254" s="4" t="s">
        <v>545</v>
      </c>
      <c r="F254">
        <f ca="1">MAIN!E254</f>
        <v>7</v>
      </c>
      <c r="G254">
        <f ca="1">'MEAN REVERSION MODEL'!K254</f>
        <v>9</v>
      </c>
      <c r="H254">
        <f ca="1">'SHORT MODEL'!M254</f>
        <v>2</v>
      </c>
      <c r="I254" s="19">
        <f>'BREAKOUTS+RETRACEMENTS'!F254</f>
        <v>46003</v>
      </c>
      <c r="J254" s="19">
        <f>'BREAKOUTS+RETRACEMENTS'!G254</f>
        <v>0</v>
      </c>
      <c r="K254" s="19">
        <f>'BREAKOUTS+RETRACEMENTS'!H254</f>
        <v>46003</v>
      </c>
      <c r="L254" s="19">
        <f>'BREAKOUTS+RETRACEMENTS'!I254</f>
        <v>0</v>
      </c>
      <c r="M254" s="19">
        <f>'BREAKOUTS+RETRACEMENTS'!J254</f>
        <v>46052</v>
      </c>
      <c r="N254" s="19">
        <f>'BREAKOUTS+RETRACEMENTS'!K254</f>
        <v>0</v>
      </c>
      <c r="O254" s="5">
        <f>MAIN!F254</f>
        <v>55.546740542715263</v>
      </c>
      <c r="P254" s="19" t="str">
        <f>MAIN!U254</f>
        <v>NEGATIVE</v>
      </c>
      <c r="Q254" s="19" t="str">
        <f>MAIN!V254</f>
        <v/>
      </c>
      <c r="R254" s="3" t="str">
        <f>MAIN!X254</f>
        <v>POSITIVE</v>
      </c>
      <c r="S254" s="19" t="str">
        <f>MAIN!AP254</f>
        <v>POSITIVE</v>
      </c>
      <c r="T254" s="19" t="str">
        <f>MAIN!AY254</f>
        <v>POSITIVE</v>
      </c>
      <c r="U254" s="26">
        <f>MAIN!AZ254</f>
        <v>64.213719547972715</v>
      </c>
      <c r="V254" s="4">
        <f>MAIN!BF254</f>
        <v>3</v>
      </c>
      <c r="W254" s="4">
        <f>MAIN!BH254</f>
        <v>0</v>
      </c>
      <c r="X254">
        <f>'MEAN REVERSION MODEL'!F254</f>
        <v>1</v>
      </c>
      <c r="Y254">
        <f>'MEAN REVERSION MODEL'!G254</f>
        <v>8</v>
      </c>
      <c r="Z254">
        <f>'MEAN REVERSION MODEL'!H254</f>
        <v>46052</v>
      </c>
      <c r="AA254">
        <f>'MEAN REVERSION MODEL'!I254</f>
        <v>1</v>
      </c>
      <c r="AB254">
        <f>'MEAN REVERSION MODEL'!J254</f>
        <v>0</v>
      </c>
      <c r="AC254" s="19">
        <f>'SHORT MODEL'!H254</f>
        <v>45982</v>
      </c>
      <c r="AD254" s="4">
        <f>'SHORT MODEL'!I254</f>
        <v>1</v>
      </c>
      <c r="AE254" s="19">
        <f>'SHORT MODEL'!J254</f>
        <v>46048</v>
      </c>
      <c r="AF254" s="26">
        <f>'SHORT MODEL'!K254</f>
        <v>-10.946166055463586</v>
      </c>
    </row>
    <row r="255" spans="1:32" x14ac:dyDescent="0.25">
      <c r="A255" s="14">
        <v>254</v>
      </c>
      <c r="B255" t="str">
        <f>MAIN!B255</f>
        <v>SILJ US Equity</v>
      </c>
      <c r="C255" t="str">
        <f>MAIN!C255</f>
        <v>Amplify Junior Silver Miners ETF</v>
      </c>
      <c r="D255" t="str">
        <f>MAIN!D255</f>
        <v>ETF</v>
      </c>
      <c r="E255" s="4" t="s">
        <v>545</v>
      </c>
      <c r="F255">
        <f ca="1">MAIN!E255</f>
        <v>7</v>
      </c>
      <c r="G255">
        <f ca="1">'MEAN REVERSION MODEL'!K255</f>
        <v>9</v>
      </c>
      <c r="H255">
        <f ca="1">'SHORT MODEL'!M255</f>
        <v>2</v>
      </c>
      <c r="I255" s="19">
        <f>'BREAKOUTS+RETRACEMENTS'!F255</f>
        <v>46003</v>
      </c>
      <c r="J255" s="19">
        <f>'BREAKOUTS+RETRACEMENTS'!G255</f>
        <v>0</v>
      </c>
      <c r="K255" s="19">
        <f>'BREAKOUTS+RETRACEMENTS'!H255</f>
        <v>46003</v>
      </c>
      <c r="L255" s="19">
        <f>'BREAKOUTS+RETRACEMENTS'!I255</f>
        <v>0</v>
      </c>
      <c r="M255" s="19">
        <f>'BREAKOUTS+RETRACEMENTS'!J255</f>
        <v>46052</v>
      </c>
      <c r="N255" s="19">
        <f>'BREAKOUTS+RETRACEMENTS'!K255</f>
        <v>0</v>
      </c>
      <c r="O255" s="5">
        <f>MAIN!F255</f>
        <v>54.184132438160454</v>
      </c>
      <c r="P255" s="19" t="str">
        <f>MAIN!U255</f>
        <v>NEGATIVE</v>
      </c>
      <c r="Q255" s="19" t="str">
        <f>MAIN!V255</f>
        <v/>
      </c>
      <c r="R255" s="3" t="str">
        <f>MAIN!X255</f>
        <v>POSITIVE</v>
      </c>
      <c r="S255" s="19" t="str">
        <f>MAIN!AP255</f>
        <v>POSITIVE</v>
      </c>
      <c r="T255" s="19" t="str">
        <f>MAIN!AY255</f>
        <v>POSITIVE</v>
      </c>
      <c r="U255" s="26">
        <f>MAIN!AZ255</f>
        <v>62.158851694204536</v>
      </c>
      <c r="V255" s="4">
        <f>MAIN!BF255</f>
        <v>3</v>
      </c>
      <c r="W255" s="4">
        <f>MAIN!BH255</f>
        <v>0</v>
      </c>
      <c r="X255">
        <f>'MEAN REVERSION MODEL'!F255</f>
        <v>1</v>
      </c>
      <c r="Y255">
        <f>'MEAN REVERSION MODEL'!G255</f>
        <v>9</v>
      </c>
      <c r="Z255">
        <f>'MEAN REVERSION MODEL'!H255</f>
        <v>46052</v>
      </c>
      <c r="AA255">
        <f>'MEAN REVERSION MODEL'!I255</f>
        <v>0</v>
      </c>
      <c r="AB255">
        <f>'MEAN REVERSION MODEL'!J255</f>
        <v>4</v>
      </c>
      <c r="AC255" s="19">
        <f>'SHORT MODEL'!H255</f>
        <v>45982</v>
      </c>
      <c r="AD255" s="4">
        <f>'SHORT MODEL'!I255</f>
        <v>1</v>
      </c>
      <c r="AE255" s="19">
        <f>'SHORT MODEL'!J255</f>
        <v>46048</v>
      </c>
      <c r="AF255" s="26">
        <f>'SHORT MODEL'!K255</f>
        <v>-12.308777241239014</v>
      </c>
    </row>
    <row r="256" spans="1:32" x14ac:dyDescent="0.25">
      <c r="A256" s="14">
        <v>255</v>
      </c>
      <c r="B256" t="str">
        <f>MAIN!B256</f>
        <v>SKYY US Equity</v>
      </c>
      <c r="C256" t="str">
        <f>MAIN!C256</f>
        <v>First Trust Cloud Computing ETF</v>
      </c>
      <c r="D256" t="str">
        <f>MAIN!D256</f>
        <v>ETF</v>
      </c>
      <c r="E256" s="4" t="s">
        <v>545</v>
      </c>
      <c r="F256">
        <f ca="1">MAIN!E256</f>
        <v>-1</v>
      </c>
      <c r="G256">
        <f ca="1">'MEAN REVERSION MODEL'!K256</f>
        <v>12</v>
      </c>
      <c r="H256">
        <f ca="1">'SHORT MODEL'!M256</f>
        <v>7</v>
      </c>
      <c r="I256" s="19">
        <f>'BREAKOUTS+RETRACEMENTS'!F256</f>
        <v>45958</v>
      </c>
      <c r="J256" s="19">
        <f>'BREAKOUTS+RETRACEMENTS'!G256</f>
        <v>0</v>
      </c>
      <c r="K256" s="19">
        <f>'BREAKOUTS+RETRACEMENTS'!H256</f>
        <v>0</v>
      </c>
      <c r="L256" s="19">
        <f>'BREAKOUTS+RETRACEMENTS'!I256</f>
        <v>46057</v>
      </c>
      <c r="M256" s="19">
        <f>'BREAKOUTS+RETRACEMENTS'!J256</f>
        <v>0</v>
      </c>
      <c r="N256" s="19">
        <f>'BREAKOUTS+RETRACEMENTS'!K256</f>
        <v>0</v>
      </c>
      <c r="O256" s="5">
        <f>MAIN!F256</f>
        <v>40.037963082372151</v>
      </c>
      <c r="P256" s="19" t="str">
        <f>MAIN!U256</f>
        <v>NEGATIVE</v>
      </c>
      <c r="Q256" s="19" t="str">
        <f>MAIN!V256</f>
        <v/>
      </c>
      <c r="R256" s="3" t="str">
        <f>MAIN!X256</f>
        <v>NEGATIVE</v>
      </c>
      <c r="S256" s="19" t="str">
        <f>MAIN!AP256</f>
        <v>NEGATIVE</v>
      </c>
      <c r="T256" s="19" t="str">
        <f>MAIN!AY256</f>
        <v>NEGATIVE</v>
      </c>
      <c r="U256" s="26">
        <f>MAIN!AZ256</f>
        <v>27.506886997679544</v>
      </c>
      <c r="V256" s="4">
        <f>MAIN!BF256</f>
        <v>0</v>
      </c>
      <c r="W256" s="4">
        <f>MAIN!BH256</f>
        <v>0</v>
      </c>
      <c r="X256">
        <f>'MEAN REVERSION MODEL'!F256</f>
        <v>1</v>
      </c>
      <c r="Y256">
        <f>'MEAN REVERSION MODEL'!G256</f>
        <v>6</v>
      </c>
      <c r="Z256">
        <f>'MEAN REVERSION MODEL'!H256</f>
        <v>46058</v>
      </c>
      <c r="AA256">
        <f>'MEAN REVERSION MODEL'!I256</f>
        <v>0</v>
      </c>
      <c r="AB256">
        <f>'MEAN REVERSION MODEL'!J256</f>
        <v>4</v>
      </c>
      <c r="AC256" s="19">
        <f>'SHORT MODEL'!H256</f>
        <v>46058</v>
      </c>
      <c r="AD256" s="4">
        <f>'SHORT MODEL'!I256</f>
        <v>1</v>
      </c>
      <c r="AE256" s="19">
        <f>'SHORT MODEL'!J256</f>
        <v>46035</v>
      </c>
      <c r="AF256" s="26">
        <f>'SHORT MODEL'!K256</f>
        <v>-26.454943764384097</v>
      </c>
    </row>
    <row r="257" spans="1:32" x14ac:dyDescent="0.25">
      <c r="A257" s="14">
        <v>256</v>
      </c>
      <c r="B257" t="str">
        <f>MAIN!B257</f>
        <v>SLV US Equity</v>
      </c>
      <c r="C257" t="str">
        <f>MAIN!C257</f>
        <v>Silver Trust</v>
      </c>
      <c r="D257" t="str">
        <f>MAIN!D257</f>
        <v>ETF</v>
      </c>
      <c r="E257" s="4" t="s">
        <v>545</v>
      </c>
      <c r="F257">
        <f ca="1">MAIN!E257</f>
        <v>7</v>
      </c>
      <c r="G257">
        <f ca="1">'MEAN REVERSION MODEL'!K257</f>
        <v>9</v>
      </c>
      <c r="H257">
        <f ca="1">'SHORT MODEL'!M257</f>
        <v>4</v>
      </c>
      <c r="I257" s="19">
        <f>'BREAKOUTS+RETRACEMENTS'!F257</f>
        <v>46051</v>
      </c>
      <c r="J257" s="19">
        <f>'BREAKOUTS+RETRACEMENTS'!G257</f>
        <v>0</v>
      </c>
      <c r="K257" s="19">
        <f>'BREAKOUTS+RETRACEMENTS'!H257</f>
        <v>46051</v>
      </c>
      <c r="L257" s="19">
        <f>'BREAKOUTS+RETRACEMENTS'!I257</f>
        <v>0</v>
      </c>
      <c r="M257" s="19">
        <f>'BREAKOUTS+RETRACEMENTS'!J257</f>
        <v>46052</v>
      </c>
      <c r="N257" s="19">
        <f>'BREAKOUTS+RETRACEMENTS'!K257</f>
        <v>0</v>
      </c>
      <c r="O257" s="5">
        <f>MAIN!F257</f>
        <v>46.607427625497841</v>
      </c>
      <c r="P257" s="19" t="str">
        <f>MAIN!U257</f>
        <v>NEGATIVE</v>
      </c>
      <c r="Q257" s="19" t="str">
        <f>MAIN!V257</f>
        <v/>
      </c>
      <c r="R257" s="3" t="str">
        <f>MAIN!X257</f>
        <v>POSITIVE</v>
      </c>
      <c r="S257" s="19" t="str">
        <f>MAIN!AP257</f>
        <v>POSITIVE</v>
      </c>
      <c r="T257" s="19" t="str">
        <f>MAIN!AY257</f>
        <v>POSITIVE</v>
      </c>
      <c r="U257" s="26">
        <f>MAIN!AZ257</f>
        <v>53.349781613443447</v>
      </c>
      <c r="V257" s="4">
        <f>MAIN!BF257</f>
        <v>0</v>
      </c>
      <c r="W257" s="4">
        <f>MAIN!BH257</f>
        <v>0</v>
      </c>
      <c r="X257">
        <f>'MEAN REVERSION MODEL'!F257</f>
        <v>1</v>
      </c>
      <c r="Y257">
        <f>'MEAN REVERSION MODEL'!G257</f>
        <v>8</v>
      </c>
      <c r="Z257">
        <f>'MEAN REVERSION MODEL'!H257</f>
        <v>46052</v>
      </c>
      <c r="AA257">
        <f>'MEAN REVERSION MODEL'!I257</f>
        <v>0</v>
      </c>
      <c r="AB257">
        <f>'MEAN REVERSION MODEL'!J257</f>
        <v>4</v>
      </c>
      <c r="AC257" s="19">
        <f>'SHORT MODEL'!H257</f>
        <v>45982</v>
      </c>
      <c r="AD257" s="4">
        <f>'SHORT MODEL'!I257</f>
        <v>1</v>
      </c>
      <c r="AE257" s="19">
        <f>'SHORT MODEL'!J257</f>
        <v>46051</v>
      </c>
      <c r="AF257" s="26">
        <f>'SHORT MODEL'!K257</f>
        <v>-19.885484181480308</v>
      </c>
    </row>
    <row r="258" spans="1:32" x14ac:dyDescent="0.25">
      <c r="A258" s="14">
        <v>257</v>
      </c>
      <c r="B258" t="str">
        <f>MAIN!B258</f>
        <v>SMH US Equity</v>
      </c>
      <c r="C258" t="str">
        <f>MAIN!C258</f>
        <v>Semiconductor ETF</v>
      </c>
      <c r="D258" t="str">
        <f>MAIN!D258</f>
        <v>ETF</v>
      </c>
      <c r="E258" s="4" t="s">
        <v>545</v>
      </c>
      <c r="F258">
        <f ca="1">MAIN!E258</f>
        <v>5</v>
      </c>
      <c r="G258">
        <f ca="1">'MEAN REVERSION MODEL'!K258</f>
        <v>9</v>
      </c>
      <c r="H258">
        <f ca="1">'SHORT MODEL'!M258</f>
        <v>2</v>
      </c>
      <c r="I258" s="19">
        <f>'BREAKOUTS+RETRACEMENTS'!F258</f>
        <v>45958</v>
      </c>
      <c r="J258" s="19">
        <f>'BREAKOUTS+RETRACEMENTS'!G258</f>
        <v>0</v>
      </c>
      <c r="K258" s="19">
        <f>'BREAKOUTS+RETRACEMENTS'!H258</f>
        <v>45958</v>
      </c>
      <c r="L258" s="19">
        <f>'BREAKOUTS+RETRACEMENTS'!I258</f>
        <v>0</v>
      </c>
      <c r="M258" s="19">
        <f>'BREAKOUTS+RETRACEMENTS'!J258</f>
        <v>0</v>
      </c>
      <c r="N258" s="19">
        <f>'BREAKOUTS+RETRACEMENTS'!K258</f>
        <v>0</v>
      </c>
      <c r="O258" s="5">
        <f>MAIN!F258</f>
        <v>56.740858179338673</v>
      </c>
      <c r="P258" s="19" t="str">
        <f>MAIN!U258</f>
        <v>NEGATIVE</v>
      </c>
      <c r="Q258" s="19" t="str">
        <f>MAIN!V258</f>
        <v/>
      </c>
      <c r="R258" s="3" t="str">
        <f>MAIN!X258</f>
        <v>POSITIVE</v>
      </c>
      <c r="S258" s="19" t="str">
        <f>MAIN!AP258</f>
        <v>POSITIVE</v>
      </c>
      <c r="T258" s="19" t="str">
        <f>MAIN!AY258</f>
        <v>POSITIVE</v>
      </c>
      <c r="U258" s="26">
        <f>MAIN!AZ258</f>
        <v>82.254828672530721</v>
      </c>
      <c r="V258" s="4">
        <f>MAIN!BF258</f>
        <v>3</v>
      </c>
      <c r="W258" s="4">
        <f>MAIN!BH258</f>
        <v>0</v>
      </c>
      <c r="X258">
        <f>'MEAN REVERSION MODEL'!F258</f>
        <v>1</v>
      </c>
      <c r="Y258">
        <f>'MEAN REVERSION MODEL'!G258</f>
        <v>5</v>
      </c>
      <c r="Z258">
        <f>'MEAN REVERSION MODEL'!H258</f>
        <v>46057</v>
      </c>
      <c r="AA258">
        <f>'MEAN REVERSION MODEL'!I258</f>
        <v>0</v>
      </c>
      <c r="AB258">
        <f>'MEAN REVERSION MODEL'!J258</f>
        <v>0</v>
      </c>
      <c r="AC258" s="19">
        <f>'SHORT MODEL'!H258</f>
        <v>45982</v>
      </c>
      <c r="AD258" s="4">
        <f>'SHORT MODEL'!I258</f>
        <v>1</v>
      </c>
      <c r="AE258" s="19">
        <f>'SHORT MODEL'!J258</f>
        <v>46051</v>
      </c>
      <c r="AF258" s="26">
        <f>'SHORT MODEL'!K258</f>
        <v>-9.7520567194877827</v>
      </c>
    </row>
    <row r="259" spans="1:32" x14ac:dyDescent="0.25">
      <c r="A259" s="14">
        <v>258</v>
      </c>
      <c r="B259" t="str">
        <f>MAIN!B259</f>
        <v>SPHB US Equity</v>
      </c>
      <c r="C259" t="str">
        <f>MAIN!C259</f>
        <v>S&amp;P 500 High Beta ETF</v>
      </c>
      <c r="D259" t="str">
        <f>MAIN!D259</f>
        <v>ETF</v>
      </c>
      <c r="E259" s="4" t="s">
        <v>545</v>
      </c>
      <c r="F259">
        <f ca="1">MAIN!E259</f>
        <v>5</v>
      </c>
      <c r="G259">
        <f ca="1">'MEAN REVERSION MODEL'!K259</f>
        <v>12</v>
      </c>
      <c r="H259">
        <f ca="1">'SHORT MODEL'!M259</f>
        <v>2</v>
      </c>
      <c r="I259" s="19">
        <f>'BREAKOUTS+RETRACEMENTS'!F259</f>
        <v>45959</v>
      </c>
      <c r="J259" s="19">
        <f>'BREAKOUTS+RETRACEMENTS'!G259</f>
        <v>0</v>
      </c>
      <c r="K259" s="19">
        <f>'BREAKOUTS+RETRACEMENTS'!H259</f>
        <v>45996</v>
      </c>
      <c r="L259" s="19">
        <f>'BREAKOUTS+RETRACEMENTS'!I259</f>
        <v>0</v>
      </c>
      <c r="M259" s="19">
        <f>'BREAKOUTS+RETRACEMENTS'!J259</f>
        <v>0</v>
      </c>
      <c r="N259" s="19">
        <f>'BREAKOUTS+RETRACEMENTS'!K259</f>
        <v>0</v>
      </c>
      <c r="O259" s="5">
        <f>MAIN!F259</f>
        <v>57.911582165234357</v>
      </c>
      <c r="P259" s="19" t="str">
        <f>MAIN!U259</f>
        <v>NEGATIVE</v>
      </c>
      <c r="Q259" s="19" t="str">
        <f>MAIN!V259</f>
        <v/>
      </c>
      <c r="R259" s="3" t="str">
        <f>MAIN!X259</f>
        <v>POSITIVE</v>
      </c>
      <c r="S259" s="19" t="str">
        <f>MAIN!AP259</f>
        <v>POSITIVE</v>
      </c>
      <c r="T259" s="19" t="str">
        <f>MAIN!AY259</f>
        <v>POSITIVE</v>
      </c>
      <c r="U259" s="26">
        <f>MAIN!AZ259</f>
        <v>77.018828935786161</v>
      </c>
      <c r="V259" s="4">
        <f>MAIN!BF259</f>
        <v>3</v>
      </c>
      <c r="W259" s="4">
        <f>MAIN!BH259</f>
        <v>0</v>
      </c>
      <c r="X259">
        <f>'MEAN REVERSION MODEL'!F259</f>
        <v>1</v>
      </c>
      <c r="Y259">
        <f>'MEAN REVERSION MODEL'!G259</f>
        <v>6</v>
      </c>
      <c r="Z259">
        <f>'MEAN REVERSION MODEL'!H259</f>
        <v>0</v>
      </c>
      <c r="AA259">
        <f>'MEAN REVERSION MODEL'!I259</f>
        <v>1</v>
      </c>
      <c r="AB259">
        <f>'MEAN REVERSION MODEL'!J259</f>
        <v>4</v>
      </c>
      <c r="AC259" s="19">
        <f>'SHORT MODEL'!H259</f>
        <v>45982</v>
      </c>
      <c r="AD259" s="4">
        <f>'SHORT MODEL'!I259</f>
        <v>1</v>
      </c>
      <c r="AE259" s="19">
        <f>'SHORT MODEL'!J259</f>
        <v>46063</v>
      </c>
      <c r="AF259" s="26">
        <f>'SHORT MODEL'!K259</f>
        <v>-8.5813255095857315</v>
      </c>
    </row>
    <row r="260" spans="1:32" x14ac:dyDescent="0.25">
      <c r="A260" s="14">
        <v>259</v>
      </c>
      <c r="B260" t="str">
        <f>MAIN!B260</f>
        <v>SPHQ US Equity</v>
      </c>
      <c r="C260" t="str">
        <f>MAIN!C260</f>
        <v>S&amp;P 500 Quality ETF</v>
      </c>
      <c r="D260" t="str">
        <f>MAIN!D260</f>
        <v>ETF</v>
      </c>
      <c r="E260" s="4" t="s">
        <v>545</v>
      </c>
      <c r="F260">
        <f ca="1">MAIN!E260</f>
        <v>2</v>
      </c>
      <c r="G260">
        <f ca="1">'MEAN REVERSION MODEL'!K260</f>
        <v>9</v>
      </c>
      <c r="H260">
        <f ca="1">'SHORT MODEL'!M260</f>
        <v>2</v>
      </c>
      <c r="I260" s="19">
        <f>'BREAKOUTS+RETRACEMENTS'!F260</f>
        <v>45996</v>
      </c>
      <c r="J260" s="19">
        <f>'BREAKOUTS+RETRACEMENTS'!G260</f>
        <v>0</v>
      </c>
      <c r="K260" s="19">
        <f>'BREAKOUTS+RETRACEMENTS'!H260</f>
        <v>0</v>
      </c>
      <c r="L260" s="19">
        <f>'BREAKOUTS+RETRACEMENTS'!I260</f>
        <v>45958</v>
      </c>
      <c r="M260" s="19">
        <f>'BREAKOUTS+RETRACEMENTS'!J260</f>
        <v>0</v>
      </c>
      <c r="N260" s="19">
        <f>'BREAKOUTS+RETRACEMENTS'!K260</f>
        <v>0</v>
      </c>
      <c r="O260" s="5">
        <f>MAIN!F260</f>
        <v>63.548219183576691</v>
      </c>
      <c r="P260" s="19" t="str">
        <f>MAIN!U260</f>
        <v>POSITIVE</v>
      </c>
      <c r="Q260" s="19" t="str">
        <f>MAIN!V260</f>
        <v/>
      </c>
      <c r="R260" s="3" t="str">
        <f>MAIN!X260</f>
        <v>POSITIVE</v>
      </c>
      <c r="S260" s="19" t="str">
        <f>MAIN!AP260</f>
        <v>POSITIVE</v>
      </c>
      <c r="T260" s="19" t="str">
        <f>MAIN!AY260</f>
        <v>POSITIVE</v>
      </c>
      <c r="U260" s="26">
        <f>MAIN!AZ260</f>
        <v>76.9811461620789</v>
      </c>
      <c r="V260" s="4">
        <f>MAIN!BF260</f>
        <v>52</v>
      </c>
      <c r="W260" s="4">
        <f>MAIN!BH260</f>
        <v>0</v>
      </c>
      <c r="X260">
        <f>'MEAN REVERSION MODEL'!F260</f>
        <v>1</v>
      </c>
      <c r="Y260">
        <f>'MEAN REVERSION MODEL'!G260</f>
        <v>8</v>
      </c>
      <c r="Z260">
        <f>'MEAN REVERSION MODEL'!H260</f>
        <v>0</v>
      </c>
      <c r="AA260">
        <f>'MEAN REVERSION MODEL'!I260</f>
        <v>3</v>
      </c>
      <c r="AB260">
        <f>'MEAN REVERSION MODEL'!J260</f>
        <v>0</v>
      </c>
      <c r="AC260" s="19">
        <f>'SHORT MODEL'!H260</f>
        <v>45981</v>
      </c>
      <c r="AD260" s="4">
        <f>'SHORT MODEL'!I260</f>
        <v>1</v>
      </c>
      <c r="AE260" s="19">
        <f>'SHORT MODEL'!J260</f>
        <v>46059</v>
      </c>
      <c r="AF260" s="26">
        <f>'SHORT MODEL'!K260</f>
        <v>-2.9446786724654785</v>
      </c>
    </row>
    <row r="261" spans="1:32" x14ac:dyDescent="0.25">
      <c r="A261" s="14">
        <v>260</v>
      </c>
      <c r="B261" t="str">
        <f>MAIN!B261</f>
        <v>SPLV US Equity</v>
      </c>
      <c r="C261" t="str">
        <f>MAIN!C261</f>
        <v>S&amp;P 500 Low Volatility ETF</v>
      </c>
      <c r="D261" t="str">
        <f>MAIN!D261</f>
        <v>ETF</v>
      </c>
      <c r="E261" s="4" t="s">
        <v>545</v>
      </c>
      <c r="F261">
        <f ca="1">MAIN!E261</f>
        <v>7</v>
      </c>
      <c r="G261">
        <f ca="1">'MEAN REVERSION MODEL'!K261</f>
        <v>6</v>
      </c>
      <c r="H261">
        <f ca="1">'SHORT MODEL'!M261</f>
        <v>2</v>
      </c>
      <c r="I261" s="19">
        <f>'BREAKOUTS+RETRACEMENTS'!F261</f>
        <v>46058</v>
      </c>
      <c r="J261" s="19">
        <f>'BREAKOUTS+RETRACEMENTS'!G261</f>
        <v>0</v>
      </c>
      <c r="K261" s="19">
        <f>'BREAKOUTS+RETRACEMENTS'!H261</f>
        <v>0</v>
      </c>
      <c r="L261" s="19">
        <f>'BREAKOUTS+RETRACEMENTS'!I261</f>
        <v>45958</v>
      </c>
      <c r="M261" s="19">
        <f>'BREAKOUTS+RETRACEMENTS'!J261</f>
        <v>0</v>
      </c>
      <c r="N261" s="19">
        <f>'BREAKOUTS+RETRACEMENTS'!K261</f>
        <v>0</v>
      </c>
      <c r="O261" s="5">
        <f>MAIN!F261</f>
        <v>71.681772281981821</v>
      </c>
      <c r="P261" s="19" t="str">
        <f>MAIN!U261</f>
        <v>POSITIVE</v>
      </c>
      <c r="Q261" s="19" t="str">
        <f>MAIN!V261</f>
        <v/>
      </c>
      <c r="R261" s="3" t="str">
        <f>MAIN!X261</f>
        <v>POSITIVE</v>
      </c>
      <c r="S261" s="19" t="str">
        <f>MAIN!AP261</f>
        <v>NEGATIVE</v>
      </c>
      <c r="T261" s="19" t="str">
        <f>MAIN!AY261</f>
        <v>POSITIVE</v>
      </c>
      <c r="U261" s="26">
        <f>MAIN!AZ261</f>
        <v>80.907858487011865</v>
      </c>
      <c r="V261" s="4">
        <f>MAIN!BF261</f>
        <v>23</v>
      </c>
      <c r="W261" s="4">
        <f>MAIN!BH261</f>
        <v>0</v>
      </c>
      <c r="X261">
        <f>'MEAN REVERSION MODEL'!F261</f>
        <v>4</v>
      </c>
      <c r="Y261">
        <f>'MEAN REVERSION MODEL'!G261</f>
        <v>0</v>
      </c>
      <c r="Z261">
        <f>'MEAN REVERSION MODEL'!H261</f>
        <v>0</v>
      </c>
      <c r="AA261">
        <f>'MEAN REVERSION MODEL'!I261</f>
        <v>1</v>
      </c>
      <c r="AB261">
        <f>'MEAN REVERSION MODEL'!J261</f>
        <v>0</v>
      </c>
      <c r="AC261" s="19">
        <f>'SHORT MODEL'!H261</f>
        <v>46000</v>
      </c>
      <c r="AD261" s="4">
        <f>'SHORT MODEL'!I261</f>
        <v>1</v>
      </c>
      <c r="AE261" s="19">
        <f>'SHORT MODEL'!J261</f>
        <v>46063</v>
      </c>
      <c r="AF261" s="26">
        <f>'SHORT MODEL'!K261</f>
        <v>5.1888665887574064</v>
      </c>
    </row>
    <row r="262" spans="1:32" x14ac:dyDescent="0.25">
      <c r="A262" s="14">
        <v>261</v>
      </c>
      <c r="B262" t="str">
        <f>MAIN!B262</f>
        <v>SPMO US Equity</v>
      </c>
      <c r="C262" t="str">
        <f>MAIN!C262</f>
        <v>S&amp;P 500 Momentum ETF</v>
      </c>
      <c r="D262" t="str">
        <f>MAIN!D262</f>
        <v>ETF</v>
      </c>
      <c r="E262" s="4" t="s">
        <v>545</v>
      </c>
      <c r="F262">
        <f ca="1">MAIN!E262</f>
        <v>3</v>
      </c>
      <c r="G262">
        <f ca="1">'MEAN REVERSION MODEL'!K262</f>
        <v>9</v>
      </c>
      <c r="H262">
        <f ca="1">'SHORT MODEL'!M262</f>
        <v>2</v>
      </c>
      <c r="I262" s="19">
        <f>'BREAKOUTS+RETRACEMENTS'!F262</f>
        <v>45958</v>
      </c>
      <c r="J262" s="19">
        <f>'BREAKOUTS+RETRACEMENTS'!G262</f>
        <v>0</v>
      </c>
      <c r="K262" s="19">
        <f>'BREAKOUTS+RETRACEMENTS'!H262</f>
        <v>0</v>
      </c>
      <c r="L262" s="19">
        <f>'BREAKOUTS+RETRACEMENTS'!I262</f>
        <v>0</v>
      </c>
      <c r="M262" s="19">
        <f>'BREAKOUTS+RETRACEMENTS'!J262</f>
        <v>0</v>
      </c>
      <c r="N262" s="19">
        <f>'BREAKOUTS+RETRACEMENTS'!K262</f>
        <v>0</v>
      </c>
      <c r="O262" s="5">
        <f>MAIN!F262</f>
        <v>54.847821159729307</v>
      </c>
      <c r="P262" s="19" t="str">
        <f>MAIN!U262</f>
        <v>NEGATIVE</v>
      </c>
      <c r="Q262" s="19" t="str">
        <f>MAIN!V262</f>
        <v/>
      </c>
      <c r="R262" s="3" t="str">
        <f>MAIN!X262</f>
        <v>POSITIVE</v>
      </c>
      <c r="S262" s="19" t="str">
        <f>MAIN!AP262</f>
        <v>NEGATIVE</v>
      </c>
      <c r="T262" s="19" t="str">
        <f>MAIN!AY262</f>
        <v>NEGATIVE</v>
      </c>
      <c r="U262" s="26">
        <f>MAIN!AZ262</f>
        <v>61.06820097444033</v>
      </c>
      <c r="V262" s="4">
        <f>MAIN!BF262</f>
        <v>3</v>
      </c>
      <c r="W262" s="4">
        <f>MAIN!BH262</f>
        <v>0</v>
      </c>
      <c r="X262">
        <f>'MEAN REVERSION MODEL'!F262</f>
        <v>0</v>
      </c>
      <c r="Y262">
        <f>'MEAN REVERSION MODEL'!G262</f>
        <v>5</v>
      </c>
      <c r="Z262">
        <f>'MEAN REVERSION MODEL'!H262</f>
        <v>0</v>
      </c>
      <c r="AA262">
        <f>'MEAN REVERSION MODEL'!I262</f>
        <v>1</v>
      </c>
      <c r="AB262">
        <f>'MEAN REVERSION MODEL'!J262</f>
        <v>4</v>
      </c>
      <c r="AC262" s="19">
        <f>'SHORT MODEL'!H262</f>
        <v>45982</v>
      </c>
      <c r="AD262" s="4">
        <f>'SHORT MODEL'!I262</f>
        <v>1</v>
      </c>
      <c r="AE262" s="19">
        <f>'SHORT MODEL'!J262</f>
        <v>46063</v>
      </c>
      <c r="AF262" s="26">
        <f>'SHORT MODEL'!K262</f>
        <v>-11.645085235768676</v>
      </c>
    </row>
    <row r="263" spans="1:32" x14ac:dyDescent="0.25">
      <c r="A263" s="14">
        <v>262</v>
      </c>
      <c r="B263" t="str">
        <f>MAIN!B263</f>
        <v>SPY US Equity</v>
      </c>
      <c r="C263" t="str">
        <f>MAIN!C263</f>
        <v>SPDR S&amp;P 500 ETF Trust</v>
      </c>
      <c r="D263" t="str">
        <f>MAIN!D263</f>
        <v>ETF</v>
      </c>
      <c r="E263" s="4" t="s">
        <v>545</v>
      </c>
      <c r="F263">
        <f ca="1">MAIN!E263</f>
        <v>5</v>
      </c>
      <c r="G263">
        <f ca="1">'MEAN REVERSION MODEL'!K263</f>
        <v>9</v>
      </c>
      <c r="H263">
        <f ca="1">'SHORT MODEL'!M263</f>
        <v>2</v>
      </c>
      <c r="I263" s="19">
        <f>'BREAKOUTS+RETRACEMENTS'!F263</f>
        <v>45958</v>
      </c>
      <c r="J263" s="19">
        <f>'BREAKOUTS+RETRACEMENTS'!G263</f>
        <v>0</v>
      </c>
      <c r="K263" s="19">
        <f>'BREAKOUTS+RETRACEMENTS'!H263</f>
        <v>46042</v>
      </c>
      <c r="L263" s="19">
        <f>'BREAKOUTS+RETRACEMENTS'!I263</f>
        <v>0</v>
      </c>
      <c r="M263" s="19">
        <f>'BREAKOUTS+RETRACEMENTS'!J263</f>
        <v>0</v>
      </c>
      <c r="N263" s="19">
        <f>'BREAKOUTS+RETRACEMENTS'!K263</f>
        <v>0</v>
      </c>
      <c r="O263" s="5">
        <f>MAIN!F263</f>
        <v>52.97848148795358</v>
      </c>
      <c r="P263" s="19" t="str">
        <f>MAIN!U263</f>
        <v>NEGATIVE</v>
      </c>
      <c r="Q263" s="19" t="str">
        <f>MAIN!V263</f>
        <v/>
      </c>
      <c r="R263" s="3" t="str">
        <f>MAIN!X263</f>
        <v>POSITIVE</v>
      </c>
      <c r="S263" s="19" t="str">
        <f>MAIN!AP263</f>
        <v>POSITIVE</v>
      </c>
      <c r="T263" s="19" t="str">
        <f>MAIN!AY263</f>
        <v>POSITIVE</v>
      </c>
      <c r="U263" s="26">
        <f>MAIN!AZ263</f>
        <v>62.82845250426999</v>
      </c>
      <c r="V263" s="4">
        <f>MAIN!BF263</f>
        <v>3</v>
      </c>
      <c r="W263" s="4">
        <f>MAIN!BH263</f>
        <v>0</v>
      </c>
      <c r="X263">
        <f>'MEAN REVERSION MODEL'!F263</f>
        <v>1</v>
      </c>
      <c r="Y263">
        <f>'MEAN REVERSION MODEL'!G263</f>
        <v>6</v>
      </c>
      <c r="Z263">
        <f>'MEAN REVERSION MODEL'!H263</f>
        <v>0</v>
      </c>
      <c r="AA263">
        <f>'MEAN REVERSION MODEL'!I263</f>
        <v>0</v>
      </c>
      <c r="AB263">
        <f>'MEAN REVERSION MODEL'!J263</f>
        <v>4</v>
      </c>
      <c r="AC263" s="19">
        <f>'SHORT MODEL'!H263</f>
        <v>45982</v>
      </c>
      <c r="AD263" s="4">
        <f>'SHORT MODEL'!I263</f>
        <v>1</v>
      </c>
      <c r="AE263" s="19">
        <f>'SHORT MODEL'!J263</f>
        <v>46050</v>
      </c>
      <c r="AF263" s="26">
        <f>'SHORT MODEL'!K263</f>
        <v>-13.514423084219132</v>
      </c>
    </row>
    <row r="264" spans="1:32" x14ac:dyDescent="0.25">
      <c r="A264" s="14">
        <v>263</v>
      </c>
      <c r="B264" t="str">
        <f>MAIN!B264</f>
        <v>TAN US Equity</v>
      </c>
      <c r="C264" t="str">
        <f>MAIN!C264</f>
        <v>Solar ETF</v>
      </c>
      <c r="D264" t="str">
        <f>MAIN!D264</f>
        <v>ETF</v>
      </c>
      <c r="E264" s="4" t="s">
        <v>545</v>
      </c>
      <c r="F264">
        <f ca="1">MAIN!E264</f>
        <v>5</v>
      </c>
      <c r="G264">
        <f ca="1">'MEAN REVERSION MODEL'!K264</f>
        <v>9</v>
      </c>
      <c r="H264">
        <f ca="1">'SHORT MODEL'!M264</f>
        <v>2</v>
      </c>
      <c r="I264" s="19">
        <f>'BREAKOUTS+RETRACEMENTS'!F264</f>
        <v>45964</v>
      </c>
      <c r="J264" s="19">
        <f>'BREAKOUTS+RETRACEMENTS'!G264</f>
        <v>0</v>
      </c>
      <c r="K264" s="19">
        <f>'BREAKOUTS+RETRACEMENTS'!H264</f>
        <v>46045</v>
      </c>
      <c r="L264" s="19">
        <f>'BREAKOUTS+RETRACEMENTS'!I264</f>
        <v>0</v>
      </c>
      <c r="M264" s="19">
        <f>'BREAKOUTS+RETRACEMENTS'!J264</f>
        <v>0</v>
      </c>
      <c r="N264" s="19">
        <f>'BREAKOUTS+RETRACEMENTS'!K264</f>
        <v>0</v>
      </c>
      <c r="O264" s="5">
        <f>MAIN!F264</f>
        <v>64.768812792680677</v>
      </c>
      <c r="P264" s="19" t="str">
        <f>MAIN!U264</f>
        <v>POSITIVE</v>
      </c>
      <c r="Q264" s="19" t="str">
        <f>MAIN!V264</f>
        <v/>
      </c>
      <c r="R264" s="3" t="str">
        <f>MAIN!X264</f>
        <v>POSITIVE</v>
      </c>
      <c r="S264" s="19" t="str">
        <f>MAIN!AP264</f>
        <v>POSITIVE</v>
      </c>
      <c r="T264" s="19" t="str">
        <f>MAIN!AY264</f>
        <v>POSITIVE</v>
      </c>
      <c r="U264" s="26">
        <f>MAIN!AZ264</f>
        <v>81.12292754982974</v>
      </c>
      <c r="V264" s="4">
        <f>MAIN!BF264</f>
        <v>35</v>
      </c>
      <c r="W264" s="4">
        <f>MAIN!BH264</f>
        <v>0</v>
      </c>
      <c r="X264">
        <f>'MEAN REVERSION MODEL'!F264</f>
        <v>0</v>
      </c>
      <c r="Y264">
        <f>'MEAN REVERSION MODEL'!G264</f>
        <v>9</v>
      </c>
      <c r="Z264">
        <f>'MEAN REVERSION MODEL'!H264</f>
        <v>46057</v>
      </c>
      <c r="AA264">
        <f>'MEAN REVERSION MODEL'!I264</f>
        <v>1</v>
      </c>
      <c r="AB264">
        <f>'MEAN REVERSION MODEL'!J264</f>
        <v>0</v>
      </c>
      <c r="AC264" s="19">
        <f>'SHORT MODEL'!H264</f>
        <v>45982</v>
      </c>
      <c r="AD264" s="4">
        <f>'SHORT MODEL'!I264</f>
        <v>1</v>
      </c>
      <c r="AE264" s="19">
        <f>'SHORT MODEL'!J264</f>
        <v>46063</v>
      </c>
      <c r="AF264" s="26">
        <f>'SHORT MODEL'!K264</f>
        <v>-1.7240971487489816</v>
      </c>
    </row>
    <row r="265" spans="1:32" x14ac:dyDescent="0.25">
      <c r="A265" s="14">
        <v>264</v>
      </c>
      <c r="B265" t="str">
        <f>MAIN!B265</f>
        <v>TBT US Equity</v>
      </c>
      <c r="C265" t="str">
        <f>MAIN!C265</f>
        <v>UltraShort 20+ Year Treasury ETF</v>
      </c>
      <c r="D265" t="str">
        <f>MAIN!D265</f>
        <v>ETF</v>
      </c>
      <c r="E265" s="4" t="s">
        <v>545</v>
      </c>
      <c r="F265">
        <f ca="1">MAIN!E265</f>
        <v>-1</v>
      </c>
      <c r="G265">
        <f ca="1">'MEAN REVERSION MODEL'!K265</f>
        <v>6</v>
      </c>
      <c r="H265">
        <f ca="1">'SHORT MODEL'!M265</f>
        <v>6</v>
      </c>
      <c r="I265" s="19">
        <f>'BREAKOUTS+RETRACEMENTS'!F265</f>
        <v>0</v>
      </c>
      <c r="J265" s="19">
        <f>'BREAKOUTS+RETRACEMENTS'!G265</f>
        <v>0</v>
      </c>
      <c r="K265" s="19">
        <f>'BREAKOUTS+RETRACEMENTS'!H265</f>
        <v>0</v>
      </c>
      <c r="L265" s="19">
        <f>'BREAKOUTS+RETRACEMENTS'!I265</f>
        <v>45958</v>
      </c>
      <c r="M265" s="19">
        <f>'BREAKOUTS+RETRACEMENTS'!J265</f>
        <v>0</v>
      </c>
      <c r="N265" s="19">
        <f>'BREAKOUTS+RETRACEMENTS'!K265</f>
        <v>0</v>
      </c>
      <c r="O265" s="5">
        <f>MAIN!F265</f>
        <v>40.312004320609759</v>
      </c>
      <c r="P265" s="19" t="str">
        <f>MAIN!U265</f>
        <v>NEGATIVE</v>
      </c>
      <c r="Q265" s="19" t="str">
        <f>MAIN!V265</f>
        <v/>
      </c>
      <c r="R265" s="3" t="str">
        <f>MAIN!X265</f>
        <v>NEGATIVE</v>
      </c>
      <c r="S265" s="19" t="str">
        <f>MAIN!AP265</f>
        <v>NEGATIVE</v>
      </c>
      <c r="T265" s="19" t="str">
        <f>MAIN!AY265</f>
        <v>NEGATIVE</v>
      </c>
      <c r="U265" s="26">
        <f>MAIN!AZ265</f>
        <v>37.441613090026458</v>
      </c>
      <c r="V265" s="4">
        <f>MAIN!BF265</f>
        <v>0</v>
      </c>
      <c r="W265" s="4">
        <f>MAIN!BH265</f>
        <v>0</v>
      </c>
      <c r="X265">
        <f>'MEAN REVERSION MODEL'!F265</f>
        <v>5</v>
      </c>
      <c r="Y265">
        <f>'MEAN REVERSION MODEL'!G265</f>
        <v>0</v>
      </c>
      <c r="Z265">
        <f>'MEAN REVERSION MODEL'!H265</f>
        <v>0</v>
      </c>
      <c r="AA265">
        <f>'MEAN REVERSION MODEL'!I265</f>
        <v>0</v>
      </c>
      <c r="AB265">
        <f>'MEAN REVERSION MODEL'!J265</f>
        <v>1</v>
      </c>
      <c r="AC265" s="19">
        <f>'SHORT MODEL'!H265</f>
        <v>45987</v>
      </c>
      <c r="AD265" s="4">
        <f>'SHORT MODEL'!I265</f>
        <v>1</v>
      </c>
      <c r="AE265" s="19">
        <f>'SHORT MODEL'!J265</f>
        <v>46042</v>
      </c>
      <c r="AF265" s="26">
        <f>'SHORT MODEL'!K265</f>
        <v>-26.180884586349833</v>
      </c>
    </row>
    <row r="266" spans="1:32" x14ac:dyDescent="0.25">
      <c r="A266" s="14">
        <v>265</v>
      </c>
      <c r="B266" t="str">
        <f>MAIN!B266</f>
        <v>TIGR US Equity</v>
      </c>
      <c r="C266" t="str">
        <f>MAIN!C266</f>
        <v>Up Fintech Holding Ltd ETF</v>
      </c>
      <c r="D266" t="str">
        <f>MAIN!D266</f>
        <v>ETF</v>
      </c>
      <c r="E266" s="4" t="s">
        <v>545</v>
      </c>
      <c r="F266">
        <f ca="1">MAIN!E266</f>
        <v>-1</v>
      </c>
      <c r="G266">
        <f ca="1">'MEAN REVERSION MODEL'!K266</f>
        <v>3</v>
      </c>
      <c r="H266">
        <f ca="1">'SHORT MODEL'!M266</f>
        <v>7</v>
      </c>
      <c r="I266" s="19">
        <f>'BREAKOUTS+RETRACEMENTS'!F266</f>
        <v>0</v>
      </c>
      <c r="J266" s="19">
        <f>'BREAKOUTS+RETRACEMENTS'!G266</f>
        <v>0</v>
      </c>
      <c r="K266" s="19">
        <f>'BREAKOUTS+RETRACEMENTS'!H266</f>
        <v>0</v>
      </c>
      <c r="L266" s="19">
        <f>'BREAKOUTS+RETRACEMENTS'!I266</f>
        <v>0</v>
      </c>
      <c r="M266" s="19">
        <f>'BREAKOUTS+RETRACEMENTS'!J266</f>
        <v>0</v>
      </c>
      <c r="N266" s="19">
        <f>'BREAKOUTS+RETRACEMENTS'!K266</f>
        <v>0</v>
      </c>
      <c r="O266" s="5">
        <f>MAIN!F266</f>
        <v>44.057671179456683</v>
      </c>
      <c r="P266" s="19" t="str">
        <f>MAIN!U266</f>
        <v>NEGATIVE</v>
      </c>
      <c r="Q266" s="19" t="str">
        <f>MAIN!V266</f>
        <v/>
      </c>
      <c r="R266" s="3" t="str">
        <f>MAIN!X266</f>
        <v>NEGATIVE</v>
      </c>
      <c r="S266" s="19" t="str">
        <f>MAIN!AP266</f>
        <v>NEGATIVE</v>
      </c>
      <c r="T266" s="19" t="str">
        <f>MAIN!AY266</f>
        <v>NEGATIVE</v>
      </c>
      <c r="U266" s="26">
        <f>MAIN!AZ266</f>
        <v>37.481825994118381</v>
      </c>
      <c r="V266" s="4">
        <f>MAIN!BF266</f>
        <v>0</v>
      </c>
      <c r="W266" s="4">
        <f>MAIN!BH266</f>
        <v>0</v>
      </c>
      <c r="X266">
        <f>'MEAN REVERSION MODEL'!F266</f>
        <v>0</v>
      </c>
      <c r="Y266">
        <f>'MEAN REVERSION MODEL'!G266</f>
        <v>0</v>
      </c>
      <c r="Z266">
        <f>'MEAN REVERSION MODEL'!H266</f>
        <v>0</v>
      </c>
      <c r="AA266">
        <f>'MEAN REVERSION MODEL'!I266</f>
        <v>0</v>
      </c>
      <c r="AB266">
        <f>'MEAN REVERSION MODEL'!J266</f>
        <v>4</v>
      </c>
      <c r="AC266" s="19">
        <f>'SHORT MODEL'!H266</f>
        <v>46058</v>
      </c>
      <c r="AD266" s="4">
        <f>'SHORT MODEL'!I266</f>
        <v>1</v>
      </c>
      <c r="AE266" s="19">
        <f>'SHORT MODEL'!J266</f>
        <v>46034</v>
      </c>
      <c r="AF266" s="26">
        <f>'SHORT MODEL'!K266</f>
        <v>-22.435239141328267</v>
      </c>
    </row>
    <row r="267" spans="1:32" x14ac:dyDescent="0.25">
      <c r="A267" s="14">
        <v>266</v>
      </c>
      <c r="B267" t="str">
        <f>MAIN!B267</f>
        <v>TIP US Equity</v>
      </c>
      <c r="C267" t="str">
        <f>MAIN!C267</f>
        <v>TIPS Bond ETF</v>
      </c>
      <c r="D267" t="str">
        <f>MAIN!D267</f>
        <v>ETF</v>
      </c>
      <c r="E267" s="4" t="s">
        <v>545</v>
      </c>
      <c r="F267">
        <f ca="1">MAIN!E267</f>
        <v>5</v>
      </c>
      <c r="G267">
        <f ca="1">'MEAN REVERSION MODEL'!K267</f>
        <v>6</v>
      </c>
      <c r="H267">
        <f ca="1">'SHORT MODEL'!M267</f>
        <v>2</v>
      </c>
      <c r="I267" s="19">
        <f>'BREAKOUTS+RETRACEMENTS'!F267</f>
        <v>0</v>
      </c>
      <c r="J267" s="19">
        <f>'BREAKOUTS+RETRACEMENTS'!G267</f>
        <v>0</v>
      </c>
      <c r="K267" s="19">
        <f>'BREAKOUTS+RETRACEMENTS'!H267</f>
        <v>0</v>
      </c>
      <c r="L267" s="19">
        <f>'BREAKOUTS+RETRACEMENTS'!I267</f>
        <v>45958</v>
      </c>
      <c r="M267" s="19">
        <f>'BREAKOUTS+RETRACEMENTS'!J267</f>
        <v>0</v>
      </c>
      <c r="N267" s="19">
        <f>'BREAKOUTS+RETRACEMENTS'!K267</f>
        <v>0</v>
      </c>
      <c r="O267" s="5">
        <f>MAIN!F267</f>
        <v>65.226560994787945</v>
      </c>
      <c r="P267" s="19" t="str">
        <f>MAIN!U267</f>
        <v>POSITIVE</v>
      </c>
      <c r="Q267" s="19" t="str">
        <f>MAIN!V267</f>
        <v/>
      </c>
      <c r="R267" s="3" t="str">
        <f>MAIN!X267</f>
        <v>BUY</v>
      </c>
      <c r="S267" s="19" t="str">
        <f>MAIN!AP267</f>
        <v>NEGATIVE</v>
      </c>
      <c r="T267" s="19" t="str">
        <f>MAIN!AY267</f>
        <v>NEGATIVE</v>
      </c>
      <c r="U267" s="26">
        <f>MAIN!AZ267</f>
        <v>79.953193289354587</v>
      </c>
      <c r="V267" s="4">
        <f>MAIN!BF267</f>
        <v>13</v>
      </c>
      <c r="W267" s="4">
        <f>MAIN!BH267</f>
        <v>0</v>
      </c>
      <c r="X267">
        <f>'MEAN REVERSION MODEL'!F267</f>
        <v>5</v>
      </c>
      <c r="Y267">
        <f>'MEAN REVERSION MODEL'!G267</f>
        <v>0</v>
      </c>
      <c r="Z267">
        <f>'MEAN REVERSION MODEL'!H267</f>
        <v>0</v>
      </c>
      <c r="AA267">
        <f>'MEAN REVERSION MODEL'!I267</f>
        <v>1</v>
      </c>
      <c r="AB267">
        <f>'MEAN REVERSION MODEL'!J267</f>
        <v>0</v>
      </c>
      <c r="AC267" s="19">
        <f>'SHORT MODEL'!H267</f>
        <v>46014</v>
      </c>
      <c r="AD267" s="4">
        <f>'SHORT MODEL'!I267</f>
        <v>1</v>
      </c>
      <c r="AE267" s="19">
        <f>'SHORT MODEL'!J267</f>
        <v>46063</v>
      </c>
      <c r="AF267" s="26">
        <f>'SHORT MODEL'!K267</f>
        <v>-1.2663027368881927</v>
      </c>
    </row>
    <row r="268" spans="1:32" x14ac:dyDescent="0.25">
      <c r="A268" s="14">
        <v>267</v>
      </c>
      <c r="B268" t="str">
        <f>MAIN!B268</f>
        <v>TLT US Equity</v>
      </c>
      <c r="C268" t="str">
        <f>MAIN!C268</f>
        <v>20+ Year Treasury Bond ETF</v>
      </c>
      <c r="D268" t="str">
        <f>MAIN!D268</f>
        <v>ETF</v>
      </c>
      <c r="E268" s="4" t="s">
        <v>545</v>
      </c>
      <c r="F268">
        <f ca="1">MAIN!E268</f>
        <v>4</v>
      </c>
      <c r="G268">
        <f ca="1">'MEAN REVERSION MODEL'!K268</f>
        <v>6</v>
      </c>
      <c r="H268">
        <f ca="1">'SHORT MODEL'!M268</f>
        <v>2</v>
      </c>
      <c r="I268" s="19">
        <f>'BREAKOUTS+RETRACEMENTS'!F268</f>
        <v>0</v>
      </c>
      <c r="J268" s="19">
        <f>'BREAKOUTS+RETRACEMENTS'!G268</f>
        <v>0</v>
      </c>
      <c r="K268" s="19">
        <f>'BREAKOUTS+RETRACEMENTS'!H268</f>
        <v>0</v>
      </c>
      <c r="L268" s="19">
        <f>'BREAKOUTS+RETRACEMENTS'!I268</f>
        <v>45992</v>
      </c>
      <c r="M268" s="19">
        <f>'BREAKOUTS+RETRACEMENTS'!J268</f>
        <v>0</v>
      </c>
      <c r="N268" s="19">
        <f>'BREAKOUTS+RETRACEMENTS'!K268</f>
        <v>0</v>
      </c>
      <c r="O268" s="5">
        <f>MAIN!F268</f>
        <v>61.316608531920956</v>
      </c>
      <c r="P268" s="19" t="str">
        <f>MAIN!U268</f>
        <v>NEGATIVE</v>
      </c>
      <c r="Q268" s="19" t="str">
        <f>MAIN!V268</f>
        <v/>
      </c>
      <c r="R268" s="3" t="str">
        <f>MAIN!X268</f>
        <v>BUY</v>
      </c>
      <c r="S268" s="19" t="str">
        <f>MAIN!AP268</f>
        <v>NEGATIVE</v>
      </c>
      <c r="T268" s="19" t="str">
        <f>MAIN!AY268</f>
        <v>NEGATIVE</v>
      </c>
      <c r="U268" s="26">
        <f>MAIN!AZ268</f>
        <v>66.178424897522149</v>
      </c>
      <c r="V268" s="4">
        <f>MAIN!BF268</f>
        <v>4</v>
      </c>
      <c r="W268" s="4">
        <f>MAIN!BH268</f>
        <v>0</v>
      </c>
      <c r="X268">
        <f>'MEAN REVERSION MODEL'!F268</f>
        <v>1</v>
      </c>
      <c r="Y268">
        <f>'MEAN REVERSION MODEL'!G268</f>
        <v>0</v>
      </c>
      <c r="Z268">
        <f>'MEAN REVERSION MODEL'!H268</f>
        <v>0</v>
      </c>
      <c r="AA268">
        <f>'MEAN REVERSION MODEL'!I268</f>
        <v>1</v>
      </c>
      <c r="AB268">
        <f>'MEAN REVERSION MODEL'!J268</f>
        <v>0</v>
      </c>
      <c r="AC268" s="19">
        <f>'SHORT MODEL'!H268</f>
        <v>46042</v>
      </c>
      <c r="AD268" s="4">
        <f>'SHORT MODEL'!I268</f>
        <v>1</v>
      </c>
      <c r="AE268" s="19">
        <f>'SHORT MODEL'!J268</f>
        <v>46063</v>
      </c>
      <c r="AF268" s="26">
        <f>'SHORT MODEL'!K268</f>
        <v>-5.1764986207431818</v>
      </c>
    </row>
    <row r="269" spans="1:32" x14ac:dyDescent="0.25">
      <c r="A269" s="14">
        <v>268</v>
      </c>
      <c r="B269" t="str">
        <f>MAIN!B269</f>
        <v>TUR US Equity</v>
      </c>
      <c r="C269" t="str">
        <f>MAIN!C269</f>
        <v>MSCI Turkey ETF</v>
      </c>
      <c r="D269" t="str">
        <f>MAIN!D269</f>
        <v>ETF</v>
      </c>
      <c r="E269" s="4" t="s">
        <v>545</v>
      </c>
      <c r="F269">
        <f ca="1">MAIN!E269</f>
        <v>4</v>
      </c>
      <c r="G269">
        <f ca="1">'MEAN REVERSION MODEL'!K269</f>
        <v>6</v>
      </c>
      <c r="H269">
        <f ca="1">'SHORT MODEL'!M269</f>
        <v>2</v>
      </c>
      <c r="I269" s="19">
        <f>'BREAKOUTS+RETRACEMENTS'!F269</f>
        <v>46038</v>
      </c>
      <c r="J269" s="19">
        <f>'BREAKOUTS+RETRACEMENTS'!G269</f>
        <v>0</v>
      </c>
      <c r="K269" s="19">
        <f>'BREAKOUTS+RETRACEMENTS'!H269</f>
        <v>0</v>
      </c>
      <c r="L269" s="19">
        <f>'BREAKOUTS+RETRACEMENTS'!I269</f>
        <v>0</v>
      </c>
      <c r="M269" s="19">
        <f>'BREAKOUTS+RETRACEMENTS'!J269</f>
        <v>0</v>
      </c>
      <c r="N269" s="19">
        <f>'BREAKOUTS+RETRACEMENTS'!K269</f>
        <v>0</v>
      </c>
      <c r="O269" s="5">
        <f>MAIN!F269</f>
        <v>66.191939944343147</v>
      </c>
      <c r="P269" s="19" t="str">
        <f>MAIN!U269</f>
        <v>POSITIVE</v>
      </c>
      <c r="Q269" s="19" t="str">
        <f>MAIN!V269</f>
        <v/>
      </c>
      <c r="R269" s="3" t="str">
        <f>MAIN!X269</f>
        <v>POSITIVE</v>
      </c>
      <c r="S269" s="19" t="str">
        <f>MAIN!AP269</f>
        <v>POSITIVE</v>
      </c>
      <c r="T269" s="19" t="str">
        <f>MAIN!AY269</f>
        <v>POSITIVE</v>
      </c>
      <c r="U269" s="26">
        <f>MAIN!AZ269</f>
        <v>87.013427378335976</v>
      </c>
      <c r="V269" s="4">
        <f>MAIN!BF269</f>
        <v>45</v>
      </c>
      <c r="W269" s="4">
        <f>MAIN!BH269</f>
        <v>0</v>
      </c>
      <c r="X269">
        <f>'MEAN REVERSION MODEL'!F269</f>
        <v>1</v>
      </c>
      <c r="Y269">
        <f>'MEAN REVERSION MODEL'!G269</f>
        <v>0</v>
      </c>
      <c r="Z269">
        <f>'MEAN REVERSION MODEL'!H269</f>
        <v>0</v>
      </c>
      <c r="AA269">
        <f>'MEAN REVERSION MODEL'!I269</f>
        <v>0</v>
      </c>
      <c r="AB269">
        <f>'MEAN REVERSION MODEL'!J269</f>
        <v>3</v>
      </c>
      <c r="AC269" s="19">
        <f>'SHORT MODEL'!H269</f>
        <v>45975</v>
      </c>
      <c r="AD269" s="4">
        <f>'SHORT MODEL'!I269</f>
        <v>1</v>
      </c>
      <c r="AE269" s="19">
        <f>'SHORT MODEL'!J269</f>
        <v>46057</v>
      </c>
      <c r="AF269" s="26">
        <f>'SHORT MODEL'!K269</f>
        <v>-0.30097849938572097</v>
      </c>
    </row>
    <row r="270" spans="1:32" x14ac:dyDescent="0.25">
      <c r="A270" s="14">
        <v>269</v>
      </c>
      <c r="B270" t="str">
        <f>MAIN!B270</f>
        <v>UAE US Equity</v>
      </c>
      <c r="C270" t="str">
        <f>MAIN!C270</f>
        <v>MSCI UAE ETF</v>
      </c>
      <c r="D270" t="str">
        <f>MAIN!D270</f>
        <v>ETF</v>
      </c>
      <c r="E270" s="4" t="s">
        <v>545</v>
      </c>
      <c r="F270">
        <f ca="1">MAIN!E270</f>
        <v>1</v>
      </c>
      <c r="G270">
        <f ca="1">'MEAN REVERSION MODEL'!K270</f>
        <v>9</v>
      </c>
      <c r="H270">
        <f ca="1">'SHORT MODEL'!M270</f>
        <v>2</v>
      </c>
      <c r="I270" s="19">
        <f>'BREAKOUTS+RETRACEMENTS'!F270</f>
        <v>46044</v>
      </c>
      <c r="J270" s="19">
        <f>'BREAKOUTS+RETRACEMENTS'!G270</f>
        <v>0</v>
      </c>
      <c r="K270" s="19">
        <f>'BREAKOUTS+RETRACEMENTS'!H270</f>
        <v>0</v>
      </c>
      <c r="L270" s="19">
        <f>'BREAKOUTS+RETRACEMENTS'!I270</f>
        <v>0</v>
      </c>
      <c r="M270" s="19">
        <f>'BREAKOUTS+RETRACEMENTS'!J270</f>
        <v>0</v>
      </c>
      <c r="N270" s="19">
        <f>'BREAKOUTS+RETRACEMENTS'!K270</f>
        <v>0</v>
      </c>
      <c r="O270" s="5">
        <f>MAIN!F270</f>
        <v>80.261912478580641</v>
      </c>
      <c r="P270" s="19" t="str">
        <f>MAIN!U270</f>
        <v>POSITIVE</v>
      </c>
      <c r="Q270" s="19" t="str">
        <f>MAIN!V270</f>
        <v/>
      </c>
      <c r="R270" s="3" t="str">
        <f>MAIN!X270</f>
        <v>POSITIVE</v>
      </c>
      <c r="S270" s="19" t="str">
        <f>MAIN!AP270</f>
        <v>POSITIVE</v>
      </c>
      <c r="T270" s="19" t="str">
        <f>MAIN!AY270</f>
        <v>POSITIVE</v>
      </c>
      <c r="U270" s="26">
        <f>MAIN!AZ270</f>
        <v>91.634588807154927</v>
      </c>
      <c r="V270" s="4">
        <f>MAIN!BF270</f>
        <v>43</v>
      </c>
      <c r="W270" s="4">
        <f>MAIN!BH270</f>
        <v>0</v>
      </c>
      <c r="X270">
        <f>'MEAN REVERSION MODEL'!F270</f>
        <v>1</v>
      </c>
      <c r="Y270">
        <f>'MEAN REVERSION MODEL'!G270</f>
        <v>3</v>
      </c>
      <c r="Z270">
        <f>'MEAN REVERSION MODEL'!H270</f>
        <v>0</v>
      </c>
      <c r="AA270">
        <f>'MEAN REVERSION MODEL'!I270</f>
        <v>1</v>
      </c>
      <c r="AB270">
        <f>'MEAN REVERSION MODEL'!J270</f>
        <v>0</v>
      </c>
      <c r="AC270" s="19">
        <f>'SHORT MODEL'!H270</f>
        <v>45992</v>
      </c>
      <c r="AD270" s="4">
        <f>'SHORT MODEL'!I270</f>
        <v>1</v>
      </c>
      <c r="AE270" s="19">
        <f>'SHORT MODEL'!J270</f>
        <v>46063</v>
      </c>
      <c r="AF270" s="26">
        <f>'SHORT MODEL'!K270</f>
        <v>13.769136992856957</v>
      </c>
    </row>
    <row r="271" spans="1:32" x14ac:dyDescent="0.25">
      <c r="A271" s="14">
        <v>270</v>
      </c>
      <c r="B271" t="str">
        <f>MAIN!B271</f>
        <v>UFO US Equity</v>
      </c>
      <c r="C271" t="str">
        <f>MAIN!C271</f>
        <v>Procure Space ETF</v>
      </c>
      <c r="D271" t="str">
        <f>MAIN!D271</f>
        <v>ETF</v>
      </c>
      <c r="E271" s="4" t="s">
        <v>545</v>
      </c>
      <c r="F271">
        <f ca="1">MAIN!E271</f>
        <v>5</v>
      </c>
      <c r="G271">
        <f ca="1">'MEAN REVERSION MODEL'!K271</f>
        <v>12</v>
      </c>
      <c r="H271">
        <f ca="1">'SHORT MODEL'!M271</f>
        <v>2</v>
      </c>
      <c r="I271" s="19">
        <f>'BREAKOUTS+RETRACEMENTS'!F271</f>
        <v>46028</v>
      </c>
      <c r="J271" s="19">
        <f>'BREAKOUTS+RETRACEMENTS'!G271</f>
        <v>0</v>
      </c>
      <c r="K271" s="19">
        <f>'BREAKOUTS+RETRACEMENTS'!H271</f>
        <v>46029</v>
      </c>
      <c r="L271" s="19">
        <f>'BREAKOUTS+RETRACEMENTS'!I271</f>
        <v>0</v>
      </c>
      <c r="M271" s="19">
        <f>'BREAKOUTS+RETRACEMENTS'!J271</f>
        <v>0</v>
      </c>
      <c r="N271" s="19">
        <f>'BREAKOUTS+RETRACEMENTS'!K271</f>
        <v>0</v>
      </c>
      <c r="O271" s="5">
        <f>MAIN!F271</f>
        <v>51.796636611008232</v>
      </c>
      <c r="P271" s="19" t="str">
        <f>MAIN!U271</f>
        <v>NEGATIVE</v>
      </c>
      <c r="Q271" s="19" t="str">
        <f>MAIN!V271</f>
        <v/>
      </c>
      <c r="R271" s="3" t="str">
        <f>MAIN!X271</f>
        <v>POSITIVE</v>
      </c>
      <c r="S271" s="19" t="str">
        <f>MAIN!AP271</f>
        <v>POSITIVE</v>
      </c>
      <c r="T271" s="19" t="str">
        <f>MAIN!AY271</f>
        <v>POSITIVE</v>
      </c>
      <c r="U271" s="26">
        <f>MAIN!AZ271</f>
        <v>62.445138089422727</v>
      </c>
      <c r="V271" s="4">
        <f>MAIN!BF271</f>
        <v>3</v>
      </c>
      <c r="W271" s="4">
        <f>MAIN!BH271</f>
        <v>0</v>
      </c>
      <c r="X271">
        <f>'MEAN REVERSION MODEL'!F271</f>
        <v>1</v>
      </c>
      <c r="Y271">
        <f>'MEAN REVERSION MODEL'!G271</f>
        <v>5</v>
      </c>
      <c r="Z271">
        <f>'MEAN REVERSION MODEL'!H271</f>
        <v>46057</v>
      </c>
      <c r="AA271">
        <f>'MEAN REVERSION MODEL'!I271</f>
        <v>0</v>
      </c>
      <c r="AB271">
        <f>'MEAN REVERSION MODEL'!J271</f>
        <v>4</v>
      </c>
      <c r="AC271" s="19">
        <f>'SHORT MODEL'!H271</f>
        <v>45982</v>
      </c>
      <c r="AD271" s="4">
        <f>'SHORT MODEL'!I271</f>
        <v>1</v>
      </c>
      <c r="AE271" s="19">
        <f>'SHORT MODEL'!J271</f>
        <v>46051</v>
      </c>
      <c r="AF271" s="26">
        <f>'SHORT MODEL'!K271</f>
        <v>-14.696272617148665</v>
      </c>
    </row>
    <row r="272" spans="1:32" x14ac:dyDescent="0.25">
      <c r="A272" s="14">
        <v>271</v>
      </c>
      <c r="B272" t="str">
        <f>MAIN!B272</f>
        <v>UNG US Equity</v>
      </c>
      <c r="C272" t="str">
        <f>MAIN!C272</f>
        <v>United States Natural Gas Fund LP</v>
      </c>
      <c r="D272" t="str">
        <f>MAIN!D272</f>
        <v>ETF</v>
      </c>
      <c r="E272" s="4" t="s">
        <v>545</v>
      </c>
      <c r="F272">
        <f ca="1">MAIN!E272</f>
        <v>-1</v>
      </c>
      <c r="G272">
        <f ca="1">'MEAN REVERSION MODEL'!K272</f>
        <v>9</v>
      </c>
      <c r="H272">
        <f ca="1">'SHORT MODEL'!M272</f>
        <v>4</v>
      </c>
      <c r="I272" s="19">
        <f>'BREAKOUTS+RETRACEMENTS'!F272</f>
        <v>0</v>
      </c>
      <c r="J272" s="19">
        <f>'BREAKOUTS+RETRACEMENTS'!G272</f>
        <v>46027</v>
      </c>
      <c r="K272" s="19">
        <f>'BREAKOUTS+RETRACEMENTS'!H272</f>
        <v>0</v>
      </c>
      <c r="L272" s="19">
        <f>'BREAKOUTS+RETRACEMENTS'!I272</f>
        <v>46027</v>
      </c>
      <c r="M272" s="19">
        <f>'BREAKOUTS+RETRACEMENTS'!J272</f>
        <v>0</v>
      </c>
      <c r="N272" s="19">
        <f>'BREAKOUTS+RETRACEMENTS'!K272</f>
        <v>0</v>
      </c>
      <c r="O272" s="5">
        <f>MAIN!F272</f>
        <v>44.797025040237095</v>
      </c>
      <c r="P272" s="19" t="str">
        <f>MAIN!U272</f>
        <v>NEGATIVE</v>
      </c>
      <c r="Q272" s="19" t="str">
        <f>MAIN!V272</f>
        <v/>
      </c>
      <c r="R272" s="3" t="str">
        <f>MAIN!X272</f>
        <v>NEGATIVE</v>
      </c>
      <c r="S272" s="19" t="str">
        <f>MAIN!AP272</f>
        <v>NEGATIVE</v>
      </c>
      <c r="T272" s="19" t="str">
        <f>MAIN!AY272</f>
        <v>NEGATIVE</v>
      </c>
      <c r="U272" s="26">
        <f>MAIN!AZ272</f>
        <v>43.483688013133111</v>
      </c>
      <c r="V272" s="4">
        <f>MAIN!BF272</f>
        <v>0</v>
      </c>
      <c r="W272" s="4">
        <f>MAIN!BH272</f>
        <v>0</v>
      </c>
      <c r="X272">
        <f>'MEAN REVERSION MODEL'!F272</f>
        <v>2</v>
      </c>
      <c r="Y272">
        <f>'MEAN REVERSION MODEL'!G272</f>
        <v>7</v>
      </c>
      <c r="Z272">
        <f>'MEAN REVERSION MODEL'!H272</f>
        <v>0</v>
      </c>
      <c r="AA272">
        <f>'MEAN REVERSION MODEL'!I272</f>
        <v>0</v>
      </c>
      <c r="AB272">
        <f>'MEAN REVERSION MODEL'!J272</f>
        <v>1</v>
      </c>
      <c r="AC272" s="19">
        <f>'SHORT MODEL'!H272</f>
        <v>46037</v>
      </c>
      <c r="AD272" s="4">
        <f>'SHORT MODEL'!I272</f>
        <v>1</v>
      </c>
      <c r="AE272" s="19">
        <f>'SHORT MODEL'!J272</f>
        <v>46052</v>
      </c>
      <c r="AF272" s="26">
        <f>'SHORT MODEL'!K272</f>
        <v>-21.695884781170406</v>
      </c>
    </row>
    <row r="273" spans="1:32" x14ac:dyDescent="0.25">
      <c r="A273" s="14">
        <v>272</v>
      </c>
      <c r="B273" t="str">
        <f>MAIN!B273</f>
        <v>URA US Equity</v>
      </c>
      <c r="C273" t="str">
        <f>MAIN!C273</f>
        <v>Uranium ETF</v>
      </c>
      <c r="D273" t="str">
        <f>MAIN!D273</f>
        <v>ETF</v>
      </c>
      <c r="E273" s="4" t="s">
        <v>545</v>
      </c>
      <c r="F273">
        <f ca="1">MAIN!E273</f>
        <v>7</v>
      </c>
      <c r="G273">
        <f ca="1">'MEAN REVERSION MODEL'!K273</f>
        <v>9</v>
      </c>
      <c r="H273">
        <f ca="1">'SHORT MODEL'!M273</f>
        <v>2</v>
      </c>
      <c r="I273" s="19">
        <f>'BREAKOUTS+RETRACEMENTS'!F273</f>
        <v>46050</v>
      </c>
      <c r="J273" s="19">
        <f>'BREAKOUTS+RETRACEMENTS'!G273</f>
        <v>0</v>
      </c>
      <c r="K273" s="19">
        <f>'BREAKOUTS+RETRACEMENTS'!H273</f>
        <v>46051</v>
      </c>
      <c r="L273" s="19">
        <f>'BREAKOUTS+RETRACEMENTS'!I273</f>
        <v>0</v>
      </c>
      <c r="M273" s="19">
        <f>'BREAKOUTS+RETRACEMENTS'!J273</f>
        <v>46052</v>
      </c>
      <c r="N273" s="19">
        <f>'BREAKOUTS+RETRACEMENTS'!K273</f>
        <v>0</v>
      </c>
      <c r="O273" s="5">
        <f>MAIN!F273</f>
        <v>51.528448871234538</v>
      </c>
      <c r="P273" s="19" t="str">
        <f>MAIN!U273</f>
        <v>NEGATIVE</v>
      </c>
      <c r="Q273" s="19" t="str">
        <f>MAIN!V273</f>
        <v/>
      </c>
      <c r="R273" s="3" t="str">
        <f>MAIN!X273</f>
        <v>POSITIVE</v>
      </c>
      <c r="S273" s="19" t="str">
        <f>MAIN!AP273</f>
        <v>POSITIVE</v>
      </c>
      <c r="T273" s="19" t="str">
        <f>MAIN!AY273</f>
        <v>POSITIVE</v>
      </c>
      <c r="U273" s="26">
        <f>MAIN!AZ273</f>
        <v>61.247105758437726</v>
      </c>
      <c r="V273" s="4">
        <f>MAIN!BF273</f>
        <v>3</v>
      </c>
      <c r="W273" s="4">
        <f>MAIN!BH273</f>
        <v>0</v>
      </c>
      <c r="X273">
        <f>'MEAN REVERSION MODEL'!F273</f>
        <v>1</v>
      </c>
      <c r="Y273">
        <f>'MEAN REVERSION MODEL'!G273</f>
        <v>5</v>
      </c>
      <c r="Z273">
        <f>'MEAN REVERSION MODEL'!H273</f>
        <v>0</v>
      </c>
      <c r="AA273">
        <f>'MEAN REVERSION MODEL'!I273</f>
        <v>0</v>
      </c>
      <c r="AB273">
        <f>'MEAN REVERSION MODEL'!J273</f>
        <v>4</v>
      </c>
      <c r="AC273" s="19">
        <f>'SHORT MODEL'!H273</f>
        <v>45982</v>
      </c>
      <c r="AD273" s="4">
        <f>'SHORT MODEL'!I273</f>
        <v>1</v>
      </c>
      <c r="AE273" s="19">
        <f>'SHORT MODEL'!J273</f>
        <v>46051</v>
      </c>
      <c r="AF273" s="26">
        <f>'SHORT MODEL'!K273</f>
        <v>-14.964460249254792</v>
      </c>
    </row>
    <row r="274" spans="1:32" x14ac:dyDescent="0.25">
      <c r="A274" s="14">
        <v>273</v>
      </c>
      <c r="B274" t="str">
        <f>MAIN!B274</f>
        <v>URNM US Equity</v>
      </c>
      <c r="C274" t="str">
        <f>MAIN!C274</f>
        <v>Sprott Uranium Miners ETF</v>
      </c>
      <c r="D274" t="str">
        <f>MAIN!D274</f>
        <v>ETF</v>
      </c>
      <c r="E274" s="4" t="s">
        <v>545</v>
      </c>
      <c r="F274">
        <f ca="1">MAIN!E274</f>
        <v>7</v>
      </c>
      <c r="G274">
        <f ca="1">'MEAN REVERSION MODEL'!K274</f>
        <v>9</v>
      </c>
      <c r="H274">
        <f ca="1">'SHORT MODEL'!M274</f>
        <v>2</v>
      </c>
      <c r="I274" s="19">
        <f>'BREAKOUTS+RETRACEMENTS'!F274</f>
        <v>46037</v>
      </c>
      <c r="J274" s="19">
        <f>'BREAKOUTS+RETRACEMENTS'!G274</f>
        <v>0</v>
      </c>
      <c r="K274" s="19">
        <f>'BREAKOUTS+RETRACEMENTS'!H274</f>
        <v>46038</v>
      </c>
      <c r="L274" s="19">
        <f>'BREAKOUTS+RETRACEMENTS'!I274</f>
        <v>0</v>
      </c>
      <c r="M274" s="19">
        <f>'BREAKOUTS+RETRACEMENTS'!J274</f>
        <v>46055</v>
      </c>
      <c r="N274" s="19">
        <f>'BREAKOUTS+RETRACEMENTS'!K274</f>
        <v>0</v>
      </c>
      <c r="O274" s="5">
        <f>MAIN!F274</f>
        <v>51.965923697059793</v>
      </c>
      <c r="P274" s="19" t="str">
        <f>MAIN!U274</f>
        <v>NEGATIVE</v>
      </c>
      <c r="Q274" s="19" t="str">
        <f>MAIN!V274</f>
        <v/>
      </c>
      <c r="R274" s="3" t="str">
        <f>MAIN!X274</f>
        <v>POSITIVE</v>
      </c>
      <c r="S274" s="19" t="str">
        <f>MAIN!AP274</f>
        <v>POSITIVE</v>
      </c>
      <c r="T274" s="19" t="str">
        <f>MAIN!AY274</f>
        <v>POSITIVE</v>
      </c>
      <c r="U274" s="26">
        <f>MAIN!AZ274</f>
        <v>63.355596076898422</v>
      </c>
      <c r="V274" s="4">
        <f>MAIN!BF274</f>
        <v>3</v>
      </c>
      <c r="W274" s="4">
        <f>MAIN!BH274</f>
        <v>0</v>
      </c>
      <c r="X274">
        <f>'MEAN REVERSION MODEL'!F274</f>
        <v>1</v>
      </c>
      <c r="Y274">
        <f>'MEAN REVERSION MODEL'!G274</f>
        <v>5</v>
      </c>
      <c r="Z274">
        <f>'MEAN REVERSION MODEL'!H274</f>
        <v>46050</v>
      </c>
      <c r="AA274">
        <f>'MEAN REVERSION MODEL'!I274</f>
        <v>0</v>
      </c>
      <c r="AB274">
        <f>'MEAN REVERSION MODEL'!J274</f>
        <v>4</v>
      </c>
      <c r="AC274" s="19">
        <f>'SHORT MODEL'!H274</f>
        <v>45982</v>
      </c>
      <c r="AD274" s="4">
        <f>'SHORT MODEL'!I274</f>
        <v>1</v>
      </c>
      <c r="AE274" s="19">
        <f>'SHORT MODEL'!J274</f>
        <v>46051</v>
      </c>
      <c r="AF274" s="26">
        <f>'SHORT MODEL'!K274</f>
        <v>-14.52698216801447</v>
      </c>
    </row>
    <row r="275" spans="1:32" x14ac:dyDescent="0.25">
      <c r="A275" s="14">
        <v>274</v>
      </c>
      <c r="B275" t="str">
        <f>MAIN!B275</f>
        <v>USMV US Equity</v>
      </c>
      <c r="C275" t="str">
        <f>MAIN!C275</f>
        <v>MSCI USA Min Vol Factor ETF</v>
      </c>
      <c r="D275" t="str">
        <f>MAIN!D275</f>
        <v>ETF</v>
      </c>
      <c r="E275" s="4" t="s">
        <v>545</v>
      </c>
      <c r="F275">
        <f ca="1">MAIN!E275</f>
        <v>5</v>
      </c>
      <c r="G275">
        <f ca="1">'MEAN REVERSION MODEL'!K275</f>
        <v>12</v>
      </c>
      <c r="H275">
        <f ca="1">'SHORT MODEL'!M275</f>
        <v>2</v>
      </c>
      <c r="I275" s="19">
        <f>'BREAKOUTS+RETRACEMENTS'!F275</f>
        <v>46058</v>
      </c>
      <c r="J275" s="19">
        <f>'BREAKOUTS+RETRACEMENTS'!G275</f>
        <v>0</v>
      </c>
      <c r="K275" s="19">
        <f>'BREAKOUTS+RETRACEMENTS'!H275</f>
        <v>0</v>
      </c>
      <c r="L275" s="19">
        <f>'BREAKOUTS+RETRACEMENTS'!I275</f>
        <v>45958</v>
      </c>
      <c r="M275" s="19">
        <f>'BREAKOUTS+RETRACEMENTS'!J275</f>
        <v>0</v>
      </c>
      <c r="N275" s="19">
        <f>'BREAKOUTS+RETRACEMENTS'!K275</f>
        <v>0</v>
      </c>
      <c r="O275" s="5">
        <f>MAIN!F275</f>
        <v>60.378848654228101</v>
      </c>
      <c r="P275" s="19" t="str">
        <f>MAIN!U275</f>
        <v>NEGATIVE</v>
      </c>
      <c r="Q275" s="19" t="str">
        <f>MAIN!V275</f>
        <v/>
      </c>
      <c r="R275" s="3" t="str">
        <f>MAIN!X275</f>
        <v>POSITIVE</v>
      </c>
      <c r="S275" s="19" t="str">
        <f>MAIN!AP275</f>
        <v>NEGATIVE</v>
      </c>
      <c r="T275" s="19" t="str">
        <f>MAIN!AY275</f>
        <v>NEGATIVE</v>
      </c>
      <c r="U275" s="26">
        <f>MAIN!AZ275</f>
        <v>70.864873948254271</v>
      </c>
      <c r="V275" s="4">
        <f>MAIN!BF275</f>
        <v>15</v>
      </c>
      <c r="W275" s="4">
        <f>MAIN!BH275</f>
        <v>0</v>
      </c>
      <c r="X275">
        <f>'MEAN REVERSION MODEL'!F275</f>
        <v>1</v>
      </c>
      <c r="Y275">
        <f>'MEAN REVERSION MODEL'!G275</f>
        <v>9</v>
      </c>
      <c r="Z275">
        <f>'MEAN REVERSION MODEL'!H275</f>
        <v>46056</v>
      </c>
      <c r="AA275">
        <f>'MEAN REVERSION MODEL'!I275</f>
        <v>1</v>
      </c>
      <c r="AB275">
        <f>'MEAN REVERSION MODEL'!J275</f>
        <v>0</v>
      </c>
      <c r="AC275" s="19">
        <f>'SHORT MODEL'!H275</f>
        <v>45981</v>
      </c>
      <c r="AD275" s="4">
        <f>'SHORT MODEL'!I275</f>
        <v>1</v>
      </c>
      <c r="AE275" s="19">
        <f>'SHORT MODEL'!J275</f>
        <v>46063</v>
      </c>
      <c r="AF275" s="26">
        <f>'SHORT MODEL'!K275</f>
        <v>-6.1140698218489788</v>
      </c>
    </row>
    <row r="276" spans="1:32" x14ac:dyDescent="0.25">
      <c r="A276" s="14">
        <v>275</v>
      </c>
      <c r="B276" t="str">
        <f>MAIN!B276</f>
        <v>USO US Equity</v>
      </c>
      <c r="C276" t="str">
        <f>MAIN!C276</f>
        <v>United States Oil Fund LP</v>
      </c>
      <c r="D276" t="str">
        <f>MAIN!D276</f>
        <v>ETF</v>
      </c>
      <c r="E276" s="4" t="s">
        <v>545</v>
      </c>
      <c r="F276">
        <f ca="1">MAIN!E276</f>
        <v>5</v>
      </c>
      <c r="G276">
        <f ca="1">'MEAN REVERSION MODEL'!K276</f>
        <v>6</v>
      </c>
      <c r="H276">
        <f ca="1">'SHORT MODEL'!M276</f>
        <v>2</v>
      </c>
      <c r="I276" s="19">
        <f>'BREAKOUTS+RETRACEMENTS'!F276</f>
        <v>0</v>
      </c>
      <c r="J276" s="19">
        <f>'BREAKOUTS+RETRACEMENTS'!G276</f>
        <v>0</v>
      </c>
      <c r="K276" s="19">
        <f>'BREAKOUTS+RETRACEMENTS'!H276</f>
        <v>0</v>
      </c>
      <c r="L276" s="19">
        <f>'BREAKOUTS+RETRACEMENTS'!I276</f>
        <v>46007</v>
      </c>
      <c r="M276" s="19">
        <f>'BREAKOUTS+RETRACEMENTS'!J276</f>
        <v>0</v>
      </c>
      <c r="N276" s="19">
        <f>'BREAKOUTS+RETRACEMENTS'!K276</f>
        <v>0</v>
      </c>
      <c r="O276" s="5">
        <f>MAIN!F276</f>
        <v>61.037163627246684</v>
      </c>
      <c r="P276" s="19" t="str">
        <f>MAIN!U276</f>
        <v>NEGATIVE</v>
      </c>
      <c r="Q276" s="19" t="str">
        <f>MAIN!V276</f>
        <v/>
      </c>
      <c r="R276" s="3" t="str">
        <f>MAIN!X276</f>
        <v>POSITIVE</v>
      </c>
      <c r="S276" s="19" t="str">
        <f>MAIN!AP276</f>
        <v>POSITIVE</v>
      </c>
      <c r="T276" s="19" t="str">
        <f>MAIN!AY276</f>
        <v>POSITIVE</v>
      </c>
      <c r="U276" s="26">
        <f>MAIN!AZ276</f>
        <v>71.355333586523486</v>
      </c>
      <c r="V276" s="4">
        <f>MAIN!BF276</f>
        <v>23</v>
      </c>
      <c r="W276" s="4">
        <f>MAIN!BH276</f>
        <v>0</v>
      </c>
      <c r="X276">
        <f>'MEAN REVERSION MODEL'!F276</f>
        <v>1</v>
      </c>
      <c r="Y276">
        <f>'MEAN REVERSION MODEL'!G276</f>
        <v>0</v>
      </c>
      <c r="Z276">
        <f>'MEAN REVERSION MODEL'!H276</f>
        <v>46057</v>
      </c>
      <c r="AA276">
        <f>'MEAN REVERSION MODEL'!I276</f>
        <v>0</v>
      </c>
      <c r="AB276">
        <f>'MEAN REVERSION MODEL'!J276</f>
        <v>0</v>
      </c>
      <c r="AC276" s="19">
        <f>'SHORT MODEL'!H276</f>
        <v>46007</v>
      </c>
      <c r="AD276" s="4">
        <f>'SHORT MODEL'!I276</f>
        <v>1</v>
      </c>
      <c r="AE276" s="19">
        <f>'SHORT MODEL'!J276</f>
        <v>46051</v>
      </c>
      <c r="AF276" s="26">
        <f>'SHORT MODEL'!K276</f>
        <v>-5.4557427788074904</v>
      </c>
    </row>
    <row r="277" spans="1:32" x14ac:dyDescent="0.25">
      <c r="A277" s="14">
        <v>276</v>
      </c>
      <c r="B277" t="str">
        <f>MAIN!B277</f>
        <v>UUP US Equity</v>
      </c>
      <c r="C277" t="str">
        <f>MAIN!C277</f>
        <v>US Dollar Index Bullish Fund</v>
      </c>
      <c r="D277" t="str">
        <f>MAIN!D277</f>
        <v>ETF</v>
      </c>
      <c r="E277" s="4" t="s">
        <v>545</v>
      </c>
      <c r="F277">
        <f ca="1">MAIN!E277</f>
        <v>-1</v>
      </c>
      <c r="G277">
        <f ca="1">'MEAN REVERSION MODEL'!K277</f>
        <v>6</v>
      </c>
      <c r="H277">
        <f ca="1">'SHORT MODEL'!M277</f>
        <v>6</v>
      </c>
      <c r="I277" s="19">
        <f>'BREAKOUTS+RETRACEMENTS'!F277</f>
        <v>0</v>
      </c>
      <c r="J277" s="19">
        <f>'BREAKOUTS+RETRACEMENTS'!G277</f>
        <v>0</v>
      </c>
      <c r="K277" s="19">
        <f>'BREAKOUTS+RETRACEMENTS'!H277</f>
        <v>0</v>
      </c>
      <c r="L277" s="19">
        <f>'BREAKOUTS+RETRACEMENTS'!I277</f>
        <v>45958</v>
      </c>
      <c r="M277" s="19">
        <f>'BREAKOUTS+RETRACEMENTS'!J277</f>
        <v>0</v>
      </c>
      <c r="N277" s="19">
        <f>'BREAKOUTS+RETRACEMENTS'!K277</f>
        <v>0</v>
      </c>
      <c r="O277" s="5">
        <f>MAIN!F277</f>
        <v>43.204566242547735</v>
      </c>
      <c r="P277" s="19" t="str">
        <f>MAIN!U277</f>
        <v>NEGATIVE</v>
      </c>
      <c r="Q277" s="19" t="str">
        <f>MAIN!V277</f>
        <v/>
      </c>
      <c r="R277" s="3" t="str">
        <f>MAIN!X277</f>
        <v>NEGATIVE</v>
      </c>
      <c r="S277" s="19" t="str">
        <f>MAIN!AP277</f>
        <v>NEGATIVE</v>
      </c>
      <c r="T277" s="19" t="str">
        <f>MAIN!AY277</f>
        <v>NEGATIVE</v>
      </c>
      <c r="U277" s="26">
        <f>MAIN!AZ277</f>
        <v>35.985541292740209</v>
      </c>
      <c r="V277" s="4">
        <f>MAIN!BF277</f>
        <v>0</v>
      </c>
      <c r="W277" s="4">
        <f>MAIN!BH277</f>
        <v>0</v>
      </c>
      <c r="X277">
        <f>'MEAN REVERSION MODEL'!F277</f>
        <v>3</v>
      </c>
      <c r="Y277">
        <f>'MEAN REVERSION MODEL'!G277</f>
        <v>0</v>
      </c>
      <c r="Z277">
        <f>'MEAN REVERSION MODEL'!H277</f>
        <v>0</v>
      </c>
      <c r="AA277">
        <f>'MEAN REVERSION MODEL'!I277</f>
        <v>4</v>
      </c>
      <c r="AB277">
        <f>'MEAN REVERSION MODEL'!J277</f>
        <v>0</v>
      </c>
      <c r="AC277" s="19">
        <f>'SHORT MODEL'!H277</f>
        <v>46049</v>
      </c>
      <c r="AD277" s="4">
        <f>'SHORT MODEL'!I277</f>
        <v>1</v>
      </c>
      <c r="AE277" s="19">
        <f>'SHORT MODEL'!J277</f>
        <v>46038</v>
      </c>
      <c r="AF277" s="26">
        <f>'SHORT MODEL'!K277</f>
        <v>-23.288299260781685</v>
      </c>
    </row>
    <row r="278" spans="1:32" x14ac:dyDescent="0.25">
      <c r="A278" s="14">
        <v>277</v>
      </c>
      <c r="B278" t="str">
        <f>MAIN!B278</f>
        <v>VIS US Equity</v>
      </c>
      <c r="C278" t="str">
        <f>MAIN!C278</f>
        <v>Industrials ETF</v>
      </c>
      <c r="D278" t="str">
        <f>MAIN!D278</f>
        <v>ETF</v>
      </c>
      <c r="E278" s="4" t="s">
        <v>545</v>
      </c>
      <c r="F278">
        <f ca="1">MAIN!E278</f>
        <v>4</v>
      </c>
      <c r="G278">
        <f ca="1">'MEAN REVERSION MODEL'!K278</f>
        <v>9</v>
      </c>
      <c r="H278">
        <f ca="1">'SHORT MODEL'!M278</f>
        <v>2</v>
      </c>
      <c r="I278" s="19">
        <f>'BREAKOUTS+RETRACEMENTS'!F278</f>
        <v>45959</v>
      </c>
      <c r="J278" s="19">
        <f>'BREAKOUTS+RETRACEMENTS'!G278</f>
        <v>0</v>
      </c>
      <c r="K278" s="19">
        <f>'BREAKOUTS+RETRACEMENTS'!H278</f>
        <v>46038</v>
      </c>
      <c r="L278" s="19">
        <f>'BREAKOUTS+RETRACEMENTS'!I278</f>
        <v>0</v>
      </c>
      <c r="M278" s="19">
        <f>'BREAKOUTS+RETRACEMENTS'!J278</f>
        <v>0</v>
      </c>
      <c r="N278" s="19">
        <f>'BREAKOUTS+RETRACEMENTS'!K278</f>
        <v>0</v>
      </c>
      <c r="O278" s="5">
        <f>MAIN!F278</f>
        <v>72.923433022945758</v>
      </c>
      <c r="P278" s="19" t="str">
        <f>MAIN!U278</f>
        <v>POSITIVE</v>
      </c>
      <c r="Q278" s="19" t="str">
        <f>MAIN!V278</f>
        <v/>
      </c>
      <c r="R278" s="3" t="str">
        <f>MAIN!X278</f>
        <v>POSITIVE</v>
      </c>
      <c r="S278" s="19" t="str">
        <f>MAIN!AP278</f>
        <v>POSITIVE</v>
      </c>
      <c r="T278" s="19" t="str">
        <f>MAIN!AY278</f>
        <v>POSITIVE</v>
      </c>
      <c r="U278" s="26">
        <f>MAIN!AZ278</f>
        <v>87.303063343416568</v>
      </c>
      <c r="V278" s="4">
        <f>MAIN!BF278</f>
        <v>47</v>
      </c>
      <c r="W278" s="4">
        <f>MAIN!BH278</f>
        <v>0</v>
      </c>
      <c r="X278">
        <f>'MEAN REVERSION MODEL'!F278</f>
        <v>1</v>
      </c>
      <c r="Y278">
        <f>'MEAN REVERSION MODEL'!G278</f>
        <v>3</v>
      </c>
      <c r="Z278">
        <f>'MEAN REVERSION MODEL'!H278</f>
        <v>0</v>
      </c>
      <c r="AA278">
        <f>'MEAN REVERSION MODEL'!I278</f>
        <v>1</v>
      </c>
      <c r="AB278">
        <f>'MEAN REVERSION MODEL'!J278</f>
        <v>0</v>
      </c>
      <c r="AC278" s="19">
        <f>'SHORT MODEL'!H278</f>
        <v>45982</v>
      </c>
      <c r="AD278" s="4">
        <f>'SHORT MODEL'!I278</f>
        <v>1</v>
      </c>
      <c r="AE278" s="19">
        <f>'SHORT MODEL'!J278</f>
        <v>46063</v>
      </c>
      <c r="AF278" s="26">
        <f>'SHORT MODEL'!K278</f>
        <v>6.4305131740268564</v>
      </c>
    </row>
    <row r="279" spans="1:32" x14ac:dyDescent="0.25">
      <c r="A279" s="14">
        <v>278</v>
      </c>
      <c r="B279" t="str">
        <f>MAIN!B279</f>
        <v>VLUE US Equity</v>
      </c>
      <c r="C279" t="str">
        <f>MAIN!C279</f>
        <v>MSCI USA Value Factor ETF</v>
      </c>
      <c r="D279" t="str">
        <f>MAIN!D279</f>
        <v>ETF</v>
      </c>
      <c r="E279" s="4" t="s">
        <v>545</v>
      </c>
      <c r="F279">
        <f ca="1">MAIN!E279</f>
        <v>2</v>
      </c>
      <c r="G279">
        <f ca="1">'MEAN REVERSION MODEL'!K279</f>
        <v>12</v>
      </c>
      <c r="H279">
        <f ca="1">'SHORT MODEL'!M279</f>
        <v>2</v>
      </c>
      <c r="I279" s="19">
        <f>'BREAKOUTS+RETRACEMENTS'!F279</f>
        <v>46037</v>
      </c>
      <c r="J279" s="19">
        <f>'BREAKOUTS+RETRACEMENTS'!G279</f>
        <v>0</v>
      </c>
      <c r="K279" s="19">
        <f>'BREAKOUTS+RETRACEMENTS'!H279</f>
        <v>46031</v>
      </c>
      <c r="L279" s="19">
        <f>'BREAKOUTS+RETRACEMENTS'!I279</f>
        <v>0</v>
      </c>
      <c r="M279" s="19">
        <f>'BREAKOUTS+RETRACEMENTS'!J279</f>
        <v>0</v>
      </c>
      <c r="N279" s="19">
        <f>'BREAKOUTS+RETRACEMENTS'!K279</f>
        <v>0</v>
      </c>
      <c r="O279" s="5">
        <f>MAIN!F279</f>
        <v>66.096900798479425</v>
      </c>
      <c r="P279" s="19" t="str">
        <f>MAIN!U279</f>
        <v>POSITIVE</v>
      </c>
      <c r="Q279" s="19" t="str">
        <f>MAIN!V279</f>
        <v/>
      </c>
      <c r="R279" s="3" t="str">
        <f>MAIN!X279</f>
        <v>POSITIVE</v>
      </c>
      <c r="S279" s="19" t="str">
        <f>MAIN!AP279</f>
        <v>POSITIVE</v>
      </c>
      <c r="T279" s="19" t="str">
        <f>MAIN!AY279</f>
        <v>POSITIVE</v>
      </c>
      <c r="U279" s="26">
        <f>MAIN!AZ279</f>
        <v>86.675371110611508</v>
      </c>
      <c r="V279" s="4">
        <f>MAIN!BF279</f>
        <v>53</v>
      </c>
      <c r="W279" s="4">
        <f>MAIN!BH279</f>
        <v>0</v>
      </c>
      <c r="X279">
        <f>'MEAN REVERSION MODEL'!F279</f>
        <v>1</v>
      </c>
      <c r="Y279">
        <f>'MEAN REVERSION MODEL'!G279</f>
        <v>7</v>
      </c>
      <c r="Z279">
        <f>'MEAN REVERSION MODEL'!H279</f>
        <v>46058</v>
      </c>
      <c r="AA279">
        <f>'MEAN REVERSION MODEL'!I279</f>
        <v>3</v>
      </c>
      <c r="AB279">
        <f>'MEAN REVERSION MODEL'!J279</f>
        <v>0</v>
      </c>
      <c r="AC279" s="19">
        <f>'SHORT MODEL'!H279</f>
        <v>45981</v>
      </c>
      <c r="AD279" s="4">
        <f>'SHORT MODEL'!I279</f>
        <v>1</v>
      </c>
      <c r="AE279" s="19">
        <f>'SHORT MODEL'!J279</f>
        <v>46059</v>
      </c>
      <c r="AF279" s="26">
        <f>'SHORT MODEL'!K279</f>
        <v>-0.39599627479073263</v>
      </c>
    </row>
    <row r="280" spans="1:32" x14ac:dyDescent="0.25">
      <c r="A280" s="14">
        <v>279</v>
      </c>
      <c r="B280" t="str">
        <f>MAIN!B280</f>
        <v>VNM US Equity</v>
      </c>
      <c r="C280" t="str">
        <f>MAIN!C280</f>
        <v>Vietnam ETF</v>
      </c>
      <c r="D280" t="str">
        <f>MAIN!D280</f>
        <v>ETF</v>
      </c>
      <c r="E280" s="4" t="s">
        <v>545</v>
      </c>
      <c r="F280">
        <f ca="1">MAIN!E280</f>
        <v>1</v>
      </c>
      <c r="G280">
        <f ca="1">'MEAN REVERSION MODEL'!K280</f>
        <v>9</v>
      </c>
      <c r="H280">
        <f ca="1">'SHORT MODEL'!M280</f>
        <v>6</v>
      </c>
      <c r="I280" s="19">
        <f>'BREAKOUTS+RETRACEMENTS'!F280</f>
        <v>0</v>
      </c>
      <c r="J280" s="19">
        <f>'BREAKOUTS+RETRACEMENTS'!G280</f>
        <v>0</v>
      </c>
      <c r="K280" s="19">
        <f>'BREAKOUTS+RETRACEMENTS'!H280</f>
        <v>0</v>
      </c>
      <c r="L280" s="19">
        <f>'BREAKOUTS+RETRACEMENTS'!I280</f>
        <v>0</v>
      </c>
      <c r="M280" s="19">
        <f>'BREAKOUTS+RETRACEMENTS'!J280</f>
        <v>0</v>
      </c>
      <c r="N280" s="19">
        <f>'BREAKOUTS+RETRACEMENTS'!K280</f>
        <v>0</v>
      </c>
      <c r="O280" s="5">
        <f>MAIN!F280</f>
        <v>38.512004299454368</v>
      </c>
      <c r="P280" s="19" t="str">
        <f>MAIN!U280</f>
        <v>NEGATIVE</v>
      </c>
      <c r="Q280" s="19" t="str">
        <f>MAIN!V280</f>
        <v/>
      </c>
      <c r="R280" s="3" t="str">
        <f>MAIN!X280</f>
        <v>NEGATIVE</v>
      </c>
      <c r="S280" s="19" t="str">
        <f>MAIN!AP280</f>
        <v>BUY</v>
      </c>
      <c r="T280" s="19" t="str">
        <f>MAIN!AY280</f>
        <v>NEGATIVE</v>
      </c>
      <c r="U280" s="26">
        <f>MAIN!AZ280</f>
        <v>35.852788919480659</v>
      </c>
      <c r="V280" s="4">
        <f>MAIN!BF280</f>
        <v>0</v>
      </c>
      <c r="W280" s="4">
        <f>MAIN!BH280</f>
        <v>0</v>
      </c>
      <c r="X280">
        <f>'MEAN REVERSION MODEL'!F280</f>
        <v>3</v>
      </c>
      <c r="Y280">
        <f>'MEAN REVERSION MODEL'!G280</f>
        <v>6</v>
      </c>
      <c r="Z280">
        <f>'MEAN REVERSION MODEL'!H280</f>
        <v>0</v>
      </c>
      <c r="AA280">
        <f>'MEAN REVERSION MODEL'!I280</f>
        <v>0</v>
      </c>
      <c r="AB280">
        <f>'MEAN REVERSION MODEL'!J280</f>
        <v>2</v>
      </c>
      <c r="AC280" s="19">
        <f>'SHORT MODEL'!H280</f>
        <v>45974</v>
      </c>
      <c r="AD280" s="4">
        <f>'SHORT MODEL'!I280</f>
        <v>1</v>
      </c>
      <c r="AE280" s="19">
        <f>'SHORT MODEL'!J280</f>
        <v>46035</v>
      </c>
      <c r="AF280" s="26">
        <f>'SHORT MODEL'!K280</f>
        <v>-27.980928718972102</v>
      </c>
    </row>
    <row r="281" spans="1:32" x14ac:dyDescent="0.25">
      <c r="A281" s="14">
        <v>280</v>
      </c>
      <c r="B281" t="str">
        <f>MAIN!B281</f>
        <v>VXX US Equity</v>
      </c>
      <c r="C281" t="str">
        <f>MAIN!C281</f>
        <v>VIX Short-Term Futures ETN</v>
      </c>
      <c r="D281" t="str">
        <f>MAIN!D281</f>
        <v>ETF</v>
      </c>
      <c r="E281" s="4" t="s">
        <v>545</v>
      </c>
      <c r="F281">
        <f ca="1">MAIN!E281</f>
        <v>-1</v>
      </c>
      <c r="G281">
        <f ca="1">'MEAN REVERSION MODEL'!K281</f>
        <v>9</v>
      </c>
      <c r="H281">
        <f ca="1">'SHORT MODEL'!M281</f>
        <v>6</v>
      </c>
      <c r="I281" s="19">
        <f>'BREAKOUTS+RETRACEMENTS'!F281</f>
        <v>0</v>
      </c>
      <c r="J281" s="19">
        <f>'BREAKOUTS+RETRACEMENTS'!G281</f>
        <v>46014</v>
      </c>
      <c r="K281" s="19">
        <f>'BREAKOUTS+RETRACEMENTS'!H281</f>
        <v>0</v>
      </c>
      <c r="L281" s="19">
        <f>'BREAKOUTS+RETRACEMENTS'!I281</f>
        <v>46014</v>
      </c>
      <c r="M281" s="19">
        <f>'BREAKOUTS+RETRACEMENTS'!J281</f>
        <v>0</v>
      </c>
      <c r="N281" s="19">
        <f>'BREAKOUTS+RETRACEMENTS'!K281</f>
        <v>0</v>
      </c>
      <c r="O281" s="5">
        <f>MAIN!F281</f>
        <v>48.81601464015084</v>
      </c>
      <c r="P281" s="19" t="str">
        <f>MAIN!U281</f>
        <v>NEGATIVE</v>
      </c>
      <c r="Q281" s="19" t="str">
        <f>MAIN!V281</f>
        <v/>
      </c>
      <c r="R281" s="3" t="str">
        <f>MAIN!X281</f>
        <v>NEGATIVE</v>
      </c>
      <c r="S281" s="19" t="str">
        <f>MAIN!AP281</f>
        <v>NEGATIVE</v>
      </c>
      <c r="T281" s="19" t="str">
        <f>MAIN!AY281</f>
        <v>NEGATIVE</v>
      </c>
      <c r="U281" s="26">
        <f>MAIN!AZ281</f>
        <v>38.641804359602439</v>
      </c>
      <c r="V281" s="4">
        <f>MAIN!BF281</f>
        <v>1</v>
      </c>
      <c r="W281" s="4">
        <f>MAIN!BH281</f>
        <v>0</v>
      </c>
      <c r="X281">
        <f>'MEAN REVERSION MODEL'!F281</f>
        <v>1</v>
      </c>
      <c r="Y281">
        <f>'MEAN REVERSION MODEL'!G281</f>
        <v>6</v>
      </c>
      <c r="Z281">
        <f>'MEAN REVERSION MODEL'!H281</f>
        <v>0</v>
      </c>
      <c r="AA281">
        <f>'MEAN REVERSION MODEL'!I281</f>
        <v>4</v>
      </c>
      <c r="AB281">
        <f>'MEAN REVERSION MODEL'!J281</f>
        <v>0</v>
      </c>
      <c r="AC281" s="19">
        <f>'SHORT MODEL'!H281</f>
        <v>46031</v>
      </c>
      <c r="AD281" s="4">
        <f>'SHORT MODEL'!I281</f>
        <v>1</v>
      </c>
      <c r="AE281" s="19">
        <f>'SHORT MODEL'!J281</f>
        <v>46042</v>
      </c>
      <c r="AF281" s="26">
        <f>'SHORT MODEL'!K281</f>
        <v>-17.676895005819787</v>
      </c>
    </row>
    <row r="282" spans="1:32" x14ac:dyDescent="0.25">
      <c r="A282" s="14">
        <v>281</v>
      </c>
      <c r="B282" t="str">
        <f>MAIN!B282</f>
        <v>WCLD US Equity</v>
      </c>
      <c r="C282" t="str">
        <f>MAIN!C282</f>
        <v>WisdomTree Cloud Computing Fund</v>
      </c>
      <c r="D282" t="str">
        <f>MAIN!D282</f>
        <v>ETF</v>
      </c>
      <c r="E282" s="4" t="s">
        <v>545</v>
      </c>
      <c r="F282">
        <f ca="1">MAIN!E282</f>
        <v>-1</v>
      </c>
      <c r="G282">
        <f ca="1">'MEAN REVERSION MODEL'!K282</f>
        <v>12</v>
      </c>
      <c r="H282">
        <f ca="1">'SHORT MODEL'!M282</f>
        <v>9</v>
      </c>
      <c r="I282" s="19">
        <f>'BREAKOUTS+RETRACEMENTS'!F282</f>
        <v>0</v>
      </c>
      <c r="J282" s="19">
        <f>'BREAKOUTS+RETRACEMENTS'!G282</f>
        <v>46058</v>
      </c>
      <c r="K282" s="19">
        <f>'BREAKOUTS+RETRACEMENTS'!H282</f>
        <v>0</v>
      </c>
      <c r="L282" s="19">
        <f>'BREAKOUTS+RETRACEMENTS'!I282</f>
        <v>46059</v>
      </c>
      <c r="M282" s="19">
        <f>'BREAKOUTS+RETRACEMENTS'!J282</f>
        <v>0</v>
      </c>
      <c r="N282" s="19">
        <f>'BREAKOUTS+RETRACEMENTS'!K282</f>
        <v>0</v>
      </c>
      <c r="O282" s="5">
        <f>MAIN!F282</f>
        <v>33.552764596392123</v>
      </c>
      <c r="P282" s="19" t="str">
        <f>MAIN!U282</f>
        <v>NEGATIVE</v>
      </c>
      <c r="Q282" s="19" t="str">
        <f>MAIN!V282</f>
        <v/>
      </c>
      <c r="R282" s="3" t="str">
        <f>MAIN!X282</f>
        <v>NEGATIVE</v>
      </c>
      <c r="S282" s="19" t="str">
        <f>MAIN!AP282</f>
        <v>NEGATIVE</v>
      </c>
      <c r="T282" s="19" t="str">
        <f>MAIN!AY282</f>
        <v>NEGATIVE</v>
      </c>
      <c r="U282" s="26">
        <f>MAIN!AZ282</f>
        <v>23.103284794646314</v>
      </c>
      <c r="V282" s="4">
        <f>MAIN!BF282</f>
        <v>0</v>
      </c>
      <c r="W282" s="4">
        <f>MAIN!BH282</f>
        <v>0</v>
      </c>
      <c r="X282">
        <f>'MEAN REVERSION MODEL'!F282</f>
        <v>1</v>
      </c>
      <c r="Y282">
        <f>'MEAN REVERSION MODEL'!G282</f>
        <v>6</v>
      </c>
      <c r="Z282">
        <f>'MEAN REVERSION MODEL'!H282</f>
        <v>46057</v>
      </c>
      <c r="AA282">
        <f>'MEAN REVERSION MODEL'!I282</f>
        <v>0</v>
      </c>
      <c r="AB282">
        <f>'MEAN REVERSION MODEL'!J282</f>
        <v>4</v>
      </c>
      <c r="AC282" s="19">
        <f>'SHORT MODEL'!H282</f>
        <v>46058</v>
      </c>
      <c r="AD282" s="4">
        <f>'SHORT MODEL'!I282</f>
        <v>1</v>
      </c>
      <c r="AE282" s="19">
        <f>'SHORT MODEL'!J282</f>
        <v>46034</v>
      </c>
      <c r="AF282" s="26">
        <f>'SHORT MODEL'!K282</f>
        <v>-32.940147749132763</v>
      </c>
    </row>
    <row r="283" spans="1:32" x14ac:dyDescent="0.25">
      <c r="A283" s="14">
        <v>282</v>
      </c>
      <c r="B283" t="str">
        <f>MAIN!B283</f>
        <v>XAR US Equity</v>
      </c>
      <c r="C283" t="str">
        <f>MAIN!C283</f>
        <v>SPDR S&amp;P Aerospace &amp; Defense ETF</v>
      </c>
      <c r="D283" t="str">
        <f>MAIN!D283</f>
        <v>ETF</v>
      </c>
      <c r="E283" s="4" t="s">
        <v>545</v>
      </c>
      <c r="F283">
        <f ca="1">MAIN!E283</f>
        <v>7</v>
      </c>
      <c r="G283">
        <f ca="1">'MEAN REVERSION MODEL'!K283</f>
        <v>6</v>
      </c>
      <c r="H283">
        <f ca="1">'SHORT MODEL'!M283</f>
        <v>6</v>
      </c>
      <c r="I283" s="19">
        <f>'BREAKOUTS+RETRACEMENTS'!F283</f>
        <v>45958</v>
      </c>
      <c r="J283" s="19">
        <f>'BREAKOUTS+RETRACEMENTS'!G283</f>
        <v>0</v>
      </c>
      <c r="K283" s="19">
        <f>'BREAKOUTS+RETRACEMENTS'!H283</f>
        <v>46028</v>
      </c>
      <c r="L283" s="19">
        <f>'BREAKOUTS+RETRACEMENTS'!I283</f>
        <v>0</v>
      </c>
      <c r="M283" s="19">
        <f>'BREAKOUTS+RETRACEMENTS'!J283</f>
        <v>46052</v>
      </c>
      <c r="N283" s="19">
        <f>'BREAKOUTS+RETRACEMENTS'!K283</f>
        <v>0</v>
      </c>
      <c r="O283" s="5">
        <f>MAIN!F283</f>
        <v>51.097400911157273</v>
      </c>
      <c r="P283" s="19" t="str">
        <f>MAIN!U283</f>
        <v>NEGATIVE</v>
      </c>
      <c r="Q283" s="19" t="str">
        <f>MAIN!V283</f>
        <v/>
      </c>
      <c r="R283" s="3" t="str">
        <f>MAIN!X283</f>
        <v>POSITIVE</v>
      </c>
      <c r="S283" s="19" t="str">
        <f>MAIN!AP283</f>
        <v>POSITIVE</v>
      </c>
      <c r="T283" s="19" t="str">
        <f>MAIN!AY283</f>
        <v>POSITIVE</v>
      </c>
      <c r="U283" s="26">
        <f>MAIN!AZ283</f>
        <v>59.320799054489818</v>
      </c>
      <c r="V283" s="4">
        <f>MAIN!BF283</f>
        <v>3</v>
      </c>
      <c r="W283" s="4">
        <f>MAIN!BH283</f>
        <v>0</v>
      </c>
      <c r="X283">
        <f>'MEAN REVERSION MODEL'!F283</f>
        <v>0</v>
      </c>
      <c r="Y283">
        <f>'MEAN REVERSION MODEL'!G283</f>
        <v>5</v>
      </c>
      <c r="Z283">
        <f>'MEAN REVERSION MODEL'!H283</f>
        <v>0</v>
      </c>
      <c r="AA283">
        <f>'MEAN REVERSION MODEL'!I283</f>
        <v>0</v>
      </c>
      <c r="AB283">
        <f>'MEAN REVERSION MODEL'!J283</f>
        <v>4</v>
      </c>
      <c r="AC283" s="19">
        <f>'SHORT MODEL'!H283</f>
        <v>45982</v>
      </c>
      <c r="AD283" s="4">
        <f>'SHORT MODEL'!I283</f>
        <v>1</v>
      </c>
      <c r="AE283" s="19">
        <f>'SHORT MODEL'!J283</f>
        <v>46038</v>
      </c>
      <c r="AF283" s="26">
        <f>'SHORT MODEL'!K283</f>
        <v>-15.395512669557107</v>
      </c>
    </row>
    <row r="284" spans="1:32" x14ac:dyDescent="0.25">
      <c r="A284" s="14">
        <v>283</v>
      </c>
      <c r="B284" t="str">
        <f>MAIN!B284</f>
        <v>XBI US Equity</v>
      </c>
      <c r="C284" t="str">
        <f>MAIN!C284</f>
        <v>SPDR S&amp;P Biotech ETF</v>
      </c>
      <c r="D284" t="str">
        <f>MAIN!D284</f>
        <v>ETF</v>
      </c>
      <c r="E284" s="4" t="s">
        <v>545</v>
      </c>
      <c r="F284">
        <f ca="1">MAIN!E284</f>
        <v>5</v>
      </c>
      <c r="G284">
        <f ca="1">'MEAN REVERSION MODEL'!K284</f>
        <v>6</v>
      </c>
      <c r="H284">
        <f ca="1">'SHORT MODEL'!M284</f>
        <v>6</v>
      </c>
      <c r="I284" s="19">
        <f>'BREAKOUTS+RETRACEMENTS'!F284</f>
        <v>45958</v>
      </c>
      <c r="J284" s="19">
        <f>'BREAKOUTS+RETRACEMENTS'!G284</f>
        <v>0</v>
      </c>
      <c r="K284" s="19">
        <f>'BREAKOUTS+RETRACEMENTS'!H284</f>
        <v>46043</v>
      </c>
      <c r="L284" s="19">
        <f>'BREAKOUTS+RETRACEMENTS'!I284</f>
        <v>0</v>
      </c>
      <c r="M284" s="19">
        <f>'BREAKOUTS+RETRACEMENTS'!J284</f>
        <v>46008</v>
      </c>
      <c r="N284" s="19">
        <f>'BREAKOUTS+RETRACEMENTS'!K284</f>
        <v>0</v>
      </c>
      <c r="O284" s="5">
        <f>MAIN!F284</f>
        <v>50.531641497620207</v>
      </c>
      <c r="P284" s="19" t="str">
        <f>MAIN!U284</f>
        <v>NEGATIVE</v>
      </c>
      <c r="Q284" s="19" t="str">
        <f>MAIN!V284</f>
        <v/>
      </c>
      <c r="R284" s="3" t="str">
        <f>MAIN!X284</f>
        <v>POSITIVE</v>
      </c>
      <c r="S284" s="19" t="str">
        <f>MAIN!AP284</f>
        <v>POSITIVE</v>
      </c>
      <c r="T284" s="19" t="str">
        <f>MAIN!AY284</f>
        <v>POSITIVE</v>
      </c>
      <c r="U284" s="26">
        <f>MAIN!AZ284</f>
        <v>60.85111518432408</v>
      </c>
      <c r="V284" s="4">
        <f>MAIN!BF284</f>
        <v>3</v>
      </c>
      <c r="W284" s="4">
        <f>MAIN!BH284</f>
        <v>0</v>
      </c>
      <c r="X284">
        <f>'MEAN REVERSION MODEL'!F284</f>
        <v>1</v>
      </c>
      <c r="Y284">
        <f>'MEAN REVERSION MODEL'!G284</f>
        <v>0</v>
      </c>
      <c r="Z284">
        <f>'MEAN REVERSION MODEL'!H284</f>
        <v>0</v>
      </c>
      <c r="AA284">
        <f>'MEAN REVERSION MODEL'!I284</f>
        <v>0</v>
      </c>
      <c r="AB284">
        <f>'MEAN REVERSION MODEL'!J284</f>
        <v>4</v>
      </c>
      <c r="AC284" s="19">
        <f>'SHORT MODEL'!H284</f>
        <v>45975</v>
      </c>
      <c r="AD284" s="4">
        <f>'SHORT MODEL'!I284</f>
        <v>1</v>
      </c>
      <c r="AE284" s="19">
        <f>'SHORT MODEL'!J284</f>
        <v>46044</v>
      </c>
      <c r="AF284" s="26">
        <f>'SHORT MODEL'!K284</f>
        <v>-15.961261238384736</v>
      </c>
    </row>
    <row r="285" spans="1:32" x14ac:dyDescent="0.25">
      <c r="A285" s="14">
        <v>284</v>
      </c>
      <c r="B285" t="str">
        <f>MAIN!B285</f>
        <v>XHB US Equity</v>
      </c>
      <c r="C285" t="str">
        <f>MAIN!C285</f>
        <v>SPDR S&amp;P Homebuilders ETF</v>
      </c>
      <c r="D285" t="str">
        <f>MAIN!D285</f>
        <v>ETF</v>
      </c>
      <c r="E285" s="4" t="s">
        <v>545</v>
      </c>
      <c r="F285">
        <f ca="1">MAIN!E285</f>
        <v>6</v>
      </c>
      <c r="G285">
        <f ca="1">'MEAN REVERSION MODEL'!K285</f>
        <v>9</v>
      </c>
      <c r="H285">
        <f ca="1">'SHORT MODEL'!M285</f>
        <v>2</v>
      </c>
      <c r="I285" s="19">
        <f>'BREAKOUTS+RETRACEMENTS'!F285</f>
        <v>0</v>
      </c>
      <c r="J285" s="19">
        <f>'BREAKOUTS+RETRACEMENTS'!G285</f>
        <v>0</v>
      </c>
      <c r="K285" s="19">
        <f>'BREAKOUTS+RETRACEMENTS'!H285</f>
        <v>0</v>
      </c>
      <c r="L285" s="19">
        <f>'BREAKOUTS+RETRACEMENTS'!I285</f>
        <v>45964</v>
      </c>
      <c r="M285" s="19">
        <f>'BREAKOUTS+RETRACEMENTS'!J285</f>
        <v>0</v>
      </c>
      <c r="N285" s="19">
        <f>'BREAKOUTS+RETRACEMENTS'!K285</f>
        <v>0</v>
      </c>
      <c r="O285" s="5">
        <f>MAIN!F285</f>
        <v>70.172172503834815</v>
      </c>
      <c r="P285" s="19" t="str">
        <f>MAIN!U285</f>
        <v>POSITIVE</v>
      </c>
      <c r="Q285" s="19" t="str">
        <f>MAIN!V285</f>
        <v/>
      </c>
      <c r="R285" s="3" t="str">
        <f>MAIN!X285</f>
        <v>POSITIVE</v>
      </c>
      <c r="S285" s="19" t="str">
        <f>MAIN!AP285</f>
        <v>POSITIVE</v>
      </c>
      <c r="T285" s="19" t="str">
        <f>MAIN!AY285</f>
        <v>POSITIVE</v>
      </c>
      <c r="U285" s="26">
        <f>MAIN!AZ285</f>
        <v>74.837366187778798</v>
      </c>
      <c r="V285" s="4">
        <f>MAIN!BF285</f>
        <v>7</v>
      </c>
      <c r="W285" s="4">
        <f>MAIN!BH285</f>
        <v>0</v>
      </c>
      <c r="X285">
        <f>'MEAN REVERSION MODEL'!F285</f>
        <v>4</v>
      </c>
      <c r="Y285">
        <f>'MEAN REVERSION MODEL'!G285</f>
        <v>0</v>
      </c>
      <c r="Z285">
        <f>'MEAN REVERSION MODEL'!H285</f>
        <v>46059</v>
      </c>
      <c r="AA285">
        <f>'MEAN REVERSION MODEL'!I285</f>
        <v>1</v>
      </c>
      <c r="AB285">
        <f>'MEAN REVERSION MODEL'!J285</f>
        <v>0</v>
      </c>
      <c r="AC285" s="19">
        <f>'SHORT MODEL'!H285</f>
        <v>45979</v>
      </c>
      <c r="AD285" s="4">
        <f>'SHORT MODEL'!I285</f>
        <v>1</v>
      </c>
      <c r="AE285" s="19">
        <f>'SHORT MODEL'!J285</f>
        <v>46063</v>
      </c>
      <c r="AF285" s="26">
        <f>'SHORT MODEL'!K285</f>
        <v>3.6792725541787377</v>
      </c>
    </row>
    <row r="286" spans="1:32" x14ac:dyDescent="0.25">
      <c r="A286" s="14">
        <v>285</v>
      </c>
      <c r="B286" t="str">
        <f>MAIN!B286</f>
        <v>XLB US Equity</v>
      </c>
      <c r="C286" t="str">
        <f>MAIN!C286</f>
        <v>Materials Select Sector SPDR Fund</v>
      </c>
      <c r="D286" t="str">
        <f>MAIN!D286</f>
        <v>ETF</v>
      </c>
      <c r="E286" s="4" t="s">
        <v>545</v>
      </c>
      <c r="F286">
        <f ca="1">MAIN!E286</f>
        <v>4</v>
      </c>
      <c r="G286">
        <f ca="1">'MEAN REVERSION MODEL'!K286</f>
        <v>6</v>
      </c>
      <c r="H286">
        <f ca="1">'SHORT MODEL'!M286</f>
        <v>2</v>
      </c>
      <c r="I286" s="19">
        <f>'BREAKOUTS+RETRACEMENTS'!F286</f>
        <v>46034</v>
      </c>
      <c r="J286" s="19">
        <f>'BREAKOUTS+RETRACEMENTS'!G286</f>
        <v>0</v>
      </c>
      <c r="K286" s="19">
        <f>'BREAKOUTS+RETRACEMENTS'!H286</f>
        <v>0</v>
      </c>
      <c r="L286" s="19">
        <f>'BREAKOUTS+RETRACEMENTS'!I286</f>
        <v>45958</v>
      </c>
      <c r="M286" s="19">
        <f>'BREAKOUTS+RETRACEMENTS'!J286</f>
        <v>0</v>
      </c>
      <c r="N286" s="19">
        <f>'BREAKOUTS+RETRACEMENTS'!K286</f>
        <v>0</v>
      </c>
      <c r="O286" s="5">
        <f>MAIN!F286</f>
        <v>72.91821451453086</v>
      </c>
      <c r="P286" s="19" t="str">
        <f>MAIN!U286</f>
        <v>POSITIVE</v>
      </c>
      <c r="Q286" s="19" t="str">
        <f>MAIN!V286</f>
        <v/>
      </c>
      <c r="R286" s="3" t="str">
        <f>MAIN!X286</f>
        <v>POSITIVE</v>
      </c>
      <c r="S286" s="19" t="str">
        <f>MAIN!AP286</f>
        <v>POSITIVE</v>
      </c>
      <c r="T286" s="19" t="str">
        <f>MAIN!AY286</f>
        <v>POSITIVE</v>
      </c>
      <c r="U286" s="26">
        <f>MAIN!AZ286</f>
        <v>89.338707302085751</v>
      </c>
      <c r="V286" s="4">
        <f>MAIN!BF286</f>
        <v>42</v>
      </c>
      <c r="W286" s="4">
        <f>MAIN!BH286</f>
        <v>0</v>
      </c>
      <c r="X286">
        <f>'MEAN REVERSION MODEL'!F286</f>
        <v>0</v>
      </c>
      <c r="Y286">
        <f>'MEAN REVERSION MODEL'!G286</f>
        <v>0</v>
      </c>
      <c r="Z286">
        <f>'MEAN REVERSION MODEL'!H286</f>
        <v>46057</v>
      </c>
      <c r="AA286">
        <f>'MEAN REVERSION MODEL'!I286</f>
        <v>1</v>
      </c>
      <c r="AB286">
        <f>'MEAN REVERSION MODEL'!J286</f>
        <v>0</v>
      </c>
      <c r="AC286" s="19">
        <f>'SHORT MODEL'!H286</f>
        <v>45981</v>
      </c>
      <c r="AD286" s="4">
        <f>'SHORT MODEL'!I286</f>
        <v>1</v>
      </c>
      <c r="AE286" s="19">
        <f>'SHORT MODEL'!J286</f>
        <v>46063</v>
      </c>
      <c r="AF286" s="26">
        <f>'SHORT MODEL'!K286</f>
        <v>6.4252912257569932</v>
      </c>
    </row>
    <row r="287" spans="1:32" x14ac:dyDescent="0.25">
      <c r="A287" s="14">
        <v>286</v>
      </c>
      <c r="B287" t="str">
        <f>MAIN!B287</f>
        <v>XLC US Equity</v>
      </c>
      <c r="C287" t="str">
        <f>MAIN!C287</f>
        <v>Communication Services Select SPDR Fund</v>
      </c>
      <c r="D287" t="str">
        <f>MAIN!D287</f>
        <v>ETF</v>
      </c>
      <c r="E287" s="4" t="s">
        <v>545</v>
      </c>
      <c r="F287">
        <f ca="1">MAIN!E287</f>
        <v>4</v>
      </c>
      <c r="G287">
        <f ca="1">'MEAN REVERSION MODEL'!K287</f>
        <v>6</v>
      </c>
      <c r="H287">
        <f ca="1">'SHORT MODEL'!M287</f>
        <v>2</v>
      </c>
      <c r="I287" s="19">
        <f>'BREAKOUTS+RETRACEMENTS'!F287</f>
        <v>46052</v>
      </c>
      <c r="J287" s="19">
        <f>'BREAKOUTS+RETRACEMENTS'!G287</f>
        <v>0</v>
      </c>
      <c r="K287" s="19">
        <f>'BREAKOUTS+RETRACEMENTS'!H287</f>
        <v>0</v>
      </c>
      <c r="L287" s="19">
        <f>'BREAKOUTS+RETRACEMENTS'!I287</f>
        <v>0</v>
      </c>
      <c r="M287" s="19">
        <f>'BREAKOUTS+RETRACEMENTS'!J287</f>
        <v>0</v>
      </c>
      <c r="N287" s="19">
        <f>'BREAKOUTS+RETRACEMENTS'!K287</f>
        <v>0</v>
      </c>
      <c r="O287" s="5">
        <f>MAIN!F287</f>
        <v>52.623510767136345</v>
      </c>
      <c r="P287" s="19" t="str">
        <f>MAIN!U287</f>
        <v>NEGATIVE</v>
      </c>
      <c r="Q287" s="19" t="str">
        <f>MAIN!V287</f>
        <v/>
      </c>
      <c r="R287" s="3" t="str">
        <f>MAIN!X287</f>
        <v>BUY</v>
      </c>
      <c r="S287" s="19" t="str">
        <f>MAIN!AP287</f>
        <v>NEGATIVE</v>
      </c>
      <c r="T287" s="19" t="str">
        <f>MAIN!AY287</f>
        <v>NEGATIVE</v>
      </c>
      <c r="U287" s="26">
        <f>MAIN!AZ287</f>
        <v>53.890931151609387</v>
      </c>
      <c r="V287" s="4">
        <f>MAIN!BF287</f>
        <v>1</v>
      </c>
      <c r="W287" s="4">
        <f>MAIN!BH287</f>
        <v>0</v>
      </c>
      <c r="X287">
        <f>'MEAN REVERSION MODEL'!F287</f>
        <v>0</v>
      </c>
      <c r="Y287">
        <f>'MEAN REVERSION MODEL'!G287</f>
        <v>6</v>
      </c>
      <c r="Z287">
        <f>'MEAN REVERSION MODEL'!H287</f>
        <v>0</v>
      </c>
      <c r="AA287">
        <f>'MEAN REVERSION MODEL'!I287</f>
        <v>0</v>
      </c>
      <c r="AB287">
        <f>'MEAN REVERSION MODEL'!J287</f>
        <v>3</v>
      </c>
      <c r="AC287" s="19">
        <f>'SHORT MODEL'!H287</f>
        <v>45981</v>
      </c>
      <c r="AD287" s="4">
        <f>'SHORT MODEL'!I287</f>
        <v>1</v>
      </c>
      <c r="AE287" s="19">
        <f>'SHORT MODEL'!J287</f>
        <v>46055</v>
      </c>
      <c r="AF287" s="26">
        <f>'SHORT MODEL'!K287</f>
        <v>-13.869406826292682</v>
      </c>
    </row>
    <row r="288" spans="1:32" x14ac:dyDescent="0.25">
      <c r="A288" s="14">
        <v>287</v>
      </c>
      <c r="B288" t="str">
        <f>MAIN!B288</f>
        <v>XLE US Equity</v>
      </c>
      <c r="C288" t="str">
        <f>MAIN!C288</f>
        <v>Energy Select SPDR Fund</v>
      </c>
      <c r="D288" t="str">
        <f>MAIN!D288</f>
        <v>ETF</v>
      </c>
      <c r="E288" s="4" t="s">
        <v>545</v>
      </c>
      <c r="F288">
        <f ca="1">MAIN!E288</f>
        <v>4</v>
      </c>
      <c r="G288">
        <f ca="1">'MEAN REVERSION MODEL'!K288</f>
        <v>9</v>
      </c>
      <c r="H288">
        <f ca="1">'SHORT MODEL'!M288</f>
        <v>2</v>
      </c>
      <c r="I288" s="19">
        <f>'BREAKOUTS+RETRACEMENTS'!F288</f>
        <v>46035</v>
      </c>
      <c r="J288" s="19">
        <f>'BREAKOUTS+RETRACEMENTS'!G288</f>
        <v>0</v>
      </c>
      <c r="K288" s="19">
        <f>'BREAKOUTS+RETRACEMENTS'!H288</f>
        <v>0</v>
      </c>
      <c r="L288" s="19">
        <f>'BREAKOUTS+RETRACEMENTS'!I288</f>
        <v>0</v>
      </c>
      <c r="M288" s="19">
        <f>'BREAKOUTS+RETRACEMENTS'!J288</f>
        <v>0</v>
      </c>
      <c r="N288" s="19">
        <f>'BREAKOUTS+RETRACEMENTS'!K288</f>
        <v>0</v>
      </c>
      <c r="O288" s="5">
        <f>MAIN!F288</f>
        <v>75.011323399227635</v>
      </c>
      <c r="P288" s="19" t="str">
        <f>MAIN!U288</f>
        <v>POSITIVE</v>
      </c>
      <c r="Q288" s="19" t="str">
        <f>MAIN!V288</f>
        <v/>
      </c>
      <c r="R288" s="3" t="str">
        <f>MAIN!X288</f>
        <v>POSITIVE</v>
      </c>
      <c r="S288" s="19" t="str">
        <f>MAIN!AP288</f>
        <v>POSITIVE</v>
      </c>
      <c r="T288" s="19" t="str">
        <f>MAIN!AY288</f>
        <v>POSITIVE</v>
      </c>
      <c r="U288" s="26">
        <f>MAIN!AZ288</f>
        <v>92.640507703111069</v>
      </c>
      <c r="V288" s="4">
        <f>MAIN!BF288</f>
        <v>29</v>
      </c>
      <c r="W288" s="4">
        <f>MAIN!BH288</f>
        <v>0</v>
      </c>
      <c r="X288">
        <f>'MEAN REVERSION MODEL'!F288</f>
        <v>1</v>
      </c>
      <c r="Y288">
        <f>'MEAN REVERSION MODEL'!G288</f>
        <v>6</v>
      </c>
      <c r="Z288">
        <f>'MEAN REVERSION MODEL'!H288</f>
        <v>0</v>
      </c>
      <c r="AA288">
        <f>'MEAN REVERSION MODEL'!I288</f>
        <v>1</v>
      </c>
      <c r="AB288">
        <f>'MEAN REVERSION MODEL'!J288</f>
        <v>0</v>
      </c>
      <c r="AC288" s="19">
        <f>'SHORT MODEL'!H288</f>
        <v>46007</v>
      </c>
      <c r="AD288" s="4">
        <f>'SHORT MODEL'!I288</f>
        <v>1</v>
      </c>
      <c r="AE288" s="19">
        <f>'SHORT MODEL'!J288</f>
        <v>46063</v>
      </c>
      <c r="AF288" s="26">
        <f>'SHORT MODEL'!K288</f>
        <v>8.5184436461330648</v>
      </c>
    </row>
    <row r="289" spans="1:32" x14ac:dyDescent="0.25">
      <c r="A289" s="14">
        <v>288</v>
      </c>
      <c r="B289" t="str">
        <f>MAIN!B289</f>
        <v>XLF US Equity</v>
      </c>
      <c r="C289" t="str">
        <f>MAIN!C289</f>
        <v>Financial Select SPDR Fund</v>
      </c>
      <c r="D289" t="str">
        <f>MAIN!D289</f>
        <v>ETF</v>
      </c>
      <c r="E289" s="4" t="s">
        <v>545</v>
      </c>
      <c r="F289">
        <f ca="1">MAIN!E289</f>
        <v>-1</v>
      </c>
      <c r="G289">
        <f ca="1">'MEAN REVERSION MODEL'!K289</f>
        <v>6</v>
      </c>
      <c r="H289">
        <f ca="1">'SHORT MODEL'!M289</f>
        <v>6</v>
      </c>
      <c r="I289" s="19">
        <f>'BREAKOUTS+RETRACEMENTS'!F289</f>
        <v>46003</v>
      </c>
      <c r="J289" s="19">
        <f>'BREAKOUTS+RETRACEMENTS'!G289</f>
        <v>0</v>
      </c>
      <c r="K289" s="19">
        <f>'BREAKOUTS+RETRACEMENTS'!H289</f>
        <v>0</v>
      </c>
      <c r="L289" s="19">
        <f>'BREAKOUTS+RETRACEMENTS'!I289</f>
        <v>0</v>
      </c>
      <c r="M289" s="19">
        <f>'BREAKOUTS+RETRACEMENTS'!J289</f>
        <v>0</v>
      </c>
      <c r="N289" s="19">
        <f>'BREAKOUTS+RETRACEMENTS'!K289</f>
        <v>0</v>
      </c>
      <c r="O289" s="5">
        <f>MAIN!F289</f>
        <v>46.748142960249098</v>
      </c>
      <c r="P289" s="19" t="str">
        <f>MAIN!U289</f>
        <v>NEGATIVE</v>
      </c>
      <c r="Q289" s="19" t="str">
        <f>MAIN!V289</f>
        <v/>
      </c>
      <c r="R289" s="3" t="str">
        <f>MAIN!X289</f>
        <v>NEGATIVE</v>
      </c>
      <c r="S289" s="19" t="str">
        <f>MAIN!AP289</f>
        <v>NEGATIVE</v>
      </c>
      <c r="T289" s="19" t="str">
        <f>MAIN!AY289</f>
        <v>NEGATIVE</v>
      </c>
      <c r="U289" s="26">
        <f>MAIN!AZ289</f>
        <v>43.785297730155172</v>
      </c>
      <c r="V289" s="4">
        <f>MAIN!BF289</f>
        <v>0</v>
      </c>
      <c r="W289" s="4">
        <f>MAIN!BH289</f>
        <v>0</v>
      </c>
      <c r="X289">
        <f>'MEAN REVERSION MODEL'!F289</f>
        <v>2</v>
      </c>
      <c r="Y289">
        <f>'MEAN REVERSION MODEL'!G289</f>
        <v>0</v>
      </c>
      <c r="Z289">
        <f>'MEAN REVERSION MODEL'!H289</f>
        <v>0</v>
      </c>
      <c r="AA289">
        <f>'MEAN REVERSION MODEL'!I289</f>
        <v>2</v>
      </c>
      <c r="AB289">
        <f>'MEAN REVERSION MODEL'!J289</f>
        <v>0</v>
      </c>
      <c r="AC289" s="19">
        <f>'SHORT MODEL'!H289</f>
        <v>45981</v>
      </c>
      <c r="AD289" s="4">
        <f>'SHORT MODEL'!I289</f>
        <v>1</v>
      </c>
      <c r="AE289" s="19">
        <f>'SHORT MODEL'!J289</f>
        <v>46034</v>
      </c>
      <c r="AF289" s="26">
        <f>'SHORT MODEL'!K289</f>
        <v>-19.744760805096647</v>
      </c>
    </row>
    <row r="290" spans="1:32" x14ac:dyDescent="0.25">
      <c r="A290" s="14">
        <v>289</v>
      </c>
      <c r="B290" t="str">
        <f>MAIN!B290</f>
        <v>XLI US Equity</v>
      </c>
      <c r="C290" t="str">
        <f>MAIN!C290</f>
        <v>Industrial Select SPDR Fund</v>
      </c>
      <c r="D290" t="str">
        <f>MAIN!D290</f>
        <v>ETF</v>
      </c>
      <c r="E290" s="4" t="s">
        <v>545</v>
      </c>
      <c r="F290">
        <f ca="1">MAIN!E290</f>
        <v>4</v>
      </c>
      <c r="G290">
        <f ca="1">'MEAN REVERSION MODEL'!K290</f>
        <v>6</v>
      </c>
      <c r="H290">
        <f ca="1">'SHORT MODEL'!M290</f>
        <v>2</v>
      </c>
      <c r="I290" s="19">
        <f>'BREAKOUTS+RETRACEMENTS'!F290</f>
        <v>45958</v>
      </c>
      <c r="J290" s="19">
        <f>'BREAKOUTS+RETRACEMENTS'!G290</f>
        <v>0</v>
      </c>
      <c r="K290" s="19">
        <f>'BREAKOUTS+RETRACEMENTS'!H290</f>
        <v>46043</v>
      </c>
      <c r="L290" s="19">
        <f>'BREAKOUTS+RETRACEMENTS'!I290</f>
        <v>0</v>
      </c>
      <c r="M290" s="19">
        <f>'BREAKOUTS+RETRACEMENTS'!J290</f>
        <v>0</v>
      </c>
      <c r="N290" s="19">
        <f>'BREAKOUTS+RETRACEMENTS'!K290</f>
        <v>0</v>
      </c>
      <c r="O290" s="5">
        <f>MAIN!F290</f>
        <v>73.529657522211977</v>
      </c>
      <c r="P290" s="19" t="str">
        <f>MAIN!U290</f>
        <v>POSITIVE</v>
      </c>
      <c r="Q290" s="19" t="str">
        <f>MAIN!V290</f>
        <v/>
      </c>
      <c r="R290" s="3" t="str">
        <f>MAIN!X290</f>
        <v>POSITIVE</v>
      </c>
      <c r="S290" s="19" t="str">
        <f>MAIN!AP290</f>
        <v>POSITIVE</v>
      </c>
      <c r="T290" s="19" t="str">
        <f>MAIN!AY290</f>
        <v>POSITIVE</v>
      </c>
      <c r="U290" s="26">
        <f>MAIN!AZ290</f>
        <v>86.651651292085447</v>
      </c>
      <c r="V290" s="4">
        <f>MAIN!BF290</f>
        <v>47</v>
      </c>
      <c r="W290" s="4">
        <f>MAIN!BH290</f>
        <v>0</v>
      </c>
      <c r="X290">
        <f>'MEAN REVERSION MODEL'!F290</f>
        <v>1</v>
      </c>
      <c r="Y290">
        <f>'MEAN REVERSION MODEL'!G290</f>
        <v>0</v>
      </c>
      <c r="Z290">
        <f>'MEAN REVERSION MODEL'!H290</f>
        <v>0</v>
      </c>
      <c r="AA290">
        <f>'MEAN REVERSION MODEL'!I290</f>
        <v>1</v>
      </c>
      <c r="AB290">
        <f>'MEAN REVERSION MODEL'!J290</f>
        <v>0</v>
      </c>
      <c r="AC290" s="19">
        <f>'SHORT MODEL'!H290</f>
        <v>45982</v>
      </c>
      <c r="AD290" s="4">
        <f>'SHORT MODEL'!I290</f>
        <v>1</v>
      </c>
      <c r="AE290" s="19">
        <f>'SHORT MODEL'!J290</f>
        <v>46063</v>
      </c>
      <c r="AF290" s="26">
        <f>'SHORT MODEL'!K290</f>
        <v>7.0367327905916284</v>
      </c>
    </row>
    <row r="291" spans="1:32" x14ac:dyDescent="0.25">
      <c r="A291" s="14">
        <v>290</v>
      </c>
      <c r="B291" t="str">
        <f>MAIN!B291</f>
        <v>XLK US Equity</v>
      </c>
      <c r="C291" t="str">
        <f>MAIN!C291</f>
        <v>Technology Select SPDR Fund</v>
      </c>
      <c r="D291" t="str">
        <f>MAIN!D291</f>
        <v>ETF</v>
      </c>
      <c r="E291" s="4" t="s">
        <v>545</v>
      </c>
      <c r="F291">
        <f ca="1">MAIN!E291</f>
        <v>-1</v>
      </c>
      <c r="G291">
        <f ca="1">'MEAN REVERSION MODEL'!K291</f>
        <v>12</v>
      </c>
      <c r="H291">
        <f ca="1">'SHORT MODEL'!M291</f>
        <v>4</v>
      </c>
      <c r="I291" s="19">
        <f>'BREAKOUTS+RETRACEMENTS'!F291</f>
        <v>45958</v>
      </c>
      <c r="J291" s="19">
        <f>'BREAKOUTS+RETRACEMENTS'!G291</f>
        <v>0</v>
      </c>
      <c r="K291" s="19">
        <f>'BREAKOUTS+RETRACEMENTS'!H291</f>
        <v>45958</v>
      </c>
      <c r="L291" s="19">
        <f>'BREAKOUTS+RETRACEMENTS'!I291</f>
        <v>0</v>
      </c>
      <c r="M291" s="19">
        <f>'BREAKOUTS+RETRACEMENTS'!J291</f>
        <v>0</v>
      </c>
      <c r="N291" s="19">
        <f>'BREAKOUTS+RETRACEMENTS'!K291</f>
        <v>0</v>
      </c>
      <c r="O291" s="5">
        <f>MAIN!F291</f>
        <v>47.80468362582603</v>
      </c>
      <c r="P291" s="19" t="str">
        <f>MAIN!U291</f>
        <v>NEGATIVE</v>
      </c>
      <c r="Q291" s="19" t="str">
        <f>MAIN!V291</f>
        <v/>
      </c>
      <c r="R291" s="3" t="str">
        <f>MAIN!X291</f>
        <v>NEGATIVE</v>
      </c>
      <c r="S291" s="19" t="str">
        <f>MAIN!AP291</f>
        <v>NEGATIVE</v>
      </c>
      <c r="T291" s="19" t="str">
        <f>MAIN!AY291</f>
        <v>NEGATIVE</v>
      </c>
      <c r="U291" s="26">
        <f>MAIN!AZ291</f>
        <v>43.143658069569639</v>
      </c>
      <c r="V291" s="4">
        <f>MAIN!BF291</f>
        <v>0</v>
      </c>
      <c r="W291" s="4">
        <f>MAIN!BH291</f>
        <v>0</v>
      </c>
      <c r="X291">
        <f>'MEAN REVERSION MODEL'!F291</f>
        <v>1</v>
      </c>
      <c r="Y291">
        <f>'MEAN REVERSION MODEL'!G291</f>
        <v>6</v>
      </c>
      <c r="Z291">
        <f>'MEAN REVERSION MODEL'!H291</f>
        <v>46057</v>
      </c>
      <c r="AA291">
        <f>'MEAN REVERSION MODEL'!I291</f>
        <v>0</v>
      </c>
      <c r="AB291">
        <f>'MEAN REVERSION MODEL'!J291</f>
        <v>4</v>
      </c>
      <c r="AC291" s="19">
        <f>'SHORT MODEL'!H291</f>
        <v>45982</v>
      </c>
      <c r="AD291" s="4">
        <f>'SHORT MODEL'!I291</f>
        <v>1</v>
      </c>
      <c r="AE291" s="19">
        <f>'SHORT MODEL'!J291</f>
        <v>46050</v>
      </c>
      <c r="AF291" s="26">
        <f>'SHORT MODEL'!K291</f>
        <v>-18.688228806227009</v>
      </c>
    </row>
    <row r="292" spans="1:32" x14ac:dyDescent="0.25">
      <c r="A292" s="14">
        <v>291</v>
      </c>
      <c r="B292" t="str">
        <f>MAIN!B292</f>
        <v>XLP US Equity</v>
      </c>
      <c r="C292" t="str">
        <f>MAIN!C292</f>
        <v>Consumer Staples Select SPDR Fund</v>
      </c>
      <c r="D292" t="str">
        <f>MAIN!D292</f>
        <v>ETF</v>
      </c>
      <c r="E292" s="4" t="s">
        <v>545</v>
      </c>
      <c r="F292">
        <f ca="1">MAIN!E292</f>
        <v>6</v>
      </c>
      <c r="G292">
        <f ca="1">'MEAN REVERSION MODEL'!K292</f>
        <v>9</v>
      </c>
      <c r="H292">
        <f ca="1">'SHORT MODEL'!M292</f>
        <v>2</v>
      </c>
      <c r="I292" s="19">
        <f>'BREAKOUTS+RETRACEMENTS'!F292</f>
        <v>46048</v>
      </c>
      <c r="J292" s="19">
        <f>'BREAKOUTS+RETRACEMENTS'!G292</f>
        <v>0</v>
      </c>
      <c r="K292" s="19">
        <f>'BREAKOUTS+RETRACEMENTS'!H292</f>
        <v>0</v>
      </c>
      <c r="L292" s="19">
        <f>'BREAKOUTS+RETRACEMENTS'!I292</f>
        <v>45959</v>
      </c>
      <c r="M292" s="19">
        <f>'BREAKOUTS+RETRACEMENTS'!J292</f>
        <v>0</v>
      </c>
      <c r="N292" s="19">
        <f>'BREAKOUTS+RETRACEMENTS'!K292</f>
        <v>0</v>
      </c>
      <c r="O292" s="5">
        <f>MAIN!F292</f>
        <v>74.891347733701863</v>
      </c>
      <c r="P292" s="19" t="str">
        <f>MAIN!U292</f>
        <v>POSITIVE</v>
      </c>
      <c r="Q292" s="19" t="str">
        <f>MAIN!V292</f>
        <v/>
      </c>
      <c r="R292" s="3" t="str">
        <f>MAIN!X292</f>
        <v>POSITIVE</v>
      </c>
      <c r="S292" s="19" t="str">
        <f>MAIN!AP292</f>
        <v>POSITIVE</v>
      </c>
      <c r="T292" s="19" t="str">
        <f>MAIN!AY292</f>
        <v>POSITIVE</v>
      </c>
      <c r="U292" s="26">
        <f>MAIN!AZ292</f>
        <v>83.317489343750395</v>
      </c>
      <c r="V292" s="4">
        <f>MAIN!BF292</f>
        <v>23</v>
      </c>
      <c r="W292" s="4">
        <f>MAIN!BH292</f>
        <v>0</v>
      </c>
      <c r="X292">
        <f>'MEAN REVERSION MODEL'!F292</f>
        <v>1</v>
      </c>
      <c r="Y292">
        <f>'MEAN REVERSION MODEL'!G292</f>
        <v>6</v>
      </c>
      <c r="Z292">
        <f>'MEAN REVERSION MODEL'!H292</f>
        <v>0</v>
      </c>
      <c r="AA292">
        <f>'MEAN REVERSION MODEL'!I292</f>
        <v>2</v>
      </c>
      <c r="AB292">
        <f>'MEAN REVERSION MODEL'!J292</f>
        <v>0</v>
      </c>
      <c r="AC292" s="19">
        <f>'SHORT MODEL'!H292</f>
        <v>45980</v>
      </c>
      <c r="AD292" s="4">
        <f>'SHORT MODEL'!I292</f>
        <v>1</v>
      </c>
      <c r="AE292" s="19">
        <f>'SHORT MODEL'!J292</f>
        <v>46062</v>
      </c>
      <c r="AF292" s="26">
        <f>'SHORT MODEL'!K292</f>
        <v>8.3984388987469174</v>
      </c>
    </row>
    <row r="293" spans="1:32" x14ac:dyDescent="0.25">
      <c r="A293" s="14">
        <v>292</v>
      </c>
      <c r="B293" t="str">
        <f>MAIN!B293</f>
        <v>XLRE US Equity</v>
      </c>
      <c r="C293" t="str">
        <f>MAIN!C293</f>
        <v>Real Estate Select SPDR Fund</v>
      </c>
      <c r="D293" t="str">
        <f>MAIN!D293</f>
        <v>ETF</v>
      </c>
      <c r="E293" s="4" t="s">
        <v>545</v>
      </c>
      <c r="F293">
        <f ca="1">MAIN!E293</f>
        <v>5</v>
      </c>
      <c r="G293">
        <f ca="1">'MEAN REVERSION MODEL'!K293</f>
        <v>6</v>
      </c>
      <c r="H293">
        <f ca="1">'SHORT MODEL'!M293</f>
        <v>2</v>
      </c>
      <c r="I293" s="19">
        <f>'BREAKOUTS+RETRACEMENTS'!F293</f>
        <v>0</v>
      </c>
      <c r="J293" s="19">
        <f>'BREAKOUTS+RETRACEMENTS'!G293</f>
        <v>0</v>
      </c>
      <c r="K293" s="19">
        <f>'BREAKOUTS+RETRACEMENTS'!H293</f>
        <v>0</v>
      </c>
      <c r="L293" s="19">
        <f>'BREAKOUTS+RETRACEMENTS'!I293</f>
        <v>45959</v>
      </c>
      <c r="M293" s="19">
        <f>'BREAKOUTS+RETRACEMENTS'!J293</f>
        <v>0</v>
      </c>
      <c r="N293" s="19">
        <f>'BREAKOUTS+RETRACEMENTS'!K293</f>
        <v>0</v>
      </c>
      <c r="O293" s="5">
        <f>MAIN!F293</f>
        <v>67.610626171056964</v>
      </c>
      <c r="P293" s="19" t="str">
        <f>MAIN!U293</f>
        <v>POSITIVE</v>
      </c>
      <c r="Q293" s="19" t="str">
        <f>MAIN!V293</f>
        <v/>
      </c>
      <c r="R293" s="3" t="str">
        <f>MAIN!X293</f>
        <v>POSITIVE</v>
      </c>
      <c r="S293" s="19" t="str">
        <f>MAIN!AP293</f>
        <v>NEGATIVE</v>
      </c>
      <c r="T293" s="19" t="str">
        <f>MAIN!AY293</f>
        <v>POSITIVE</v>
      </c>
      <c r="U293" s="26">
        <f>MAIN!AZ293</f>
        <v>74.800984830264781</v>
      </c>
      <c r="V293" s="4">
        <f>MAIN!BF293</f>
        <v>5</v>
      </c>
      <c r="W293" s="4">
        <f>MAIN!BH293</f>
        <v>0</v>
      </c>
      <c r="X293">
        <f>'MEAN REVERSION MODEL'!F293</f>
        <v>4</v>
      </c>
      <c r="Y293">
        <f>'MEAN REVERSION MODEL'!G293</f>
        <v>0</v>
      </c>
      <c r="Z293">
        <f>'MEAN REVERSION MODEL'!H293</f>
        <v>0</v>
      </c>
      <c r="AA293">
        <f>'MEAN REVERSION MODEL'!I293</f>
        <v>1</v>
      </c>
      <c r="AB293">
        <f>'MEAN REVERSION MODEL'!J293</f>
        <v>0</v>
      </c>
      <c r="AC293" s="19">
        <f>'SHORT MODEL'!H293</f>
        <v>46013</v>
      </c>
      <c r="AD293" s="4">
        <f>'SHORT MODEL'!I293</f>
        <v>1</v>
      </c>
      <c r="AE293" s="19">
        <f>'SHORT MODEL'!J293</f>
        <v>46063</v>
      </c>
      <c r="AF293" s="26">
        <f>'SHORT MODEL'!K293</f>
        <v>1.1177576436025021</v>
      </c>
    </row>
    <row r="294" spans="1:32" x14ac:dyDescent="0.25">
      <c r="A294" s="14">
        <v>293</v>
      </c>
      <c r="B294" t="str">
        <f>MAIN!B294</f>
        <v>XLU US Equity</v>
      </c>
      <c r="C294" t="str">
        <f>MAIN!C294</f>
        <v>Utilities Select SPDR Fund</v>
      </c>
      <c r="D294" t="str">
        <f>MAIN!D294</f>
        <v>ETF</v>
      </c>
      <c r="E294" s="4" t="s">
        <v>545</v>
      </c>
      <c r="F294">
        <f ca="1">MAIN!E294</f>
        <v>6</v>
      </c>
      <c r="G294">
        <f ca="1">'MEAN REVERSION MODEL'!K294</f>
        <v>6</v>
      </c>
      <c r="H294">
        <f ca="1">'SHORT MODEL'!M294</f>
        <v>2</v>
      </c>
      <c r="I294" s="19">
        <f>'BREAKOUTS+RETRACEMENTS'!F294</f>
        <v>0</v>
      </c>
      <c r="J294" s="19">
        <f>'BREAKOUTS+RETRACEMENTS'!G294</f>
        <v>0</v>
      </c>
      <c r="K294" s="19">
        <f>'BREAKOUTS+RETRACEMENTS'!H294</f>
        <v>0</v>
      </c>
      <c r="L294" s="19">
        <f>'BREAKOUTS+RETRACEMENTS'!I294</f>
        <v>0</v>
      </c>
      <c r="M294" s="19">
        <f>'BREAKOUTS+RETRACEMENTS'!J294</f>
        <v>0</v>
      </c>
      <c r="N294" s="19">
        <f>'BREAKOUTS+RETRACEMENTS'!K294</f>
        <v>0</v>
      </c>
      <c r="O294" s="5">
        <f>MAIN!F294</f>
        <v>63.463925036231991</v>
      </c>
      <c r="P294" s="19" t="str">
        <f>MAIN!U294</f>
        <v>POSITIVE</v>
      </c>
      <c r="Q294" s="19" t="str">
        <f>MAIN!V294</f>
        <v/>
      </c>
      <c r="R294" s="3" t="str">
        <f>MAIN!X294</f>
        <v>POSITIVE</v>
      </c>
      <c r="S294" s="19" t="str">
        <f>MAIN!AP294</f>
        <v>NEGATIVE</v>
      </c>
      <c r="T294" s="19" t="str">
        <f>MAIN!AY294</f>
        <v>BUY</v>
      </c>
      <c r="U294" s="26">
        <f>MAIN!AZ294</f>
        <v>66.808906059794239</v>
      </c>
      <c r="V294" s="4">
        <f>MAIN!BF294</f>
        <v>6</v>
      </c>
      <c r="W294" s="4">
        <f>MAIN!BH294</f>
        <v>0</v>
      </c>
      <c r="X294">
        <f>'MEAN REVERSION MODEL'!F294</f>
        <v>2</v>
      </c>
      <c r="Y294">
        <f>'MEAN REVERSION MODEL'!G294</f>
        <v>0</v>
      </c>
      <c r="Z294">
        <f>'MEAN REVERSION MODEL'!H294</f>
        <v>0</v>
      </c>
      <c r="AA294">
        <f>'MEAN REVERSION MODEL'!I294</f>
        <v>1</v>
      </c>
      <c r="AB294">
        <f>'MEAN REVERSION MODEL'!J294</f>
        <v>0</v>
      </c>
      <c r="AC294" s="19">
        <f>'SHORT MODEL'!H294</f>
        <v>46029</v>
      </c>
      <c r="AD294" s="4">
        <f>'SHORT MODEL'!I294</f>
        <v>1</v>
      </c>
      <c r="AE294" s="19">
        <f>'SHORT MODEL'!J294</f>
        <v>46063</v>
      </c>
      <c r="AF294" s="26">
        <f>'SHORT MODEL'!K294</f>
        <v>-3.0289963105157724</v>
      </c>
    </row>
    <row r="295" spans="1:32" x14ac:dyDescent="0.25">
      <c r="A295" s="14">
        <v>294</v>
      </c>
      <c r="B295" t="str">
        <f>MAIN!B295</f>
        <v>XLV US Equity</v>
      </c>
      <c r="C295" t="str">
        <f>MAIN!C295</f>
        <v>Health Care Select SPDR Fund</v>
      </c>
      <c r="D295" t="str">
        <f>MAIN!D295</f>
        <v>ETF</v>
      </c>
      <c r="E295" s="4" t="s">
        <v>545</v>
      </c>
      <c r="F295">
        <f ca="1">MAIN!E295</f>
        <v>1</v>
      </c>
      <c r="G295">
        <f ca="1">'MEAN REVERSION MODEL'!K295</f>
        <v>3</v>
      </c>
      <c r="H295">
        <f ca="1">'SHORT MODEL'!M295</f>
        <v>6</v>
      </c>
      <c r="I295" s="19">
        <f>'BREAKOUTS+RETRACEMENTS'!F295</f>
        <v>45987</v>
      </c>
      <c r="J295" s="19">
        <f>'BREAKOUTS+RETRACEMENTS'!G295</f>
        <v>0</v>
      </c>
      <c r="K295" s="19">
        <f>'BREAKOUTS+RETRACEMENTS'!H295</f>
        <v>0</v>
      </c>
      <c r="L295" s="19">
        <f>'BREAKOUTS+RETRACEMENTS'!I295</f>
        <v>0</v>
      </c>
      <c r="M295" s="19">
        <f>'BREAKOUTS+RETRACEMENTS'!J295</f>
        <v>45996</v>
      </c>
      <c r="N295" s="19">
        <f>'BREAKOUTS+RETRACEMENTS'!K295</f>
        <v>0</v>
      </c>
      <c r="O295" s="5">
        <f>MAIN!F295</f>
        <v>48.715494655211302</v>
      </c>
      <c r="P295" s="19" t="str">
        <f>MAIN!U295</f>
        <v>NEGATIVE</v>
      </c>
      <c r="Q295" s="19" t="str">
        <f>MAIN!V295</f>
        <v/>
      </c>
      <c r="R295" s="3" t="str">
        <f>MAIN!X295</f>
        <v>NEGATIVE</v>
      </c>
      <c r="S295" s="19" t="str">
        <f>MAIN!AP295</f>
        <v>POSITIVE</v>
      </c>
      <c r="T295" s="19" t="str">
        <f>MAIN!AY295</f>
        <v>POSITIVE</v>
      </c>
      <c r="U295" s="26">
        <f>MAIN!AZ295</f>
        <v>50.272928538724763</v>
      </c>
      <c r="V295" s="4">
        <f>MAIN!BF295</f>
        <v>0</v>
      </c>
      <c r="W295" s="4">
        <f>MAIN!BH295</f>
        <v>0</v>
      </c>
      <c r="X295">
        <f>'MEAN REVERSION MODEL'!F295</f>
        <v>0</v>
      </c>
      <c r="Y295">
        <f>'MEAN REVERSION MODEL'!G295</f>
        <v>0</v>
      </c>
      <c r="Z295">
        <f>'MEAN REVERSION MODEL'!H295</f>
        <v>0</v>
      </c>
      <c r="AA295">
        <f>'MEAN REVERSION MODEL'!I295</f>
        <v>2</v>
      </c>
      <c r="AB295">
        <f>'MEAN REVERSION MODEL'!J295</f>
        <v>0</v>
      </c>
      <c r="AC295" s="19">
        <f>'SHORT MODEL'!H295</f>
        <v>46000</v>
      </c>
      <c r="AD295" s="4">
        <f>'SHORT MODEL'!I295</f>
        <v>1</v>
      </c>
      <c r="AE295" s="19">
        <f>'SHORT MODEL'!J295</f>
        <v>46044</v>
      </c>
      <c r="AF295" s="26">
        <f>'SHORT MODEL'!K295</f>
        <v>-17.777420086284955</v>
      </c>
    </row>
    <row r="296" spans="1:32" x14ac:dyDescent="0.25">
      <c r="A296" s="14">
        <v>295</v>
      </c>
      <c r="B296" t="str">
        <f>MAIN!B296</f>
        <v>XLY US Equity</v>
      </c>
      <c r="C296" t="str">
        <f>MAIN!C296</f>
        <v>Consumer Discretionary SPDR Fund</v>
      </c>
      <c r="D296" t="str">
        <f>MAIN!D296</f>
        <v>ETF</v>
      </c>
      <c r="E296" s="4" t="s">
        <v>545</v>
      </c>
      <c r="F296">
        <f ca="1">MAIN!E296</f>
        <v>-1</v>
      </c>
      <c r="G296">
        <f ca="1">'MEAN REVERSION MODEL'!K296</f>
        <v>9</v>
      </c>
      <c r="H296">
        <f ca="1">'SHORT MODEL'!M296</f>
        <v>6</v>
      </c>
      <c r="I296" s="19">
        <f>'BREAKOUTS+RETRACEMENTS'!F296</f>
        <v>46006</v>
      </c>
      <c r="J296" s="19">
        <f>'BREAKOUTS+RETRACEMENTS'!G296</f>
        <v>0</v>
      </c>
      <c r="K296" s="19">
        <f>'BREAKOUTS+RETRACEMENTS'!H296</f>
        <v>0</v>
      </c>
      <c r="L296" s="19">
        <f>'BREAKOUTS+RETRACEMENTS'!I296</f>
        <v>0</v>
      </c>
      <c r="M296" s="19">
        <f>'BREAKOUTS+RETRACEMENTS'!J296</f>
        <v>0</v>
      </c>
      <c r="N296" s="19">
        <f>'BREAKOUTS+RETRACEMENTS'!K296</f>
        <v>0</v>
      </c>
      <c r="O296" s="5">
        <f>MAIN!F296</f>
        <v>41.203581640158703</v>
      </c>
      <c r="P296" s="19" t="str">
        <f>MAIN!U296</f>
        <v>NEGATIVE</v>
      </c>
      <c r="Q296" s="19" t="str">
        <f>MAIN!V296</f>
        <v/>
      </c>
      <c r="R296" s="3" t="str">
        <f>MAIN!X296</f>
        <v>NEGATIVE</v>
      </c>
      <c r="S296" s="19" t="str">
        <f>MAIN!AP296</f>
        <v>NEGATIVE</v>
      </c>
      <c r="T296" s="19" t="str">
        <f>MAIN!AY296</f>
        <v>NEGATIVE</v>
      </c>
      <c r="U296" s="26">
        <f>MAIN!AZ296</f>
        <v>39.460173211049565</v>
      </c>
      <c r="V296" s="4">
        <f>MAIN!BF296</f>
        <v>0</v>
      </c>
      <c r="W296" s="4">
        <f>MAIN!BH296</f>
        <v>0</v>
      </c>
      <c r="X296">
        <f>'MEAN REVERSION MODEL'!F296</f>
        <v>1</v>
      </c>
      <c r="Y296">
        <f>'MEAN REVERSION MODEL'!G296</f>
        <v>6</v>
      </c>
      <c r="Z296">
        <f>'MEAN REVERSION MODEL'!H296</f>
        <v>0</v>
      </c>
      <c r="AA296">
        <f>'MEAN REVERSION MODEL'!I296</f>
        <v>0</v>
      </c>
      <c r="AB296">
        <f>'MEAN REVERSION MODEL'!J296</f>
        <v>3</v>
      </c>
      <c r="AC296" s="19">
        <f>'SHORT MODEL'!H296</f>
        <v>45981</v>
      </c>
      <c r="AD296" s="4">
        <f>'SHORT MODEL'!I296</f>
        <v>1</v>
      </c>
      <c r="AE296" s="19">
        <f>'SHORT MODEL'!J296</f>
        <v>46034</v>
      </c>
      <c r="AF296" s="26">
        <f>'SHORT MODEL'!K296</f>
        <v>-25.289341021884745</v>
      </c>
    </row>
    <row r="297" spans="1:32" x14ac:dyDescent="0.25">
      <c r="A297" s="14">
        <v>296</v>
      </c>
      <c r="B297" t="str">
        <f>MAIN!B297</f>
        <v>XME US Equity</v>
      </c>
      <c r="C297" t="str">
        <f>MAIN!C297</f>
        <v>SPDR S&amp;P Metals &amp; Mining ETF</v>
      </c>
      <c r="D297" t="str">
        <f>MAIN!D297</f>
        <v>ETF</v>
      </c>
      <c r="E297" s="4" t="s">
        <v>545</v>
      </c>
      <c r="F297">
        <f ca="1">MAIN!E297</f>
        <v>7</v>
      </c>
      <c r="G297">
        <f ca="1">'MEAN REVERSION MODEL'!K297</f>
        <v>6</v>
      </c>
      <c r="H297">
        <f ca="1">'SHORT MODEL'!M297</f>
        <v>2</v>
      </c>
      <c r="I297" s="19">
        <f>'BREAKOUTS+RETRACEMENTS'!F297</f>
        <v>46028</v>
      </c>
      <c r="J297" s="19">
        <f>'BREAKOUTS+RETRACEMENTS'!G297</f>
        <v>0</v>
      </c>
      <c r="K297" s="19">
        <f>'BREAKOUTS+RETRACEMENTS'!H297</f>
        <v>46031</v>
      </c>
      <c r="L297" s="19">
        <f>'BREAKOUTS+RETRACEMENTS'!I297</f>
        <v>0</v>
      </c>
      <c r="M297" s="19">
        <f>'BREAKOUTS+RETRACEMENTS'!J297</f>
        <v>46052</v>
      </c>
      <c r="N297" s="19">
        <f>'BREAKOUTS+RETRACEMENTS'!K297</f>
        <v>0</v>
      </c>
      <c r="O297" s="5">
        <f>MAIN!F297</f>
        <v>54.050559813847634</v>
      </c>
      <c r="P297" s="19" t="str">
        <f>MAIN!U297</f>
        <v>NEGATIVE</v>
      </c>
      <c r="Q297" s="19" t="str">
        <f>MAIN!V297</f>
        <v/>
      </c>
      <c r="R297" s="3" t="str">
        <f>MAIN!X297</f>
        <v>POSITIVE</v>
      </c>
      <c r="S297" s="19" t="str">
        <f>MAIN!AP297</f>
        <v>POSITIVE</v>
      </c>
      <c r="T297" s="19" t="str">
        <f>MAIN!AY297</f>
        <v>POSITIVE</v>
      </c>
      <c r="U297" s="26">
        <f>MAIN!AZ297</f>
        <v>64.535201829416451</v>
      </c>
      <c r="V297" s="4">
        <f>MAIN!BF297</f>
        <v>3</v>
      </c>
      <c r="W297" s="4">
        <f>MAIN!BH297</f>
        <v>0</v>
      </c>
      <c r="X297">
        <f>'MEAN REVERSION MODEL'!F297</f>
        <v>1</v>
      </c>
      <c r="Y297">
        <f>'MEAN REVERSION MODEL'!G297</f>
        <v>0</v>
      </c>
      <c r="Z297">
        <f>'MEAN REVERSION MODEL'!H297</f>
        <v>0</v>
      </c>
      <c r="AA297">
        <f>'MEAN REVERSION MODEL'!I297</f>
        <v>0</v>
      </c>
      <c r="AB297">
        <f>'MEAN REVERSION MODEL'!J297</f>
        <v>4</v>
      </c>
      <c r="AC297" s="19">
        <f>'SHORT MODEL'!H297</f>
        <v>45982</v>
      </c>
      <c r="AD297" s="4">
        <f>'SHORT MODEL'!I297</f>
        <v>1</v>
      </c>
      <c r="AE297" s="19">
        <f>'SHORT MODEL'!J297</f>
        <v>46048</v>
      </c>
      <c r="AF297" s="26">
        <f>'SHORT MODEL'!K297</f>
        <v>-12.442346951654933</v>
      </c>
    </row>
    <row r="298" spans="1:32" x14ac:dyDescent="0.25">
      <c r="A298" s="14">
        <v>297</v>
      </c>
      <c r="B298" t="str">
        <f>MAIN!B298</f>
        <v>XOP US Equity</v>
      </c>
      <c r="C298" t="str">
        <f>MAIN!C298</f>
        <v>SPDR S&amp;P Oil &amp; Gas Exploration &amp; Production ETF</v>
      </c>
      <c r="D298" t="str">
        <f>MAIN!D298</f>
        <v>ETF</v>
      </c>
      <c r="E298" s="4" t="s">
        <v>545</v>
      </c>
      <c r="F298">
        <f ca="1">MAIN!E298</f>
        <v>8</v>
      </c>
      <c r="G298">
        <f ca="1">'MEAN REVERSION MODEL'!K298</f>
        <v>6</v>
      </c>
      <c r="H298">
        <f ca="1">'SHORT MODEL'!M298</f>
        <v>2</v>
      </c>
      <c r="I298" s="19">
        <f>'BREAKOUTS+RETRACEMENTS'!F298</f>
        <v>46062</v>
      </c>
      <c r="J298" s="19">
        <f>'BREAKOUTS+RETRACEMENTS'!G298</f>
        <v>0</v>
      </c>
      <c r="K298" s="19">
        <f>'BREAKOUTS+RETRACEMENTS'!H298</f>
        <v>0</v>
      </c>
      <c r="L298" s="19">
        <f>'BREAKOUTS+RETRACEMENTS'!I298</f>
        <v>45965</v>
      </c>
      <c r="M298" s="19">
        <f>'BREAKOUTS+RETRACEMENTS'!J298</f>
        <v>0</v>
      </c>
      <c r="N298" s="19">
        <f>'BREAKOUTS+RETRACEMENTS'!K298</f>
        <v>0</v>
      </c>
      <c r="O298" s="5">
        <f>MAIN!F298</f>
        <v>67.281221446874497</v>
      </c>
      <c r="P298" s="19" t="str">
        <f>MAIN!U298</f>
        <v>POSITIVE</v>
      </c>
      <c r="Q298" s="19" t="str">
        <f>MAIN!V298</f>
        <v/>
      </c>
      <c r="R298" s="3" t="str">
        <f>MAIN!X298</f>
        <v>POSITIVE</v>
      </c>
      <c r="S298" s="19" t="str">
        <f>MAIN!AP298</f>
        <v>POSITIVE</v>
      </c>
      <c r="T298" s="19" t="str">
        <f>MAIN!AY298</f>
        <v>POSITIVE</v>
      </c>
      <c r="U298" s="26">
        <f>MAIN!AZ298</f>
        <v>79.804871502472139</v>
      </c>
      <c r="V298" s="4">
        <f>MAIN!BF298</f>
        <v>20</v>
      </c>
      <c r="W298" s="4">
        <f>MAIN!BH298</f>
        <v>0</v>
      </c>
      <c r="X298">
        <f>'MEAN REVERSION MODEL'!F298</f>
        <v>1</v>
      </c>
      <c r="Y298">
        <f>'MEAN REVERSION MODEL'!G298</f>
        <v>0</v>
      </c>
      <c r="Z298">
        <f>'MEAN REVERSION MODEL'!H298</f>
        <v>46051</v>
      </c>
      <c r="AA298">
        <f>'MEAN REVERSION MODEL'!I298</f>
        <v>2</v>
      </c>
      <c r="AB298">
        <f>'MEAN REVERSION MODEL'!J298</f>
        <v>0</v>
      </c>
      <c r="AC298" s="19">
        <f>'SHORT MODEL'!H298</f>
        <v>46029</v>
      </c>
      <c r="AD298" s="4">
        <f>'SHORT MODEL'!I298</f>
        <v>1</v>
      </c>
      <c r="AE298" s="19">
        <f>'SHORT MODEL'!J298</f>
        <v>46062</v>
      </c>
      <c r="AF298" s="26">
        <f>'SHORT MODEL'!K298</f>
        <v>0.78831851842571155</v>
      </c>
    </row>
    <row r="299" spans="1:32" x14ac:dyDescent="0.25">
      <c r="A299" s="14">
        <v>298</v>
      </c>
      <c r="B299" t="str">
        <f>MAIN!B299</f>
        <v>XRT US Equity</v>
      </c>
      <c r="C299" t="str">
        <f>MAIN!C299</f>
        <v>SPDR S&amp;P Retail ETF</v>
      </c>
      <c r="D299" t="str">
        <f>MAIN!D299</f>
        <v>ETF</v>
      </c>
      <c r="E299" s="4" t="s">
        <v>545</v>
      </c>
      <c r="F299">
        <f ca="1">MAIN!E299</f>
        <v>-1</v>
      </c>
      <c r="G299">
        <f ca="1">'MEAN REVERSION MODEL'!K299</f>
        <v>6</v>
      </c>
      <c r="H299">
        <f ca="1">'SHORT MODEL'!M299</f>
        <v>6</v>
      </c>
      <c r="I299" s="19">
        <f>'BREAKOUTS+RETRACEMENTS'!F299</f>
        <v>46029</v>
      </c>
      <c r="J299" s="19">
        <f>'BREAKOUTS+RETRACEMENTS'!G299</f>
        <v>0</v>
      </c>
      <c r="K299" s="19">
        <f>'BREAKOUTS+RETRACEMENTS'!H299</f>
        <v>0</v>
      </c>
      <c r="L299" s="19">
        <f>'BREAKOUTS+RETRACEMENTS'!I299</f>
        <v>45961</v>
      </c>
      <c r="M299" s="19">
        <f>'BREAKOUTS+RETRACEMENTS'!J299</f>
        <v>0</v>
      </c>
      <c r="N299" s="19">
        <f>'BREAKOUTS+RETRACEMENTS'!K299</f>
        <v>0</v>
      </c>
      <c r="O299" s="5">
        <f>MAIN!F299</f>
        <v>47.47783336563041</v>
      </c>
      <c r="P299" s="19" t="str">
        <f>MAIN!U299</f>
        <v>NEGATIVE</v>
      </c>
      <c r="Q299" s="19" t="str">
        <f>MAIN!V299</f>
        <v/>
      </c>
      <c r="R299" s="3" t="str">
        <f>MAIN!X299</f>
        <v>SELL</v>
      </c>
      <c r="S299" s="19" t="str">
        <f>MAIN!AP299</f>
        <v>SELL</v>
      </c>
      <c r="T299" s="19" t="str">
        <f>MAIN!AY299</f>
        <v>SELL</v>
      </c>
      <c r="U299" s="26">
        <f>MAIN!AZ299</f>
        <v>48.840778802599203</v>
      </c>
      <c r="V299" s="4">
        <f>MAIN!BF299</f>
        <v>0</v>
      </c>
      <c r="W299" s="4">
        <f>MAIN!BH299</f>
        <v>0</v>
      </c>
      <c r="X299">
        <f>'MEAN REVERSION MODEL'!F299</f>
        <v>2</v>
      </c>
      <c r="Y299">
        <f>'MEAN REVERSION MODEL'!G299</f>
        <v>0</v>
      </c>
      <c r="Z299">
        <f>'MEAN REVERSION MODEL'!H299</f>
        <v>0</v>
      </c>
      <c r="AA299">
        <f>'MEAN REVERSION MODEL'!I299</f>
        <v>2</v>
      </c>
      <c r="AB299">
        <f>'MEAN REVERSION MODEL'!J299</f>
        <v>0</v>
      </c>
      <c r="AC299" s="19">
        <f>'SHORT MODEL'!H299</f>
        <v>45981</v>
      </c>
      <c r="AD299" s="4">
        <f>'SHORT MODEL'!I299</f>
        <v>1</v>
      </c>
      <c r="AE299" s="19">
        <f>'SHORT MODEL'!J299</f>
        <v>46044</v>
      </c>
      <c r="AF299" s="26">
        <f>'SHORT MODEL'!K299</f>
        <v>-19.015081394278901</v>
      </c>
    </row>
    <row r="300" spans="1:32" x14ac:dyDescent="0.25">
      <c r="A300" s="14">
        <v>299</v>
      </c>
      <c r="B300" t="str">
        <f>MAIN!B300</f>
        <v>AS51 Index</v>
      </c>
      <c r="C300" t="str">
        <f>MAIN!C300</f>
        <v>S&amp;P/ASX 200 INDEX</v>
      </c>
      <c r="D300" t="str">
        <f>MAIN!D300</f>
        <v>INDEX</v>
      </c>
      <c r="E300" s="4" t="s">
        <v>709</v>
      </c>
      <c r="F300">
        <f ca="1">MAIN!E300</f>
        <v>3</v>
      </c>
      <c r="G300">
        <f ca="1">'MEAN REVERSION MODEL'!K300</f>
        <v>9</v>
      </c>
      <c r="H300">
        <f ca="1">'SHORT MODEL'!M300</f>
        <v>2</v>
      </c>
      <c r="I300" s="19">
        <f>'BREAKOUTS+RETRACEMENTS'!F300</f>
        <v>0</v>
      </c>
      <c r="J300" s="19">
        <f>'BREAKOUTS+RETRACEMENTS'!G300</f>
        <v>0</v>
      </c>
      <c r="K300" s="19">
        <f>'BREAKOUTS+RETRACEMENTS'!H300</f>
        <v>0</v>
      </c>
      <c r="L300" s="19">
        <f>'BREAKOUTS+RETRACEMENTS'!I300</f>
        <v>45959</v>
      </c>
      <c r="M300" s="19">
        <f>'BREAKOUTS+RETRACEMENTS'!J300</f>
        <v>0</v>
      </c>
      <c r="N300" s="19">
        <f>'BREAKOUTS+RETRACEMENTS'!K300</f>
        <v>0</v>
      </c>
      <c r="O300" s="5">
        <f>MAIN!F300</f>
        <v>53.206035945740133</v>
      </c>
      <c r="P300" s="19" t="str">
        <f>MAIN!U300</f>
        <v>NEGATIVE</v>
      </c>
      <c r="Q300" s="19" t="str">
        <f>MAIN!V300</f>
        <v/>
      </c>
      <c r="R300" s="3" t="str">
        <f>MAIN!X300</f>
        <v>POSITIVE</v>
      </c>
      <c r="S300" s="19" t="str">
        <f>MAIN!AP300</f>
        <v>NEGATIVE</v>
      </c>
      <c r="T300" s="19" t="str">
        <f>MAIN!AY300</f>
        <v>NEGATIVE</v>
      </c>
      <c r="U300" s="26">
        <f>MAIN!AZ300</f>
        <v>59.088195161417424</v>
      </c>
      <c r="V300" s="4">
        <f>MAIN!BF300</f>
        <v>2</v>
      </c>
      <c r="W300" s="4">
        <f>MAIN!BH300</f>
        <v>0</v>
      </c>
      <c r="X300">
        <f>'MEAN REVERSION MODEL'!F300</f>
        <v>4</v>
      </c>
      <c r="Y300">
        <f>'MEAN REVERSION MODEL'!G300</f>
        <v>3</v>
      </c>
      <c r="Z300">
        <f>'MEAN REVERSION MODEL'!H300</f>
        <v>0</v>
      </c>
      <c r="AA300">
        <f>'MEAN REVERSION MODEL'!I300</f>
        <v>0</v>
      </c>
      <c r="AB300">
        <f>'MEAN REVERSION MODEL'!J300</f>
        <v>3</v>
      </c>
      <c r="AC300" s="19">
        <f>'SHORT MODEL'!H300</f>
        <v>45982</v>
      </c>
      <c r="AD300" s="4">
        <f>'SHORT MODEL'!I300</f>
        <v>1</v>
      </c>
      <c r="AE300" s="19">
        <f>'SHORT MODEL'!J300</f>
        <v>46050</v>
      </c>
      <c r="AF300" s="26">
        <f>'SHORT MODEL'!K300</f>
        <v>-13.286873355386497</v>
      </c>
    </row>
    <row r="301" spans="1:32" x14ac:dyDescent="0.25">
      <c r="A301" s="14">
        <v>300</v>
      </c>
      <c r="B301" t="str">
        <f>MAIN!B301</f>
        <v>BKX Index</v>
      </c>
      <c r="C301" t="str">
        <f>MAIN!C301</f>
        <v>KBW BANK INDEX</v>
      </c>
      <c r="D301" t="str">
        <f>MAIN!D301</f>
        <v>INDEX</v>
      </c>
      <c r="E301" s="4" t="s">
        <v>709</v>
      </c>
      <c r="F301">
        <f ca="1">MAIN!E301</f>
        <v>5</v>
      </c>
      <c r="G301">
        <f ca="1">'MEAN REVERSION MODEL'!K301</f>
        <v>9</v>
      </c>
      <c r="H301">
        <f ca="1">'SHORT MODEL'!M301</f>
        <v>2</v>
      </c>
      <c r="I301" s="19">
        <f>'BREAKOUTS+RETRACEMENTS'!F301</f>
        <v>45995</v>
      </c>
      <c r="J301" s="19">
        <f>'BREAKOUTS+RETRACEMENTS'!G301</f>
        <v>0</v>
      </c>
      <c r="K301" s="19">
        <f>'BREAKOUTS+RETRACEMENTS'!H301</f>
        <v>46001</v>
      </c>
      <c r="L301" s="19">
        <f>'BREAKOUTS+RETRACEMENTS'!I301</f>
        <v>0</v>
      </c>
      <c r="M301" s="19">
        <f>'BREAKOUTS+RETRACEMENTS'!J301</f>
        <v>0</v>
      </c>
      <c r="N301" s="19">
        <f>'BREAKOUTS+RETRACEMENTS'!K301</f>
        <v>0</v>
      </c>
      <c r="O301" s="5">
        <f>MAIN!F301</f>
        <v>61.857387363284559</v>
      </c>
      <c r="P301" s="19" t="str">
        <f>MAIN!U301</f>
        <v>NEGATIVE</v>
      </c>
      <c r="Q301" s="19" t="str">
        <f>MAIN!V301</f>
        <v/>
      </c>
      <c r="R301" s="3" t="str">
        <f>MAIN!X301</f>
        <v>POSITIVE</v>
      </c>
      <c r="S301" s="19" t="str">
        <f>MAIN!AP301</f>
        <v>POSITIVE</v>
      </c>
      <c r="T301" s="19" t="str">
        <f>MAIN!AY301</f>
        <v>POSITIVE</v>
      </c>
      <c r="U301" s="26">
        <f>MAIN!AZ301</f>
        <v>71.178081715860301</v>
      </c>
      <c r="V301" s="4">
        <f>MAIN!BF301</f>
        <v>9</v>
      </c>
      <c r="W301" s="4">
        <f>MAIN!BH301</f>
        <v>0</v>
      </c>
      <c r="X301">
        <f>'MEAN REVERSION MODEL'!F301</f>
        <v>2</v>
      </c>
      <c r="Y301">
        <f>'MEAN REVERSION MODEL'!G301</f>
        <v>1</v>
      </c>
      <c r="Z301">
        <f>'MEAN REVERSION MODEL'!H301</f>
        <v>46052</v>
      </c>
      <c r="AA301">
        <f>'MEAN REVERSION MODEL'!I301</f>
        <v>1</v>
      </c>
      <c r="AB301">
        <f>'MEAN REVERSION MODEL'!J301</f>
        <v>0</v>
      </c>
      <c r="AC301" s="19">
        <f>'SHORT MODEL'!H301</f>
        <v>45979</v>
      </c>
      <c r="AD301" s="4">
        <f>'SHORT MODEL'!I301</f>
        <v>1</v>
      </c>
      <c r="AE301" s="19">
        <f>'SHORT MODEL'!J301</f>
        <v>46063</v>
      </c>
      <c r="AF301" s="26">
        <f>'SHORT MODEL'!K301</f>
        <v>-4.6355219378781456</v>
      </c>
    </row>
    <row r="302" spans="1:32" x14ac:dyDescent="0.25">
      <c r="A302" s="14">
        <v>301</v>
      </c>
      <c r="B302" t="str">
        <f>MAIN!B302</f>
        <v>CAC Index</v>
      </c>
      <c r="C302" t="str">
        <f>MAIN!C302</f>
        <v>CAC 40 INDEX</v>
      </c>
      <c r="D302" t="str">
        <f>MAIN!D302</f>
        <v>INDEX</v>
      </c>
      <c r="E302" s="4" t="s">
        <v>709</v>
      </c>
      <c r="F302">
        <f ca="1">MAIN!E302</f>
        <v>6</v>
      </c>
      <c r="G302">
        <f ca="1">'MEAN REVERSION MODEL'!K302</f>
        <v>9</v>
      </c>
      <c r="H302">
        <f ca="1">'SHORT MODEL'!M302</f>
        <v>4</v>
      </c>
      <c r="I302" s="19">
        <f>'BREAKOUTS+RETRACEMENTS'!F302</f>
        <v>45974</v>
      </c>
      <c r="J302" s="19">
        <f>'BREAKOUTS+RETRACEMENTS'!G302</f>
        <v>0</v>
      </c>
      <c r="K302" s="19">
        <f>'BREAKOUTS+RETRACEMENTS'!H302</f>
        <v>0</v>
      </c>
      <c r="L302" s="19">
        <f>'BREAKOUTS+RETRACEMENTS'!I302</f>
        <v>46002</v>
      </c>
      <c r="M302" s="19">
        <f>'BREAKOUTS+RETRACEMENTS'!J302</f>
        <v>0</v>
      </c>
      <c r="N302" s="19">
        <f>'BREAKOUTS+RETRACEMENTS'!K302</f>
        <v>0</v>
      </c>
      <c r="O302" s="5">
        <f>MAIN!F302</f>
        <v>63.636552839626773</v>
      </c>
      <c r="P302" s="19" t="str">
        <f>MAIN!U302</f>
        <v>POSITIVE</v>
      </c>
      <c r="Q302" s="19" t="str">
        <f>MAIN!V302</f>
        <v/>
      </c>
      <c r="R302" s="3" t="str">
        <f>MAIN!X302</f>
        <v>POSITIVE</v>
      </c>
      <c r="S302" s="19" t="str">
        <f>MAIN!AP302</f>
        <v>NEGATIVE</v>
      </c>
      <c r="T302" s="19" t="str">
        <f>MAIN!AY302</f>
        <v>BUY</v>
      </c>
      <c r="U302" s="26">
        <f>MAIN!AZ302</f>
        <v>65.588072882352435</v>
      </c>
      <c r="V302" s="4">
        <f>MAIN!BF302</f>
        <v>5</v>
      </c>
      <c r="W302" s="4">
        <f>MAIN!BH302</f>
        <v>0</v>
      </c>
      <c r="X302">
        <f>'MEAN REVERSION MODEL'!F302</f>
        <v>1</v>
      </c>
      <c r="Y302">
        <f>'MEAN REVERSION MODEL'!G302</f>
        <v>7</v>
      </c>
      <c r="Z302">
        <f>'MEAN REVERSION MODEL'!H302</f>
        <v>0</v>
      </c>
      <c r="AA302">
        <f>'MEAN REVERSION MODEL'!I302</f>
        <v>1</v>
      </c>
      <c r="AB302">
        <f>'MEAN REVERSION MODEL'!J302</f>
        <v>0</v>
      </c>
      <c r="AC302" s="19">
        <f>'SHORT MODEL'!H302</f>
        <v>45982</v>
      </c>
      <c r="AD302" s="4">
        <f>'SHORT MODEL'!I302</f>
        <v>1</v>
      </c>
      <c r="AE302" s="19">
        <f>'SHORT MODEL'!J302</f>
        <v>46036</v>
      </c>
      <c r="AF302" s="26">
        <f>'SHORT MODEL'!K302</f>
        <v>-2.8563564613634753</v>
      </c>
    </row>
    <row r="303" spans="1:32" x14ac:dyDescent="0.25">
      <c r="A303" s="14">
        <v>302</v>
      </c>
      <c r="B303" t="str">
        <f>MAIN!B303</f>
        <v>CCMP Index</v>
      </c>
      <c r="C303" t="str">
        <f>MAIN!C303</f>
        <v>NASDAQ COMPOSITE INDEX</v>
      </c>
      <c r="D303" t="str">
        <f>MAIN!D303</f>
        <v>INDEX</v>
      </c>
      <c r="E303" s="4" t="s">
        <v>709</v>
      </c>
      <c r="F303">
        <f ca="1">MAIN!E303</f>
        <v>-1</v>
      </c>
      <c r="G303">
        <f ca="1">'MEAN REVERSION MODEL'!K303</f>
        <v>9</v>
      </c>
      <c r="H303">
        <f ca="1">'SHORT MODEL'!M303</f>
        <v>4</v>
      </c>
      <c r="I303" s="19">
        <f>'BREAKOUTS+RETRACEMENTS'!F303</f>
        <v>46028</v>
      </c>
      <c r="J303" s="19">
        <f>'BREAKOUTS+RETRACEMENTS'!G303</f>
        <v>0</v>
      </c>
      <c r="K303" s="19">
        <f>'BREAKOUTS+RETRACEMENTS'!H303</f>
        <v>0</v>
      </c>
      <c r="L303" s="19">
        <f>'BREAKOUTS+RETRACEMENTS'!I303</f>
        <v>0</v>
      </c>
      <c r="M303" s="19">
        <f>'BREAKOUTS+RETRACEMENTS'!J303</f>
        <v>46041</v>
      </c>
      <c r="N303" s="19">
        <f>'BREAKOUTS+RETRACEMENTS'!K303</f>
        <v>0</v>
      </c>
      <c r="O303" s="5">
        <f>MAIN!F303</f>
        <v>45.956346205308762</v>
      </c>
      <c r="P303" s="19" t="str">
        <f>MAIN!U303</f>
        <v>NEGATIVE</v>
      </c>
      <c r="Q303" s="19" t="str">
        <f>MAIN!V303</f>
        <v/>
      </c>
      <c r="R303" s="3" t="str">
        <f>MAIN!X303</f>
        <v>NEGATIVE</v>
      </c>
      <c r="S303" s="19" t="str">
        <f>MAIN!AP303</f>
        <v>NEGATIVE</v>
      </c>
      <c r="T303" s="19" t="str">
        <f>MAIN!AY303</f>
        <v>NEGATIVE</v>
      </c>
      <c r="U303" s="26">
        <f>MAIN!AZ303</f>
        <v>40.923713779752951</v>
      </c>
      <c r="V303" s="4">
        <f>MAIN!BF303</f>
        <v>0</v>
      </c>
      <c r="W303" s="4">
        <f>MAIN!BH303</f>
        <v>0</v>
      </c>
      <c r="X303">
        <f>'MEAN REVERSION MODEL'!F303</f>
        <v>1</v>
      </c>
      <c r="Y303">
        <f>'MEAN REVERSION MODEL'!G303</f>
        <v>9</v>
      </c>
      <c r="Z303">
        <f>'MEAN REVERSION MODEL'!H303</f>
        <v>0</v>
      </c>
      <c r="AA303">
        <f>'MEAN REVERSION MODEL'!I303</f>
        <v>0</v>
      </c>
      <c r="AB303">
        <f>'MEAN REVERSION MODEL'!J303</f>
        <v>4</v>
      </c>
      <c r="AC303" s="19">
        <f>'SHORT MODEL'!H303</f>
        <v>45982</v>
      </c>
      <c r="AD303" s="4">
        <f>'SHORT MODEL'!I303</f>
        <v>1</v>
      </c>
      <c r="AE303" s="19">
        <f>'SHORT MODEL'!J303</f>
        <v>46035</v>
      </c>
      <c r="AF303" s="26">
        <f>'SHORT MODEL'!K303</f>
        <v>-10.43656284958923</v>
      </c>
    </row>
    <row r="304" spans="1:32" x14ac:dyDescent="0.25">
      <c r="A304" s="14">
        <v>303</v>
      </c>
      <c r="B304" t="str">
        <f>MAIN!B304</f>
        <v>DAX Index</v>
      </c>
      <c r="C304" t="str">
        <f>MAIN!C304</f>
        <v>DAX INDEX</v>
      </c>
      <c r="D304" t="str">
        <f>MAIN!D304</f>
        <v>INDEX</v>
      </c>
      <c r="E304" s="4" t="s">
        <v>709</v>
      </c>
      <c r="F304">
        <f ca="1">MAIN!E304</f>
        <v>7</v>
      </c>
      <c r="G304">
        <f ca="1">'MEAN REVERSION MODEL'!K304</f>
        <v>3</v>
      </c>
      <c r="H304">
        <f ca="1">'SHORT MODEL'!M304</f>
        <v>2</v>
      </c>
      <c r="I304" s="19">
        <f>'BREAKOUTS+RETRACEMENTS'!F304</f>
        <v>45972</v>
      </c>
      <c r="J304" s="19">
        <f>'BREAKOUTS+RETRACEMENTS'!G304</f>
        <v>0</v>
      </c>
      <c r="K304" s="19">
        <f>'BREAKOUTS+RETRACEMENTS'!H304</f>
        <v>0</v>
      </c>
      <c r="L304" s="19">
        <f>'BREAKOUTS+RETRACEMENTS'!I304</f>
        <v>0</v>
      </c>
      <c r="M304" s="19">
        <f>'BREAKOUTS+RETRACEMENTS'!J304</f>
        <v>0</v>
      </c>
      <c r="N304" s="19">
        <f>'BREAKOUTS+RETRACEMENTS'!K304</f>
        <v>0</v>
      </c>
      <c r="O304" s="5">
        <f>MAIN!F304</f>
        <v>56.056346451536953</v>
      </c>
      <c r="P304" s="19" t="str">
        <f>MAIN!U304</f>
        <v>NEGATIVE</v>
      </c>
      <c r="Q304" s="19" t="str">
        <f>MAIN!V304</f>
        <v/>
      </c>
      <c r="R304" s="3" t="str">
        <f>MAIN!X304</f>
        <v>POSITIVE</v>
      </c>
      <c r="S304" s="19" t="str">
        <f>MAIN!AP304</f>
        <v>NEGATIVE</v>
      </c>
      <c r="T304" s="19" t="str">
        <f>MAIN!AY304</f>
        <v>BUY</v>
      </c>
      <c r="U304" s="26">
        <f>MAIN!AZ304</f>
        <v>62.575173620067147</v>
      </c>
      <c r="V304" s="4">
        <f>MAIN!BF304</f>
        <v>2</v>
      </c>
      <c r="W304" s="4">
        <f>MAIN!BH304</f>
        <v>0</v>
      </c>
      <c r="X304">
        <f>'MEAN REVERSION MODEL'!F304</f>
        <v>0</v>
      </c>
      <c r="Y304">
        <f>'MEAN REVERSION MODEL'!G304</f>
        <v>4</v>
      </c>
      <c r="Z304">
        <f>'MEAN REVERSION MODEL'!H304</f>
        <v>0</v>
      </c>
      <c r="AA304">
        <f>'MEAN REVERSION MODEL'!I304</f>
        <v>0</v>
      </c>
      <c r="AB304">
        <f>'MEAN REVERSION MODEL'!J304</f>
        <v>0</v>
      </c>
      <c r="AC304" s="19">
        <f>'SHORT MODEL'!H304</f>
        <v>45986</v>
      </c>
      <c r="AD304" s="4">
        <f>'SHORT MODEL'!I304</f>
        <v>1</v>
      </c>
      <c r="AE304" s="19">
        <f>'SHORT MODEL'!J304</f>
        <v>46057</v>
      </c>
      <c r="AF304" s="26">
        <f>'SHORT MODEL'!K304</f>
        <v>-1.890593911924654</v>
      </c>
    </row>
    <row r="305" spans="1:32" x14ac:dyDescent="0.25">
      <c r="A305" s="14">
        <v>304</v>
      </c>
      <c r="B305" t="str">
        <f>MAIN!B305</f>
        <v>FTSEMIB Index</v>
      </c>
      <c r="C305" t="str">
        <f>MAIN!C305</f>
        <v>FTSE MIB INDEX</v>
      </c>
      <c r="D305" t="str">
        <f>MAIN!D305</f>
        <v>INDEX</v>
      </c>
      <c r="E305" s="4" t="s">
        <v>709</v>
      </c>
      <c r="F305">
        <f ca="1">MAIN!E305</f>
        <v>6</v>
      </c>
      <c r="G305">
        <f ca="1">'MEAN REVERSION MODEL'!K305</f>
        <v>9</v>
      </c>
      <c r="H305">
        <f ca="1">'SHORT MODEL'!M305</f>
        <v>2</v>
      </c>
      <c r="I305" s="19">
        <f>'BREAKOUTS+RETRACEMENTS'!F305</f>
        <v>0</v>
      </c>
      <c r="J305" s="19">
        <f>'BREAKOUTS+RETRACEMENTS'!G305</f>
        <v>0</v>
      </c>
      <c r="K305" s="19">
        <f>'BREAKOUTS+RETRACEMENTS'!H305</f>
        <v>0</v>
      </c>
      <c r="L305" s="19">
        <f>'BREAKOUTS+RETRACEMENTS'!I305</f>
        <v>0</v>
      </c>
      <c r="M305" s="19">
        <f>'BREAKOUTS+RETRACEMENTS'!J305</f>
        <v>0</v>
      </c>
      <c r="N305" s="19">
        <f>'BREAKOUTS+RETRACEMENTS'!K305</f>
        <v>0</v>
      </c>
      <c r="O305" s="5">
        <f>MAIN!F305</f>
        <v>64.602315389276228</v>
      </c>
      <c r="P305" s="19" t="str">
        <f>MAIN!U305</f>
        <v>POSITIVE</v>
      </c>
      <c r="Q305" s="19" t="str">
        <f>MAIN!V305</f>
        <v/>
      </c>
      <c r="R305" s="3" t="str">
        <f>MAIN!X305</f>
        <v>POSITIVE</v>
      </c>
      <c r="S305" s="19" t="str">
        <f>MAIN!AP305</f>
        <v>POSITIVE</v>
      </c>
      <c r="T305" s="19" t="str">
        <f>MAIN!AY305</f>
        <v>POSITIVE</v>
      </c>
      <c r="U305" s="26">
        <f>MAIN!AZ305</f>
        <v>78.270437965290412</v>
      </c>
      <c r="V305" s="4">
        <f>MAIN!BF305</f>
        <v>14</v>
      </c>
      <c r="W305" s="4">
        <f>MAIN!BH305</f>
        <v>0</v>
      </c>
      <c r="X305">
        <f>'MEAN REVERSION MODEL'!F305</f>
        <v>2</v>
      </c>
      <c r="Y305">
        <f>'MEAN REVERSION MODEL'!G305</f>
        <v>6</v>
      </c>
      <c r="Z305">
        <f>'MEAN REVERSION MODEL'!H305</f>
        <v>0</v>
      </c>
      <c r="AA305">
        <f>'MEAN REVERSION MODEL'!I305</f>
        <v>0</v>
      </c>
      <c r="AB305">
        <f>'MEAN REVERSION MODEL'!J305</f>
        <v>4</v>
      </c>
      <c r="AC305" s="19">
        <f>'SHORT MODEL'!H305</f>
        <v>46007</v>
      </c>
      <c r="AD305" s="4">
        <f>'SHORT MODEL'!I305</f>
        <v>1</v>
      </c>
      <c r="AE305" s="19">
        <f>'SHORT MODEL'!J305</f>
        <v>46051</v>
      </c>
      <c r="AF305" s="26">
        <f>'SHORT MODEL'!K305</f>
        <v>-12.776498181352494</v>
      </c>
    </row>
    <row r="306" spans="1:32" x14ac:dyDescent="0.25">
      <c r="A306" s="14">
        <v>305</v>
      </c>
      <c r="B306" t="str">
        <f>MAIN!B306</f>
        <v>HSCEI Index</v>
      </c>
      <c r="C306" t="str">
        <f>MAIN!C306</f>
        <v>HSCEI INDEX</v>
      </c>
      <c r="D306" t="str">
        <f>MAIN!D306</f>
        <v>INDEX</v>
      </c>
      <c r="E306" s="4" t="s">
        <v>709</v>
      </c>
      <c r="F306">
        <f ca="1">MAIN!E306</f>
        <v>4</v>
      </c>
      <c r="G306">
        <f ca="1">'MEAN REVERSION MODEL'!K306</f>
        <v>9</v>
      </c>
      <c r="H306">
        <f ca="1">'SHORT MODEL'!M306</f>
        <v>2</v>
      </c>
      <c r="I306" s="19">
        <f>'BREAKOUTS+RETRACEMENTS'!F306</f>
        <v>46051</v>
      </c>
      <c r="J306" s="19">
        <f>'BREAKOUTS+RETRACEMENTS'!G306</f>
        <v>0</v>
      </c>
      <c r="K306" s="19">
        <f>'BREAKOUTS+RETRACEMENTS'!H306</f>
        <v>0</v>
      </c>
      <c r="L306" s="19">
        <f>'BREAKOUTS+RETRACEMENTS'!I306</f>
        <v>0</v>
      </c>
      <c r="M306" s="19">
        <f>'BREAKOUTS+RETRACEMENTS'!J306</f>
        <v>46055</v>
      </c>
      <c r="N306" s="19">
        <f>'BREAKOUTS+RETRACEMENTS'!K306</f>
        <v>0</v>
      </c>
      <c r="O306" s="5">
        <f>MAIN!F306</f>
        <v>53.71641111988243</v>
      </c>
      <c r="P306" s="19" t="str">
        <f>MAIN!U306</f>
        <v>NEGATIVE</v>
      </c>
      <c r="Q306" s="19" t="str">
        <f>MAIN!V306</f>
        <v/>
      </c>
      <c r="R306" s="3" t="str">
        <f>MAIN!X306</f>
        <v>BUY</v>
      </c>
      <c r="S306" s="19" t="str">
        <f>MAIN!AP306</f>
        <v>NEGATIVE</v>
      </c>
      <c r="T306" s="19" t="str">
        <f>MAIN!AY306</f>
        <v>NEGATIVE</v>
      </c>
      <c r="U306" s="26">
        <f>MAIN!AZ306</f>
        <v>55.9352626828098</v>
      </c>
      <c r="V306" s="4">
        <f>MAIN!BF306</f>
        <v>2</v>
      </c>
      <c r="W306" s="4">
        <f>MAIN!BH306</f>
        <v>0</v>
      </c>
      <c r="X306">
        <f>'MEAN REVERSION MODEL'!F306</f>
        <v>2</v>
      </c>
      <c r="Y306">
        <f>'MEAN REVERSION MODEL'!G306</f>
        <v>6</v>
      </c>
      <c r="Z306">
        <f>'MEAN REVERSION MODEL'!H306</f>
        <v>0</v>
      </c>
      <c r="AA306">
        <f>'MEAN REVERSION MODEL'!I306</f>
        <v>0</v>
      </c>
      <c r="AB306">
        <f>'MEAN REVERSION MODEL'!J306</f>
        <v>3</v>
      </c>
      <c r="AC306" s="19">
        <f>'SHORT MODEL'!H306</f>
        <v>46007</v>
      </c>
      <c r="AD306" s="4">
        <f>'SHORT MODEL'!I306</f>
        <v>1</v>
      </c>
      <c r="AE306" s="19">
        <f>'SHORT MODEL'!J306</f>
        <v>46051</v>
      </c>
      <c r="AF306" s="26">
        <f>'SHORT MODEL'!K306</f>
        <v>-9.9410112921752543</v>
      </c>
    </row>
    <row r="307" spans="1:32" x14ac:dyDescent="0.25">
      <c r="A307" s="14">
        <v>306</v>
      </c>
      <c r="B307" t="str">
        <f>MAIN!B307</f>
        <v>HSI Index</v>
      </c>
      <c r="C307" t="str">
        <f>MAIN!C307</f>
        <v>HANG SENG INDEX</v>
      </c>
      <c r="D307" t="str">
        <f>MAIN!D307</f>
        <v>INDEX</v>
      </c>
      <c r="E307" s="4" t="s">
        <v>709</v>
      </c>
      <c r="F307">
        <f ca="1">MAIN!E307</f>
        <v>8</v>
      </c>
      <c r="G307">
        <f ca="1">'MEAN REVERSION MODEL'!K307</f>
        <v>9</v>
      </c>
      <c r="H307">
        <f ca="1">'SHORT MODEL'!M307</f>
        <v>2</v>
      </c>
      <c r="I307" s="19">
        <f>'BREAKOUTS+RETRACEMENTS'!F307</f>
        <v>45959</v>
      </c>
      <c r="J307" s="19">
        <f>'BREAKOUTS+RETRACEMENTS'!G307</f>
        <v>0</v>
      </c>
      <c r="K307" s="19">
        <f>'BREAKOUTS+RETRACEMENTS'!H307</f>
        <v>46007</v>
      </c>
      <c r="L307" s="19">
        <f>'BREAKOUTS+RETRACEMENTS'!I307</f>
        <v>0</v>
      </c>
      <c r="M307" s="19">
        <f>'BREAKOUTS+RETRACEMENTS'!J307</f>
        <v>0</v>
      </c>
      <c r="N307" s="19">
        <f>'BREAKOUTS+RETRACEMENTS'!K307</f>
        <v>0</v>
      </c>
      <c r="O307" s="5">
        <f>MAIN!F307</f>
        <v>56.551898009049793</v>
      </c>
      <c r="P307" s="19" t="str">
        <f>MAIN!U307</f>
        <v>NEGATIVE</v>
      </c>
      <c r="Q307" s="19" t="str">
        <f>MAIN!V307</f>
        <v/>
      </c>
      <c r="R307" s="3" t="str">
        <f>MAIN!X307</f>
        <v>POSITIVE</v>
      </c>
      <c r="S307" s="19" t="str">
        <f>MAIN!AP307</f>
        <v>BUY</v>
      </c>
      <c r="T307" s="19" t="str">
        <f>MAIN!AY307</f>
        <v>POSITIVE</v>
      </c>
      <c r="U307" s="26">
        <f>MAIN!AZ307</f>
        <v>62.769291671836619</v>
      </c>
      <c r="V307" s="4">
        <f>MAIN!BF307</f>
        <v>2</v>
      </c>
      <c r="W307" s="4">
        <f>MAIN!BH307</f>
        <v>0</v>
      </c>
      <c r="X307">
        <f>'MEAN REVERSION MODEL'!F307</f>
        <v>1</v>
      </c>
      <c r="Y307">
        <f>'MEAN REVERSION MODEL'!G307</f>
        <v>4</v>
      </c>
      <c r="Z307">
        <f>'MEAN REVERSION MODEL'!H307</f>
        <v>0</v>
      </c>
      <c r="AA307">
        <f>'MEAN REVERSION MODEL'!I307</f>
        <v>0</v>
      </c>
      <c r="AB307">
        <f>'MEAN REVERSION MODEL'!J307</f>
        <v>3</v>
      </c>
      <c r="AC307" s="19">
        <f>'SHORT MODEL'!H307</f>
        <v>45982</v>
      </c>
      <c r="AD307" s="4">
        <f>'SHORT MODEL'!I307</f>
        <v>1</v>
      </c>
      <c r="AE307" s="19">
        <f>'SHORT MODEL'!J307</f>
        <v>46056</v>
      </c>
      <c r="AF307" s="26">
        <f>'SHORT MODEL'!K307</f>
        <v>-4.1947786051399376</v>
      </c>
    </row>
    <row r="308" spans="1:32" x14ac:dyDescent="0.25">
      <c r="A308" s="14">
        <v>307</v>
      </c>
      <c r="B308" t="str">
        <f>MAIN!B308</f>
        <v>IBEX Index</v>
      </c>
      <c r="C308" t="str">
        <f>MAIN!C308</f>
        <v>IBEX 35 INDEX</v>
      </c>
      <c r="D308" t="str">
        <f>MAIN!D308</f>
        <v>INDEX</v>
      </c>
      <c r="E308" s="4" t="s">
        <v>709</v>
      </c>
      <c r="F308">
        <f ca="1">MAIN!E308</f>
        <v>1</v>
      </c>
      <c r="G308">
        <f ca="1">'MEAN REVERSION MODEL'!K308</f>
        <v>0</v>
      </c>
      <c r="H308">
        <f ca="1">'SHORT MODEL'!M308</f>
        <v>2</v>
      </c>
      <c r="I308" s="19">
        <f>'BREAKOUTS+RETRACEMENTS'!F308</f>
        <v>46056</v>
      </c>
      <c r="J308" s="19">
        <f>'BREAKOUTS+RETRACEMENTS'!G308</f>
        <v>0</v>
      </c>
      <c r="K308" s="19">
        <f>'BREAKOUTS+RETRACEMENTS'!H308</f>
        <v>46044</v>
      </c>
      <c r="L308" s="19">
        <f>'BREAKOUTS+RETRACEMENTS'!I308</f>
        <v>0</v>
      </c>
      <c r="M308" s="19">
        <f>'BREAKOUTS+RETRACEMENTS'!J308</f>
        <v>0</v>
      </c>
      <c r="N308" s="19">
        <f>'BREAKOUTS+RETRACEMENTS'!K308</f>
        <v>0</v>
      </c>
      <c r="O308" s="5">
        <f>MAIN!F308</f>
        <v>62.298130695979772</v>
      </c>
      <c r="P308" s="19" t="str">
        <f>MAIN!U308</f>
        <v>NEGATIVE</v>
      </c>
      <c r="Q308" s="19" t="str">
        <f>MAIN!V308</f>
        <v/>
      </c>
      <c r="R308" s="3" t="str">
        <f>MAIN!X308</f>
        <v>POSITIVE</v>
      </c>
      <c r="S308" s="19" t="str">
        <f>MAIN!AP308</f>
        <v>POSITIVE</v>
      </c>
      <c r="T308" s="19" t="str">
        <f>MAIN!AY308</f>
        <v>POSITIVE</v>
      </c>
      <c r="U308" s="26">
        <f>MAIN!AZ308</f>
        <v>85.998914602204977</v>
      </c>
      <c r="V308" s="4">
        <f>MAIN!BF308</f>
        <v>53</v>
      </c>
      <c r="W308" s="4">
        <f>MAIN!BH308</f>
        <v>0</v>
      </c>
      <c r="X308">
        <f>'MEAN REVERSION MODEL'!F308</f>
        <v>0</v>
      </c>
      <c r="Y308">
        <f>'MEAN REVERSION MODEL'!G308</f>
        <v>0</v>
      </c>
      <c r="Z308">
        <f>'MEAN REVERSION MODEL'!H308</f>
        <v>0</v>
      </c>
      <c r="AA308">
        <f>'MEAN REVERSION MODEL'!I308</f>
        <v>0</v>
      </c>
      <c r="AB308">
        <f>'MEAN REVERSION MODEL'!J308</f>
        <v>0</v>
      </c>
      <c r="AC308" s="19">
        <f>'SHORT MODEL'!H308</f>
        <v>45982</v>
      </c>
      <c r="AD308" s="4">
        <f>'SHORT MODEL'!I308</f>
        <v>1</v>
      </c>
      <c r="AE308" s="19">
        <f>'SHORT MODEL'!J308</f>
        <v>46056</v>
      </c>
      <c r="AF308" s="26">
        <f>'SHORT MODEL'!K308</f>
        <v>5.6073991289323573</v>
      </c>
    </row>
    <row r="309" spans="1:32" x14ac:dyDescent="0.25">
      <c r="A309" s="14">
        <v>308</v>
      </c>
      <c r="B309" t="str">
        <f>MAIN!B309</f>
        <v>IBOV Index</v>
      </c>
      <c r="C309" t="str">
        <f>MAIN!C309</f>
        <v>BRAZIL BOVESPA STOCK INDEX</v>
      </c>
      <c r="D309" t="str">
        <f>MAIN!D309</f>
        <v>INDEX</v>
      </c>
      <c r="E309" s="4" t="s">
        <v>709</v>
      </c>
      <c r="F309">
        <f ca="1">MAIN!E309</f>
        <v>3</v>
      </c>
      <c r="G309">
        <f ca="1">'MEAN REVERSION MODEL'!K309</f>
        <v>9</v>
      </c>
      <c r="H309">
        <f ca="1">'SHORT MODEL'!M309</f>
        <v>2</v>
      </c>
      <c r="I309" s="19">
        <f>'BREAKOUTS+RETRACEMENTS'!F309</f>
        <v>45958</v>
      </c>
      <c r="J309" s="19">
        <f>'BREAKOUTS+RETRACEMENTS'!G309</f>
        <v>0</v>
      </c>
      <c r="K309" s="19">
        <f>'BREAKOUTS+RETRACEMENTS'!H309</f>
        <v>0</v>
      </c>
      <c r="L309" s="19">
        <f>'BREAKOUTS+RETRACEMENTS'!I309</f>
        <v>0</v>
      </c>
      <c r="M309" s="19">
        <f>'BREAKOUTS+RETRACEMENTS'!J309</f>
        <v>0</v>
      </c>
      <c r="N309" s="19">
        <f>'BREAKOUTS+RETRACEMENTS'!K309</f>
        <v>0</v>
      </c>
      <c r="O309" s="5">
        <f>MAIN!F309</f>
        <v>72.100308430096362</v>
      </c>
      <c r="P309" s="19" t="str">
        <f>MAIN!U309</f>
        <v>POSITIVE</v>
      </c>
      <c r="Q309" s="19" t="str">
        <f>MAIN!V309</f>
        <v/>
      </c>
      <c r="R309" s="3" t="str">
        <f>MAIN!X309</f>
        <v>POSITIVE</v>
      </c>
      <c r="S309" s="19" t="str">
        <f>MAIN!AP309</f>
        <v>POSITIVE</v>
      </c>
      <c r="T309" s="19" t="str">
        <f>MAIN!AY309</f>
        <v>POSITIVE</v>
      </c>
      <c r="U309" s="26">
        <f>MAIN!AZ309</f>
        <v>94.509880402871588</v>
      </c>
      <c r="V309" s="4">
        <f>MAIN!BF309</f>
        <v>35</v>
      </c>
      <c r="W309" s="4">
        <f>MAIN!BH309</f>
        <v>0</v>
      </c>
      <c r="X309">
        <f>'MEAN REVERSION MODEL'!F309</f>
        <v>2</v>
      </c>
      <c r="Y309">
        <f>'MEAN REVERSION MODEL'!G309</f>
        <v>3</v>
      </c>
      <c r="Z309">
        <f>'MEAN REVERSION MODEL'!H309</f>
        <v>0</v>
      </c>
      <c r="AA309">
        <f>'MEAN REVERSION MODEL'!I309</f>
        <v>1</v>
      </c>
      <c r="AB309">
        <f>'MEAN REVERSION MODEL'!J309</f>
        <v>0</v>
      </c>
      <c r="AC309" s="19">
        <f>'SHORT MODEL'!H309</f>
        <v>45981</v>
      </c>
      <c r="AD309" s="4">
        <f>'SHORT MODEL'!I309</f>
        <v>1</v>
      </c>
      <c r="AE309" s="19">
        <f>'SHORT MODEL'!J309</f>
        <v>46063</v>
      </c>
      <c r="AF309" s="26">
        <f>'SHORT MODEL'!K309</f>
        <v>-4.7311496653930192</v>
      </c>
    </row>
    <row r="310" spans="1:32" x14ac:dyDescent="0.25">
      <c r="A310" s="14">
        <v>309</v>
      </c>
      <c r="B310" t="str">
        <f>MAIN!B310</f>
        <v>INDU Index</v>
      </c>
      <c r="C310" t="str">
        <f>MAIN!C310</f>
        <v>DOW JONES INDUSTRIAL AVERAGE INDEX</v>
      </c>
      <c r="D310" t="str">
        <f>MAIN!D310</f>
        <v>INDEX</v>
      </c>
      <c r="E310" s="4" t="s">
        <v>709</v>
      </c>
      <c r="F310">
        <f ca="1">MAIN!E310</f>
        <v>5</v>
      </c>
      <c r="G310">
        <f ca="1">'MEAN REVERSION MODEL'!K310</f>
        <v>9</v>
      </c>
      <c r="H310">
        <f ca="1">'SHORT MODEL'!M310</f>
        <v>2</v>
      </c>
      <c r="I310" s="19">
        <f>'BREAKOUTS+RETRACEMENTS'!F310</f>
        <v>45960</v>
      </c>
      <c r="J310" s="19">
        <f>'BREAKOUTS+RETRACEMENTS'!G310</f>
        <v>0</v>
      </c>
      <c r="K310" s="19">
        <f>'BREAKOUTS+RETRACEMENTS'!H310</f>
        <v>45957</v>
      </c>
      <c r="L310" s="19">
        <f>'BREAKOUTS+RETRACEMENTS'!I310</f>
        <v>0</v>
      </c>
      <c r="M310" s="19">
        <f>'BREAKOUTS+RETRACEMENTS'!J310</f>
        <v>0</v>
      </c>
      <c r="N310" s="19">
        <f>'BREAKOUTS+RETRACEMENTS'!K310</f>
        <v>0</v>
      </c>
      <c r="O310" s="5">
        <f>MAIN!F310</f>
        <v>61.761759635706611</v>
      </c>
      <c r="P310" s="19" t="str">
        <f>MAIN!U310</f>
        <v>NEGATIVE</v>
      </c>
      <c r="Q310" s="19" t="str">
        <f>MAIN!V310</f>
        <v/>
      </c>
      <c r="R310" s="3" t="str">
        <f>MAIN!X310</f>
        <v>POSITIVE</v>
      </c>
      <c r="S310" s="19" t="str">
        <f>MAIN!AP310</f>
        <v>POSITIVE</v>
      </c>
      <c r="T310" s="19" t="str">
        <f>MAIN!AY310</f>
        <v>POSITIVE</v>
      </c>
      <c r="U310" s="26">
        <f>MAIN!AZ310</f>
        <v>76.090672526712808</v>
      </c>
      <c r="V310" s="4">
        <f>MAIN!BF310</f>
        <v>3</v>
      </c>
      <c r="W310" s="4">
        <f>MAIN!BH310</f>
        <v>0</v>
      </c>
      <c r="X310">
        <f>'MEAN REVERSION MODEL'!F310</f>
        <v>2</v>
      </c>
      <c r="Y310">
        <f>'MEAN REVERSION MODEL'!G310</f>
        <v>7</v>
      </c>
      <c r="Z310">
        <f>'MEAN REVERSION MODEL'!H310</f>
        <v>0</v>
      </c>
      <c r="AA310">
        <f>'MEAN REVERSION MODEL'!I310</f>
        <v>0</v>
      </c>
      <c r="AB310">
        <f>'MEAN REVERSION MODEL'!J310</f>
        <v>3</v>
      </c>
      <c r="AC310" s="19">
        <f>'SHORT MODEL'!H310</f>
        <v>45986</v>
      </c>
      <c r="AD310" s="4">
        <f>'SHORT MODEL'!I310</f>
        <v>1</v>
      </c>
      <c r="AE310" s="19">
        <f>'SHORT MODEL'!J310</f>
        <v>46057</v>
      </c>
      <c r="AF310" s="26">
        <f>'SHORT MODEL'!K310</f>
        <v>-1.3965056874512669</v>
      </c>
    </row>
    <row r="311" spans="1:32" x14ac:dyDescent="0.25">
      <c r="A311" s="14">
        <v>310</v>
      </c>
      <c r="B311" t="str">
        <f>MAIN!B311</f>
        <v>KOSPI Index</v>
      </c>
      <c r="C311" t="str">
        <f>MAIN!C311</f>
        <v>KOSPI INDEX</v>
      </c>
      <c r="D311" t="str">
        <f>MAIN!D311</f>
        <v>INDEX</v>
      </c>
      <c r="E311" s="4" t="s">
        <v>709</v>
      </c>
      <c r="F311">
        <f ca="1">MAIN!E311</f>
        <v>5</v>
      </c>
      <c r="G311">
        <f ca="1">'MEAN REVERSION MODEL'!K311</f>
        <v>9</v>
      </c>
      <c r="H311">
        <f ca="1">'SHORT MODEL'!M311</f>
        <v>2</v>
      </c>
      <c r="I311" s="19">
        <f>'BREAKOUTS+RETRACEMENTS'!F311</f>
        <v>45966</v>
      </c>
      <c r="J311" s="19">
        <f>'BREAKOUTS+RETRACEMENTS'!G311</f>
        <v>0</v>
      </c>
      <c r="K311" s="19">
        <f>'BREAKOUTS+RETRACEMENTS'!H311</f>
        <v>0</v>
      </c>
      <c r="L311" s="19">
        <f>'BREAKOUTS+RETRACEMENTS'!I311</f>
        <v>0</v>
      </c>
      <c r="M311" s="19">
        <f>'BREAKOUTS+RETRACEMENTS'!J311</f>
        <v>0</v>
      </c>
      <c r="N311" s="19">
        <f>'BREAKOUTS+RETRACEMENTS'!K311</f>
        <v>0</v>
      </c>
      <c r="O311" s="5">
        <f>MAIN!F311</f>
        <v>65.09640361368497</v>
      </c>
      <c r="P311" s="19" t="str">
        <f>MAIN!U311</f>
        <v>POSITIVE</v>
      </c>
      <c r="Q311" s="19" t="str">
        <f>MAIN!V311</f>
        <v/>
      </c>
      <c r="R311" s="3" t="str">
        <f>MAIN!X311</f>
        <v>POSITIVE</v>
      </c>
      <c r="S311" s="19" t="str">
        <f>MAIN!AP311</f>
        <v>POSITIVE</v>
      </c>
      <c r="T311" s="19" t="str">
        <f>MAIN!AY311</f>
        <v>POSITIVE</v>
      </c>
      <c r="U311" s="26">
        <f>MAIN!AZ311</f>
        <v>83.408503707716108</v>
      </c>
      <c r="V311" s="4">
        <f>MAIN!BF311</f>
        <v>34</v>
      </c>
      <c r="W311" s="4">
        <f>MAIN!BH311</f>
        <v>0</v>
      </c>
      <c r="X311">
        <f>'MEAN REVERSION MODEL'!F311</f>
        <v>1</v>
      </c>
      <c r="Y311">
        <f>'MEAN REVERSION MODEL'!G311</f>
        <v>3</v>
      </c>
      <c r="Z311">
        <f>'MEAN REVERSION MODEL'!H311</f>
        <v>0</v>
      </c>
      <c r="AA311">
        <f>'MEAN REVERSION MODEL'!I311</f>
        <v>1</v>
      </c>
      <c r="AB311">
        <f>'MEAN REVERSION MODEL'!J311</f>
        <v>0</v>
      </c>
      <c r="AC311" s="19">
        <f>'SHORT MODEL'!H311</f>
        <v>45982</v>
      </c>
      <c r="AD311" s="4">
        <f>'SHORT MODEL'!I311</f>
        <v>1</v>
      </c>
      <c r="AE311" s="19">
        <f>'SHORT MODEL'!J311</f>
        <v>46063</v>
      </c>
      <c r="AF311" s="26">
        <f>'SHORT MODEL'!K311</f>
        <v>0.34324672834507908</v>
      </c>
    </row>
    <row r="312" spans="1:32" x14ac:dyDescent="0.25">
      <c r="A312" s="14">
        <v>311</v>
      </c>
      <c r="B312" t="str">
        <f>MAIN!B312</f>
        <v>MEXBOL Index</v>
      </c>
      <c r="C312" t="str">
        <f>MAIN!C312</f>
        <v>MEXICO BOLSA INDEX</v>
      </c>
      <c r="D312" t="str">
        <f>MAIN!D312</f>
        <v>INDEX</v>
      </c>
      <c r="E312" s="4" t="s">
        <v>709</v>
      </c>
      <c r="F312">
        <f ca="1">MAIN!E312</f>
        <v>5</v>
      </c>
      <c r="G312">
        <f ca="1">'MEAN REVERSION MODEL'!K312</f>
        <v>9</v>
      </c>
      <c r="H312">
        <f ca="1">'SHORT MODEL'!M312</f>
        <v>2</v>
      </c>
      <c r="I312" s="19">
        <f>'BREAKOUTS+RETRACEMENTS'!F312</f>
        <v>46031</v>
      </c>
      <c r="J312" s="19">
        <f>'BREAKOUTS+RETRACEMENTS'!G312</f>
        <v>0</v>
      </c>
      <c r="K312" s="19">
        <f>'BREAKOUTS+RETRACEMENTS'!H312</f>
        <v>0</v>
      </c>
      <c r="L312" s="19">
        <f>'BREAKOUTS+RETRACEMENTS'!I312</f>
        <v>45959</v>
      </c>
      <c r="M312" s="19">
        <f>'BREAKOUTS+RETRACEMENTS'!J312</f>
        <v>0</v>
      </c>
      <c r="N312" s="19">
        <f>'BREAKOUTS+RETRACEMENTS'!K312</f>
        <v>0</v>
      </c>
      <c r="O312" s="5">
        <f>MAIN!F312</f>
        <v>66.83615602953688</v>
      </c>
      <c r="P312" s="19" t="str">
        <f>MAIN!U312</f>
        <v>POSITIVE</v>
      </c>
      <c r="Q312" s="19" t="str">
        <f>MAIN!V312</f>
        <v/>
      </c>
      <c r="R312" s="3" t="str">
        <f>MAIN!X312</f>
        <v>POSITIVE</v>
      </c>
      <c r="S312" s="19" t="str">
        <f>MAIN!AP312</f>
        <v>POSITIVE</v>
      </c>
      <c r="T312" s="19" t="str">
        <f>MAIN!AY312</f>
        <v>POSITIVE</v>
      </c>
      <c r="U312" s="26">
        <f>MAIN!AZ312</f>
        <v>83.653986167778427</v>
      </c>
      <c r="V312" s="4">
        <f>MAIN!BF312</f>
        <v>36</v>
      </c>
      <c r="W312" s="4">
        <f>MAIN!BH312</f>
        <v>0</v>
      </c>
      <c r="X312">
        <f>'MEAN REVERSION MODEL'!F312</f>
        <v>1</v>
      </c>
      <c r="Y312">
        <f>'MEAN REVERSION MODEL'!G312</f>
        <v>3</v>
      </c>
      <c r="Z312">
        <f>'MEAN REVERSION MODEL'!H312</f>
        <v>0</v>
      </c>
      <c r="AA312">
        <f>'MEAN REVERSION MODEL'!I312</f>
        <v>1</v>
      </c>
      <c r="AB312">
        <f>'MEAN REVERSION MODEL'!J312</f>
        <v>0</v>
      </c>
      <c r="AC312" s="19">
        <f>'SHORT MODEL'!H312</f>
        <v>45981</v>
      </c>
      <c r="AD312" s="4">
        <f>'SHORT MODEL'!I312</f>
        <v>1</v>
      </c>
      <c r="AE312" s="19">
        <f>'SHORT MODEL'!J312</f>
        <v>46063</v>
      </c>
      <c r="AF312" s="26">
        <f>'SHORT MODEL'!K312</f>
        <v>1.9548960651990512</v>
      </c>
    </row>
    <row r="313" spans="1:32" x14ac:dyDescent="0.25">
      <c r="A313" s="14">
        <v>312</v>
      </c>
      <c r="B313" t="str">
        <f>MAIN!B313</f>
        <v>MID Index</v>
      </c>
      <c r="C313" t="str">
        <f>MAIN!C313</f>
        <v>S&amp;P Midcap 400 Index</v>
      </c>
      <c r="D313" t="str">
        <f>MAIN!D313</f>
        <v>INDEX</v>
      </c>
      <c r="E313" s="4" t="s">
        <v>709</v>
      </c>
      <c r="F313">
        <f ca="1">MAIN!E313</f>
        <v>2</v>
      </c>
      <c r="G313">
        <f ca="1">'MEAN REVERSION MODEL'!K313</f>
        <v>9</v>
      </c>
      <c r="H313">
        <f ca="1">'SHORT MODEL'!M313</f>
        <v>4</v>
      </c>
      <c r="I313" s="19">
        <f>'BREAKOUTS+RETRACEMENTS'!F313</f>
        <v>45958</v>
      </c>
      <c r="J313" s="19">
        <f>'BREAKOUTS+RETRACEMENTS'!G313</f>
        <v>0</v>
      </c>
      <c r="K313" s="19">
        <f>'BREAKOUTS+RETRACEMENTS'!H313</f>
        <v>45958</v>
      </c>
      <c r="L313" s="19">
        <f>'BREAKOUTS+RETRACEMENTS'!I313</f>
        <v>0</v>
      </c>
      <c r="M313" s="19">
        <f>'BREAKOUTS+RETRACEMENTS'!J313</f>
        <v>0</v>
      </c>
      <c r="N313" s="19">
        <f>'BREAKOUTS+RETRACEMENTS'!K313</f>
        <v>0</v>
      </c>
      <c r="O313" s="5">
        <f>MAIN!F313</f>
        <v>68.447805366244495</v>
      </c>
      <c r="P313" s="19" t="str">
        <f>MAIN!U313</f>
        <v>POSITIVE</v>
      </c>
      <c r="Q313" s="19" t="str">
        <f>MAIN!V313</f>
        <v/>
      </c>
      <c r="R313" s="3" t="str">
        <f>MAIN!X313</f>
        <v>POSITIVE</v>
      </c>
      <c r="S313" s="19" t="str">
        <f>MAIN!AP313</f>
        <v>POSITIVE</v>
      </c>
      <c r="T313" s="19" t="str">
        <f>MAIN!AY313</f>
        <v>POSITIVE</v>
      </c>
      <c r="U313" s="26">
        <f>MAIN!AZ313</f>
        <v>78.314095975153322</v>
      </c>
      <c r="V313" s="4">
        <f>MAIN!BF313</f>
        <v>52</v>
      </c>
      <c r="W313" s="4">
        <f>MAIN!BH313</f>
        <v>0</v>
      </c>
      <c r="X313">
        <f>'MEAN REVERSION MODEL'!F313</f>
        <v>1</v>
      </c>
      <c r="Y313">
        <f>'MEAN REVERSION MODEL'!G313</f>
        <v>6</v>
      </c>
      <c r="Z313">
        <f>'MEAN REVERSION MODEL'!H313</f>
        <v>0</v>
      </c>
      <c r="AA313">
        <f>'MEAN REVERSION MODEL'!I313</f>
        <v>0</v>
      </c>
      <c r="AB313">
        <f>'MEAN REVERSION MODEL'!J313</f>
        <v>4</v>
      </c>
      <c r="AC313" s="19">
        <f>'SHORT MODEL'!H313</f>
        <v>45982</v>
      </c>
      <c r="AD313" s="4">
        <f>'SHORT MODEL'!I313</f>
        <v>1</v>
      </c>
      <c r="AE313" s="19">
        <f>'SHORT MODEL'!J313</f>
        <v>46050</v>
      </c>
      <c r="AF313" s="26">
        <f>'SHORT MODEL'!K313</f>
        <v>-20.737077711746004</v>
      </c>
    </row>
    <row r="314" spans="1:32" x14ac:dyDescent="0.25">
      <c r="A314" s="14">
        <v>313</v>
      </c>
      <c r="B314" t="str">
        <f>MAIN!B314</f>
        <v>NDX Index</v>
      </c>
      <c r="C314" t="str">
        <f>MAIN!C314</f>
        <v>NASDAQ 100 INDEX</v>
      </c>
      <c r="D314" t="str">
        <f>MAIN!D314</f>
        <v>INDEX</v>
      </c>
      <c r="E314" s="4" t="s">
        <v>709</v>
      </c>
      <c r="F314">
        <f ca="1">MAIN!E314</f>
        <v>-1</v>
      </c>
      <c r="G314">
        <f ca="1">'MEAN REVERSION MODEL'!K314</f>
        <v>9</v>
      </c>
      <c r="H314">
        <f ca="1">'SHORT MODEL'!M314</f>
        <v>2</v>
      </c>
      <c r="I314" s="19">
        <f>'BREAKOUTS+RETRACEMENTS'!F314</f>
        <v>45959</v>
      </c>
      <c r="J314" s="19">
        <f>'BREAKOUTS+RETRACEMENTS'!G314</f>
        <v>0</v>
      </c>
      <c r="K314" s="19">
        <f>'BREAKOUTS+RETRACEMENTS'!H314</f>
        <v>45965</v>
      </c>
      <c r="L314" s="19">
        <f>'BREAKOUTS+RETRACEMENTS'!I314</f>
        <v>0</v>
      </c>
      <c r="M314" s="19">
        <f>'BREAKOUTS+RETRACEMENTS'!J314</f>
        <v>0</v>
      </c>
      <c r="N314" s="19">
        <f>'BREAKOUTS+RETRACEMENTS'!K314</f>
        <v>0</v>
      </c>
      <c r="O314" s="5">
        <f>MAIN!F314</f>
        <v>45.755831589347181</v>
      </c>
      <c r="P314" s="19" t="str">
        <f>MAIN!U314</f>
        <v>NEGATIVE</v>
      </c>
      <c r="Q314" s="19" t="str">
        <f>MAIN!V314</f>
        <v/>
      </c>
      <c r="R314" s="3" t="str">
        <f>MAIN!X314</f>
        <v>NEGATIVE</v>
      </c>
      <c r="S314" s="19" t="str">
        <f>MAIN!AP314</f>
        <v>NEGATIVE</v>
      </c>
      <c r="T314" s="19" t="str">
        <f>MAIN!AY314</f>
        <v>NEGATIVE</v>
      </c>
      <c r="U314" s="26">
        <f>MAIN!AZ314</f>
        <v>41.077432624158241</v>
      </c>
      <c r="V314" s="4">
        <f>MAIN!BF314</f>
        <v>0</v>
      </c>
      <c r="W314" s="4">
        <f>MAIN!BH314</f>
        <v>0</v>
      </c>
      <c r="X314">
        <f>'MEAN REVERSION MODEL'!F314</f>
        <v>5</v>
      </c>
      <c r="Y314">
        <f>'MEAN REVERSION MODEL'!G314</f>
        <v>2</v>
      </c>
      <c r="Z314">
        <f>'MEAN REVERSION MODEL'!H314</f>
        <v>0</v>
      </c>
      <c r="AA314">
        <f>'MEAN REVERSION MODEL'!I314</f>
        <v>1</v>
      </c>
      <c r="AB314">
        <f>'MEAN REVERSION MODEL'!J314</f>
        <v>0</v>
      </c>
      <c r="AC314" s="19">
        <f>'SHORT MODEL'!H314</f>
        <v>45980</v>
      </c>
      <c r="AD314" s="4">
        <f>'SHORT MODEL'!I314</f>
        <v>1</v>
      </c>
      <c r="AE314" s="19">
        <f>'SHORT MODEL'!J314</f>
        <v>46063</v>
      </c>
      <c r="AF314" s="26">
        <f>'SHORT MODEL'!K314</f>
        <v>6.0335480670628812</v>
      </c>
    </row>
    <row r="315" spans="1:32" x14ac:dyDescent="0.25">
      <c r="A315" s="14">
        <v>314</v>
      </c>
      <c r="B315" t="str">
        <f>MAIN!B315</f>
        <v>NKY Index</v>
      </c>
      <c r="C315" t="str">
        <f>MAIN!C315</f>
        <v>NIKKEI 225 INDEX</v>
      </c>
      <c r="D315" t="str">
        <f>MAIN!D315</f>
        <v>INDEX</v>
      </c>
      <c r="E315" s="4" t="s">
        <v>709</v>
      </c>
      <c r="F315">
        <f ca="1">MAIN!E315</f>
        <v>5</v>
      </c>
      <c r="G315">
        <f ca="1">'MEAN REVERSION MODEL'!K315</f>
        <v>9</v>
      </c>
      <c r="H315">
        <f ca="1">'SHORT MODEL'!M315</f>
        <v>2</v>
      </c>
      <c r="I315" s="19">
        <f>'BREAKOUTS+RETRACEMENTS'!F315</f>
        <v>45996</v>
      </c>
      <c r="J315" s="19">
        <f>'BREAKOUTS+RETRACEMENTS'!G315</f>
        <v>0</v>
      </c>
      <c r="K315" s="19">
        <f>'BREAKOUTS+RETRACEMENTS'!H315</f>
        <v>0</v>
      </c>
      <c r="L315" s="19">
        <f>'BREAKOUTS+RETRACEMENTS'!I315</f>
        <v>45958</v>
      </c>
      <c r="M315" s="19">
        <f>'BREAKOUTS+RETRACEMENTS'!J315</f>
        <v>0</v>
      </c>
      <c r="N315" s="19">
        <f>'BREAKOUTS+RETRACEMENTS'!K315</f>
        <v>0</v>
      </c>
      <c r="O315" s="5">
        <f>MAIN!F315</f>
        <v>72.52645736818117</v>
      </c>
      <c r="P315" s="19" t="str">
        <f>MAIN!U315</f>
        <v>POSITIVE</v>
      </c>
      <c r="Q315" s="19" t="str">
        <f>MAIN!V315</f>
        <v/>
      </c>
      <c r="R315" s="3" t="str">
        <f>MAIN!X315</f>
        <v>POSITIVE</v>
      </c>
      <c r="S315" s="19" t="str">
        <f>MAIN!AP315</f>
        <v>POSITIVE</v>
      </c>
      <c r="T315" s="19" t="str">
        <f>MAIN!AY315</f>
        <v>POSITIVE</v>
      </c>
      <c r="U315" s="26">
        <f>MAIN!AZ315</f>
        <v>86.805564312552576</v>
      </c>
      <c r="V315" s="4">
        <f>MAIN!BF315</f>
        <v>33</v>
      </c>
      <c r="W315" s="4">
        <f>MAIN!BH315</f>
        <v>0</v>
      </c>
      <c r="X315">
        <f>'MEAN REVERSION MODEL'!F315</f>
        <v>1</v>
      </c>
      <c r="Y315">
        <f>'MEAN REVERSION MODEL'!G315</f>
        <v>3</v>
      </c>
      <c r="Z315">
        <f>'MEAN REVERSION MODEL'!H315</f>
        <v>0</v>
      </c>
      <c r="AA315">
        <f>'MEAN REVERSION MODEL'!I315</f>
        <v>1</v>
      </c>
      <c r="AB315">
        <f>'MEAN REVERSION MODEL'!J315</f>
        <v>0</v>
      </c>
      <c r="AC315" s="19">
        <f>'SHORT MODEL'!H315</f>
        <v>45981</v>
      </c>
      <c r="AD315" s="4">
        <f>'SHORT MODEL'!I315</f>
        <v>1</v>
      </c>
      <c r="AE315" s="19">
        <f>'SHORT MODEL'!J315</f>
        <v>46063</v>
      </c>
      <c r="AF315" s="26">
        <f>'SHORT MODEL'!K315</f>
        <v>1.7900960898281255</v>
      </c>
    </row>
    <row r="316" spans="1:32" x14ac:dyDescent="0.25">
      <c r="A316" s="14">
        <v>315</v>
      </c>
      <c r="B316" t="str">
        <f>MAIN!B316</f>
        <v>NYA Index</v>
      </c>
      <c r="C316" t="str">
        <f>MAIN!C316</f>
        <v>New York Stock Exchange Composite Index</v>
      </c>
      <c r="D316" t="str">
        <f>MAIN!D316</f>
        <v>INDEX</v>
      </c>
      <c r="E316" s="4" t="s">
        <v>709</v>
      </c>
      <c r="F316">
        <f ca="1">MAIN!E316</f>
        <v>2</v>
      </c>
      <c r="G316">
        <f ca="1">'MEAN REVERSION MODEL'!K316</f>
        <v>9</v>
      </c>
      <c r="H316">
        <f ca="1">'SHORT MODEL'!M316</f>
        <v>6</v>
      </c>
      <c r="I316" s="19">
        <f>'BREAKOUTS+RETRACEMENTS'!F316</f>
        <v>45958</v>
      </c>
      <c r="J316" s="19">
        <f>'BREAKOUTS+RETRACEMENTS'!G316</f>
        <v>0</v>
      </c>
      <c r="K316" s="19">
        <f>'BREAKOUTS+RETRACEMENTS'!H316</f>
        <v>45958</v>
      </c>
      <c r="L316" s="19">
        <f>'BREAKOUTS+RETRACEMENTS'!I316</f>
        <v>0</v>
      </c>
      <c r="M316" s="19">
        <f>'BREAKOUTS+RETRACEMENTS'!J316</f>
        <v>0</v>
      </c>
      <c r="N316" s="19">
        <f>'BREAKOUTS+RETRACEMENTS'!K316</f>
        <v>0</v>
      </c>
      <c r="O316" s="5">
        <f>MAIN!F316</f>
        <v>68.283005390941497</v>
      </c>
      <c r="P316" s="19" t="str">
        <f>MAIN!U316</f>
        <v>POSITIVE</v>
      </c>
      <c r="Q316" s="19" t="str">
        <f>MAIN!V316</f>
        <v/>
      </c>
      <c r="R316" s="3" t="str">
        <f>MAIN!X316</f>
        <v>POSITIVE</v>
      </c>
      <c r="S316" s="19" t="str">
        <f>MAIN!AP316</f>
        <v>POSITIVE</v>
      </c>
      <c r="T316" s="19" t="str">
        <f>MAIN!AY316</f>
        <v>POSITIVE</v>
      </c>
      <c r="U316" s="26">
        <f>MAIN!AZ316</f>
        <v>89.487882186531252</v>
      </c>
      <c r="V316" s="4">
        <f>MAIN!BF316</f>
        <v>52</v>
      </c>
      <c r="W316" s="4">
        <f>MAIN!BH316</f>
        <v>0</v>
      </c>
      <c r="X316">
        <f>'MEAN REVERSION MODEL'!F316</f>
        <v>1</v>
      </c>
      <c r="Y316">
        <f>'MEAN REVERSION MODEL'!G316</f>
        <v>6</v>
      </c>
      <c r="Z316">
        <f>'MEAN REVERSION MODEL'!H316</f>
        <v>0</v>
      </c>
      <c r="AA316">
        <f>'MEAN REVERSION MODEL'!I316</f>
        <v>0</v>
      </c>
      <c r="AB316">
        <f>'MEAN REVERSION MODEL'!J316</f>
        <v>4</v>
      </c>
      <c r="AC316" s="19">
        <f>'SHORT MODEL'!H316</f>
        <v>45982</v>
      </c>
      <c r="AD316" s="4">
        <f>'SHORT MODEL'!I316</f>
        <v>1</v>
      </c>
      <c r="AE316" s="19">
        <f>'SHORT MODEL'!J316</f>
        <v>46034</v>
      </c>
      <c r="AF316" s="26">
        <f>'SHORT MODEL'!K316</f>
        <v>-17.530398035910132</v>
      </c>
    </row>
    <row r="317" spans="1:32" x14ac:dyDescent="0.25">
      <c r="A317" s="14">
        <v>316</v>
      </c>
      <c r="B317" t="str">
        <f>MAIN!B317</f>
        <v>OEX Index</v>
      </c>
      <c r="C317" t="str">
        <f>MAIN!C317</f>
        <v>S&amp;P 100 INDEX</v>
      </c>
      <c r="D317" t="str">
        <f>MAIN!D317</f>
        <v>INDEX</v>
      </c>
      <c r="E317" s="4" t="s">
        <v>709</v>
      </c>
      <c r="F317">
        <f ca="1">MAIN!E317</f>
        <v>-1</v>
      </c>
      <c r="G317">
        <f ca="1">'MEAN REVERSION MODEL'!K317</f>
        <v>12</v>
      </c>
      <c r="H317">
        <f ca="1">'SHORT MODEL'!M317</f>
        <v>2</v>
      </c>
      <c r="I317" s="19">
        <f>'BREAKOUTS+RETRACEMENTS'!F317</f>
        <v>45958</v>
      </c>
      <c r="J317" s="19">
        <f>'BREAKOUTS+RETRACEMENTS'!G317</f>
        <v>0</v>
      </c>
      <c r="K317" s="19">
        <f>'BREAKOUTS+RETRACEMENTS'!H317</f>
        <v>0</v>
      </c>
      <c r="L317" s="19">
        <f>'BREAKOUTS+RETRACEMENTS'!I317</f>
        <v>0</v>
      </c>
      <c r="M317" s="19">
        <f>'BREAKOUTS+RETRACEMENTS'!J317</f>
        <v>0</v>
      </c>
      <c r="N317" s="19">
        <f>'BREAKOUTS+RETRACEMENTS'!K317</f>
        <v>0</v>
      </c>
      <c r="O317" s="5">
        <f>MAIN!F317</f>
        <v>48.962511265178179</v>
      </c>
      <c r="P317" s="19" t="str">
        <f>MAIN!U317</f>
        <v>NEGATIVE</v>
      </c>
      <c r="Q317" s="19" t="str">
        <f>MAIN!V317</f>
        <v/>
      </c>
      <c r="R317" s="3" t="str">
        <f>MAIN!X317</f>
        <v>NEGATIVE</v>
      </c>
      <c r="S317" s="19" t="str">
        <f>MAIN!AP317</f>
        <v>NEGATIVE</v>
      </c>
      <c r="T317" s="19" t="str">
        <f>MAIN!AY317</f>
        <v>NEGATIVE</v>
      </c>
      <c r="U317" s="26">
        <f>MAIN!AZ317</f>
        <v>47.889397873457291</v>
      </c>
      <c r="V317" s="4">
        <f>MAIN!BF317</f>
        <v>0</v>
      </c>
      <c r="W317" s="4">
        <f>MAIN!BH317</f>
        <v>0</v>
      </c>
      <c r="X317">
        <f>'MEAN REVERSION MODEL'!F317</f>
        <v>1</v>
      </c>
      <c r="Y317">
        <f>'MEAN REVERSION MODEL'!G317</f>
        <v>6</v>
      </c>
      <c r="Z317">
        <f>'MEAN REVERSION MODEL'!H317</f>
        <v>0</v>
      </c>
      <c r="AA317">
        <f>'MEAN REVERSION MODEL'!I317</f>
        <v>1</v>
      </c>
      <c r="AB317">
        <f>'MEAN REVERSION MODEL'!J317</f>
        <v>4</v>
      </c>
      <c r="AC317" s="19">
        <f>'SHORT MODEL'!H317</f>
        <v>45982</v>
      </c>
      <c r="AD317" s="4">
        <f>'SHORT MODEL'!I317</f>
        <v>1</v>
      </c>
      <c r="AE317" s="19">
        <f>'SHORT MODEL'!J317</f>
        <v>46050</v>
      </c>
      <c r="AF317" s="26">
        <f>'SHORT MODEL'!K317</f>
        <v>-13.23666767515185</v>
      </c>
    </row>
    <row r="318" spans="1:32" x14ac:dyDescent="0.25">
      <c r="A318" s="14">
        <v>317</v>
      </c>
      <c r="B318" t="str">
        <f>MAIN!B318</f>
        <v>RAY Index</v>
      </c>
      <c r="C318" t="str">
        <f>MAIN!C318</f>
        <v>RUSSELL 3000 INDEX</v>
      </c>
      <c r="D318" t="str">
        <f>MAIN!D318</f>
        <v>INDEX</v>
      </c>
      <c r="E318" s="4" t="s">
        <v>709</v>
      </c>
      <c r="F318">
        <f ca="1">MAIN!E318</f>
        <v>5</v>
      </c>
      <c r="G318">
        <f ca="1">'MEAN REVERSION MODEL'!K318</f>
        <v>12</v>
      </c>
      <c r="H318">
        <f ca="1">'SHORT MODEL'!M318</f>
        <v>2</v>
      </c>
      <c r="I318" s="19">
        <f>'BREAKOUTS+RETRACEMENTS'!F318</f>
        <v>45958</v>
      </c>
      <c r="J318" s="19">
        <f>'BREAKOUTS+RETRACEMENTS'!G318</f>
        <v>0</v>
      </c>
      <c r="K318" s="19">
        <f>'BREAKOUTS+RETRACEMENTS'!H318</f>
        <v>0</v>
      </c>
      <c r="L318" s="19">
        <f>'BREAKOUTS+RETRACEMENTS'!I318</f>
        <v>0</v>
      </c>
      <c r="M318" s="19">
        <f>'BREAKOUTS+RETRACEMENTS'!J318</f>
        <v>0</v>
      </c>
      <c r="N318" s="19">
        <f>'BREAKOUTS+RETRACEMENTS'!K318</f>
        <v>0</v>
      </c>
      <c r="O318" s="5">
        <f>MAIN!F318</f>
        <v>53.256241625935665</v>
      </c>
      <c r="P318" s="19" t="str">
        <f>MAIN!U318</f>
        <v>NEGATIVE</v>
      </c>
      <c r="Q318" s="19" t="str">
        <f>MAIN!V318</f>
        <v/>
      </c>
      <c r="R318" s="3" t="str">
        <f>MAIN!X318</f>
        <v>POSITIVE</v>
      </c>
      <c r="S318" s="19" t="str">
        <f>MAIN!AP318</f>
        <v>POSITIVE</v>
      </c>
      <c r="T318" s="19" t="str">
        <f>MAIN!AY318</f>
        <v>POSITIVE</v>
      </c>
      <c r="U318" s="26">
        <f>MAIN!AZ318</f>
        <v>65.966301846405145</v>
      </c>
      <c r="V318" s="4">
        <f>MAIN!BF318</f>
        <v>3</v>
      </c>
      <c r="W318" s="4">
        <f>MAIN!BH318</f>
        <v>0</v>
      </c>
      <c r="X318">
        <f>'MEAN REVERSION MODEL'!F318</f>
        <v>1</v>
      </c>
      <c r="Y318">
        <f>'MEAN REVERSION MODEL'!G318</f>
        <v>6</v>
      </c>
      <c r="Z318">
        <f>'MEAN REVERSION MODEL'!H318</f>
        <v>0</v>
      </c>
      <c r="AA318">
        <f>'MEAN REVERSION MODEL'!I318</f>
        <v>1</v>
      </c>
      <c r="AB318">
        <f>'MEAN REVERSION MODEL'!J318</f>
        <v>4</v>
      </c>
      <c r="AC318" s="19">
        <f>'SHORT MODEL'!H318</f>
        <v>45982</v>
      </c>
      <c r="AD318" s="4">
        <f>'SHORT MODEL'!I318</f>
        <v>1</v>
      </c>
      <c r="AE318" s="19">
        <f>'SHORT MODEL'!J318</f>
        <v>46050</v>
      </c>
      <c r="AF318" s="26">
        <f>'SHORT MODEL'!K318</f>
        <v>-13.596920195117875</v>
      </c>
    </row>
    <row r="319" spans="1:32" x14ac:dyDescent="0.25">
      <c r="A319" s="14">
        <v>318</v>
      </c>
      <c r="B319" t="str">
        <f>MAIN!B319</f>
        <v>RIY Index</v>
      </c>
      <c r="C319" t="str">
        <f>MAIN!C319</f>
        <v>RUSSELL 1000 INDEX</v>
      </c>
      <c r="D319" t="str">
        <f>MAIN!D319</f>
        <v>INDEX</v>
      </c>
      <c r="E319" s="4" t="s">
        <v>709</v>
      </c>
      <c r="F319">
        <f ca="1">MAIN!E319</f>
        <v>6</v>
      </c>
      <c r="G319">
        <f ca="1">'MEAN REVERSION MODEL'!K319</f>
        <v>12</v>
      </c>
      <c r="H319">
        <f ca="1">'SHORT MODEL'!M319</f>
        <v>4</v>
      </c>
      <c r="I319" s="19">
        <f>'BREAKOUTS+RETRACEMENTS'!F319</f>
        <v>46001</v>
      </c>
      <c r="J319" s="19">
        <f>'BREAKOUTS+RETRACEMENTS'!G319</f>
        <v>0</v>
      </c>
      <c r="K319" s="19">
        <f>'BREAKOUTS+RETRACEMENTS'!H319</f>
        <v>0</v>
      </c>
      <c r="L319" s="19">
        <f>'BREAKOUTS+RETRACEMENTS'!I319</f>
        <v>0</v>
      </c>
      <c r="M319" s="19">
        <f>'BREAKOUTS+RETRACEMENTS'!J319</f>
        <v>0</v>
      </c>
      <c r="N319" s="19">
        <f>'BREAKOUTS+RETRACEMENTS'!K319</f>
        <v>0</v>
      </c>
      <c r="O319" s="5">
        <f>MAIN!F319</f>
        <v>52.895989105970457</v>
      </c>
      <c r="P319" s="19" t="str">
        <f>MAIN!U319</f>
        <v>NEGATIVE</v>
      </c>
      <c r="Q319" s="19" t="str">
        <f>MAIN!V319</f>
        <v/>
      </c>
      <c r="R319" s="3" t="str">
        <f>MAIN!X319</f>
        <v>BUY</v>
      </c>
      <c r="S319" s="19" t="str">
        <f>MAIN!AP319</f>
        <v>NEGATIVE</v>
      </c>
      <c r="T319" s="19" t="str">
        <f>MAIN!AY319</f>
        <v>BUY</v>
      </c>
      <c r="U319" s="26">
        <f>MAIN!AZ319</f>
        <v>63.947191927645825</v>
      </c>
      <c r="V319" s="4">
        <f>MAIN!BF319</f>
        <v>3</v>
      </c>
      <c r="W319" s="4">
        <f>MAIN!BH319</f>
        <v>0</v>
      </c>
      <c r="X319">
        <f>'MEAN REVERSION MODEL'!F319</f>
        <v>1</v>
      </c>
      <c r="Y319">
        <f>'MEAN REVERSION MODEL'!G319</f>
        <v>5</v>
      </c>
      <c r="Z319">
        <f>'MEAN REVERSION MODEL'!H319</f>
        <v>0</v>
      </c>
      <c r="AA319">
        <f>'MEAN REVERSION MODEL'!I319</f>
        <v>1</v>
      </c>
      <c r="AB319">
        <f>'MEAN REVERSION MODEL'!J319</f>
        <v>4</v>
      </c>
      <c r="AC319" s="19">
        <f>'SHORT MODEL'!H319</f>
        <v>45981</v>
      </c>
      <c r="AD319" s="4">
        <f>'SHORT MODEL'!I319</f>
        <v>1</v>
      </c>
      <c r="AE319" s="19">
        <f>'SHORT MODEL'!J319</f>
        <v>46044</v>
      </c>
      <c r="AF319" s="26">
        <f>'SHORT MODEL'!K319</f>
        <v>-8.9411294162831467</v>
      </c>
    </row>
    <row r="320" spans="1:32" x14ac:dyDescent="0.25">
      <c r="A320" s="14">
        <v>319</v>
      </c>
      <c r="B320" t="str">
        <f>MAIN!B320</f>
        <v>RTY Index</v>
      </c>
      <c r="C320" t="str">
        <f>MAIN!C320</f>
        <v>RUSSELL 2000 INDEX</v>
      </c>
      <c r="D320" t="str">
        <f>MAIN!D320</f>
        <v>INDEX</v>
      </c>
      <c r="E320" s="4" t="s">
        <v>709</v>
      </c>
      <c r="F320">
        <f ca="1">MAIN!E320</f>
        <v>5</v>
      </c>
      <c r="G320">
        <f ca="1">'MEAN REVERSION MODEL'!K320</f>
        <v>6</v>
      </c>
      <c r="H320">
        <f ca="1">'SHORT MODEL'!M320</f>
        <v>4</v>
      </c>
      <c r="I320" s="19">
        <f>'BREAKOUTS+RETRACEMENTS'!F320</f>
        <v>45960</v>
      </c>
      <c r="J320" s="19">
        <f>'BREAKOUTS+RETRACEMENTS'!G320</f>
        <v>0</v>
      </c>
      <c r="K320" s="19">
        <f>'BREAKOUTS+RETRACEMENTS'!H320</f>
        <v>0</v>
      </c>
      <c r="L320" s="19">
        <f>'BREAKOUTS+RETRACEMENTS'!I320</f>
        <v>0</v>
      </c>
      <c r="M320" s="19">
        <f>'BREAKOUTS+RETRACEMENTS'!J320</f>
        <v>46055</v>
      </c>
      <c r="N320" s="19">
        <f>'BREAKOUTS+RETRACEMENTS'!K320</f>
        <v>0</v>
      </c>
      <c r="O320" s="5">
        <f>MAIN!F320</f>
        <v>57.551779884795323</v>
      </c>
      <c r="P320" s="19" t="str">
        <f>MAIN!U320</f>
        <v>NEGATIVE</v>
      </c>
      <c r="Q320" s="19" t="str">
        <f>MAIN!V320</f>
        <v/>
      </c>
      <c r="R320" s="3" t="str">
        <f>MAIN!X320</f>
        <v>POSITIVE</v>
      </c>
      <c r="S320" s="19" t="str">
        <f>MAIN!AP320</f>
        <v>POSITIVE</v>
      </c>
      <c r="T320" s="19" t="str">
        <f>MAIN!AY320</f>
        <v>POSITIVE</v>
      </c>
      <c r="U320" s="26">
        <f>MAIN!AZ320</f>
        <v>70.008766980662855</v>
      </c>
      <c r="V320" s="4">
        <f>MAIN!BF320</f>
        <v>3</v>
      </c>
      <c r="W320" s="4">
        <f>MAIN!BH320</f>
        <v>0</v>
      </c>
      <c r="X320">
        <f>'MEAN REVERSION MODEL'!F320</f>
        <v>1</v>
      </c>
      <c r="Y320">
        <f>'MEAN REVERSION MODEL'!G320</f>
        <v>7</v>
      </c>
      <c r="Z320">
        <f>'MEAN REVERSION MODEL'!H320</f>
        <v>0</v>
      </c>
      <c r="AA320">
        <f>'MEAN REVERSION MODEL'!I320</f>
        <v>0</v>
      </c>
      <c r="AB320">
        <f>'MEAN REVERSION MODEL'!J320</f>
        <v>0</v>
      </c>
      <c r="AC320" s="19">
        <f>'SHORT MODEL'!H320</f>
        <v>46007</v>
      </c>
      <c r="AD320" s="4">
        <f>'SHORT MODEL'!I320</f>
        <v>1</v>
      </c>
      <c r="AE320" s="19">
        <f>'SHORT MODEL'!J320</f>
        <v>46036</v>
      </c>
      <c r="AF320" s="26">
        <f>'SHORT MODEL'!K320</f>
        <v>-9.2893346199644569</v>
      </c>
    </row>
    <row r="321" spans="1:32" x14ac:dyDescent="0.25">
      <c r="A321" s="14">
        <v>320</v>
      </c>
      <c r="B321" t="str">
        <f>MAIN!B321</f>
        <v>SHCOMP Index</v>
      </c>
      <c r="C321" t="str">
        <f>MAIN!C321</f>
        <v>SHANGHAI SE COMPOSITE INDEX</v>
      </c>
      <c r="D321" t="str">
        <f>MAIN!D321</f>
        <v>INDEX</v>
      </c>
      <c r="E321" s="4" t="s">
        <v>709</v>
      </c>
      <c r="F321">
        <f ca="1">MAIN!E321</f>
        <v>7</v>
      </c>
      <c r="G321">
        <f ca="1">'MEAN REVERSION MODEL'!K321</f>
        <v>6</v>
      </c>
      <c r="H321">
        <f ca="1">'SHORT MODEL'!M321</f>
        <v>2</v>
      </c>
      <c r="I321" s="19">
        <f>'BREAKOUTS+RETRACEMENTS'!F321</f>
        <v>45958</v>
      </c>
      <c r="J321" s="19">
        <f>'BREAKOUTS+RETRACEMENTS'!G321</f>
        <v>0</v>
      </c>
      <c r="K321" s="19">
        <f>'BREAKOUTS+RETRACEMENTS'!H321</f>
        <v>46038</v>
      </c>
      <c r="L321" s="19">
        <f>'BREAKOUTS+RETRACEMENTS'!I321</f>
        <v>0</v>
      </c>
      <c r="M321" s="19">
        <f>'BREAKOUTS+RETRACEMENTS'!J321</f>
        <v>0</v>
      </c>
      <c r="N321" s="19">
        <f>'BREAKOUTS+RETRACEMENTS'!K321</f>
        <v>0</v>
      </c>
      <c r="O321" s="5">
        <f>MAIN!F321</f>
        <v>57.20357468120033</v>
      </c>
      <c r="P321" s="19" t="str">
        <f>MAIN!U321</f>
        <v>NEGATIVE</v>
      </c>
      <c r="Q321" s="19" t="str">
        <f>MAIN!V321</f>
        <v/>
      </c>
      <c r="R321" s="3" t="str">
        <f>MAIN!X321</f>
        <v>POSITIVE</v>
      </c>
      <c r="S321" s="19" t="str">
        <f>MAIN!AP321</f>
        <v>POSITIVE</v>
      </c>
      <c r="T321" s="19" t="str">
        <f>MAIN!AY321</f>
        <v>POSITIVE</v>
      </c>
      <c r="U321" s="26">
        <f>MAIN!AZ321</f>
        <v>67.896730358319701</v>
      </c>
      <c r="V321" s="4">
        <f>MAIN!BF321</f>
        <v>2</v>
      </c>
      <c r="W321" s="4">
        <f>MAIN!BH321</f>
        <v>0</v>
      </c>
      <c r="X321">
        <f>'MEAN REVERSION MODEL'!F321</f>
        <v>1</v>
      </c>
      <c r="Y321">
        <f>'MEAN REVERSION MODEL'!G321</f>
        <v>5</v>
      </c>
      <c r="Z321">
        <f>'MEAN REVERSION MODEL'!H321</f>
        <v>0</v>
      </c>
      <c r="AA321">
        <f>'MEAN REVERSION MODEL'!I321</f>
        <v>0</v>
      </c>
      <c r="AB321">
        <f>'MEAN REVERSION MODEL'!J321</f>
        <v>0</v>
      </c>
      <c r="AC321" s="19">
        <f>'SHORT MODEL'!H321</f>
        <v>45982</v>
      </c>
      <c r="AD321" s="4">
        <f>'SHORT MODEL'!I321</f>
        <v>1</v>
      </c>
      <c r="AE321" s="19">
        <f>'SHORT MODEL'!J321</f>
        <v>46051</v>
      </c>
      <c r="AF321" s="26">
        <f>'SHORT MODEL'!K321</f>
        <v>-8.9928396684365879</v>
      </c>
    </row>
    <row r="322" spans="1:32" x14ac:dyDescent="0.25">
      <c r="A322" s="14">
        <v>321</v>
      </c>
      <c r="B322" t="str">
        <f>MAIN!B322</f>
        <v>SMI Index</v>
      </c>
      <c r="C322" t="str">
        <f>MAIN!C322</f>
        <v>SWISS MARKET INDEX</v>
      </c>
      <c r="D322" t="str">
        <f>MAIN!D322</f>
        <v>INDEX</v>
      </c>
      <c r="E322" s="4" t="s">
        <v>709</v>
      </c>
      <c r="F322">
        <f ca="1">MAIN!E322</f>
        <v>6</v>
      </c>
      <c r="G322">
        <f ca="1">'MEAN REVERSION MODEL'!K322</f>
        <v>12</v>
      </c>
      <c r="H322">
        <f ca="1">'SHORT MODEL'!M322</f>
        <v>2</v>
      </c>
      <c r="I322" s="19">
        <f>'BREAKOUTS+RETRACEMENTS'!F322</f>
        <v>45958</v>
      </c>
      <c r="J322" s="19">
        <f>'BREAKOUTS+RETRACEMENTS'!G322</f>
        <v>0</v>
      </c>
      <c r="K322" s="19">
        <f>'BREAKOUTS+RETRACEMENTS'!H322</f>
        <v>0</v>
      </c>
      <c r="L322" s="19">
        <f>'BREAKOUTS+RETRACEMENTS'!I322</f>
        <v>0</v>
      </c>
      <c r="M322" s="19">
        <f>'BREAKOUTS+RETRACEMENTS'!J322</f>
        <v>0</v>
      </c>
      <c r="N322" s="19">
        <f>'BREAKOUTS+RETRACEMENTS'!K322</f>
        <v>0</v>
      </c>
      <c r="O322" s="5">
        <f>MAIN!F322</f>
        <v>63.280413251102047</v>
      </c>
      <c r="P322" s="19" t="str">
        <f>MAIN!U322</f>
        <v>POSITIVE</v>
      </c>
      <c r="Q322" s="19" t="str">
        <f>MAIN!V322</f>
        <v/>
      </c>
      <c r="R322" s="3" t="str">
        <f>MAIN!X322</f>
        <v>POSITIVE</v>
      </c>
      <c r="S322" s="19" t="str">
        <f>MAIN!AP322</f>
        <v>POSITIVE</v>
      </c>
      <c r="T322" s="19" t="str">
        <f>MAIN!AY322</f>
        <v>POSITIVE</v>
      </c>
      <c r="U322" s="26">
        <f>MAIN!AZ322</f>
        <v>74.194907197805691</v>
      </c>
      <c r="V322" s="4">
        <f>MAIN!BF322</f>
        <v>7</v>
      </c>
      <c r="W322" s="4">
        <f>MAIN!BH322</f>
        <v>0</v>
      </c>
      <c r="X322">
        <f>'MEAN REVERSION MODEL'!F322</f>
        <v>1</v>
      </c>
      <c r="Y322">
        <f>'MEAN REVERSION MODEL'!G322</f>
        <v>3</v>
      </c>
      <c r="Z322">
        <f>'MEAN REVERSION MODEL'!H322</f>
        <v>0</v>
      </c>
      <c r="AA322">
        <f>'MEAN REVERSION MODEL'!I322</f>
        <v>1</v>
      </c>
      <c r="AB322">
        <f>'MEAN REVERSION MODEL'!J322</f>
        <v>4</v>
      </c>
      <c r="AC322" s="19">
        <f>'SHORT MODEL'!H322</f>
        <v>45982</v>
      </c>
      <c r="AD322" s="4">
        <f>'SHORT MODEL'!I322</f>
        <v>1</v>
      </c>
      <c r="AE322" s="19">
        <f>'SHORT MODEL'!J322</f>
        <v>46063</v>
      </c>
      <c r="AF322" s="26">
        <f>'SHORT MODEL'!K322</f>
        <v>-12.617556518614492</v>
      </c>
    </row>
    <row r="323" spans="1:32" x14ac:dyDescent="0.25">
      <c r="A323" s="14">
        <v>322</v>
      </c>
      <c r="B323" t="str">
        <f>MAIN!B323</f>
        <v>SOX Index</v>
      </c>
      <c r="C323" t="str">
        <f>MAIN!C323</f>
        <v>Philadelphia Semiconductor Index</v>
      </c>
      <c r="D323" t="str">
        <f>MAIN!D323</f>
        <v>INDEX</v>
      </c>
      <c r="E323" s="4" t="s">
        <v>709</v>
      </c>
      <c r="F323">
        <f ca="1">MAIN!E323</f>
        <v>5</v>
      </c>
      <c r="G323">
        <f ca="1">'MEAN REVERSION MODEL'!K323</f>
        <v>9</v>
      </c>
      <c r="H323">
        <f ca="1">'SHORT MODEL'!M323</f>
        <v>2</v>
      </c>
      <c r="I323" s="19">
        <f>'BREAKOUTS+RETRACEMENTS'!F323</f>
        <v>45986</v>
      </c>
      <c r="J323" s="19">
        <f>'BREAKOUTS+RETRACEMENTS'!G323</f>
        <v>0</v>
      </c>
      <c r="K323" s="19">
        <f>'BREAKOUTS+RETRACEMENTS'!H323</f>
        <v>46009</v>
      </c>
      <c r="L323" s="19">
        <f>'BREAKOUTS+RETRACEMENTS'!I323</f>
        <v>0</v>
      </c>
      <c r="M323" s="19">
        <f>'BREAKOUTS+RETRACEMENTS'!J323</f>
        <v>0</v>
      </c>
      <c r="N323" s="19">
        <f>'BREAKOUTS+RETRACEMENTS'!K323</f>
        <v>0</v>
      </c>
      <c r="O323" s="5">
        <f>MAIN!F323</f>
        <v>57.500069632679754</v>
      </c>
      <c r="P323" s="19" t="str">
        <f>MAIN!U323</f>
        <v>NEGATIVE</v>
      </c>
      <c r="Q323" s="19" t="str">
        <f>MAIN!V323</f>
        <v/>
      </c>
      <c r="R323" s="3" t="str">
        <f>MAIN!X323</f>
        <v>POSITIVE</v>
      </c>
      <c r="S323" s="19" t="str">
        <f>MAIN!AP323</f>
        <v>POSITIVE</v>
      </c>
      <c r="T323" s="19" t="str">
        <f>MAIN!AY323</f>
        <v>POSITIVE</v>
      </c>
      <c r="U323" s="26">
        <f>MAIN!AZ323</f>
        <v>86.149596744067864</v>
      </c>
      <c r="V323" s="4">
        <f>MAIN!BF323</f>
        <v>3</v>
      </c>
      <c r="W323" s="4">
        <f>MAIN!BH323</f>
        <v>0</v>
      </c>
      <c r="X323">
        <f>'MEAN REVERSION MODEL'!F323</f>
        <v>1</v>
      </c>
      <c r="Y323">
        <f>'MEAN REVERSION MODEL'!G323</f>
        <v>8</v>
      </c>
      <c r="Z323">
        <f>'MEAN REVERSION MODEL'!H323</f>
        <v>0</v>
      </c>
      <c r="AA323">
        <f>'MEAN REVERSION MODEL'!I323</f>
        <v>1</v>
      </c>
      <c r="AB323">
        <f>'MEAN REVERSION MODEL'!J323</f>
        <v>0</v>
      </c>
      <c r="AC323" s="19">
        <f>'SHORT MODEL'!H323</f>
        <v>45975</v>
      </c>
      <c r="AD323" s="4">
        <f>'SHORT MODEL'!I323</f>
        <v>1</v>
      </c>
      <c r="AE323" s="19">
        <f>'SHORT MODEL'!J323</f>
        <v>46048</v>
      </c>
      <c r="AF323" s="26">
        <f>'SHORT MODEL'!K323</f>
        <v>-6.3269533677239167</v>
      </c>
    </row>
    <row r="324" spans="1:32" x14ac:dyDescent="0.25">
      <c r="A324" s="14">
        <v>323</v>
      </c>
      <c r="B324" t="str">
        <f>MAIN!B324</f>
        <v>SPR Index</v>
      </c>
      <c r="C324" t="str">
        <f>MAIN!C324</f>
        <v>S&amp;P 1500 Composite Index</v>
      </c>
      <c r="D324" t="str">
        <f>MAIN!D324</f>
        <v>INDEX</v>
      </c>
      <c r="E324" s="4" t="s">
        <v>709</v>
      </c>
      <c r="F324">
        <f ca="1">MAIN!E324</f>
        <v>5</v>
      </c>
      <c r="G324">
        <f ca="1">'MEAN REVERSION MODEL'!K324</f>
        <v>9</v>
      </c>
      <c r="H324">
        <f ca="1">'SHORT MODEL'!M324</f>
        <v>2</v>
      </c>
      <c r="I324" s="19">
        <f>'BREAKOUTS+RETRACEMENTS'!F324</f>
        <v>45973</v>
      </c>
      <c r="J324" s="19">
        <f>'BREAKOUTS+RETRACEMENTS'!G324</f>
        <v>0</v>
      </c>
      <c r="K324" s="19">
        <f>'BREAKOUTS+RETRACEMENTS'!H324</f>
        <v>0</v>
      </c>
      <c r="L324" s="19">
        <f>'BREAKOUTS+RETRACEMENTS'!I324</f>
        <v>0</v>
      </c>
      <c r="M324" s="19">
        <f>'BREAKOUTS+RETRACEMENTS'!J324</f>
        <v>0</v>
      </c>
      <c r="N324" s="19">
        <f>'BREAKOUTS+RETRACEMENTS'!K324</f>
        <v>0</v>
      </c>
      <c r="O324" s="5">
        <f>MAIN!F324</f>
        <v>54.002251792384946</v>
      </c>
      <c r="P324" s="19" t="str">
        <f>MAIN!U324</f>
        <v>NEGATIVE</v>
      </c>
      <c r="Q324" s="19" t="str">
        <f>MAIN!V324</f>
        <v/>
      </c>
      <c r="R324" s="3" t="str">
        <f>MAIN!X324</f>
        <v>POSITIVE</v>
      </c>
      <c r="S324" s="19" t="str">
        <f>MAIN!AP324</f>
        <v>POSITIVE</v>
      </c>
      <c r="T324" s="19" t="str">
        <f>MAIN!AY324</f>
        <v>POSITIVE</v>
      </c>
      <c r="U324" s="26">
        <f>MAIN!AZ324</f>
        <v>67.679924864307793</v>
      </c>
      <c r="V324" s="4">
        <f>MAIN!BF324</f>
        <v>3</v>
      </c>
      <c r="W324" s="4">
        <f>MAIN!BH324</f>
        <v>0</v>
      </c>
      <c r="X324">
        <f>'MEAN REVERSION MODEL'!F324</f>
        <v>1</v>
      </c>
      <c r="Y324">
        <f>'MEAN REVERSION MODEL'!G324</f>
        <v>7</v>
      </c>
      <c r="Z324">
        <f>'MEAN REVERSION MODEL'!H324</f>
        <v>0</v>
      </c>
      <c r="AA324">
        <f>'MEAN REVERSION MODEL'!I324</f>
        <v>1</v>
      </c>
      <c r="AB324">
        <f>'MEAN REVERSION MODEL'!J324</f>
        <v>0</v>
      </c>
      <c r="AC324" s="19">
        <f>'SHORT MODEL'!H324</f>
        <v>45982</v>
      </c>
      <c r="AD324" s="4">
        <f>'SHORT MODEL'!I324</f>
        <v>1</v>
      </c>
      <c r="AE324" s="19">
        <f>'SHORT MODEL'!J324</f>
        <v>46063</v>
      </c>
      <c r="AF324" s="26">
        <f>'SHORT MODEL'!K324</f>
        <v>-5.8877581368323604</v>
      </c>
    </row>
    <row r="325" spans="1:32" x14ac:dyDescent="0.25">
      <c r="A325" s="14">
        <v>324</v>
      </c>
      <c r="B325" t="str">
        <f>MAIN!B325</f>
        <v>SPTSX Index</v>
      </c>
      <c r="C325" t="str">
        <f>MAIN!C325</f>
        <v>S&amp;P/TSX COMPOSITE INDEX</v>
      </c>
      <c r="D325" t="str">
        <f>MAIN!D325</f>
        <v>INDEX</v>
      </c>
      <c r="E325" s="4" t="s">
        <v>709</v>
      </c>
      <c r="F325">
        <f ca="1">MAIN!E325</f>
        <v>5</v>
      </c>
      <c r="G325">
        <f ca="1">'MEAN REVERSION MODEL'!K325</f>
        <v>6</v>
      </c>
      <c r="H325">
        <f ca="1">'SHORT MODEL'!M325</f>
        <v>2</v>
      </c>
      <c r="I325" s="19">
        <f>'BREAKOUTS+RETRACEMENTS'!F325</f>
        <v>45972</v>
      </c>
      <c r="J325" s="19">
        <f>'BREAKOUTS+RETRACEMENTS'!G325</f>
        <v>0</v>
      </c>
      <c r="K325" s="19">
        <f>'BREAKOUTS+RETRACEMENTS'!H325</f>
        <v>0</v>
      </c>
      <c r="L325" s="19">
        <f>'BREAKOUTS+RETRACEMENTS'!I325</f>
        <v>0</v>
      </c>
      <c r="M325" s="19">
        <f>'BREAKOUTS+RETRACEMENTS'!J325</f>
        <v>0</v>
      </c>
      <c r="N325" s="19">
        <f>'BREAKOUTS+RETRACEMENTS'!K325</f>
        <v>0</v>
      </c>
      <c r="O325" s="5">
        <f>MAIN!F325</f>
        <v>60.165955933398628</v>
      </c>
      <c r="P325" s="19" t="str">
        <f>MAIN!U325</f>
        <v>NEGATIVE</v>
      </c>
      <c r="Q325" s="19" t="str">
        <f>MAIN!V325</f>
        <v/>
      </c>
      <c r="R325" s="3" t="str">
        <f>MAIN!X325</f>
        <v>POSITIVE</v>
      </c>
      <c r="S325" s="19" t="str">
        <f>MAIN!AP325</f>
        <v>POSITIVE</v>
      </c>
      <c r="T325" s="19" t="str">
        <f>MAIN!AY325</f>
        <v>POSITIVE</v>
      </c>
      <c r="U325" s="26">
        <f>MAIN!AZ325</f>
        <v>69.619572927083112</v>
      </c>
      <c r="V325" s="4">
        <f>MAIN!BF325</f>
        <v>2</v>
      </c>
      <c r="W325" s="4">
        <f>MAIN!BH325</f>
        <v>0</v>
      </c>
      <c r="X325">
        <f>'MEAN REVERSION MODEL'!F325</f>
        <v>1</v>
      </c>
      <c r="Y325">
        <f>'MEAN REVERSION MODEL'!G325</f>
        <v>7</v>
      </c>
      <c r="Z325">
        <f>'MEAN REVERSION MODEL'!H325</f>
        <v>0</v>
      </c>
      <c r="AA325">
        <f>'MEAN REVERSION MODEL'!I325</f>
        <v>0</v>
      </c>
      <c r="AB325">
        <f>'MEAN REVERSION MODEL'!J325</f>
        <v>0</v>
      </c>
      <c r="AC325" s="19">
        <f>'SHORT MODEL'!H325</f>
        <v>45982</v>
      </c>
      <c r="AD325" s="4">
        <f>'SHORT MODEL'!I325</f>
        <v>1</v>
      </c>
      <c r="AE325" s="19">
        <f>'SHORT MODEL'!J325</f>
        <v>46056</v>
      </c>
      <c r="AF325" s="26">
        <f>'SHORT MODEL'!K325</f>
        <v>-0.79108975702358464</v>
      </c>
    </row>
    <row r="326" spans="1:32" x14ac:dyDescent="0.25">
      <c r="A326" s="14">
        <v>325</v>
      </c>
      <c r="B326" t="str">
        <f>MAIN!B326</f>
        <v>SX5E Index</v>
      </c>
      <c r="C326" t="str">
        <f>MAIN!C326</f>
        <v>Euro Stoxx 50 Price INDEX</v>
      </c>
      <c r="D326" t="str">
        <f>MAIN!D326</f>
        <v>INDEX</v>
      </c>
      <c r="E326" s="4" t="s">
        <v>709</v>
      </c>
      <c r="F326">
        <f ca="1">MAIN!E326</f>
        <v>1</v>
      </c>
      <c r="G326">
        <f ca="1">'MEAN REVERSION MODEL'!K326</f>
        <v>6</v>
      </c>
      <c r="H326">
        <f ca="1">'SHORT MODEL'!M326</f>
        <v>2</v>
      </c>
      <c r="I326" s="19">
        <f>'BREAKOUTS+RETRACEMENTS'!F326</f>
        <v>46059</v>
      </c>
      <c r="J326" s="19">
        <f>'BREAKOUTS+RETRACEMENTS'!G326</f>
        <v>0</v>
      </c>
      <c r="K326" s="19">
        <f>'BREAKOUTS+RETRACEMENTS'!H326</f>
        <v>0</v>
      </c>
      <c r="L326" s="19">
        <f>'BREAKOUTS+RETRACEMENTS'!I326</f>
        <v>45958</v>
      </c>
      <c r="M326" s="19">
        <f>'BREAKOUTS+RETRACEMENTS'!J326</f>
        <v>0</v>
      </c>
      <c r="N326" s="19">
        <f>'BREAKOUTS+RETRACEMENTS'!K326</f>
        <v>0</v>
      </c>
      <c r="O326" s="5">
        <f>MAIN!F326</f>
        <v>60.605151164309454</v>
      </c>
      <c r="P326" s="19" t="str">
        <f>MAIN!U326</f>
        <v>NEGATIVE</v>
      </c>
      <c r="Q326" s="19" t="str">
        <f>MAIN!V326</f>
        <v/>
      </c>
      <c r="R326" s="3" t="str">
        <f>MAIN!X326</f>
        <v>POSITIVE</v>
      </c>
      <c r="S326" s="19" t="str">
        <f>MAIN!AP326</f>
        <v>POSITIVE</v>
      </c>
      <c r="T326" s="19" t="str">
        <f>MAIN!AY326</f>
        <v>POSITIVE</v>
      </c>
      <c r="U326" s="26">
        <f>MAIN!AZ326</f>
        <v>76.919982839829458</v>
      </c>
      <c r="V326" s="4">
        <f>MAIN!BF326</f>
        <v>52</v>
      </c>
      <c r="W326" s="4">
        <f>MAIN!BH326</f>
        <v>0</v>
      </c>
      <c r="X326">
        <f>'MEAN REVERSION MODEL'!F326</f>
        <v>1</v>
      </c>
      <c r="Y326">
        <f>'MEAN REVERSION MODEL'!G326</f>
        <v>0</v>
      </c>
      <c r="Z326">
        <f>'MEAN REVERSION MODEL'!H326</f>
        <v>0</v>
      </c>
      <c r="AA326">
        <f>'MEAN REVERSION MODEL'!I326</f>
        <v>3</v>
      </c>
      <c r="AB326">
        <f>'MEAN REVERSION MODEL'!J326</f>
        <v>0</v>
      </c>
      <c r="AC326" s="19">
        <f>'SHORT MODEL'!H326</f>
        <v>45981</v>
      </c>
      <c r="AD326" s="4">
        <f>'SHORT MODEL'!I326</f>
        <v>1</v>
      </c>
      <c r="AE326" s="19">
        <f>'SHORT MODEL'!J326</f>
        <v>46059</v>
      </c>
      <c r="AF326" s="26">
        <f>'SHORT MODEL'!K326</f>
        <v>6.3260067216090619</v>
      </c>
    </row>
    <row r="327" spans="1:32" x14ac:dyDescent="0.25">
      <c r="A327" s="14">
        <v>326</v>
      </c>
      <c r="B327" t="str">
        <f>MAIN!B327</f>
        <v>SXXP Index</v>
      </c>
      <c r="C327" t="str">
        <f>MAIN!C327</f>
        <v>DJ STOXX 600 € Price INDEX</v>
      </c>
      <c r="D327" t="str">
        <f>MAIN!D327</f>
        <v>INDEX</v>
      </c>
      <c r="E327" s="4" t="s">
        <v>709</v>
      </c>
      <c r="F327">
        <f ca="1">MAIN!E327</f>
        <v>2</v>
      </c>
      <c r="G327">
        <f ca="1">'MEAN REVERSION MODEL'!K327</f>
        <v>12</v>
      </c>
      <c r="H327">
        <f ca="1">'SHORT MODEL'!M327</f>
        <v>2</v>
      </c>
      <c r="I327" s="19">
        <f>'BREAKOUTS+RETRACEMENTS'!F327</f>
        <v>46028</v>
      </c>
      <c r="J327" s="19">
        <f>'BREAKOUTS+RETRACEMENTS'!G327</f>
        <v>0</v>
      </c>
      <c r="K327" s="19">
        <f>'BREAKOUTS+RETRACEMENTS'!H327</f>
        <v>46028</v>
      </c>
      <c r="L327" s="19">
        <f>'BREAKOUTS+RETRACEMENTS'!I327</f>
        <v>0</v>
      </c>
      <c r="M327" s="19">
        <f>'BREAKOUTS+RETRACEMENTS'!J327</f>
        <v>0</v>
      </c>
      <c r="N327" s="19">
        <f>'BREAKOUTS+RETRACEMENTS'!K327</f>
        <v>0</v>
      </c>
      <c r="O327" s="5">
        <f>MAIN!F327</f>
        <v>65.701819544133258</v>
      </c>
      <c r="P327" s="19" t="str">
        <f>MAIN!U327</f>
        <v>POSITIVE</v>
      </c>
      <c r="Q327" s="19" t="str">
        <f>MAIN!V327</f>
        <v/>
      </c>
      <c r="R327" s="3" t="str">
        <f>MAIN!X327</f>
        <v>POSITIVE</v>
      </c>
      <c r="S327" s="19" t="str">
        <f>MAIN!AP327</f>
        <v>POSITIVE</v>
      </c>
      <c r="T327" s="19" t="str">
        <f>MAIN!AY327</f>
        <v>POSITIVE</v>
      </c>
      <c r="U327" s="26">
        <f>MAIN!AZ327</f>
        <v>83.193721718695571</v>
      </c>
      <c r="V327" s="4">
        <f>MAIN!BF327</f>
        <v>52</v>
      </c>
      <c r="W327" s="4">
        <f>MAIN!BH327</f>
        <v>0</v>
      </c>
      <c r="X327">
        <f>'MEAN REVERSION MODEL'!F327</f>
        <v>5</v>
      </c>
      <c r="Y327">
        <f>'MEAN REVERSION MODEL'!G327</f>
        <v>2</v>
      </c>
      <c r="Z327">
        <f>'MEAN REVERSION MODEL'!H327</f>
        <v>0</v>
      </c>
      <c r="AA327">
        <f>'MEAN REVERSION MODEL'!I327</f>
        <v>1</v>
      </c>
      <c r="AB327">
        <f>'MEAN REVERSION MODEL'!J327</f>
        <v>3</v>
      </c>
      <c r="AC327" s="19">
        <f>'SHORT MODEL'!H327</f>
        <v>45982</v>
      </c>
      <c r="AD327" s="4">
        <f>'SHORT MODEL'!I327</f>
        <v>1</v>
      </c>
      <c r="AE327" s="19">
        <f>'SHORT MODEL'!J327</f>
        <v>46063</v>
      </c>
      <c r="AF327" s="26">
        <f>'SHORT MODEL'!K327</f>
        <v>2.1710727959193576</v>
      </c>
    </row>
    <row r="328" spans="1:32" x14ac:dyDescent="0.25">
      <c r="A328" s="14">
        <v>327</v>
      </c>
      <c r="B328" t="str">
        <f>MAIN!B328</f>
        <v>TRAN Index</v>
      </c>
      <c r="C328" t="str">
        <f>MAIN!C328</f>
        <v>Dow Jones Transportation Average</v>
      </c>
      <c r="D328" t="str">
        <f>MAIN!D328</f>
        <v>INDEX</v>
      </c>
      <c r="E328" s="4" t="s">
        <v>709</v>
      </c>
      <c r="F328">
        <f ca="1">MAIN!E328</f>
        <v>2</v>
      </c>
      <c r="G328">
        <f ca="1">'MEAN REVERSION MODEL'!K328</f>
        <v>6</v>
      </c>
      <c r="H328">
        <f ca="1">'SHORT MODEL'!M328</f>
        <v>2</v>
      </c>
      <c r="I328" s="19">
        <f>'BREAKOUTS+RETRACEMENTS'!F328</f>
        <v>0</v>
      </c>
      <c r="J328" s="19">
        <f>'BREAKOUTS+RETRACEMENTS'!G328</f>
        <v>0</v>
      </c>
      <c r="K328" s="19">
        <f>'BREAKOUTS+RETRACEMENTS'!H328</f>
        <v>0</v>
      </c>
      <c r="L328" s="19">
        <f>'BREAKOUTS+RETRACEMENTS'!I328</f>
        <v>45993</v>
      </c>
      <c r="M328" s="19">
        <f>'BREAKOUTS+RETRACEMENTS'!J328</f>
        <v>0</v>
      </c>
      <c r="N328" s="19">
        <f>'BREAKOUTS+RETRACEMENTS'!K328</f>
        <v>0</v>
      </c>
      <c r="O328" s="5">
        <f>MAIN!F328</f>
        <v>72.81891602276788</v>
      </c>
      <c r="P328" s="19" t="str">
        <f>MAIN!U328</f>
        <v>POSITIVE</v>
      </c>
      <c r="Q328" s="19" t="str">
        <f>MAIN!V328</f>
        <v/>
      </c>
      <c r="R328" s="3" t="str">
        <f>MAIN!X328</f>
        <v>POSITIVE</v>
      </c>
      <c r="S328" s="19" t="str">
        <f>MAIN!AP328</f>
        <v>POSITIVE</v>
      </c>
      <c r="T328" s="19" t="str">
        <f>MAIN!AY328</f>
        <v>POSITIVE</v>
      </c>
      <c r="U328" s="26">
        <f>MAIN!AZ328</f>
        <v>91.620016990112404</v>
      </c>
      <c r="V328" s="4">
        <f>MAIN!BF328</f>
        <v>54</v>
      </c>
      <c r="W328" s="4">
        <f>MAIN!BH328</f>
        <v>0</v>
      </c>
      <c r="X328">
        <f>'MEAN REVERSION MODEL'!F328</f>
        <v>4</v>
      </c>
      <c r="Y328">
        <f>'MEAN REVERSION MODEL'!G328</f>
        <v>0</v>
      </c>
      <c r="Z328">
        <f>'MEAN REVERSION MODEL'!H328</f>
        <v>0</v>
      </c>
      <c r="AA328">
        <f>'MEAN REVERSION MODEL'!I328</f>
        <v>1</v>
      </c>
      <c r="AB328">
        <f>'MEAN REVERSION MODEL'!J328</f>
        <v>0</v>
      </c>
      <c r="AC328" s="19">
        <f>'SHORT MODEL'!H328</f>
        <v>46029</v>
      </c>
      <c r="AD328" s="4">
        <f>'SHORT MODEL'!I328</f>
        <v>1</v>
      </c>
      <c r="AE328" s="19">
        <f>'SHORT MODEL'!J328</f>
        <v>46063</v>
      </c>
      <c r="AF328" s="26">
        <f>'SHORT MODEL'!K328</f>
        <v>-4.0077297599720936</v>
      </c>
    </row>
    <row r="329" spans="1:32" x14ac:dyDescent="0.25">
      <c r="A329" s="14">
        <v>328</v>
      </c>
      <c r="B329" t="str">
        <f>MAIN!B329</f>
        <v>TWSE Index</v>
      </c>
      <c r="C329" t="str">
        <f>MAIN!C329</f>
        <v>TAIWAN TAIEX INDEX</v>
      </c>
      <c r="D329" t="str">
        <f>MAIN!D329</f>
        <v>INDEX</v>
      </c>
      <c r="E329" s="4" t="s">
        <v>709</v>
      </c>
      <c r="F329">
        <f ca="1">MAIN!E329</f>
        <v>5</v>
      </c>
      <c r="G329">
        <f ca="1">'MEAN REVERSION MODEL'!K329</f>
        <v>6</v>
      </c>
      <c r="H329">
        <f ca="1">'SHORT MODEL'!M329</f>
        <v>2</v>
      </c>
      <c r="I329" s="19">
        <f>'BREAKOUTS+RETRACEMENTS'!F329</f>
        <v>0</v>
      </c>
      <c r="J329" s="19">
        <f>'BREAKOUTS+RETRACEMENTS'!G329</f>
        <v>0</v>
      </c>
      <c r="K329" s="19">
        <f>'BREAKOUTS+RETRACEMENTS'!H329</f>
        <v>0</v>
      </c>
      <c r="L329" s="19">
        <f>'BREAKOUTS+RETRACEMENTS'!I329</f>
        <v>46043</v>
      </c>
      <c r="M329" s="19">
        <f>'BREAKOUTS+RETRACEMENTS'!J329</f>
        <v>0</v>
      </c>
      <c r="N329" s="19">
        <f>'BREAKOUTS+RETRACEMENTS'!K329</f>
        <v>0</v>
      </c>
      <c r="O329" s="5">
        <f>MAIN!F329</f>
        <v>68.663982097114456</v>
      </c>
      <c r="P329" s="19" t="str">
        <f>MAIN!U329</f>
        <v>POSITIVE</v>
      </c>
      <c r="Q329" s="19" t="str">
        <f>MAIN!V329</f>
        <v/>
      </c>
      <c r="R329" s="3" t="str">
        <f>MAIN!X329</f>
        <v>POSITIVE</v>
      </c>
      <c r="S329" s="19" t="str">
        <f>MAIN!AP329</f>
        <v>POSITIVE</v>
      </c>
      <c r="T329" s="19" t="str">
        <f>MAIN!AY329</f>
        <v>POSITIVE</v>
      </c>
      <c r="U329" s="26">
        <f>MAIN!AZ329</f>
        <v>87.926230613710899</v>
      </c>
      <c r="V329" s="4">
        <f>MAIN!BF329</f>
        <v>36</v>
      </c>
      <c r="W329" s="4">
        <f>MAIN!BH329</f>
        <v>0</v>
      </c>
      <c r="X329">
        <f>'MEAN REVERSION MODEL'!F329</f>
        <v>1</v>
      </c>
      <c r="Y329">
        <f>'MEAN REVERSION MODEL'!G329</f>
        <v>8</v>
      </c>
      <c r="Z329">
        <f>'MEAN REVERSION MODEL'!H329</f>
        <v>0</v>
      </c>
      <c r="AA329">
        <f>'MEAN REVERSION MODEL'!I329</f>
        <v>0</v>
      </c>
      <c r="AB329">
        <f>'MEAN REVERSION MODEL'!J329</f>
        <v>0</v>
      </c>
      <c r="AC329" s="19">
        <f>'SHORT MODEL'!H329</f>
        <v>46054</v>
      </c>
      <c r="AD329" s="4">
        <f>'SHORT MODEL'!I329</f>
        <v>1</v>
      </c>
      <c r="AE329" s="19">
        <f>'SHORT MODEL'!J329</f>
        <v>46056</v>
      </c>
      <c r="AF329" s="26">
        <f>'SHORT MODEL'!K329</f>
        <v>-8.0840315207479563</v>
      </c>
    </row>
    <row r="330" spans="1:32" x14ac:dyDescent="0.25">
      <c r="A330" s="14">
        <v>329</v>
      </c>
      <c r="B330" t="str">
        <f>MAIN!B330</f>
        <v>UKX Index</v>
      </c>
      <c r="C330" t="str">
        <f>MAIN!C330</f>
        <v>FTSE 100 INDEX</v>
      </c>
      <c r="D330" t="str">
        <f>MAIN!D330</f>
        <v>INDEX</v>
      </c>
      <c r="E330" s="4" t="s">
        <v>709</v>
      </c>
      <c r="F330">
        <f ca="1">MAIN!E330</f>
        <v>5</v>
      </c>
      <c r="G330">
        <f ca="1">'MEAN REVERSION MODEL'!K330</f>
        <v>6</v>
      </c>
      <c r="H330">
        <f ca="1">'SHORT MODEL'!M330</f>
        <v>2</v>
      </c>
      <c r="I330" s="19">
        <f>'BREAKOUTS+RETRACEMENTS'!F330</f>
        <v>46049</v>
      </c>
      <c r="J330" s="19">
        <f>'BREAKOUTS+RETRACEMENTS'!G330</f>
        <v>0</v>
      </c>
      <c r="K330" s="19">
        <f>'BREAKOUTS+RETRACEMENTS'!H330</f>
        <v>46044</v>
      </c>
      <c r="L330" s="19">
        <f>'BREAKOUTS+RETRACEMENTS'!I330</f>
        <v>0</v>
      </c>
      <c r="M330" s="19">
        <f>'BREAKOUTS+RETRACEMENTS'!J330</f>
        <v>0</v>
      </c>
      <c r="N330" s="19">
        <f>'BREAKOUTS+RETRACEMENTS'!K330</f>
        <v>0</v>
      </c>
      <c r="O330" s="5">
        <f>MAIN!F330</f>
        <v>63.963288910141706</v>
      </c>
      <c r="P330" s="19" t="str">
        <f>MAIN!U330</f>
        <v>POSITIVE</v>
      </c>
      <c r="Q330" s="19" t="str">
        <f>MAIN!V330</f>
        <v/>
      </c>
      <c r="R330" s="3" t="str">
        <f>MAIN!X330</f>
        <v>POSITIVE</v>
      </c>
      <c r="S330" s="19" t="str">
        <f>MAIN!AP330</f>
        <v>POSITIVE</v>
      </c>
      <c r="T330" s="19" t="str">
        <f>MAIN!AY330</f>
        <v>POSITIVE</v>
      </c>
      <c r="U330" s="26">
        <f>MAIN!AZ330</f>
        <v>79.684618762390656</v>
      </c>
      <c r="V330" s="4">
        <f>MAIN!BF330</f>
        <v>37</v>
      </c>
      <c r="W330" s="4">
        <f>MAIN!BH330</f>
        <v>0</v>
      </c>
      <c r="X330">
        <f>'MEAN REVERSION MODEL'!F330</f>
        <v>1</v>
      </c>
      <c r="Y330">
        <f>'MEAN REVERSION MODEL'!G330</f>
        <v>5</v>
      </c>
      <c r="Z330">
        <f>'MEAN REVERSION MODEL'!H330</f>
        <v>0</v>
      </c>
      <c r="AA330">
        <f>'MEAN REVERSION MODEL'!I330</f>
        <v>0</v>
      </c>
      <c r="AB330">
        <f>'MEAN REVERSION MODEL'!J330</f>
        <v>0</v>
      </c>
      <c r="AC330" s="19">
        <f>'SHORT MODEL'!H330</f>
        <v>45982</v>
      </c>
      <c r="AD330" s="4">
        <f>'SHORT MODEL'!I330</f>
        <v>1</v>
      </c>
      <c r="AE330" s="19">
        <f>'SHORT MODEL'!J330</f>
        <v>46051</v>
      </c>
      <c r="AF330" s="26">
        <f>'SHORT MODEL'!K330</f>
        <v>2.688491882996388</v>
      </c>
    </row>
    <row r="331" spans="1:32" x14ac:dyDescent="0.25">
      <c r="A331" s="14">
        <v>330</v>
      </c>
      <c r="B331" t="str">
        <f>MAIN!B331</f>
        <v>UTIL Index</v>
      </c>
      <c r="C331" t="str">
        <f>MAIN!C331</f>
        <v>DOW JONES UTILITIES AVG INDEX</v>
      </c>
      <c r="D331" t="str">
        <f>MAIN!D331</f>
        <v>INDEX</v>
      </c>
      <c r="E331" s="4" t="s">
        <v>709</v>
      </c>
      <c r="F331">
        <f ca="1">MAIN!E331</f>
        <v>4</v>
      </c>
      <c r="G331">
        <f ca="1">'MEAN REVERSION MODEL'!K331</f>
        <v>9</v>
      </c>
      <c r="H331">
        <f ca="1">'SHORT MODEL'!M331</f>
        <v>2</v>
      </c>
      <c r="I331" s="19">
        <f>'BREAKOUTS+RETRACEMENTS'!F331</f>
        <v>45972</v>
      </c>
      <c r="J331" s="19">
        <f>'BREAKOUTS+RETRACEMENTS'!G331</f>
        <v>0</v>
      </c>
      <c r="K331" s="19">
        <f>'BREAKOUTS+RETRACEMENTS'!H331</f>
        <v>46003</v>
      </c>
      <c r="L331" s="19">
        <f>'BREAKOUTS+RETRACEMENTS'!I331</f>
        <v>0</v>
      </c>
      <c r="M331" s="19">
        <f>'BREAKOUTS+RETRACEMENTS'!J331</f>
        <v>46051</v>
      </c>
      <c r="N331" s="19">
        <f>'BREAKOUTS+RETRACEMENTS'!K331</f>
        <v>0</v>
      </c>
      <c r="O331" s="5">
        <f>MAIN!F331</f>
        <v>62.485179541210442</v>
      </c>
      <c r="P331" s="19" t="str">
        <f>MAIN!U331</f>
        <v>NEGATIVE</v>
      </c>
      <c r="Q331" s="19" t="str">
        <f>MAIN!V331</f>
        <v/>
      </c>
      <c r="R331" s="3" t="str">
        <f>MAIN!X331</f>
        <v>BUY</v>
      </c>
      <c r="S331" s="19" t="str">
        <f>MAIN!AP331</f>
        <v>NEGATIVE</v>
      </c>
      <c r="T331" s="19" t="str">
        <f>MAIN!AY331</f>
        <v>NEGATIVE</v>
      </c>
      <c r="U331" s="26">
        <f>MAIN!AZ331</f>
        <v>65.448444732671092</v>
      </c>
      <c r="V331" s="4">
        <f>MAIN!BF331</f>
        <v>6</v>
      </c>
      <c r="W331" s="4">
        <f>MAIN!BH331</f>
        <v>0</v>
      </c>
      <c r="X331">
        <f>'MEAN REVERSION MODEL'!F331</f>
        <v>1</v>
      </c>
      <c r="Y331">
        <f>'MEAN REVERSION MODEL'!G331</f>
        <v>4</v>
      </c>
      <c r="Z331">
        <f>'MEAN REVERSION MODEL'!H331</f>
        <v>0</v>
      </c>
      <c r="AA331">
        <f>'MEAN REVERSION MODEL'!I331</f>
        <v>0</v>
      </c>
      <c r="AB331">
        <f>'MEAN REVERSION MODEL'!J331</f>
        <v>3</v>
      </c>
      <c r="AC331" s="19">
        <f>'SHORT MODEL'!H331</f>
        <v>45980</v>
      </c>
      <c r="AD331" s="4">
        <f>'SHORT MODEL'!I331</f>
        <v>1</v>
      </c>
      <c r="AE331" s="19">
        <f>'SHORT MODEL'!J331</f>
        <v>46056</v>
      </c>
      <c r="AF331" s="26">
        <f>'SHORT MODEL'!K331</f>
        <v>-10.237832251872177</v>
      </c>
    </row>
    <row r="332" spans="1:32" x14ac:dyDescent="0.25">
      <c r="A332" s="14">
        <v>331</v>
      </c>
      <c r="B332" t="str">
        <f>MAIN!B332</f>
        <v>BSE500 Index</v>
      </c>
      <c r="C332" t="str">
        <f>MAIN!C332</f>
        <v>BOMBAY BSE500 Index</v>
      </c>
      <c r="D332" t="str">
        <f>MAIN!D332</f>
        <v>INDEX FUTURE</v>
      </c>
      <c r="E332" s="4" t="s">
        <v>714</v>
      </c>
      <c r="F332">
        <f ca="1">MAIN!E332</f>
        <v>4</v>
      </c>
      <c r="G332">
        <f ca="1">'MEAN REVERSION MODEL'!K332</f>
        <v>9</v>
      </c>
      <c r="H332">
        <f ca="1">'SHORT MODEL'!M332</f>
        <v>2</v>
      </c>
      <c r="I332" s="19">
        <f>'BREAKOUTS+RETRACEMENTS'!F332</f>
        <v>45958</v>
      </c>
      <c r="J332" s="19">
        <f>'BREAKOUTS+RETRACEMENTS'!G332</f>
        <v>0</v>
      </c>
      <c r="K332" s="19">
        <f>'BREAKOUTS+RETRACEMENTS'!H332</f>
        <v>0</v>
      </c>
      <c r="L332" s="19">
        <f>'BREAKOUTS+RETRACEMENTS'!I332</f>
        <v>0</v>
      </c>
      <c r="M332" s="19">
        <f>'BREAKOUTS+RETRACEMENTS'!J332</f>
        <v>0</v>
      </c>
      <c r="N332" s="19">
        <f>'BREAKOUTS+RETRACEMENTS'!K332</f>
        <v>0</v>
      </c>
      <c r="O332" s="5">
        <f>MAIN!F332</f>
        <v>58.408877780456493</v>
      </c>
      <c r="P332" s="19" t="str">
        <f>MAIN!U332</f>
        <v>NEGATIVE</v>
      </c>
      <c r="Q332" s="19" t="str">
        <f>MAIN!V332</f>
        <v/>
      </c>
      <c r="R332" s="3" t="str">
        <f>MAIN!X332</f>
        <v>BUY</v>
      </c>
      <c r="S332" s="19" t="str">
        <f>MAIN!AP332</f>
        <v>NEGATIVE</v>
      </c>
      <c r="T332" s="19" t="str">
        <f>MAIN!AY332</f>
        <v>NEGATIVE</v>
      </c>
      <c r="U332" s="26">
        <f>MAIN!AZ332</f>
        <v>60.744023901934014</v>
      </c>
      <c r="V332" s="4">
        <f>MAIN!BF332</f>
        <v>2</v>
      </c>
      <c r="W332" s="4">
        <f>MAIN!BH332</f>
        <v>0</v>
      </c>
      <c r="X332">
        <f>'MEAN REVERSION MODEL'!F332</f>
        <v>2</v>
      </c>
      <c r="Y332">
        <f>'MEAN REVERSION MODEL'!G332</f>
        <v>3</v>
      </c>
      <c r="Z332">
        <f>'MEAN REVERSION MODEL'!H332</f>
        <v>0</v>
      </c>
      <c r="AA332">
        <f>'MEAN REVERSION MODEL'!I332</f>
        <v>1</v>
      </c>
      <c r="AB332">
        <f>'MEAN REVERSION MODEL'!J332</f>
        <v>0</v>
      </c>
      <c r="AC332" s="19">
        <f>'SHORT MODEL'!H332</f>
        <v>45982</v>
      </c>
      <c r="AD332" s="4">
        <f>'SHORT MODEL'!I332</f>
        <v>1</v>
      </c>
      <c r="AE332" s="19">
        <f>'SHORT MODEL'!J332</f>
        <v>46063</v>
      </c>
      <c r="AF332" s="26">
        <f>'SHORT MODEL'!K332</f>
        <v>-5.2844662121534967</v>
      </c>
    </row>
    <row r="333" spans="1:32" x14ac:dyDescent="0.25">
      <c r="A333" s="14">
        <v>332</v>
      </c>
      <c r="B333" t="str">
        <f>MAIN!B333</f>
        <v>BZ1 Index</v>
      </c>
      <c r="C333" t="str">
        <f>MAIN!C333</f>
        <v>BOVESPA INDEX FUTURES</v>
      </c>
      <c r="D333" t="str">
        <f>MAIN!D333</f>
        <v>INDEX FUTURE</v>
      </c>
      <c r="E333" s="4" t="s">
        <v>714</v>
      </c>
      <c r="F333">
        <f ca="1">MAIN!E333</f>
        <v>3</v>
      </c>
      <c r="G333">
        <f ca="1">'MEAN REVERSION MODEL'!K333</f>
        <v>9</v>
      </c>
      <c r="H333">
        <f ca="1">'SHORT MODEL'!M333</f>
        <v>2</v>
      </c>
      <c r="I333" s="19">
        <f>'BREAKOUTS+RETRACEMENTS'!F333</f>
        <v>45958</v>
      </c>
      <c r="J333" s="19">
        <f>'BREAKOUTS+RETRACEMENTS'!G333</f>
        <v>0</v>
      </c>
      <c r="K333" s="19">
        <f>'BREAKOUTS+RETRACEMENTS'!H333</f>
        <v>0</v>
      </c>
      <c r="L333" s="19">
        <f>'BREAKOUTS+RETRACEMENTS'!I333</f>
        <v>0</v>
      </c>
      <c r="M333" s="19">
        <f>'BREAKOUTS+RETRACEMENTS'!J333</f>
        <v>0</v>
      </c>
      <c r="N333" s="19">
        <f>'BREAKOUTS+RETRACEMENTS'!K333</f>
        <v>0</v>
      </c>
      <c r="O333" s="5">
        <f>MAIN!F333</f>
        <v>69.181401184159824</v>
      </c>
      <c r="P333" s="19" t="str">
        <f>MAIN!U333</f>
        <v>POSITIVE</v>
      </c>
      <c r="Q333" s="19" t="str">
        <f>MAIN!V333</f>
        <v/>
      </c>
      <c r="R333" s="3" t="str">
        <f>MAIN!X333</f>
        <v>POSITIVE</v>
      </c>
      <c r="S333" s="19" t="str">
        <f>MAIN!AP333</f>
        <v>POSITIVE</v>
      </c>
      <c r="T333" s="19" t="str">
        <f>MAIN!AY333</f>
        <v>POSITIVE</v>
      </c>
      <c r="U333" s="26">
        <f>MAIN!AZ333</f>
        <v>94.767708629941566</v>
      </c>
      <c r="V333" s="4">
        <f>MAIN!BF333</f>
        <v>35</v>
      </c>
      <c r="W333" s="4">
        <f>MAIN!BH333</f>
        <v>0</v>
      </c>
      <c r="X333">
        <f>'MEAN REVERSION MODEL'!F333</f>
        <v>1</v>
      </c>
      <c r="Y333">
        <f>'MEAN REVERSION MODEL'!G333</f>
        <v>3</v>
      </c>
      <c r="Z333">
        <f>'MEAN REVERSION MODEL'!H333</f>
        <v>0</v>
      </c>
      <c r="AA333">
        <f>'MEAN REVERSION MODEL'!I333</f>
        <v>0</v>
      </c>
      <c r="AB333">
        <f>'MEAN REVERSION MODEL'!J333</f>
        <v>3</v>
      </c>
      <c r="AC333" s="19">
        <f>'SHORT MODEL'!H333</f>
        <v>45982</v>
      </c>
      <c r="AD333" s="4">
        <f>'SHORT MODEL'!I333</f>
        <v>1</v>
      </c>
      <c r="AE333" s="19">
        <f>'SHORT MODEL'!J333</f>
        <v>46050</v>
      </c>
      <c r="AF333" s="26">
        <f>'SHORT MODEL'!K333</f>
        <v>-14.654512906089039</v>
      </c>
    </row>
    <row r="334" spans="1:32" x14ac:dyDescent="0.25">
      <c r="A334" s="14">
        <v>333</v>
      </c>
      <c r="B334" t="str">
        <f>MAIN!B334</f>
        <v>CA1 Index</v>
      </c>
      <c r="C334" t="str">
        <f>MAIN!C334</f>
        <v>EURO STOXX BANK INDEX</v>
      </c>
      <c r="D334" t="str">
        <f>MAIN!D334</f>
        <v>INDEX FUTURE</v>
      </c>
      <c r="E334" s="4" t="s">
        <v>714</v>
      </c>
      <c r="F334">
        <f ca="1">MAIN!E334</f>
        <v>3</v>
      </c>
      <c r="G334">
        <f ca="1">'MEAN REVERSION MODEL'!K334</f>
        <v>12</v>
      </c>
      <c r="H334">
        <f ca="1">'SHORT MODEL'!M334</f>
        <v>2</v>
      </c>
      <c r="I334" s="19">
        <f>'BREAKOUTS+RETRACEMENTS'!F334</f>
        <v>46028</v>
      </c>
      <c r="J334" s="19">
        <f>'BREAKOUTS+RETRACEMENTS'!G334</f>
        <v>0</v>
      </c>
      <c r="K334" s="19">
        <f>'BREAKOUTS+RETRACEMENTS'!H334</f>
        <v>46028</v>
      </c>
      <c r="L334" s="19">
        <f>'BREAKOUTS+RETRACEMENTS'!I334</f>
        <v>0</v>
      </c>
      <c r="M334" s="19">
        <f>'BREAKOUTS+RETRACEMENTS'!J334</f>
        <v>0</v>
      </c>
      <c r="N334" s="19">
        <f>'BREAKOUTS+RETRACEMENTS'!K334</f>
        <v>0</v>
      </c>
      <c r="O334" s="5">
        <f>MAIN!F334</f>
        <v>56.255091735282519</v>
      </c>
      <c r="P334" s="19" t="str">
        <f>MAIN!U334</f>
        <v>NEGATIVE</v>
      </c>
      <c r="Q334" s="19" t="str">
        <f>MAIN!V334</f>
        <v/>
      </c>
      <c r="R334" s="3" t="str">
        <f>MAIN!X334</f>
        <v>POSITIVE</v>
      </c>
      <c r="S334" s="19" t="str">
        <f>MAIN!AP334</f>
        <v>POSITIVE</v>
      </c>
      <c r="T334" s="19" t="str">
        <f>MAIN!AY334</f>
        <v>POSITIVE</v>
      </c>
      <c r="U334" s="26">
        <f>MAIN!AZ334</f>
        <v>79.565815119925276</v>
      </c>
      <c r="V334" s="4">
        <f>MAIN!BF334</f>
        <v>55</v>
      </c>
      <c r="W334" s="4">
        <f>MAIN!BH334</f>
        <v>0</v>
      </c>
      <c r="X334">
        <f>'MEAN REVERSION MODEL'!F334</f>
        <v>5</v>
      </c>
      <c r="Y334">
        <f>'MEAN REVERSION MODEL'!G334</f>
        <v>2</v>
      </c>
      <c r="Z334">
        <f>'MEAN REVERSION MODEL'!H334</f>
        <v>0</v>
      </c>
      <c r="AA334">
        <f>'MEAN REVERSION MODEL'!I334</f>
        <v>1</v>
      </c>
      <c r="AB334">
        <f>'MEAN REVERSION MODEL'!J334</f>
        <v>3</v>
      </c>
      <c r="AC334" s="19">
        <f>'SHORT MODEL'!H334</f>
        <v>45985</v>
      </c>
      <c r="AD334" s="4">
        <f>'SHORT MODEL'!I334</f>
        <v>1</v>
      </c>
      <c r="AE334" s="19">
        <f>'SHORT MODEL'!J334</f>
        <v>46063</v>
      </c>
      <c r="AF334" s="26">
        <f>'SHORT MODEL'!K334</f>
        <v>2.1070336275568735</v>
      </c>
    </row>
    <row r="335" spans="1:32" x14ac:dyDescent="0.25">
      <c r="A335" s="14">
        <v>334</v>
      </c>
      <c r="B335" t="str">
        <f>MAIN!B335</f>
        <v>CF1 Index</v>
      </c>
      <c r="C335" t="str">
        <f>MAIN!C335</f>
        <v>CAC 40 EURO FUTURES</v>
      </c>
      <c r="D335" t="str">
        <f>MAIN!D335</f>
        <v>INDEX FUTURE</v>
      </c>
      <c r="E335" s="4" t="s">
        <v>714</v>
      </c>
      <c r="F335">
        <f ca="1">MAIN!E335</f>
        <v>6</v>
      </c>
      <c r="G335">
        <f ca="1">'MEAN REVERSION MODEL'!K335</f>
        <v>9</v>
      </c>
      <c r="H335">
        <f ca="1">'SHORT MODEL'!M335</f>
        <v>4</v>
      </c>
      <c r="I335" s="19">
        <f>'BREAKOUTS+RETRACEMENTS'!F335</f>
        <v>46028</v>
      </c>
      <c r="J335" s="19">
        <f>'BREAKOUTS+RETRACEMENTS'!G335</f>
        <v>0</v>
      </c>
      <c r="K335" s="19">
        <f>'BREAKOUTS+RETRACEMENTS'!H335</f>
        <v>0</v>
      </c>
      <c r="L335" s="19">
        <f>'BREAKOUTS+RETRACEMENTS'!I335</f>
        <v>0</v>
      </c>
      <c r="M335" s="19">
        <f>'BREAKOUTS+RETRACEMENTS'!J335</f>
        <v>46041</v>
      </c>
      <c r="N335" s="19">
        <f>'BREAKOUTS+RETRACEMENTS'!K335</f>
        <v>0</v>
      </c>
      <c r="O335" s="5">
        <f>MAIN!F335</f>
        <v>63.58718814006447</v>
      </c>
      <c r="P335" s="19" t="str">
        <f>MAIN!U335</f>
        <v>POSITIVE</v>
      </c>
      <c r="Q335" s="19" t="str">
        <f>MAIN!V335</f>
        <v/>
      </c>
      <c r="R335" s="3" t="str">
        <f>MAIN!X335</f>
        <v>POSITIVE</v>
      </c>
      <c r="S335" s="19" t="str">
        <f>MAIN!AP335</f>
        <v>NEGATIVE</v>
      </c>
      <c r="T335" s="19" t="str">
        <f>MAIN!AY335</f>
        <v>BUY</v>
      </c>
      <c r="U335" s="26">
        <f>MAIN!AZ335</f>
        <v>66.094554850127352</v>
      </c>
      <c r="V335" s="4">
        <f>MAIN!BF335</f>
        <v>7</v>
      </c>
      <c r="W335" s="4">
        <f>MAIN!BH335</f>
        <v>0</v>
      </c>
      <c r="X335">
        <f>'MEAN REVERSION MODEL'!F335</f>
        <v>1</v>
      </c>
      <c r="Y335">
        <f>'MEAN REVERSION MODEL'!G335</f>
        <v>9</v>
      </c>
      <c r="Z335">
        <f>'MEAN REVERSION MODEL'!H335</f>
        <v>0</v>
      </c>
      <c r="AA335">
        <f>'MEAN REVERSION MODEL'!I335</f>
        <v>0</v>
      </c>
      <c r="AB335">
        <f>'MEAN REVERSION MODEL'!J335</f>
        <v>3</v>
      </c>
      <c r="AC335" s="19">
        <f>'SHORT MODEL'!H335</f>
        <v>45981</v>
      </c>
      <c r="AD335" s="4">
        <f>'SHORT MODEL'!I335</f>
        <v>1</v>
      </c>
      <c r="AE335" s="19">
        <f>'SHORT MODEL'!J335</f>
        <v>46035</v>
      </c>
      <c r="AF335" s="26">
        <f>'SHORT MODEL'!K335</f>
        <v>-11.185918745231724</v>
      </c>
    </row>
    <row r="336" spans="1:32" x14ac:dyDescent="0.25">
      <c r="A336" s="14">
        <v>335</v>
      </c>
      <c r="B336" t="str">
        <f>MAIN!B336</f>
        <v>DM1 Index</v>
      </c>
      <c r="C336" t="str">
        <f>MAIN!C336</f>
        <v>DJIA MINI e-CBOT FUTURES</v>
      </c>
      <c r="D336" t="str">
        <f>MAIN!D336</f>
        <v>INDEX FUTURE</v>
      </c>
      <c r="E336" s="4" t="s">
        <v>714</v>
      </c>
      <c r="F336">
        <f ca="1">MAIN!E336</f>
        <v>5</v>
      </c>
      <c r="G336">
        <f ca="1">'MEAN REVERSION MODEL'!K336</f>
        <v>9</v>
      </c>
      <c r="H336">
        <f ca="1">'SHORT MODEL'!M336</f>
        <v>2</v>
      </c>
      <c r="I336" s="19">
        <f>'BREAKOUTS+RETRACEMENTS'!F336</f>
        <v>0</v>
      </c>
      <c r="J336" s="19">
        <f>'BREAKOUTS+RETRACEMENTS'!G336</f>
        <v>0</v>
      </c>
      <c r="K336" s="19">
        <f>'BREAKOUTS+RETRACEMENTS'!H336</f>
        <v>0</v>
      </c>
      <c r="L336" s="19">
        <f>'BREAKOUTS+RETRACEMENTS'!I336</f>
        <v>0</v>
      </c>
      <c r="M336" s="19">
        <f>'BREAKOUTS+RETRACEMENTS'!J336</f>
        <v>0</v>
      </c>
      <c r="N336" s="19">
        <f>'BREAKOUTS+RETRACEMENTS'!K336</f>
        <v>0</v>
      </c>
      <c r="O336" s="5">
        <f>MAIN!F336</f>
        <v>61.208443088971357</v>
      </c>
      <c r="P336" s="19" t="str">
        <f>MAIN!U336</f>
        <v>NEGATIVE</v>
      </c>
      <c r="Q336" s="19" t="str">
        <f>MAIN!V336</f>
        <v/>
      </c>
      <c r="R336" s="3" t="str">
        <f>MAIN!X336</f>
        <v>POSITIVE</v>
      </c>
      <c r="S336" s="19" t="str">
        <f>MAIN!AP336</f>
        <v>POSITIVE</v>
      </c>
      <c r="T336" s="19" t="str">
        <f>MAIN!AY336</f>
        <v>POSITIVE</v>
      </c>
      <c r="U336" s="26">
        <f>MAIN!AZ336</f>
        <v>73.867223127953721</v>
      </c>
      <c r="V336" s="4">
        <f>MAIN!BF336</f>
        <v>3</v>
      </c>
      <c r="W336" s="4">
        <f>MAIN!BH336</f>
        <v>0</v>
      </c>
      <c r="X336">
        <f>'MEAN REVERSION MODEL'!F336</f>
        <v>5</v>
      </c>
      <c r="Y336">
        <f>'MEAN REVERSION MODEL'!G336</f>
        <v>7</v>
      </c>
      <c r="Z336">
        <f>'MEAN REVERSION MODEL'!H336</f>
        <v>0</v>
      </c>
      <c r="AA336">
        <f>'MEAN REVERSION MODEL'!I336</f>
        <v>0</v>
      </c>
      <c r="AB336">
        <f>'MEAN REVERSION MODEL'!J336</f>
        <v>3</v>
      </c>
      <c r="AC336" s="19">
        <f>'SHORT MODEL'!H336</f>
        <v>0</v>
      </c>
      <c r="AD336" s="4">
        <f>'SHORT MODEL'!I336</f>
        <v>1</v>
      </c>
      <c r="AE336" s="19">
        <f>'SHORT MODEL'!J336</f>
        <v>46052</v>
      </c>
      <c r="AF336" s="26">
        <f>'SHORT MODEL'!K336</f>
        <v>-12.499922090196833</v>
      </c>
    </row>
    <row r="337" spans="1:32" x14ac:dyDescent="0.25">
      <c r="A337" s="14">
        <v>336</v>
      </c>
      <c r="B337" t="str">
        <f>MAIN!B337</f>
        <v>ES1 Index</v>
      </c>
      <c r="C337" t="str">
        <f>MAIN!C337</f>
        <v>S&amp;P500 EMINI FUTURES</v>
      </c>
      <c r="D337" t="str">
        <f>MAIN!D337</f>
        <v>INDEX FUTURE</v>
      </c>
      <c r="E337" s="4" t="s">
        <v>714</v>
      </c>
      <c r="F337">
        <f ca="1">MAIN!E337</f>
        <v>-1</v>
      </c>
      <c r="G337">
        <f ca="1">'MEAN REVERSION MODEL'!K337</f>
        <v>9</v>
      </c>
      <c r="H337">
        <f ca="1">'SHORT MODEL'!M337</f>
        <v>2</v>
      </c>
      <c r="I337" s="19">
        <f>'BREAKOUTS+RETRACEMENTS'!F337</f>
        <v>46051</v>
      </c>
      <c r="J337" s="19">
        <f>'BREAKOUTS+RETRACEMENTS'!G337</f>
        <v>0</v>
      </c>
      <c r="K337" s="19">
        <f>'BREAKOUTS+RETRACEMENTS'!H337</f>
        <v>0</v>
      </c>
      <c r="L337" s="19">
        <f>'BREAKOUTS+RETRACEMENTS'!I337</f>
        <v>0</v>
      </c>
      <c r="M337" s="19">
        <f>'BREAKOUTS+RETRACEMENTS'!J337</f>
        <v>46055</v>
      </c>
      <c r="N337" s="19">
        <f>'BREAKOUTS+RETRACEMENTS'!K337</f>
        <v>0</v>
      </c>
      <c r="O337" s="5">
        <f>MAIN!F337</f>
        <v>51.838396395001517</v>
      </c>
      <c r="P337" s="19" t="str">
        <f>MAIN!U337</f>
        <v>NEGATIVE</v>
      </c>
      <c r="Q337" s="19" t="str">
        <f>MAIN!V337</f>
        <v/>
      </c>
      <c r="R337" s="3" t="str">
        <f>MAIN!X337</f>
        <v>NEGATIVE</v>
      </c>
      <c r="S337" s="19" t="str">
        <f>MAIN!AP337</f>
        <v>NEGATIVE</v>
      </c>
      <c r="T337" s="19" t="str">
        <f>MAIN!AY337</f>
        <v>NEGATIVE</v>
      </c>
      <c r="U337" s="26">
        <f>MAIN!AZ337</f>
        <v>59.143233503671851</v>
      </c>
      <c r="V337" s="4">
        <f>MAIN!BF337</f>
        <v>2</v>
      </c>
      <c r="W337" s="4">
        <f>MAIN!BH337</f>
        <v>0</v>
      </c>
      <c r="X337">
        <f>'MEAN REVERSION MODEL'!F337</f>
        <v>5</v>
      </c>
      <c r="Y337">
        <f>'MEAN REVERSION MODEL'!G337</f>
        <v>7</v>
      </c>
      <c r="Z337">
        <f>'MEAN REVERSION MODEL'!H337</f>
        <v>0</v>
      </c>
      <c r="AA337">
        <f>'MEAN REVERSION MODEL'!I337</f>
        <v>0</v>
      </c>
      <c r="AB337">
        <f>'MEAN REVERSION MODEL'!J337</f>
        <v>3</v>
      </c>
      <c r="AC337" s="19">
        <f>'SHORT MODEL'!H337</f>
        <v>0</v>
      </c>
      <c r="AD337" s="4">
        <f>'SHORT MODEL'!I337</f>
        <v>1</v>
      </c>
      <c r="AE337" s="19">
        <f>'SHORT MODEL'!J337</f>
        <v>46052</v>
      </c>
      <c r="AF337" s="26">
        <f>'SHORT MODEL'!K337</f>
        <v>-9.8045076612455233</v>
      </c>
    </row>
    <row r="338" spans="1:32" x14ac:dyDescent="0.25">
      <c r="A338" s="14">
        <v>337</v>
      </c>
      <c r="B338" t="str">
        <f>MAIN!B338</f>
        <v>FT1 Index</v>
      </c>
      <c r="C338" t="str">
        <f>MAIN!C338</f>
        <v>TAIEX INDEX FUTURES</v>
      </c>
      <c r="D338" t="str">
        <f>MAIN!D338</f>
        <v>INDEX FUTURE</v>
      </c>
      <c r="E338" s="4" t="s">
        <v>714</v>
      </c>
      <c r="F338">
        <f ca="1">MAIN!E338</f>
        <v>5</v>
      </c>
      <c r="G338">
        <f ca="1">'MEAN REVERSION MODEL'!K338</f>
        <v>9</v>
      </c>
      <c r="H338">
        <f ca="1">'SHORT MODEL'!M338</f>
        <v>2</v>
      </c>
      <c r="I338" s="19">
        <f>'BREAKOUTS+RETRACEMENTS'!F338</f>
        <v>45959</v>
      </c>
      <c r="J338" s="19">
        <f>'BREAKOUTS+RETRACEMENTS'!G338</f>
        <v>0</v>
      </c>
      <c r="K338" s="19">
        <f>'BREAKOUTS+RETRACEMENTS'!H338</f>
        <v>46007</v>
      </c>
      <c r="L338" s="19">
        <f>'BREAKOUTS+RETRACEMENTS'!I338</f>
        <v>0</v>
      </c>
      <c r="M338" s="19">
        <f>'BREAKOUTS+RETRACEMENTS'!J338</f>
        <v>0</v>
      </c>
      <c r="N338" s="19">
        <f>'BREAKOUTS+RETRACEMENTS'!K338</f>
        <v>0</v>
      </c>
      <c r="O338" s="5">
        <f>MAIN!F338</f>
        <v>68.599942928734677</v>
      </c>
      <c r="P338" s="19" t="str">
        <f>MAIN!U338</f>
        <v>POSITIVE</v>
      </c>
      <c r="Q338" s="19" t="str">
        <f>MAIN!V338</f>
        <v/>
      </c>
      <c r="R338" s="3" t="str">
        <f>MAIN!X338</f>
        <v>POSITIVE</v>
      </c>
      <c r="S338" s="19" t="str">
        <f>MAIN!AP338</f>
        <v>POSITIVE</v>
      </c>
      <c r="T338" s="19" t="str">
        <f>MAIN!AY338</f>
        <v>POSITIVE</v>
      </c>
      <c r="U338" s="26">
        <f>MAIN!AZ338</f>
        <v>85.647614736640264</v>
      </c>
      <c r="V338" s="4">
        <f>MAIN!BF338</f>
        <v>36</v>
      </c>
      <c r="W338" s="4">
        <f>MAIN!BH338</f>
        <v>0</v>
      </c>
      <c r="X338">
        <f>'MEAN REVERSION MODEL'!F338</f>
        <v>1</v>
      </c>
      <c r="Y338">
        <f>'MEAN REVERSION MODEL'!G338</f>
        <v>6</v>
      </c>
      <c r="Z338">
        <f>'MEAN REVERSION MODEL'!H338</f>
        <v>0</v>
      </c>
      <c r="AA338">
        <f>'MEAN REVERSION MODEL'!I338</f>
        <v>0</v>
      </c>
      <c r="AB338">
        <f>'MEAN REVERSION MODEL'!J338</f>
        <v>3</v>
      </c>
      <c r="AC338" s="19">
        <f>'SHORT MODEL'!H338</f>
        <v>45982</v>
      </c>
      <c r="AD338" s="4">
        <f>'SHORT MODEL'!I338</f>
        <v>1</v>
      </c>
      <c r="AE338" s="19">
        <f>'SHORT MODEL'!J338</f>
        <v>46056</v>
      </c>
      <c r="AF338" s="26">
        <f>'SHORT MODEL'!K338</f>
        <v>-4.8181850217797972</v>
      </c>
    </row>
    <row r="339" spans="1:32" x14ac:dyDescent="0.25">
      <c r="A339" s="14">
        <v>338</v>
      </c>
      <c r="B339" t="str">
        <f>MAIN!B339</f>
        <v>GX1 Index</v>
      </c>
      <c r="C339" t="str">
        <f>MAIN!C339</f>
        <v>DAX INDEX FUTURES</v>
      </c>
      <c r="D339" t="str">
        <f>MAIN!D339</f>
        <v>INDEX FUTURE</v>
      </c>
      <c r="E339" s="4" t="s">
        <v>714</v>
      </c>
      <c r="F339">
        <f ca="1">MAIN!E339</f>
        <v>7</v>
      </c>
      <c r="G339">
        <f ca="1">'MEAN REVERSION MODEL'!K339</f>
        <v>6</v>
      </c>
      <c r="H339">
        <f ca="1">'SHORT MODEL'!M339</f>
        <v>4</v>
      </c>
      <c r="I339" s="19">
        <f>'BREAKOUTS+RETRACEMENTS'!F339</f>
        <v>45960</v>
      </c>
      <c r="J339" s="19">
        <f>'BREAKOUTS+RETRACEMENTS'!G339</f>
        <v>0</v>
      </c>
      <c r="K339" s="19">
        <f>'BREAKOUTS+RETRACEMENTS'!H339</f>
        <v>0</v>
      </c>
      <c r="L339" s="19">
        <f>'BREAKOUTS+RETRACEMENTS'!I339</f>
        <v>0</v>
      </c>
      <c r="M339" s="19">
        <f>'BREAKOUTS+RETRACEMENTS'!J339</f>
        <v>0</v>
      </c>
      <c r="N339" s="19">
        <f>'BREAKOUTS+RETRACEMENTS'!K339</f>
        <v>0</v>
      </c>
      <c r="O339" s="5">
        <f>MAIN!F339</f>
        <v>55.306990555885456</v>
      </c>
      <c r="P339" s="19" t="str">
        <f>MAIN!U339</f>
        <v>NEGATIVE</v>
      </c>
      <c r="Q339" s="19" t="str">
        <f>MAIN!V339</f>
        <v/>
      </c>
      <c r="R339" s="3" t="str">
        <f>MAIN!X339</f>
        <v>POSITIVE</v>
      </c>
      <c r="S339" s="19" t="str">
        <f>MAIN!AP339</f>
        <v>NEGATIVE</v>
      </c>
      <c r="T339" s="19" t="str">
        <f>MAIN!AY339</f>
        <v>BUY</v>
      </c>
      <c r="U339" s="26">
        <f>MAIN!AZ339</f>
        <v>62.121421750297586</v>
      </c>
      <c r="V339" s="4">
        <f>MAIN!BF339</f>
        <v>2</v>
      </c>
      <c r="W339" s="4">
        <f>MAIN!BH339</f>
        <v>0</v>
      </c>
      <c r="X339">
        <f>'MEAN REVERSION MODEL'!F339</f>
        <v>1</v>
      </c>
      <c r="Y339">
        <f>'MEAN REVERSION MODEL'!G339</f>
        <v>7</v>
      </c>
      <c r="Z339">
        <f>'MEAN REVERSION MODEL'!H339</f>
        <v>0</v>
      </c>
      <c r="AA339">
        <f>'MEAN REVERSION MODEL'!I339</f>
        <v>0</v>
      </c>
      <c r="AB339">
        <f>'MEAN REVERSION MODEL'!J339</f>
        <v>0</v>
      </c>
      <c r="AC339" s="19">
        <f>'SHORT MODEL'!H339</f>
        <v>45985</v>
      </c>
      <c r="AD339" s="4">
        <f>'SHORT MODEL'!I339</f>
        <v>1</v>
      </c>
      <c r="AE339" s="19">
        <f>'SHORT MODEL'!J339</f>
        <v>46035</v>
      </c>
      <c r="AF339" s="26">
        <f>'SHORT MODEL'!K339</f>
        <v>-12.533532585092374</v>
      </c>
    </row>
    <row r="340" spans="1:32" x14ac:dyDescent="0.25">
      <c r="A340" s="14">
        <v>339</v>
      </c>
      <c r="B340" t="str">
        <f>MAIN!B340</f>
        <v>HC1 Index</v>
      </c>
      <c r="C340" t="str">
        <f>MAIN!C340</f>
        <v>H-SHARES INDEX FUTURES</v>
      </c>
      <c r="D340" t="str">
        <f>MAIN!D340</f>
        <v>INDEX FUTURE</v>
      </c>
      <c r="E340" s="4" t="s">
        <v>714</v>
      </c>
      <c r="F340">
        <f ca="1">MAIN!E340</f>
        <v>3</v>
      </c>
      <c r="G340">
        <f ca="1">'MEAN REVERSION MODEL'!K340</f>
        <v>9</v>
      </c>
      <c r="H340">
        <f ca="1">'SHORT MODEL'!M340</f>
        <v>2</v>
      </c>
      <c r="I340" s="19">
        <f>'BREAKOUTS+RETRACEMENTS'!F340</f>
        <v>45959</v>
      </c>
      <c r="J340" s="19">
        <f>'BREAKOUTS+RETRACEMENTS'!G340</f>
        <v>0</v>
      </c>
      <c r="K340" s="19">
        <f>'BREAKOUTS+RETRACEMENTS'!H340</f>
        <v>45959</v>
      </c>
      <c r="L340" s="19">
        <f>'BREAKOUTS+RETRACEMENTS'!I340</f>
        <v>0</v>
      </c>
      <c r="M340" s="19">
        <f>'BREAKOUTS+RETRACEMENTS'!J340</f>
        <v>0</v>
      </c>
      <c r="N340" s="19">
        <f>'BREAKOUTS+RETRACEMENTS'!K340</f>
        <v>0</v>
      </c>
      <c r="O340" s="5">
        <f>MAIN!F340</f>
        <v>53.992987210703134</v>
      </c>
      <c r="P340" s="19" t="str">
        <f>MAIN!U340</f>
        <v>NEGATIVE</v>
      </c>
      <c r="Q340" s="19" t="str">
        <f>MAIN!V340</f>
        <v/>
      </c>
      <c r="R340" s="3" t="str">
        <f>MAIN!X340</f>
        <v>POSITIVE</v>
      </c>
      <c r="S340" s="19" t="str">
        <f>MAIN!AP340</f>
        <v>NEGATIVE</v>
      </c>
      <c r="T340" s="19" t="str">
        <f>MAIN!AY340</f>
        <v>NEGATIVE</v>
      </c>
      <c r="U340" s="26">
        <f>MAIN!AZ340</f>
        <v>55.238386801296784</v>
      </c>
      <c r="V340" s="4">
        <f>MAIN!BF340</f>
        <v>2</v>
      </c>
      <c r="W340" s="4">
        <f>MAIN!BH340</f>
        <v>0</v>
      </c>
      <c r="X340">
        <f>'MEAN REVERSION MODEL'!F340</f>
        <v>1</v>
      </c>
      <c r="Y340">
        <f>'MEAN REVERSION MODEL'!G340</f>
        <v>6</v>
      </c>
      <c r="Z340">
        <f>'MEAN REVERSION MODEL'!H340</f>
        <v>0</v>
      </c>
      <c r="AA340">
        <f>'MEAN REVERSION MODEL'!I340</f>
        <v>0</v>
      </c>
      <c r="AB340">
        <f>'MEAN REVERSION MODEL'!J340</f>
        <v>3</v>
      </c>
      <c r="AC340" s="19">
        <f>'SHORT MODEL'!H340</f>
        <v>45985</v>
      </c>
      <c r="AD340" s="4">
        <f>'SHORT MODEL'!I340</f>
        <v>1</v>
      </c>
      <c r="AE340" s="19">
        <f>'SHORT MODEL'!J340</f>
        <v>46056</v>
      </c>
      <c r="AF340" s="26">
        <f>'SHORT MODEL'!K340</f>
        <v>-1.9654893142497798</v>
      </c>
    </row>
    <row r="341" spans="1:32" x14ac:dyDescent="0.25">
      <c r="A341" s="14">
        <v>340</v>
      </c>
      <c r="B341" t="str">
        <f>MAIN!B341</f>
        <v>HI1 Index</v>
      </c>
      <c r="C341" t="str">
        <f>MAIN!C341</f>
        <v>HANG SENG INDEX FUTURES</v>
      </c>
      <c r="D341" t="str">
        <f>MAIN!D341</f>
        <v>INDEX FUTURE</v>
      </c>
      <c r="E341" s="4" t="s">
        <v>714</v>
      </c>
      <c r="F341">
        <f ca="1">MAIN!E341</f>
        <v>7</v>
      </c>
      <c r="G341">
        <f ca="1">'MEAN REVERSION MODEL'!K341</f>
        <v>9</v>
      </c>
      <c r="H341">
        <f ca="1">'SHORT MODEL'!M341</f>
        <v>2</v>
      </c>
      <c r="I341" s="19">
        <f>'BREAKOUTS+RETRACEMENTS'!F341</f>
        <v>46024</v>
      </c>
      <c r="J341" s="19">
        <f>'BREAKOUTS+RETRACEMENTS'!G341</f>
        <v>0</v>
      </c>
      <c r="K341" s="19">
        <f>'BREAKOUTS+RETRACEMENTS'!H341</f>
        <v>46028</v>
      </c>
      <c r="L341" s="19">
        <f>'BREAKOUTS+RETRACEMENTS'!I341</f>
        <v>0</v>
      </c>
      <c r="M341" s="19">
        <f>'BREAKOUTS+RETRACEMENTS'!J341</f>
        <v>0</v>
      </c>
      <c r="N341" s="19">
        <f>'BREAKOUTS+RETRACEMENTS'!K341</f>
        <v>0</v>
      </c>
      <c r="O341" s="5">
        <f>MAIN!F341</f>
        <v>56.688401639699038</v>
      </c>
      <c r="P341" s="19" t="str">
        <f>MAIN!U341</f>
        <v>NEGATIVE</v>
      </c>
      <c r="Q341" s="19" t="str">
        <f>MAIN!V341</f>
        <v/>
      </c>
      <c r="R341" s="3" t="str">
        <f>MAIN!X341</f>
        <v>POSITIVE</v>
      </c>
      <c r="S341" s="19" t="str">
        <f>MAIN!AP341</f>
        <v>POSITIVE</v>
      </c>
      <c r="T341" s="19" t="str">
        <f>MAIN!AY341</f>
        <v>POSITIVE</v>
      </c>
      <c r="U341" s="26">
        <f>MAIN!AZ341</f>
        <v>61.230260288449543</v>
      </c>
      <c r="V341" s="4">
        <f>MAIN!BF341</f>
        <v>2</v>
      </c>
      <c r="W341" s="4">
        <f>MAIN!BH341</f>
        <v>0</v>
      </c>
      <c r="X341">
        <f>'MEAN REVERSION MODEL'!F341</f>
        <v>1</v>
      </c>
      <c r="Y341">
        <f>'MEAN REVERSION MODEL'!G341</f>
        <v>3</v>
      </c>
      <c r="Z341">
        <f>'MEAN REVERSION MODEL'!H341</f>
        <v>0</v>
      </c>
      <c r="AA341">
        <f>'MEAN REVERSION MODEL'!I341</f>
        <v>1</v>
      </c>
      <c r="AB341">
        <f>'MEAN REVERSION MODEL'!J341</f>
        <v>0</v>
      </c>
      <c r="AC341" s="19">
        <f>'SHORT MODEL'!H341</f>
        <v>45982</v>
      </c>
      <c r="AD341" s="4">
        <f>'SHORT MODEL'!I341</f>
        <v>1</v>
      </c>
      <c r="AE341" s="19">
        <f>'SHORT MODEL'!J341</f>
        <v>46050</v>
      </c>
      <c r="AF341" s="26">
        <f>'SHORT MODEL'!K341</f>
        <v>-0.87402820127675795</v>
      </c>
    </row>
    <row r="342" spans="1:32" x14ac:dyDescent="0.25">
      <c r="A342" s="14">
        <v>341</v>
      </c>
      <c r="B342" t="str">
        <f>MAIN!B342</f>
        <v>IB1 Index</v>
      </c>
      <c r="C342" t="str">
        <f>MAIN!C342</f>
        <v>IBEX INDEX FUTURES</v>
      </c>
      <c r="D342" t="str">
        <f>MAIN!D342</f>
        <v>INDEX FUTURE</v>
      </c>
      <c r="E342" s="4" t="s">
        <v>714</v>
      </c>
      <c r="F342">
        <f ca="1">MAIN!E342</f>
        <v>1</v>
      </c>
      <c r="G342">
        <f ca="1">'MEAN REVERSION MODEL'!K342</f>
        <v>9</v>
      </c>
      <c r="H342">
        <f ca="1">'SHORT MODEL'!M342</f>
        <v>2</v>
      </c>
      <c r="I342" s="19">
        <f>'BREAKOUTS+RETRACEMENTS'!F342</f>
        <v>46063</v>
      </c>
      <c r="J342" s="19">
        <f>'BREAKOUTS+RETRACEMENTS'!G342</f>
        <v>0</v>
      </c>
      <c r="K342" s="19">
        <f>'BREAKOUTS+RETRACEMENTS'!H342</f>
        <v>45965</v>
      </c>
      <c r="L342" s="19">
        <f>'BREAKOUTS+RETRACEMENTS'!I342</f>
        <v>0</v>
      </c>
      <c r="M342" s="19">
        <f>'BREAKOUTS+RETRACEMENTS'!J342</f>
        <v>0</v>
      </c>
      <c r="N342" s="19">
        <f>'BREAKOUTS+RETRACEMENTS'!K342</f>
        <v>0</v>
      </c>
      <c r="O342" s="5">
        <f>MAIN!F342</f>
        <v>61.674749208483881</v>
      </c>
      <c r="P342" s="19" t="str">
        <f>MAIN!U342</f>
        <v>NEGATIVE</v>
      </c>
      <c r="Q342" s="19" t="str">
        <f>MAIN!V342</f>
        <v/>
      </c>
      <c r="R342" s="3" t="str">
        <f>MAIN!X342</f>
        <v>POSITIVE</v>
      </c>
      <c r="S342" s="19" t="str">
        <f>MAIN!AP342</f>
        <v>POSITIVE</v>
      </c>
      <c r="T342" s="19" t="str">
        <f>MAIN!AY342</f>
        <v>POSITIVE</v>
      </c>
      <c r="U342" s="26">
        <f>MAIN!AZ342</f>
        <v>88.488452042757785</v>
      </c>
      <c r="V342" s="4">
        <f>MAIN!BF342</f>
        <v>54</v>
      </c>
      <c r="W342" s="4">
        <f>MAIN!BH342</f>
        <v>0</v>
      </c>
      <c r="X342">
        <f>'MEAN REVERSION MODEL'!F342</f>
        <v>5</v>
      </c>
      <c r="Y342">
        <f>'MEAN REVERSION MODEL'!G342</f>
        <v>2</v>
      </c>
      <c r="Z342">
        <f>'MEAN REVERSION MODEL'!H342</f>
        <v>0</v>
      </c>
      <c r="AA342">
        <f>'MEAN REVERSION MODEL'!I342</f>
        <v>1</v>
      </c>
      <c r="AB342">
        <f>'MEAN REVERSION MODEL'!J342</f>
        <v>0</v>
      </c>
      <c r="AC342" s="19">
        <f>'SHORT MODEL'!H342</f>
        <v>45986</v>
      </c>
      <c r="AD342" s="4">
        <f>'SHORT MODEL'!I342</f>
        <v>1</v>
      </c>
      <c r="AE342" s="19">
        <f>'SHORT MODEL'!J342</f>
        <v>46063</v>
      </c>
      <c r="AF342" s="26">
        <f>'SHORT MODEL'!K342</f>
        <v>5.7129747619855067</v>
      </c>
    </row>
    <row r="343" spans="1:32" x14ac:dyDescent="0.25">
      <c r="A343" s="14">
        <v>342</v>
      </c>
      <c r="B343" t="str">
        <f>MAIN!B343</f>
        <v>IFB1 Index</v>
      </c>
      <c r="C343" t="str">
        <f>MAIN!C343</f>
        <v>CSI 300 INDEX FUTURES</v>
      </c>
      <c r="D343" t="str">
        <f>MAIN!D343</f>
        <v>INDEX FUTURE</v>
      </c>
      <c r="E343" s="4" t="s">
        <v>714</v>
      </c>
      <c r="F343">
        <f ca="1">MAIN!E343</f>
        <v>5</v>
      </c>
      <c r="G343">
        <f ca="1">'MEAN REVERSION MODEL'!K343</f>
        <v>9</v>
      </c>
      <c r="H343">
        <f ca="1">'SHORT MODEL'!M343</f>
        <v>4</v>
      </c>
      <c r="I343" s="19">
        <f>'BREAKOUTS+RETRACEMENTS'!F343</f>
        <v>45958</v>
      </c>
      <c r="J343" s="19">
        <f>'BREAKOUTS+RETRACEMENTS'!G343</f>
        <v>0</v>
      </c>
      <c r="K343" s="19">
        <f>'BREAKOUTS+RETRACEMENTS'!H343</f>
        <v>45958</v>
      </c>
      <c r="L343" s="19">
        <f>'BREAKOUTS+RETRACEMENTS'!I343</f>
        <v>0</v>
      </c>
      <c r="M343" s="19">
        <f>'BREAKOUTS+RETRACEMENTS'!J343</f>
        <v>0</v>
      </c>
      <c r="N343" s="19">
        <f>'BREAKOUTS+RETRACEMENTS'!K343</f>
        <v>0</v>
      </c>
      <c r="O343" s="5">
        <f>MAIN!F343</f>
        <v>53.959376716042286</v>
      </c>
      <c r="P343" s="19" t="str">
        <f>MAIN!U343</f>
        <v>NEGATIVE</v>
      </c>
      <c r="Q343" s="19" t="str">
        <f>MAIN!V343</f>
        <v/>
      </c>
      <c r="R343" s="3" t="str">
        <f>MAIN!X343</f>
        <v>POSITIVE</v>
      </c>
      <c r="S343" s="19" t="str">
        <f>MAIN!AP343</f>
        <v>POSITIVE</v>
      </c>
      <c r="T343" s="19" t="str">
        <f>MAIN!AY343</f>
        <v>POSITIVE</v>
      </c>
      <c r="U343" s="26">
        <f>MAIN!AZ343</f>
        <v>61.280492655895571</v>
      </c>
      <c r="V343" s="4">
        <f>MAIN!BF343</f>
        <v>2</v>
      </c>
      <c r="W343" s="4">
        <f>MAIN!BH343</f>
        <v>0</v>
      </c>
      <c r="X343">
        <f>'MEAN REVERSION MODEL'!F343</f>
        <v>1</v>
      </c>
      <c r="Y343">
        <f>'MEAN REVERSION MODEL'!G343</f>
        <v>3</v>
      </c>
      <c r="Z343">
        <f>'MEAN REVERSION MODEL'!H343</f>
        <v>0</v>
      </c>
      <c r="AA343">
        <f>'MEAN REVERSION MODEL'!I343</f>
        <v>0</v>
      </c>
      <c r="AB343">
        <f>'MEAN REVERSION MODEL'!J343</f>
        <v>3</v>
      </c>
      <c r="AC343" s="19">
        <f>'SHORT MODEL'!H343</f>
        <v>45982</v>
      </c>
      <c r="AD343" s="4">
        <f>'SHORT MODEL'!I343</f>
        <v>1</v>
      </c>
      <c r="AE343" s="19">
        <f>'SHORT MODEL'!J343</f>
        <v>46050</v>
      </c>
      <c r="AF343" s="26">
        <f>'SHORT MODEL'!K343</f>
        <v>-21.222659650718413</v>
      </c>
    </row>
    <row r="344" spans="1:32" x14ac:dyDescent="0.25">
      <c r="A344" s="14">
        <v>343</v>
      </c>
      <c r="B344" t="str">
        <f>MAIN!B344</f>
        <v>KM1 Index</v>
      </c>
      <c r="C344" t="str">
        <f>MAIN!C344</f>
        <v>KOSPI2 INDEX FUTURES</v>
      </c>
      <c r="D344" t="str">
        <f>MAIN!D344</f>
        <v>INDEX FUTURE</v>
      </c>
      <c r="E344" s="4" t="s">
        <v>714</v>
      </c>
      <c r="F344">
        <f ca="1">MAIN!E344</f>
        <v>5</v>
      </c>
      <c r="G344">
        <f ca="1">'MEAN REVERSION MODEL'!K344</f>
        <v>12</v>
      </c>
      <c r="H344">
        <f ca="1">'SHORT MODEL'!M344</f>
        <v>4</v>
      </c>
      <c r="I344" s="19">
        <f>'BREAKOUTS+RETRACEMENTS'!F344</f>
        <v>46001</v>
      </c>
      <c r="J344" s="19">
        <f>'BREAKOUTS+RETRACEMENTS'!G344</f>
        <v>0</v>
      </c>
      <c r="K344" s="19">
        <f>'BREAKOUTS+RETRACEMENTS'!H344</f>
        <v>0</v>
      </c>
      <c r="L344" s="19">
        <f>'BREAKOUTS+RETRACEMENTS'!I344</f>
        <v>0</v>
      </c>
      <c r="M344" s="19">
        <f>'BREAKOUTS+RETRACEMENTS'!J344</f>
        <v>0</v>
      </c>
      <c r="N344" s="19">
        <f>'BREAKOUTS+RETRACEMENTS'!K344</f>
        <v>0</v>
      </c>
      <c r="O344" s="5">
        <f>MAIN!F344</f>
        <v>64.52741998689379</v>
      </c>
      <c r="P344" s="19" t="str">
        <f>MAIN!U344</f>
        <v>POSITIVE</v>
      </c>
      <c r="Q344" s="19" t="str">
        <f>MAIN!V344</f>
        <v/>
      </c>
      <c r="R344" s="3" t="str">
        <f>MAIN!X344</f>
        <v>POSITIVE</v>
      </c>
      <c r="S344" s="19" t="str">
        <f>MAIN!AP344</f>
        <v>POSITIVE</v>
      </c>
      <c r="T344" s="19" t="str">
        <f>MAIN!AY344</f>
        <v>POSITIVE</v>
      </c>
      <c r="U344" s="26">
        <f>MAIN!AZ344</f>
        <v>83.647503381760345</v>
      </c>
      <c r="V344" s="4">
        <f>MAIN!BF344</f>
        <v>35</v>
      </c>
      <c r="W344" s="4">
        <f>MAIN!BH344</f>
        <v>0</v>
      </c>
      <c r="X344">
        <f>'MEAN REVERSION MODEL'!F344</f>
        <v>1</v>
      </c>
      <c r="Y344">
        <f>'MEAN REVERSION MODEL'!G344</f>
        <v>3</v>
      </c>
      <c r="Z344">
        <f>'MEAN REVERSION MODEL'!H344</f>
        <v>0</v>
      </c>
      <c r="AA344">
        <f>'MEAN REVERSION MODEL'!I344</f>
        <v>1</v>
      </c>
      <c r="AB344">
        <f>'MEAN REVERSION MODEL'!J344</f>
        <v>3</v>
      </c>
      <c r="AC344" s="19">
        <f>'SHORT MODEL'!H344</f>
        <v>45982</v>
      </c>
      <c r="AD344" s="4">
        <f>'SHORT MODEL'!I344</f>
        <v>1</v>
      </c>
      <c r="AE344" s="19">
        <f>'SHORT MODEL'!J344</f>
        <v>46044</v>
      </c>
      <c r="AF344" s="26">
        <f>'SHORT MODEL'!K344</f>
        <v>-9.0485838433407082</v>
      </c>
    </row>
    <row r="345" spans="1:32" x14ac:dyDescent="0.25">
      <c r="A345" s="14">
        <v>344</v>
      </c>
      <c r="B345" t="str">
        <f>MAIN!B345</f>
        <v>MES1 Index</v>
      </c>
      <c r="C345" t="str">
        <f>MAIN!C345</f>
        <v>mini MSCI Emg Mkt FUTURES</v>
      </c>
      <c r="D345" t="str">
        <f>MAIN!D345</f>
        <v>INDEX FUTURE</v>
      </c>
      <c r="E345" s="4" t="s">
        <v>714</v>
      </c>
      <c r="F345">
        <f ca="1">MAIN!E345</f>
        <v>3</v>
      </c>
      <c r="G345">
        <f ca="1">'MEAN REVERSION MODEL'!K345</f>
        <v>6</v>
      </c>
      <c r="H345">
        <f ca="1">'SHORT MODEL'!M345</f>
        <v>2</v>
      </c>
      <c r="I345" s="19">
        <f>'BREAKOUTS+RETRACEMENTS'!F345</f>
        <v>46027</v>
      </c>
      <c r="J345" s="19">
        <f>'BREAKOUTS+RETRACEMENTS'!G345</f>
        <v>0</v>
      </c>
      <c r="K345" s="19">
        <f>'BREAKOUTS+RETRACEMENTS'!H345</f>
        <v>0</v>
      </c>
      <c r="L345" s="19">
        <f>'BREAKOUTS+RETRACEMENTS'!I345</f>
        <v>45959</v>
      </c>
      <c r="M345" s="19">
        <f>'BREAKOUTS+RETRACEMENTS'!J345</f>
        <v>0</v>
      </c>
      <c r="N345" s="19">
        <f>'BREAKOUTS+RETRACEMENTS'!K345</f>
        <v>0</v>
      </c>
      <c r="O345" s="5">
        <f>MAIN!F345</f>
        <v>65.618907433758579</v>
      </c>
      <c r="P345" s="19" t="str">
        <f>MAIN!U345</f>
        <v>POSITIVE</v>
      </c>
      <c r="Q345" s="19" t="str">
        <f>MAIN!V345</f>
        <v/>
      </c>
      <c r="R345" s="3" t="str">
        <f>MAIN!X345</f>
        <v>POSITIVE</v>
      </c>
      <c r="S345" s="19" t="str">
        <f>MAIN!AP345</f>
        <v>POSITIVE</v>
      </c>
      <c r="T345" s="19" t="str">
        <f>MAIN!AY345</f>
        <v>POSITIVE</v>
      </c>
      <c r="U345" s="26">
        <f>MAIN!AZ345</f>
        <v>91.996419902786343</v>
      </c>
      <c r="V345" s="4">
        <f>MAIN!BF345</f>
        <v>35</v>
      </c>
      <c r="W345" s="4">
        <f>MAIN!BH345</f>
        <v>0</v>
      </c>
      <c r="X345">
        <f>'MEAN REVERSION MODEL'!F345</f>
        <v>1</v>
      </c>
      <c r="Y345">
        <f>'MEAN REVERSION MODEL'!G345</f>
        <v>7</v>
      </c>
      <c r="Z345">
        <f>'MEAN REVERSION MODEL'!H345</f>
        <v>0</v>
      </c>
      <c r="AA345">
        <f>'MEAN REVERSION MODEL'!I345</f>
        <v>0</v>
      </c>
      <c r="AB345">
        <f>'MEAN REVERSION MODEL'!J345</f>
        <v>0</v>
      </c>
      <c r="AC345" s="19">
        <f>'SHORT MODEL'!H345</f>
        <v>45982</v>
      </c>
      <c r="AD345" s="4">
        <f>'SHORT MODEL'!I345</f>
        <v>1</v>
      </c>
      <c r="AE345" s="19">
        <f>'SHORT MODEL'!J345</f>
        <v>46057</v>
      </c>
      <c r="AF345" s="26">
        <f>'SHORT MODEL'!K345</f>
        <v>-5.6522107283174066</v>
      </c>
    </row>
    <row r="346" spans="1:32" x14ac:dyDescent="0.25">
      <c r="A346" s="14">
        <v>345</v>
      </c>
      <c r="B346" t="str">
        <f>MAIN!B346</f>
        <v>NK1 Index</v>
      </c>
      <c r="C346" t="str">
        <f>MAIN!C346</f>
        <v>NIKKEI 225 (OSE) FUTURES</v>
      </c>
      <c r="D346" t="str">
        <f>MAIN!D346</f>
        <v>INDEX FUTURE</v>
      </c>
      <c r="E346" s="4" t="s">
        <v>714</v>
      </c>
      <c r="F346">
        <f ca="1">MAIN!E346</f>
        <v>7</v>
      </c>
      <c r="G346">
        <f ca="1">'MEAN REVERSION MODEL'!K346</f>
        <v>9</v>
      </c>
      <c r="H346">
        <f ca="1">'SHORT MODEL'!M346</f>
        <v>2</v>
      </c>
      <c r="I346" s="19">
        <f>'BREAKOUTS+RETRACEMENTS'!F346</f>
        <v>0</v>
      </c>
      <c r="J346" s="19">
        <f>'BREAKOUTS+RETRACEMENTS'!G346</f>
        <v>0</v>
      </c>
      <c r="K346" s="19">
        <f>'BREAKOUTS+RETRACEMENTS'!H346</f>
        <v>0</v>
      </c>
      <c r="L346" s="19">
        <f>'BREAKOUTS+RETRACEMENTS'!I346</f>
        <v>46035</v>
      </c>
      <c r="M346" s="19">
        <f>'BREAKOUTS+RETRACEMENTS'!J346</f>
        <v>0</v>
      </c>
      <c r="N346" s="19">
        <f>'BREAKOUTS+RETRACEMENTS'!K346</f>
        <v>0</v>
      </c>
      <c r="O346" s="5">
        <f>MAIN!F346</f>
        <v>72.205884063102658</v>
      </c>
      <c r="P346" s="19" t="str">
        <f>MAIN!U346</f>
        <v>POSITIVE</v>
      </c>
      <c r="Q346" s="19" t="str">
        <f>MAIN!V346</f>
        <v/>
      </c>
      <c r="R346" s="3" t="str">
        <f>MAIN!X346</f>
        <v>POSITIVE</v>
      </c>
      <c r="S346" s="19" t="str">
        <f>MAIN!AP346</f>
        <v>POSITIVE</v>
      </c>
      <c r="T346" s="19" t="str">
        <f>MAIN!AY346</f>
        <v>POSITIVE</v>
      </c>
      <c r="U346" s="26">
        <f>MAIN!AZ346</f>
        <v>87.32087374449948</v>
      </c>
      <c r="V346" s="4">
        <f>MAIN!BF346</f>
        <v>33</v>
      </c>
      <c r="W346" s="4">
        <f>MAIN!BH346</f>
        <v>0</v>
      </c>
      <c r="X346">
        <f>'MEAN REVERSION MODEL'!F346</f>
        <v>1</v>
      </c>
      <c r="Y346">
        <f>'MEAN REVERSION MODEL'!G346</f>
        <v>0</v>
      </c>
      <c r="Z346">
        <f>'MEAN REVERSION MODEL'!H346</f>
        <v>46058</v>
      </c>
      <c r="AA346">
        <f>'MEAN REVERSION MODEL'!I346</f>
        <v>3</v>
      </c>
      <c r="AB346">
        <f>'MEAN REVERSION MODEL'!J346</f>
        <v>0</v>
      </c>
      <c r="AC346" s="19">
        <f>'SHORT MODEL'!H346</f>
        <v>46035</v>
      </c>
      <c r="AD346" s="4">
        <f>'SHORT MODEL'!I346</f>
        <v>1</v>
      </c>
      <c r="AE346" s="19">
        <f>'SHORT MODEL'!J346</f>
        <v>46059</v>
      </c>
      <c r="AF346" s="26">
        <f>'SHORT MODEL'!K346</f>
        <v>-13.816509402513596</v>
      </c>
    </row>
    <row r="347" spans="1:32" x14ac:dyDescent="0.25">
      <c r="A347" s="14">
        <v>346</v>
      </c>
      <c r="B347" t="str">
        <f>MAIN!B347</f>
        <v>NQ1 Index</v>
      </c>
      <c r="C347" t="str">
        <f>MAIN!C347</f>
        <v>NASDAQ 100 E-MINI FUTURES</v>
      </c>
      <c r="D347" t="str">
        <f>MAIN!D347</f>
        <v>INDEX FUTURE</v>
      </c>
      <c r="E347" s="4" t="s">
        <v>714</v>
      </c>
      <c r="F347">
        <f ca="1">MAIN!E347</f>
        <v>-1</v>
      </c>
      <c r="G347">
        <f ca="1">'MEAN REVERSION MODEL'!K347</f>
        <v>12</v>
      </c>
      <c r="H347">
        <f ca="1">'SHORT MODEL'!M347</f>
        <v>2</v>
      </c>
      <c r="I347" s="19">
        <f>'BREAKOUTS+RETRACEMENTS'!F347</f>
        <v>45959</v>
      </c>
      <c r="J347" s="19">
        <f>'BREAKOUTS+RETRACEMENTS'!G347</f>
        <v>0</v>
      </c>
      <c r="K347" s="19">
        <f>'BREAKOUTS+RETRACEMENTS'!H347</f>
        <v>0</v>
      </c>
      <c r="L347" s="19">
        <f>'BREAKOUTS+RETRACEMENTS'!I347</f>
        <v>0</v>
      </c>
      <c r="M347" s="19">
        <f>'BREAKOUTS+RETRACEMENTS'!J347</f>
        <v>0</v>
      </c>
      <c r="N347" s="19">
        <f>'BREAKOUTS+RETRACEMENTS'!K347</f>
        <v>0</v>
      </c>
      <c r="O347" s="5">
        <f>MAIN!F347</f>
        <v>45.270249650379533</v>
      </c>
      <c r="P347" s="19" t="str">
        <f>MAIN!U347</f>
        <v>NEGATIVE</v>
      </c>
      <c r="Q347" s="19" t="str">
        <f>MAIN!V347</f>
        <v/>
      </c>
      <c r="R347" s="3" t="str">
        <f>MAIN!X347</f>
        <v>NEGATIVE</v>
      </c>
      <c r="S347" s="19" t="str">
        <f>MAIN!AP347</f>
        <v>NEGATIVE</v>
      </c>
      <c r="T347" s="19" t="str">
        <f>MAIN!AY347</f>
        <v>NEGATIVE</v>
      </c>
      <c r="U347" s="26">
        <f>MAIN!AZ347</f>
        <v>41.138020416529244</v>
      </c>
      <c r="V347" s="4">
        <f>MAIN!BF347</f>
        <v>0</v>
      </c>
      <c r="W347" s="4">
        <f>MAIN!BH347</f>
        <v>0</v>
      </c>
      <c r="X347">
        <f>'MEAN REVERSION MODEL'!F347</f>
        <v>1</v>
      </c>
      <c r="Y347">
        <f>'MEAN REVERSION MODEL'!G347</f>
        <v>7</v>
      </c>
      <c r="Z347">
        <f>'MEAN REVERSION MODEL'!H347</f>
        <v>0</v>
      </c>
      <c r="AA347">
        <f>'MEAN REVERSION MODEL'!I347</f>
        <v>1</v>
      </c>
      <c r="AB347">
        <f>'MEAN REVERSION MODEL'!J347</f>
        <v>3</v>
      </c>
      <c r="AC347" s="19">
        <f>'SHORT MODEL'!H347</f>
        <v>45982</v>
      </c>
      <c r="AD347" s="4">
        <f>'SHORT MODEL'!I347</f>
        <v>1</v>
      </c>
      <c r="AE347" s="19">
        <f>'SHORT MODEL'!J347</f>
        <v>46063</v>
      </c>
      <c r="AF347" s="26">
        <f>'SHORT MODEL'!K347</f>
        <v>-6.2932267203825845</v>
      </c>
    </row>
    <row r="348" spans="1:32" x14ac:dyDescent="0.25">
      <c r="A348" s="14">
        <v>347</v>
      </c>
      <c r="B348" t="str">
        <f>MAIN!B348</f>
        <v>RTY1 Index</v>
      </c>
      <c r="C348" t="str">
        <f>MAIN!C348</f>
        <v>Russell 2000 Mini FUTURES</v>
      </c>
      <c r="D348" t="str">
        <f>MAIN!D348</f>
        <v>INDEX FUTURE</v>
      </c>
      <c r="E348" s="4" t="s">
        <v>714</v>
      </c>
      <c r="F348">
        <f ca="1">MAIN!E348</f>
        <v>5</v>
      </c>
      <c r="G348">
        <f>'MEAN REVERSION MODEL'!K348</f>
        <v>0</v>
      </c>
      <c r="H348">
        <f>'SHORT MODEL'!M348</f>
        <v>0</v>
      </c>
      <c r="I348" s="19">
        <f>'BREAKOUTS+RETRACEMENTS'!F348</f>
        <v>0</v>
      </c>
      <c r="J348" s="19">
        <f>'BREAKOUTS+RETRACEMENTS'!G348</f>
        <v>0</v>
      </c>
      <c r="K348" s="19">
        <f>'BREAKOUTS+RETRACEMENTS'!H348</f>
        <v>0</v>
      </c>
      <c r="L348" s="19">
        <f>'BREAKOUTS+RETRACEMENTS'!I348</f>
        <v>0</v>
      </c>
      <c r="M348" s="19">
        <f>'BREAKOUTS+RETRACEMENTS'!J348</f>
        <v>0</v>
      </c>
      <c r="N348" s="19">
        <f>'BREAKOUTS+RETRACEMENTS'!K348</f>
        <v>0</v>
      </c>
      <c r="O348" s="5">
        <f>MAIN!F348</f>
        <v>57.444333294355665</v>
      </c>
      <c r="P348" s="19" t="str">
        <f>MAIN!U348</f>
        <v>NEGATIVE</v>
      </c>
      <c r="Q348" s="19" t="str">
        <f>MAIN!V348</f>
        <v/>
      </c>
      <c r="R348" s="3" t="str">
        <f>MAIN!X348</f>
        <v>POSITIVE</v>
      </c>
      <c r="S348" s="19" t="str">
        <f>MAIN!AP348</f>
        <v>POSITIVE</v>
      </c>
      <c r="T348" s="19" t="str">
        <f>MAIN!AY348</f>
        <v>POSITIVE</v>
      </c>
      <c r="U348" s="26">
        <f>MAIN!AZ348</f>
        <v>68.769101341575563</v>
      </c>
      <c r="V348" s="4">
        <f>MAIN!BF348</f>
        <v>3</v>
      </c>
      <c r="W348" s="4">
        <f>MAIN!BH348</f>
        <v>0</v>
      </c>
      <c r="X348">
        <f>'MEAN REVERSION MODEL'!F348</f>
        <v>0</v>
      </c>
      <c r="Y348">
        <f>'MEAN REVERSION MODEL'!G348</f>
        <v>0</v>
      </c>
      <c r="Z348">
        <f>'MEAN REVERSION MODEL'!H348</f>
        <v>0</v>
      </c>
      <c r="AA348">
        <f>'MEAN REVERSION MODEL'!I348</f>
        <v>0</v>
      </c>
      <c r="AB348">
        <f>'MEAN REVERSION MODEL'!J348</f>
        <v>0</v>
      </c>
      <c r="AC348" s="19">
        <f>'SHORT MODEL'!H348</f>
        <v>0</v>
      </c>
      <c r="AD348" s="4">
        <f>'SHORT MODEL'!I348</f>
        <v>0</v>
      </c>
      <c r="AE348" s="19">
        <f>'SHORT MODEL'!J348</f>
        <v>0</v>
      </c>
      <c r="AF348" s="26">
        <f>'SHORT MODEL'!K348</f>
        <v>0</v>
      </c>
    </row>
    <row r="349" spans="1:32" x14ac:dyDescent="0.25">
      <c r="A349" s="14">
        <v>348</v>
      </c>
      <c r="B349" t="str">
        <f>MAIN!B349</f>
        <v>SM1 Index</v>
      </c>
      <c r="C349" t="str">
        <f>MAIN!C349</f>
        <v>SWISS MKT INDEX FUTUTRES</v>
      </c>
      <c r="D349" t="str">
        <f>MAIN!D349</f>
        <v>INDEX FUTURE</v>
      </c>
      <c r="E349" s="4" t="s">
        <v>714</v>
      </c>
      <c r="F349">
        <f ca="1">MAIN!E349</f>
        <v>5</v>
      </c>
      <c r="G349">
        <f>'MEAN REVERSION MODEL'!K349</f>
        <v>0</v>
      </c>
      <c r="H349">
        <f>'SHORT MODEL'!M349</f>
        <v>0</v>
      </c>
      <c r="I349" s="19">
        <f>'BREAKOUTS+RETRACEMENTS'!F349</f>
        <v>0</v>
      </c>
      <c r="J349" s="19">
        <f>'BREAKOUTS+RETRACEMENTS'!G349</f>
        <v>0</v>
      </c>
      <c r="K349" s="19">
        <f>'BREAKOUTS+RETRACEMENTS'!H349</f>
        <v>0</v>
      </c>
      <c r="L349" s="19">
        <f>'BREAKOUTS+RETRACEMENTS'!I349</f>
        <v>0</v>
      </c>
      <c r="M349" s="19">
        <f>'BREAKOUTS+RETRACEMENTS'!J349</f>
        <v>0</v>
      </c>
      <c r="N349" s="19">
        <f>'BREAKOUTS+RETRACEMENTS'!K349</f>
        <v>0</v>
      </c>
      <c r="O349" s="5">
        <f>MAIN!F349</f>
        <v>60.840698572957486</v>
      </c>
      <c r="P349" s="19" t="str">
        <f>MAIN!U349</f>
        <v>NEGATIVE</v>
      </c>
      <c r="Q349" s="19" t="str">
        <f>MAIN!V349</f>
        <v/>
      </c>
      <c r="R349" s="3" t="str">
        <f>MAIN!X349</f>
        <v>POSITIVE</v>
      </c>
      <c r="S349" s="19" t="str">
        <f>MAIN!AP349</f>
        <v>POSITIVE</v>
      </c>
      <c r="T349" s="19" t="str">
        <f>MAIN!AY349</f>
        <v>POSITIVE</v>
      </c>
      <c r="U349" s="26">
        <f>MAIN!AZ349</f>
        <v>72.258243502927286</v>
      </c>
      <c r="V349" s="4">
        <f>MAIN!BF349</f>
        <v>7</v>
      </c>
      <c r="W349" s="4">
        <f>MAIN!BH349</f>
        <v>0</v>
      </c>
      <c r="X349">
        <f>'MEAN REVERSION MODEL'!F349</f>
        <v>0</v>
      </c>
      <c r="Y349">
        <f>'MEAN REVERSION MODEL'!G349</f>
        <v>0</v>
      </c>
      <c r="Z349">
        <f>'MEAN REVERSION MODEL'!H349</f>
        <v>0</v>
      </c>
      <c r="AA349">
        <f>'MEAN REVERSION MODEL'!I349</f>
        <v>0</v>
      </c>
      <c r="AB349">
        <f>'MEAN REVERSION MODEL'!J349</f>
        <v>0</v>
      </c>
      <c r="AC349" s="19">
        <f>'SHORT MODEL'!H349</f>
        <v>0</v>
      </c>
      <c r="AD349" s="4">
        <f>'SHORT MODEL'!I349</f>
        <v>0</v>
      </c>
      <c r="AE349" s="19">
        <f>'SHORT MODEL'!J349</f>
        <v>0</v>
      </c>
      <c r="AF349" s="26">
        <f>'SHORT MODEL'!K349</f>
        <v>0</v>
      </c>
    </row>
    <row r="350" spans="1:32" x14ac:dyDescent="0.25">
      <c r="A350" s="14">
        <v>349</v>
      </c>
      <c r="B350" t="str">
        <f>MAIN!B350</f>
        <v>ST1 Index</v>
      </c>
      <c r="C350" t="str">
        <f>MAIN!C350</f>
        <v>FTSE/MIB INDEX FUTURES</v>
      </c>
      <c r="D350" t="str">
        <f>MAIN!D350</f>
        <v>INDEX FUTURE</v>
      </c>
      <c r="E350" s="4" t="s">
        <v>714</v>
      </c>
      <c r="F350">
        <f ca="1">MAIN!E350</f>
        <v>6</v>
      </c>
      <c r="G350">
        <f>'MEAN REVERSION MODEL'!K350</f>
        <v>0</v>
      </c>
      <c r="H350">
        <f>'SHORT MODEL'!M350</f>
        <v>0</v>
      </c>
      <c r="I350" s="19">
        <f>'BREAKOUTS+RETRACEMENTS'!F350</f>
        <v>0</v>
      </c>
      <c r="J350" s="19">
        <f>'BREAKOUTS+RETRACEMENTS'!G350</f>
        <v>0</v>
      </c>
      <c r="K350" s="19">
        <f>'BREAKOUTS+RETRACEMENTS'!H350</f>
        <v>0</v>
      </c>
      <c r="L350" s="19">
        <f>'BREAKOUTS+RETRACEMENTS'!I350</f>
        <v>0</v>
      </c>
      <c r="M350" s="19">
        <f>'BREAKOUTS+RETRACEMENTS'!J350</f>
        <v>0</v>
      </c>
      <c r="N350" s="19">
        <f>'BREAKOUTS+RETRACEMENTS'!K350</f>
        <v>0</v>
      </c>
      <c r="O350" s="5">
        <f>MAIN!F350</f>
        <v>63.584456805743308</v>
      </c>
      <c r="P350" s="19" t="str">
        <f>MAIN!U350</f>
        <v>POSITIVE</v>
      </c>
      <c r="Q350" s="19" t="str">
        <f>MAIN!V350</f>
        <v/>
      </c>
      <c r="R350" s="3" t="str">
        <f>MAIN!X350</f>
        <v>POSITIVE</v>
      </c>
      <c r="S350" s="19" t="str">
        <f>MAIN!AP350</f>
        <v>POSITIVE</v>
      </c>
      <c r="T350" s="19" t="str">
        <f>MAIN!AY350</f>
        <v>POSITIVE</v>
      </c>
      <c r="U350" s="26">
        <f>MAIN!AZ350</f>
        <v>79.6208846297489</v>
      </c>
      <c r="V350" s="4">
        <f>MAIN!BF350</f>
        <v>14</v>
      </c>
      <c r="W350" s="4">
        <f>MAIN!BH350</f>
        <v>0</v>
      </c>
      <c r="X350">
        <f>'MEAN REVERSION MODEL'!F350</f>
        <v>0</v>
      </c>
      <c r="Y350">
        <f>'MEAN REVERSION MODEL'!G350</f>
        <v>0</v>
      </c>
      <c r="Z350">
        <f>'MEAN REVERSION MODEL'!H350</f>
        <v>0</v>
      </c>
      <c r="AA350">
        <f>'MEAN REVERSION MODEL'!I350</f>
        <v>0</v>
      </c>
      <c r="AB350">
        <f>'MEAN REVERSION MODEL'!J350</f>
        <v>0</v>
      </c>
      <c r="AC350" s="19">
        <f>'SHORT MODEL'!H350</f>
        <v>0</v>
      </c>
      <c r="AD350" s="4">
        <f>'SHORT MODEL'!I350</f>
        <v>0</v>
      </c>
      <c r="AE350" s="19">
        <f>'SHORT MODEL'!J350</f>
        <v>0</v>
      </c>
      <c r="AF350" s="26">
        <f>'SHORT MODEL'!K350</f>
        <v>0</v>
      </c>
    </row>
    <row r="351" spans="1:32" x14ac:dyDescent="0.25">
      <c r="A351" s="14">
        <v>350</v>
      </c>
      <c r="B351" t="str">
        <f>MAIN!B351</f>
        <v>UX1 Index</v>
      </c>
      <c r="C351" t="str">
        <f>MAIN!C351</f>
        <v>VIX FUTURES</v>
      </c>
      <c r="D351" t="str">
        <f>MAIN!D351</f>
        <v>INDEX FUTURE</v>
      </c>
      <c r="E351" s="4" t="s">
        <v>714</v>
      </c>
      <c r="F351">
        <f ca="1">MAIN!E351</f>
        <v>4</v>
      </c>
      <c r="G351">
        <f>'MEAN REVERSION MODEL'!K351</f>
        <v>0</v>
      </c>
      <c r="H351">
        <f>'SHORT MODEL'!M351</f>
        <v>0</v>
      </c>
      <c r="I351" s="19">
        <f>'BREAKOUTS+RETRACEMENTS'!F351</f>
        <v>0</v>
      </c>
      <c r="J351" s="19">
        <f>'BREAKOUTS+RETRACEMENTS'!G351</f>
        <v>0</v>
      </c>
      <c r="K351" s="19">
        <f>'BREAKOUTS+RETRACEMENTS'!H351</f>
        <v>0</v>
      </c>
      <c r="L351" s="19">
        <f>'BREAKOUTS+RETRACEMENTS'!I351</f>
        <v>0</v>
      </c>
      <c r="M351" s="19">
        <f>'BREAKOUTS+RETRACEMENTS'!J351</f>
        <v>0</v>
      </c>
      <c r="N351" s="19">
        <f>'BREAKOUTS+RETRACEMENTS'!K351</f>
        <v>0</v>
      </c>
      <c r="O351" s="5">
        <f>MAIN!F351</f>
        <v>52.676401306171634</v>
      </c>
      <c r="P351" s="19" t="str">
        <f>MAIN!U351</f>
        <v>NEGATIVE</v>
      </c>
      <c r="Q351" s="19" t="str">
        <f>MAIN!V351</f>
        <v/>
      </c>
      <c r="R351" s="3" t="str">
        <f>MAIN!X351</f>
        <v>POSITIVE</v>
      </c>
      <c r="S351" s="19" t="str">
        <f>MAIN!AP351</f>
        <v>NEGATIVE</v>
      </c>
      <c r="T351" s="19" t="str">
        <f>MAIN!AY351</f>
        <v>POSITIVE</v>
      </c>
      <c r="U351" s="26">
        <f>MAIN!AZ351</f>
        <v>62.13415789444133</v>
      </c>
      <c r="V351" s="4">
        <f>MAIN!BF351</f>
        <v>16</v>
      </c>
      <c r="W351" s="4">
        <f>MAIN!BH351</f>
        <v>0</v>
      </c>
      <c r="X351">
        <f>'MEAN REVERSION MODEL'!F351</f>
        <v>0</v>
      </c>
      <c r="Y351">
        <f>'MEAN REVERSION MODEL'!G351</f>
        <v>0</v>
      </c>
      <c r="Z351">
        <f>'MEAN REVERSION MODEL'!H351</f>
        <v>0</v>
      </c>
      <c r="AA351">
        <f>'MEAN REVERSION MODEL'!I351</f>
        <v>0</v>
      </c>
      <c r="AB351">
        <f>'MEAN REVERSION MODEL'!J351</f>
        <v>0</v>
      </c>
      <c r="AC351" s="19">
        <f>'SHORT MODEL'!H351</f>
        <v>0</v>
      </c>
      <c r="AD351" s="4">
        <f>'SHORT MODEL'!I351</f>
        <v>0</v>
      </c>
      <c r="AE351" s="19">
        <f>'SHORT MODEL'!J351</f>
        <v>0</v>
      </c>
      <c r="AF351" s="26">
        <f>'SHORT MODEL'!K351</f>
        <v>0</v>
      </c>
    </row>
    <row r="352" spans="1:32" x14ac:dyDescent="0.25">
      <c r="A352" s="14">
        <v>351</v>
      </c>
      <c r="B352" t="str">
        <f>MAIN!B352</f>
        <v>VG1 Index</v>
      </c>
      <c r="C352" t="str">
        <f>MAIN!C352</f>
        <v>EURO STOXX 50 FUTURES</v>
      </c>
      <c r="D352" t="str">
        <f>MAIN!D352</f>
        <v>INDEX FUTURE</v>
      </c>
      <c r="E352" s="4" t="s">
        <v>714</v>
      </c>
      <c r="F352">
        <f ca="1">MAIN!E352</f>
        <v>5</v>
      </c>
      <c r="G352">
        <f>'MEAN REVERSION MODEL'!K352</f>
        <v>0</v>
      </c>
      <c r="H352">
        <f>'SHORT MODEL'!M352</f>
        <v>0</v>
      </c>
      <c r="I352" s="19">
        <f>'BREAKOUTS+RETRACEMENTS'!F352</f>
        <v>0</v>
      </c>
      <c r="J352" s="19">
        <f>'BREAKOUTS+RETRACEMENTS'!G352</f>
        <v>0</v>
      </c>
      <c r="K352" s="19">
        <f>'BREAKOUTS+RETRACEMENTS'!H352</f>
        <v>0</v>
      </c>
      <c r="L352" s="19">
        <f>'BREAKOUTS+RETRACEMENTS'!I352</f>
        <v>0</v>
      </c>
      <c r="M352" s="19">
        <f>'BREAKOUTS+RETRACEMENTS'!J352</f>
        <v>0</v>
      </c>
      <c r="N352" s="19">
        <f>'BREAKOUTS+RETRACEMENTS'!K352</f>
        <v>0</v>
      </c>
      <c r="O352" s="5">
        <f>MAIN!F352</f>
        <v>60.199682580686549</v>
      </c>
      <c r="P352" s="19" t="str">
        <f>MAIN!U352</f>
        <v>NEGATIVE</v>
      </c>
      <c r="Q352" s="19" t="str">
        <f>MAIN!V352</f>
        <v/>
      </c>
      <c r="R352" s="3" t="str">
        <f>MAIN!X352</f>
        <v>POSITIVE</v>
      </c>
      <c r="S352" s="19" t="str">
        <f>MAIN!AP352</f>
        <v>POSITIVE</v>
      </c>
      <c r="T352" s="19" t="str">
        <f>MAIN!AY352</f>
        <v>POSITIVE</v>
      </c>
      <c r="U352" s="26">
        <f>MAIN!AZ352</f>
        <v>77.42713990597673</v>
      </c>
      <c r="V352" s="4">
        <f>MAIN!BF352</f>
        <v>3</v>
      </c>
      <c r="W352" s="4">
        <f>MAIN!BH352</f>
        <v>0</v>
      </c>
      <c r="X352">
        <f>'MEAN REVERSION MODEL'!F352</f>
        <v>0</v>
      </c>
      <c r="Y352">
        <f>'MEAN REVERSION MODEL'!G352</f>
        <v>0</v>
      </c>
      <c r="Z352">
        <f>'MEAN REVERSION MODEL'!H352</f>
        <v>0</v>
      </c>
      <c r="AA352">
        <f>'MEAN REVERSION MODEL'!I352</f>
        <v>0</v>
      </c>
      <c r="AB352">
        <f>'MEAN REVERSION MODEL'!J352</f>
        <v>0</v>
      </c>
      <c r="AC352" s="19">
        <f>'SHORT MODEL'!H352</f>
        <v>0</v>
      </c>
      <c r="AD352" s="4">
        <f>'SHORT MODEL'!I352</f>
        <v>0</v>
      </c>
      <c r="AE352" s="19">
        <f>'SHORT MODEL'!J352</f>
        <v>0</v>
      </c>
      <c r="AF352" s="26">
        <f>'SHORT MODEL'!K352</f>
        <v>0</v>
      </c>
    </row>
    <row r="353" spans="1:32" x14ac:dyDescent="0.25">
      <c r="A353" s="14">
        <v>352</v>
      </c>
      <c r="B353" t="str">
        <f>MAIN!B353</f>
        <v>Z 1 Index</v>
      </c>
      <c r="C353" t="str">
        <f>MAIN!C353</f>
        <v>FTSE 100 INDEX FUTURES</v>
      </c>
      <c r="D353" t="str">
        <f>MAIN!D353</f>
        <v>INDEX FUTURE</v>
      </c>
      <c r="E353" s="4" t="s">
        <v>714</v>
      </c>
      <c r="F353">
        <f ca="1">MAIN!E353</f>
        <v>4</v>
      </c>
      <c r="G353">
        <f>'MEAN REVERSION MODEL'!K353</f>
        <v>0</v>
      </c>
      <c r="H353">
        <f>'SHORT MODEL'!M353</f>
        <v>0</v>
      </c>
      <c r="I353" s="19">
        <f>'BREAKOUTS+RETRACEMENTS'!F353</f>
        <v>0</v>
      </c>
      <c r="J353" s="19">
        <f>'BREAKOUTS+RETRACEMENTS'!G353</f>
        <v>0</v>
      </c>
      <c r="K353" s="19">
        <f>'BREAKOUTS+RETRACEMENTS'!H353</f>
        <v>0</v>
      </c>
      <c r="L353" s="19">
        <f>'BREAKOUTS+RETRACEMENTS'!I353</f>
        <v>0</v>
      </c>
      <c r="M353" s="19">
        <f>'BREAKOUTS+RETRACEMENTS'!J353</f>
        <v>0</v>
      </c>
      <c r="N353" s="19">
        <f>'BREAKOUTS+RETRACEMENTS'!K353</f>
        <v>0</v>
      </c>
      <c r="O353" s="5">
        <f>MAIN!F353</f>
        <v>61.790016778270193</v>
      </c>
      <c r="P353" s="19" t="str">
        <f>MAIN!U353</f>
        <v>NEGATIVE</v>
      </c>
      <c r="Q353" s="19" t="str">
        <f>MAIN!V353</f>
        <v/>
      </c>
      <c r="R353" s="3" t="str">
        <f>MAIN!X353</f>
        <v>POSITIVE</v>
      </c>
      <c r="S353" s="19" t="str">
        <f>MAIN!AP353</f>
        <v>POSITIVE</v>
      </c>
      <c r="T353" s="19" t="str">
        <f>MAIN!AY353</f>
        <v>POSITIVE</v>
      </c>
      <c r="U353" s="26">
        <f>MAIN!AZ353</f>
        <v>79.861618634053713</v>
      </c>
      <c r="V353" s="4">
        <f>MAIN!BF353</f>
        <v>38</v>
      </c>
      <c r="W353" s="4">
        <f>MAIN!BH353</f>
        <v>0</v>
      </c>
      <c r="X353">
        <f>'MEAN REVERSION MODEL'!F353</f>
        <v>0</v>
      </c>
      <c r="Y353">
        <f>'MEAN REVERSION MODEL'!G353</f>
        <v>0</v>
      </c>
      <c r="Z353">
        <f>'MEAN REVERSION MODEL'!H353</f>
        <v>0</v>
      </c>
      <c r="AA353">
        <f>'MEAN REVERSION MODEL'!I353</f>
        <v>0</v>
      </c>
      <c r="AB353">
        <f>'MEAN REVERSION MODEL'!J353</f>
        <v>0</v>
      </c>
      <c r="AC353" s="19">
        <f>'SHORT MODEL'!H353</f>
        <v>0</v>
      </c>
      <c r="AD353" s="4">
        <f>'SHORT MODEL'!I353</f>
        <v>0</v>
      </c>
      <c r="AE353" s="19">
        <f>'SHORT MODEL'!J353</f>
        <v>0</v>
      </c>
      <c r="AF353" s="26">
        <f>'SHORT MODEL'!K353</f>
        <v>0</v>
      </c>
    </row>
  </sheetData>
  <autoFilter ref="A1:AQ353" xr:uid="{78F73549-FDC8-44CE-8D9D-8330F9814C86}"/>
  <phoneticPr fontId="10" type="noConversion"/>
  <conditionalFormatting sqref="I1:O439 P2:U353 I441:O1048576">
    <cfRule type="cellIs" dxfId="15" priority="3" operator="equal">
      <formula>0</formula>
    </cfRule>
  </conditionalFormatting>
  <conditionalFormatting sqref="P1:AQ1">
    <cfRule type="cellIs" dxfId="14" priority="2" operator="equal">
      <formula>0</formula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6A62-E0FD-49AB-977E-EDE87A4EF8C0}">
  <dimension ref="A1:AE409"/>
  <sheetViews>
    <sheetView zoomScale="90" zoomScaleNormal="90" workbookViewId="0">
      <selection activeCell="H29" sqref="H29"/>
    </sheetView>
  </sheetViews>
  <sheetFormatPr defaultRowHeight="15" x14ac:dyDescent="0.25"/>
  <cols>
    <col min="1" max="1" width="11.28515625" style="31" bestFit="1" customWidth="1"/>
    <col min="2" max="2" width="11.5703125" style="31" bestFit="1" customWidth="1"/>
    <col min="3" max="3" width="7.28515625" style="36" customWidth="1"/>
    <col min="4" max="4" width="6.140625" style="36" bestFit="1" customWidth="1"/>
    <col min="5" max="6" width="6.7109375" style="31" bestFit="1" customWidth="1"/>
    <col min="7" max="7" width="10.7109375" style="31" bestFit="1" customWidth="1"/>
    <col min="8" max="8" width="7.140625" style="31" bestFit="1" customWidth="1"/>
    <col min="9" max="9" width="8.7109375" style="32" bestFit="1" customWidth="1"/>
    <col min="10" max="11" width="10.7109375" style="32" bestFit="1" customWidth="1"/>
    <col min="14" max="14" width="15" bestFit="1" customWidth="1"/>
    <col min="15" max="15" width="40.5703125" bestFit="1" customWidth="1"/>
    <col min="16" max="16" width="13.7109375" style="4" bestFit="1" customWidth="1"/>
    <col min="17" max="17" width="9.5703125" customWidth="1"/>
    <col min="18" max="18" width="11.42578125" customWidth="1"/>
    <col min="20" max="20" width="11.140625" customWidth="1"/>
    <col min="21" max="21" width="11.42578125" customWidth="1"/>
    <col min="22" max="23" width="12" customWidth="1"/>
    <col min="24" max="25" width="13.85546875" customWidth="1"/>
    <col min="26" max="26" width="10.7109375" customWidth="1"/>
    <col min="27" max="27" width="12.42578125" customWidth="1"/>
    <col min="28" max="28" width="11.42578125" customWidth="1"/>
    <col min="29" max="29" width="14.42578125" customWidth="1"/>
    <col min="30" max="30" width="11.85546875" customWidth="1"/>
    <col min="31" max="31" width="11.42578125" customWidth="1"/>
  </cols>
  <sheetData>
    <row r="1" spans="1:31" x14ac:dyDescent="0.25">
      <c r="A1" s="30" t="s">
        <v>3</v>
      </c>
      <c r="B1" s="31" t="s">
        <v>755</v>
      </c>
    </row>
    <row r="2" spans="1:31" x14ac:dyDescent="0.25">
      <c r="U2">
        <v>15</v>
      </c>
      <c r="V2">
        <v>16</v>
      </c>
      <c r="W2">
        <v>17</v>
      </c>
      <c r="X2">
        <v>18</v>
      </c>
      <c r="Y2">
        <v>19</v>
      </c>
    </row>
    <row r="3" spans="1:31" ht="45" x14ac:dyDescent="0.25">
      <c r="A3" s="33" t="s">
        <v>546</v>
      </c>
      <c r="B3" s="34" t="s">
        <v>549</v>
      </c>
      <c r="C3" s="34" t="s">
        <v>752</v>
      </c>
      <c r="D3" s="34" t="s">
        <v>753</v>
      </c>
      <c r="E3" s="37" t="s">
        <v>727</v>
      </c>
      <c r="F3" s="37" t="s">
        <v>736</v>
      </c>
      <c r="G3" s="34" t="s">
        <v>737</v>
      </c>
      <c r="H3" s="34" t="s">
        <v>754</v>
      </c>
      <c r="I3" s="38" t="s">
        <v>555</v>
      </c>
      <c r="J3" s="34" t="s">
        <v>557</v>
      </c>
      <c r="K3" s="34" t="s">
        <v>553</v>
      </c>
      <c r="N3" s="1" t="s">
        <v>1</v>
      </c>
      <c r="O3" s="1" t="s">
        <v>2</v>
      </c>
      <c r="P3" s="1" t="s">
        <v>3</v>
      </c>
      <c r="Q3" s="24" t="s">
        <v>715</v>
      </c>
      <c r="R3" s="1" t="s">
        <v>530</v>
      </c>
      <c r="S3" s="1" t="s">
        <v>536</v>
      </c>
      <c r="T3" s="1" t="s">
        <v>5</v>
      </c>
      <c r="U3" s="1" t="s">
        <v>728</v>
      </c>
      <c r="V3" s="1" t="s">
        <v>729</v>
      </c>
      <c r="W3" s="1" t="s">
        <v>751</v>
      </c>
      <c r="X3" s="1" t="s">
        <v>730</v>
      </c>
      <c r="Y3" s="1" t="s">
        <v>731</v>
      </c>
      <c r="Z3" s="1" t="s">
        <v>51</v>
      </c>
      <c r="AA3" s="1" t="s">
        <v>57</v>
      </c>
      <c r="AB3" s="1" t="s">
        <v>732</v>
      </c>
      <c r="AC3" s="1" t="s">
        <v>733</v>
      </c>
      <c r="AD3" s="1" t="s">
        <v>734</v>
      </c>
      <c r="AE3" s="1" t="s">
        <v>735</v>
      </c>
    </row>
    <row r="4" spans="1:31" x14ac:dyDescent="0.25">
      <c r="A4" s="35" t="s">
        <v>503</v>
      </c>
      <c r="B4" s="31">
        <v>8</v>
      </c>
      <c r="C4" s="31">
        <v>9</v>
      </c>
      <c r="D4" s="31">
        <v>2</v>
      </c>
      <c r="E4" s="36">
        <v>54.499000000000002</v>
      </c>
      <c r="F4" s="36">
        <v>76.072000000000003</v>
      </c>
      <c r="G4" s="31">
        <v>3</v>
      </c>
      <c r="H4" s="31">
        <v>0</v>
      </c>
      <c r="I4" s="32">
        <v>46042</v>
      </c>
      <c r="J4" s="31">
        <v>0</v>
      </c>
      <c r="K4" s="31">
        <v>0</v>
      </c>
      <c r="M4">
        <v>1</v>
      </c>
      <c r="N4" s="21" t="str">
        <f t="shared" ref="N4:N35" si="0">A4</f>
        <v>ZAREUR Curncy</v>
      </c>
      <c r="O4" s="21" t="str">
        <f>VLOOKUP($N4,SUMMARY!$B:$D,2,FALSE)</f>
        <v>ZAR/EUR</v>
      </c>
      <c r="P4" s="22" t="str">
        <f>VLOOKUP($N4,SUMMARY!$B:$D,3,FALSE)</f>
        <v>CURRENCY</v>
      </c>
      <c r="Q4" s="22">
        <f>B4</f>
        <v>8</v>
      </c>
      <c r="R4" s="22">
        <f t="shared" ref="R4:T53" si="1">C4</f>
        <v>9</v>
      </c>
      <c r="S4" s="22">
        <f t="shared" ref="S4:T19" si="2">D4</f>
        <v>2</v>
      </c>
      <c r="T4" s="28">
        <f t="shared" si="2"/>
        <v>54.499000000000002</v>
      </c>
      <c r="U4" s="22" t="str">
        <f>VLOOKUP($N4,SUMMARY!$B:$AQ,U$2,FALSE)</f>
        <v>NEGATIVE</v>
      </c>
      <c r="V4" s="22" t="str">
        <f>VLOOKUP($N4,SUMMARY!$B:$AQ,V$2,FALSE)</f>
        <v/>
      </c>
      <c r="W4" s="22" t="str">
        <f>VLOOKUP($N4,SUMMARY!$B:$AQ,W$2,FALSE)</f>
        <v>POSITIVE</v>
      </c>
      <c r="X4" s="22" t="str">
        <f>VLOOKUP($N4,SUMMARY!$B:$AQ,X$2,FALSE)</f>
        <v>BUY</v>
      </c>
      <c r="Y4" s="22" t="str">
        <f>VLOOKUP($N4,SUMMARY!$B:$AQ,Y$2,FALSE)</f>
        <v>POSITIVE</v>
      </c>
      <c r="Z4" s="28">
        <f>F4</f>
        <v>76.072000000000003</v>
      </c>
      <c r="AA4" s="22">
        <f t="shared" ref="AA4:AE19" si="3">G4</f>
        <v>3</v>
      </c>
      <c r="AB4" s="22">
        <f t="shared" si="3"/>
        <v>0</v>
      </c>
      <c r="AC4" s="23">
        <f t="shared" si="3"/>
        <v>46042</v>
      </c>
      <c r="AD4" s="23">
        <f t="shared" si="3"/>
        <v>0</v>
      </c>
      <c r="AE4" s="23">
        <f t="shared" si="3"/>
        <v>0</v>
      </c>
    </row>
    <row r="5" spans="1:31" x14ac:dyDescent="0.25">
      <c r="A5" s="35" t="s">
        <v>524</v>
      </c>
      <c r="B5" s="31">
        <v>7</v>
      </c>
      <c r="C5" s="31">
        <v>9</v>
      </c>
      <c r="D5" s="31">
        <v>2</v>
      </c>
      <c r="E5" s="36">
        <v>72.205884063102658</v>
      </c>
      <c r="F5" s="36">
        <v>87.32087374449948</v>
      </c>
      <c r="G5" s="31">
        <v>33</v>
      </c>
      <c r="H5" s="31">
        <v>0</v>
      </c>
      <c r="I5" s="32">
        <v>0</v>
      </c>
      <c r="J5" s="31">
        <v>0</v>
      </c>
      <c r="K5" s="31">
        <v>0</v>
      </c>
      <c r="M5">
        <v>2</v>
      </c>
      <c r="N5" s="21" t="str">
        <f t="shared" si="0"/>
        <v>NK1 Index</v>
      </c>
      <c r="O5" s="21" t="str">
        <f>VLOOKUP($N5,SUMMARY!B:D,2,FALSE)</f>
        <v>NIKKEI 225 (OSE) FUTURES</v>
      </c>
      <c r="P5" s="22" t="str">
        <f>VLOOKUP($N5,SUMMARY!$B:$D,3,FALSE)</f>
        <v>INDEX FUTURE</v>
      </c>
      <c r="Q5" s="22">
        <f t="shared" ref="Q5:Q36" si="4">B5</f>
        <v>7</v>
      </c>
      <c r="R5" s="22">
        <f t="shared" si="1"/>
        <v>9</v>
      </c>
      <c r="S5" s="22">
        <f t="shared" si="2"/>
        <v>2</v>
      </c>
      <c r="T5" s="28">
        <f t="shared" si="2"/>
        <v>72.205884063102658</v>
      </c>
      <c r="U5" s="22" t="str">
        <f>VLOOKUP($N5,SUMMARY!$B:$AQ,U$2,FALSE)</f>
        <v>POSITIVE</v>
      </c>
      <c r="V5" s="22" t="str">
        <f>VLOOKUP($N5,SUMMARY!$B:$AQ,V$2,FALSE)</f>
        <v/>
      </c>
      <c r="W5" s="22" t="str">
        <f>VLOOKUP($N5,SUMMARY!$B:$AQ,W$2,FALSE)</f>
        <v>POSITIVE</v>
      </c>
      <c r="X5" s="22" t="str">
        <f>VLOOKUP($N5,SUMMARY!$B:$AQ,X$2,FALSE)</f>
        <v>POSITIVE</v>
      </c>
      <c r="Y5" s="22" t="str">
        <f>VLOOKUP($N5,SUMMARY!$B:$AQ,Y$2,FALSE)</f>
        <v>POSITIVE</v>
      </c>
      <c r="Z5" s="28">
        <f t="shared" ref="Z5:AB53" si="5">F5</f>
        <v>87.32087374449948</v>
      </c>
      <c r="AA5" s="22">
        <f t="shared" si="3"/>
        <v>33</v>
      </c>
      <c r="AB5" s="22">
        <f t="shared" si="3"/>
        <v>0</v>
      </c>
      <c r="AC5" s="23">
        <f t="shared" si="3"/>
        <v>0</v>
      </c>
      <c r="AD5" s="23">
        <f t="shared" si="3"/>
        <v>0</v>
      </c>
      <c r="AE5" s="23">
        <f t="shared" si="3"/>
        <v>0</v>
      </c>
    </row>
    <row r="6" spans="1:31" x14ac:dyDescent="0.25">
      <c r="A6" s="35" t="s">
        <v>382</v>
      </c>
      <c r="B6" s="31">
        <v>7</v>
      </c>
      <c r="C6" s="31">
        <v>3</v>
      </c>
      <c r="D6" s="31">
        <v>4</v>
      </c>
      <c r="E6" s="36">
        <v>48.753958928323755</v>
      </c>
      <c r="F6" s="36">
        <v>52.412889985149391</v>
      </c>
      <c r="G6" s="31">
        <v>0</v>
      </c>
      <c r="H6" s="31">
        <v>0</v>
      </c>
      <c r="I6" s="32">
        <v>46056</v>
      </c>
      <c r="J6" s="31">
        <v>0</v>
      </c>
      <c r="K6" s="31">
        <v>0</v>
      </c>
      <c r="M6">
        <v>3</v>
      </c>
      <c r="N6" s="21" t="str">
        <f t="shared" si="0"/>
        <v>ZNA1 Comdty</v>
      </c>
      <c r="O6" s="21" t="str">
        <f>VLOOKUP($N6,SUMMARY!B:D,2,FALSE)</f>
        <v>ZINC</v>
      </c>
      <c r="P6" s="22" t="str">
        <f>VLOOKUP($N6,SUMMARY!$B:$D,3,FALSE)</f>
        <v>COMMODITY</v>
      </c>
      <c r="Q6" s="22">
        <f t="shared" si="4"/>
        <v>7</v>
      </c>
      <c r="R6" s="22">
        <f t="shared" si="1"/>
        <v>3</v>
      </c>
      <c r="S6" s="22">
        <f t="shared" si="2"/>
        <v>4</v>
      </c>
      <c r="T6" s="28">
        <f t="shared" si="2"/>
        <v>48.753958928323755</v>
      </c>
      <c r="U6" s="22" t="str">
        <f>VLOOKUP($N6,SUMMARY!$B:$AQ,U$2,FALSE)</f>
        <v>NEGATIVE</v>
      </c>
      <c r="V6" s="22" t="str">
        <f>VLOOKUP($N6,SUMMARY!$B:$AQ,V$2,FALSE)</f>
        <v/>
      </c>
      <c r="W6" s="22" t="str">
        <f>VLOOKUP($N6,SUMMARY!$B:$AQ,W$2,FALSE)</f>
        <v>POSITIVE</v>
      </c>
      <c r="X6" s="22" t="str">
        <f>VLOOKUP($N6,SUMMARY!$B:$AQ,X$2,FALSE)</f>
        <v>POSITIVE</v>
      </c>
      <c r="Y6" s="22" t="str">
        <f>VLOOKUP($N6,SUMMARY!$B:$AQ,Y$2,FALSE)</f>
        <v>POSITIVE</v>
      </c>
      <c r="Z6" s="28">
        <f t="shared" si="5"/>
        <v>52.412889985149391</v>
      </c>
      <c r="AA6" s="22">
        <f t="shared" si="3"/>
        <v>0</v>
      </c>
      <c r="AB6" s="22">
        <f t="shared" si="3"/>
        <v>0</v>
      </c>
      <c r="AC6" s="23">
        <f t="shared" si="3"/>
        <v>46056</v>
      </c>
      <c r="AD6" s="23">
        <f t="shared" si="3"/>
        <v>0</v>
      </c>
      <c r="AE6" s="23">
        <f t="shared" si="3"/>
        <v>0</v>
      </c>
    </row>
    <row r="7" spans="1:31" x14ac:dyDescent="0.25">
      <c r="A7" s="35" t="s">
        <v>355</v>
      </c>
      <c r="B7" s="31">
        <v>7</v>
      </c>
      <c r="C7" s="31">
        <v>6</v>
      </c>
      <c r="D7" s="31">
        <v>2</v>
      </c>
      <c r="E7" s="36">
        <v>51.679873597847788</v>
      </c>
      <c r="F7" s="36">
        <v>58.505312202972483</v>
      </c>
      <c r="G7" s="31">
        <v>0</v>
      </c>
      <c r="H7" s="31">
        <v>0</v>
      </c>
      <c r="I7" s="32">
        <v>46043</v>
      </c>
      <c r="J7" s="31">
        <v>45996</v>
      </c>
      <c r="K7" s="31">
        <v>46028</v>
      </c>
      <c r="M7">
        <v>4</v>
      </c>
      <c r="N7" s="21" t="str">
        <f t="shared" si="0"/>
        <v>CU1 Comdty</v>
      </c>
      <c r="O7" s="21" t="str">
        <f>VLOOKUP($N7,SUMMARY!B:D,2,FALSE)</f>
        <v>COPPER</v>
      </c>
      <c r="P7" s="22" t="str">
        <f>VLOOKUP($N7,SUMMARY!$B:$D,3,FALSE)</f>
        <v>COMMODITY</v>
      </c>
      <c r="Q7" s="22">
        <f t="shared" si="4"/>
        <v>7</v>
      </c>
      <c r="R7" s="22">
        <f t="shared" si="1"/>
        <v>6</v>
      </c>
      <c r="S7" s="22">
        <f t="shared" si="2"/>
        <v>2</v>
      </c>
      <c r="T7" s="28">
        <f t="shared" si="2"/>
        <v>51.679873597847788</v>
      </c>
      <c r="U7" s="22" t="str">
        <f>VLOOKUP($N7,SUMMARY!$B:$AQ,U$2,FALSE)</f>
        <v>NEGATIVE</v>
      </c>
      <c r="V7" s="22" t="str">
        <f>VLOOKUP($N7,SUMMARY!$B:$AQ,V$2,FALSE)</f>
        <v/>
      </c>
      <c r="W7" s="22" t="str">
        <f>VLOOKUP($N7,SUMMARY!$B:$AQ,W$2,FALSE)</f>
        <v>POSITIVE</v>
      </c>
      <c r="X7" s="22" t="str">
        <f>VLOOKUP($N7,SUMMARY!$B:$AQ,X$2,FALSE)</f>
        <v>POSITIVE</v>
      </c>
      <c r="Y7" s="22" t="str">
        <f>VLOOKUP($N7,SUMMARY!$B:$AQ,Y$2,FALSE)</f>
        <v>POSITIVE</v>
      </c>
      <c r="Z7" s="28">
        <f t="shared" si="5"/>
        <v>58.505312202972483</v>
      </c>
      <c r="AA7" s="22">
        <f t="shared" si="3"/>
        <v>0</v>
      </c>
      <c r="AB7" s="22">
        <f t="shared" si="3"/>
        <v>0</v>
      </c>
      <c r="AC7" s="23">
        <f t="shared" si="3"/>
        <v>46043</v>
      </c>
      <c r="AD7" s="23">
        <f t="shared" si="3"/>
        <v>45996</v>
      </c>
      <c r="AE7" s="23">
        <f t="shared" si="3"/>
        <v>46028</v>
      </c>
    </row>
    <row r="8" spans="1:31" x14ac:dyDescent="0.25">
      <c r="A8" s="35" t="s">
        <v>376</v>
      </c>
      <c r="B8" s="31">
        <v>7</v>
      </c>
      <c r="C8" s="31">
        <v>9</v>
      </c>
      <c r="D8" s="31">
        <v>4</v>
      </c>
      <c r="E8" s="36">
        <v>46.879249497771227</v>
      </c>
      <c r="F8" s="36">
        <v>54.535153204731671</v>
      </c>
      <c r="G8" s="31">
        <v>0</v>
      </c>
      <c r="H8" s="31">
        <v>0</v>
      </c>
      <c r="I8" s="32">
        <v>46052</v>
      </c>
      <c r="J8" s="31">
        <v>46051</v>
      </c>
      <c r="K8" s="31">
        <v>46051</v>
      </c>
      <c r="M8">
        <v>5</v>
      </c>
      <c r="N8" s="21" t="str">
        <f t="shared" si="0"/>
        <v>SI1 Comdty</v>
      </c>
      <c r="O8" s="21" t="str">
        <f>VLOOKUP($N8,SUMMARY!B:D,2,FALSE)</f>
        <v>SILVER</v>
      </c>
      <c r="P8" s="22" t="str">
        <f>VLOOKUP($N8,SUMMARY!$B:$D,3,FALSE)</f>
        <v>COMMODITY</v>
      </c>
      <c r="Q8" s="22">
        <f t="shared" si="4"/>
        <v>7</v>
      </c>
      <c r="R8" s="22">
        <f t="shared" si="1"/>
        <v>9</v>
      </c>
      <c r="S8" s="22">
        <f t="shared" si="2"/>
        <v>4</v>
      </c>
      <c r="T8" s="28">
        <f t="shared" si="2"/>
        <v>46.879249497771227</v>
      </c>
      <c r="U8" s="22" t="str">
        <f>VLOOKUP($N8,SUMMARY!$B:$AQ,U$2,FALSE)</f>
        <v>NEGATIVE</v>
      </c>
      <c r="V8" s="22" t="str">
        <f>VLOOKUP($N8,SUMMARY!$B:$AQ,V$2,FALSE)</f>
        <v/>
      </c>
      <c r="W8" s="22" t="str">
        <f>VLOOKUP($N8,SUMMARY!$B:$AQ,W$2,FALSE)</f>
        <v>POSITIVE</v>
      </c>
      <c r="X8" s="22" t="str">
        <f>VLOOKUP($N8,SUMMARY!$B:$AQ,X$2,FALSE)</f>
        <v>POSITIVE</v>
      </c>
      <c r="Y8" s="22" t="str">
        <f>VLOOKUP($N8,SUMMARY!$B:$AQ,Y$2,FALSE)</f>
        <v>POSITIVE</v>
      </c>
      <c r="Z8" s="28">
        <f t="shared" si="5"/>
        <v>54.535153204731671</v>
      </c>
      <c r="AA8" s="22">
        <f t="shared" si="3"/>
        <v>0</v>
      </c>
      <c r="AB8" s="22">
        <f t="shared" si="3"/>
        <v>0</v>
      </c>
      <c r="AC8" s="23">
        <f t="shared" si="3"/>
        <v>46052</v>
      </c>
      <c r="AD8" s="23">
        <f t="shared" si="3"/>
        <v>46051</v>
      </c>
      <c r="AE8" s="23">
        <f t="shared" si="3"/>
        <v>46051</v>
      </c>
    </row>
    <row r="9" spans="1:31" x14ac:dyDescent="0.25">
      <c r="A9" s="35" t="s">
        <v>516</v>
      </c>
      <c r="B9" s="31">
        <v>7</v>
      </c>
      <c r="C9" s="31">
        <v>6</v>
      </c>
      <c r="D9" s="31">
        <v>4</v>
      </c>
      <c r="E9" s="36">
        <v>55.306990555885456</v>
      </c>
      <c r="F9" s="36">
        <v>62.121421750297586</v>
      </c>
      <c r="G9" s="31">
        <v>2</v>
      </c>
      <c r="H9" s="31">
        <v>0</v>
      </c>
      <c r="I9" s="32">
        <v>0</v>
      </c>
      <c r="J9" s="31">
        <v>45960</v>
      </c>
      <c r="K9" s="31">
        <v>0</v>
      </c>
      <c r="M9">
        <v>6</v>
      </c>
      <c r="N9" s="21" t="str">
        <f t="shared" si="0"/>
        <v>GX1 Index</v>
      </c>
      <c r="O9" s="21" t="str">
        <f>VLOOKUP($N9,SUMMARY!B:D,2,FALSE)</f>
        <v>DAX INDEX FUTURES</v>
      </c>
      <c r="P9" s="22" t="str">
        <f>VLOOKUP($N9,SUMMARY!$B:$D,3,FALSE)</f>
        <v>INDEX FUTURE</v>
      </c>
      <c r="Q9" s="22">
        <f t="shared" si="4"/>
        <v>7</v>
      </c>
      <c r="R9" s="22">
        <f t="shared" si="1"/>
        <v>6</v>
      </c>
      <c r="S9" s="22">
        <f t="shared" si="2"/>
        <v>4</v>
      </c>
      <c r="T9" s="28">
        <f t="shared" si="2"/>
        <v>55.306990555885456</v>
      </c>
      <c r="U9" s="22" t="str">
        <f>VLOOKUP($N9,SUMMARY!$B:$AQ,U$2,FALSE)</f>
        <v>NEGATIVE</v>
      </c>
      <c r="V9" s="22" t="str">
        <f>VLOOKUP($N9,SUMMARY!$B:$AQ,V$2,FALSE)</f>
        <v/>
      </c>
      <c r="W9" s="22" t="str">
        <f>VLOOKUP($N9,SUMMARY!$B:$AQ,W$2,FALSE)</f>
        <v>POSITIVE</v>
      </c>
      <c r="X9" s="22" t="str">
        <f>VLOOKUP($N9,SUMMARY!$B:$AQ,X$2,FALSE)</f>
        <v>NEGATIVE</v>
      </c>
      <c r="Y9" s="22" t="str">
        <f>VLOOKUP($N9,SUMMARY!$B:$AQ,Y$2,FALSE)</f>
        <v>BUY</v>
      </c>
      <c r="Z9" s="28">
        <f t="shared" si="5"/>
        <v>62.121421750297586</v>
      </c>
      <c r="AA9" s="22">
        <f t="shared" si="3"/>
        <v>2</v>
      </c>
      <c r="AB9" s="22">
        <f t="shared" si="3"/>
        <v>0</v>
      </c>
      <c r="AC9" s="23">
        <f t="shared" si="3"/>
        <v>0</v>
      </c>
      <c r="AD9" s="23">
        <f t="shared" si="3"/>
        <v>45960</v>
      </c>
      <c r="AE9" s="23">
        <f t="shared" si="3"/>
        <v>0</v>
      </c>
    </row>
    <row r="10" spans="1:31" x14ac:dyDescent="0.25">
      <c r="A10" s="35" t="s">
        <v>518</v>
      </c>
      <c r="B10" s="31">
        <v>7</v>
      </c>
      <c r="C10" s="31">
        <v>9</v>
      </c>
      <c r="D10" s="31">
        <v>2</v>
      </c>
      <c r="E10" s="36">
        <v>56.688401639699038</v>
      </c>
      <c r="F10" s="36">
        <v>61.230260288449543</v>
      </c>
      <c r="G10" s="31">
        <v>2</v>
      </c>
      <c r="H10" s="31">
        <v>0</v>
      </c>
      <c r="I10" s="32">
        <v>0</v>
      </c>
      <c r="J10" s="31">
        <v>46024</v>
      </c>
      <c r="K10" s="31">
        <v>46028</v>
      </c>
      <c r="M10">
        <v>7</v>
      </c>
      <c r="N10" s="21" t="str">
        <f t="shared" si="0"/>
        <v>HI1 Index</v>
      </c>
      <c r="O10" s="21" t="str">
        <f>VLOOKUP($N10,SUMMARY!B:D,2,FALSE)</f>
        <v>HANG SENG INDEX FUTURES</v>
      </c>
      <c r="P10" s="22" t="str">
        <f>VLOOKUP($N10,SUMMARY!$B:$D,3,FALSE)</f>
        <v>INDEX FUTURE</v>
      </c>
      <c r="Q10" s="22">
        <f t="shared" si="4"/>
        <v>7</v>
      </c>
      <c r="R10" s="22">
        <f t="shared" si="1"/>
        <v>9</v>
      </c>
      <c r="S10" s="22">
        <f t="shared" si="2"/>
        <v>2</v>
      </c>
      <c r="T10" s="28">
        <f t="shared" si="2"/>
        <v>56.688401639699038</v>
      </c>
      <c r="U10" s="22" t="str">
        <f>VLOOKUP($N10,SUMMARY!$B:$AQ,U$2,FALSE)</f>
        <v>NEGATIVE</v>
      </c>
      <c r="V10" s="22" t="str">
        <f>VLOOKUP($N10,SUMMARY!$B:$AQ,V$2,FALSE)</f>
        <v/>
      </c>
      <c r="W10" s="22" t="str">
        <f>VLOOKUP($N10,SUMMARY!$B:$AQ,W$2,FALSE)</f>
        <v>POSITIVE</v>
      </c>
      <c r="X10" s="22" t="str">
        <f>VLOOKUP($N10,SUMMARY!$B:$AQ,X$2,FALSE)</f>
        <v>POSITIVE</v>
      </c>
      <c r="Y10" s="22" t="str">
        <f>VLOOKUP($N10,SUMMARY!$B:$AQ,Y$2,FALSE)</f>
        <v>POSITIVE</v>
      </c>
      <c r="Z10" s="28">
        <f t="shared" si="5"/>
        <v>61.230260288449543</v>
      </c>
      <c r="AA10" s="22">
        <f t="shared" si="3"/>
        <v>2</v>
      </c>
      <c r="AB10" s="22">
        <f t="shared" si="3"/>
        <v>0</v>
      </c>
      <c r="AC10" s="23">
        <f t="shared" si="3"/>
        <v>0</v>
      </c>
      <c r="AD10" s="23">
        <f t="shared" si="3"/>
        <v>46024</v>
      </c>
      <c r="AE10" s="23">
        <f t="shared" si="3"/>
        <v>46028</v>
      </c>
    </row>
    <row r="11" spans="1:31" x14ac:dyDescent="0.25">
      <c r="A11" s="35" t="s">
        <v>343</v>
      </c>
      <c r="B11" s="31">
        <v>7</v>
      </c>
      <c r="C11" s="31">
        <v>6</v>
      </c>
      <c r="D11" s="31">
        <v>4</v>
      </c>
      <c r="E11" s="36">
        <v>46.433628069470409</v>
      </c>
      <c r="F11" s="36">
        <v>50.674975824925404</v>
      </c>
      <c r="G11" s="31">
        <v>0</v>
      </c>
      <c r="H11" s="31">
        <v>0</v>
      </c>
      <c r="I11" s="32">
        <v>46055</v>
      </c>
      <c r="J11" s="31">
        <v>45975</v>
      </c>
      <c r="K11" s="31">
        <v>0</v>
      </c>
      <c r="M11">
        <v>8</v>
      </c>
      <c r="N11" s="21" t="str">
        <f t="shared" si="0"/>
        <v>AA1 Comdty</v>
      </c>
      <c r="O11" s="21" t="str">
        <f>VLOOKUP($N11,SUMMARY!B:D,2,FALSE)</f>
        <v>ALUMINUM</v>
      </c>
      <c r="P11" s="22" t="str">
        <f>VLOOKUP($N11,SUMMARY!$B:$D,3,FALSE)</f>
        <v>COMMODITY</v>
      </c>
      <c r="Q11" s="22">
        <f t="shared" si="4"/>
        <v>7</v>
      </c>
      <c r="R11" s="22">
        <f t="shared" si="1"/>
        <v>6</v>
      </c>
      <c r="S11" s="22">
        <f t="shared" si="2"/>
        <v>4</v>
      </c>
      <c r="T11" s="28">
        <f t="shared" si="2"/>
        <v>46.433628069470409</v>
      </c>
      <c r="U11" s="22" t="str">
        <f>VLOOKUP($N11,SUMMARY!$B:$AQ,U$2,FALSE)</f>
        <v>NEGATIVE</v>
      </c>
      <c r="V11" s="22" t="str">
        <f>VLOOKUP($N11,SUMMARY!$B:$AQ,V$2,FALSE)</f>
        <v/>
      </c>
      <c r="W11" s="22" t="str">
        <f>VLOOKUP($N11,SUMMARY!$B:$AQ,W$2,FALSE)</f>
        <v>POSITIVE</v>
      </c>
      <c r="X11" s="22" t="str">
        <f>VLOOKUP($N11,SUMMARY!$B:$AQ,X$2,FALSE)</f>
        <v>POSITIVE</v>
      </c>
      <c r="Y11" s="22" t="str">
        <f>VLOOKUP($N11,SUMMARY!$B:$AQ,Y$2,FALSE)</f>
        <v>POSITIVE</v>
      </c>
      <c r="Z11" s="28">
        <f t="shared" si="5"/>
        <v>50.674975824925404</v>
      </c>
      <c r="AA11" s="22">
        <f t="shared" si="3"/>
        <v>0</v>
      </c>
      <c r="AB11" s="22">
        <f t="shared" si="3"/>
        <v>0</v>
      </c>
      <c r="AC11" s="23">
        <f t="shared" si="3"/>
        <v>46055</v>
      </c>
      <c r="AD11" s="23">
        <f t="shared" si="3"/>
        <v>45975</v>
      </c>
      <c r="AE11" s="23">
        <f t="shared" si="3"/>
        <v>0</v>
      </c>
    </row>
    <row r="12" spans="1:31" x14ac:dyDescent="0.25">
      <c r="A12" s="35" t="s">
        <v>473</v>
      </c>
      <c r="B12" s="31">
        <v>6</v>
      </c>
      <c r="C12" s="31">
        <v>9</v>
      </c>
      <c r="D12" s="31">
        <v>2</v>
      </c>
      <c r="E12" s="36">
        <v>56.017000000000003</v>
      </c>
      <c r="F12" s="36">
        <v>66.123999999999995</v>
      </c>
      <c r="G12" s="31">
        <v>23</v>
      </c>
      <c r="H12" s="31">
        <v>0</v>
      </c>
      <c r="I12" s="32">
        <v>46049</v>
      </c>
      <c r="J12" s="31">
        <v>46043</v>
      </c>
      <c r="K12" s="31">
        <v>0</v>
      </c>
      <c r="M12">
        <v>9</v>
      </c>
      <c r="N12" s="21" t="str">
        <f t="shared" si="0"/>
        <v>NZDJPY Curncy</v>
      </c>
      <c r="O12" s="21" t="str">
        <f>VLOOKUP($N12,SUMMARY!B:D,2,FALSE)</f>
        <v>NZD/JPY</v>
      </c>
      <c r="P12" s="22" t="str">
        <f>VLOOKUP($N12,SUMMARY!$B:$D,3,FALSE)</f>
        <v>CURRENCY</v>
      </c>
      <c r="Q12" s="22">
        <f t="shared" si="4"/>
        <v>6</v>
      </c>
      <c r="R12" s="22">
        <f t="shared" si="1"/>
        <v>9</v>
      </c>
      <c r="S12" s="22">
        <f t="shared" si="2"/>
        <v>2</v>
      </c>
      <c r="T12" s="28">
        <f t="shared" si="2"/>
        <v>56.017000000000003</v>
      </c>
      <c r="U12" s="22" t="str">
        <f>VLOOKUP($N12,SUMMARY!$B:$AQ,U$2,FALSE)</f>
        <v>NEGATIVE</v>
      </c>
      <c r="V12" s="22" t="str">
        <f>VLOOKUP($N12,SUMMARY!$B:$AQ,V$2,FALSE)</f>
        <v/>
      </c>
      <c r="W12" s="22" t="str">
        <f>VLOOKUP($N12,SUMMARY!$B:$AQ,W$2,FALSE)</f>
        <v>POSITIVE</v>
      </c>
      <c r="X12" s="22" t="str">
        <f>VLOOKUP($N12,SUMMARY!$B:$AQ,X$2,FALSE)</f>
        <v>NEGATIVE</v>
      </c>
      <c r="Y12" s="22" t="str">
        <f>VLOOKUP($N12,SUMMARY!$B:$AQ,Y$2,FALSE)</f>
        <v>POSITIVE</v>
      </c>
      <c r="Z12" s="28">
        <f t="shared" si="5"/>
        <v>66.123999999999995</v>
      </c>
      <c r="AA12" s="22">
        <f t="shared" si="3"/>
        <v>23</v>
      </c>
      <c r="AB12" s="22">
        <f t="shared" si="3"/>
        <v>0</v>
      </c>
      <c r="AC12" s="23">
        <f t="shared" si="3"/>
        <v>46049</v>
      </c>
      <c r="AD12" s="23">
        <f t="shared" si="3"/>
        <v>46043</v>
      </c>
      <c r="AE12" s="23">
        <f t="shared" si="3"/>
        <v>0</v>
      </c>
    </row>
    <row r="13" spans="1:31" x14ac:dyDescent="0.25">
      <c r="A13" s="35" t="s">
        <v>809</v>
      </c>
      <c r="B13" s="31">
        <v>6</v>
      </c>
      <c r="C13" s="31">
        <v>0</v>
      </c>
      <c r="D13" s="31">
        <v>0</v>
      </c>
      <c r="E13" s="36">
        <v>63.584456805743308</v>
      </c>
      <c r="F13" s="36">
        <v>79.6208846297489</v>
      </c>
      <c r="G13" s="31">
        <v>14</v>
      </c>
      <c r="H13" s="31">
        <v>0</v>
      </c>
      <c r="I13" s="32">
        <v>0</v>
      </c>
      <c r="J13" s="31">
        <v>0</v>
      </c>
      <c r="K13" s="31">
        <v>0</v>
      </c>
      <c r="M13">
        <v>10</v>
      </c>
      <c r="N13" s="21" t="str">
        <f t="shared" si="0"/>
        <v>ST1 Index</v>
      </c>
      <c r="O13" s="21" t="str">
        <f>VLOOKUP($N13,SUMMARY!B:D,2,FALSE)</f>
        <v>FTSE/MIB INDEX FUTURES</v>
      </c>
      <c r="P13" s="22" t="str">
        <f>VLOOKUP($N13,SUMMARY!$B:$D,3,FALSE)</f>
        <v>INDEX FUTURE</v>
      </c>
      <c r="Q13" s="22">
        <f t="shared" si="4"/>
        <v>6</v>
      </c>
      <c r="R13" s="22">
        <f t="shared" si="1"/>
        <v>0</v>
      </c>
      <c r="S13" s="22">
        <f t="shared" si="2"/>
        <v>0</v>
      </c>
      <c r="T13" s="28">
        <f t="shared" si="2"/>
        <v>63.584456805743308</v>
      </c>
      <c r="U13" s="22" t="str">
        <f>VLOOKUP($N13,SUMMARY!$B:$AQ,U$2,FALSE)</f>
        <v>POSITIVE</v>
      </c>
      <c r="V13" s="22" t="str">
        <f>VLOOKUP($N13,SUMMARY!$B:$AQ,V$2,FALSE)</f>
        <v/>
      </c>
      <c r="W13" s="22" t="str">
        <f>VLOOKUP($N13,SUMMARY!$B:$AQ,W$2,FALSE)</f>
        <v>POSITIVE</v>
      </c>
      <c r="X13" s="22" t="str">
        <f>VLOOKUP($N13,SUMMARY!$B:$AQ,X$2,FALSE)</f>
        <v>POSITIVE</v>
      </c>
      <c r="Y13" s="22" t="str">
        <f>VLOOKUP($N13,SUMMARY!$B:$AQ,Y$2,FALSE)</f>
        <v>POSITIVE</v>
      </c>
      <c r="Z13" s="28">
        <f t="shared" si="5"/>
        <v>79.6208846297489</v>
      </c>
      <c r="AA13" s="22">
        <f t="shared" si="3"/>
        <v>14</v>
      </c>
      <c r="AB13" s="22">
        <f t="shared" si="3"/>
        <v>0</v>
      </c>
      <c r="AC13" s="23">
        <f t="shared" si="3"/>
        <v>0</v>
      </c>
      <c r="AD13" s="23">
        <f t="shared" si="3"/>
        <v>0</v>
      </c>
      <c r="AE13" s="23">
        <f t="shared" si="3"/>
        <v>0</v>
      </c>
    </row>
    <row r="14" spans="1:31" x14ac:dyDescent="0.25">
      <c r="A14" s="35" t="s">
        <v>512</v>
      </c>
      <c r="B14" s="31">
        <v>6</v>
      </c>
      <c r="C14" s="31">
        <v>9</v>
      </c>
      <c r="D14" s="31">
        <v>4</v>
      </c>
      <c r="E14" s="36">
        <v>63.58718814006447</v>
      </c>
      <c r="F14" s="36">
        <v>66.094554850127352</v>
      </c>
      <c r="G14" s="31">
        <v>7</v>
      </c>
      <c r="H14" s="31">
        <v>0</v>
      </c>
      <c r="I14" s="32">
        <v>46041</v>
      </c>
      <c r="J14" s="31">
        <v>46028</v>
      </c>
      <c r="K14" s="31">
        <v>0</v>
      </c>
      <c r="M14">
        <v>11</v>
      </c>
      <c r="N14" s="21" t="str">
        <f t="shared" si="0"/>
        <v>CF1 Index</v>
      </c>
      <c r="O14" s="21" t="str">
        <f>VLOOKUP($N14,SUMMARY!B:D,2,FALSE)</f>
        <v>CAC 40 EURO FUTURES</v>
      </c>
      <c r="P14" s="22" t="str">
        <f>VLOOKUP($N14,SUMMARY!$B:$D,3,FALSE)</f>
        <v>INDEX FUTURE</v>
      </c>
      <c r="Q14" s="22">
        <f t="shared" si="4"/>
        <v>6</v>
      </c>
      <c r="R14" s="22">
        <f t="shared" si="1"/>
        <v>9</v>
      </c>
      <c r="S14" s="22">
        <f t="shared" si="2"/>
        <v>4</v>
      </c>
      <c r="T14" s="28">
        <f t="shared" si="2"/>
        <v>63.58718814006447</v>
      </c>
      <c r="U14" s="22" t="str">
        <f>VLOOKUP($N14,SUMMARY!$B:$AQ,U$2,FALSE)</f>
        <v>POSITIVE</v>
      </c>
      <c r="V14" s="22" t="str">
        <f>VLOOKUP($N14,SUMMARY!$B:$AQ,V$2,FALSE)</f>
        <v/>
      </c>
      <c r="W14" s="22" t="str">
        <f>VLOOKUP($N14,SUMMARY!$B:$AQ,W$2,FALSE)</f>
        <v>POSITIVE</v>
      </c>
      <c r="X14" s="22" t="str">
        <f>VLOOKUP($N14,SUMMARY!$B:$AQ,X$2,FALSE)</f>
        <v>NEGATIVE</v>
      </c>
      <c r="Y14" s="22" t="str">
        <f>VLOOKUP($N14,SUMMARY!$B:$AQ,Y$2,FALSE)</f>
        <v>BUY</v>
      </c>
      <c r="Z14" s="28">
        <f t="shared" si="5"/>
        <v>66.094554850127352</v>
      </c>
      <c r="AA14" s="22">
        <f t="shared" si="3"/>
        <v>7</v>
      </c>
      <c r="AB14" s="22">
        <f t="shared" si="3"/>
        <v>0</v>
      </c>
      <c r="AC14" s="23">
        <f t="shared" si="3"/>
        <v>46041</v>
      </c>
      <c r="AD14" s="23">
        <f t="shared" si="3"/>
        <v>46028</v>
      </c>
      <c r="AE14" s="23">
        <f t="shared" si="3"/>
        <v>0</v>
      </c>
    </row>
    <row r="15" spans="1:31" x14ac:dyDescent="0.25">
      <c r="A15" s="35" t="s">
        <v>373</v>
      </c>
      <c r="B15" s="31">
        <v>6</v>
      </c>
      <c r="C15" s="31">
        <v>12</v>
      </c>
      <c r="D15" s="31">
        <v>2</v>
      </c>
      <c r="E15" s="36">
        <v>70.30262667940184</v>
      </c>
      <c r="F15" s="36">
        <v>75.957489155662316</v>
      </c>
      <c r="G15" s="31">
        <v>15</v>
      </c>
      <c r="H15" s="31">
        <v>0</v>
      </c>
      <c r="I15" s="32">
        <v>0</v>
      </c>
      <c r="J15" s="31">
        <v>0</v>
      </c>
      <c r="K15" s="31">
        <v>0</v>
      </c>
      <c r="M15">
        <v>12</v>
      </c>
      <c r="N15" s="21" t="str">
        <f t="shared" si="0"/>
        <v>S 1 Comdty</v>
      </c>
      <c r="O15" s="21" t="str">
        <f>VLOOKUP($N15,SUMMARY!B:D,2,FALSE)</f>
        <v>SOYBEAN</v>
      </c>
      <c r="P15" s="22" t="str">
        <f>VLOOKUP($N15,SUMMARY!$B:$D,3,FALSE)</f>
        <v>COMMODITY</v>
      </c>
      <c r="Q15" s="22">
        <f t="shared" si="4"/>
        <v>6</v>
      </c>
      <c r="R15" s="22">
        <f t="shared" si="1"/>
        <v>12</v>
      </c>
      <c r="S15" s="22">
        <f t="shared" si="2"/>
        <v>2</v>
      </c>
      <c r="T15" s="28">
        <f t="shared" si="2"/>
        <v>70.30262667940184</v>
      </c>
      <c r="U15" s="22" t="str">
        <f>VLOOKUP($N15,SUMMARY!$B:$AQ,U$2,FALSE)</f>
        <v>POSITIVE</v>
      </c>
      <c r="V15" s="22" t="str">
        <f>VLOOKUP($N15,SUMMARY!$B:$AQ,V$2,FALSE)</f>
        <v/>
      </c>
      <c r="W15" s="22" t="str">
        <f>VLOOKUP($N15,SUMMARY!$B:$AQ,W$2,FALSE)</f>
        <v>POSITIVE</v>
      </c>
      <c r="X15" s="22" t="str">
        <f>VLOOKUP($N15,SUMMARY!$B:$AQ,X$2,FALSE)</f>
        <v>POSITIVE</v>
      </c>
      <c r="Y15" s="22" t="str">
        <f>VLOOKUP($N15,SUMMARY!$B:$AQ,Y$2,FALSE)</f>
        <v>POSITIVE</v>
      </c>
      <c r="Z15" s="28">
        <f t="shared" si="5"/>
        <v>75.957489155662316</v>
      </c>
      <c r="AA15" s="22">
        <f t="shared" si="3"/>
        <v>15</v>
      </c>
      <c r="AB15" s="22">
        <f t="shared" si="3"/>
        <v>0</v>
      </c>
      <c r="AC15" s="23">
        <f t="shared" si="3"/>
        <v>0</v>
      </c>
      <c r="AD15" s="23">
        <f t="shared" si="3"/>
        <v>0</v>
      </c>
      <c r="AE15" s="23">
        <f t="shared" si="3"/>
        <v>0</v>
      </c>
    </row>
    <row r="16" spans="1:31" x14ac:dyDescent="0.25">
      <c r="A16" s="35" t="s">
        <v>808</v>
      </c>
      <c r="B16" s="31">
        <v>5</v>
      </c>
      <c r="C16" s="31">
        <v>0</v>
      </c>
      <c r="D16" s="31">
        <v>0</v>
      </c>
      <c r="E16" s="36">
        <v>60.840698572957486</v>
      </c>
      <c r="F16" s="36">
        <v>72.258243502927286</v>
      </c>
      <c r="G16" s="31">
        <v>7</v>
      </c>
      <c r="H16" s="31">
        <v>0</v>
      </c>
      <c r="I16" s="32">
        <v>0</v>
      </c>
      <c r="J16" s="31">
        <v>0</v>
      </c>
      <c r="K16" s="31">
        <v>0</v>
      </c>
      <c r="M16">
        <v>13</v>
      </c>
      <c r="N16" s="21" t="str">
        <f t="shared" si="0"/>
        <v>SM1 Index</v>
      </c>
      <c r="O16" s="21" t="str">
        <f>VLOOKUP($N16,SUMMARY!B:D,2,FALSE)</f>
        <v>SWISS MKT INDEX FUTUTRES</v>
      </c>
      <c r="P16" s="22" t="str">
        <f>VLOOKUP($N16,SUMMARY!$B:$D,3,FALSE)</f>
        <v>INDEX FUTURE</v>
      </c>
      <c r="Q16" s="22">
        <f t="shared" si="4"/>
        <v>5</v>
      </c>
      <c r="R16" s="22">
        <f t="shared" si="1"/>
        <v>0</v>
      </c>
      <c r="S16" s="22">
        <f t="shared" si="2"/>
        <v>0</v>
      </c>
      <c r="T16" s="28">
        <f t="shared" si="2"/>
        <v>60.840698572957486</v>
      </c>
      <c r="U16" s="22" t="str">
        <f>VLOOKUP($N16,SUMMARY!$B:$AQ,U$2,FALSE)</f>
        <v>NEGATIVE</v>
      </c>
      <c r="V16" s="22" t="str">
        <f>VLOOKUP($N16,SUMMARY!$B:$AQ,V$2,FALSE)</f>
        <v/>
      </c>
      <c r="W16" s="22" t="str">
        <f>VLOOKUP($N16,SUMMARY!$B:$AQ,W$2,FALSE)</f>
        <v>POSITIVE</v>
      </c>
      <c r="X16" s="22" t="str">
        <f>VLOOKUP($N16,SUMMARY!$B:$AQ,X$2,FALSE)</f>
        <v>POSITIVE</v>
      </c>
      <c r="Y16" s="22" t="str">
        <f>VLOOKUP($N16,SUMMARY!$B:$AQ,Y$2,FALSE)</f>
        <v>POSITIVE</v>
      </c>
      <c r="Z16" s="28">
        <f t="shared" si="5"/>
        <v>72.258243502927286</v>
      </c>
      <c r="AA16" s="22">
        <f t="shared" si="3"/>
        <v>7</v>
      </c>
      <c r="AB16" s="22">
        <f t="shared" si="3"/>
        <v>0</v>
      </c>
      <c r="AC16" s="23">
        <f t="shared" si="3"/>
        <v>0</v>
      </c>
      <c r="AD16" s="23">
        <f t="shared" si="3"/>
        <v>0</v>
      </c>
      <c r="AE16" s="23">
        <f t="shared" si="3"/>
        <v>0</v>
      </c>
    </row>
    <row r="17" spans="1:31" x14ac:dyDescent="0.25">
      <c r="A17" s="35" t="s">
        <v>477</v>
      </c>
      <c r="B17" s="31">
        <v>5</v>
      </c>
      <c r="C17" s="31">
        <v>6</v>
      </c>
      <c r="D17" s="31">
        <v>2</v>
      </c>
      <c r="E17" s="36">
        <v>63.893000000000001</v>
      </c>
      <c r="F17" s="36">
        <v>68.37</v>
      </c>
      <c r="G17" s="31">
        <v>10</v>
      </c>
      <c r="H17" s="31">
        <v>0</v>
      </c>
      <c r="I17" s="32">
        <v>0</v>
      </c>
      <c r="J17" s="31">
        <v>0</v>
      </c>
      <c r="K17" s="31">
        <v>0</v>
      </c>
      <c r="M17">
        <v>14</v>
      </c>
      <c r="N17" s="21" t="str">
        <f t="shared" si="0"/>
        <v>PHPUSD Curncy</v>
      </c>
      <c r="O17" s="21" t="str">
        <f>VLOOKUP($N17,SUMMARY!B:D,2,FALSE)</f>
        <v>PHP/USD</v>
      </c>
      <c r="P17" s="22" t="str">
        <f>VLOOKUP($N17,SUMMARY!$B:$D,3,FALSE)</f>
        <v>CURRENCY</v>
      </c>
      <c r="Q17" s="22">
        <f t="shared" si="4"/>
        <v>5</v>
      </c>
      <c r="R17" s="22">
        <f t="shared" si="1"/>
        <v>6</v>
      </c>
      <c r="S17" s="22">
        <f t="shared" si="2"/>
        <v>2</v>
      </c>
      <c r="T17" s="28">
        <f t="shared" si="2"/>
        <v>63.893000000000001</v>
      </c>
      <c r="U17" s="22" t="str">
        <f>VLOOKUP($N17,SUMMARY!$B:$AQ,U$2,FALSE)</f>
        <v>POSITIVE</v>
      </c>
      <c r="V17" s="22" t="str">
        <f>VLOOKUP($N17,SUMMARY!$B:$AQ,V$2,FALSE)</f>
        <v/>
      </c>
      <c r="W17" s="22" t="str">
        <f>VLOOKUP($N17,SUMMARY!$B:$AQ,W$2,FALSE)</f>
        <v>BUY</v>
      </c>
      <c r="X17" s="22" t="str">
        <f>VLOOKUP($N17,SUMMARY!$B:$AQ,X$2,FALSE)</f>
        <v>NEGATIVE</v>
      </c>
      <c r="Y17" s="22" t="str">
        <f>VLOOKUP($N17,SUMMARY!$B:$AQ,Y$2,FALSE)</f>
        <v>NEGATIVE</v>
      </c>
      <c r="Z17" s="28">
        <f t="shared" si="5"/>
        <v>68.37</v>
      </c>
      <c r="AA17" s="22">
        <f t="shared" si="3"/>
        <v>10</v>
      </c>
      <c r="AB17" s="22">
        <f t="shared" si="3"/>
        <v>0</v>
      </c>
      <c r="AC17" s="23">
        <f t="shared" si="3"/>
        <v>0</v>
      </c>
      <c r="AD17" s="23">
        <f t="shared" si="3"/>
        <v>0</v>
      </c>
      <c r="AE17" s="23">
        <f t="shared" si="3"/>
        <v>0</v>
      </c>
    </row>
    <row r="18" spans="1:31" x14ac:dyDescent="0.25">
      <c r="A18" s="35" t="s">
        <v>475</v>
      </c>
      <c r="B18" s="31">
        <v>5</v>
      </c>
      <c r="C18" s="31">
        <v>9</v>
      </c>
      <c r="D18" s="31">
        <v>2</v>
      </c>
      <c r="E18" s="36">
        <v>63.156999999999996</v>
      </c>
      <c r="F18" s="36">
        <v>79.855999999999995</v>
      </c>
      <c r="G18" s="31">
        <v>17</v>
      </c>
      <c r="H18" s="31">
        <v>0</v>
      </c>
      <c r="I18" s="32">
        <v>0</v>
      </c>
      <c r="J18" s="31">
        <v>0</v>
      </c>
      <c r="K18" s="31">
        <v>0</v>
      </c>
      <c r="M18">
        <v>15</v>
      </c>
      <c r="N18" s="21" t="str">
        <f t="shared" si="0"/>
        <v>NZDUSD Curncy</v>
      </c>
      <c r="O18" s="21" t="str">
        <f>VLOOKUP($N18,SUMMARY!B:D,2,FALSE)</f>
        <v>NZD/USD</v>
      </c>
      <c r="P18" s="22" t="str">
        <f>VLOOKUP($N18,SUMMARY!$B:$D,3,FALSE)</f>
        <v>CURRENCY</v>
      </c>
      <c r="Q18" s="22">
        <f t="shared" si="4"/>
        <v>5</v>
      </c>
      <c r="R18" s="22">
        <f t="shared" si="1"/>
        <v>9</v>
      </c>
      <c r="S18" s="22">
        <f t="shared" si="2"/>
        <v>2</v>
      </c>
      <c r="T18" s="28">
        <f t="shared" si="2"/>
        <v>63.156999999999996</v>
      </c>
      <c r="U18" s="22" t="str">
        <f>VLOOKUP($N18,SUMMARY!$B:$AQ,U$2,FALSE)</f>
        <v>POSITIVE</v>
      </c>
      <c r="V18" s="22" t="str">
        <f>VLOOKUP($N18,SUMMARY!$B:$AQ,V$2,FALSE)</f>
        <v/>
      </c>
      <c r="W18" s="22" t="str">
        <f>VLOOKUP($N18,SUMMARY!$B:$AQ,W$2,FALSE)</f>
        <v>POSITIVE</v>
      </c>
      <c r="X18" s="22" t="str">
        <f>VLOOKUP($N18,SUMMARY!$B:$AQ,X$2,FALSE)</f>
        <v>NEGATIVE</v>
      </c>
      <c r="Y18" s="22" t="str">
        <f>VLOOKUP($N18,SUMMARY!$B:$AQ,Y$2,FALSE)</f>
        <v>POSITIVE</v>
      </c>
      <c r="Z18" s="28">
        <f t="shared" si="5"/>
        <v>79.855999999999995</v>
      </c>
      <c r="AA18" s="22">
        <f t="shared" si="3"/>
        <v>17</v>
      </c>
      <c r="AB18" s="22">
        <f t="shared" si="3"/>
        <v>0</v>
      </c>
      <c r="AC18" s="23">
        <f t="shared" si="3"/>
        <v>0</v>
      </c>
      <c r="AD18" s="23">
        <f t="shared" si="3"/>
        <v>0</v>
      </c>
      <c r="AE18" s="23">
        <f t="shared" si="3"/>
        <v>0</v>
      </c>
    </row>
    <row r="19" spans="1:31" x14ac:dyDescent="0.25">
      <c r="A19" s="35" t="s">
        <v>447</v>
      </c>
      <c r="B19" s="31">
        <v>5</v>
      </c>
      <c r="C19" s="31">
        <v>6</v>
      </c>
      <c r="D19" s="31">
        <v>2</v>
      </c>
      <c r="E19" s="36">
        <v>63.238</v>
      </c>
      <c r="F19" s="36">
        <v>80.668999999999997</v>
      </c>
      <c r="G19" s="31">
        <v>16</v>
      </c>
      <c r="H19" s="31">
        <v>0</v>
      </c>
      <c r="I19" s="32">
        <v>0</v>
      </c>
      <c r="J19" s="31">
        <v>45995</v>
      </c>
      <c r="K19" s="31">
        <v>0</v>
      </c>
      <c r="M19">
        <v>16</v>
      </c>
      <c r="N19" s="21" t="str">
        <f t="shared" si="0"/>
        <v>HUFUSD Curncy</v>
      </c>
      <c r="O19" s="21" t="str">
        <f>VLOOKUP($N19,SUMMARY!B:D,2,FALSE)</f>
        <v>HUF/USD</v>
      </c>
      <c r="P19" s="22" t="str">
        <f>VLOOKUP($N19,SUMMARY!$B:$D,3,FALSE)</f>
        <v>CURRENCY</v>
      </c>
      <c r="Q19" s="22">
        <f t="shared" si="4"/>
        <v>5</v>
      </c>
      <c r="R19" s="22">
        <f t="shared" si="1"/>
        <v>6</v>
      </c>
      <c r="S19" s="22">
        <f t="shared" si="2"/>
        <v>2</v>
      </c>
      <c r="T19" s="28">
        <f t="shared" si="2"/>
        <v>63.238</v>
      </c>
      <c r="U19" s="22" t="str">
        <f>VLOOKUP($N19,SUMMARY!$B:$AQ,U$2,FALSE)</f>
        <v>POSITIVE</v>
      </c>
      <c r="V19" s="22" t="str">
        <f>VLOOKUP($N19,SUMMARY!$B:$AQ,V$2,FALSE)</f>
        <v/>
      </c>
      <c r="W19" s="22" t="str">
        <f>VLOOKUP($N19,SUMMARY!$B:$AQ,W$2,FALSE)</f>
        <v>POSITIVE</v>
      </c>
      <c r="X19" s="22" t="str">
        <f>VLOOKUP($N19,SUMMARY!$B:$AQ,X$2,FALSE)</f>
        <v>NEGATIVE</v>
      </c>
      <c r="Y19" s="22" t="str">
        <f>VLOOKUP($N19,SUMMARY!$B:$AQ,Y$2,FALSE)</f>
        <v>POSITIVE</v>
      </c>
      <c r="Z19" s="28">
        <f t="shared" si="5"/>
        <v>80.668999999999997</v>
      </c>
      <c r="AA19" s="22">
        <f t="shared" si="3"/>
        <v>16</v>
      </c>
      <c r="AB19" s="22">
        <f t="shared" si="3"/>
        <v>0</v>
      </c>
      <c r="AC19" s="23">
        <f t="shared" si="3"/>
        <v>0</v>
      </c>
      <c r="AD19" s="23">
        <f t="shared" si="3"/>
        <v>45995</v>
      </c>
      <c r="AE19" s="23">
        <f t="shared" si="3"/>
        <v>0</v>
      </c>
    </row>
    <row r="20" spans="1:31" x14ac:dyDescent="0.25">
      <c r="A20" s="35" t="s">
        <v>411</v>
      </c>
      <c r="B20" s="31">
        <v>5</v>
      </c>
      <c r="C20" s="31">
        <v>9</v>
      </c>
      <c r="D20" s="31">
        <v>2</v>
      </c>
      <c r="E20" s="36">
        <v>58.043999999999997</v>
      </c>
      <c r="F20" s="36">
        <v>68.757000000000005</v>
      </c>
      <c r="G20" s="31">
        <v>31</v>
      </c>
      <c r="H20" s="31">
        <v>0</v>
      </c>
      <c r="I20" s="32">
        <v>0</v>
      </c>
      <c r="J20" s="31">
        <v>0</v>
      </c>
      <c r="K20" s="31">
        <v>0</v>
      </c>
      <c r="M20">
        <v>17</v>
      </c>
      <c r="N20" s="21" t="str">
        <f t="shared" si="0"/>
        <v>CLPEUR Curncy</v>
      </c>
      <c r="O20" s="21" t="str">
        <f>VLOOKUP($N20,SUMMARY!B:D,2,FALSE)</f>
        <v>CLP/EUR</v>
      </c>
      <c r="P20" s="22" t="str">
        <f>VLOOKUP($N20,SUMMARY!$B:$D,3,FALSE)</f>
        <v>CURRENCY</v>
      </c>
      <c r="Q20" s="22">
        <f t="shared" si="4"/>
        <v>5</v>
      </c>
      <c r="R20" s="22">
        <f t="shared" si="1"/>
        <v>9</v>
      </c>
      <c r="S20" s="22">
        <f t="shared" si="1"/>
        <v>2</v>
      </c>
      <c r="T20" s="28">
        <f t="shared" si="1"/>
        <v>58.043999999999997</v>
      </c>
      <c r="U20" s="22" t="str">
        <f>VLOOKUP($N20,SUMMARY!$B:$AQ,U$2,FALSE)</f>
        <v>NEGATIVE</v>
      </c>
      <c r="V20" s="22" t="str">
        <f>VLOOKUP($N20,SUMMARY!$B:$AQ,V$2,FALSE)</f>
        <v/>
      </c>
      <c r="W20" s="22" t="str">
        <f>VLOOKUP($N20,SUMMARY!$B:$AQ,W$2,FALSE)</f>
        <v>POSITIVE</v>
      </c>
      <c r="X20" s="22" t="str">
        <f>VLOOKUP($N20,SUMMARY!$B:$AQ,X$2,FALSE)</f>
        <v>POSITIVE</v>
      </c>
      <c r="Y20" s="22" t="str">
        <f>VLOOKUP($N20,SUMMARY!$B:$AQ,Y$2,FALSE)</f>
        <v>POSITIVE</v>
      </c>
      <c r="Z20" s="28">
        <f t="shared" si="5"/>
        <v>68.757000000000005</v>
      </c>
      <c r="AA20" s="22">
        <f t="shared" si="5"/>
        <v>31</v>
      </c>
      <c r="AB20" s="22">
        <f t="shared" si="5"/>
        <v>0</v>
      </c>
      <c r="AC20" s="23">
        <f t="shared" ref="AC20:AE53" si="6">I20</f>
        <v>0</v>
      </c>
      <c r="AD20" s="23">
        <f t="shared" si="6"/>
        <v>0</v>
      </c>
      <c r="AE20" s="23">
        <f t="shared" si="6"/>
        <v>0</v>
      </c>
    </row>
    <row r="21" spans="1:31" x14ac:dyDescent="0.25">
      <c r="A21" s="35" t="s">
        <v>521</v>
      </c>
      <c r="B21" s="31">
        <v>5</v>
      </c>
      <c r="C21" s="31">
        <v>9</v>
      </c>
      <c r="D21" s="31">
        <v>4</v>
      </c>
      <c r="E21" s="36">
        <v>53.959376716042286</v>
      </c>
      <c r="F21" s="36">
        <v>61.280492655895571</v>
      </c>
      <c r="G21" s="31">
        <v>2</v>
      </c>
      <c r="H21" s="31">
        <v>0</v>
      </c>
      <c r="I21" s="32">
        <v>0</v>
      </c>
      <c r="J21" s="31">
        <v>45958</v>
      </c>
      <c r="K21" s="31">
        <v>45958</v>
      </c>
      <c r="M21">
        <v>18</v>
      </c>
      <c r="N21" s="21" t="str">
        <f t="shared" si="0"/>
        <v>IFB1 Index</v>
      </c>
      <c r="O21" s="21" t="str">
        <f>VLOOKUP($N21,SUMMARY!B:D,2,FALSE)</f>
        <v>CSI 300 INDEX FUTURES</v>
      </c>
      <c r="P21" s="22" t="str">
        <f>VLOOKUP($N21,SUMMARY!$B:$D,3,FALSE)</f>
        <v>INDEX FUTURE</v>
      </c>
      <c r="Q21" s="22">
        <f t="shared" si="4"/>
        <v>5</v>
      </c>
      <c r="R21" s="22">
        <f t="shared" si="1"/>
        <v>9</v>
      </c>
      <c r="S21" s="22">
        <f t="shared" si="1"/>
        <v>4</v>
      </c>
      <c r="T21" s="28">
        <f t="shared" si="1"/>
        <v>53.959376716042286</v>
      </c>
      <c r="U21" s="22" t="str">
        <f>VLOOKUP($N21,SUMMARY!$B:$AQ,U$2,FALSE)</f>
        <v>NEGATIVE</v>
      </c>
      <c r="V21" s="22" t="str">
        <f>VLOOKUP($N21,SUMMARY!$B:$AQ,V$2,FALSE)</f>
        <v/>
      </c>
      <c r="W21" s="22" t="str">
        <f>VLOOKUP($N21,SUMMARY!$B:$AQ,W$2,FALSE)</f>
        <v>POSITIVE</v>
      </c>
      <c r="X21" s="22" t="str">
        <f>VLOOKUP($N21,SUMMARY!$B:$AQ,X$2,FALSE)</f>
        <v>POSITIVE</v>
      </c>
      <c r="Y21" s="22" t="str">
        <f>VLOOKUP($N21,SUMMARY!$B:$AQ,Y$2,FALSE)</f>
        <v>POSITIVE</v>
      </c>
      <c r="Z21" s="28">
        <f t="shared" si="5"/>
        <v>61.280492655895571</v>
      </c>
      <c r="AA21" s="22">
        <f t="shared" si="5"/>
        <v>2</v>
      </c>
      <c r="AB21" s="22">
        <f t="shared" si="5"/>
        <v>0</v>
      </c>
      <c r="AC21" s="23">
        <f t="shared" si="6"/>
        <v>0</v>
      </c>
      <c r="AD21" s="23">
        <f t="shared" si="6"/>
        <v>45958</v>
      </c>
      <c r="AE21" s="23">
        <f t="shared" si="6"/>
        <v>45958</v>
      </c>
    </row>
    <row r="22" spans="1:31" x14ac:dyDescent="0.25">
      <c r="A22" s="35" t="s">
        <v>360</v>
      </c>
      <c r="B22" s="31">
        <v>5</v>
      </c>
      <c r="C22" s="31">
        <v>6</v>
      </c>
      <c r="D22" s="31">
        <v>2</v>
      </c>
      <c r="E22" s="36">
        <v>52.193857831219255</v>
      </c>
      <c r="F22" s="36">
        <v>70.901760444013348</v>
      </c>
      <c r="G22" s="31">
        <v>3</v>
      </c>
      <c r="H22" s="31">
        <v>0</v>
      </c>
      <c r="I22" s="32">
        <v>46020</v>
      </c>
      <c r="J22" s="31">
        <v>46028</v>
      </c>
      <c r="K22" s="31">
        <v>0</v>
      </c>
      <c r="M22">
        <v>19</v>
      </c>
      <c r="N22" s="21" t="str">
        <f t="shared" si="0"/>
        <v>HG1 Comdty</v>
      </c>
      <c r="O22" s="21" t="str">
        <f>VLOOKUP($N22,SUMMARY!B:D,2,FALSE)</f>
        <v>COPPER</v>
      </c>
      <c r="P22" s="22" t="str">
        <f>VLOOKUP($N22,SUMMARY!$B:$D,3,FALSE)</f>
        <v>COMMODITY</v>
      </c>
      <c r="Q22" s="22">
        <f t="shared" si="4"/>
        <v>5</v>
      </c>
      <c r="R22" s="22">
        <f t="shared" si="1"/>
        <v>6</v>
      </c>
      <c r="S22" s="22">
        <f t="shared" si="1"/>
        <v>2</v>
      </c>
      <c r="T22" s="28">
        <f t="shared" si="1"/>
        <v>52.193857831219255</v>
      </c>
      <c r="U22" s="22" t="str">
        <f>VLOOKUP($N22,SUMMARY!$B:$AQ,U$2,FALSE)</f>
        <v>NEGATIVE</v>
      </c>
      <c r="V22" s="22" t="str">
        <f>VLOOKUP($N22,SUMMARY!$B:$AQ,V$2,FALSE)</f>
        <v/>
      </c>
      <c r="W22" s="22" t="str">
        <f>VLOOKUP($N22,SUMMARY!$B:$AQ,W$2,FALSE)</f>
        <v>POSITIVE</v>
      </c>
      <c r="X22" s="22" t="str">
        <f>VLOOKUP($N22,SUMMARY!$B:$AQ,X$2,FALSE)</f>
        <v>POSITIVE</v>
      </c>
      <c r="Y22" s="22" t="str">
        <f>VLOOKUP($N22,SUMMARY!$B:$AQ,Y$2,FALSE)</f>
        <v>POSITIVE</v>
      </c>
      <c r="Z22" s="28">
        <f t="shared" si="5"/>
        <v>70.901760444013348</v>
      </c>
      <c r="AA22" s="22">
        <f t="shared" si="5"/>
        <v>3</v>
      </c>
      <c r="AB22" s="22">
        <f t="shared" ref="AB22:AB53" si="7">H22</f>
        <v>0</v>
      </c>
      <c r="AC22" s="23">
        <f t="shared" si="6"/>
        <v>46020</v>
      </c>
      <c r="AD22" s="23">
        <f t="shared" si="6"/>
        <v>46028</v>
      </c>
      <c r="AE22" s="23">
        <f t="shared" si="6"/>
        <v>0</v>
      </c>
    </row>
    <row r="23" spans="1:31" x14ac:dyDescent="0.25">
      <c r="A23" s="35" t="s">
        <v>358</v>
      </c>
      <c r="B23" s="31">
        <v>5</v>
      </c>
      <c r="C23" s="31">
        <v>6</v>
      </c>
      <c r="D23" s="31">
        <v>2</v>
      </c>
      <c r="E23" s="36">
        <v>58.072299253124164</v>
      </c>
      <c r="F23" s="36">
        <v>72.869290912803393</v>
      </c>
      <c r="G23" s="31">
        <v>6</v>
      </c>
      <c r="H23" s="31">
        <v>0</v>
      </c>
      <c r="I23" s="32">
        <v>0</v>
      </c>
      <c r="J23" s="31">
        <v>46051</v>
      </c>
      <c r="K23" s="31">
        <v>46035</v>
      </c>
      <c r="M23">
        <v>20</v>
      </c>
      <c r="N23" s="21" t="str">
        <f t="shared" si="0"/>
        <v>GC1 Comdty</v>
      </c>
      <c r="O23" s="21" t="str">
        <f>VLOOKUP($N23,SUMMARY!B:D,2,FALSE)</f>
        <v>GOLD</v>
      </c>
      <c r="P23" s="22" t="str">
        <f>VLOOKUP($N23,SUMMARY!$B:$D,3,FALSE)</f>
        <v>COMMODITY</v>
      </c>
      <c r="Q23" s="22">
        <f t="shared" si="4"/>
        <v>5</v>
      </c>
      <c r="R23" s="22">
        <f t="shared" si="1"/>
        <v>6</v>
      </c>
      <c r="S23" s="22">
        <f t="shared" si="1"/>
        <v>2</v>
      </c>
      <c r="T23" s="28">
        <f t="shared" si="1"/>
        <v>58.072299253124164</v>
      </c>
      <c r="U23" s="22" t="str">
        <f>VLOOKUP($N23,SUMMARY!$B:$AQ,U$2,FALSE)</f>
        <v>NEGATIVE</v>
      </c>
      <c r="V23" s="22" t="str">
        <f>VLOOKUP($N23,SUMMARY!$B:$AQ,V$2,FALSE)</f>
        <v/>
      </c>
      <c r="W23" s="22" t="str">
        <f>VLOOKUP($N23,SUMMARY!$B:$AQ,W$2,FALSE)</f>
        <v>POSITIVE</v>
      </c>
      <c r="X23" s="22" t="str">
        <f>VLOOKUP($N23,SUMMARY!$B:$AQ,X$2,FALSE)</f>
        <v>POSITIVE</v>
      </c>
      <c r="Y23" s="22" t="str">
        <f>VLOOKUP($N23,SUMMARY!$B:$AQ,Y$2,FALSE)</f>
        <v>POSITIVE</v>
      </c>
      <c r="Z23" s="28">
        <f t="shared" si="5"/>
        <v>72.869290912803393</v>
      </c>
      <c r="AA23" s="22">
        <f t="shared" si="5"/>
        <v>6</v>
      </c>
      <c r="AB23" s="22">
        <f t="shared" si="7"/>
        <v>0</v>
      </c>
      <c r="AC23" s="23">
        <f t="shared" si="6"/>
        <v>0</v>
      </c>
      <c r="AD23" s="23">
        <f t="shared" si="6"/>
        <v>46051</v>
      </c>
      <c r="AE23" s="23">
        <f t="shared" si="6"/>
        <v>46035</v>
      </c>
    </row>
    <row r="24" spans="1:31" x14ac:dyDescent="0.25">
      <c r="A24" s="35" t="s">
        <v>93</v>
      </c>
      <c r="B24" s="31">
        <v>5</v>
      </c>
      <c r="C24" s="31">
        <v>6</v>
      </c>
      <c r="D24" s="31">
        <v>2</v>
      </c>
      <c r="E24" s="36">
        <v>64.758489297771632</v>
      </c>
      <c r="F24" s="36">
        <v>71.357104477278526</v>
      </c>
      <c r="G24" s="31">
        <v>20</v>
      </c>
      <c r="H24" s="31">
        <v>0</v>
      </c>
      <c r="I24" s="32">
        <v>0</v>
      </c>
      <c r="J24" s="31">
        <v>0</v>
      </c>
      <c r="K24" s="31">
        <v>0</v>
      </c>
      <c r="M24">
        <v>21</v>
      </c>
      <c r="N24" s="21" t="str">
        <f t="shared" si="0"/>
        <v>OAT1 Comdty</v>
      </c>
      <c r="O24" s="21" t="str">
        <f>VLOOKUP($N24,SUMMARY!B:D,2,FALSE)</f>
        <v>Euro-OAT Future</v>
      </c>
      <c r="P24" s="22" t="str">
        <f>VLOOKUP($N24,SUMMARY!$B:$D,3,FALSE)</f>
        <v>BOND FUTURE</v>
      </c>
      <c r="Q24" s="22">
        <f t="shared" si="4"/>
        <v>5</v>
      </c>
      <c r="R24" s="22">
        <f t="shared" si="1"/>
        <v>6</v>
      </c>
      <c r="S24" s="22">
        <f t="shared" si="1"/>
        <v>2</v>
      </c>
      <c r="T24" s="28">
        <f t="shared" si="1"/>
        <v>64.758489297771632</v>
      </c>
      <c r="U24" s="22" t="str">
        <f>VLOOKUP($N24,SUMMARY!$B:$AQ,U$2,FALSE)</f>
        <v>POSITIVE</v>
      </c>
      <c r="V24" s="22" t="str">
        <f>VLOOKUP($N24,SUMMARY!$B:$AQ,V$2,FALSE)</f>
        <v/>
      </c>
      <c r="W24" s="22" t="str">
        <f>VLOOKUP($N24,SUMMARY!$B:$AQ,W$2,FALSE)</f>
        <v>BUY</v>
      </c>
      <c r="X24" s="22" t="str">
        <f>VLOOKUP($N24,SUMMARY!$B:$AQ,X$2,FALSE)</f>
        <v>NEGATIVE</v>
      </c>
      <c r="Y24" s="22" t="str">
        <f>VLOOKUP($N24,SUMMARY!$B:$AQ,Y$2,FALSE)</f>
        <v>NEGATIVE</v>
      </c>
      <c r="Z24" s="28">
        <f t="shared" si="5"/>
        <v>71.357104477278526</v>
      </c>
      <c r="AA24" s="22">
        <f t="shared" si="5"/>
        <v>20</v>
      </c>
      <c r="AB24" s="22">
        <f t="shared" si="7"/>
        <v>0</v>
      </c>
      <c r="AC24" s="23">
        <f t="shared" si="6"/>
        <v>0</v>
      </c>
      <c r="AD24" s="23">
        <f t="shared" si="6"/>
        <v>0</v>
      </c>
      <c r="AE24" s="23">
        <f t="shared" si="6"/>
        <v>0</v>
      </c>
    </row>
    <row r="25" spans="1:31" x14ac:dyDescent="0.25">
      <c r="A25" s="35" t="s">
        <v>371</v>
      </c>
      <c r="B25" s="31">
        <v>5</v>
      </c>
      <c r="C25" s="31">
        <v>6</v>
      </c>
      <c r="D25" s="31">
        <v>4</v>
      </c>
      <c r="E25" s="36">
        <v>68.62254148032487</v>
      </c>
      <c r="F25" s="36">
        <v>80.61341758798082</v>
      </c>
      <c r="G25" s="31">
        <v>26</v>
      </c>
      <c r="H25" s="31">
        <v>0</v>
      </c>
      <c r="I25" s="32">
        <v>0</v>
      </c>
      <c r="J25" s="31">
        <v>0</v>
      </c>
      <c r="K25" s="31">
        <v>0</v>
      </c>
      <c r="M25">
        <v>22</v>
      </c>
      <c r="N25" s="21" t="str">
        <f t="shared" si="0"/>
        <v>RR1 Comdty</v>
      </c>
      <c r="O25" s="21" t="str">
        <f>VLOOKUP($N25,SUMMARY!B:D,2,FALSE)</f>
        <v>ROUGH RICE</v>
      </c>
      <c r="P25" s="22" t="str">
        <f>VLOOKUP($N25,SUMMARY!$B:$D,3,FALSE)</f>
        <v>COMMODITY</v>
      </c>
      <c r="Q25" s="22">
        <f t="shared" si="4"/>
        <v>5</v>
      </c>
      <c r="R25" s="22">
        <f t="shared" si="1"/>
        <v>6</v>
      </c>
      <c r="S25" s="22">
        <f t="shared" si="1"/>
        <v>4</v>
      </c>
      <c r="T25" s="28">
        <f t="shared" si="1"/>
        <v>68.62254148032487</v>
      </c>
      <c r="U25" s="22" t="str">
        <f>VLOOKUP($N25,SUMMARY!$B:$AQ,U$2,FALSE)</f>
        <v>POSITIVE</v>
      </c>
      <c r="V25" s="22" t="str">
        <f>VLOOKUP($N25,SUMMARY!$B:$AQ,V$2,FALSE)</f>
        <v/>
      </c>
      <c r="W25" s="22" t="str">
        <f>VLOOKUP($N25,SUMMARY!$B:$AQ,W$2,FALSE)</f>
        <v>POSITIVE</v>
      </c>
      <c r="X25" s="22" t="str">
        <f>VLOOKUP($N25,SUMMARY!$B:$AQ,X$2,FALSE)</f>
        <v>NEGATIVE</v>
      </c>
      <c r="Y25" s="22" t="str">
        <f>VLOOKUP($N25,SUMMARY!$B:$AQ,Y$2,FALSE)</f>
        <v>POSITIVE</v>
      </c>
      <c r="Z25" s="28">
        <f t="shared" si="5"/>
        <v>80.61341758798082</v>
      </c>
      <c r="AA25" s="22">
        <f t="shared" si="5"/>
        <v>26</v>
      </c>
      <c r="AB25" s="22">
        <f t="shared" si="7"/>
        <v>0</v>
      </c>
      <c r="AC25" s="23">
        <f t="shared" si="6"/>
        <v>0</v>
      </c>
      <c r="AD25" s="23">
        <f t="shared" si="6"/>
        <v>0</v>
      </c>
      <c r="AE25" s="23">
        <f t="shared" si="6"/>
        <v>0</v>
      </c>
    </row>
    <row r="26" spans="1:31" x14ac:dyDescent="0.25">
      <c r="A26" s="35" t="s">
        <v>481</v>
      </c>
      <c r="B26" s="31">
        <v>5</v>
      </c>
      <c r="C26" s="31">
        <v>6</v>
      </c>
      <c r="D26" s="31">
        <v>2</v>
      </c>
      <c r="E26" s="36">
        <v>55.819000000000003</v>
      </c>
      <c r="F26" s="36">
        <v>68.989000000000004</v>
      </c>
      <c r="G26" s="31">
        <v>3</v>
      </c>
      <c r="H26" s="31">
        <v>0</v>
      </c>
      <c r="I26" s="32">
        <v>46052</v>
      </c>
      <c r="J26" s="31">
        <v>46048</v>
      </c>
      <c r="K26" s="31">
        <v>0</v>
      </c>
      <c r="M26">
        <v>23</v>
      </c>
      <c r="N26" s="21" t="str">
        <f t="shared" si="0"/>
        <v>PLNUSD Curncy</v>
      </c>
      <c r="O26" s="21" t="str">
        <f>VLOOKUP($N26,SUMMARY!B:D,2,FALSE)</f>
        <v>PLN/USD</v>
      </c>
      <c r="P26" s="22" t="str">
        <f>VLOOKUP($N26,SUMMARY!$B:$D,3,FALSE)</f>
        <v>CURRENCY</v>
      </c>
      <c r="Q26" s="22">
        <f t="shared" si="4"/>
        <v>5</v>
      </c>
      <c r="R26" s="22">
        <f t="shared" si="1"/>
        <v>6</v>
      </c>
      <c r="S26" s="22">
        <f t="shared" si="1"/>
        <v>2</v>
      </c>
      <c r="T26" s="28">
        <f t="shared" si="1"/>
        <v>55.819000000000003</v>
      </c>
      <c r="U26" s="22" t="str">
        <f>VLOOKUP($N26,SUMMARY!$B:$AQ,U$2,FALSE)</f>
        <v>NEGATIVE</v>
      </c>
      <c r="V26" s="22" t="str">
        <f>VLOOKUP($N26,SUMMARY!$B:$AQ,V$2,FALSE)</f>
        <v/>
      </c>
      <c r="W26" s="22" t="str">
        <f>VLOOKUP($N26,SUMMARY!$B:$AQ,W$2,FALSE)</f>
        <v>POSITIVE</v>
      </c>
      <c r="X26" s="22" t="str">
        <f>VLOOKUP($N26,SUMMARY!$B:$AQ,X$2,FALSE)</f>
        <v>NEGATIVE</v>
      </c>
      <c r="Y26" s="22" t="str">
        <f>VLOOKUP($N26,SUMMARY!$B:$AQ,Y$2,FALSE)</f>
        <v>NEGATIVE</v>
      </c>
      <c r="Z26" s="28">
        <f t="shared" si="5"/>
        <v>68.989000000000004</v>
      </c>
      <c r="AA26" s="22">
        <f t="shared" si="5"/>
        <v>3</v>
      </c>
      <c r="AB26" s="22">
        <f t="shared" si="7"/>
        <v>0</v>
      </c>
      <c r="AC26" s="23">
        <f t="shared" si="6"/>
        <v>46052</v>
      </c>
      <c r="AD26" s="23">
        <f t="shared" si="6"/>
        <v>46048</v>
      </c>
      <c r="AE26" s="23">
        <f t="shared" si="6"/>
        <v>0</v>
      </c>
    </row>
    <row r="27" spans="1:31" x14ac:dyDescent="0.25">
      <c r="A27" s="35" t="s">
        <v>431</v>
      </c>
      <c r="B27" s="31">
        <v>5</v>
      </c>
      <c r="C27" s="31">
        <v>6</v>
      </c>
      <c r="D27" s="31">
        <v>2</v>
      </c>
      <c r="E27" s="36">
        <v>57.85</v>
      </c>
      <c r="F27" s="36">
        <v>70.234999999999999</v>
      </c>
      <c r="G27" s="31">
        <v>14</v>
      </c>
      <c r="H27" s="31">
        <v>0</v>
      </c>
      <c r="I27" s="32">
        <v>46052</v>
      </c>
      <c r="J27" s="31">
        <v>0</v>
      </c>
      <c r="K27" s="31">
        <v>0</v>
      </c>
      <c r="M27">
        <v>24</v>
      </c>
      <c r="N27" s="21" t="str">
        <f t="shared" si="0"/>
        <v>DKKUSD Curncy</v>
      </c>
      <c r="O27" s="21" t="str">
        <f>VLOOKUP($N27,SUMMARY!B:D,2,FALSE)</f>
        <v>DKK/USD</v>
      </c>
      <c r="P27" s="22" t="str">
        <f>VLOOKUP($N27,SUMMARY!$B:$D,3,FALSE)</f>
        <v>CURRENCY</v>
      </c>
      <c r="Q27" s="22">
        <f t="shared" si="4"/>
        <v>5</v>
      </c>
      <c r="R27" s="22">
        <f t="shared" si="1"/>
        <v>6</v>
      </c>
      <c r="S27" s="22">
        <f t="shared" si="1"/>
        <v>2</v>
      </c>
      <c r="T27" s="28">
        <f t="shared" si="1"/>
        <v>57.85</v>
      </c>
      <c r="U27" s="22" t="str">
        <f>VLOOKUP($N27,SUMMARY!$B:$AQ,U$2,FALSE)</f>
        <v>NEGATIVE</v>
      </c>
      <c r="V27" s="22" t="str">
        <f>VLOOKUP($N27,SUMMARY!$B:$AQ,V$2,FALSE)</f>
        <v/>
      </c>
      <c r="W27" s="22" t="str">
        <f>VLOOKUP($N27,SUMMARY!$B:$AQ,W$2,FALSE)</f>
        <v>POSITIVE</v>
      </c>
      <c r="X27" s="22" t="str">
        <f>VLOOKUP($N27,SUMMARY!$B:$AQ,X$2,FALSE)</f>
        <v>NEGATIVE</v>
      </c>
      <c r="Y27" s="22" t="str">
        <f>VLOOKUP($N27,SUMMARY!$B:$AQ,Y$2,FALSE)</f>
        <v>NEGATIVE</v>
      </c>
      <c r="Z27" s="28">
        <f t="shared" si="5"/>
        <v>70.234999999999999</v>
      </c>
      <c r="AA27" s="22">
        <f t="shared" si="5"/>
        <v>14</v>
      </c>
      <c r="AB27" s="22">
        <f t="shared" si="7"/>
        <v>0</v>
      </c>
      <c r="AC27" s="23">
        <f t="shared" si="6"/>
        <v>46052</v>
      </c>
      <c r="AD27" s="23">
        <f t="shared" si="6"/>
        <v>0</v>
      </c>
      <c r="AE27" s="23">
        <f t="shared" si="6"/>
        <v>0</v>
      </c>
    </row>
    <row r="28" spans="1:31" x14ac:dyDescent="0.25">
      <c r="A28" s="35" t="s">
        <v>515</v>
      </c>
      <c r="B28" s="31">
        <v>5</v>
      </c>
      <c r="C28" s="31">
        <v>9</v>
      </c>
      <c r="D28" s="31">
        <v>2</v>
      </c>
      <c r="E28" s="36">
        <v>68.599942928734677</v>
      </c>
      <c r="F28" s="36">
        <v>85.647614736640264</v>
      </c>
      <c r="G28" s="31">
        <v>36</v>
      </c>
      <c r="H28" s="31">
        <v>0</v>
      </c>
      <c r="I28" s="32">
        <v>0</v>
      </c>
      <c r="J28" s="31">
        <v>45959</v>
      </c>
      <c r="K28" s="31">
        <v>46007</v>
      </c>
      <c r="M28">
        <v>25</v>
      </c>
      <c r="N28" s="21" t="str">
        <f t="shared" si="0"/>
        <v>FT1 Index</v>
      </c>
      <c r="O28" s="21" t="str">
        <f>VLOOKUP($N28,SUMMARY!B:D,2,FALSE)</f>
        <v>TAIEX INDEX FUTURES</v>
      </c>
      <c r="P28" s="22" t="str">
        <f>VLOOKUP($N28,SUMMARY!$B:$D,3,FALSE)</f>
        <v>INDEX FUTURE</v>
      </c>
      <c r="Q28" s="22">
        <f t="shared" si="4"/>
        <v>5</v>
      </c>
      <c r="R28" s="22">
        <f t="shared" si="1"/>
        <v>9</v>
      </c>
      <c r="S28" s="22">
        <f t="shared" si="1"/>
        <v>2</v>
      </c>
      <c r="T28" s="28">
        <f t="shared" si="1"/>
        <v>68.599942928734677</v>
      </c>
      <c r="U28" s="22" t="str">
        <f>VLOOKUP($N28,SUMMARY!$B:$AQ,U$2,FALSE)</f>
        <v>POSITIVE</v>
      </c>
      <c r="V28" s="22" t="str">
        <f>VLOOKUP($N28,SUMMARY!$B:$AQ,V$2,FALSE)</f>
        <v/>
      </c>
      <c r="W28" s="22" t="str">
        <f>VLOOKUP($N28,SUMMARY!$B:$AQ,W$2,FALSE)</f>
        <v>POSITIVE</v>
      </c>
      <c r="X28" s="22" t="str">
        <f>VLOOKUP($N28,SUMMARY!$B:$AQ,X$2,FALSE)</f>
        <v>POSITIVE</v>
      </c>
      <c r="Y28" s="22" t="str">
        <f>VLOOKUP($N28,SUMMARY!$B:$AQ,Y$2,FALSE)</f>
        <v>POSITIVE</v>
      </c>
      <c r="Z28" s="28">
        <f t="shared" si="5"/>
        <v>85.647614736640264</v>
      </c>
      <c r="AA28" s="22">
        <f t="shared" si="5"/>
        <v>36</v>
      </c>
      <c r="AB28" s="22">
        <f t="shared" si="7"/>
        <v>0</v>
      </c>
      <c r="AC28" s="23">
        <f t="shared" si="6"/>
        <v>0</v>
      </c>
      <c r="AD28" s="23">
        <f t="shared" si="6"/>
        <v>45959</v>
      </c>
      <c r="AE28" s="23">
        <f t="shared" si="6"/>
        <v>46007</v>
      </c>
    </row>
    <row r="29" spans="1:31" x14ac:dyDescent="0.25">
      <c r="A29" s="35" t="s">
        <v>810</v>
      </c>
      <c r="B29" s="31">
        <v>5</v>
      </c>
      <c r="C29" s="31">
        <v>0</v>
      </c>
      <c r="D29" s="31">
        <v>0</v>
      </c>
      <c r="E29" s="36">
        <v>60.199682580686549</v>
      </c>
      <c r="F29" s="36">
        <v>77.42713990597673</v>
      </c>
      <c r="G29" s="31">
        <v>3</v>
      </c>
      <c r="H29" s="31">
        <v>0</v>
      </c>
      <c r="I29" s="32">
        <v>0</v>
      </c>
      <c r="J29" s="31">
        <v>0</v>
      </c>
      <c r="K29" s="31">
        <v>0</v>
      </c>
      <c r="M29">
        <v>26</v>
      </c>
      <c r="N29" s="21" t="str">
        <f t="shared" si="0"/>
        <v>VG1 Index</v>
      </c>
      <c r="O29" s="21" t="str">
        <f>VLOOKUP($N29,SUMMARY!B:D,2,FALSE)</f>
        <v>EURO STOXX 50 FUTURES</v>
      </c>
      <c r="P29" s="22" t="str">
        <f>VLOOKUP($N29,SUMMARY!$B:$D,3,FALSE)</f>
        <v>INDEX FUTURE</v>
      </c>
      <c r="Q29" s="22">
        <f t="shared" si="4"/>
        <v>5</v>
      </c>
      <c r="R29" s="22">
        <f t="shared" si="1"/>
        <v>0</v>
      </c>
      <c r="S29" s="22">
        <f t="shared" si="1"/>
        <v>0</v>
      </c>
      <c r="T29" s="28">
        <f t="shared" si="1"/>
        <v>60.199682580686549</v>
      </c>
      <c r="U29" s="22" t="str">
        <f>VLOOKUP($N29,SUMMARY!$B:$AQ,U$2,FALSE)</f>
        <v>NEGATIVE</v>
      </c>
      <c r="V29" s="22" t="str">
        <f>VLOOKUP($N29,SUMMARY!$B:$AQ,V$2,FALSE)</f>
        <v/>
      </c>
      <c r="W29" s="22" t="str">
        <f>VLOOKUP($N29,SUMMARY!$B:$AQ,W$2,FALSE)</f>
        <v>POSITIVE</v>
      </c>
      <c r="X29" s="22" t="str">
        <f>VLOOKUP($N29,SUMMARY!$B:$AQ,X$2,FALSE)</f>
        <v>POSITIVE</v>
      </c>
      <c r="Y29" s="22" t="str">
        <f>VLOOKUP($N29,SUMMARY!$B:$AQ,Y$2,FALSE)</f>
        <v>POSITIVE</v>
      </c>
      <c r="Z29" s="28">
        <f t="shared" si="5"/>
        <v>77.42713990597673</v>
      </c>
      <c r="AA29" s="22">
        <f t="shared" si="5"/>
        <v>3</v>
      </c>
      <c r="AB29" s="22">
        <f t="shared" si="7"/>
        <v>0</v>
      </c>
      <c r="AC29" s="23">
        <f t="shared" si="6"/>
        <v>0</v>
      </c>
      <c r="AD29" s="23">
        <f t="shared" si="6"/>
        <v>0</v>
      </c>
      <c r="AE29" s="23">
        <f t="shared" si="6"/>
        <v>0</v>
      </c>
    </row>
    <row r="30" spans="1:31" x14ac:dyDescent="0.25">
      <c r="A30" s="35" t="s">
        <v>513</v>
      </c>
      <c r="B30" s="31">
        <v>5</v>
      </c>
      <c r="C30" s="31">
        <v>9</v>
      </c>
      <c r="D30" s="31">
        <v>2</v>
      </c>
      <c r="E30" s="36">
        <v>61.208443088971357</v>
      </c>
      <c r="F30" s="36">
        <v>73.867223127953721</v>
      </c>
      <c r="G30" s="31">
        <v>3</v>
      </c>
      <c r="H30" s="31">
        <v>0</v>
      </c>
      <c r="I30" s="32">
        <v>0</v>
      </c>
      <c r="J30" s="31">
        <v>0</v>
      </c>
      <c r="K30" s="31">
        <v>0</v>
      </c>
      <c r="M30">
        <v>27</v>
      </c>
      <c r="N30" s="21" t="str">
        <f t="shared" si="0"/>
        <v>DM1 Index</v>
      </c>
      <c r="O30" s="21" t="str">
        <f>VLOOKUP($N30,SUMMARY!B:D,2,FALSE)</f>
        <v>DJIA MINI e-CBOT FUTURES</v>
      </c>
      <c r="P30" s="22" t="str">
        <f>VLOOKUP($N30,SUMMARY!$B:$D,3,FALSE)</f>
        <v>INDEX FUTURE</v>
      </c>
      <c r="Q30" s="22">
        <f t="shared" si="4"/>
        <v>5</v>
      </c>
      <c r="R30" s="22">
        <f t="shared" si="1"/>
        <v>9</v>
      </c>
      <c r="S30" s="22">
        <f t="shared" si="1"/>
        <v>2</v>
      </c>
      <c r="T30" s="28">
        <f t="shared" si="1"/>
        <v>61.208443088971357</v>
      </c>
      <c r="U30" s="22" t="str">
        <f>VLOOKUP($N30,SUMMARY!$B:$AQ,U$2,FALSE)</f>
        <v>NEGATIVE</v>
      </c>
      <c r="V30" s="22" t="str">
        <f>VLOOKUP($N30,SUMMARY!$B:$AQ,V$2,FALSE)</f>
        <v/>
      </c>
      <c r="W30" s="22" t="str">
        <f>VLOOKUP($N30,SUMMARY!$B:$AQ,W$2,FALSE)</f>
        <v>POSITIVE</v>
      </c>
      <c r="X30" s="22" t="str">
        <f>VLOOKUP($N30,SUMMARY!$B:$AQ,X$2,FALSE)</f>
        <v>POSITIVE</v>
      </c>
      <c r="Y30" s="22" t="str">
        <f>VLOOKUP($N30,SUMMARY!$B:$AQ,Y$2,FALSE)</f>
        <v>POSITIVE</v>
      </c>
      <c r="Z30" s="28">
        <f t="shared" si="5"/>
        <v>73.867223127953721</v>
      </c>
      <c r="AA30" s="22">
        <f t="shared" si="5"/>
        <v>3</v>
      </c>
      <c r="AB30" s="22">
        <f t="shared" si="7"/>
        <v>0</v>
      </c>
      <c r="AC30" s="23">
        <f t="shared" si="6"/>
        <v>0</v>
      </c>
      <c r="AD30" s="23">
        <f t="shared" si="6"/>
        <v>0</v>
      </c>
      <c r="AE30" s="23">
        <f t="shared" si="6"/>
        <v>0</v>
      </c>
    </row>
    <row r="31" spans="1:31" x14ac:dyDescent="0.25">
      <c r="A31" s="35" t="s">
        <v>397</v>
      </c>
      <c r="B31" s="31">
        <v>5</v>
      </c>
      <c r="C31" s="31">
        <v>9</v>
      </c>
      <c r="D31" s="31">
        <v>2</v>
      </c>
      <c r="E31" s="36">
        <v>64.543000000000006</v>
      </c>
      <c r="F31" s="36">
        <v>80.314999999999998</v>
      </c>
      <c r="G31" s="31">
        <v>28</v>
      </c>
      <c r="H31" s="31">
        <v>0</v>
      </c>
      <c r="I31" s="32">
        <v>0</v>
      </c>
      <c r="J31" s="31">
        <v>46048</v>
      </c>
      <c r="K31" s="31">
        <v>0</v>
      </c>
      <c r="M31">
        <v>28</v>
      </c>
      <c r="N31" s="21" t="str">
        <f t="shared" si="0"/>
        <v>BRLUSD Curncy</v>
      </c>
      <c r="O31" s="21" t="str">
        <f>VLOOKUP($N31,SUMMARY!B:D,2,FALSE)</f>
        <v>BRL/USD</v>
      </c>
      <c r="P31" s="22" t="str">
        <f>VLOOKUP($N31,SUMMARY!$B:$D,3,FALSE)</f>
        <v>CURRENCY</v>
      </c>
      <c r="Q31" s="22">
        <f t="shared" si="4"/>
        <v>5</v>
      </c>
      <c r="R31" s="22">
        <f t="shared" si="1"/>
        <v>9</v>
      </c>
      <c r="S31" s="22">
        <f t="shared" si="1"/>
        <v>2</v>
      </c>
      <c r="T31" s="28">
        <f t="shared" si="1"/>
        <v>64.543000000000006</v>
      </c>
      <c r="U31" s="22" t="str">
        <f>VLOOKUP($N31,SUMMARY!$B:$AQ,U$2,FALSE)</f>
        <v>POSITIVE</v>
      </c>
      <c r="V31" s="22" t="str">
        <f>VLOOKUP($N31,SUMMARY!$B:$AQ,V$2,FALSE)</f>
        <v/>
      </c>
      <c r="W31" s="22" t="str">
        <f>VLOOKUP($N31,SUMMARY!$B:$AQ,W$2,FALSE)</f>
        <v>POSITIVE</v>
      </c>
      <c r="X31" s="22" t="str">
        <f>VLOOKUP($N31,SUMMARY!$B:$AQ,X$2,FALSE)</f>
        <v>NEGATIVE</v>
      </c>
      <c r="Y31" s="22" t="str">
        <f>VLOOKUP($N31,SUMMARY!$B:$AQ,Y$2,FALSE)</f>
        <v>POSITIVE</v>
      </c>
      <c r="Z31" s="28">
        <f t="shared" si="5"/>
        <v>80.314999999999998</v>
      </c>
      <c r="AA31" s="22">
        <f t="shared" si="5"/>
        <v>28</v>
      </c>
      <c r="AB31" s="22">
        <f t="shared" si="7"/>
        <v>0</v>
      </c>
      <c r="AC31" s="23">
        <f t="shared" si="6"/>
        <v>0</v>
      </c>
      <c r="AD31" s="23">
        <f t="shared" si="6"/>
        <v>46048</v>
      </c>
      <c r="AE31" s="23">
        <f t="shared" si="6"/>
        <v>0</v>
      </c>
    </row>
    <row r="32" spans="1:31" x14ac:dyDescent="0.25">
      <c r="A32" s="35" t="s">
        <v>807</v>
      </c>
      <c r="B32" s="31">
        <v>5</v>
      </c>
      <c r="C32" s="31">
        <v>0</v>
      </c>
      <c r="D32" s="31">
        <v>0</v>
      </c>
      <c r="E32" s="36">
        <v>57.444333294355665</v>
      </c>
      <c r="F32" s="36">
        <v>68.769101341575563</v>
      </c>
      <c r="G32" s="31">
        <v>3</v>
      </c>
      <c r="H32" s="31">
        <v>0</v>
      </c>
      <c r="I32" s="32">
        <v>0</v>
      </c>
      <c r="J32" s="31">
        <v>0</v>
      </c>
      <c r="K32" s="31">
        <v>0</v>
      </c>
      <c r="M32">
        <v>29</v>
      </c>
      <c r="N32" s="21" t="str">
        <f t="shared" si="0"/>
        <v>RTY1 Index</v>
      </c>
      <c r="O32" s="21" t="str">
        <f>VLOOKUP($N32,SUMMARY!B:D,2,FALSE)</f>
        <v>Russell 2000 Mini FUTURES</v>
      </c>
      <c r="P32" s="22" t="str">
        <f>VLOOKUP($N32,SUMMARY!$B:$D,3,FALSE)</f>
        <v>INDEX FUTURE</v>
      </c>
      <c r="Q32" s="22">
        <f t="shared" si="4"/>
        <v>5</v>
      </c>
      <c r="R32" s="22">
        <f t="shared" si="1"/>
        <v>0</v>
      </c>
      <c r="S32" s="22">
        <f t="shared" si="1"/>
        <v>0</v>
      </c>
      <c r="T32" s="28">
        <f t="shared" si="1"/>
        <v>57.444333294355665</v>
      </c>
      <c r="U32" s="22" t="str">
        <f>VLOOKUP($N32,SUMMARY!$B:$AQ,U$2,FALSE)</f>
        <v>NEGATIVE</v>
      </c>
      <c r="V32" s="22" t="str">
        <f>VLOOKUP($N32,SUMMARY!$B:$AQ,V$2,FALSE)</f>
        <v/>
      </c>
      <c r="W32" s="22" t="str">
        <f>VLOOKUP($N32,SUMMARY!$B:$AQ,W$2,FALSE)</f>
        <v>POSITIVE</v>
      </c>
      <c r="X32" s="22" t="str">
        <f>VLOOKUP($N32,SUMMARY!$B:$AQ,X$2,FALSE)</f>
        <v>POSITIVE</v>
      </c>
      <c r="Y32" s="22" t="str">
        <f>VLOOKUP($N32,SUMMARY!$B:$AQ,Y$2,FALSE)</f>
        <v>POSITIVE</v>
      </c>
      <c r="Z32" s="28">
        <f t="shared" si="5"/>
        <v>68.769101341575563</v>
      </c>
      <c r="AA32" s="22">
        <f t="shared" si="5"/>
        <v>3</v>
      </c>
      <c r="AB32" s="22">
        <f t="shared" si="7"/>
        <v>0</v>
      </c>
      <c r="AC32" s="23">
        <f t="shared" si="6"/>
        <v>0</v>
      </c>
      <c r="AD32" s="23">
        <f t="shared" si="6"/>
        <v>0</v>
      </c>
      <c r="AE32" s="23">
        <f t="shared" si="6"/>
        <v>0</v>
      </c>
    </row>
    <row r="33" spans="1:31" x14ac:dyDescent="0.25">
      <c r="A33" s="35" t="s">
        <v>467</v>
      </c>
      <c r="B33" s="31">
        <v>5</v>
      </c>
      <c r="C33" s="31">
        <v>12</v>
      </c>
      <c r="D33" s="31">
        <v>2</v>
      </c>
      <c r="E33" s="36">
        <v>67.712999999999994</v>
      </c>
      <c r="F33" s="36">
        <v>87.736999999999995</v>
      </c>
      <c r="G33" s="31">
        <v>28</v>
      </c>
      <c r="H33" s="31">
        <v>0</v>
      </c>
      <c r="I33" s="32">
        <v>0</v>
      </c>
      <c r="J33" s="31">
        <v>0</v>
      </c>
      <c r="K33" s="31">
        <v>0</v>
      </c>
      <c r="M33">
        <v>30</v>
      </c>
      <c r="N33" s="21" t="str">
        <f t="shared" si="0"/>
        <v>NOKEUR Curncy</v>
      </c>
      <c r="O33" s="21" t="str">
        <f>VLOOKUP($N33,SUMMARY!B:D,2,FALSE)</f>
        <v>NOK/EUR</v>
      </c>
      <c r="P33" s="22" t="str">
        <f>VLOOKUP($N33,SUMMARY!$B:$D,3,FALSE)</f>
        <v>CURRENCY</v>
      </c>
      <c r="Q33" s="22">
        <f t="shared" si="4"/>
        <v>5</v>
      </c>
      <c r="R33" s="22">
        <f t="shared" si="1"/>
        <v>12</v>
      </c>
      <c r="S33" s="22">
        <f t="shared" si="1"/>
        <v>2</v>
      </c>
      <c r="T33" s="28">
        <f t="shared" si="1"/>
        <v>67.712999999999994</v>
      </c>
      <c r="U33" s="22" t="str">
        <f>VLOOKUP($N33,SUMMARY!$B:$AQ,U$2,FALSE)</f>
        <v>POSITIVE</v>
      </c>
      <c r="V33" s="22" t="str">
        <f>VLOOKUP($N33,SUMMARY!$B:$AQ,V$2,FALSE)</f>
        <v/>
      </c>
      <c r="W33" s="22" t="str">
        <f>VLOOKUP($N33,SUMMARY!$B:$AQ,W$2,FALSE)</f>
        <v>POSITIVE</v>
      </c>
      <c r="X33" s="22" t="str">
        <f>VLOOKUP($N33,SUMMARY!$B:$AQ,X$2,FALSE)</f>
        <v>NEGATIVE</v>
      </c>
      <c r="Y33" s="22" t="str">
        <f>VLOOKUP($N33,SUMMARY!$B:$AQ,Y$2,FALSE)</f>
        <v>POSITIVE</v>
      </c>
      <c r="Z33" s="28">
        <f t="shared" si="5"/>
        <v>87.736999999999995</v>
      </c>
      <c r="AA33" s="22">
        <f t="shared" si="5"/>
        <v>28</v>
      </c>
      <c r="AB33" s="22">
        <f t="shared" si="7"/>
        <v>0</v>
      </c>
      <c r="AC33" s="23">
        <f t="shared" si="6"/>
        <v>0</v>
      </c>
      <c r="AD33" s="23">
        <f t="shared" si="6"/>
        <v>0</v>
      </c>
      <c r="AE33" s="23">
        <f t="shared" si="6"/>
        <v>0</v>
      </c>
    </row>
    <row r="34" spans="1:31" x14ac:dyDescent="0.25">
      <c r="A34" s="35" t="s">
        <v>439</v>
      </c>
      <c r="B34" s="31">
        <v>5</v>
      </c>
      <c r="C34" s="31">
        <v>3</v>
      </c>
      <c r="D34" s="31">
        <v>2</v>
      </c>
      <c r="E34" s="36">
        <v>54.155000000000001</v>
      </c>
      <c r="F34" s="36">
        <v>68.524000000000001</v>
      </c>
      <c r="G34" s="31">
        <v>3</v>
      </c>
      <c r="H34" s="31">
        <v>0</v>
      </c>
      <c r="I34" s="32">
        <v>46057</v>
      </c>
      <c r="J34" s="31">
        <v>0</v>
      </c>
      <c r="K34" s="31">
        <v>0</v>
      </c>
      <c r="M34">
        <v>31</v>
      </c>
      <c r="N34" s="21" t="str">
        <f t="shared" si="0"/>
        <v>GBPUSD Curncy</v>
      </c>
      <c r="O34" s="21" t="str">
        <f>VLOOKUP($N34,SUMMARY!B:D,2,FALSE)</f>
        <v>GBP/USD</v>
      </c>
      <c r="P34" s="22" t="str">
        <f>VLOOKUP($N34,SUMMARY!$B:$D,3,FALSE)</f>
        <v>CURRENCY</v>
      </c>
      <c r="Q34" s="22">
        <f t="shared" si="4"/>
        <v>5</v>
      </c>
      <c r="R34" s="22">
        <f t="shared" si="1"/>
        <v>3</v>
      </c>
      <c r="S34" s="22">
        <f t="shared" si="1"/>
        <v>2</v>
      </c>
      <c r="T34" s="28">
        <f t="shared" si="1"/>
        <v>54.155000000000001</v>
      </c>
      <c r="U34" s="22" t="str">
        <f>VLOOKUP($N34,SUMMARY!$B:$AQ,U$2,FALSE)</f>
        <v>NEGATIVE</v>
      </c>
      <c r="V34" s="22" t="str">
        <f>VLOOKUP($N34,SUMMARY!$B:$AQ,V$2,FALSE)</f>
        <v/>
      </c>
      <c r="W34" s="22" t="str">
        <f>VLOOKUP($N34,SUMMARY!$B:$AQ,W$2,FALSE)</f>
        <v>POSITIVE</v>
      </c>
      <c r="X34" s="22" t="str">
        <f>VLOOKUP($N34,SUMMARY!$B:$AQ,X$2,FALSE)</f>
        <v>NEGATIVE</v>
      </c>
      <c r="Y34" s="22" t="str">
        <f>VLOOKUP($N34,SUMMARY!$B:$AQ,Y$2,FALSE)</f>
        <v>NEGATIVE</v>
      </c>
      <c r="Z34" s="28">
        <f t="shared" si="5"/>
        <v>68.524000000000001</v>
      </c>
      <c r="AA34" s="22">
        <f t="shared" si="5"/>
        <v>3</v>
      </c>
      <c r="AB34" s="22">
        <f t="shared" si="7"/>
        <v>0</v>
      </c>
      <c r="AC34" s="23">
        <f t="shared" si="6"/>
        <v>46057</v>
      </c>
      <c r="AD34" s="23">
        <f t="shared" si="6"/>
        <v>0</v>
      </c>
      <c r="AE34" s="23">
        <f t="shared" si="6"/>
        <v>0</v>
      </c>
    </row>
    <row r="35" spans="1:31" x14ac:dyDescent="0.25">
      <c r="A35" s="35" t="s">
        <v>469</v>
      </c>
      <c r="B35" s="31">
        <v>5</v>
      </c>
      <c r="C35" s="31">
        <v>9</v>
      </c>
      <c r="D35" s="31">
        <v>2</v>
      </c>
      <c r="E35" s="36">
        <v>66.106999999999999</v>
      </c>
      <c r="F35" s="36">
        <v>84.019000000000005</v>
      </c>
      <c r="G35" s="31">
        <v>17</v>
      </c>
      <c r="H35" s="31">
        <v>0</v>
      </c>
      <c r="I35" s="32">
        <v>0</v>
      </c>
      <c r="J35" s="31">
        <v>46049</v>
      </c>
      <c r="K35" s="31">
        <v>0</v>
      </c>
      <c r="M35">
        <v>32</v>
      </c>
      <c r="N35" s="21" t="str">
        <f t="shared" si="0"/>
        <v>NOKUSD Curncy</v>
      </c>
      <c r="O35" s="21" t="str">
        <f>VLOOKUP($N35,SUMMARY!B:D,2,FALSE)</f>
        <v>NOK/USD</v>
      </c>
      <c r="P35" s="22" t="str">
        <f>VLOOKUP($N35,SUMMARY!$B:$D,3,FALSE)</f>
        <v>CURRENCY</v>
      </c>
      <c r="Q35" s="22">
        <f t="shared" si="4"/>
        <v>5</v>
      </c>
      <c r="R35" s="22">
        <f t="shared" si="1"/>
        <v>9</v>
      </c>
      <c r="S35" s="22">
        <f t="shared" si="1"/>
        <v>2</v>
      </c>
      <c r="T35" s="28">
        <f t="shared" si="1"/>
        <v>66.106999999999999</v>
      </c>
      <c r="U35" s="22" t="str">
        <f>VLOOKUP($N35,SUMMARY!$B:$AQ,U$2,FALSE)</f>
        <v>POSITIVE</v>
      </c>
      <c r="V35" s="22" t="str">
        <f>VLOOKUP($N35,SUMMARY!$B:$AQ,V$2,FALSE)</f>
        <v/>
      </c>
      <c r="W35" s="22" t="str">
        <f>VLOOKUP($N35,SUMMARY!$B:$AQ,W$2,FALSE)</f>
        <v>POSITIVE</v>
      </c>
      <c r="X35" s="22" t="str">
        <f>VLOOKUP($N35,SUMMARY!$B:$AQ,X$2,FALSE)</f>
        <v>NEGATIVE</v>
      </c>
      <c r="Y35" s="22" t="str">
        <f>VLOOKUP($N35,SUMMARY!$B:$AQ,Y$2,FALSE)</f>
        <v>POSITIVE</v>
      </c>
      <c r="Z35" s="28">
        <f t="shared" si="5"/>
        <v>84.019000000000005</v>
      </c>
      <c r="AA35" s="22">
        <f t="shared" si="5"/>
        <v>17</v>
      </c>
      <c r="AB35" s="22">
        <f t="shared" si="7"/>
        <v>0</v>
      </c>
      <c r="AC35" s="23">
        <f t="shared" si="6"/>
        <v>0</v>
      </c>
      <c r="AD35" s="23">
        <f t="shared" si="6"/>
        <v>46049</v>
      </c>
      <c r="AE35" s="23">
        <f t="shared" si="6"/>
        <v>0</v>
      </c>
    </row>
    <row r="36" spans="1:31" x14ac:dyDescent="0.25">
      <c r="A36" s="35" t="s">
        <v>522</v>
      </c>
      <c r="B36" s="31">
        <v>5</v>
      </c>
      <c r="C36" s="31">
        <v>12</v>
      </c>
      <c r="D36" s="31">
        <v>4</v>
      </c>
      <c r="E36" s="36">
        <v>64.52741998689379</v>
      </c>
      <c r="F36" s="36">
        <v>83.647503381760345</v>
      </c>
      <c r="G36" s="31">
        <v>35</v>
      </c>
      <c r="H36" s="31">
        <v>0</v>
      </c>
      <c r="I36" s="32">
        <v>0</v>
      </c>
      <c r="J36" s="31">
        <v>46001</v>
      </c>
      <c r="K36" s="31">
        <v>0</v>
      </c>
      <c r="M36">
        <v>33</v>
      </c>
      <c r="N36" s="21" t="str">
        <f t="shared" ref="N36:N53" si="8">A36</f>
        <v>KM1 Index</v>
      </c>
      <c r="O36" s="21" t="str">
        <f>VLOOKUP($N36,SUMMARY!B:D,2,FALSE)</f>
        <v>KOSPI2 INDEX FUTURES</v>
      </c>
      <c r="P36" s="22" t="str">
        <f>VLOOKUP($N36,SUMMARY!$B:$D,3,FALSE)</f>
        <v>INDEX FUTURE</v>
      </c>
      <c r="Q36" s="22">
        <f t="shared" si="4"/>
        <v>5</v>
      </c>
      <c r="R36" s="22">
        <f t="shared" si="1"/>
        <v>12</v>
      </c>
      <c r="S36" s="22">
        <f t="shared" si="1"/>
        <v>4</v>
      </c>
      <c r="T36" s="28">
        <f t="shared" si="1"/>
        <v>64.52741998689379</v>
      </c>
      <c r="U36" s="22" t="str">
        <f>VLOOKUP($N36,SUMMARY!$B:$AQ,U$2,FALSE)</f>
        <v>POSITIVE</v>
      </c>
      <c r="V36" s="22" t="str">
        <f>VLOOKUP($N36,SUMMARY!$B:$AQ,V$2,FALSE)</f>
        <v/>
      </c>
      <c r="W36" s="22" t="str">
        <f>VLOOKUP($N36,SUMMARY!$B:$AQ,W$2,FALSE)</f>
        <v>POSITIVE</v>
      </c>
      <c r="X36" s="22" t="str">
        <f>VLOOKUP($N36,SUMMARY!$B:$AQ,X$2,FALSE)</f>
        <v>POSITIVE</v>
      </c>
      <c r="Y36" s="22" t="str">
        <f>VLOOKUP($N36,SUMMARY!$B:$AQ,Y$2,FALSE)</f>
        <v>POSITIVE</v>
      </c>
      <c r="Z36" s="28">
        <f t="shared" si="5"/>
        <v>83.647503381760345</v>
      </c>
      <c r="AA36" s="22">
        <f t="shared" si="5"/>
        <v>35</v>
      </c>
      <c r="AB36" s="22">
        <f t="shared" si="7"/>
        <v>0</v>
      </c>
      <c r="AC36" s="23">
        <f t="shared" si="6"/>
        <v>0</v>
      </c>
      <c r="AD36" s="23">
        <f t="shared" si="6"/>
        <v>46001</v>
      </c>
      <c r="AE36" s="23">
        <f t="shared" si="6"/>
        <v>0</v>
      </c>
    </row>
    <row r="37" spans="1:31" x14ac:dyDescent="0.25">
      <c r="A37" s="35" t="s">
        <v>91</v>
      </c>
      <c r="B37" s="31">
        <v>5</v>
      </c>
      <c r="C37" s="31">
        <v>6</v>
      </c>
      <c r="D37" s="31">
        <v>2</v>
      </c>
      <c r="E37" s="36">
        <v>64.822659558775626</v>
      </c>
      <c r="F37" s="36">
        <v>73.572666335819605</v>
      </c>
      <c r="G37" s="31">
        <v>25</v>
      </c>
      <c r="H37" s="31">
        <v>0</v>
      </c>
      <c r="I37" s="32">
        <v>0</v>
      </c>
      <c r="J37" s="31">
        <v>0</v>
      </c>
      <c r="K37" s="31">
        <v>0</v>
      </c>
      <c r="M37">
        <v>34</v>
      </c>
      <c r="N37" s="21" t="str">
        <f t="shared" si="8"/>
        <v>IK1 Comdty</v>
      </c>
      <c r="O37" s="21" t="str">
        <f>VLOOKUP($N37,SUMMARY!B:D,2,FALSE)</f>
        <v>Euro-BTP Future</v>
      </c>
      <c r="P37" s="22" t="str">
        <f>VLOOKUP($N37,SUMMARY!$B:$D,3,FALSE)</f>
        <v>BOND FUTURE</v>
      </c>
      <c r="Q37" s="22">
        <f t="shared" ref="Q37:Q53" si="9">B37</f>
        <v>5</v>
      </c>
      <c r="R37" s="22">
        <f t="shared" si="1"/>
        <v>6</v>
      </c>
      <c r="S37" s="22">
        <f t="shared" si="1"/>
        <v>2</v>
      </c>
      <c r="T37" s="28">
        <f t="shared" si="1"/>
        <v>64.822659558775626</v>
      </c>
      <c r="U37" s="22" t="str">
        <f>VLOOKUP($N37,SUMMARY!$B:$AQ,U$2,FALSE)</f>
        <v>POSITIVE</v>
      </c>
      <c r="V37" s="22" t="str">
        <f>VLOOKUP($N37,SUMMARY!$B:$AQ,V$2,FALSE)</f>
        <v/>
      </c>
      <c r="W37" s="22" t="str">
        <f>VLOOKUP($N37,SUMMARY!$B:$AQ,W$2,FALSE)</f>
        <v>BUY</v>
      </c>
      <c r="X37" s="22" t="str">
        <f>VLOOKUP($N37,SUMMARY!$B:$AQ,X$2,FALSE)</f>
        <v>NEGATIVE</v>
      </c>
      <c r="Y37" s="22" t="str">
        <f>VLOOKUP($N37,SUMMARY!$B:$AQ,Y$2,FALSE)</f>
        <v>NEGATIVE</v>
      </c>
      <c r="Z37" s="28">
        <f t="shared" si="5"/>
        <v>73.572666335819605</v>
      </c>
      <c r="AA37" s="22">
        <f t="shared" si="5"/>
        <v>25</v>
      </c>
      <c r="AB37" s="22">
        <f t="shared" si="7"/>
        <v>0</v>
      </c>
      <c r="AC37" s="23">
        <f t="shared" si="6"/>
        <v>0</v>
      </c>
      <c r="AD37" s="23">
        <f t="shared" si="6"/>
        <v>0</v>
      </c>
      <c r="AE37" s="23">
        <f t="shared" si="6"/>
        <v>0</v>
      </c>
    </row>
    <row r="38" spans="1:31" x14ac:dyDescent="0.25">
      <c r="A38" s="35" t="s">
        <v>350</v>
      </c>
      <c r="B38" s="31">
        <v>4</v>
      </c>
      <c r="C38" s="31">
        <v>6</v>
      </c>
      <c r="D38" s="31">
        <v>2</v>
      </c>
      <c r="E38" s="36">
        <v>57.577664262509437</v>
      </c>
      <c r="F38" s="36">
        <v>70.210898914096632</v>
      </c>
      <c r="G38" s="31">
        <v>22</v>
      </c>
      <c r="H38" s="31">
        <v>0</v>
      </c>
      <c r="I38" s="32">
        <v>0</v>
      </c>
      <c r="J38" s="31">
        <v>0</v>
      </c>
      <c r="K38" s="31">
        <v>0</v>
      </c>
      <c r="M38">
        <v>35</v>
      </c>
      <c r="N38" s="21" t="str">
        <f t="shared" si="8"/>
        <v>CL1 Comdty</v>
      </c>
      <c r="O38" s="21" t="str">
        <f>VLOOKUP($N38,SUMMARY!B:D,2,FALSE)</f>
        <v>WTI CRUDE OIL</v>
      </c>
      <c r="P38" s="22" t="str">
        <f>VLOOKUP($N38,SUMMARY!$B:$D,3,FALSE)</f>
        <v>COMMODITY</v>
      </c>
      <c r="Q38" s="22">
        <f t="shared" si="9"/>
        <v>4</v>
      </c>
      <c r="R38" s="22">
        <f t="shared" si="1"/>
        <v>6</v>
      </c>
      <c r="S38" s="22">
        <f t="shared" si="1"/>
        <v>2</v>
      </c>
      <c r="T38" s="28">
        <f t="shared" si="1"/>
        <v>57.577664262509437</v>
      </c>
      <c r="U38" s="22" t="str">
        <f>VLOOKUP($N38,SUMMARY!$B:$AQ,U$2,FALSE)</f>
        <v>NEGATIVE</v>
      </c>
      <c r="V38" s="22" t="str">
        <f>VLOOKUP($N38,SUMMARY!$B:$AQ,V$2,FALSE)</f>
        <v/>
      </c>
      <c r="W38" s="22" t="str">
        <f>VLOOKUP($N38,SUMMARY!$B:$AQ,W$2,FALSE)</f>
        <v>POSITIVE</v>
      </c>
      <c r="X38" s="22" t="str">
        <f>VLOOKUP($N38,SUMMARY!$B:$AQ,X$2,FALSE)</f>
        <v>NEGATIVE</v>
      </c>
      <c r="Y38" s="22" t="str">
        <f>VLOOKUP($N38,SUMMARY!$B:$AQ,Y$2,FALSE)</f>
        <v>POSITIVE</v>
      </c>
      <c r="Z38" s="28">
        <f t="shared" si="5"/>
        <v>70.210898914096632</v>
      </c>
      <c r="AA38" s="22">
        <f t="shared" si="5"/>
        <v>22</v>
      </c>
      <c r="AB38" s="22">
        <f t="shared" si="7"/>
        <v>0</v>
      </c>
      <c r="AC38" s="23">
        <f t="shared" si="6"/>
        <v>0</v>
      </c>
      <c r="AD38" s="23">
        <f t="shared" si="6"/>
        <v>0</v>
      </c>
      <c r="AE38" s="23">
        <f t="shared" si="6"/>
        <v>0</v>
      </c>
    </row>
    <row r="39" spans="1:31" x14ac:dyDescent="0.25">
      <c r="A39" s="35" t="s">
        <v>519</v>
      </c>
      <c r="B39" s="31">
        <v>4</v>
      </c>
      <c r="C39" s="31">
        <v>9</v>
      </c>
      <c r="D39" s="31">
        <v>2</v>
      </c>
      <c r="E39" s="36">
        <v>58.408877780456493</v>
      </c>
      <c r="F39" s="36">
        <v>60.744023901934014</v>
      </c>
      <c r="G39" s="31">
        <v>2</v>
      </c>
      <c r="H39" s="31">
        <v>0</v>
      </c>
      <c r="I39" s="32">
        <v>0</v>
      </c>
      <c r="J39" s="31">
        <v>45958</v>
      </c>
      <c r="K39" s="31">
        <v>0</v>
      </c>
      <c r="M39">
        <v>36</v>
      </c>
      <c r="N39" s="21" t="str">
        <f t="shared" si="8"/>
        <v>BSE500 Index</v>
      </c>
      <c r="O39" s="21" t="str">
        <f>VLOOKUP($N39,SUMMARY!B:D,2,FALSE)</f>
        <v>BOMBAY BSE500 Index</v>
      </c>
      <c r="P39" s="22" t="str">
        <f>VLOOKUP($N39,SUMMARY!$B:$D,3,FALSE)</f>
        <v>INDEX FUTURE</v>
      </c>
      <c r="Q39" s="22">
        <f t="shared" si="9"/>
        <v>4</v>
      </c>
      <c r="R39" s="22">
        <f t="shared" si="1"/>
        <v>9</v>
      </c>
      <c r="S39" s="22">
        <f t="shared" si="1"/>
        <v>2</v>
      </c>
      <c r="T39" s="28">
        <f t="shared" si="1"/>
        <v>58.408877780456493</v>
      </c>
      <c r="U39" s="22" t="str">
        <f>VLOOKUP($N39,SUMMARY!$B:$AQ,U$2,FALSE)</f>
        <v>NEGATIVE</v>
      </c>
      <c r="V39" s="22" t="str">
        <f>VLOOKUP($N39,SUMMARY!$B:$AQ,V$2,FALSE)</f>
        <v/>
      </c>
      <c r="W39" s="22" t="str">
        <f>VLOOKUP($N39,SUMMARY!$B:$AQ,W$2,FALSE)</f>
        <v>BUY</v>
      </c>
      <c r="X39" s="22" t="str">
        <f>VLOOKUP($N39,SUMMARY!$B:$AQ,X$2,FALSE)</f>
        <v>NEGATIVE</v>
      </c>
      <c r="Y39" s="22" t="str">
        <f>VLOOKUP($N39,SUMMARY!$B:$AQ,Y$2,FALSE)</f>
        <v>NEGATIVE</v>
      </c>
      <c r="Z39" s="28">
        <f t="shared" si="5"/>
        <v>60.744023901934014</v>
      </c>
      <c r="AA39" s="22">
        <f t="shared" si="5"/>
        <v>2</v>
      </c>
      <c r="AB39" s="22">
        <f t="shared" si="7"/>
        <v>0</v>
      </c>
      <c r="AC39" s="23">
        <f t="shared" si="6"/>
        <v>0</v>
      </c>
      <c r="AD39" s="23">
        <f t="shared" si="6"/>
        <v>45958</v>
      </c>
      <c r="AE39" s="23">
        <f t="shared" si="6"/>
        <v>0</v>
      </c>
    </row>
    <row r="40" spans="1:31" x14ac:dyDescent="0.25">
      <c r="A40" s="35" t="s">
        <v>811</v>
      </c>
      <c r="B40" s="31">
        <v>4</v>
      </c>
      <c r="C40" s="31">
        <v>0</v>
      </c>
      <c r="D40" s="31">
        <v>0</v>
      </c>
      <c r="E40" s="36">
        <v>61.790016778270193</v>
      </c>
      <c r="F40" s="36">
        <v>79.861618634053713</v>
      </c>
      <c r="G40" s="31">
        <v>38</v>
      </c>
      <c r="H40" s="31">
        <v>0</v>
      </c>
      <c r="I40" s="32">
        <v>0</v>
      </c>
      <c r="J40" s="31">
        <v>0</v>
      </c>
      <c r="K40" s="31">
        <v>0</v>
      </c>
      <c r="M40">
        <v>37</v>
      </c>
      <c r="N40" s="21" t="str">
        <f t="shared" si="8"/>
        <v>Z 1 Index</v>
      </c>
      <c r="O40" s="21" t="str">
        <f>VLOOKUP($N40,SUMMARY!B:D,2,FALSE)</f>
        <v>FTSE 100 INDEX FUTURES</v>
      </c>
      <c r="P40" s="22" t="str">
        <f>VLOOKUP($N40,SUMMARY!$B:$D,3,FALSE)</f>
        <v>INDEX FUTURE</v>
      </c>
      <c r="Q40" s="22">
        <f t="shared" si="9"/>
        <v>4</v>
      </c>
      <c r="R40" s="22">
        <f t="shared" si="1"/>
        <v>0</v>
      </c>
      <c r="S40" s="22">
        <f t="shared" si="1"/>
        <v>0</v>
      </c>
      <c r="T40" s="28">
        <f t="shared" si="1"/>
        <v>61.790016778270193</v>
      </c>
      <c r="U40" s="22" t="str">
        <f>VLOOKUP($N40,SUMMARY!$B:$AQ,U$2,FALSE)</f>
        <v>NEGATIVE</v>
      </c>
      <c r="V40" s="22" t="str">
        <f>VLOOKUP($N40,SUMMARY!$B:$AQ,V$2,FALSE)</f>
        <v/>
      </c>
      <c r="W40" s="22" t="str">
        <f>VLOOKUP($N40,SUMMARY!$B:$AQ,W$2,FALSE)</f>
        <v>POSITIVE</v>
      </c>
      <c r="X40" s="22" t="str">
        <f>VLOOKUP($N40,SUMMARY!$B:$AQ,X$2,FALSE)</f>
        <v>POSITIVE</v>
      </c>
      <c r="Y40" s="22" t="str">
        <f>VLOOKUP($N40,SUMMARY!$B:$AQ,Y$2,FALSE)</f>
        <v>POSITIVE</v>
      </c>
      <c r="Z40" s="28">
        <f t="shared" si="5"/>
        <v>79.861618634053713</v>
      </c>
      <c r="AA40" s="22">
        <f t="shared" si="5"/>
        <v>38</v>
      </c>
      <c r="AB40" s="22">
        <f t="shared" si="7"/>
        <v>0</v>
      </c>
      <c r="AC40" s="23">
        <f t="shared" si="6"/>
        <v>0</v>
      </c>
      <c r="AD40" s="23">
        <f t="shared" si="6"/>
        <v>0</v>
      </c>
      <c r="AE40" s="23">
        <f t="shared" si="6"/>
        <v>0</v>
      </c>
    </row>
    <row r="41" spans="1:31" x14ac:dyDescent="0.25">
      <c r="A41" s="35" t="s">
        <v>405</v>
      </c>
      <c r="B41" s="31">
        <v>4</v>
      </c>
      <c r="C41" s="31">
        <v>9</v>
      </c>
      <c r="D41" s="31">
        <v>2</v>
      </c>
      <c r="E41" s="36">
        <v>65.682000000000002</v>
      </c>
      <c r="F41" s="36">
        <v>82.17</v>
      </c>
      <c r="G41" s="31">
        <v>18</v>
      </c>
      <c r="H41" s="31">
        <v>0</v>
      </c>
      <c r="I41" s="32">
        <v>0</v>
      </c>
      <c r="J41" s="31">
        <v>46050</v>
      </c>
      <c r="K41" s="31">
        <v>0</v>
      </c>
      <c r="M41">
        <v>38</v>
      </c>
      <c r="N41" s="21" t="str">
        <f t="shared" si="8"/>
        <v>CHFEUR Curncy</v>
      </c>
      <c r="O41" s="21" t="str">
        <f>VLOOKUP($N41,SUMMARY!B:D,2,FALSE)</f>
        <v>CHF/EUR</v>
      </c>
      <c r="P41" s="22" t="str">
        <f>VLOOKUP($N41,SUMMARY!$B:$D,3,FALSE)</f>
        <v>CURRENCY</v>
      </c>
      <c r="Q41" s="22">
        <f t="shared" si="9"/>
        <v>4</v>
      </c>
      <c r="R41" s="22">
        <f t="shared" si="1"/>
        <v>9</v>
      </c>
      <c r="S41" s="22">
        <f t="shared" si="1"/>
        <v>2</v>
      </c>
      <c r="T41" s="28">
        <f t="shared" si="1"/>
        <v>65.682000000000002</v>
      </c>
      <c r="U41" s="22" t="str">
        <f>VLOOKUP($N41,SUMMARY!$B:$AQ,U$2,FALSE)</f>
        <v>POSITIVE</v>
      </c>
      <c r="V41" s="22" t="str">
        <f>VLOOKUP($N41,SUMMARY!$B:$AQ,V$2,FALSE)</f>
        <v/>
      </c>
      <c r="W41" s="22" t="str">
        <f>VLOOKUP($N41,SUMMARY!$B:$AQ,W$2,FALSE)</f>
        <v>POSITIVE</v>
      </c>
      <c r="X41" s="22" t="str">
        <f>VLOOKUP($N41,SUMMARY!$B:$AQ,X$2,FALSE)</f>
        <v>NEGATIVE</v>
      </c>
      <c r="Y41" s="22" t="str">
        <f>VLOOKUP($N41,SUMMARY!$B:$AQ,Y$2,FALSE)</f>
        <v>NEGATIVE</v>
      </c>
      <c r="Z41" s="28">
        <f t="shared" si="5"/>
        <v>82.17</v>
      </c>
      <c r="AA41" s="22">
        <f t="shared" si="5"/>
        <v>18</v>
      </c>
      <c r="AB41" s="22">
        <f t="shared" si="7"/>
        <v>0</v>
      </c>
      <c r="AC41" s="23">
        <f t="shared" si="6"/>
        <v>0</v>
      </c>
      <c r="AD41" s="23">
        <f t="shared" si="6"/>
        <v>46050</v>
      </c>
      <c r="AE41" s="23">
        <f t="shared" si="6"/>
        <v>0</v>
      </c>
    </row>
    <row r="42" spans="1:31" x14ac:dyDescent="0.25">
      <c r="A42" s="35" t="s">
        <v>445</v>
      </c>
      <c r="B42" s="31">
        <v>4</v>
      </c>
      <c r="C42" s="31">
        <v>3</v>
      </c>
      <c r="D42" s="31">
        <v>2</v>
      </c>
      <c r="E42" s="36">
        <v>64.861000000000004</v>
      </c>
      <c r="F42" s="36">
        <v>75.289000000000001</v>
      </c>
      <c r="G42" s="31">
        <v>19</v>
      </c>
      <c r="H42" s="31">
        <v>0</v>
      </c>
      <c r="I42" s="32">
        <v>0</v>
      </c>
      <c r="J42" s="31">
        <v>45966</v>
      </c>
      <c r="K42" s="31">
        <v>0</v>
      </c>
      <c r="M42">
        <v>39</v>
      </c>
      <c r="N42" s="21" t="str">
        <f t="shared" si="8"/>
        <v>HUFEUR Curncy</v>
      </c>
      <c r="O42" s="21" t="str">
        <f>VLOOKUP($N42,SUMMARY!B:D,2,FALSE)</f>
        <v>HUF/EUR</v>
      </c>
      <c r="P42" s="22" t="str">
        <f>VLOOKUP($N42,SUMMARY!$B:$D,3,FALSE)</f>
        <v>CURRENCY</v>
      </c>
      <c r="Q42" s="22">
        <f t="shared" si="9"/>
        <v>4</v>
      </c>
      <c r="R42" s="22">
        <f t="shared" si="1"/>
        <v>3</v>
      </c>
      <c r="S42" s="22">
        <f t="shared" si="1"/>
        <v>2</v>
      </c>
      <c r="T42" s="28">
        <f t="shared" si="1"/>
        <v>64.861000000000004</v>
      </c>
      <c r="U42" s="22" t="str">
        <f>VLOOKUP($N42,SUMMARY!$B:$AQ,U$2,FALSE)</f>
        <v>POSITIVE</v>
      </c>
      <c r="V42" s="22" t="str">
        <f>VLOOKUP($N42,SUMMARY!$B:$AQ,V$2,FALSE)</f>
        <v/>
      </c>
      <c r="W42" s="22" t="str">
        <f>VLOOKUP($N42,SUMMARY!$B:$AQ,W$2,FALSE)</f>
        <v>POSITIVE</v>
      </c>
      <c r="X42" s="22" t="str">
        <f>VLOOKUP($N42,SUMMARY!$B:$AQ,X$2,FALSE)</f>
        <v>NEGATIVE</v>
      </c>
      <c r="Y42" s="22" t="str">
        <f>VLOOKUP($N42,SUMMARY!$B:$AQ,Y$2,FALSE)</f>
        <v>NEGATIVE</v>
      </c>
      <c r="Z42" s="28">
        <f t="shared" si="5"/>
        <v>75.289000000000001</v>
      </c>
      <c r="AA42" s="22">
        <f t="shared" si="5"/>
        <v>19</v>
      </c>
      <c r="AB42" s="22">
        <f t="shared" si="7"/>
        <v>0</v>
      </c>
      <c r="AC42" s="23">
        <f t="shared" si="6"/>
        <v>0</v>
      </c>
      <c r="AD42" s="23">
        <f t="shared" si="6"/>
        <v>45966</v>
      </c>
      <c r="AE42" s="23">
        <f t="shared" si="6"/>
        <v>0</v>
      </c>
    </row>
    <row r="43" spans="1:31" x14ac:dyDescent="0.25">
      <c r="A43" s="35" t="s">
        <v>489</v>
      </c>
      <c r="B43" s="31">
        <v>4</v>
      </c>
      <c r="C43" s="31">
        <v>9</v>
      </c>
      <c r="D43" s="31">
        <v>2</v>
      </c>
      <c r="E43" s="36">
        <v>64.781000000000006</v>
      </c>
      <c r="F43" s="36">
        <v>84.864999999999995</v>
      </c>
      <c r="G43" s="31">
        <v>17</v>
      </c>
      <c r="H43" s="31">
        <v>0</v>
      </c>
      <c r="I43" s="32">
        <v>0</v>
      </c>
      <c r="J43" s="31">
        <v>46049</v>
      </c>
      <c r="K43" s="31">
        <v>0</v>
      </c>
      <c r="M43">
        <v>40</v>
      </c>
      <c r="N43" s="21" t="str">
        <f t="shared" si="8"/>
        <v>SGDUSD Curncy</v>
      </c>
      <c r="O43" s="21" t="str">
        <f>VLOOKUP($N43,SUMMARY!B:D,2,FALSE)</f>
        <v>SGD/USD</v>
      </c>
      <c r="P43" s="22" t="str">
        <f>VLOOKUP($N43,SUMMARY!$B:$D,3,FALSE)</f>
        <v>CURRENCY</v>
      </c>
      <c r="Q43" s="22">
        <f t="shared" si="9"/>
        <v>4</v>
      </c>
      <c r="R43" s="22">
        <f t="shared" si="1"/>
        <v>9</v>
      </c>
      <c r="S43" s="22">
        <f t="shared" si="1"/>
        <v>2</v>
      </c>
      <c r="T43" s="28">
        <f t="shared" si="1"/>
        <v>64.781000000000006</v>
      </c>
      <c r="U43" s="22" t="str">
        <f>VLOOKUP($N43,SUMMARY!$B:$AQ,U$2,FALSE)</f>
        <v>POSITIVE</v>
      </c>
      <c r="V43" s="22" t="str">
        <f>VLOOKUP($N43,SUMMARY!$B:$AQ,V$2,FALSE)</f>
        <v/>
      </c>
      <c r="W43" s="22" t="str">
        <f>VLOOKUP($N43,SUMMARY!$B:$AQ,W$2,FALSE)</f>
        <v>POSITIVE</v>
      </c>
      <c r="X43" s="22" t="str">
        <f>VLOOKUP($N43,SUMMARY!$B:$AQ,X$2,FALSE)</f>
        <v>NEGATIVE</v>
      </c>
      <c r="Y43" s="22" t="str">
        <f>VLOOKUP($N43,SUMMARY!$B:$AQ,Y$2,FALSE)</f>
        <v>NEGATIVE</v>
      </c>
      <c r="Z43" s="28">
        <f t="shared" si="5"/>
        <v>84.864999999999995</v>
      </c>
      <c r="AA43" s="22">
        <f t="shared" si="5"/>
        <v>17</v>
      </c>
      <c r="AB43" s="22">
        <f t="shared" si="7"/>
        <v>0</v>
      </c>
      <c r="AC43" s="23">
        <f t="shared" si="6"/>
        <v>0</v>
      </c>
      <c r="AD43" s="23">
        <f t="shared" si="6"/>
        <v>46049</v>
      </c>
      <c r="AE43" s="23">
        <f t="shared" si="6"/>
        <v>0</v>
      </c>
    </row>
    <row r="44" spans="1:31" x14ac:dyDescent="0.25">
      <c r="A44" s="35" t="s">
        <v>403</v>
      </c>
      <c r="B44" s="31">
        <v>4</v>
      </c>
      <c r="C44" s="31">
        <v>3</v>
      </c>
      <c r="D44" s="31">
        <v>2</v>
      </c>
      <c r="E44" s="36">
        <v>62.817</v>
      </c>
      <c r="F44" s="36">
        <v>71.325999999999993</v>
      </c>
      <c r="G44" s="31">
        <v>14</v>
      </c>
      <c r="H44" s="31">
        <v>0</v>
      </c>
      <c r="I44" s="32">
        <v>0</v>
      </c>
      <c r="J44" s="31">
        <v>0</v>
      </c>
      <c r="K44" s="31">
        <v>0</v>
      </c>
      <c r="M44">
        <v>41</v>
      </c>
      <c r="N44" s="21" t="str">
        <f t="shared" si="8"/>
        <v>CADUSD Curncy</v>
      </c>
      <c r="O44" s="21" t="str">
        <f>VLOOKUP($N44,SUMMARY!B:D,2,FALSE)</f>
        <v>CAD/USD</v>
      </c>
      <c r="P44" s="22" t="str">
        <f>VLOOKUP($N44,SUMMARY!$B:$D,3,FALSE)</f>
        <v>CURRENCY</v>
      </c>
      <c r="Q44" s="22">
        <f t="shared" si="9"/>
        <v>4</v>
      </c>
      <c r="R44" s="22">
        <f t="shared" si="1"/>
        <v>3</v>
      </c>
      <c r="S44" s="22">
        <f t="shared" si="1"/>
        <v>2</v>
      </c>
      <c r="T44" s="28">
        <f t="shared" si="1"/>
        <v>62.817</v>
      </c>
      <c r="U44" s="22" t="str">
        <f>VLOOKUP($N44,SUMMARY!$B:$AQ,U$2,FALSE)</f>
        <v>POSITIVE</v>
      </c>
      <c r="V44" s="22" t="str">
        <f>VLOOKUP($N44,SUMMARY!$B:$AQ,V$2,FALSE)</f>
        <v/>
      </c>
      <c r="W44" s="22" t="str">
        <f>VLOOKUP($N44,SUMMARY!$B:$AQ,W$2,FALSE)</f>
        <v>POSITIVE</v>
      </c>
      <c r="X44" s="22" t="str">
        <f>VLOOKUP($N44,SUMMARY!$B:$AQ,X$2,FALSE)</f>
        <v>NEGATIVE</v>
      </c>
      <c r="Y44" s="22" t="str">
        <f>VLOOKUP($N44,SUMMARY!$B:$AQ,Y$2,FALSE)</f>
        <v>NEGATIVE</v>
      </c>
      <c r="Z44" s="28">
        <f t="shared" si="5"/>
        <v>71.325999999999993</v>
      </c>
      <c r="AA44" s="22">
        <f t="shared" si="5"/>
        <v>14</v>
      </c>
      <c r="AB44" s="22">
        <f t="shared" si="7"/>
        <v>0</v>
      </c>
      <c r="AC44" s="23">
        <f t="shared" si="6"/>
        <v>0</v>
      </c>
      <c r="AD44" s="23">
        <f t="shared" si="6"/>
        <v>0</v>
      </c>
      <c r="AE44" s="23">
        <f t="shared" si="6"/>
        <v>0</v>
      </c>
    </row>
    <row r="45" spans="1:31" x14ac:dyDescent="0.25">
      <c r="A45" s="35" t="s">
        <v>409</v>
      </c>
      <c r="B45" s="31">
        <v>4</v>
      </c>
      <c r="C45" s="31">
        <v>6</v>
      </c>
      <c r="D45" s="31">
        <v>2</v>
      </c>
      <c r="E45" s="36">
        <v>61.664999999999999</v>
      </c>
      <c r="F45" s="36">
        <v>77.320999999999998</v>
      </c>
      <c r="G45" s="31">
        <v>14</v>
      </c>
      <c r="H45" s="31">
        <v>0</v>
      </c>
      <c r="I45" s="32">
        <v>0</v>
      </c>
      <c r="J45" s="31">
        <v>46048</v>
      </c>
      <c r="K45" s="31">
        <v>0</v>
      </c>
      <c r="M45">
        <v>42</v>
      </c>
      <c r="N45" s="21" t="str">
        <f t="shared" si="8"/>
        <v>CHFUSD Curncy</v>
      </c>
      <c r="O45" s="21" t="str">
        <f>VLOOKUP($N45,SUMMARY!B:D,2,FALSE)</f>
        <v>CHF/USD</v>
      </c>
      <c r="P45" s="22" t="str">
        <f>VLOOKUP($N45,SUMMARY!$B:$D,3,FALSE)</f>
        <v>CURRENCY</v>
      </c>
      <c r="Q45" s="22">
        <f t="shared" si="9"/>
        <v>4</v>
      </c>
      <c r="R45" s="22">
        <f t="shared" si="1"/>
        <v>6</v>
      </c>
      <c r="S45" s="22">
        <f t="shared" si="1"/>
        <v>2</v>
      </c>
      <c r="T45" s="28">
        <f t="shared" si="1"/>
        <v>61.664999999999999</v>
      </c>
      <c r="U45" s="22" t="str">
        <f>VLOOKUP($N45,SUMMARY!$B:$AQ,U$2,FALSE)</f>
        <v>NEGATIVE</v>
      </c>
      <c r="V45" s="22" t="str">
        <f>VLOOKUP($N45,SUMMARY!$B:$AQ,V$2,FALSE)</f>
        <v/>
      </c>
      <c r="W45" s="22" t="str">
        <f>VLOOKUP($N45,SUMMARY!$B:$AQ,W$2,FALSE)</f>
        <v>POSITIVE</v>
      </c>
      <c r="X45" s="22" t="str">
        <f>VLOOKUP($N45,SUMMARY!$B:$AQ,X$2,FALSE)</f>
        <v>NEGATIVE</v>
      </c>
      <c r="Y45" s="22" t="str">
        <f>VLOOKUP($N45,SUMMARY!$B:$AQ,Y$2,FALSE)</f>
        <v>POSITIVE</v>
      </c>
      <c r="Z45" s="28">
        <f t="shared" si="5"/>
        <v>77.320999999999998</v>
      </c>
      <c r="AA45" s="22">
        <f t="shared" si="5"/>
        <v>14</v>
      </c>
      <c r="AB45" s="22">
        <f t="shared" si="7"/>
        <v>0</v>
      </c>
      <c r="AC45" s="23">
        <f t="shared" si="6"/>
        <v>0</v>
      </c>
      <c r="AD45" s="23">
        <f t="shared" si="6"/>
        <v>46048</v>
      </c>
      <c r="AE45" s="23">
        <f t="shared" si="6"/>
        <v>0</v>
      </c>
    </row>
    <row r="46" spans="1:31" x14ac:dyDescent="0.25">
      <c r="A46" s="35" t="s">
        <v>352</v>
      </c>
      <c r="B46" s="31">
        <v>4</v>
      </c>
      <c r="C46" s="31">
        <v>6</v>
      </c>
      <c r="D46" s="31">
        <v>2</v>
      </c>
      <c r="E46" s="36">
        <v>59.029481167558345</v>
      </c>
      <c r="F46" s="36">
        <v>68.843425186315613</v>
      </c>
      <c r="G46" s="31">
        <v>24</v>
      </c>
      <c r="H46" s="31">
        <v>0</v>
      </c>
      <c r="I46" s="32">
        <v>0</v>
      </c>
      <c r="J46" s="31">
        <v>0</v>
      </c>
      <c r="K46" s="31">
        <v>0</v>
      </c>
      <c r="M46">
        <v>43</v>
      </c>
      <c r="N46" s="21" t="str">
        <f t="shared" si="8"/>
        <v>CO1 Comdty</v>
      </c>
      <c r="O46" s="21" t="str">
        <f>VLOOKUP($N46,SUMMARY!B:D,2,FALSE)</f>
        <v>BRENT CRUDE</v>
      </c>
      <c r="P46" s="22" t="str">
        <f>VLOOKUP($N46,SUMMARY!$B:$D,3,FALSE)</f>
        <v>COMMODITY</v>
      </c>
      <c r="Q46" s="22">
        <f t="shared" si="9"/>
        <v>4</v>
      </c>
      <c r="R46" s="22">
        <f t="shared" si="1"/>
        <v>6</v>
      </c>
      <c r="S46" s="22">
        <f t="shared" si="1"/>
        <v>2</v>
      </c>
      <c r="T46" s="28">
        <f t="shared" si="1"/>
        <v>59.029481167558345</v>
      </c>
      <c r="U46" s="22" t="str">
        <f>VLOOKUP($N46,SUMMARY!$B:$AQ,U$2,FALSE)</f>
        <v>NEGATIVE</v>
      </c>
      <c r="V46" s="22" t="str">
        <f>VLOOKUP($N46,SUMMARY!$B:$AQ,V$2,FALSE)</f>
        <v/>
      </c>
      <c r="W46" s="22" t="str">
        <f>VLOOKUP($N46,SUMMARY!$B:$AQ,W$2,FALSE)</f>
        <v>POSITIVE</v>
      </c>
      <c r="X46" s="22" t="str">
        <f>VLOOKUP($N46,SUMMARY!$B:$AQ,X$2,FALSE)</f>
        <v>NEGATIVE</v>
      </c>
      <c r="Y46" s="22" t="str">
        <f>VLOOKUP($N46,SUMMARY!$B:$AQ,Y$2,FALSE)</f>
        <v>POSITIVE</v>
      </c>
      <c r="Z46" s="28">
        <f t="shared" si="5"/>
        <v>68.843425186315613</v>
      </c>
      <c r="AA46" s="22">
        <f t="shared" si="5"/>
        <v>24</v>
      </c>
      <c r="AB46" s="22">
        <f t="shared" si="7"/>
        <v>0</v>
      </c>
      <c r="AC46" s="23">
        <f t="shared" si="6"/>
        <v>0</v>
      </c>
      <c r="AD46" s="23">
        <f t="shared" si="6"/>
        <v>0</v>
      </c>
      <c r="AE46" s="23">
        <f t="shared" si="6"/>
        <v>0</v>
      </c>
    </row>
    <row r="47" spans="1:31" x14ac:dyDescent="0.25">
      <c r="A47" s="35" t="s">
        <v>507</v>
      </c>
      <c r="B47" s="31">
        <v>4</v>
      </c>
      <c r="C47" s="31">
        <v>0</v>
      </c>
      <c r="D47" s="31">
        <v>0</v>
      </c>
      <c r="E47" s="36">
        <v>52.676401306171634</v>
      </c>
      <c r="F47" s="36">
        <v>62.13415789444133</v>
      </c>
      <c r="G47" s="31">
        <v>16</v>
      </c>
      <c r="H47" s="31">
        <v>0</v>
      </c>
      <c r="I47" s="32">
        <v>0</v>
      </c>
      <c r="J47" s="31">
        <v>0</v>
      </c>
      <c r="K47" s="31">
        <v>0</v>
      </c>
      <c r="M47">
        <v>44</v>
      </c>
      <c r="N47" s="21" t="str">
        <f t="shared" si="8"/>
        <v>UX1 Index</v>
      </c>
      <c r="O47" s="21" t="str">
        <f>VLOOKUP($N47,SUMMARY!B:D,2,FALSE)</f>
        <v>VIX FUTURES</v>
      </c>
      <c r="P47" s="22" t="str">
        <f>VLOOKUP($N47,SUMMARY!$B:$D,3,FALSE)</f>
        <v>INDEX FUTURE</v>
      </c>
      <c r="Q47" s="22">
        <f t="shared" si="9"/>
        <v>4</v>
      </c>
      <c r="R47" s="22">
        <f t="shared" si="1"/>
        <v>0</v>
      </c>
      <c r="S47" s="22">
        <f t="shared" si="1"/>
        <v>0</v>
      </c>
      <c r="T47" s="28">
        <f t="shared" si="1"/>
        <v>52.676401306171634</v>
      </c>
      <c r="U47" s="22" t="str">
        <f>VLOOKUP($N47,SUMMARY!$B:$AQ,U$2,FALSE)</f>
        <v>NEGATIVE</v>
      </c>
      <c r="V47" s="22" t="str">
        <f>VLOOKUP($N47,SUMMARY!$B:$AQ,V$2,FALSE)</f>
        <v/>
      </c>
      <c r="W47" s="22" t="str">
        <f>VLOOKUP($N47,SUMMARY!$B:$AQ,W$2,FALSE)</f>
        <v>POSITIVE</v>
      </c>
      <c r="X47" s="22" t="str">
        <f>VLOOKUP($N47,SUMMARY!$B:$AQ,X$2,FALSE)</f>
        <v>NEGATIVE</v>
      </c>
      <c r="Y47" s="22" t="str">
        <f>VLOOKUP($N47,SUMMARY!$B:$AQ,Y$2,FALSE)</f>
        <v>POSITIVE</v>
      </c>
      <c r="Z47" s="28">
        <f t="shared" si="5"/>
        <v>62.13415789444133</v>
      </c>
      <c r="AA47" s="22">
        <f t="shared" si="5"/>
        <v>16</v>
      </c>
      <c r="AB47" s="22">
        <f t="shared" si="7"/>
        <v>0</v>
      </c>
      <c r="AC47" s="23">
        <f t="shared" si="6"/>
        <v>0</v>
      </c>
      <c r="AD47" s="23">
        <f t="shared" si="6"/>
        <v>0</v>
      </c>
      <c r="AE47" s="23">
        <f t="shared" si="6"/>
        <v>0</v>
      </c>
    </row>
    <row r="48" spans="1:31" x14ac:dyDescent="0.25">
      <c r="A48" s="35" t="s">
        <v>461</v>
      </c>
      <c r="B48" s="31">
        <v>4</v>
      </c>
      <c r="C48" s="31">
        <v>6</v>
      </c>
      <c r="D48" s="31">
        <v>2</v>
      </c>
      <c r="E48" s="36">
        <v>57.954999999999998</v>
      </c>
      <c r="F48" s="36">
        <v>71.78</v>
      </c>
      <c r="G48" s="31">
        <v>49</v>
      </c>
      <c r="H48" s="31">
        <v>0</v>
      </c>
      <c r="I48" s="32">
        <v>46051</v>
      </c>
      <c r="J48" s="31">
        <v>46034</v>
      </c>
      <c r="K48" s="31">
        <v>0</v>
      </c>
      <c r="M48">
        <v>45</v>
      </c>
      <c r="N48" s="21" t="str">
        <f t="shared" si="8"/>
        <v>MXNEUR Curncy</v>
      </c>
      <c r="O48" s="21" t="str">
        <f>VLOOKUP($N48,SUMMARY!B:D,2,FALSE)</f>
        <v>MXN/EUR</v>
      </c>
      <c r="P48" s="22" t="str">
        <f>VLOOKUP($N48,SUMMARY!$B:$D,3,FALSE)</f>
        <v>CURRENCY</v>
      </c>
      <c r="Q48" s="22">
        <f t="shared" si="9"/>
        <v>4</v>
      </c>
      <c r="R48" s="22">
        <f t="shared" si="1"/>
        <v>6</v>
      </c>
      <c r="S48" s="22">
        <f t="shared" si="1"/>
        <v>2</v>
      </c>
      <c r="T48" s="28">
        <f t="shared" si="1"/>
        <v>57.954999999999998</v>
      </c>
      <c r="U48" s="22" t="str">
        <f>VLOOKUP($N48,SUMMARY!$B:$AQ,U$2,FALSE)</f>
        <v>NEGATIVE</v>
      </c>
      <c r="V48" s="22" t="str">
        <f>VLOOKUP($N48,SUMMARY!$B:$AQ,V$2,FALSE)</f>
        <v/>
      </c>
      <c r="W48" s="22" t="str">
        <f>VLOOKUP($N48,SUMMARY!$B:$AQ,W$2,FALSE)</f>
        <v>POSITIVE</v>
      </c>
      <c r="X48" s="22" t="str">
        <f>VLOOKUP($N48,SUMMARY!$B:$AQ,X$2,FALSE)</f>
        <v>NEGATIVE</v>
      </c>
      <c r="Y48" s="22" t="str">
        <f>VLOOKUP($N48,SUMMARY!$B:$AQ,Y$2,FALSE)</f>
        <v>POSITIVE</v>
      </c>
      <c r="Z48" s="28">
        <f t="shared" si="5"/>
        <v>71.78</v>
      </c>
      <c r="AA48" s="22">
        <f t="shared" si="5"/>
        <v>49</v>
      </c>
      <c r="AB48" s="22">
        <f t="shared" si="7"/>
        <v>0</v>
      </c>
      <c r="AC48" s="23">
        <f t="shared" si="6"/>
        <v>46051</v>
      </c>
      <c r="AD48" s="23">
        <f t="shared" si="6"/>
        <v>46034</v>
      </c>
      <c r="AE48" s="23">
        <f t="shared" si="6"/>
        <v>0</v>
      </c>
    </row>
    <row r="49" spans="1:31" x14ac:dyDescent="0.25">
      <c r="A49" s="35" t="s">
        <v>380</v>
      </c>
      <c r="B49" s="31">
        <v>4</v>
      </c>
      <c r="C49" s="31">
        <v>9</v>
      </c>
      <c r="D49" s="31">
        <v>2</v>
      </c>
      <c r="E49" s="36">
        <v>60.982775556079879</v>
      </c>
      <c r="F49" s="36">
        <v>77.584996576580608</v>
      </c>
      <c r="G49" s="31">
        <v>22</v>
      </c>
      <c r="H49" s="31">
        <v>0</v>
      </c>
      <c r="I49" s="32">
        <v>0</v>
      </c>
      <c r="J49" s="31">
        <v>0</v>
      </c>
      <c r="K49" s="31">
        <v>0</v>
      </c>
      <c r="M49">
        <v>46</v>
      </c>
      <c r="N49" s="21" t="str">
        <f t="shared" si="8"/>
        <v>XB1 Comdty</v>
      </c>
      <c r="O49" s="21" t="str">
        <f>VLOOKUP($N49,SUMMARY!B:D,2,FALSE)</f>
        <v>GASOLINE RBOB</v>
      </c>
      <c r="P49" s="22" t="str">
        <f>VLOOKUP($N49,SUMMARY!$B:$D,3,FALSE)</f>
        <v>COMMODITY</v>
      </c>
      <c r="Q49" s="22">
        <f t="shared" si="9"/>
        <v>4</v>
      </c>
      <c r="R49" s="22">
        <f t="shared" si="1"/>
        <v>9</v>
      </c>
      <c r="S49" s="22">
        <f t="shared" si="1"/>
        <v>2</v>
      </c>
      <c r="T49" s="28">
        <f t="shared" si="1"/>
        <v>60.982775556079879</v>
      </c>
      <c r="U49" s="22" t="str">
        <f>VLOOKUP($N49,SUMMARY!$B:$AQ,U$2,FALSE)</f>
        <v>NEGATIVE</v>
      </c>
      <c r="V49" s="22" t="str">
        <f>VLOOKUP($N49,SUMMARY!$B:$AQ,V$2,FALSE)</f>
        <v/>
      </c>
      <c r="W49" s="22" t="str">
        <f>VLOOKUP($N49,SUMMARY!$B:$AQ,W$2,FALSE)</f>
        <v>POSITIVE</v>
      </c>
      <c r="X49" s="22" t="str">
        <f>VLOOKUP($N49,SUMMARY!$B:$AQ,X$2,FALSE)</f>
        <v>NEGATIVE</v>
      </c>
      <c r="Y49" s="22" t="str">
        <f>VLOOKUP($N49,SUMMARY!$B:$AQ,Y$2,FALSE)</f>
        <v>POSITIVE</v>
      </c>
      <c r="Z49" s="28">
        <f t="shared" si="5"/>
        <v>77.584996576580608</v>
      </c>
      <c r="AA49" s="22">
        <f t="shared" si="5"/>
        <v>22</v>
      </c>
      <c r="AB49" s="22">
        <f t="shared" si="7"/>
        <v>0</v>
      </c>
      <c r="AC49" s="23">
        <f t="shared" si="6"/>
        <v>0</v>
      </c>
      <c r="AD49" s="23">
        <f t="shared" si="6"/>
        <v>0</v>
      </c>
      <c r="AE49" s="23">
        <f t="shared" si="6"/>
        <v>0</v>
      </c>
    </row>
    <row r="50" spans="1:31" x14ac:dyDescent="0.25">
      <c r="A50" s="35" t="s">
        <v>453</v>
      </c>
      <c r="B50" s="31">
        <v>4</v>
      </c>
      <c r="C50" s="31">
        <v>3</v>
      </c>
      <c r="D50" s="31">
        <v>2</v>
      </c>
      <c r="E50" s="36">
        <v>63.588999999999999</v>
      </c>
      <c r="F50" s="36">
        <v>78.66</v>
      </c>
      <c r="G50" s="31">
        <v>22</v>
      </c>
      <c r="H50" s="31">
        <v>0</v>
      </c>
      <c r="I50" s="32">
        <v>0</v>
      </c>
      <c r="J50" s="31">
        <v>0</v>
      </c>
      <c r="K50" s="31">
        <v>0</v>
      </c>
      <c r="M50">
        <v>47</v>
      </c>
      <c r="N50" s="21" t="str">
        <f t="shared" si="8"/>
        <v>ISKUSD Curncy</v>
      </c>
      <c r="O50" s="21" t="str">
        <f>VLOOKUP($N50,SUMMARY!B:D,2,FALSE)</f>
        <v>ISK/USD</v>
      </c>
      <c r="P50" s="22" t="str">
        <f>VLOOKUP($N50,SUMMARY!$B:$D,3,FALSE)</f>
        <v>CURRENCY</v>
      </c>
      <c r="Q50" s="22">
        <f t="shared" si="9"/>
        <v>4</v>
      </c>
      <c r="R50" s="22">
        <f t="shared" si="1"/>
        <v>3</v>
      </c>
      <c r="S50" s="22">
        <f t="shared" si="1"/>
        <v>2</v>
      </c>
      <c r="T50" s="28">
        <f t="shared" si="1"/>
        <v>63.588999999999999</v>
      </c>
      <c r="U50" s="22" t="str">
        <f>VLOOKUP($N50,SUMMARY!$B:$AQ,U$2,FALSE)</f>
        <v>POSITIVE</v>
      </c>
      <c r="V50" s="22" t="str">
        <f>VLOOKUP($N50,SUMMARY!$B:$AQ,V$2,FALSE)</f>
        <v/>
      </c>
      <c r="W50" s="22" t="str">
        <f>VLOOKUP($N50,SUMMARY!$B:$AQ,W$2,FALSE)</f>
        <v>POSITIVE</v>
      </c>
      <c r="X50" s="22" t="str">
        <f>VLOOKUP($N50,SUMMARY!$B:$AQ,X$2,FALSE)</f>
        <v>NEGATIVE</v>
      </c>
      <c r="Y50" s="22" t="str">
        <f>VLOOKUP($N50,SUMMARY!$B:$AQ,Y$2,FALSE)</f>
        <v>NEGATIVE</v>
      </c>
      <c r="Z50" s="28">
        <f t="shared" si="5"/>
        <v>78.66</v>
      </c>
      <c r="AA50" s="22">
        <f t="shared" si="5"/>
        <v>22</v>
      </c>
      <c r="AB50" s="22">
        <f t="shared" si="7"/>
        <v>0</v>
      </c>
      <c r="AC50" s="23">
        <f t="shared" si="6"/>
        <v>0</v>
      </c>
      <c r="AD50" s="23">
        <f t="shared" si="6"/>
        <v>0</v>
      </c>
      <c r="AE50" s="23">
        <f t="shared" si="6"/>
        <v>0</v>
      </c>
    </row>
    <row r="51" spans="1:31" x14ac:dyDescent="0.25">
      <c r="A51" s="35" t="s">
        <v>523</v>
      </c>
      <c r="B51" s="31">
        <v>3</v>
      </c>
      <c r="C51" s="31">
        <v>6</v>
      </c>
      <c r="D51" s="31">
        <v>2</v>
      </c>
      <c r="E51" s="36">
        <v>65.618907433758579</v>
      </c>
      <c r="F51" s="36">
        <v>91.996419902786343</v>
      </c>
      <c r="G51" s="31">
        <v>35</v>
      </c>
      <c r="H51" s="31">
        <v>0</v>
      </c>
      <c r="I51" s="32">
        <v>0</v>
      </c>
      <c r="J51" s="31">
        <v>46027</v>
      </c>
      <c r="K51" s="31">
        <v>0</v>
      </c>
      <c r="M51">
        <v>48</v>
      </c>
      <c r="N51" s="21" t="str">
        <f t="shared" si="8"/>
        <v>MES1 Index</v>
      </c>
      <c r="O51" s="21" t="str">
        <f>VLOOKUP($N51,SUMMARY!B:D,2,FALSE)</f>
        <v>mini MSCI Emg Mkt FUTURES</v>
      </c>
      <c r="P51" s="22" t="str">
        <f>VLOOKUP($N51,SUMMARY!$B:$D,3,FALSE)</f>
        <v>INDEX FUTURE</v>
      </c>
      <c r="Q51" s="22">
        <f t="shared" si="9"/>
        <v>3</v>
      </c>
      <c r="R51" s="22">
        <f t="shared" si="1"/>
        <v>6</v>
      </c>
      <c r="S51" s="22">
        <f t="shared" si="1"/>
        <v>2</v>
      </c>
      <c r="T51" s="28">
        <f t="shared" si="1"/>
        <v>65.618907433758579</v>
      </c>
      <c r="U51" s="22" t="str">
        <f>VLOOKUP($N51,SUMMARY!$B:$AQ,U$2,FALSE)</f>
        <v>POSITIVE</v>
      </c>
      <c r="V51" s="22" t="str">
        <f>VLOOKUP($N51,SUMMARY!$B:$AQ,V$2,FALSE)</f>
        <v/>
      </c>
      <c r="W51" s="22" t="str">
        <f>VLOOKUP($N51,SUMMARY!$B:$AQ,W$2,FALSE)</f>
        <v>POSITIVE</v>
      </c>
      <c r="X51" s="22" t="str">
        <f>VLOOKUP($N51,SUMMARY!$B:$AQ,X$2,FALSE)</f>
        <v>POSITIVE</v>
      </c>
      <c r="Y51" s="22" t="str">
        <f>VLOOKUP($N51,SUMMARY!$B:$AQ,Y$2,FALSE)</f>
        <v>POSITIVE</v>
      </c>
      <c r="Z51" s="28">
        <f t="shared" si="5"/>
        <v>91.996419902786343</v>
      </c>
      <c r="AA51" s="22">
        <f t="shared" si="5"/>
        <v>35</v>
      </c>
      <c r="AB51" s="22">
        <f t="shared" si="7"/>
        <v>0</v>
      </c>
      <c r="AC51" s="23">
        <f t="shared" si="6"/>
        <v>0</v>
      </c>
      <c r="AD51" s="23">
        <f t="shared" si="6"/>
        <v>46027</v>
      </c>
      <c r="AE51" s="23">
        <f t="shared" si="6"/>
        <v>0</v>
      </c>
    </row>
    <row r="52" spans="1:31" x14ac:dyDescent="0.25">
      <c r="A52" s="35" t="s">
        <v>511</v>
      </c>
      <c r="B52" s="31">
        <v>3</v>
      </c>
      <c r="C52" s="31">
        <v>12</v>
      </c>
      <c r="D52" s="31">
        <v>2</v>
      </c>
      <c r="E52" s="36">
        <v>56.255091735282519</v>
      </c>
      <c r="F52" s="36">
        <v>79.565815119925276</v>
      </c>
      <c r="G52" s="31">
        <v>55</v>
      </c>
      <c r="H52" s="31">
        <v>0</v>
      </c>
      <c r="I52" s="32">
        <v>0</v>
      </c>
      <c r="J52" s="31">
        <v>46028</v>
      </c>
      <c r="K52" s="31">
        <v>46028</v>
      </c>
      <c r="M52">
        <v>49</v>
      </c>
      <c r="N52" s="21" t="str">
        <f t="shared" si="8"/>
        <v>CA1 Index</v>
      </c>
      <c r="O52" s="21" t="str">
        <f>VLOOKUP($N52,SUMMARY!B:D,2,FALSE)</f>
        <v>EURO STOXX BANK INDEX</v>
      </c>
      <c r="P52" s="22" t="str">
        <f>VLOOKUP($N52,SUMMARY!$B:$D,3,FALSE)</f>
        <v>INDEX FUTURE</v>
      </c>
      <c r="Q52" s="22">
        <f t="shared" si="9"/>
        <v>3</v>
      </c>
      <c r="R52" s="22">
        <f t="shared" si="1"/>
        <v>12</v>
      </c>
      <c r="S52" s="22">
        <f t="shared" si="1"/>
        <v>2</v>
      </c>
      <c r="T52" s="28">
        <f t="shared" si="1"/>
        <v>56.255091735282519</v>
      </c>
      <c r="U52" s="22" t="str">
        <f>VLOOKUP($N52,SUMMARY!$B:$AQ,U$2,FALSE)</f>
        <v>NEGATIVE</v>
      </c>
      <c r="V52" s="22" t="str">
        <f>VLOOKUP($N52,SUMMARY!$B:$AQ,V$2,FALSE)</f>
        <v/>
      </c>
      <c r="W52" s="22" t="str">
        <f>VLOOKUP($N52,SUMMARY!$B:$AQ,W$2,FALSE)</f>
        <v>POSITIVE</v>
      </c>
      <c r="X52" s="22" t="str">
        <f>VLOOKUP($N52,SUMMARY!$B:$AQ,X$2,FALSE)</f>
        <v>POSITIVE</v>
      </c>
      <c r="Y52" s="22" t="str">
        <f>VLOOKUP($N52,SUMMARY!$B:$AQ,Y$2,FALSE)</f>
        <v>POSITIVE</v>
      </c>
      <c r="Z52" s="28">
        <f t="shared" si="5"/>
        <v>79.565815119925276</v>
      </c>
      <c r="AA52" s="22">
        <f t="shared" si="5"/>
        <v>55</v>
      </c>
      <c r="AB52" s="22">
        <f t="shared" si="7"/>
        <v>0</v>
      </c>
      <c r="AC52" s="23">
        <f t="shared" si="6"/>
        <v>0</v>
      </c>
      <c r="AD52" s="23">
        <f t="shared" si="6"/>
        <v>46028</v>
      </c>
      <c r="AE52" s="23">
        <f t="shared" si="6"/>
        <v>46028</v>
      </c>
    </row>
    <row r="53" spans="1:31" x14ac:dyDescent="0.25">
      <c r="A53" s="35" t="s">
        <v>510</v>
      </c>
      <c r="B53" s="31">
        <v>3</v>
      </c>
      <c r="C53" s="31">
        <v>9</v>
      </c>
      <c r="D53" s="31">
        <v>2</v>
      </c>
      <c r="E53" s="36">
        <v>69.181401184159824</v>
      </c>
      <c r="F53" s="36">
        <v>94.767708629941566</v>
      </c>
      <c r="G53" s="31">
        <v>35</v>
      </c>
      <c r="H53" s="31">
        <v>0</v>
      </c>
      <c r="I53" s="32">
        <v>0</v>
      </c>
      <c r="J53" s="31">
        <v>45958</v>
      </c>
      <c r="K53" s="31">
        <v>0</v>
      </c>
      <c r="M53">
        <v>50</v>
      </c>
      <c r="N53" s="21" t="str">
        <f t="shared" si="8"/>
        <v>BZ1 Index</v>
      </c>
      <c r="O53" s="21" t="str">
        <f>VLOOKUP($N53,SUMMARY!B:D,2,FALSE)</f>
        <v>BOVESPA INDEX FUTURES</v>
      </c>
      <c r="P53" s="22" t="str">
        <f>VLOOKUP($N53,SUMMARY!$B:$D,3,FALSE)</f>
        <v>INDEX FUTURE</v>
      </c>
      <c r="Q53" s="22">
        <f t="shared" si="9"/>
        <v>3</v>
      </c>
      <c r="R53" s="22">
        <f t="shared" si="1"/>
        <v>9</v>
      </c>
      <c r="S53" s="22">
        <f t="shared" si="1"/>
        <v>2</v>
      </c>
      <c r="T53" s="28">
        <f t="shared" si="1"/>
        <v>69.181401184159824</v>
      </c>
      <c r="U53" s="22" t="str">
        <f>VLOOKUP($N53,SUMMARY!$B:$AQ,U$2,FALSE)</f>
        <v>POSITIVE</v>
      </c>
      <c r="V53" s="22" t="str">
        <f>VLOOKUP($N53,SUMMARY!$B:$AQ,V$2,FALSE)</f>
        <v/>
      </c>
      <c r="W53" s="22" t="str">
        <f>VLOOKUP($N53,SUMMARY!$B:$AQ,W$2,FALSE)</f>
        <v>POSITIVE</v>
      </c>
      <c r="X53" s="22" t="str">
        <f>VLOOKUP($N53,SUMMARY!$B:$AQ,X$2,FALSE)</f>
        <v>POSITIVE</v>
      </c>
      <c r="Y53" s="22" t="str">
        <f>VLOOKUP($N53,SUMMARY!$B:$AQ,Y$2,FALSE)</f>
        <v>POSITIVE</v>
      </c>
      <c r="Z53" s="28">
        <f t="shared" si="5"/>
        <v>94.767708629941566</v>
      </c>
      <c r="AA53" s="22">
        <f t="shared" si="5"/>
        <v>35</v>
      </c>
      <c r="AB53" s="22">
        <f t="shared" si="7"/>
        <v>0</v>
      </c>
      <c r="AC53" s="23">
        <f t="shared" si="6"/>
        <v>0</v>
      </c>
      <c r="AD53" s="23">
        <f t="shared" si="6"/>
        <v>45958</v>
      </c>
      <c r="AE53" s="23">
        <f t="shared" si="6"/>
        <v>0</v>
      </c>
    </row>
    <row r="54" spans="1:31" x14ac:dyDescent="0.25">
      <c r="A54" s="35" t="s">
        <v>517</v>
      </c>
      <c r="B54" s="31">
        <v>3</v>
      </c>
      <c r="C54" s="31">
        <v>9</v>
      </c>
      <c r="D54" s="31">
        <v>2</v>
      </c>
      <c r="E54" s="36">
        <v>53.992987210703134</v>
      </c>
      <c r="F54" s="36">
        <v>55.238386801296784</v>
      </c>
      <c r="G54" s="31">
        <v>2</v>
      </c>
      <c r="H54" s="31">
        <v>0</v>
      </c>
      <c r="I54" s="32">
        <v>0</v>
      </c>
      <c r="J54" s="31">
        <v>45959</v>
      </c>
      <c r="K54" s="31">
        <v>45959</v>
      </c>
    </row>
    <row r="55" spans="1:31" x14ac:dyDescent="0.25">
      <c r="A55" s="35" t="s">
        <v>433</v>
      </c>
      <c r="B55" s="31">
        <v>3</v>
      </c>
      <c r="C55" s="31">
        <v>6</v>
      </c>
      <c r="D55" s="31">
        <v>2</v>
      </c>
      <c r="E55" s="36">
        <v>58.173999999999999</v>
      </c>
      <c r="F55" s="36">
        <v>70.980999999999995</v>
      </c>
      <c r="G55" s="31">
        <v>14</v>
      </c>
      <c r="H55" s="31">
        <v>0</v>
      </c>
      <c r="I55" s="32">
        <v>0</v>
      </c>
      <c r="J55" s="31">
        <v>0</v>
      </c>
      <c r="K55" s="31">
        <v>0</v>
      </c>
    </row>
    <row r="56" spans="1:31" x14ac:dyDescent="0.25">
      <c r="A56" s="35" t="s">
        <v>393</v>
      </c>
      <c r="B56" s="31">
        <v>3</v>
      </c>
      <c r="C56" s="31">
        <v>6</v>
      </c>
      <c r="D56" s="31">
        <v>2</v>
      </c>
      <c r="E56" s="36">
        <v>58.259</v>
      </c>
      <c r="F56" s="36">
        <v>71.046000000000006</v>
      </c>
      <c r="G56" s="31">
        <v>14</v>
      </c>
      <c r="H56" s="31">
        <v>0</v>
      </c>
      <c r="I56" s="32">
        <v>0</v>
      </c>
      <c r="J56" s="31">
        <v>0</v>
      </c>
      <c r="K56" s="31">
        <v>0</v>
      </c>
    </row>
    <row r="57" spans="1:31" x14ac:dyDescent="0.25">
      <c r="A57" s="35" t="s">
        <v>471</v>
      </c>
      <c r="B57" s="31">
        <v>3</v>
      </c>
      <c r="C57" s="31">
        <v>9</v>
      </c>
      <c r="D57" s="31">
        <v>2</v>
      </c>
      <c r="E57" s="36">
        <v>61.746000000000002</v>
      </c>
      <c r="F57" s="36">
        <v>75.832999999999998</v>
      </c>
      <c r="G57" s="31">
        <v>19</v>
      </c>
      <c r="H57" s="31">
        <v>0</v>
      </c>
      <c r="I57" s="32">
        <v>0</v>
      </c>
      <c r="J57" s="31">
        <v>0</v>
      </c>
      <c r="K57" s="31">
        <v>0</v>
      </c>
    </row>
    <row r="58" spans="1:31" x14ac:dyDescent="0.25">
      <c r="A58" s="35" t="s">
        <v>395</v>
      </c>
      <c r="B58" s="31">
        <v>3</v>
      </c>
      <c r="C58" s="31">
        <v>3</v>
      </c>
      <c r="D58" s="31">
        <v>2</v>
      </c>
      <c r="E58" s="36">
        <v>59.387</v>
      </c>
      <c r="F58" s="36">
        <v>67.588999999999999</v>
      </c>
      <c r="G58" s="31">
        <v>28</v>
      </c>
      <c r="H58" s="31">
        <v>0</v>
      </c>
      <c r="I58" s="32">
        <v>0</v>
      </c>
      <c r="J58" s="31">
        <v>0</v>
      </c>
      <c r="K58" s="31">
        <v>0</v>
      </c>
    </row>
    <row r="59" spans="1:31" x14ac:dyDescent="0.25">
      <c r="A59" s="35" t="s">
        <v>425</v>
      </c>
      <c r="B59" s="31">
        <v>3</v>
      </c>
      <c r="C59" s="31">
        <v>9</v>
      </c>
      <c r="D59" s="31">
        <v>2</v>
      </c>
      <c r="E59" s="36">
        <v>58.234999999999999</v>
      </c>
      <c r="F59" s="36">
        <v>73.691999999999993</v>
      </c>
      <c r="G59" s="31">
        <v>14</v>
      </c>
      <c r="H59" s="31">
        <v>0</v>
      </c>
      <c r="I59" s="32">
        <v>0</v>
      </c>
      <c r="J59" s="31">
        <v>46049</v>
      </c>
      <c r="K59" s="31">
        <v>0</v>
      </c>
    </row>
    <row r="60" spans="1:31" x14ac:dyDescent="0.25">
      <c r="A60" s="35" t="s">
        <v>387</v>
      </c>
      <c r="B60" s="31">
        <v>3</v>
      </c>
      <c r="C60" s="31">
        <v>9</v>
      </c>
      <c r="D60" s="31">
        <v>2</v>
      </c>
      <c r="E60" s="36">
        <v>60.38</v>
      </c>
      <c r="F60" s="36">
        <v>78.450999999999993</v>
      </c>
      <c r="G60" s="31">
        <v>82</v>
      </c>
      <c r="H60" s="31">
        <v>0</v>
      </c>
      <c r="I60" s="32">
        <v>0</v>
      </c>
      <c r="J60" s="31">
        <v>46059</v>
      </c>
      <c r="K60" s="31">
        <v>0</v>
      </c>
    </row>
    <row r="61" spans="1:31" x14ac:dyDescent="0.25">
      <c r="A61" s="35" t="s">
        <v>378</v>
      </c>
      <c r="B61" s="31">
        <v>3</v>
      </c>
      <c r="C61" s="31">
        <v>0</v>
      </c>
      <c r="D61" s="31">
        <v>2</v>
      </c>
      <c r="E61" s="36">
        <v>52.859625833196645</v>
      </c>
      <c r="F61" s="36">
        <v>53.678637234837566</v>
      </c>
      <c r="G61" s="31">
        <v>13</v>
      </c>
      <c r="H61" s="31">
        <v>0</v>
      </c>
      <c r="I61" s="32">
        <v>0</v>
      </c>
      <c r="J61" s="31">
        <v>0</v>
      </c>
      <c r="K61" s="31">
        <v>0</v>
      </c>
    </row>
    <row r="62" spans="1:31" x14ac:dyDescent="0.25">
      <c r="A62" s="35" t="s">
        <v>451</v>
      </c>
      <c r="B62" s="31">
        <v>3</v>
      </c>
      <c r="C62" s="31">
        <v>3</v>
      </c>
      <c r="D62" s="31">
        <v>2</v>
      </c>
      <c r="E62" s="36">
        <v>66.305000000000007</v>
      </c>
      <c r="F62" s="36">
        <v>73.551000000000002</v>
      </c>
      <c r="G62" s="31">
        <v>32</v>
      </c>
      <c r="H62" s="31">
        <v>0</v>
      </c>
      <c r="I62" s="32">
        <v>0</v>
      </c>
      <c r="J62" s="31">
        <v>0</v>
      </c>
      <c r="K62" s="31">
        <v>0</v>
      </c>
    </row>
    <row r="63" spans="1:31" x14ac:dyDescent="0.25">
      <c r="A63" s="35" t="s">
        <v>505</v>
      </c>
      <c r="B63" s="31">
        <v>3</v>
      </c>
      <c r="C63" s="31">
        <v>9</v>
      </c>
      <c r="D63" s="31">
        <v>2</v>
      </c>
      <c r="E63" s="36">
        <v>58.287999999999997</v>
      </c>
      <c r="F63" s="36">
        <v>92.864000000000004</v>
      </c>
      <c r="G63" s="31">
        <v>3</v>
      </c>
      <c r="H63" s="31">
        <v>0</v>
      </c>
      <c r="I63" s="32">
        <v>0</v>
      </c>
      <c r="J63" s="31">
        <v>46051</v>
      </c>
      <c r="K63" s="31">
        <v>0</v>
      </c>
    </row>
    <row r="64" spans="1:31" x14ac:dyDescent="0.25">
      <c r="A64" s="35" t="s">
        <v>457</v>
      </c>
      <c r="B64" s="31">
        <v>3</v>
      </c>
      <c r="C64" s="31">
        <v>6</v>
      </c>
      <c r="D64" s="31">
        <v>2</v>
      </c>
      <c r="E64" s="36">
        <v>58.094000000000001</v>
      </c>
      <c r="F64" s="36">
        <v>60.987000000000002</v>
      </c>
      <c r="G64" s="31">
        <v>2</v>
      </c>
      <c r="H64" s="31">
        <v>0</v>
      </c>
      <c r="I64" s="32">
        <v>0</v>
      </c>
      <c r="J64" s="31">
        <v>0</v>
      </c>
      <c r="K64" s="31">
        <v>0</v>
      </c>
    </row>
    <row r="65" spans="1:11" x14ac:dyDescent="0.25">
      <c r="A65" s="35" t="s">
        <v>370</v>
      </c>
      <c r="B65" s="31">
        <v>3</v>
      </c>
      <c r="C65" s="31">
        <v>9</v>
      </c>
      <c r="D65" s="31">
        <v>6</v>
      </c>
      <c r="E65" s="36">
        <v>44.020865710916965</v>
      </c>
      <c r="F65" s="36">
        <v>47.066283465837351</v>
      </c>
      <c r="G65" s="31">
        <v>0</v>
      </c>
      <c r="H65" s="31">
        <v>0</v>
      </c>
      <c r="I65" s="32">
        <v>46049</v>
      </c>
      <c r="J65" s="31">
        <v>46003</v>
      </c>
      <c r="K65" s="31">
        <v>45946</v>
      </c>
    </row>
    <row r="66" spans="1:11" x14ac:dyDescent="0.25">
      <c r="A66" s="35" t="s">
        <v>463</v>
      </c>
      <c r="B66" s="31">
        <v>2</v>
      </c>
      <c r="C66" s="31">
        <v>9</v>
      </c>
      <c r="D66" s="31">
        <v>2</v>
      </c>
      <c r="E66" s="36">
        <v>63.079000000000001</v>
      </c>
      <c r="F66" s="36">
        <v>84.396000000000001</v>
      </c>
      <c r="G66" s="31">
        <v>56</v>
      </c>
      <c r="H66" s="31">
        <v>0</v>
      </c>
      <c r="I66" s="32">
        <v>0</v>
      </c>
      <c r="J66" s="31">
        <v>46050</v>
      </c>
      <c r="K66" s="31">
        <v>0</v>
      </c>
    </row>
    <row r="67" spans="1:11" x14ac:dyDescent="0.25">
      <c r="A67" s="35" t="s">
        <v>363</v>
      </c>
      <c r="B67" s="31">
        <v>2</v>
      </c>
      <c r="C67" s="31">
        <v>6</v>
      </c>
      <c r="D67" s="31">
        <v>2</v>
      </c>
      <c r="E67" s="36">
        <v>58.697036152009858</v>
      </c>
      <c r="F67" s="36">
        <v>74.750850666948665</v>
      </c>
      <c r="G67" s="31">
        <v>45</v>
      </c>
      <c r="H67" s="31">
        <v>0</v>
      </c>
      <c r="I67" s="32">
        <v>0</v>
      </c>
      <c r="J67" s="31">
        <v>0</v>
      </c>
      <c r="K67" s="31">
        <v>0</v>
      </c>
    </row>
    <row r="68" spans="1:11" x14ac:dyDescent="0.25">
      <c r="A68" s="35" t="s">
        <v>413</v>
      </c>
      <c r="B68" s="31">
        <v>2</v>
      </c>
      <c r="C68" s="31">
        <v>6</v>
      </c>
      <c r="D68" s="31">
        <v>2</v>
      </c>
      <c r="E68" s="36">
        <v>62.683999999999997</v>
      </c>
      <c r="F68" s="36">
        <v>83.528000000000006</v>
      </c>
      <c r="G68" s="31">
        <v>82</v>
      </c>
      <c r="H68" s="31">
        <v>0</v>
      </c>
      <c r="I68" s="32">
        <v>0</v>
      </c>
      <c r="J68" s="31">
        <v>46034</v>
      </c>
      <c r="K68" s="31">
        <v>0</v>
      </c>
    </row>
    <row r="69" spans="1:11" x14ac:dyDescent="0.25">
      <c r="A69" s="35" t="s">
        <v>384</v>
      </c>
      <c r="B69" s="31">
        <v>2</v>
      </c>
      <c r="C69" s="31">
        <v>6</v>
      </c>
      <c r="D69" s="31">
        <v>2</v>
      </c>
      <c r="E69" s="36">
        <v>69.757000000000005</v>
      </c>
      <c r="F69" s="36">
        <v>92.352999999999994</v>
      </c>
      <c r="G69" s="31">
        <v>38</v>
      </c>
      <c r="H69" s="31">
        <v>0</v>
      </c>
      <c r="I69" s="32">
        <v>0</v>
      </c>
      <c r="J69" s="31">
        <v>0</v>
      </c>
      <c r="K69" s="31">
        <v>0</v>
      </c>
    </row>
    <row r="70" spans="1:11" x14ac:dyDescent="0.25">
      <c r="A70" s="35" t="s">
        <v>407</v>
      </c>
      <c r="B70" s="31">
        <v>1</v>
      </c>
      <c r="C70" s="31">
        <v>6</v>
      </c>
      <c r="D70" s="31">
        <v>2</v>
      </c>
      <c r="E70" s="36">
        <v>55.764000000000003</v>
      </c>
      <c r="F70" s="36">
        <v>68.048000000000002</v>
      </c>
      <c r="G70" s="31">
        <v>93</v>
      </c>
      <c r="H70" s="31">
        <v>0</v>
      </c>
      <c r="I70" s="32">
        <v>0</v>
      </c>
      <c r="J70" s="31">
        <v>45973</v>
      </c>
      <c r="K70" s="31">
        <v>0</v>
      </c>
    </row>
    <row r="71" spans="1:11" x14ac:dyDescent="0.25">
      <c r="A71" s="35" t="s">
        <v>437</v>
      </c>
      <c r="B71" s="31">
        <v>1</v>
      </c>
      <c r="C71" s="31">
        <v>6</v>
      </c>
      <c r="D71" s="31">
        <v>4</v>
      </c>
      <c r="E71" s="36">
        <v>44.527999999999999</v>
      </c>
      <c r="F71" s="36">
        <v>47.493000000000002</v>
      </c>
      <c r="G71" s="31">
        <v>0</v>
      </c>
      <c r="H71" s="31">
        <v>0</v>
      </c>
      <c r="I71" s="32">
        <v>46038</v>
      </c>
      <c r="J71" s="31">
        <v>45994</v>
      </c>
      <c r="K71" s="31">
        <v>0</v>
      </c>
    </row>
    <row r="72" spans="1:11" x14ac:dyDescent="0.25">
      <c r="A72" s="35" t="s">
        <v>369</v>
      </c>
      <c r="B72" s="31">
        <v>1</v>
      </c>
      <c r="C72" s="31">
        <v>6</v>
      </c>
      <c r="D72" s="31">
        <v>4</v>
      </c>
      <c r="E72" s="36">
        <v>46.230276808676017</v>
      </c>
      <c r="F72" s="36">
        <v>48.467644401555212</v>
      </c>
      <c r="G72" s="31">
        <v>0</v>
      </c>
      <c r="H72" s="31">
        <v>0</v>
      </c>
      <c r="I72" s="32">
        <v>46020</v>
      </c>
      <c r="J72" s="31">
        <v>45946</v>
      </c>
      <c r="K72" s="31">
        <v>45946</v>
      </c>
    </row>
    <row r="73" spans="1:11" x14ac:dyDescent="0.25">
      <c r="A73" s="35" t="s">
        <v>483</v>
      </c>
      <c r="B73" s="31">
        <v>1</v>
      </c>
      <c r="C73" s="31">
        <v>6</v>
      </c>
      <c r="D73" s="31">
        <v>2</v>
      </c>
      <c r="E73" s="36">
        <v>59.698</v>
      </c>
      <c r="F73" s="36">
        <v>72.296999999999997</v>
      </c>
      <c r="G73" s="31">
        <v>48</v>
      </c>
      <c r="H73" s="31">
        <v>0</v>
      </c>
      <c r="I73" s="32">
        <v>0</v>
      </c>
      <c r="J73" s="31">
        <v>46044</v>
      </c>
      <c r="K73" s="31">
        <v>0</v>
      </c>
    </row>
    <row r="74" spans="1:11" x14ac:dyDescent="0.25">
      <c r="A74" s="35" t="s">
        <v>812</v>
      </c>
      <c r="B74" s="31">
        <v>1</v>
      </c>
      <c r="C74" s="31">
        <v>9</v>
      </c>
      <c r="D74" s="31">
        <v>2</v>
      </c>
      <c r="E74" s="36">
        <v>61.674749208483881</v>
      </c>
      <c r="F74" s="36">
        <v>88.488452042757785</v>
      </c>
      <c r="G74" s="31">
        <v>54</v>
      </c>
      <c r="H74" s="31">
        <v>0</v>
      </c>
      <c r="I74" s="32">
        <v>0</v>
      </c>
      <c r="J74" s="31">
        <v>46063</v>
      </c>
      <c r="K74" s="31">
        <v>45965</v>
      </c>
    </row>
    <row r="75" spans="1:11" x14ac:dyDescent="0.25">
      <c r="A75" s="35" t="s">
        <v>465</v>
      </c>
      <c r="B75" s="31">
        <v>1</v>
      </c>
      <c r="C75" s="31">
        <v>6</v>
      </c>
      <c r="D75" s="31">
        <v>2</v>
      </c>
      <c r="E75" s="36">
        <v>72.537999999999997</v>
      </c>
      <c r="F75" s="36">
        <v>91.805999999999997</v>
      </c>
      <c r="G75" s="31">
        <v>75</v>
      </c>
      <c r="H75" s="31">
        <v>0</v>
      </c>
      <c r="I75" s="32">
        <v>0</v>
      </c>
      <c r="J75" s="31">
        <v>46051</v>
      </c>
      <c r="K75" s="31">
        <v>0</v>
      </c>
    </row>
    <row r="76" spans="1:11" x14ac:dyDescent="0.25">
      <c r="A76" s="35" t="s">
        <v>367</v>
      </c>
      <c r="B76" s="31">
        <v>1</v>
      </c>
      <c r="C76" s="31">
        <v>12</v>
      </c>
      <c r="D76" s="31">
        <v>4</v>
      </c>
      <c r="E76" s="36">
        <v>41.583343700740471</v>
      </c>
      <c r="F76" s="36">
        <v>37.691297381733058</v>
      </c>
      <c r="G76" s="31">
        <v>0</v>
      </c>
      <c r="H76" s="31">
        <v>0</v>
      </c>
      <c r="I76" s="32">
        <v>46051</v>
      </c>
      <c r="J76" s="31">
        <v>46050</v>
      </c>
      <c r="K76" s="31">
        <v>46050</v>
      </c>
    </row>
    <row r="77" spans="1:11" x14ac:dyDescent="0.25">
      <c r="A77" s="35" t="s">
        <v>417</v>
      </c>
      <c r="B77" s="31">
        <v>1</v>
      </c>
      <c r="C77" s="31">
        <v>6</v>
      </c>
      <c r="D77" s="31">
        <v>6</v>
      </c>
      <c r="E77" s="36">
        <v>46.378</v>
      </c>
      <c r="F77" s="36">
        <v>48.182000000000002</v>
      </c>
      <c r="G77" s="31">
        <v>0</v>
      </c>
      <c r="H77" s="31">
        <v>0</v>
      </c>
      <c r="I77" s="32">
        <v>46045</v>
      </c>
      <c r="J77" s="31">
        <v>46010</v>
      </c>
      <c r="K77" s="31">
        <v>0</v>
      </c>
    </row>
    <row r="78" spans="1:11" x14ac:dyDescent="0.25">
      <c r="A78" s="35" t="s">
        <v>389</v>
      </c>
      <c r="B78" s="31">
        <v>0</v>
      </c>
      <c r="C78" s="31">
        <v>12</v>
      </c>
      <c r="D78" s="31">
        <v>2</v>
      </c>
      <c r="E78" s="36">
        <v>67.623000000000005</v>
      </c>
      <c r="F78" s="36">
        <v>91.462999999999994</v>
      </c>
      <c r="G78" s="31">
        <v>55</v>
      </c>
      <c r="H78" s="31">
        <v>0</v>
      </c>
      <c r="I78" s="32">
        <v>0</v>
      </c>
      <c r="J78" s="31">
        <v>46050</v>
      </c>
      <c r="K78" s="31">
        <v>0</v>
      </c>
    </row>
    <row r="79" spans="1:11" x14ac:dyDescent="0.25">
      <c r="A79" s="35" t="s">
        <v>419</v>
      </c>
      <c r="B79" s="31">
        <v>0</v>
      </c>
      <c r="C79" s="31">
        <v>6</v>
      </c>
      <c r="D79" s="31">
        <v>2</v>
      </c>
      <c r="E79" s="36">
        <v>72.766999999999996</v>
      </c>
      <c r="F79" s="36">
        <v>88.519000000000005</v>
      </c>
      <c r="G79" s="31">
        <v>69</v>
      </c>
      <c r="H79" s="31">
        <v>0</v>
      </c>
      <c r="I79" s="32">
        <v>0</v>
      </c>
      <c r="J79" s="31">
        <v>46027</v>
      </c>
      <c r="K79" s="31">
        <v>0</v>
      </c>
    </row>
    <row r="80" spans="1:11" x14ac:dyDescent="0.25">
      <c r="A80" s="35" t="s">
        <v>485</v>
      </c>
      <c r="B80" s="31">
        <v>0</v>
      </c>
      <c r="C80" s="31">
        <v>6</v>
      </c>
      <c r="D80" s="31">
        <v>2</v>
      </c>
      <c r="E80" s="36">
        <v>60.506</v>
      </c>
      <c r="F80" s="36">
        <v>73.921000000000006</v>
      </c>
      <c r="G80" s="31">
        <v>53</v>
      </c>
      <c r="H80" s="31">
        <v>0</v>
      </c>
      <c r="I80" s="32">
        <v>0</v>
      </c>
      <c r="J80" s="31">
        <v>46015</v>
      </c>
      <c r="K80" s="31">
        <v>0</v>
      </c>
    </row>
    <row r="81" spans="1:11" x14ac:dyDescent="0.25">
      <c r="A81" s="35" t="s">
        <v>449</v>
      </c>
      <c r="B81" s="31">
        <v>-1</v>
      </c>
      <c r="C81" s="31">
        <v>6</v>
      </c>
      <c r="D81" s="31">
        <v>6</v>
      </c>
      <c r="E81" s="36">
        <v>52.652000000000001</v>
      </c>
      <c r="F81" s="36">
        <v>51.313000000000002</v>
      </c>
      <c r="G81" s="31">
        <v>1</v>
      </c>
      <c r="H81" s="31">
        <v>0</v>
      </c>
      <c r="I81" s="32">
        <v>0</v>
      </c>
      <c r="J81" s="31">
        <v>0</v>
      </c>
      <c r="K81" s="31">
        <v>0</v>
      </c>
    </row>
    <row r="82" spans="1:11" x14ac:dyDescent="0.25">
      <c r="A82" s="35" t="s">
        <v>435</v>
      </c>
      <c r="B82" s="31">
        <v>-1</v>
      </c>
      <c r="C82" s="31">
        <v>6</v>
      </c>
      <c r="D82" s="31">
        <v>4</v>
      </c>
      <c r="E82" s="36">
        <v>43.49</v>
      </c>
      <c r="F82" s="36">
        <v>38.472000000000001</v>
      </c>
      <c r="G82" s="31">
        <v>0</v>
      </c>
      <c r="H82" s="31">
        <v>0</v>
      </c>
      <c r="I82" s="32">
        <v>0</v>
      </c>
      <c r="J82" s="31">
        <v>0</v>
      </c>
      <c r="K82" s="31">
        <v>0</v>
      </c>
    </row>
    <row r="83" spans="1:11" x14ac:dyDescent="0.25">
      <c r="A83" s="35" t="s">
        <v>339</v>
      </c>
      <c r="B83" s="31">
        <v>-1</v>
      </c>
      <c r="C83" s="31">
        <v>3</v>
      </c>
      <c r="D83" s="31">
        <v>9</v>
      </c>
      <c r="E83" s="36">
        <v>27.957000000000001</v>
      </c>
      <c r="F83" s="36">
        <v>13.615</v>
      </c>
      <c r="G83" s="31">
        <v>0</v>
      </c>
      <c r="H83" s="31">
        <v>0</v>
      </c>
      <c r="I83" s="32">
        <v>0</v>
      </c>
      <c r="J83" s="31">
        <v>0</v>
      </c>
      <c r="K83" s="31">
        <v>0</v>
      </c>
    </row>
    <row r="84" spans="1:11" x14ac:dyDescent="0.25">
      <c r="A84" s="35" t="s">
        <v>443</v>
      </c>
      <c r="B84" s="31">
        <v>-1</v>
      </c>
      <c r="C84" s="31">
        <v>6</v>
      </c>
      <c r="D84" s="31">
        <v>7</v>
      </c>
      <c r="E84" s="36">
        <v>25.283000000000001</v>
      </c>
      <c r="F84" s="36">
        <v>14.609</v>
      </c>
      <c r="G84" s="31">
        <v>0</v>
      </c>
      <c r="H84" s="31">
        <v>0</v>
      </c>
      <c r="I84" s="32">
        <v>0</v>
      </c>
      <c r="J84" s="31">
        <v>0</v>
      </c>
      <c r="K84" s="31">
        <v>0</v>
      </c>
    </row>
    <row r="85" spans="1:11" x14ac:dyDescent="0.25">
      <c r="A85" s="35" t="s">
        <v>81</v>
      </c>
      <c r="B85" s="31">
        <v>-1</v>
      </c>
      <c r="C85" s="31">
        <v>6</v>
      </c>
      <c r="D85" s="31">
        <v>6</v>
      </c>
      <c r="E85" s="36">
        <v>50.499044940003593</v>
      </c>
      <c r="F85" s="36">
        <v>46.600381703196952</v>
      </c>
      <c r="G85" s="31">
        <v>1</v>
      </c>
      <c r="H85" s="31">
        <v>0</v>
      </c>
      <c r="I85" s="32">
        <v>0</v>
      </c>
      <c r="J85" s="31">
        <v>0</v>
      </c>
      <c r="K85" s="31">
        <v>0</v>
      </c>
    </row>
    <row r="86" spans="1:11" x14ac:dyDescent="0.25">
      <c r="A86" s="35" t="s">
        <v>95</v>
      </c>
      <c r="B86" s="31">
        <v>-1</v>
      </c>
      <c r="C86" s="31">
        <v>6</v>
      </c>
      <c r="D86" s="31">
        <v>2</v>
      </c>
      <c r="E86" s="36">
        <v>61.82167091246059</v>
      </c>
      <c r="F86" s="36">
        <v>62.852518733150582</v>
      </c>
      <c r="G86" s="31">
        <v>17</v>
      </c>
      <c r="H86" s="31">
        <v>0</v>
      </c>
      <c r="I86" s="32">
        <v>0</v>
      </c>
      <c r="J86" s="31">
        <v>0</v>
      </c>
      <c r="K86" s="31">
        <v>0</v>
      </c>
    </row>
    <row r="87" spans="1:11" x14ac:dyDescent="0.25">
      <c r="A87" s="35" t="s">
        <v>332</v>
      </c>
      <c r="B87" s="31">
        <v>-1</v>
      </c>
      <c r="C87" s="31">
        <v>6</v>
      </c>
      <c r="D87" s="31">
        <v>9</v>
      </c>
      <c r="E87" s="36">
        <v>31.86</v>
      </c>
      <c r="F87" s="36">
        <v>15.087999999999999</v>
      </c>
      <c r="G87" s="31">
        <v>0</v>
      </c>
      <c r="H87" s="31">
        <v>0</v>
      </c>
      <c r="I87" s="32">
        <v>0</v>
      </c>
      <c r="J87" s="31">
        <v>0</v>
      </c>
      <c r="K87" s="31">
        <v>0</v>
      </c>
    </row>
    <row r="88" spans="1:11" x14ac:dyDescent="0.25">
      <c r="A88" s="35" t="s">
        <v>353</v>
      </c>
      <c r="B88" s="31">
        <v>-1</v>
      </c>
      <c r="C88" s="31">
        <v>6</v>
      </c>
      <c r="D88" s="31">
        <v>6</v>
      </c>
      <c r="E88" s="36">
        <v>32.781887928012381</v>
      </c>
      <c r="F88" s="36">
        <v>31.15946326464136</v>
      </c>
      <c r="G88" s="31">
        <v>0</v>
      </c>
      <c r="H88" s="31">
        <v>0</v>
      </c>
      <c r="I88" s="32">
        <v>0</v>
      </c>
      <c r="J88" s="31">
        <v>0</v>
      </c>
      <c r="K88" s="31">
        <v>0</v>
      </c>
    </row>
    <row r="89" spans="1:11" x14ac:dyDescent="0.25">
      <c r="A89" s="35" t="s">
        <v>806</v>
      </c>
      <c r="B89" s="31">
        <v>-1</v>
      </c>
      <c r="C89" s="31">
        <v>12</v>
      </c>
      <c r="D89" s="31">
        <v>2</v>
      </c>
      <c r="E89" s="36">
        <v>45.270249650379533</v>
      </c>
      <c r="F89" s="36">
        <v>41.138020416529244</v>
      </c>
      <c r="G89" s="31">
        <v>0</v>
      </c>
      <c r="H89" s="31">
        <v>0</v>
      </c>
      <c r="I89" s="32">
        <v>0</v>
      </c>
      <c r="J89" s="31">
        <v>45959</v>
      </c>
      <c r="K89" s="31">
        <v>0</v>
      </c>
    </row>
    <row r="90" spans="1:11" x14ac:dyDescent="0.25">
      <c r="A90" s="35" t="s">
        <v>415</v>
      </c>
      <c r="B90" s="31">
        <v>-1</v>
      </c>
      <c r="C90" s="31">
        <v>3</v>
      </c>
      <c r="D90" s="31">
        <v>6</v>
      </c>
      <c r="E90" s="36">
        <v>47.58</v>
      </c>
      <c r="F90" s="36">
        <v>44.924999999999997</v>
      </c>
      <c r="G90" s="31">
        <v>0</v>
      </c>
      <c r="H90" s="31">
        <v>0</v>
      </c>
      <c r="I90" s="32">
        <v>0</v>
      </c>
      <c r="J90" s="31">
        <v>0</v>
      </c>
      <c r="K90" s="31">
        <v>0</v>
      </c>
    </row>
    <row r="91" spans="1:11" x14ac:dyDescent="0.25">
      <c r="A91" s="35" t="s">
        <v>499</v>
      </c>
      <c r="B91" s="31">
        <v>-1</v>
      </c>
      <c r="C91" s="31">
        <v>9</v>
      </c>
      <c r="D91" s="31">
        <v>5</v>
      </c>
      <c r="E91" s="36">
        <v>47.875</v>
      </c>
      <c r="F91" s="36">
        <v>43.244</v>
      </c>
      <c r="G91" s="31">
        <v>0</v>
      </c>
      <c r="H91" s="31">
        <v>0</v>
      </c>
      <c r="I91" s="32">
        <v>0</v>
      </c>
      <c r="J91" s="31">
        <v>0</v>
      </c>
      <c r="K91" s="31">
        <v>0</v>
      </c>
    </row>
    <row r="92" spans="1:11" x14ac:dyDescent="0.25">
      <c r="A92" s="35" t="s">
        <v>85</v>
      </c>
      <c r="B92" s="31">
        <v>-1</v>
      </c>
      <c r="C92" s="31">
        <v>3</v>
      </c>
      <c r="D92" s="31">
        <v>2</v>
      </c>
      <c r="E92" s="36">
        <v>60.402602071324772</v>
      </c>
      <c r="F92" s="36">
        <v>61.468332317001163</v>
      </c>
      <c r="G92" s="31">
        <v>12</v>
      </c>
      <c r="H92" s="31">
        <v>0</v>
      </c>
      <c r="I92" s="32">
        <v>0</v>
      </c>
      <c r="J92" s="31">
        <v>0</v>
      </c>
      <c r="K92" s="31">
        <v>0</v>
      </c>
    </row>
    <row r="93" spans="1:11" x14ac:dyDescent="0.25">
      <c r="A93" s="35" t="s">
        <v>87</v>
      </c>
      <c r="B93" s="31">
        <v>-1</v>
      </c>
      <c r="C93" s="31">
        <v>6</v>
      </c>
      <c r="D93" s="31">
        <v>2</v>
      </c>
      <c r="E93" s="36">
        <v>59.356995220704363</v>
      </c>
      <c r="F93" s="36">
        <v>67.230463635983099</v>
      </c>
      <c r="G93" s="31">
        <v>12</v>
      </c>
      <c r="H93" s="31">
        <v>0</v>
      </c>
      <c r="I93" s="32">
        <v>0</v>
      </c>
      <c r="J93" s="31">
        <v>0</v>
      </c>
      <c r="K93" s="31">
        <v>0</v>
      </c>
    </row>
    <row r="94" spans="1:11" x14ac:dyDescent="0.25">
      <c r="A94" s="35" t="s">
        <v>441</v>
      </c>
      <c r="B94" s="31">
        <v>-1</v>
      </c>
      <c r="C94" s="31">
        <v>3</v>
      </c>
      <c r="D94" s="31">
        <v>6</v>
      </c>
      <c r="E94" s="36">
        <v>39.215000000000003</v>
      </c>
      <c r="F94" s="36">
        <v>25.951000000000001</v>
      </c>
      <c r="G94" s="31">
        <v>0</v>
      </c>
      <c r="H94" s="31">
        <v>0</v>
      </c>
      <c r="I94" s="32">
        <v>0</v>
      </c>
      <c r="J94" s="31">
        <v>0</v>
      </c>
      <c r="K94" s="31">
        <v>0</v>
      </c>
    </row>
    <row r="95" spans="1:11" x14ac:dyDescent="0.25">
      <c r="A95" s="35" t="s">
        <v>341</v>
      </c>
      <c r="B95" s="31">
        <v>-1</v>
      </c>
      <c r="C95" s="31">
        <v>6</v>
      </c>
      <c r="D95" s="31">
        <v>9</v>
      </c>
      <c r="E95" s="36">
        <v>32.277999999999999</v>
      </c>
      <c r="F95" s="36">
        <v>10.914</v>
      </c>
      <c r="G95" s="31">
        <v>0</v>
      </c>
      <c r="H95" s="31">
        <v>0</v>
      </c>
      <c r="I95" s="32">
        <v>0</v>
      </c>
      <c r="J95" s="31">
        <v>0</v>
      </c>
      <c r="K95" s="31">
        <v>0</v>
      </c>
    </row>
    <row r="96" spans="1:11" x14ac:dyDescent="0.25">
      <c r="A96" s="35" t="s">
        <v>423</v>
      </c>
      <c r="B96" s="31">
        <v>-1</v>
      </c>
      <c r="C96" s="31">
        <v>9</v>
      </c>
      <c r="D96" s="31">
        <v>4</v>
      </c>
      <c r="E96" s="36">
        <v>52.018000000000001</v>
      </c>
      <c r="F96" s="36">
        <v>50.24</v>
      </c>
      <c r="G96" s="31">
        <v>4</v>
      </c>
      <c r="H96" s="31">
        <v>0</v>
      </c>
      <c r="I96" s="32">
        <v>45995</v>
      </c>
      <c r="J96" s="31">
        <v>0</v>
      </c>
      <c r="K96" s="31">
        <v>0</v>
      </c>
    </row>
    <row r="97" spans="1:11" x14ac:dyDescent="0.25">
      <c r="A97" s="35" t="s">
        <v>335</v>
      </c>
      <c r="B97" s="31">
        <v>-1</v>
      </c>
      <c r="C97" s="31">
        <v>3</v>
      </c>
      <c r="D97" s="31">
        <v>7</v>
      </c>
      <c r="E97" s="36">
        <v>29.802</v>
      </c>
      <c r="F97" s="36">
        <v>16.038</v>
      </c>
      <c r="G97" s="31">
        <v>0</v>
      </c>
      <c r="H97" s="31">
        <v>0</v>
      </c>
      <c r="I97" s="32">
        <v>0</v>
      </c>
      <c r="J97" s="31">
        <v>0</v>
      </c>
      <c r="K97" s="31">
        <v>0</v>
      </c>
    </row>
    <row r="98" spans="1:11" x14ac:dyDescent="0.25">
      <c r="A98" s="35" t="s">
        <v>361</v>
      </c>
      <c r="B98" s="31">
        <v>-1</v>
      </c>
      <c r="C98" s="31">
        <v>9</v>
      </c>
      <c r="D98" s="31">
        <v>2</v>
      </c>
      <c r="E98" s="36">
        <v>24.686268780453943</v>
      </c>
      <c r="F98" s="36">
        <v>11.129057304731305</v>
      </c>
      <c r="G98" s="31">
        <v>0</v>
      </c>
      <c r="H98" s="31">
        <v>0</v>
      </c>
      <c r="I98" s="32">
        <v>0</v>
      </c>
      <c r="J98" s="31">
        <v>0</v>
      </c>
      <c r="K98" s="31">
        <v>0</v>
      </c>
    </row>
    <row r="99" spans="1:11" x14ac:dyDescent="0.25">
      <c r="A99" s="35" t="s">
        <v>348</v>
      </c>
      <c r="B99" s="31">
        <v>-1</v>
      </c>
      <c r="C99" s="31">
        <v>6</v>
      </c>
      <c r="D99" s="31">
        <v>6</v>
      </c>
      <c r="E99" s="36">
        <v>27.638941185473342</v>
      </c>
      <c r="F99" s="36">
        <v>12.850911807362266</v>
      </c>
      <c r="G99" s="31">
        <v>0</v>
      </c>
      <c r="H99" s="31">
        <v>0</v>
      </c>
      <c r="I99" s="32">
        <v>0</v>
      </c>
      <c r="J99" s="31">
        <v>0</v>
      </c>
      <c r="K99" s="31">
        <v>0</v>
      </c>
    </row>
    <row r="100" spans="1:11" x14ac:dyDescent="0.25">
      <c r="A100" s="35" t="s">
        <v>401</v>
      </c>
      <c r="B100" s="31">
        <v>-1</v>
      </c>
      <c r="C100" s="31">
        <v>6</v>
      </c>
      <c r="D100" s="31">
        <v>6</v>
      </c>
      <c r="E100" s="36">
        <v>50.462000000000003</v>
      </c>
      <c r="F100" s="36">
        <v>56.365000000000002</v>
      </c>
      <c r="G100" s="31">
        <v>0</v>
      </c>
      <c r="H100" s="31">
        <v>0</v>
      </c>
      <c r="I100" s="32">
        <v>0</v>
      </c>
      <c r="J100" s="31">
        <v>46010</v>
      </c>
      <c r="K100" s="31">
        <v>0</v>
      </c>
    </row>
    <row r="101" spans="1:11" x14ac:dyDescent="0.25">
      <c r="A101" s="35" t="s">
        <v>75</v>
      </c>
      <c r="B101" s="31">
        <v>-1</v>
      </c>
      <c r="C101" s="31">
        <v>6</v>
      </c>
      <c r="D101" s="31">
        <v>2</v>
      </c>
      <c r="E101" s="36">
        <v>60.976694594390544</v>
      </c>
      <c r="F101" s="36">
        <v>64.222020944985672</v>
      </c>
      <c r="G101" s="31">
        <v>4</v>
      </c>
      <c r="H101" s="31">
        <v>0</v>
      </c>
      <c r="I101" s="32">
        <v>0</v>
      </c>
      <c r="J101" s="31">
        <v>0</v>
      </c>
      <c r="K101" s="31">
        <v>0</v>
      </c>
    </row>
    <row r="102" spans="1:11" x14ac:dyDescent="0.25">
      <c r="A102" s="35" t="s">
        <v>79</v>
      </c>
      <c r="B102" s="31">
        <v>-1</v>
      </c>
      <c r="C102" s="31">
        <v>3</v>
      </c>
      <c r="D102" s="31">
        <v>4</v>
      </c>
      <c r="E102" s="36">
        <v>58.99716640152684</v>
      </c>
      <c r="F102" s="36">
        <v>62.022637781021714</v>
      </c>
      <c r="G102" s="31">
        <v>4</v>
      </c>
      <c r="H102" s="31">
        <v>0</v>
      </c>
      <c r="I102" s="32">
        <v>0</v>
      </c>
      <c r="J102" s="31">
        <v>0</v>
      </c>
      <c r="K102" s="31">
        <v>0</v>
      </c>
    </row>
    <row r="103" spans="1:11" x14ac:dyDescent="0.25">
      <c r="A103" s="35" t="s">
        <v>77</v>
      </c>
      <c r="B103" s="31">
        <v>-1</v>
      </c>
      <c r="C103" s="31">
        <v>6</v>
      </c>
      <c r="D103" s="31">
        <v>2</v>
      </c>
      <c r="E103" s="36">
        <v>62.314868108950606</v>
      </c>
      <c r="F103" s="36">
        <v>67.22502033004109</v>
      </c>
      <c r="G103" s="31">
        <v>4</v>
      </c>
      <c r="H103" s="31">
        <v>0</v>
      </c>
      <c r="I103" s="32">
        <v>0</v>
      </c>
      <c r="J103" s="31">
        <v>0</v>
      </c>
      <c r="K103" s="31">
        <v>0</v>
      </c>
    </row>
    <row r="104" spans="1:11" x14ac:dyDescent="0.25">
      <c r="A104" s="35" t="s">
        <v>427</v>
      </c>
      <c r="B104" s="31">
        <v>-1</v>
      </c>
      <c r="C104" s="31">
        <v>9</v>
      </c>
      <c r="D104" s="31">
        <v>4</v>
      </c>
      <c r="E104" s="36">
        <v>53.65</v>
      </c>
      <c r="F104" s="36">
        <v>40.372999999999998</v>
      </c>
      <c r="G104" s="31">
        <v>20</v>
      </c>
      <c r="H104" s="31">
        <v>0</v>
      </c>
      <c r="I104" s="32">
        <v>0</v>
      </c>
      <c r="J104" s="31">
        <v>0</v>
      </c>
      <c r="K104" s="31">
        <v>0</v>
      </c>
    </row>
    <row r="105" spans="1:11" x14ac:dyDescent="0.25">
      <c r="A105" s="35" t="s">
        <v>73</v>
      </c>
      <c r="B105" s="31">
        <v>-1</v>
      </c>
      <c r="C105" s="31">
        <v>6</v>
      </c>
      <c r="D105" s="31">
        <v>2</v>
      </c>
      <c r="E105" s="36">
        <v>60.365590182737414</v>
      </c>
      <c r="F105" s="36">
        <v>62.57463221719739</v>
      </c>
      <c r="G105" s="31">
        <v>4</v>
      </c>
      <c r="H105" s="31">
        <v>0</v>
      </c>
      <c r="I105" s="32">
        <v>0</v>
      </c>
      <c r="J105" s="31">
        <v>0</v>
      </c>
      <c r="K105" s="31">
        <v>0</v>
      </c>
    </row>
    <row r="106" spans="1:11" x14ac:dyDescent="0.25">
      <c r="A106" s="35" t="s">
        <v>83</v>
      </c>
      <c r="B106" s="31">
        <v>-1</v>
      </c>
      <c r="C106" s="31">
        <v>6</v>
      </c>
      <c r="D106" s="31">
        <v>2</v>
      </c>
      <c r="E106" s="36">
        <v>61.077576800657852</v>
      </c>
      <c r="F106" s="36">
        <v>66.556960467694097</v>
      </c>
      <c r="G106" s="31">
        <v>5</v>
      </c>
      <c r="H106" s="31">
        <v>0</v>
      </c>
      <c r="I106" s="32">
        <v>0</v>
      </c>
      <c r="J106" s="31">
        <v>0</v>
      </c>
      <c r="K106" s="31">
        <v>0</v>
      </c>
    </row>
    <row r="107" spans="1:11" x14ac:dyDescent="0.25">
      <c r="A107" s="35" t="s">
        <v>69</v>
      </c>
      <c r="B107" s="31">
        <v>-1</v>
      </c>
      <c r="C107" s="31">
        <v>6</v>
      </c>
      <c r="D107" s="31">
        <v>2</v>
      </c>
      <c r="E107" s="36">
        <v>60.260720592869859</v>
      </c>
      <c r="F107" s="36">
        <v>65.359713960774201</v>
      </c>
      <c r="G107" s="31">
        <v>3</v>
      </c>
      <c r="H107" s="31">
        <v>0</v>
      </c>
      <c r="I107" s="32">
        <v>0</v>
      </c>
      <c r="J107" s="31">
        <v>0</v>
      </c>
      <c r="K107" s="31">
        <v>0</v>
      </c>
    </row>
    <row r="108" spans="1:11" x14ac:dyDescent="0.25">
      <c r="A108" s="35" t="s">
        <v>429</v>
      </c>
      <c r="B108" s="31">
        <v>-1</v>
      </c>
      <c r="C108" s="31">
        <v>3</v>
      </c>
      <c r="D108" s="31">
        <v>6</v>
      </c>
      <c r="E108" s="36">
        <v>47.094999999999999</v>
      </c>
      <c r="F108" s="36">
        <v>51.158000000000001</v>
      </c>
      <c r="G108" s="31">
        <v>0</v>
      </c>
      <c r="H108" s="31">
        <v>0</v>
      </c>
      <c r="I108" s="32">
        <v>45995</v>
      </c>
      <c r="J108" s="31">
        <v>45974</v>
      </c>
      <c r="K108" s="31">
        <v>0</v>
      </c>
    </row>
    <row r="109" spans="1:11" x14ac:dyDescent="0.25">
      <c r="A109" s="35" t="s">
        <v>71</v>
      </c>
      <c r="B109" s="31">
        <v>-1</v>
      </c>
      <c r="C109" s="31">
        <v>6</v>
      </c>
      <c r="D109" s="31">
        <v>4</v>
      </c>
      <c r="E109" s="36">
        <v>59.232793553422219</v>
      </c>
      <c r="F109" s="36">
        <v>61.624783851624343</v>
      </c>
      <c r="G109" s="31">
        <v>2</v>
      </c>
      <c r="H109" s="31">
        <v>0</v>
      </c>
      <c r="I109" s="32">
        <v>0</v>
      </c>
      <c r="J109" s="31">
        <v>0</v>
      </c>
      <c r="K109" s="31">
        <v>0</v>
      </c>
    </row>
    <row r="110" spans="1:11" x14ac:dyDescent="0.25">
      <c r="A110" s="35" t="s">
        <v>374</v>
      </c>
      <c r="B110" s="31">
        <v>-1</v>
      </c>
      <c r="C110" s="31">
        <v>9</v>
      </c>
      <c r="D110" s="31">
        <v>5</v>
      </c>
      <c r="E110" s="36">
        <v>39.804078845175582</v>
      </c>
      <c r="F110" s="36">
        <v>28.569207385374767</v>
      </c>
      <c r="G110" s="31">
        <v>0</v>
      </c>
      <c r="H110" s="31">
        <v>0</v>
      </c>
      <c r="I110" s="32">
        <v>0</v>
      </c>
      <c r="J110" s="31">
        <v>0</v>
      </c>
      <c r="K110" s="31">
        <v>0</v>
      </c>
    </row>
    <row r="111" spans="1:11" x14ac:dyDescent="0.25">
      <c r="A111" s="35" t="s">
        <v>66</v>
      </c>
      <c r="B111" s="31">
        <v>-1</v>
      </c>
      <c r="C111" s="31">
        <v>6</v>
      </c>
      <c r="D111" s="31">
        <v>4</v>
      </c>
      <c r="E111" s="36">
        <v>58.738008792699652</v>
      </c>
      <c r="F111" s="36">
        <v>61.798840411250104</v>
      </c>
      <c r="G111" s="31">
        <v>2</v>
      </c>
      <c r="H111" s="31">
        <v>0</v>
      </c>
      <c r="I111" s="32">
        <v>0</v>
      </c>
      <c r="J111" s="31">
        <v>0</v>
      </c>
      <c r="K111" s="31">
        <v>0</v>
      </c>
    </row>
    <row r="112" spans="1:11" x14ac:dyDescent="0.25">
      <c r="A112" s="35" t="s">
        <v>459</v>
      </c>
      <c r="B112" s="31">
        <v>-1</v>
      </c>
      <c r="C112" s="31">
        <v>6</v>
      </c>
      <c r="D112" s="31">
        <v>4</v>
      </c>
      <c r="E112" s="36">
        <v>49.2</v>
      </c>
      <c r="F112" s="36">
        <v>50.45</v>
      </c>
      <c r="G112" s="31">
        <v>0</v>
      </c>
      <c r="H112" s="31">
        <v>0</v>
      </c>
      <c r="I112" s="32">
        <v>0</v>
      </c>
      <c r="J112" s="31">
        <v>0</v>
      </c>
      <c r="K112" s="31">
        <v>0</v>
      </c>
    </row>
    <row r="113" spans="1:11" x14ac:dyDescent="0.25">
      <c r="A113" s="35" t="s">
        <v>514</v>
      </c>
      <c r="B113" s="31">
        <v>-1</v>
      </c>
      <c r="C113" s="31">
        <v>9</v>
      </c>
      <c r="D113" s="31">
        <v>2</v>
      </c>
      <c r="E113" s="36">
        <v>51.838396395001517</v>
      </c>
      <c r="F113" s="36">
        <v>59.143233503671851</v>
      </c>
      <c r="G113" s="31">
        <v>2</v>
      </c>
      <c r="H113" s="31">
        <v>0</v>
      </c>
      <c r="I113" s="32">
        <v>46055</v>
      </c>
      <c r="J113" s="31">
        <v>46051</v>
      </c>
      <c r="K113" s="31">
        <v>0</v>
      </c>
    </row>
    <row r="114" spans="1:11" x14ac:dyDescent="0.25">
      <c r="A114" s="35" t="s">
        <v>455</v>
      </c>
      <c r="B114" s="31">
        <v>-1</v>
      </c>
      <c r="C114" s="31">
        <v>3</v>
      </c>
      <c r="D114" s="31">
        <v>2</v>
      </c>
      <c r="E114" s="36">
        <v>52.637</v>
      </c>
      <c r="F114" s="36">
        <v>48.238999999999997</v>
      </c>
      <c r="G114" s="31">
        <v>1</v>
      </c>
      <c r="H114" s="31">
        <v>0</v>
      </c>
      <c r="I114" s="32">
        <v>0</v>
      </c>
      <c r="J114" s="31">
        <v>0</v>
      </c>
      <c r="K114" s="31">
        <v>0</v>
      </c>
    </row>
    <row r="115" spans="1:11" x14ac:dyDescent="0.25">
      <c r="A115" s="35" t="s">
        <v>501</v>
      </c>
      <c r="B115" s="31">
        <v>-1</v>
      </c>
      <c r="C115" s="31">
        <v>6</v>
      </c>
      <c r="D115" s="31">
        <v>9</v>
      </c>
      <c r="E115" s="36">
        <v>31.86</v>
      </c>
      <c r="F115" s="36">
        <v>15.087999999999999</v>
      </c>
      <c r="G115" s="31">
        <v>0</v>
      </c>
      <c r="H115" s="31">
        <v>0</v>
      </c>
      <c r="I115" s="32">
        <v>0</v>
      </c>
      <c r="J115" s="31">
        <v>0</v>
      </c>
      <c r="K115" s="31">
        <v>0</v>
      </c>
    </row>
    <row r="116" spans="1:11" x14ac:dyDescent="0.25">
      <c r="A116" s="35" t="s">
        <v>487</v>
      </c>
      <c r="B116" s="31">
        <v>-1</v>
      </c>
      <c r="C116" s="31">
        <v>3</v>
      </c>
      <c r="D116" s="31">
        <v>6</v>
      </c>
      <c r="E116" s="36">
        <v>50.473999999999997</v>
      </c>
      <c r="F116" s="36">
        <v>50.258000000000003</v>
      </c>
      <c r="G116" s="31">
        <v>0</v>
      </c>
      <c r="H116" s="31">
        <v>0</v>
      </c>
      <c r="I116" s="32">
        <v>0</v>
      </c>
      <c r="J116" s="31">
        <v>0</v>
      </c>
      <c r="K116" s="31">
        <v>0</v>
      </c>
    </row>
    <row r="117" spans="1:11" x14ac:dyDescent="0.25">
      <c r="A117" s="35" t="s">
        <v>337</v>
      </c>
      <c r="B117" s="31">
        <v>-1</v>
      </c>
      <c r="C117" s="31">
        <v>6</v>
      </c>
      <c r="D117" s="31">
        <v>9</v>
      </c>
      <c r="E117" s="36">
        <v>35.043999999999997</v>
      </c>
      <c r="F117" s="36">
        <v>13.288</v>
      </c>
      <c r="G117" s="31">
        <v>0</v>
      </c>
      <c r="H117" s="31">
        <v>0</v>
      </c>
      <c r="I117" s="32">
        <v>0</v>
      </c>
      <c r="J117" s="31">
        <v>0</v>
      </c>
      <c r="K117" s="31">
        <v>0</v>
      </c>
    </row>
    <row r="118" spans="1:11" x14ac:dyDescent="0.25">
      <c r="A118" s="35" t="s">
        <v>346</v>
      </c>
      <c r="B118" s="31">
        <v>-1</v>
      </c>
      <c r="C118" s="31">
        <v>6</v>
      </c>
      <c r="D118" s="31">
        <v>6</v>
      </c>
      <c r="E118" s="36">
        <v>47.516246090224691</v>
      </c>
      <c r="F118" s="36">
        <v>43.624007885373793</v>
      </c>
      <c r="G118" s="31">
        <v>0</v>
      </c>
      <c r="H118" s="31">
        <v>0</v>
      </c>
      <c r="I118" s="32">
        <v>0</v>
      </c>
      <c r="J118" s="31">
        <v>0</v>
      </c>
      <c r="K118" s="31">
        <v>0</v>
      </c>
    </row>
    <row r="119" spans="1:11" x14ac:dyDescent="0.25">
      <c r="A119" s="35" t="s">
        <v>365</v>
      </c>
      <c r="B119" s="31">
        <v>-1</v>
      </c>
      <c r="C119" s="31">
        <v>0</v>
      </c>
      <c r="D119" s="31">
        <v>6</v>
      </c>
      <c r="E119" s="36">
        <v>48.811040069258382</v>
      </c>
      <c r="F119" s="36">
        <v>49.909640437134755</v>
      </c>
      <c r="G119" s="31">
        <v>0</v>
      </c>
      <c r="H119" s="31">
        <v>0</v>
      </c>
      <c r="I119" s="32">
        <v>0</v>
      </c>
      <c r="J119" s="31">
        <v>0</v>
      </c>
      <c r="K119" s="31">
        <v>0</v>
      </c>
    </row>
    <row r="120" spans="1:11" x14ac:dyDescent="0.25">
      <c r="A120" s="35" t="s">
        <v>391</v>
      </c>
      <c r="B120" s="31">
        <v>-1</v>
      </c>
      <c r="C120" s="31">
        <v>6</v>
      </c>
      <c r="D120" s="31">
        <v>4</v>
      </c>
      <c r="E120" s="36">
        <v>51.518999999999998</v>
      </c>
      <c r="F120" s="36">
        <v>46.860999999999997</v>
      </c>
      <c r="G120" s="31">
        <v>29</v>
      </c>
      <c r="H120" s="31">
        <v>0</v>
      </c>
      <c r="I120" s="32">
        <v>0</v>
      </c>
      <c r="J120" s="31">
        <v>0</v>
      </c>
      <c r="K120" s="31">
        <v>0</v>
      </c>
    </row>
    <row r="121" spans="1:11" x14ac:dyDescent="0.25">
      <c r="A121" s="35" t="s">
        <v>357</v>
      </c>
      <c r="B121" s="31">
        <v>-1</v>
      </c>
      <c r="C121" s="31">
        <v>6</v>
      </c>
      <c r="D121" s="31">
        <v>4</v>
      </c>
      <c r="E121" s="36">
        <v>38.910613929441602</v>
      </c>
      <c r="F121" s="36">
        <v>35.700020933132933</v>
      </c>
      <c r="G121" s="31">
        <v>0</v>
      </c>
      <c r="H121" s="31">
        <v>0</v>
      </c>
      <c r="I121" s="32">
        <v>0</v>
      </c>
      <c r="J121" s="31">
        <v>0</v>
      </c>
      <c r="K121" s="31">
        <v>0</v>
      </c>
    </row>
    <row r="122" spans="1:11" x14ac:dyDescent="0.25">
      <c r="A122" s="35" t="s">
        <v>491</v>
      </c>
      <c r="B122" s="31">
        <v>-1</v>
      </c>
      <c r="C122" s="31">
        <v>9</v>
      </c>
      <c r="D122" s="31">
        <v>6</v>
      </c>
      <c r="E122" s="36">
        <v>45.185000000000002</v>
      </c>
      <c r="F122" s="36">
        <v>42.813000000000002</v>
      </c>
      <c r="G122" s="31">
        <v>0</v>
      </c>
      <c r="H122" s="31">
        <v>0</v>
      </c>
      <c r="I122" s="32">
        <v>46020</v>
      </c>
      <c r="J122" s="31">
        <v>0</v>
      </c>
      <c r="K122" s="31">
        <v>0</v>
      </c>
    </row>
    <row r="123" spans="1:11" x14ac:dyDescent="0.25">
      <c r="A123" s="35" t="s">
        <v>399</v>
      </c>
      <c r="B123" s="31">
        <v>-1</v>
      </c>
      <c r="C123" s="31">
        <v>9</v>
      </c>
      <c r="D123" s="31">
        <v>2</v>
      </c>
      <c r="E123" s="36">
        <v>56.033000000000001</v>
      </c>
      <c r="F123" s="36">
        <v>58.073</v>
      </c>
      <c r="G123" s="31">
        <v>9</v>
      </c>
      <c r="H123" s="31">
        <v>0</v>
      </c>
      <c r="I123" s="32">
        <v>0</v>
      </c>
      <c r="J123" s="31">
        <v>0</v>
      </c>
      <c r="K123" s="31">
        <v>0</v>
      </c>
    </row>
    <row r="124" spans="1:11" x14ac:dyDescent="0.25">
      <c r="A124" s="35" t="s">
        <v>493</v>
      </c>
      <c r="B124" s="31">
        <v>-1</v>
      </c>
      <c r="C124" s="31">
        <v>12</v>
      </c>
      <c r="D124" s="31">
        <v>2</v>
      </c>
      <c r="E124" s="36">
        <v>54.317999999999998</v>
      </c>
      <c r="F124" s="36">
        <v>61.17</v>
      </c>
      <c r="G124" s="31">
        <v>2</v>
      </c>
      <c r="H124" s="31">
        <v>0</v>
      </c>
      <c r="I124" s="32">
        <v>46020</v>
      </c>
      <c r="J124" s="31">
        <v>46006</v>
      </c>
      <c r="K124" s="31">
        <v>0</v>
      </c>
    </row>
    <row r="125" spans="1:11" x14ac:dyDescent="0.25">
      <c r="A125" s="35" t="s">
        <v>89</v>
      </c>
      <c r="B125" s="31">
        <v>-1</v>
      </c>
      <c r="C125" s="31">
        <v>6</v>
      </c>
      <c r="D125" s="31">
        <v>6</v>
      </c>
      <c r="E125" s="36">
        <v>42.930920678903831</v>
      </c>
      <c r="F125" s="36">
        <v>36.287505163192591</v>
      </c>
      <c r="G125" s="31">
        <v>0</v>
      </c>
      <c r="H125" s="31">
        <v>0</v>
      </c>
      <c r="I125" s="32">
        <v>0</v>
      </c>
      <c r="J125" s="31">
        <v>0</v>
      </c>
      <c r="K125" s="31">
        <v>0</v>
      </c>
    </row>
    <row r="126" spans="1:11" x14ac:dyDescent="0.25">
      <c r="A126" s="35" t="s">
        <v>495</v>
      </c>
      <c r="B126" s="31">
        <v>-1</v>
      </c>
      <c r="C126" s="31">
        <v>12</v>
      </c>
      <c r="D126" s="31">
        <v>6</v>
      </c>
      <c r="E126" s="36">
        <v>35.838999999999999</v>
      </c>
      <c r="F126" s="36">
        <v>11.167999999999999</v>
      </c>
      <c r="G126" s="31">
        <v>0</v>
      </c>
      <c r="H126" s="31">
        <v>0</v>
      </c>
      <c r="I126" s="32">
        <v>0</v>
      </c>
      <c r="J126" s="31">
        <v>0</v>
      </c>
      <c r="K126" s="31">
        <v>0</v>
      </c>
    </row>
    <row r="127" spans="1:11" x14ac:dyDescent="0.25">
      <c r="A127" s="35" t="s">
        <v>421</v>
      </c>
      <c r="B127" s="31">
        <v>-1</v>
      </c>
      <c r="C127" s="31">
        <v>6</v>
      </c>
      <c r="D127" s="31">
        <v>2</v>
      </c>
      <c r="E127" s="36">
        <v>80.73</v>
      </c>
      <c r="F127" s="36">
        <v>98.697999999999993</v>
      </c>
      <c r="G127" s="31">
        <v>65</v>
      </c>
      <c r="H127" s="31">
        <v>0</v>
      </c>
      <c r="I127" s="32">
        <v>0</v>
      </c>
      <c r="J127" s="31">
        <v>46063</v>
      </c>
      <c r="K127" s="31">
        <v>0</v>
      </c>
    </row>
    <row r="128" spans="1:11" x14ac:dyDescent="0.25">
      <c r="A128" s="35" t="s">
        <v>497</v>
      </c>
      <c r="B128" s="31">
        <v>-1</v>
      </c>
      <c r="C128" s="31">
        <v>9</v>
      </c>
      <c r="D128" s="31">
        <v>3</v>
      </c>
      <c r="E128" s="36">
        <v>13.41</v>
      </c>
      <c r="F128" s="36">
        <v>8.0000000000000002E-3</v>
      </c>
      <c r="G128" s="31">
        <v>0</v>
      </c>
      <c r="H128" s="31">
        <v>0</v>
      </c>
      <c r="I128" s="32">
        <v>0</v>
      </c>
      <c r="J128" s="31">
        <v>0</v>
      </c>
      <c r="K128" s="31">
        <v>0</v>
      </c>
    </row>
    <row r="129" spans="1:11" x14ac:dyDescent="0.25">
      <c r="A129" s="35" t="s">
        <v>479</v>
      </c>
      <c r="B129" s="31">
        <v>-1</v>
      </c>
      <c r="C129" s="31">
        <v>3</v>
      </c>
      <c r="D129" s="31">
        <v>4</v>
      </c>
      <c r="E129" s="36">
        <v>47.268000000000001</v>
      </c>
      <c r="F129" s="36">
        <v>46.018999999999998</v>
      </c>
      <c r="G129" s="31">
        <v>0</v>
      </c>
      <c r="H129" s="31">
        <v>0</v>
      </c>
      <c r="I129" s="32">
        <v>0</v>
      </c>
      <c r="J129" s="31">
        <v>0</v>
      </c>
      <c r="K129" s="31">
        <v>0</v>
      </c>
    </row>
    <row r="130" spans="1:11" x14ac:dyDescent="0.25">
      <c r="A130" s="35" t="s">
        <v>97</v>
      </c>
      <c r="B130" s="31">
        <v>-1</v>
      </c>
      <c r="C130" s="31">
        <v>9</v>
      </c>
      <c r="D130" s="31">
        <v>8</v>
      </c>
      <c r="E130" s="36">
        <v>44.573106383134608</v>
      </c>
      <c r="F130" s="36">
        <v>16.201301614231824</v>
      </c>
      <c r="G130" s="31">
        <v>0</v>
      </c>
      <c r="H130" s="31">
        <v>0</v>
      </c>
      <c r="I130" s="32">
        <v>0</v>
      </c>
      <c r="J130" s="31">
        <v>0</v>
      </c>
      <c r="K130" s="31">
        <v>0</v>
      </c>
    </row>
    <row r="131" spans="1:11" x14ac:dyDescent="0.25">
      <c r="A131" s="35" t="s">
        <v>548</v>
      </c>
      <c r="B131" s="31">
        <v>2</v>
      </c>
      <c r="C131" s="31">
        <v>825</v>
      </c>
      <c r="D131" s="31">
        <v>406</v>
      </c>
      <c r="E131" s="36">
        <v>54.609180996089364</v>
      </c>
      <c r="F131" s="36">
        <v>60.705044621035618</v>
      </c>
      <c r="G131" s="31">
        <v>15.204724409448819</v>
      </c>
      <c r="H131" s="31">
        <v>0</v>
      </c>
      <c r="I131" s="32">
        <v>7975.2598425196848</v>
      </c>
      <c r="J131" s="31">
        <v>17754.511811023622</v>
      </c>
      <c r="K131" s="31">
        <v>4346.464566929134</v>
      </c>
    </row>
    <row r="132" spans="1:11" x14ac:dyDescent="0.25">
      <c r="A132"/>
      <c r="B132"/>
      <c r="C132"/>
      <c r="D132"/>
      <c r="E132"/>
      <c r="F132"/>
      <c r="G132"/>
      <c r="H132"/>
      <c r="I132"/>
      <c r="J132"/>
      <c r="K132"/>
    </row>
    <row r="133" spans="1:11" x14ac:dyDescent="0.25">
      <c r="A133"/>
      <c r="B133"/>
      <c r="C133"/>
      <c r="D133"/>
      <c r="E133"/>
      <c r="F133"/>
      <c r="G133"/>
      <c r="H133"/>
      <c r="I133"/>
      <c r="J133"/>
      <c r="K133"/>
    </row>
    <row r="134" spans="1:11" x14ac:dyDescent="0.25">
      <c r="A134"/>
      <c r="B134"/>
      <c r="C134"/>
      <c r="D134"/>
      <c r="E134"/>
      <c r="F134"/>
      <c r="G134"/>
      <c r="H134"/>
      <c r="I134"/>
      <c r="J134"/>
      <c r="K134"/>
    </row>
    <row r="135" spans="1:11" x14ac:dyDescent="0.25">
      <c r="A135"/>
      <c r="B135"/>
      <c r="C135"/>
      <c r="D135"/>
      <c r="E135"/>
      <c r="F135"/>
      <c r="G135"/>
      <c r="H135"/>
      <c r="I135"/>
      <c r="J135"/>
      <c r="K135"/>
    </row>
    <row r="136" spans="1:11" x14ac:dyDescent="0.25">
      <c r="A136"/>
      <c r="B136"/>
      <c r="C136"/>
      <c r="D136"/>
      <c r="E136"/>
      <c r="F136"/>
      <c r="G136"/>
      <c r="H136"/>
      <c r="I136"/>
      <c r="J136"/>
      <c r="K136"/>
    </row>
    <row r="137" spans="1:11" x14ac:dyDescent="0.25">
      <c r="A137"/>
      <c r="B137"/>
      <c r="C137"/>
      <c r="D137"/>
      <c r="E137"/>
      <c r="F137"/>
      <c r="G137"/>
      <c r="H137"/>
      <c r="I137"/>
      <c r="J137"/>
      <c r="K137"/>
    </row>
    <row r="138" spans="1:11" x14ac:dyDescent="0.25">
      <c r="A138"/>
      <c r="B138"/>
      <c r="C138"/>
      <c r="D138"/>
      <c r="E138"/>
      <c r="F138"/>
      <c r="G138"/>
      <c r="H138"/>
      <c r="I138"/>
      <c r="J138"/>
      <c r="K138"/>
    </row>
    <row r="139" spans="1:11" x14ac:dyDescent="0.25">
      <c r="A139"/>
      <c r="B139"/>
      <c r="C139"/>
      <c r="D139"/>
      <c r="E139"/>
      <c r="F139"/>
      <c r="G139"/>
      <c r="H139"/>
      <c r="I139"/>
      <c r="J139"/>
      <c r="K139"/>
    </row>
    <row r="140" spans="1:11" x14ac:dyDescent="0.25">
      <c r="A140"/>
      <c r="B140"/>
      <c r="C140"/>
      <c r="D140"/>
      <c r="E140"/>
      <c r="F140"/>
      <c r="G140"/>
      <c r="H140"/>
      <c r="I140"/>
      <c r="J140"/>
      <c r="K140"/>
    </row>
    <row r="141" spans="1:11" x14ac:dyDescent="0.25">
      <c r="A141"/>
      <c r="B141"/>
      <c r="C141"/>
      <c r="D141"/>
      <c r="E141"/>
      <c r="F141"/>
      <c r="G141"/>
      <c r="H141"/>
      <c r="I141"/>
      <c r="J141"/>
      <c r="K141"/>
    </row>
    <row r="142" spans="1:11" x14ac:dyDescent="0.25">
      <c r="A142"/>
      <c r="B142"/>
      <c r="C142"/>
      <c r="D142"/>
      <c r="E142"/>
      <c r="F142"/>
      <c r="G142"/>
      <c r="H142"/>
      <c r="I142"/>
      <c r="J142"/>
      <c r="K142"/>
    </row>
    <row r="143" spans="1:11" x14ac:dyDescent="0.25">
      <c r="A143"/>
      <c r="B143"/>
      <c r="C143"/>
      <c r="D143"/>
      <c r="E143"/>
      <c r="F143"/>
      <c r="G143"/>
      <c r="H143"/>
      <c r="I143"/>
      <c r="J143"/>
      <c r="K143"/>
    </row>
    <row r="144" spans="1:11" x14ac:dyDescent="0.25">
      <c r="A144"/>
      <c r="B144"/>
      <c r="C144"/>
      <c r="D144"/>
      <c r="E144"/>
      <c r="F144"/>
      <c r="G144"/>
      <c r="H144"/>
      <c r="I144"/>
      <c r="J144"/>
      <c r="K144"/>
    </row>
    <row r="145" spans="1:11" x14ac:dyDescent="0.25">
      <c r="A145"/>
      <c r="B145"/>
      <c r="C145"/>
      <c r="D145"/>
      <c r="E145"/>
      <c r="F145"/>
      <c r="G145"/>
      <c r="H145"/>
      <c r="I145"/>
      <c r="J145"/>
      <c r="K145"/>
    </row>
    <row r="146" spans="1:11" x14ac:dyDescent="0.25">
      <c r="A146"/>
      <c r="B146"/>
      <c r="C146"/>
      <c r="D146"/>
      <c r="E146"/>
      <c r="F146"/>
      <c r="G146"/>
      <c r="H146"/>
      <c r="I146"/>
      <c r="J146"/>
      <c r="K146"/>
    </row>
    <row r="147" spans="1:11" x14ac:dyDescent="0.25">
      <c r="A147"/>
      <c r="B147"/>
      <c r="C147"/>
      <c r="D147"/>
      <c r="E147"/>
      <c r="F147"/>
      <c r="G147"/>
      <c r="H147"/>
      <c r="I147"/>
      <c r="J147"/>
      <c r="K147"/>
    </row>
    <row r="148" spans="1:11" x14ac:dyDescent="0.25">
      <c r="A148"/>
      <c r="B148"/>
      <c r="C148"/>
      <c r="D148"/>
      <c r="E148"/>
      <c r="F148"/>
      <c r="G148"/>
      <c r="H148"/>
      <c r="I148"/>
      <c r="J148"/>
      <c r="K148"/>
    </row>
    <row r="149" spans="1:11" x14ac:dyDescent="0.25">
      <c r="A149"/>
      <c r="B149"/>
      <c r="C149"/>
      <c r="D149"/>
      <c r="E149"/>
      <c r="F149"/>
      <c r="G149"/>
      <c r="H149"/>
      <c r="I149"/>
      <c r="J149"/>
      <c r="K149"/>
    </row>
    <row r="150" spans="1:11" x14ac:dyDescent="0.25">
      <c r="A150"/>
      <c r="B150"/>
      <c r="C150"/>
      <c r="D150"/>
      <c r="E150"/>
      <c r="F150"/>
      <c r="G150"/>
      <c r="H150"/>
      <c r="I150"/>
      <c r="J150"/>
      <c r="K150"/>
    </row>
    <row r="151" spans="1:11" x14ac:dyDescent="0.25">
      <c r="A151"/>
      <c r="B151"/>
      <c r="C151"/>
      <c r="D151"/>
      <c r="E151"/>
      <c r="F151"/>
      <c r="G151"/>
      <c r="H151"/>
      <c r="I151"/>
      <c r="J151"/>
      <c r="K151"/>
    </row>
    <row r="152" spans="1:11" x14ac:dyDescent="0.25">
      <c r="A152"/>
      <c r="B152"/>
      <c r="C152"/>
      <c r="D152"/>
      <c r="E152"/>
      <c r="F152"/>
      <c r="G152"/>
      <c r="H152"/>
      <c r="I152"/>
      <c r="J152"/>
      <c r="K152"/>
    </row>
    <row r="153" spans="1:11" x14ac:dyDescent="0.25">
      <c r="A153"/>
      <c r="B153"/>
      <c r="C153"/>
      <c r="D153"/>
      <c r="E153"/>
      <c r="F153"/>
      <c r="G153"/>
      <c r="H153"/>
      <c r="I153"/>
      <c r="J153"/>
      <c r="K153"/>
    </row>
    <row r="154" spans="1:11" x14ac:dyDescent="0.25">
      <c r="A154"/>
      <c r="B154"/>
      <c r="C154"/>
      <c r="D154"/>
      <c r="E154"/>
      <c r="F154"/>
      <c r="G154"/>
      <c r="H154"/>
      <c r="I154"/>
      <c r="J154"/>
      <c r="K154"/>
    </row>
    <row r="155" spans="1:11" x14ac:dyDescent="0.25">
      <c r="A155"/>
      <c r="B155"/>
      <c r="C155"/>
      <c r="D155"/>
      <c r="E155"/>
      <c r="F155"/>
      <c r="G155"/>
      <c r="H155"/>
      <c r="I155"/>
      <c r="J155"/>
      <c r="K155"/>
    </row>
    <row r="156" spans="1:11" x14ac:dyDescent="0.25">
      <c r="A156"/>
      <c r="B156"/>
      <c r="C156"/>
      <c r="D156"/>
      <c r="E156"/>
      <c r="F156"/>
      <c r="G156"/>
      <c r="H156"/>
      <c r="I156"/>
      <c r="J156"/>
      <c r="K156"/>
    </row>
    <row r="157" spans="1:11" x14ac:dyDescent="0.25">
      <c r="A157"/>
      <c r="B157"/>
      <c r="C157"/>
      <c r="D157"/>
      <c r="E157"/>
      <c r="F157"/>
      <c r="G157"/>
      <c r="H157"/>
      <c r="I157"/>
      <c r="J157"/>
      <c r="K157"/>
    </row>
    <row r="158" spans="1:11" x14ac:dyDescent="0.25">
      <c r="A158"/>
      <c r="B158"/>
      <c r="C158"/>
      <c r="D158"/>
      <c r="E158"/>
      <c r="F158"/>
      <c r="G158"/>
      <c r="H158"/>
      <c r="I158"/>
      <c r="J158"/>
      <c r="K158"/>
    </row>
    <row r="159" spans="1:11" x14ac:dyDescent="0.25">
      <c r="A159"/>
      <c r="B159"/>
      <c r="C159"/>
      <c r="D159"/>
      <c r="E159"/>
      <c r="F159"/>
      <c r="G159"/>
      <c r="H159"/>
      <c r="I159"/>
      <c r="J159"/>
      <c r="K159"/>
    </row>
    <row r="160" spans="1:11" x14ac:dyDescent="0.25">
      <c r="A160"/>
      <c r="B160"/>
      <c r="C160"/>
      <c r="D160"/>
      <c r="E160"/>
      <c r="F160"/>
      <c r="G160"/>
      <c r="H160"/>
      <c r="I160"/>
      <c r="J160"/>
      <c r="K160"/>
    </row>
    <row r="161" spans="1:11" x14ac:dyDescent="0.25">
      <c r="A161"/>
      <c r="B161"/>
      <c r="C161"/>
      <c r="D161"/>
      <c r="E161"/>
      <c r="F161"/>
      <c r="G161"/>
      <c r="H161"/>
      <c r="I161"/>
      <c r="J161"/>
      <c r="K161"/>
    </row>
    <row r="162" spans="1:11" x14ac:dyDescent="0.25">
      <c r="A162"/>
      <c r="B162"/>
      <c r="C162"/>
      <c r="D162"/>
      <c r="E162"/>
      <c r="F162"/>
      <c r="G162"/>
      <c r="H162"/>
      <c r="I162"/>
      <c r="J162"/>
      <c r="K162"/>
    </row>
    <row r="163" spans="1:11" x14ac:dyDescent="0.25">
      <c r="A163"/>
      <c r="B163"/>
      <c r="C163"/>
      <c r="D163"/>
      <c r="E163"/>
      <c r="F163"/>
      <c r="G163"/>
      <c r="H163"/>
      <c r="I163"/>
      <c r="J163"/>
      <c r="K163"/>
    </row>
    <row r="164" spans="1:11" x14ac:dyDescent="0.25">
      <c r="A164"/>
      <c r="B164"/>
      <c r="C164"/>
      <c r="D164"/>
      <c r="E164"/>
      <c r="F164"/>
      <c r="G164"/>
      <c r="H164"/>
      <c r="I164"/>
      <c r="J164"/>
      <c r="K164"/>
    </row>
    <row r="165" spans="1:11" x14ac:dyDescent="0.25">
      <c r="A165"/>
      <c r="B165"/>
      <c r="C165"/>
      <c r="D165"/>
      <c r="E165"/>
      <c r="F165"/>
      <c r="G165"/>
      <c r="H165"/>
      <c r="I165"/>
      <c r="J165"/>
      <c r="K165"/>
    </row>
    <row r="166" spans="1:11" x14ac:dyDescent="0.25">
      <c r="A166"/>
      <c r="B166"/>
      <c r="C166"/>
      <c r="D166"/>
      <c r="E166"/>
      <c r="F166"/>
      <c r="G166"/>
      <c r="H166"/>
      <c r="I166"/>
      <c r="J166"/>
      <c r="K166"/>
    </row>
    <row r="167" spans="1:11" x14ac:dyDescent="0.25">
      <c r="A167"/>
      <c r="B167"/>
      <c r="C167"/>
      <c r="D167"/>
      <c r="E167"/>
      <c r="F167"/>
      <c r="G167"/>
      <c r="H167"/>
      <c r="I167"/>
      <c r="J167"/>
      <c r="K167"/>
    </row>
    <row r="168" spans="1:11" x14ac:dyDescent="0.25">
      <c r="A168"/>
      <c r="B168"/>
      <c r="C168"/>
      <c r="D168"/>
      <c r="E168"/>
      <c r="F168"/>
      <c r="G168"/>
      <c r="H168"/>
      <c r="I168"/>
      <c r="J168"/>
      <c r="K168"/>
    </row>
    <row r="169" spans="1:11" x14ac:dyDescent="0.25">
      <c r="A169"/>
      <c r="B169"/>
      <c r="C169"/>
      <c r="D169"/>
      <c r="E169"/>
      <c r="F169"/>
      <c r="G169"/>
      <c r="H169"/>
      <c r="I169"/>
      <c r="J169"/>
      <c r="K169"/>
    </row>
    <row r="170" spans="1:11" x14ac:dyDescent="0.25">
      <c r="A170"/>
      <c r="B170"/>
      <c r="C170"/>
      <c r="D170"/>
      <c r="E170"/>
      <c r="F170"/>
      <c r="G170"/>
      <c r="H170"/>
      <c r="I170"/>
      <c r="J170"/>
      <c r="K170"/>
    </row>
    <row r="171" spans="1:11" x14ac:dyDescent="0.25">
      <c r="A171"/>
      <c r="B171"/>
      <c r="C171"/>
      <c r="D171"/>
      <c r="E171"/>
      <c r="F171"/>
      <c r="G171"/>
      <c r="H171"/>
      <c r="I171"/>
      <c r="J171"/>
      <c r="K171"/>
    </row>
    <row r="172" spans="1:11" x14ac:dyDescent="0.25">
      <c r="A172"/>
      <c r="B172"/>
      <c r="C172"/>
      <c r="D172"/>
      <c r="E172"/>
      <c r="F172"/>
      <c r="G172"/>
      <c r="H172"/>
      <c r="I172"/>
      <c r="J172"/>
      <c r="K172"/>
    </row>
    <row r="173" spans="1:11" x14ac:dyDescent="0.25">
      <c r="A173"/>
      <c r="B173"/>
      <c r="C173"/>
      <c r="D173"/>
      <c r="E173"/>
      <c r="F173"/>
      <c r="G173"/>
      <c r="H173"/>
      <c r="I173"/>
      <c r="J173"/>
      <c r="K173"/>
    </row>
    <row r="174" spans="1:11" x14ac:dyDescent="0.25">
      <c r="A174"/>
      <c r="B174"/>
      <c r="C174"/>
      <c r="D174"/>
      <c r="E174"/>
      <c r="F174"/>
      <c r="G174"/>
      <c r="H174"/>
      <c r="I174"/>
      <c r="J174"/>
      <c r="K174"/>
    </row>
    <row r="175" spans="1:11" x14ac:dyDescent="0.25">
      <c r="C175" s="31"/>
      <c r="D175" s="31"/>
      <c r="I175" s="31"/>
      <c r="J175" s="31"/>
      <c r="K175" s="31"/>
    </row>
    <row r="176" spans="1:11" x14ac:dyDescent="0.25">
      <c r="C176" s="31"/>
      <c r="D176" s="31"/>
      <c r="I176" s="31"/>
      <c r="J176" s="31"/>
      <c r="K176" s="31"/>
    </row>
    <row r="177" spans="3:11" x14ac:dyDescent="0.25">
      <c r="C177" s="31"/>
      <c r="D177" s="31"/>
      <c r="I177" s="31"/>
      <c r="J177" s="31"/>
      <c r="K177" s="31"/>
    </row>
    <row r="178" spans="3:11" x14ac:dyDescent="0.25">
      <c r="C178" s="31"/>
      <c r="D178" s="31"/>
      <c r="I178" s="31"/>
      <c r="J178" s="31"/>
      <c r="K178" s="31"/>
    </row>
    <row r="179" spans="3:11" x14ac:dyDescent="0.25">
      <c r="C179" s="31"/>
      <c r="D179" s="31"/>
      <c r="I179" s="31"/>
      <c r="J179" s="31"/>
      <c r="K179" s="31"/>
    </row>
    <row r="180" spans="3:11" x14ac:dyDescent="0.25">
      <c r="C180" s="31"/>
      <c r="D180" s="31"/>
      <c r="I180" s="31"/>
      <c r="J180" s="31"/>
      <c r="K180" s="31"/>
    </row>
    <row r="181" spans="3:11" x14ac:dyDescent="0.25">
      <c r="C181" s="31"/>
      <c r="D181" s="31"/>
      <c r="I181" s="31"/>
      <c r="J181" s="31"/>
      <c r="K181" s="31"/>
    </row>
    <row r="182" spans="3:11" x14ac:dyDescent="0.25">
      <c r="C182" s="31"/>
      <c r="D182" s="31"/>
      <c r="I182" s="31"/>
      <c r="J182" s="31"/>
      <c r="K182" s="31"/>
    </row>
    <row r="183" spans="3:11" x14ac:dyDescent="0.25">
      <c r="C183" s="31"/>
      <c r="D183" s="31"/>
      <c r="I183" s="31"/>
      <c r="J183" s="31"/>
      <c r="K183" s="31"/>
    </row>
    <row r="184" spans="3:11" x14ac:dyDescent="0.25">
      <c r="C184" s="31"/>
      <c r="D184" s="31"/>
      <c r="I184" s="31"/>
      <c r="J184" s="31"/>
      <c r="K184" s="31"/>
    </row>
    <row r="185" spans="3:11" x14ac:dyDescent="0.25">
      <c r="C185" s="31"/>
      <c r="D185" s="31"/>
      <c r="I185" s="31"/>
      <c r="J185" s="31"/>
      <c r="K185" s="31"/>
    </row>
    <row r="186" spans="3:11" x14ac:dyDescent="0.25">
      <c r="C186" s="31"/>
      <c r="D186" s="31"/>
      <c r="I186" s="31"/>
      <c r="J186" s="31"/>
      <c r="K186" s="31"/>
    </row>
    <row r="187" spans="3:11" x14ac:dyDescent="0.25">
      <c r="C187" s="31"/>
      <c r="D187" s="31"/>
      <c r="I187" s="31"/>
      <c r="J187" s="31"/>
      <c r="K187" s="31"/>
    </row>
    <row r="188" spans="3:11" x14ac:dyDescent="0.25">
      <c r="C188" s="31"/>
      <c r="D188" s="31"/>
      <c r="I188" s="31"/>
      <c r="J188" s="31"/>
      <c r="K188" s="31"/>
    </row>
    <row r="189" spans="3:11" x14ac:dyDescent="0.25">
      <c r="C189" s="31"/>
      <c r="D189" s="31"/>
      <c r="I189" s="31"/>
      <c r="J189" s="31"/>
      <c r="K189" s="31"/>
    </row>
    <row r="190" spans="3:11" x14ac:dyDescent="0.25">
      <c r="C190" s="31"/>
      <c r="D190" s="31"/>
      <c r="I190" s="31"/>
      <c r="J190" s="31"/>
      <c r="K190" s="31"/>
    </row>
    <row r="191" spans="3:11" x14ac:dyDescent="0.25">
      <c r="C191" s="31"/>
      <c r="D191" s="31"/>
      <c r="I191" s="31"/>
      <c r="J191" s="31"/>
      <c r="K191" s="31"/>
    </row>
    <row r="192" spans="3:11" x14ac:dyDescent="0.25">
      <c r="C192" s="31"/>
      <c r="D192" s="31"/>
      <c r="I192" s="31"/>
      <c r="J192" s="31"/>
      <c r="K192" s="31"/>
    </row>
    <row r="193" spans="3:11" x14ac:dyDescent="0.25">
      <c r="C193" s="31"/>
      <c r="D193" s="31"/>
      <c r="I193" s="31"/>
      <c r="J193" s="31"/>
      <c r="K193" s="31"/>
    </row>
    <row r="194" spans="3:11" x14ac:dyDescent="0.25">
      <c r="C194" s="31"/>
      <c r="D194" s="31"/>
      <c r="I194" s="31"/>
      <c r="J194" s="31"/>
      <c r="K194" s="31"/>
    </row>
    <row r="195" spans="3:11" x14ac:dyDescent="0.25">
      <c r="C195" s="31"/>
      <c r="D195" s="31"/>
      <c r="I195" s="31"/>
      <c r="J195" s="31"/>
      <c r="K195" s="31"/>
    </row>
    <row r="196" spans="3:11" x14ac:dyDescent="0.25">
      <c r="C196" s="31"/>
      <c r="D196" s="31"/>
      <c r="I196" s="31"/>
      <c r="J196" s="31"/>
      <c r="K196" s="31"/>
    </row>
    <row r="197" spans="3:11" x14ac:dyDescent="0.25">
      <c r="C197" s="31"/>
      <c r="D197" s="31"/>
      <c r="I197" s="31"/>
      <c r="J197" s="31"/>
      <c r="K197" s="31"/>
    </row>
    <row r="198" spans="3:11" x14ac:dyDescent="0.25">
      <c r="C198" s="31"/>
      <c r="D198" s="31"/>
      <c r="I198" s="31"/>
      <c r="J198" s="31"/>
      <c r="K198" s="31"/>
    </row>
    <row r="199" spans="3:11" x14ac:dyDescent="0.25">
      <c r="C199" s="31"/>
      <c r="D199" s="31"/>
      <c r="I199" s="31"/>
      <c r="J199" s="31"/>
      <c r="K199" s="31"/>
    </row>
    <row r="200" spans="3:11" x14ac:dyDescent="0.25">
      <c r="C200" s="31"/>
      <c r="D200" s="31"/>
      <c r="I200" s="31"/>
      <c r="J200" s="31"/>
      <c r="K200" s="31"/>
    </row>
    <row r="201" spans="3:11" x14ac:dyDescent="0.25">
      <c r="C201" s="31"/>
      <c r="D201" s="31"/>
      <c r="I201" s="31"/>
      <c r="J201" s="31"/>
      <c r="K201" s="31"/>
    </row>
    <row r="202" spans="3:11" x14ac:dyDescent="0.25">
      <c r="C202" s="31"/>
      <c r="D202" s="31"/>
      <c r="I202" s="31"/>
      <c r="J202" s="31"/>
      <c r="K202" s="31"/>
    </row>
    <row r="203" spans="3:11" x14ac:dyDescent="0.25">
      <c r="C203" s="31"/>
      <c r="D203" s="31"/>
      <c r="I203" s="31"/>
      <c r="J203" s="31"/>
      <c r="K203" s="31"/>
    </row>
    <row r="204" spans="3:11" x14ac:dyDescent="0.25">
      <c r="C204" s="31"/>
      <c r="D204" s="31"/>
      <c r="I204" s="31"/>
      <c r="J204" s="31"/>
      <c r="K204" s="31"/>
    </row>
    <row r="205" spans="3:11" x14ac:dyDescent="0.25">
      <c r="C205" s="31"/>
      <c r="D205" s="31"/>
      <c r="I205" s="31"/>
      <c r="J205" s="31"/>
      <c r="K205" s="31"/>
    </row>
    <row r="206" spans="3:11" x14ac:dyDescent="0.25">
      <c r="C206" s="31"/>
      <c r="D206" s="31"/>
      <c r="I206" s="31"/>
      <c r="J206" s="31"/>
      <c r="K206" s="31"/>
    </row>
    <row r="207" spans="3:11" x14ac:dyDescent="0.25">
      <c r="C207" s="31"/>
      <c r="D207" s="31"/>
      <c r="I207" s="31"/>
      <c r="J207" s="31"/>
      <c r="K207" s="31"/>
    </row>
    <row r="208" spans="3:11" x14ac:dyDescent="0.25">
      <c r="C208" s="31"/>
      <c r="D208" s="31"/>
      <c r="I208" s="31"/>
      <c r="J208" s="31"/>
      <c r="K208" s="31"/>
    </row>
    <row r="209" spans="3:11" x14ac:dyDescent="0.25">
      <c r="C209" s="31"/>
      <c r="D209" s="31"/>
      <c r="I209" s="31"/>
      <c r="J209" s="31"/>
      <c r="K209" s="31"/>
    </row>
    <row r="210" spans="3:11" x14ac:dyDescent="0.25">
      <c r="C210" s="31"/>
      <c r="D210" s="31"/>
      <c r="I210" s="31"/>
      <c r="J210" s="31"/>
      <c r="K210" s="31"/>
    </row>
    <row r="211" spans="3:11" x14ac:dyDescent="0.25">
      <c r="C211" s="31"/>
      <c r="D211" s="31"/>
      <c r="I211" s="31"/>
      <c r="J211" s="31"/>
      <c r="K211" s="31"/>
    </row>
    <row r="212" spans="3:11" x14ac:dyDescent="0.25">
      <c r="C212" s="31"/>
      <c r="D212" s="31"/>
      <c r="I212" s="31"/>
      <c r="J212" s="31"/>
      <c r="K212" s="31"/>
    </row>
    <row r="213" spans="3:11" x14ac:dyDescent="0.25">
      <c r="C213" s="31"/>
      <c r="D213" s="31"/>
      <c r="I213" s="31"/>
      <c r="J213" s="31"/>
      <c r="K213" s="31"/>
    </row>
    <row r="214" spans="3:11" x14ac:dyDescent="0.25">
      <c r="C214" s="31"/>
      <c r="D214" s="31"/>
      <c r="I214" s="31"/>
      <c r="J214" s="31"/>
      <c r="K214" s="31"/>
    </row>
    <row r="215" spans="3:11" x14ac:dyDescent="0.25">
      <c r="C215" s="31"/>
      <c r="D215" s="31"/>
      <c r="I215" s="31"/>
      <c r="J215" s="31"/>
      <c r="K215" s="31"/>
    </row>
    <row r="216" spans="3:11" x14ac:dyDescent="0.25">
      <c r="C216" s="31"/>
      <c r="D216" s="31"/>
      <c r="I216" s="31"/>
      <c r="J216" s="31"/>
      <c r="K216" s="31"/>
    </row>
    <row r="217" spans="3:11" x14ac:dyDescent="0.25">
      <c r="C217" s="31"/>
      <c r="D217" s="31"/>
      <c r="I217" s="31"/>
      <c r="J217" s="31"/>
      <c r="K217" s="31"/>
    </row>
    <row r="218" spans="3:11" x14ac:dyDescent="0.25">
      <c r="C218" s="31"/>
      <c r="D218" s="31"/>
      <c r="I218" s="31"/>
      <c r="J218" s="31"/>
      <c r="K218" s="31"/>
    </row>
    <row r="219" spans="3:11" x14ac:dyDescent="0.25">
      <c r="C219" s="31"/>
      <c r="D219" s="31"/>
      <c r="I219" s="31"/>
      <c r="J219" s="31"/>
      <c r="K219" s="31"/>
    </row>
    <row r="220" spans="3:11" x14ac:dyDescent="0.25">
      <c r="C220" s="31"/>
      <c r="D220" s="31"/>
      <c r="I220" s="31"/>
      <c r="J220" s="31"/>
      <c r="K220" s="31"/>
    </row>
    <row r="221" spans="3:11" x14ac:dyDescent="0.25">
      <c r="C221" s="31"/>
      <c r="D221" s="31"/>
      <c r="I221" s="31"/>
      <c r="J221" s="31"/>
      <c r="K221" s="31"/>
    </row>
    <row r="222" spans="3:11" x14ac:dyDescent="0.25">
      <c r="C222" s="31"/>
      <c r="D222" s="31"/>
      <c r="I222" s="31"/>
      <c r="J222" s="31"/>
      <c r="K222" s="31"/>
    </row>
    <row r="223" spans="3:11" x14ac:dyDescent="0.25">
      <c r="C223" s="31"/>
      <c r="D223" s="31"/>
      <c r="I223" s="31"/>
      <c r="J223" s="31"/>
      <c r="K223" s="31"/>
    </row>
    <row r="224" spans="3:11" x14ac:dyDescent="0.25">
      <c r="C224" s="31"/>
      <c r="D224" s="31"/>
      <c r="I224" s="31"/>
      <c r="J224" s="31"/>
      <c r="K224" s="31"/>
    </row>
    <row r="225" spans="3:11" x14ac:dyDescent="0.25">
      <c r="C225" s="31"/>
      <c r="D225" s="31"/>
      <c r="I225" s="31"/>
      <c r="J225" s="31"/>
      <c r="K225" s="31"/>
    </row>
    <row r="226" spans="3:11" x14ac:dyDescent="0.25">
      <c r="C226" s="31"/>
      <c r="D226" s="31"/>
      <c r="I226" s="31"/>
      <c r="J226" s="31"/>
      <c r="K226" s="31"/>
    </row>
    <row r="227" spans="3:11" x14ac:dyDescent="0.25">
      <c r="C227" s="31"/>
      <c r="D227" s="31"/>
      <c r="I227" s="31"/>
      <c r="J227" s="31"/>
      <c r="K227" s="31"/>
    </row>
    <row r="228" spans="3:11" x14ac:dyDescent="0.25">
      <c r="C228" s="31"/>
      <c r="D228" s="31"/>
      <c r="I228" s="31"/>
      <c r="J228" s="31"/>
      <c r="K228" s="31"/>
    </row>
    <row r="229" spans="3:11" x14ac:dyDescent="0.25">
      <c r="C229" s="31"/>
      <c r="D229" s="31"/>
      <c r="I229" s="31"/>
      <c r="J229" s="31"/>
      <c r="K229" s="31"/>
    </row>
    <row r="230" spans="3:11" x14ac:dyDescent="0.25">
      <c r="C230" s="31"/>
      <c r="D230" s="31"/>
      <c r="I230" s="31"/>
      <c r="J230" s="31"/>
      <c r="K230" s="31"/>
    </row>
    <row r="231" spans="3:11" x14ac:dyDescent="0.25">
      <c r="C231" s="31"/>
      <c r="D231" s="31"/>
      <c r="I231" s="31"/>
      <c r="J231" s="31"/>
      <c r="K231" s="31"/>
    </row>
    <row r="232" spans="3:11" x14ac:dyDescent="0.25">
      <c r="C232" s="31"/>
      <c r="D232" s="31"/>
      <c r="I232" s="31"/>
      <c r="J232" s="31"/>
      <c r="K232" s="31"/>
    </row>
    <row r="233" spans="3:11" x14ac:dyDescent="0.25">
      <c r="C233" s="31"/>
      <c r="D233" s="31"/>
      <c r="I233" s="31"/>
      <c r="J233" s="31"/>
      <c r="K233" s="31"/>
    </row>
    <row r="234" spans="3:11" x14ac:dyDescent="0.25">
      <c r="C234" s="31"/>
      <c r="D234" s="31"/>
      <c r="I234" s="31"/>
      <c r="J234" s="31"/>
      <c r="K234" s="31"/>
    </row>
    <row r="235" spans="3:11" x14ac:dyDescent="0.25">
      <c r="C235" s="31"/>
      <c r="D235" s="31"/>
      <c r="I235" s="31"/>
      <c r="J235" s="31"/>
      <c r="K235" s="31"/>
    </row>
    <row r="236" spans="3:11" x14ac:dyDescent="0.25">
      <c r="C236" s="31"/>
      <c r="D236" s="31"/>
      <c r="I236" s="31"/>
      <c r="J236" s="31"/>
      <c r="K236" s="31"/>
    </row>
    <row r="237" spans="3:11" x14ac:dyDescent="0.25">
      <c r="C237" s="31"/>
      <c r="D237" s="31"/>
      <c r="I237" s="31"/>
      <c r="J237" s="31"/>
      <c r="K237" s="31"/>
    </row>
    <row r="238" spans="3:11" x14ac:dyDescent="0.25">
      <c r="C238" s="31"/>
      <c r="D238" s="31"/>
      <c r="I238" s="31"/>
      <c r="J238" s="31"/>
      <c r="K238" s="31"/>
    </row>
    <row r="239" spans="3:11" x14ac:dyDescent="0.25">
      <c r="C239" s="31"/>
      <c r="D239" s="31"/>
      <c r="I239" s="31"/>
      <c r="J239" s="31"/>
      <c r="K239" s="31"/>
    </row>
    <row r="240" spans="3:11" x14ac:dyDescent="0.25">
      <c r="C240" s="31"/>
      <c r="D240" s="31"/>
      <c r="I240" s="31"/>
      <c r="J240" s="31"/>
      <c r="K240" s="31"/>
    </row>
    <row r="241" spans="3:11" x14ac:dyDescent="0.25">
      <c r="C241" s="31"/>
      <c r="D241" s="31"/>
      <c r="I241" s="31"/>
      <c r="J241" s="31"/>
      <c r="K241" s="31"/>
    </row>
    <row r="242" spans="3:11" x14ac:dyDescent="0.25">
      <c r="C242" s="31"/>
      <c r="D242" s="31"/>
      <c r="I242" s="31"/>
      <c r="J242" s="31"/>
      <c r="K242" s="31"/>
    </row>
    <row r="243" spans="3:11" x14ac:dyDescent="0.25">
      <c r="C243" s="31"/>
      <c r="D243" s="31"/>
      <c r="I243" s="31"/>
      <c r="J243" s="31"/>
      <c r="K243" s="31"/>
    </row>
    <row r="244" spans="3:11" x14ac:dyDescent="0.25">
      <c r="C244" s="31"/>
      <c r="D244" s="31"/>
      <c r="I244" s="31"/>
      <c r="J244" s="31"/>
      <c r="K244" s="31"/>
    </row>
    <row r="245" spans="3:11" x14ac:dyDescent="0.25">
      <c r="C245" s="31"/>
      <c r="D245" s="31"/>
      <c r="I245" s="31"/>
      <c r="J245" s="31"/>
      <c r="K245" s="31"/>
    </row>
    <row r="246" spans="3:11" x14ac:dyDescent="0.25">
      <c r="C246" s="31"/>
      <c r="D246" s="31"/>
      <c r="I246" s="31"/>
      <c r="J246" s="31"/>
      <c r="K246" s="31"/>
    </row>
    <row r="247" spans="3:11" x14ac:dyDescent="0.25">
      <c r="C247" s="31"/>
      <c r="D247" s="31"/>
      <c r="I247" s="31"/>
      <c r="J247" s="31"/>
      <c r="K247" s="31"/>
    </row>
    <row r="248" spans="3:11" x14ac:dyDescent="0.25">
      <c r="C248" s="31"/>
      <c r="D248" s="31"/>
      <c r="I248" s="31"/>
      <c r="J248" s="31"/>
      <c r="K248" s="31"/>
    </row>
    <row r="249" spans="3:11" x14ac:dyDescent="0.25">
      <c r="C249" s="31"/>
      <c r="D249" s="31"/>
      <c r="I249" s="31"/>
      <c r="J249" s="31"/>
      <c r="K249" s="31"/>
    </row>
    <row r="250" spans="3:11" x14ac:dyDescent="0.25">
      <c r="C250" s="31"/>
      <c r="D250" s="31"/>
      <c r="I250" s="31"/>
      <c r="J250" s="31"/>
      <c r="K250" s="31"/>
    </row>
    <row r="251" spans="3:11" x14ac:dyDescent="0.25">
      <c r="C251" s="31"/>
      <c r="D251" s="31"/>
      <c r="I251" s="31"/>
      <c r="J251" s="31"/>
      <c r="K251" s="31"/>
    </row>
    <row r="252" spans="3:11" x14ac:dyDescent="0.25">
      <c r="C252" s="31"/>
      <c r="D252" s="31"/>
      <c r="I252" s="31"/>
      <c r="J252" s="31"/>
      <c r="K252" s="31"/>
    </row>
    <row r="253" spans="3:11" x14ac:dyDescent="0.25">
      <c r="C253" s="31"/>
      <c r="D253" s="31"/>
      <c r="I253" s="31"/>
      <c r="J253" s="31"/>
      <c r="K253" s="31"/>
    </row>
    <row r="254" spans="3:11" x14ac:dyDescent="0.25">
      <c r="C254" s="31"/>
      <c r="D254" s="31"/>
      <c r="I254" s="31"/>
      <c r="J254" s="31"/>
      <c r="K254" s="31"/>
    </row>
    <row r="255" spans="3:11" x14ac:dyDescent="0.25">
      <c r="C255" s="31"/>
      <c r="D255" s="31"/>
      <c r="I255" s="31"/>
      <c r="J255" s="31"/>
      <c r="K255" s="31"/>
    </row>
    <row r="256" spans="3:11" x14ac:dyDescent="0.25">
      <c r="C256" s="31"/>
      <c r="D256" s="31"/>
      <c r="I256" s="31"/>
      <c r="J256" s="31"/>
      <c r="K256" s="31"/>
    </row>
    <row r="257" spans="3:11" x14ac:dyDescent="0.25">
      <c r="C257" s="31"/>
      <c r="D257" s="31"/>
      <c r="I257" s="31"/>
      <c r="J257" s="31"/>
      <c r="K257" s="31"/>
    </row>
    <row r="258" spans="3:11" x14ac:dyDescent="0.25">
      <c r="C258" s="31"/>
      <c r="D258" s="31"/>
      <c r="I258" s="31"/>
      <c r="J258" s="31"/>
      <c r="K258" s="31"/>
    </row>
    <row r="259" spans="3:11" x14ac:dyDescent="0.25">
      <c r="C259" s="31"/>
      <c r="D259" s="31"/>
      <c r="I259" s="31"/>
      <c r="J259" s="31"/>
      <c r="K259" s="31"/>
    </row>
    <row r="260" spans="3:11" x14ac:dyDescent="0.25">
      <c r="C260" s="31"/>
      <c r="D260" s="31"/>
      <c r="I260" s="31"/>
      <c r="J260" s="31"/>
      <c r="K260" s="31"/>
    </row>
    <row r="261" spans="3:11" x14ac:dyDescent="0.25">
      <c r="C261" s="31"/>
      <c r="D261" s="31"/>
      <c r="I261" s="31"/>
      <c r="J261" s="31"/>
      <c r="K261" s="31"/>
    </row>
    <row r="262" spans="3:11" x14ac:dyDescent="0.25">
      <c r="C262" s="31"/>
      <c r="D262" s="31"/>
      <c r="I262" s="31"/>
      <c r="J262" s="31"/>
      <c r="K262" s="31"/>
    </row>
    <row r="263" spans="3:11" x14ac:dyDescent="0.25">
      <c r="C263" s="31"/>
      <c r="D263" s="31"/>
      <c r="I263" s="31"/>
      <c r="J263" s="31"/>
      <c r="K263" s="31"/>
    </row>
    <row r="264" spans="3:11" x14ac:dyDescent="0.25">
      <c r="C264" s="31"/>
      <c r="D264" s="31"/>
      <c r="I264" s="31"/>
      <c r="J264" s="31"/>
      <c r="K264" s="31"/>
    </row>
    <row r="265" spans="3:11" x14ac:dyDescent="0.25">
      <c r="C265" s="31"/>
      <c r="D265" s="31"/>
      <c r="I265" s="31"/>
      <c r="J265" s="31"/>
      <c r="K265" s="31"/>
    </row>
    <row r="266" spans="3:11" x14ac:dyDescent="0.25">
      <c r="C266" s="31"/>
      <c r="D266" s="31"/>
      <c r="I266" s="31"/>
      <c r="J266" s="31"/>
      <c r="K266" s="31"/>
    </row>
    <row r="267" spans="3:11" x14ac:dyDescent="0.25">
      <c r="C267" s="31"/>
      <c r="D267" s="31"/>
      <c r="I267" s="31"/>
      <c r="J267" s="31"/>
      <c r="K267" s="31"/>
    </row>
    <row r="268" spans="3:11" x14ac:dyDescent="0.25">
      <c r="C268" s="31"/>
      <c r="D268" s="31"/>
      <c r="I268" s="31"/>
      <c r="J268" s="31"/>
      <c r="K268" s="31"/>
    </row>
    <row r="269" spans="3:11" x14ac:dyDescent="0.25">
      <c r="C269" s="31"/>
      <c r="D269" s="31"/>
      <c r="I269" s="31"/>
      <c r="J269" s="31"/>
      <c r="K269" s="31"/>
    </row>
    <row r="270" spans="3:11" x14ac:dyDescent="0.25">
      <c r="C270" s="31"/>
      <c r="D270" s="31"/>
      <c r="I270" s="31"/>
      <c r="J270" s="31"/>
      <c r="K270" s="31"/>
    </row>
    <row r="271" spans="3:11" x14ac:dyDescent="0.25">
      <c r="C271" s="31"/>
      <c r="D271" s="31"/>
      <c r="I271" s="31"/>
      <c r="J271" s="31"/>
      <c r="K271" s="31"/>
    </row>
    <row r="272" spans="3:11" x14ac:dyDescent="0.25">
      <c r="C272" s="31"/>
      <c r="D272" s="31"/>
      <c r="I272" s="31"/>
      <c r="J272" s="31"/>
      <c r="K272" s="31"/>
    </row>
    <row r="273" spans="3:11" x14ac:dyDescent="0.25">
      <c r="C273" s="31"/>
      <c r="D273" s="31"/>
      <c r="I273" s="31"/>
      <c r="J273" s="31"/>
      <c r="K273" s="31"/>
    </row>
    <row r="274" spans="3:11" x14ac:dyDescent="0.25">
      <c r="C274" s="31"/>
      <c r="D274" s="31"/>
      <c r="I274" s="31"/>
      <c r="J274" s="31"/>
      <c r="K274" s="31"/>
    </row>
    <row r="275" spans="3:11" x14ac:dyDescent="0.25">
      <c r="C275" s="31"/>
      <c r="D275" s="31"/>
      <c r="I275" s="31"/>
      <c r="J275" s="31"/>
      <c r="K275" s="31"/>
    </row>
    <row r="276" spans="3:11" x14ac:dyDescent="0.25">
      <c r="C276" s="31"/>
      <c r="D276" s="31"/>
      <c r="I276" s="31"/>
      <c r="J276" s="31"/>
      <c r="K276" s="31"/>
    </row>
    <row r="277" spans="3:11" x14ac:dyDescent="0.25">
      <c r="C277" s="31"/>
      <c r="D277" s="31"/>
      <c r="I277" s="31"/>
      <c r="J277" s="31"/>
      <c r="K277" s="31"/>
    </row>
    <row r="278" spans="3:11" x14ac:dyDescent="0.25">
      <c r="C278" s="31"/>
      <c r="D278" s="31"/>
      <c r="I278" s="31"/>
      <c r="J278" s="31"/>
      <c r="K278" s="31"/>
    </row>
    <row r="279" spans="3:11" x14ac:dyDescent="0.25">
      <c r="C279" s="31"/>
      <c r="D279" s="31"/>
      <c r="I279" s="31"/>
      <c r="J279" s="31"/>
      <c r="K279" s="31"/>
    </row>
    <row r="280" spans="3:11" x14ac:dyDescent="0.25">
      <c r="C280" s="31"/>
      <c r="D280" s="31"/>
      <c r="I280" s="31"/>
      <c r="J280" s="31"/>
      <c r="K280" s="31"/>
    </row>
    <row r="281" spans="3:11" x14ac:dyDescent="0.25">
      <c r="C281" s="31"/>
      <c r="D281" s="31"/>
      <c r="I281" s="31"/>
      <c r="J281" s="31"/>
      <c r="K281" s="31"/>
    </row>
    <row r="282" spans="3:11" x14ac:dyDescent="0.25">
      <c r="C282" s="31"/>
      <c r="D282" s="31"/>
      <c r="I282" s="31"/>
      <c r="J282" s="31"/>
      <c r="K282" s="31"/>
    </row>
    <row r="283" spans="3:11" x14ac:dyDescent="0.25">
      <c r="C283" s="31"/>
      <c r="D283" s="31"/>
      <c r="I283" s="31"/>
      <c r="J283" s="31"/>
      <c r="K283" s="31"/>
    </row>
    <row r="284" spans="3:11" x14ac:dyDescent="0.25">
      <c r="C284" s="31"/>
      <c r="D284" s="31"/>
      <c r="I284" s="31"/>
      <c r="J284" s="31"/>
      <c r="K284" s="31"/>
    </row>
    <row r="285" spans="3:11" x14ac:dyDescent="0.25">
      <c r="C285" s="31"/>
      <c r="D285" s="31"/>
      <c r="I285" s="31"/>
      <c r="J285" s="31"/>
      <c r="K285" s="31"/>
    </row>
    <row r="286" spans="3:11" x14ac:dyDescent="0.25">
      <c r="C286" s="31"/>
      <c r="D286" s="31"/>
      <c r="I286" s="31"/>
      <c r="J286" s="31"/>
      <c r="K286" s="31"/>
    </row>
    <row r="287" spans="3:11" x14ac:dyDescent="0.25">
      <c r="C287" s="31"/>
      <c r="D287" s="31"/>
      <c r="I287" s="31"/>
      <c r="J287" s="31"/>
      <c r="K287" s="31"/>
    </row>
    <row r="288" spans="3:11" x14ac:dyDescent="0.25">
      <c r="C288" s="31"/>
      <c r="D288" s="31"/>
      <c r="I288" s="31"/>
      <c r="J288" s="31"/>
      <c r="K288" s="31"/>
    </row>
    <row r="289" spans="3:11" x14ac:dyDescent="0.25">
      <c r="C289" s="31"/>
      <c r="D289" s="31"/>
      <c r="I289" s="31"/>
      <c r="J289" s="31"/>
      <c r="K289" s="31"/>
    </row>
    <row r="290" spans="3:11" x14ac:dyDescent="0.25">
      <c r="C290" s="31"/>
      <c r="D290" s="31"/>
      <c r="I290" s="31"/>
      <c r="J290" s="31"/>
      <c r="K290" s="31"/>
    </row>
    <row r="291" spans="3:11" x14ac:dyDescent="0.25">
      <c r="C291" s="31"/>
      <c r="D291" s="31"/>
      <c r="I291" s="31"/>
      <c r="J291" s="31"/>
      <c r="K291" s="31"/>
    </row>
    <row r="292" spans="3:11" x14ac:dyDescent="0.25">
      <c r="C292" s="31"/>
      <c r="D292" s="31"/>
      <c r="I292" s="31"/>
      <c r="J292" s="31"/>
      <c r="K292" s="31"/>
    </row>
    <row r="293" spans="3:11" x14ac:dyDescent="0.25">
      <c r="C293" s="31"/>
      <c r="D293" s="31"/>
      <c r="I293" s="31"/>
      <c r="J293" s="31"/>
      <c r="K293" s="31"/>
    </row>
    <row r="294" spans="3:11" x14ac:dyDescent="0.25">
      <c r="C294" s="31"/>
      <c r="D294" s="31"/>
      <c r="I294" s="31"/>
      <c r="J294" s="31"/>
      <c r="K294" s="31"/>
    </row>
    <row r="295" spans="3:11" x14ac:dyDescent="0.25">
      <c r="C295" s="31"/>
      <c r="D295" s="31"/>
      <c r="I295" s="31"/>
      <c r="J295" s="31"/>
      <c r="K295" s="31"/>
    </row>
    <row r="296" spans="3:11" x14ac:dyDescent="0.25">
      <c r="C296" s="31"/>
      <c r="D296" s="31"/>
      <c r="I296" s="31"/>
      <c r="J296" s="31"/>
      <c r="K296" s="31"/>
    </row>
    <row r="297" spans="3:11" x14ac:dyDescent="0.25">
      <c r="C297" s="31"/>
      <c r="D297" s="31"/>
      <c r="I297" s="31"/>
      <c r="J297" s="31"/>
      <c r="K297" s="31"/>
    </row>
    <row r="298" spans="3:11" x14ac:dyDescent="0.25">
      <c r="C298" s="31"/>
      <c r="D298" s="31"/>
      <c r="I298" s="31"/>
      <c r="J298" s="31"/>
      <c r="K298" s="31"/>
    </row>
    <row r="299" spans="3:11" x14ac:dyDescent="0.25">
      <c r="C299" s="31"/>
      <c r="D299" s="31"/>
      <c r="I299" s="31"/>
      <c r="J299" s="31"/>
      <c r="K299" s="31"/>
    </row>
    <row r="300" spans="3:11" x14ac:dyDescent="0.25">
      <c r="C300" s="31"/>
      <c r="D300" s="31"/>
      <c r="I300" s="31"/>
      <c r="J300" s="31"/>
      <c r="K300" s="31"/>
    </row>
    <row r="301" spans="3:11" x14ac:dyDescent="0.25">
      <c r="C301" s="31"/>
      <c r="D301" s="31"/>
      <c r="I301" s="31"/>
      <c r="J301" s="31"/>
      <c r="K301" s="31"/>
    </row>
    <row r="302" spans="3:11" x14ac:dyDescent="0.25">
      <c r="C302" s="31"/>
      <c r="D302" s="31"/>
      <c r="I302" s="31"/>
      <c r="J302" s="31"/>
      <c r="K302" s="31"/>
    </row>
    <row r="303" spans="3:11" x14ac:dyDescent="0.25">
      <c r="C303" s="31"/>
      <c r="D303" s="31"/>
      <c r="I303" s="31"/>
      <c r="J303" s="31"/>
      <c r="K303" s="31"/>
    </row>
    <row r="304" spans="3:11" x14ac:dyDescent="0.25">
      <c r="C304" s="31"/>
      <c r="D304" s="31"/>
      <c r="I304" s="31"/>
      <c r="J304" s="31"/>
      <c r="K304" s="31"/>
    </row>
    <row r="305" spans="3:11" x14ac:dyDescent="0.25">
      <c r="C305" s="31"/>
      <c r="D305" s="31"/>
      <c r="I305" s="31"/>
      <c r="J305" s="31"/>
      <c r="K305" s="31"/>
    </row>
    <row r="306" spans="3:11" x14ac:dyDescent="0.25">
      <c r="C306" s="31"/>
      <c r="D306" s="31"/>
      <c r="I306" s="31"/>
      <c r="J306" s="31"/>
      <c r="K306" s="31"/>
    </row>
    <row r="307" spans="3:11" x14ac:dyDescent="0.25">
      <c r="C307" s="31"/>
      <c r="D307" s="31"/>
      <c r="I307" s="31"/>
      <c r="J307" s="31"/>
      <c r="K307" s="31"/>
    </row>
    <row r="308" spans="3:11" x14ac:dyDescent="0.25">
      <c r="C308" s="31"/>
      <c r="D308" s="31"/>
      <c r="I308" s="31"/>
      <c r="J308" s="31"/>
      <c r="K308" s="31"/>
    </row>
    <row r="309" spans="3:11" x14ac:dyDescent="0.25">
      <c r="C309" s="31"/>
      <c r="D309" s="31"/>
      <c r="I309" s="31"/>
      <c r="J309" s="31"/>
      <c r="K309" s="31"/>
    </row>
    <row r="310" spans="3:11" x14ac:dyDescent="0.25">
      <c r="C310" s="31"/>
      <c r="D310" s="31"/>
      <c r="I310" s="31"/>
      <c r="J310" s="31"/>
      <c r="K310" s="31"/>
    </row>
    <row r="311" spans="3:11" x14ac:dyDescent="0.25">
      <c r="C311" s="31"/>
      <c r="D311" s="31"/>
      <c r="I311" s="31"/>
      <c r="J311" s="31"/>
      <c r="K311" s="31"/>
    </row>
    <row r="312" spans="3:11" x14ac:dyDescent="0.25">
      <c r="C312" s="31"/>
      <c r="D312" s="31"/>
      <c r="I312" s="31"/>
      <c r="J312" s="31"/>
      <c r="K312" s="31"/>
    </row>
    <row r="313" spans="3:11" x14ac:dyDescent="0.25">
      <c r="C313" s="31"/>
      <c r="D313" s="31"/>
      <c r="I313" s="31"/>
      <c r="J313" s="31"/>
      <c r="K313" s="31"/>
    </row>
    <row r="314" spans="3:11" x14ac:dyDescent="0.25">
      <c r="C314" s="31"/>
      <c r="D314" s="31"/>
      <c r="I314" s="31"/>
      <c r="J314" s="31"/>
      <c r="K314" s="31"/>
    </row>
    <row r="315" spans="3:11" x14ac:dyDescent="0.25">
      <c r="C315" s="31"/>
      <c r="D315" s="31"/>
      <c r="I315" s="31"/>
      <c r="J315" s="31"/>
      <c r="K315" s="31"/>
    </row>
    <row r="316" spans="3:11" x14ac:dyDescent="0.25">
      <c r="C316" s="31"/>
      <c r="D316" s="31"/>
      <c r="I316" s="31"/>
      <c r="J316" s="31"/>
      <c r="K316" s="31"/>
    </row>
    <row r="317" spans="3:11" x14ac:dyDescent="0.25">
      <c r="C317" s="31"/>
      <c r="D317" s="31"/>
      <c r="I317" s="31"/>
      <c r="J317" s="31"/>
      <c r="K317" s="31"/>
    </row>
    <row r="318" spans="3:11" x14ac:dyDescent="0.25">
      <c r="C318" s="31"/>
      <c r="D318" s="31"/>
      <c r="I318" s="31"/>
      <c r="J318" s="31"/>
      <c r="K318" s="31"/>
    </row>
    <row r="319" spans="3:11" x14ac:dyDescent="0.25">
      <c r="C319" s="31"/>
      <c r="D319" s="31"/>
      <c r="I319" s="31"/>
      <c r="J319" s="31"/>
      <c r="K319" s="31"/>
    </row>
    <row r="320" spans="3:11" x14ac:dyDescent="0.25">
      <c r="C320" s="31"/>
      <c r="D320" s="31"/>
      <c r="I320" s="31"/>
      <c r="J320" s="31"/>
      <c r="K320" s="31"/>
    </row>
    <row r="321" spans="3:11" x14ac:dyDescent="0.25">
      <c r="C321" s="31"/>
      <c r="D321" s="31"/>
      <c r="I321" s="31"/>
      <c r="J321" s="31"/>
      <c r="K321" s="31"/>
    </row>
    <row r="322" spans="3:11" x14ac:dyDescent="0.25">
      <c r="C322" s="31"/>
      <c r="D322" s="31"/>
      <c r="I322" s="31"/>
      <c r="J322" s="31"/>
      <c r="K322" s="31"/>
    </row>
    <row r="323" spans="3:11" x14ac:dyDescent="0.25">
      <c r="C323" s="31"/>
      <c r="D323" s="31"/>
      <c r="I323" s="31"/>
      <c r="J323" s="31"/>
      <c r="K323" s="31"/>
    </row>
    <row r="324" spans="3:11" x14ac:dyDescent="0.25">
      <c r="C324" s="31"/>
      <c r="D324" s="31"/>
      <c r="I324" s="31"/>
      <c r="J324" s="31"/>
      <c r="K324" s="31"/>
    </row>
    <row r="325" spans="3:11" x14ac:dyDescent="0.25">
      <c r="C325" s="31"/>
      <c r="D325" s="31"/>
      <c r="I325" s="31"/>
      <c r="J325" s="31"/>
      <c r="K325" s="31"/>
    </row>
    <row r="326" spans="3:11" x14ac:dyDescent="0.25">
      <c r="C326" s="31"/>
      <c r="D326" s="31"/>
      <c r="I326" s="31"/>
      <c r="J326" s="31"/>
      <c r="K326" s="31"/>
    </row>
    <row r="327" spans="3:11" x14ac:dyDescent="0.25">
      <c r="C327" s="31"/>
      <c r="D327" s="31"/>
      <c r="I327" s="31"/>
      <c r="J327" s="31"/>
      <c r="K327" s="31"/>
    </row>
    <row r="328" spans="3:11" x14ac:dyDescent="0.25">
      <c r="C328" s="31"/>
      <c r="D328" s="31"/>
      <c r="I328" s="31"/>
      <c r="J328" s="31"/>
      <c r="K328" s="31"/>
    </row>
    <row r="329" spans="3:11" x14ac:dyDescent="0.25">
      <c r="C329" s="31"/>
      <c r="D329" s="31"/>
      <c r="I329" s="31"/>
      <c r="J329" s="31"/>
      <c r="K329" s="31"/>
    </row>
    <row r="330" spans="3:11" x14ac:dyDescent="0.25">
      <c r="C330" s="31"/>
      <c r="D330" s="31"/>
      <c r="I330" s="31"/>
      <c r="J330" s="31"/>
      <c r="K330" s="31"/>
    </row>
    <row r="331" spans="3:11" x14ac:dyDescent="0.25">
      <c r="C331" s="31"/>
      <c r="D331" s="31"/>
      <c r="I331" s="31"/>
      <c r="J331" s="31"/>
      <c r="K331" s="31"/>
    </row>
    <row r="332" spans="3:11" x14ac:dyDescent="0.25">
      <c r="C332" s="31"/>
      <c r="D332" s="31"/>
      <c r="I332" s="31"/>
      <c r="J332" s="31"/>
      <c r="K332" s="31"/>
    </row>
    <row r="333" spans="3:11" x14ac:dyDescent="0.25">
      <c r="C333" s="31"/>
      <c r="D333" s="31"/>
      <c r="I333" s="31"/>
      <c r="J333" s="31"/>
      <c r="K333" s="31"/>
    </row>
    <row r="334" spans="3:11" x14ac:dyDescent="0.25">
      <c r="C334" s="31"/>
      <c r="D334" s="31"/>
      <c r="I334" s="31"/>
      <c r="J334" s="31"/>
      <c r="K334" s="31"/>
    </row>
    <row r="335" spans="3:11" x14ac:dyDescent="0.25">
      <c r="C335" s="31"/>
      <c r="D335" s="31"/>
      <c r="I335" s="31"/>
      <c r="J335" s="31"/>
      <c r="K335" s="31"/>
    </row>
    <row r="336" spans="3:11" x14ac:dyDescent="0.25">
      <c r="C336" s="31"/>
      <c r="D336" s="31"/>
      <c r="I336" s="31"/>
      <c r="J336" s="31"/>
      <c r="K336" s="31"/>
    </row>
    <row r="337" spans="3:11" x14ac:dyDescent="0.25">
      <c r="C337" s="31"/>
      <c r="D337" s="31"/>
      <c r="I337" s="31"/>
      <c r="J337" s="31"/>
      <c r="K337" s="31"/>
    </row>
    <row r="338" spans="3:11" x14ac:dyDescent="0.25">
      <c r="C338" s="31"/>
      <c r="D338" s="31"/>
      <c r="I338" s="31"/>
      <c r="J338" s="31"/>
      <c r="K338" s="31"/>
    </row>
    <row r="339" spans="3:11" x14ac:dyDescent="0.25">
      <c r="C339" s="31"/>
      <c r="D339" s="31"/>
      <c r="I339" s="31"/>
      <c r="J339" s="31"/>
      <c r="K339" s="31"/>
    </row>
    <row r="340" spans="3:11" x14ac:dyDescent="0.25">
      <c r="C340" s="31"/>
      <c r="D340" s="31"/>
      <c r="I340" s="31"/>
      <c r="J340" s="31"/>
      <c r="K340" s="31"/>
    </row>
    <row r="341" spans="3:11" x14ac:dyDescent="0.25">
      <c r="C341" s="31"/>
      <c r="D341" s="31"/>
      <c r="I341" s="31"/>
      <c r="J341" s="31"/>
      <c r="K341" s="31"/>
    </row>
    <row r="342" spans="3:11" x14ac:dyDescent="0.25">
      <c r="C342" s="31"/>
      <c r="D342" s="31"/>
      <c r="I342" s="31"/>
      <c r="J342" s="31"/>
      <c r="K342" s="31"/>
    </row>
    <row r="343" spans="3:11" x14ac:dyDescent="0.25">
      <c r="C343" s="31"/>
      <c r="D343" s="31"/>
      <c r="I343" s="31"/>
      <c r="J343" s="31"/>
      <c r="K343" s="31"/>
    </row>
    <row r="344" spans="3:11" x14ac:dyDescent="0.25">
      <c r="C344" s="31"/>
      <c r="D344" s="31"/>
      <c r="I344" s="31"/>
      <c r="J344" s="31"/>
      <c r="K344" s="31"/>
    </row>
    <row r="345" spans="3:11" x14ac:dyDescent="0.25">
      <c r="C345" s="31"/>
      <c r="D345" s="31"/>
      <c r="I345" s="31"/>
      <c r="J345" s="31"/>
      <c r="K345" s="31"/>
    </row>
    <row r="346" spans="3:11" x14ac:dyDescent="0.25">
      <c r="C346" s="31"/>
      <c r="D346" s="31"/>
      <c r="I346" s="31"/>
      <c r="J346" s="31"/>
      <c r="K346" s="31"/>
    </row>
    <row r="347" spans="3:11" x14ac:dyDescent="0.25">
      <c r="C347" s="31"/>
      <c r="D347" s="31"/>
      <c r="I347" s="31"/>
      <c r="J347" s="31"/>
      <c r="K347" s="31"/>
    </row>
    <row r="348" spans="3:11" x14ac:dyDescent="0.25">
      <c r="C348" s="31"/>
      <c r="D348" s="31"/>
      <c r="I348" s="31"/>
      <c r="J348" s="31"/>
      <c r="K348" s="31"/>
    </row>
    <row r="349" spans="3:11" x14ac:dyDescent="0.25">
      <c r="C349" s="31"/>
      <c r="D349" s="31"/>
      <c r="I349" s="31"/>
      <c r="J349" s="31"/>
      <c r="K349" s="31"/>
    </row>
    <row r="350" spans="3:11" x14ac:dyDescent="0.25">
      <c r="C350" s="31"/>
      <c r="D350" s="31"/>
      <c r="I350" s="31"/>
      <c r="J350" s="31"/>
      <c r="K350" s="31"/>
    </row>
    <row r="351" spans="3:11" x14ac:dyDescent="0.25">
      <c r="C351" s="31"/>
      <c r="D351" s="31"/>
      <c r="I351" s="31"/>
      <c r="J351" s="31"/>
      <c r="K351" s="31"/>
    </row>
    <row r="352" spans="3:11" x14ac:dyDescent="0.25">
      <c r="C352" s="31"/>
      <c r="D352" s="31"/>
      <c r="I352" s="31"/>
      <c r="J352" s="31"/>
      <c r="K352" s="31"/>
    </row>
    <row r="353" spans="3:11" x14ac:dyDescent="0.25">
      <c r="C353" s="31"/>
      <c r="D353" s="31"/>
      <c r="I353" s="31"/>
      <c r="J353" s="31"/>
      <c r="K353" s="31"/>
    </row>
    <row r="354" spans="3:11" x14ac:dyDescent="0.25">
      <c r="C354" s="31"/>
      <c r="D354" s="31"/>
      <c r="I354" s="31"/>
      <c r="J354" s="31"/>
      <c r="K354" s="31"/>
    </row>
    <row r="355" spans="3:11" x14ac:dyDescent="0.25">
      <c r="C355" s="31"/>
      <c r="D355" s="31"/>
      <c r="I355" s="31"/>
      <c r="J355" s="31"/>
      <c r="K355" s="31"/>
    </row>
    <row r="356" spans="3:11" x14ac:dyDescent="0.25">
      <c r="C356" s="31"/>
      <c r="D356" s="31"/>
      <c r="I356" s="31"/>
      <c r="J356" s="31"/>
      <c r="K356" s="31"/>
    </row>
    <row r="357" spans="3:11" x14ac:dyDescent="0.25">
      <c r="C357" s="31"/>
      <c r="D357" s="31"/>
      <c r="I357" s="31"/>
      <c r="J357" s="31"/>
      <c r="K357" s="31"/>
    </row>
    <row r="358" spans="3:11" x14ac:dyDescent="0.25">
      <c r="C358" s="31"/>
      <c r="D358" s="31"/>
      <c r="I358" s="31"/>
      <c r="J358" s="31"/>
      <c r="K358" s="31"/>
    </row>
    <row r="359" spans="3:11" x14ac:dyDescent="0.25">
      <c r="C359" s="31"/>
      <c r="D359" s="31"/>
      <c r="I359" s="31"/>
      <c r="J359" s="31"/>
      <c r="K359" s="31"/>
    </row>
    <row r="360" spans="3:11" x14ac:dyDescent="0.25">
      <c r="C360" s="31"/>
      <c r="D360" s="31"/>
      <c r="I360" s="31"/>
      <c r="J360" s="31"/>
      <c r="K360" s="31"/>
    </row>
    <row r="361" spans="3:11" x14ac:dyDescent="0.25">
      <c r="C361" s="31"/>
      <c r="D361" s="31"/>
      <c r="I361" s="31"/>
      <c r="J361" s="31"/>
      <c r="K361" s="31"/>
    </row>
    <row r="362" spans="3:11" x14ac:dyDescent="0.25">
      <c r="C362" s="31"/>
      <c r="D362" s="31"/>
      <c r="I362" s="31"/>
      <c r="J362" s="31"/>
      <c r="K362" s="31"/>
    </row>
    <row r="363" spans="3:11" x14ac:dyDescent="0.25">
      <c r="C363" s="31"/>
      <c r="D363" s="31"/>
      <c r="I363" s="31"/>
      <c r="J363" s="31"/>
      <c r="K363" s="31"/>
    </row>
    <row r="364" spans="3:11" x14ac:dyDescent="0.25">
      <c r="C364" s="31"/>
      <c r="D364" s="31"/>
      <c r="I364" s="31"/>
      <c r="J364" s="31"/>
      <c r="K364" s="31"/>
    </row>
    <row r="365" spans="3:11" x14ac:dyDescent="0.25">
      <c r="C365" s="31"/>
      <c r="D365" s="31"/>
      <c r="I365" s="31"/>
      <c r="J365" s="31"/>
      <c r="K365" s="31"/>
    </row>
    <row r="366" spans="3:11" x14ac:dyDescent="0.25">
      <c r="C366" s="31"/>
      <c r="D366" s="31"/>
      <c r="I366" s="31"/>
      <c r="J366" s="31"/>
      <c r="K366" s="31"/>
    </row>
    <row r="367" spans="3:11" x14ac:dyDescent="0.25">
      <c r="C367" s="31"/>
      <c r="D367" s="31"/>
      <c r="I367" s="31"/>
      <c r="J367" s="31"/>
      <c r="K367" s="31"/>
    </row>
    <row r="368" spans="3:11" x14ac:dyDescent="0.25">
      <c r="C368" s="31"/>
      <c r="D368" s="31"/>
      <c r="I368" s="31"/>
      <c r="J368" s="31"/>
      <c r="K368" s="31"/>
    </row>
    <row r="369" spans="3:11" x14ac:dyDescent="0.25">
      <c r="C369" s="31"/>
      <c r="D369" s="31"/>
      <c r="I369" s="31"/>
      <c r="J369" s="31"/>
      <c r="K369" s="31"/>
    </row>
    <row r="370" spans="3:11" x14ac:dyDescent="0.25">
      <c r="C370" s="31"/>
      <c r="D370" s="31"/>
      <c r="I370" s="31"/>
      <c r="J370" s="31"/>
      <c r="K370" s="31"/>
    </row>
    <row r="371" spans="3:11" x14ac:dyDescent="0.25">
      <c r="C371" s="31"/>
      <c r="D371" s="31"/>
      <c r="I371" s="31"/>
      <c r="J371" s="31"/>
      <c r="K371" s="31"/>
    </row>
    <row r="372" spans="3:11" x14ac:dyDescent="0.25">
      <c r="C372" s="31"/>
      <c r="D372" s="31"/>
      <c r="I372" s="31"/>
      <c r="J372" s="31"/>
      <c r="K372" s="31"/>
    </row>
    <row r="373" spans="3:11" x14ac:dyDescent="0.25">
      <c r="C373" s="31"/>
      <c r="D373" s="31"/>
      <c r="I373" s="31"/>
      <c r="J373" s="31"/>
      <c r="K373" s="31"/>
    </row>
    <row r="374" spans="3:11" x14ac:dyDescent="0.25">
      <c r="C374" s="31"/>
      <c r="D374" s="31"/>
      <c r="I374" s="31"/>
      <c r="J374" s="31"/>
      <c r="K374" s="31"/>
    </row>
    <row r="375" spans="3:11" x14ac:dyDescent="0.25">
      <c r="C375" s="31"/>
      <c r="D375" s="31"/>
      <c r="I375" s="31"/>
      <c r="J375" s="31"/>
      <c r="K375" s="31"/>
    </row>
    <row r="376" spans="3:11" x14ac:dyDescent="0.25">
      <c r="C376" s="31"/>
      <c r="D376" s="31"/>
      <c r="I376" s="31"/>
      <c r="J376" s="31"/>
      <c r="K376" s="31"/>
    </row>
    <row r="377" spans="3:11" x14ac:dyDescent="0.25">
      <c r="C377" s="31"/>
      <c r="D377" s="31"/>
      <c r="I377" s="31"/>
      <c r="J377" s="31"/>
      <c r="K377" s="31"/>
    </row>
    <row r="378" spans="3:11" x14ac:dyDescent="0.25">
      <c r="C378" s="31"/>
      <c r="D378" s="31"/>
      <c r="I378" s="31"/>
      <c r="J378" s="31"/>
      <c r="K378" s="31"/>
    </row>
    <row r="379" spans="3:11" x14ac:dyDescent="0.25">
      <c r="C379" s="31"/>
      <c r="D379" s="31"/>
      <c r="I379" s="31"/>
      <c r="J379" s="31"/>
      <c r="K379" s="31"/>
    </row>
    <row r="380" spans="3:11" x14ac:dyDescent="0.25">
      <c r="C380" s="31"/>
      <c r="D380" s="31"/>
      <c r="I380" s="31"/>
      <c r="J380" s="31"/>
      <c r="K380" s="31"/>
    </row>
    <row r="381" spans="3:11" x14ac:dyDescent="0.25">
      <c r="C381" s="31"/>
      <c r="D381" s="31"/>
      <c r="I381" s="31"/>
      <c r="J381" s="31"/>
      <c r="K381" s="31"/>
    </row>
    <row r="382" spans="3:11" x14ac:dyDescent="0.25">
      <c r="C382" s="31"/>
      <c r="D382" s="31"/>
      <c r="I382" s="31"/>
      <c r="J382" s="31"/>
      <c r="K382" s="31"/>
    </row>
    <row r="383" spans="3:11" x14ac:dyDescent="0.25">
      <c r="C383" s="31"/>
      <c r="D383" s="31"/>
      <c r="I383" s="31"/>
      <c r="J383" s="31"/>
      <c r="K383" s="31"/>
    </row>
    <row r="384" spans="3:11" x14ac:dyDescent="0.25">
      <c r="C384" s="31"/>
      <c r="D384" s="31"/>
      <c r="I384" s="31"/>
      <c r="J384" s="31"/>
      <c r="K384" s="31"/>
    </row>
    <row r="385" spans="3:11" x14ac:dyDescent="0.25">
      <c r="C385" s="31"/>
      <c r="D385" s="31"/>
      <c r="I385" s="31"/>
      <c r="J385" s="31"/>
      <c r="K385" s="31"/>
    </row>
    <row r="386" spans="3:11" x14ac:dyDescent="0.25">
      <c r="C386" s="31"/>
      <c r="D386" s="31"/>
      <c r="I386" s="31"/>
      <c r="J386" s="31"/>
      <c r="K386" s="31"/>
    </row>
    <row r="387" spans="3:11" x14ac:dyDescent="0.25">
      <c r="C387" s="31"/>
      <c r="D387" s="31"/>
      <c r="I387" s="31"/>
      <c r="J387" s="31"/>
      <c r="K387" s="31"/>
    </row>
    <row r="388" spans="3:11" x14ac:dyDescent="0.25">
      <c r="C388" s="31"/>
      <c r="D388" s="31"/>
      <c r="I388" s="31"/>
      <c r="J388" s="31"/>
      <c r="K388" s="31"/>
    </row>
    <row r="389" spans="3:11" x14ac:dyDescent="0.25">
      <c r="C389" s="31"/>
      <c r="D389" s="31"/>
      <c r="I389" s="31"/>
      <c r="J389" s="31"/>
      <c r="K389" s="31"/>
    </row>
    <row r="390" spans="3:11" x14ac:dyDescent="0.25">
      <c r="C390" s="31"/>
      <c r="D390" s="31"/>
      <c r="I390" s="31"/>
      <c r="J390" s="31"/>
      <c r="K390" s="31"/>
    </row>
    <row r="391" spans="3:11" x14ac:dyDescent="0.25">
      <c r="C391" s="31"/>
      <c r="D391" s="31"/>
      <c r="I391" s="31"/>
      <c r="J391" s="31"/>
      <c r="K391" s="31"/>
    </row>
    <row r="392" spans="3:11" x14ac:dyDescent="0.25">
      <c r="C392" s="31"/>
      <c r="D392" s="31"/>
      <c r="I392" s="31"/>
      <c r="J392" s="31"/>
      <c r="K392" s="31"/>
    </row>
    <row r="393" spans="3:11" x14ac:dyDescent="0.25">
      <c r="C393" s="31"/>
      <c r="D393" s="31"/>
      <c r="I393" s="31"/>
      <c r="J393" s="31"/>
      <c r="K393" s="31"/>
    </row>
    <row r="394" spans="3:11" x14ac:dyDescent="0.25">
      <c r="C394" s="31"/>
      <c r="D394" s="31"/>
      <c r="I394" s="31"/>
      <c r="J394" s="31"/>
      <c r="K394" s="31"/>
    </row>
    <row r="395" spans="3:11" x14ac:dyDescent="0.25">
      <c r="C395" s="31"/>
      <c r="D395" s="31"/>
      <c r="I395" s="31"/>
      <c r="J395" s="31"/>
      <c r="K395" s="31"/>
    </row>
    <row r="396" spans="3:11" x14ac:dyDescent="0.25">
      <c r="C396" s="31"/>
      <c r="D396" s="31"/>
      <c r="I396" s="31"/>
      <c r="J396" s="31"/>
      <c r="K396" s="31"/>
    </row>
    <row r="397" spans="3:11" x14ac:dyDescent="0.25">
      <c r="C397" s="31"/>
      <c r="D397" s="31"/>
      <c r="I397" s="31"/>
      <c r="J397" s="31"/>
      <c r="K397" s="31"/>
    </row>
    <row r="398" spans="3:11" x14ac:dyDescent="0.25">
      <c r="C398" s="31"/>
      <c r="D398" s="31"/>
      <c r="I398" s="31"/>
      <c r="J398" s="31"/>
      <c r="K398" s="31"/>
    </row>
    <row r="399" spans="3:11" x14ac:dyDescent="0.25">
      <c r="C399" s="31"/>
      <c r="D399" s="31"/>
      <c r="I399" s="31"/>
      <c r="J399" s="31"/>
      <c r="K399" s="31"/>
    </row>
    <row r="400" spans="3:11" x14ac:dyDescent="0.25">
      <c r="C400" s="31"/>
      <c r="D400" s="31"/>
      <c r="I400" s="31"/>
      <c r="J400" s="31"/>
      <c r="K400" s="31"/>
    </row>
    <row r="401" spans="3:11" x14ac:dyDescent="0.25">
      <c r="C401" s="31"/>
      <c r="D401" s="31"/>
      <c r="I401" s="31"/>
      <c r="J401" s="31"/>
      <c r="K401" s="31"/>
    </row>
    <row r="402" spans="3:11" x14ac:dyDescent="0.25">
      <c r="C402" s="31"/>
      <c r="D402" s="31"/>
      <c r="I402" s="31"/>
      <c r="J402" s="31"/>
      <c r="K402" s="31"/>
    </row>
    <row r="403" spans="3:11" x14ac:dyDescent="0.25">
      <c r="C403" s="31"/>
      <c r="D403" s="31"/>
      <c r="I403" s="31"/>
      <c r="J403" s="31"/>
      <c r="K403" s="31"/>
    </row>
    <row r="404" spans="3:11" x14ac:dyDescent="0.25">
      <c r="C404" s="31"/>
      <c r="D404" s="31"/>
      <c r="I404" s="31"/>
      <c r="J404" s="31"/>
      <c r="K404" s="31"/>
    </row>
    <row r="405" spans="3:11" x14ac:dyDescent="0.25">
      <c r="C405" s="31"/>
      <c r="D405" s="31"/>
      <c r="I405" s="31"/>
      <c r="J405" s="31"/>
      <c r="K405" s="31"/>
    </row>
    <row r="406" spans="3:11" x14ac:dyDescent="0.25">
      <c r="C406" s="31"/>
      <c r="D406" s="31"/>
      <c r="I406" s="31"/>
      <c r="J406" s="31"/>
      <c r="K406" s="31"/>
    </row>
    <row r="407" spans="3:11" x14ac:dyDescent="0.25">
      <c r="C407" s="31"/>
      <c r="D407" s="31"/>
      <c r="I407" s="31"/>
      <c r="J407" s="31"/>
      <c r="K407" s="31"/>
    </row>
    <row r="408" spans="3:11" x14ac:dyDescent="0.25">
      <c r="C408" s="31"/>
      <c r="D408" s="31"/>
      <c r="I408" s="31"/>
      <c r="J408" s="31"/>
      <c r="K408" s="31"/>
    </row>
    <row r="409" spans="3:11" x14ac:dyDescent="0.25">
      <c r="I409" s="31"/>
      <c r="J409" s="31"/>
      <c r="K409" s="31"/>
    </row>
  </sheetData>
  <conditionalFormatting sqref="Z4:Z53">
    <cfRule type="cellIs" dxfId="13" priority="3" operator="equal">
      <formula>0</formula>
    </cfRule>
  </conditionalFormatting>
  <conditionalFormatting sqref="AC1:AE1048576">
    <cfRule type="cellIs" dxfId="12" priority="1" operator="equal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726EE-0536-4599-9CD8-F4C70A4AD723}">
  <dimension ref="A1:AD409"/>
  <sheetViews>
    <sheetView zoomScaleNormal="100" workbookViewId="0">
      <selection activeCell="D26" sqref="D26"/>
    </sheetView>
  </sheetViews>
  <sheetFormatPr defaultRowHeight="15" x14ac:dyDescent="0.25"/>
  <cols>
    <col min="1" max="1" width="11" style="31" bestFit="1" customWidth="1"/>
    <col min="2" max="2" width="10.7109375" style="31" bestFit="1" customWidth="1"/>
    <col min="3" max="3" width="7.28515625" style="36" bestFit="1" customWidth="1"/>
    <col min="4" max="4" width="6.140625" style="36" bestFit="1" customWidth="1"/>
    <col min="5" max="6" width="6.5703125" style="31" bestFit="1" customWidth="1"/>
    <col min="7" max="7" width="9.7109375" style="31" bestFit="1" customWidth="1"/>
    <col min="8" max="8" width="10.7109375" style="31" bestFit="1" customWidth="1"/>
    <col min="9" max="9" width="8.42578125" style="32" bestFit="1" customWidth="1"/>
    <col min="10" max="11" width="10.7109375" style="32" bestFit="1" customWidth="1"/>
    <col min="14" max="14" width="15" bestFit="1" customWidth="1"/>
    <col min="15" max="15" width="40.5703125" bestFit="1" customWidth="1"/>
    <col min="17" max="17" width="10.7109375" customWidth="1"/>
    <col min="19" max="19" width="11.140625" customWidth="1"/>
    <col min="20" max="20" width="11.42578125" customWidth="1"/>
    <col min="21" max="22" width="12" customWidth="1"/>
    <col min="23" max="24" width="13.85546875" customWidth="1"/>
    <col min="25" max="25" width="10.7109375" customWidth="1"/>
    <col min="26" max="26" width="12.42578125" customWidth="1"/>
    <col min="27" max="27" width="11.42578125" customWidth="1"/>
    <col min="28" max="28" width="14.42578125" customWidth="1"/>
    <col min="29" max="29" width="10.85546875" customWidth="1"/>
    <col min="30" max="30" width="11.42578125" customWidth="1"/>
  </cols>
  <sheetData>
    <row r="1" spans="1:30" x14ac:dyDescent="0.25">
      <c r="A1" s="30" t="s">
        <v>3</v>
      </c>
      <c r="B1" s="31" t="s">
        <v>100</v>
      </c>
    </row>
    <row r="2" spans="1:30" x14ac:dyDescent="0.25">
      <c r="T2">
        <v>15</v>
      </c>
      <c r="U2">
        <v>16</v>
      </c>
      <c r="V2">
        <v>17</v>
      </c>
      <c r="W2">
        <v>18</v>
      </c>
      <c r="X2">
        <v>19</v>
      </c>
    </row>
    <row r="3" spans="1:30" ht="45" x14ac:dyDescent="0.25">
      <c r="A3" s="33" t="s">
        <v>546</v>
      </c>
      <c r="B3" s="34" t="s">
        <v>549</v>
      </c>
      <c r="C3" s="34" t="s">
        <v>752</v>
      </c>
      <c r="D3" s="34" t="s">
        <v>753</v>
      </c>
      <c r="E3" s="37" t="s">
        <v>727</v>
      </c>
      <c r="F3" s="37" t="s">
        <v>736</v>
      </c>
      <c r="G3" s="34" t="s">
        <v>737</v>
      </c>
      <c r="H3" s="34" t="s">
        <v>754</v>
      </c>
      <c r="I3" s="38" t="s">
        <v>555</v>
      </c>
      <c r="J3" s="34" t="s">
        <v>557</v>
      </c>
      <c r="K3" s="34" t="s">
        <v>553</v>
      </c>
      <c r="N3" s="1" t="s">
        <v>1</v>
      </c>
      <c r="O3" s="1" t="s">
        <v>2</v>
      </c>
      <c r="P3" s="24" t="s">
        <v>715</v>
      </c>
      <c r="Q3" s="1" t="s">
        <v>530</v>
      </c>
      <c r="R3" s="1" t="s">
        <v>536</v>
      </c>
      <c r="S3" s="1" t="s">
        <v>5</v>
      </c>
      <c r="T3" s="1" t="s">
        <v>728</v>
      </c>
      <c r="U3" s="1" t="s">
        <v>729</v>
      </c>
      <c r="V3" s="1" t="s">
        <v>751</v>
      </c>
      <c r="W3" s="1" t="s">
        <v>730</v>
      </c>
      <c r="X3" s="1" t="s">
        <v>731</v>
      </c>
      <c r="Y3" s="1" t="s">
        <v>51</v>
      </c>
      <c r="Z3" s="1" t="s">
        <v>57</v>
      </c>
      <c r="AA3" s="1" t="s">
        <v>732</v>
      </c>
      <c r="AB3" s="1" t="s">
        <v>733</v>
      </c>
      <c r="AC3" s="1" t="s">
        <v>734</v>
      </c>
      <c r="AD3" s="1" t="s">
        <v>735</v>
      </c>
    </row>
    <row r="4" spans="1:30" x14ac:dyDescent="0.25">
      <c r="A4" s="35" t="s">
        <v>255</v>
      </c>
      <c r="B4" s="31">
        <v>9</v>
      </c>
      <c r="C4" s="31">
        <v>12</v>
      </c>
      <c r="D4" s="31">
        <v>2</v>
      </c>
      <c r="E4" s="36">
        <v>76.756704298874908</v>
      </c>
      <c r="F4" s="36">
        <v>87.934539005043149</v>
      </c>
      <c r="G4" s="31">
        <v>27</v>
      </c>
      <c r="H4" s="31">
        <v>0</v>
      </c>
      <c r="I4" s="32">
        <v>0</v>
      </c>
      <c r="J4" s="31">
        <v>46063</v>
      </c>
      <c r="K4" s="31">
        <v>46058</v>
      </c>
      <c r="M4">
        <v>1</v>
      </c>
      <c r="N4" s="21" t="str">
        <f t="shared" ref="N4:N53" si="0">A4</f>
        <v>PAVE US Equity</v>
      </c>
      <c r="O4" s="21" t="str">
        <f>VLOOKUP($N4,SUMMARY!$B:$D,2,FALSE)</f>
        <v>US Infrastructure Development ETF</v>
      </c>
      <c r="P4" s="22">
        <f t="shared" ref="P4:S19" si="1">B4</f>
        <v>9</v>
      </c>
      <c r="Q4" s="22">
        <f t="shared" si="1"/>
        <v>12</v>
      </c>
      <c r="R4" s="22">
        <f t="shared" si="1"/>
        <v>2</v>
      </c>
      <c r="S4" s="28">
        <f t="shared" si="1"/>
        <v>76.756704298874908</v>
      </c>
      <c r="T4" s="22" t="str">
        <f>VLOOKUP($N4,SUMMARY!$B:$AQ,T$2,FALSE)</f>
        <v>POSITIVE</v>
      </c>
      <c r="U4" s="22" t="str">
        <f>VLOOKUP($N4,SUMMARY!$B:$AQ,U$2,FALSE)</f>
        <v/>
      </c>
      <c r="V4" s="22" t="str">
        <f>VLOOKUP($N4,SUMMARY!$B:$AQ,V$2,FALSE)</f>
        <v>POSITIVE</v>
      </c>
      <c r="W4" s="22" t="str">
        <f>VLOOKUP($N4,SUMMARY!$B:$AQ,W$2,FALSE)</f>
        <v>POSITIVE</v>
      </c>
      <c r="X4" s="22" t="str">
        <f>VLOOKUP($N4,SUMMARY!$B:$AQ,X$2,FALSE)</f>
        <v>POSITIVE</v>
      </c>
      <c r="Y4" s="28">
        <f>F4</f>
        <v>87.934539005043149</v>
      </c>
      <c r="Z4" s="22">
        <f t="shared" ref="Z4:AD19" si="2">G4</f>
        <v>27</v>
      </c>
      <c r="AA4" s="22">
        <f t="shared" si="2"/>
        <v>0</v>
      </c>
      <c r="AB4" s="23">
        <f t="shared" si="2"/>
        <v>0</v>
      </c>
      <c r="AC4" s="23">
        <f t="shared" si="2"/>
        <v>46063</v>
      </c>
      <c r="AD4" s="23">
        <f t="shared" si="2"/>
        <v>46058</v>
      </c>
    </row>
    <row r="5" spans="1:30" x14ac:dyDescent="0.25">
      <c r="A5" s="35" t="s">
        <v>228</v>
      </c>
      <c r="B5" s="31">
        <v>8</v>
      </c>
      <c r="C5" s="31">
        <v>9</v>
      </c>
      <c r="D5" s="31">
        <v>2</v>
      </c>
      <c r="E5" s="36">
        <v>65.737300275890703</v>
      </c>
      <c r="F5" s="36">
        <v>73.644067590052614</v>
      </c>
      <c r="G5" s="31">
        <v>7</v>
      </c>
      <c r="H5" s="31">
        <v>0</v>
      </c>
      <c r="I5" s="32">
        <v>0</v>
      </c>
      <c r="J5" s="31">
        <v>46062</v>
      </c>
      <c r="K5" s="31">
        <v>0</v>
      </c>
      <c r="M5">
        <v>2</v>
      </c>
      <c r="N5" s="21" t="str">
        <f t="shared" si="0"/>
        <v>JETS US Equity</v>
      </c>
      <c r="O5" s="21" t="str">
        <f>VLOOKUP($N5,SUMMARY!B:D,2,FALSE)</f>
        <v>US Global Jets ETF</v>
      </c>
      <c r="P5" s="22">
        <f t="shared" si="1"/>
        <v>8</v>
      </c>
      <c r="Q5" s="22">
        <f t="shared" si="1"/>
        <v>9</v>
      </c>
      <c r="R5" s="22">
        <f t="shared" si="1"/>
        <v>2</v>
      </c>
      <c r="S5" s="28">
        <f t="shared" si="1"/>
        <v>65.737300275890703</v>
      </c>
      <c r="T5" s="22" t="str">
        <f>VLOOKUP($N5,SUMMARY!$B:$AQ,T$2,FALSE)</f>
        <v>POSITIVE</v>
      </c>
      <c r="U5" s="22" t="str">
        <f>VLOOKUP($N5,SUMMARY!$B:$AQ,U$2,FALSE)</f>
        <v/>
      </c>
      <c r="V5" s="22" t="str">
        <f>VLOOKUP($N5,SUMMARY!$B:$AQ,V$2,FALSE)</f>
        <v>POSITIVE</v>
      </c>
      <c r="W5" s="22" t="str">
        <f>VLOOKUP($N5,SUMMARY!$B:$AQ,W$2,FALSE)</f>
        <v>POSITIVE</v>
      </c>
      <c r="X5" s="22" t="str">
        <f>VLOOKUP($N5,SUMMARY!$B:$AQ,X$2,FALSE)</f>
        <v>POSITIVE</v>
      </c>
      <c r="Y5" s="28">
        <f t="shared" ref="Y5:AD53" si="3">F5</f>
        <v>73.644067590052614</v>
      </c>
      <c r="Z5" s="22">
        <f t="shared" si="2"/>
        <v>7</v>
      </c>
      <c r="AA5" s="22">
        <f t="shared" si="2"/>
        <v>0</v>
      </c>
      <c r="AB5" s="23">
        <f t="shared" si="2"/>
        <v>0</v>
      </c>
      <c r="AC5" s="23">
        <f t="shared" si="2"/>
        <v>46062</v>
      </c>
      <c r="AD5" s="23">
        <f t="shared" si="2"/>
        <v>0</v>
      </c>
    </row>
    <row r="6" spans="1:30" x14ac:dyDescent="0.25">
      <c r="A6" s="35" t="s">
        <v>170</v>
      </c>
      <c r="B6" s="31">
        <v>8</v>
      </c>
      <c r="C6" s="31">
        <v>3</v>
      </c>
      <c r="D6" s="31">
        <v>2</v>
      </c>
      <c r="E6" s="36">
        <v>63.283438255938563</v>
      </c>
      <c r="F6" s="36">
        <v>79.014738596960086</v>
      </c>
      <c r="G6" s="31">
        <v>14</v>
      </c>
      <c r="H6" s="31">
        <v>0</v>
      </c>
      <c r="I6" s="32">
        <v>0</v>
      </c>
      <c r="J6" s="31">
        <v>46063</v>
      </c>
      <c r="K6" s="31">
        <v>0</v>
      </c>
      <c r="M6">
        <v>3</v>
      </c>
      <c r="N6" s="21" t="str">
        <f t="shared" si="0"/>
        <v>EWQ US Equity</v>
      </c>
      <c r="O6" s="21" t="str">
        <f>VLOOKUP($N6,SUMMARY!B:D,2,FALSE)</f>
        <v>MSCI France ETF</v>
      </c>
      <c r="P6" s="22">
        <f t="shared" si="1"/>
        <v>8</v>
      </c>
      <c r="Q6" s="22">
        <f t="shared" si="1"/>
        <v>3</v>
      </c>
      <c r="R6" s="22">
        <f t="shared" si="1"/>
        <v>2</v>
      </c>
      <c r="S6" s="28">
        <f t="shared" si="1"/>
        <v>63.283438255938563</v>
      </c>
      <c r="T6" s="22" t="str">
        <f>VLOOKUP($N6,SUMMARY!$B:$AQ,T$2,FALSE)</f>
        <v>POSITIVE</v>
      </c>
      <c r="U6" s="22" t="str">
        <f>VLOOKUP($N6,SUMMARY!$B:$AQ,U$2,FALSE)</f>
        <v/>
      </c>
      <c r="V6" s="22" t="str">
        <f>VLOOKUP($N6,SUMMARY!$B:$AQ,V$2,FALSE)</f>
        <v>POSITIVE</v>
      </c>
      <c r="W6" s="22" t="str">
        <f>VLOOKUP($N6,SUMMARY!$B:$AQ,W$2,FALSE)</f>
        <v>POSITIVE</v>
      </c>
      <c r="X6" s="22" t="str">
        <f>VLOOKUP($N6,SUMMARY!$B:$AQ,X$2,FALSE)</f>
        <v>POSITIVE</v>
      </c>
      <c r="Y6" s="28">
        <f t="shared" si="3"/>
        <v>79.014738596960086</v>
      </c>
      <c r="Z6" s="22">
        <f t="shared" si="2"/>
        <v>14</v>
      </c>
      <c r="AA6" s="22">
        <f t="shared" si="2"/>
        <v>0</v>
      </c>
      <c r="AB6" s="23">
        <f t="shared" si="2"/>
        <v>0</v>
      </c>
      <c r="AC6" s="23">
        <f t="shared" si="2"/>
        <v>46063</v>
      </c>
      <c r="AD6" s="23">
        <f t="shared" si="2"/>
        <v>0</v>
      </c>
    </row>
    <row r="7" spans="1:30" x14ac:dyDescent="0.25">
      <c r="A7" s="35" t="s">
        <v>328</v>
      </c>
      <c r="B7" s="31">
        <v>8</v>
      </c>
      <c r="C7" s="31">
        <v>6</v>
      </c>
      <c r="D7" s="31">
        <v>2</v>
      </c>
      <c r="E7" s="36">
        <v>67.281221446874497</v>
      </c>
      <c r="F7" s="36">
        <v>79.804871502472139</v>
      </c>
      <c r="G7" s="31">
        <v>20</v>
      </c>
      <c r="H7" s="31">
        <v>0</v>
      </c>
      <c r="I7" s="32">
        <v>0</v>
      </c>
      <c r="J7" s="31">
        <v>46062</v>
      </c>
      <c r="K7" s="31">
        <v>0</v>
      </c>
      <c r="M7">
        <v>4</v>
      </c>
      <c r="N7" s="21" t="str">
        <f t="shared" si="0"/>
        <v>XOP US Equity</v>
      </c>
      <c r="O7" s="21" t="str">
        <f>VLOOKUP($N7,SUMMARY!B:D,2,FALSE)</f>
        <v>SPDR S&amp;P Oil &amp; Gas Exploration &amp; Production ETF</v>
      </c>
      <c r="P7" s="22">
        <f t="shared" si="1"/>
        <v>8</v>
      </c>
      <c r="Q7" s="22">
        <f t="shared" si="1"/>
        <v>6</v>
      </c>
      <c r="R7" s="22">
        <f t="shared" si="1"/>
        <v>2</v>
      </c>
      <c r="S7" s="28">
        <f t="shared" si="1"/>
        <v>67.281221446874497</v>
      </c>
      <c r="T7" s="22" t="str">
        <f>VLOOKUP($N7,SUMMARY!$B:$AQ,T$2,FALSE)</f>
        <v>POSITIVE</v>
      </c>
      <c r="U7" s="22" t="str">
        <f>VLOOKUP($N7,SUMMARY!$B:$AQ,U$2,FALSE)</f>
        <v/>
      </c>
      <c r="V7" s="22" t="str">
        <f>VLOOKUP($N7,SUMMARY!$B:$AQ,V$2,FALSE)</f>
        <v>POSITIVE</v>
      </c>
      <c r="W7" s="22" t="str">
        <f>VLOOKUP($N7,SUMMARY!$B:$AQ,W$2,FALSE)</f>
        <v>POSITIVE</v>
      </c>
      <c r="X7" s="22" t="str">
        <f>VLOOKUP($N7,SUMMARY!$B:$AQ,X$2,FALSE)</f>
        <v>POSITIVE</v>
      </c>
      <c r="Y7" s="28">
        <f t="shared" si="3"/>
        <v>79.804871502472139</v>
      </c>
      <c r="Z7" s="22">
        <f t="shared" si="2"/>
        <v>20</v>
      </c>
      <c r="AA7" s="22">
        <f t="shared" si="2"/>
        <v>0</v>
      </c>
      <c r="AB7" s="23">
        <f t="shared" si="2"/>
        <v>0</v>
      </c>
      <c r="AC7" s="23">
        <f t="shared" si="2"/>
        <v>46062</v>
      </c>
      <c r="AD7" s="23">
        <f t="shared" si="2"/>
        <v>0</v>
      </c>
    </row>
    <row r="8" spans="1:30" x14ac:dyDescent="0.25">
      <c r="A8" s="35" t="s">
        <v>280</v>
      </c>
      <c r="B8" s="31">
        <v>7</v>
      </c>
      <c r="C8" s="31">
        <v>6</v>
      </c>
      <c r="D8" s="31">
        <v>2</v>
      </c>
      <c r="E8" s="36">
        <v>71.681772281981821</v>
      </c>
      <c r="F8" s="36">
        <v>80.907858487011865</v>
      </c>
      <c r="G8" s="31">
        <v>23</v>
      </c>
      <c r="H8" s="31">
        <v>0</v>
      </c>
      <c r="I8" s="32">
        <v>0</v>
      </c>
      <c r="J8" s="31">
        <v>46058</v>
      </c>
      <c r="K8" s="31">
        <v>0</v>
      </c>
      <c r="M8">
        <v>5</v>
      </c>
      <c r="N8" s="21" t="str">
        <f t="shared" si="0"/>
        <v>SPLV US Equity</v>
      </c>
      <c r="O8" s="21" t="str">
        <f>VLOOKUP($N8,SUMMARY!B:D,2,FALSE)</f>
        <v>S&amp;P 500 Low Volatility ETF</v>
      </c>
      <c r="P8" s="22">
        <f t="shared" si="1"/>
        <v>7</v>
      </c>
      <c r="Q8" s="22">
        <f t="shared" si="1"/>
        <v>6</v>
      </c>
      <c r="R8" s="22">
        <f t="shared" si="1"/>
        <v>2</v>
      </c>
      <c r="S8" s="28">
        <f t="shared" si="1"/>
        <v>71.681772281981821</v>
      </c>
      <c r="T8" s="22" t="str">
        <f>VLOOKUP($N8,SUMMARY!$B:$AQ,T$2,FALSE)</f>
        <v>POSITIVE</v>
      </c>
      <c r="U8" s="22" t="str">
        <f>VLOOKUP($N8,SUMMARY!$B:$AQ,U$2,FALSE)</f>
        <v/>
      </c>
      <c r="V8" s="22" t="str">
        <f>VLOOKUP($N8,SUMMARY!$B:$AQ,V$2,FALSE)</f>
        <v>POSITIVE</v>
      </c>
      <c r="W8" s="22" t="str">
        <f>VLOOKUP($N8,SUMMARY!$B:$AQ,W$2,FALSE)</f>
        <v>NEGATIVE</v>
      </c>
      <c r="X8" s="22" t="str">
        <f>VLOOKUP($N8,SUMMARY!$B:$AQ,X$2,FALSE)</f>
        <v>POSITIVE</v>
      </c>
      <c r="Y8" s="28">
        <f t="shared" si="3"/>
        <v>80.907858487011865</v>
      </c>
      <c r="Z8" s="22">
        <f t="shared" si="2"/>
        <v>23</v>
      </c>
      <c r="AA8" s="22">
        <f t="shared" si="2"/>
        <v>0</v>
      </c>
      <c r="AB8" s="23">
        <f t="shared" si="2"/>
        <v>0</v>
      </c>
      <c r="AC8" s="23">
        <f t="shared" si="2"/>
        <v>46058</v>
      </c>
      <c r="AD8" s="23">
        <f t="shared" si="2"/>
        <v>0</v>
      </c>
    </row>
    <row r="9" spans="1:30" x14ac:dyDescent="0.25">
      <c r="A9" s="35" t="s">
        <v>263</v>
      </c>
      <c r="B9" s="31">
        <v>7</v>
      </c>
      <c r="C9" s="31">
        <v>9</v>
      </c>
      <c r="D9" s="31">
        <v>2</v>
      </c>
      <c r="E9" s="36">
        <v>52.722519571265806</v>
      </c>
      <c r="F9" s="36">
        <v>61.483739872164733</v>
      </c>
      <c r="G9" s="31">
        <v>3</v>
      </c>
      <c r="H9" s="31">
        <v>0</v>
      </c>
      <c r="I9" s="32">
        <v>46052</v>
      </c>
      <c r="J9" s="31">
        <v>46029</v>
      </c>
      <c r="K9" s="31">
        <v>46029</v>
      </c>
      <c r="M9">
        <v>6</v>
      </c>
      <c r="N9" s="21" t="str">
        <f t="shared" si="0"/>
        <v>REMX US Equity</v>
      </c>
      <c r="O9" s="21" t="str">
        <f>VLOOKUP($N9,SUMMARY!B:D,2,FALSE)</f>
        <v>Rare Earth and Strategic Metals ETF</v>
      </c>
      <c r="P9" s="22">
        <f t="shared" si="1"/>
        <v>7</v>
      </c>
      <c r="Q9" s="22">
        <f t="shared" si="1"/>
        <v>9</v>
      </c>
      <c r="R9" s="22">
        <f t="shared" si="1"/>
        <v>2</v>
      </c>
      <c r="S9" s="28">
        <f t="shared" si="1"/>
        <v>52.722519571265806</v>
      </c>
      <c r="T9" s="22" t="str">
        <f>VLOOKUP($N9,SUMMARY!$B:$AQ,T$2,FALSE)</f>
        <v>NEGATIVE</v>
      </c>
      <c r="U9" s="22" t="str">
        <f>VLOOKUP($N9,SUMMARY!$B:$AQ,U$2,FALSE)</f>
        <v/>
      </c>
      <c r="V9" s="22" t="str">
        <f>VLOOKUP($N9,SUMMARY!$B:$AQ,V$2,FALSE)</f>
        <v>POSITIVE</v>
      </c>
      <c r="W9" s="22" t="str">
        <f>VLOOKUP($N9,SUMMARY!$B:$AQ,W$2,FALSE)</f>
        <v>POSITIVE</v>
      </c>
      <c r="X9" s="22" t="str">
        <f>VLOOKUP($N9,SUMMARY!$B:$AQ,X$2,FALSE)</f>
        <v>POSITIVE</v>
      </c>
      <c r="Y9" s="28">
        <f t="shared" si="3"/>
        <v>61.483739872164733</v>
      </c>
      <c r="Z9" s="22">
        <f t="shared" si="2"/>
        <v>3</v>
      </c>
      <c r="AA9" s="22">
        <f t="shared" si="2"/>
        <v>0</v>
      </c>
      <c r="AB9" s="23">
        <f t="shared" si="2"/>
        <v>46052</v>
      </c>
      <c r="AC9" s="23">
        <f t="shared" si="2"/>
        <v>46029</v>
      </c>
      <c r="AD9" s="23">
        <f t="shared" si="2"/>
        <v>46029</v>
      </c>
    </row>
    <row r="10" spans="1:30" x14ac:dyDescent="0.25">
      <c r="A10" s="35" t="s">
        <v>149</v>
      </c>
      <c r="B10" s="31">
        <v>7</v>
      </c>
      <c r="C10" s="31">
        <v>12</v>
      </c>
      <c r="D10" s="31">
        <v>2</v>
      </c>
      <c r="E10" s="36">
        <v>60.747815828678725</v>
      </c>
      <c r="F10" s="36">
        <v>79.147348057479974</v>
      </c>
      <c r="G10" s="31">
        <v>3</v>
      </c>
      <c r="H10" s="31">
        <v>0</v>
      </c>
      <c r="I10" s="32">
        <v>0</v>
      </c>
      <c r="J10" s="31">
        <v>46063</v>
      </c>
      <c r="K10" s="31">
        <v>0</v>
      </c>
      <c r="M10">
        <v>7</v>
      </c>
      <c r="N10" s="21" t="str">
        <f t="shared" si="0"/>
        <v>DUHP US Equity</v>
      </c>
      <c r="O10" s="21" t="str">
        <f>VLOOKUP($N10,SUMMARY!B:D,2,FALSE)</f>
        <v>Dimensional US High Profitability ETF</v>
      </c>
      <c r="P10" s="22">
        <f t="shared" si="1"/>
        <v>7</v>
      </c>
      <c r="Q10" s="22">
        <f t="shared" si="1"/>
        <v>12</v>
      </c>
      <c r="R10" s="22">
        <f t="shared" si="1"/>
        <v>2</v>
      </c>
      <c r="S10" s="28">
        <f t="shared" si="1"/>
        <v>60.747815828678725</v>
      </c>
      <c r="T10" s="22" t="str">
        <f>VLOOKUP($N10,SUMMARY!$B:$AQ,T$2,FALSE)</f>
        <v>NEGATIVE</v>
      </c>
      <c r="U10" s="22" t="str">
        <f>VLOOKUP($N10,SUMMARY!$B:$AQ,U$2,FALSE)</f>
        <v/>
      </c>
      <c r="V10" s="22" t="str">
        <f>VLOOKUP($N10,SUMMARY!$B:$AQ,V$2,FALSE)</f>
        <v>POSITIVE</v>
      </c>
      <c r="W10" s="22" t="str">
        <f>VLOOKUP($N10,SUMMARY!$B:$AQ,W$2,FALSE)</f>
        <v>POSITIVE</v>
      </c>
      <c r="X10" s="22" t="str">
        <f>VLOOKUP($N10,SUMMARY!$B:$AQ,X$2,FALSE)</f>
        <v>POSITIVE</v>
      </c>
      <c r="Y10" s="28">
        <f t="shared" si="3"/>
        <v>79.147348057479974</v>
      </c>
      <c r="Z10" s="22">
        <f t="shared" si="2"/>
        <v>3</v>
      </c>
      <c r="AA10" s="22">
        <f t="shared" si="2"/>
        <v>0</v>
      </c>
      <c r="AB10" s="23">
        <f t="shared" si="2"/>
        <v>0</v>
      </c>
      <c r="AC10" s="23">
        <f t="shared" si="2"/>
        <v>46063</v>
      </c>
      <c r="AD10" s="23">
        <f t="shared" si="2"/>
        <v>0</v>
      </c>
    </row>
    <row r="11" spans="1:30" x14ac:dyDescent="0.25">
      <c r="A11" s="35" t="s">
        <v>102</v>
      </c>
      <c r="B11" s="31">
        <v>7</v>
      </c>
      <c r="C11" s="31">
        <v>9</v>
      </c>
      <c r="D11" s="31">
        <v>2</v>
      </c>
      <c r="E11" s="36">
        <v>51.947624449230091</v>
      </c>
      <c r="F11" s="36">
        <v>58.538785377878028</v>
      </c>
      <c r="G11" s="31">
        <v>2</v>
      </c>
      <c r="H11" s="31">
        <v>0</v>
      </c>
      <c r="I11" s="32">
        <v>46055</v>
      </c>
      <c r="J11" s="31">
        <v>46028</v>
      </c>
      <c r="K11" s="31">
        <v>0</v>
      </c>
      <c r="M11">
        <v>8</v>
      </c>
      <c r="N11" s="21" t="str">
        <f t="shared" si="0"/>
        <v>ARGT US Equity</v>
      </c>
      <c r="O11" s="21" t="str">
        <f>VLOOKUP($N11,SUMMARY!B:D,2,FALSE)</f>
        <v>MSCI Argentina ETF</v>
      </c>
      <c r="P11" s="22">
        <f t="shared" si="1"/>
        <v>7</v>
      </c>
      <c r="Q11" s="22">
        <f t="shared" si="1"/>
        <v>9</v>
      </c>
      <c r="R11" s="22">
        <f t="shared" si="1"/>
        <v>2</v>
      </c>
      <c r="S11" s="28">
        <f t="shared" si="1"/>
        <v>51.947624449230091</v>
      </c>
      <c r="T11" s="22" t="str">
        <f>VLOOKUP($N11,SUMMARY!$B:$AQ,T$2,FALSE)</f>
        <v>NEGATIVE</v>
      </c>
      <c r="U11" s="22" t="str">
        <f>VLOOKUP($N11,SUMMARY!$B:$AQ,U$2,FALSE)</f>
        <v/>
      </c>
      <c r="V11" s="22" t="str">
        <f>VLOOKUP($N11,SUMMARY!$B:$AQ,V$2,FALSE)</f>
        <v>POSITIVE</v>
      </c>
      <c r="W11" s="22" t="str">
        <f>VLOOKUP($N11,SUMMARY!$B:$AQ,W$2,FALSE)</f>
        <v>POSITIVE</v>
      </c>
      <c r="X11" s="22" t="str">
        <f>VLOOKUP($N11,SUMMARY!$B:$AQ,X$2,FALSE)</f>
        <v>POSITIVE</v>
      </c>
      <c r="Y11" s="28">
        <f t="shared" si="3"/>
        <v>58.538785377878028</v>
      </c>
      <c r="Z11" s="22">
        <f t="shared" si="2"/>
        <v>2</v>
      </c>
      <c r="AA11" s="22">
        <f t="shared" si="2"/>
        <v>0</v>
      </c>
      <c r="AB11" s="23">
        <f t="shared" si="2"/>
        <v>46055</v>
      </c>
      <c r="AC11" s="23">
        <f t="shared" si="2"/>
        <v>46028</v>
      </c>
      <c r="AD11" s="23">
        <f t="shared" si="2"/>
        <v>0</v>
      </c>
    </row>
    <row r="12" spans="1:30" x14ac:dyDescent="0.25">
      <c r="A12" s="35" t="s">
        <v>272</v>
      </c>
      <c r="B12" s="31">
        <v>7</v>
      </c>
      <c r="C12" s="31">
        <v>9</v>
      </c>
      <c r="D12" s="31">
        <v>2</v>
      </c>
      <c r="E12" s="36">
        <v>54.184132438160454</v>
      </c>
      <c r="F12" s="36">
        <v>62.158851694204536</v>
      </c>
      <c r="G12" s="31">
        <v>3</v>
      </c>
      <c r="H12" s="31">
        <v>0</v>
      </c>
      <c r="I12" s="32">
        <v>46052</v>
      </c>
      <c r="J12" s="31">
        <v>46003</v>
      </c>
      <c r="K12" s="31">
        <v>46003</v>
      </c>
      <c r="M12">
        <v>9</v>
      </c>
      <c r="N12" s="21" t="str">
        <f t="shared" si="0"/>
        <v>SILJ US Equity</v>
      </c>
      <c r="O12" s="21" t="str">
        <f>VLOOKUP($N12,SUMMARY!B:D,2,FALSE)</f>
        <v>Amplify Junior Silver Miners ETF</v>
      </c>
      <c r="P12" s="22">
        <f t="shared" si="1"/>
        <v>7</v>
      </c>
      <c r="Q12" s="22">
        <f t="shared" si="1"/>
        <v>9</v>
      </c>
      <c r="R12" s="22">
        <f t="shared" si="1"/>
        <v>2</v>
      </c>
      <c r="S12" s="28">
        <f t="shared" si="1"/>
        <v>54.184132438160454</v>
      </c>
      <c r="T12" s="22" t="str">
        <f>VLOOKUP($N12,SUMMARY!$B:$AQ,T$2,FALSE)</f>
        <v>NEGATIVE</v>
      </c>
      <c r="U12" s="22" t="str">
        <f>VLOOKUP($N12,SUMMARY!$B:$AQ,U$2,FALSE)</f>
        <v/>
      </c>
      <c r="V12" s="22" t="str">
        <f>VLOOKUP($N12,SUMMARY!$B:$AQ,V$2,FALSE)</f>
        <v>POSITIVE</v>
      </c>
      <c r="W12" s="22" t="str">
        <f>VLOOKUP($N12,SUMMARY!$B:$AQ,W$2,FALSE)</f>
        <v>POSITIVE</v>
      </c>
      <c r="X12" s="22" t="str">
        <f>VLOOKUP($N12,SUMMARY!$B:$AQ,X$2,FALSE)</f>
        <v>POSITIVE</v>
      </c>
      <c r="Y12" s="28">
        <f t="shared" si="3"/>
        <v>62.158851694204536</v>
      </c>
      <c r="Z12" s="22">
        <f t="shared" si="2"/>
        <v>3</v>
      </c>
      <c r="AA12" s="22">
        <f t="shared" si="2"/>
        <v>0</v>
      </c>
      <c r="AB12" s="23">
        <f t="shared" si="2"/>
        <v>46052</v>
      </c>
      <c r="AC12" s="23">
        <f t="shared" si="2"/>
        <v>46003</v>
      </c>
      <c r="AD12" s="23">
        <f t="shared" si="2"/>
        <v>46003</v>
      </c>
    </row>
    <row r="13" spans="1:30" x14ac:dyDescent="0.25">
      <c r="A13" s="35" t="s">
        <v>177</v>
      </c>
      <c r="B13" s="31">
        <v>7</v>
      </c>
      <c r="C13" s="31">
        <v>12</v>
      </c>
      <c r="D13" s="31">
        <v>2</v>
      </c>
      <c r="E13" s="36">
        <v>55.561897995554851</v>
      </c>
      <c r="F13" s="36">
        <v>72.842950480939564</v>
      </c>
      <c r="G13" s="31">
        <v>3</v>
      </c>
      <c r="H13" s="31">
        <v>0</v>
      </c>
      <c r="I13" s="32">
        <v>46052</v>
      </c>
      <c r="J13" s="31">
        <v>46049</v>
      </c>
      <c r="K13" s="31">
        <v>46050</v>
      </c>
      <c r="M13">
        <v>10</v>
      </c>
      <c r="N13" s="21" t="str">
        <f t="shared" si="0"/>
        <v>EZA US Equity</v>
      </c>
      <c r="O13" s="21" t="str">
        <f>VLOOKUP($N13,SUMMARY!B:D,2,FALSE)</f>
        <v>MSCI South Africa ETF</v>
      </c>
      <c r="P13" s="22">
        <f t="shared" si="1"/>
        <v>7</v>
      </c>
      <c r="Q13" s="22">
        <f t="shared" si="1"/>
        <v>12</v>
      </c>
      <c r="R13" s="22">
        <f t="shared" si="1"/>
        <v>2</v>
      </c>
      <c r="S13" s="28">
        <f t="shared" si="1"/>
        <v>55.561897995554851</v>
      </c>
      <c r="T13" s="22" t="str">
        <f>VLOOKUP($N13,SUMMARY!$B:$AQ,T$2,FALSE)</f>
        <v>NEGATIVE</v>
      </c>
      <c r="U13" s="22" t="str">
        <f>VLOOKUP($N13,SUMMARY!$B:$AQ,U$2,FALSE)</f>
        <v/>
      </c>
      <c r="V13" s="22" t="str">
        <f>VLOOKUP($N13,SUMMARY!$B:$AQ,V$2,FALSE)</f>
        <v>POSITIVE</v>
      </c>
      <c r="W13" s="22" t="str">
        <f>VLOOKUP($N13,SUMMARY!$B:$AQ,W$2,FALSE)</f>
        <v>POSITIVE</v>
      </c>
      <c r="X13" s="22" t="str">
        <f>VLOOKUP($N13,SUMMARY!$B:$AQ,X$2,FALSE)</f>
        <v>POSITIVE</v>
      </c>
      <c r="Y13" s="28">
        <f t="shared" si="3"/>
        <v>72.842950480939564</v>
      </c>
      <c r="Z13" s="22">
        <f t="shared" si="2"/>
        <v>3</v>
      </c>
      <c r="AA13" s="22">
        <f t="shared" si="2"/>
        <v>0</v>
      </c>
      <c r="AB13" s="23">
        <f t="shared" si="2"/>
        <v>46052</v>
      </c>
      <c r="AC13" s="23">
        <f t="shared" si="2"/>
        <v>46049</v>
      </c>
      <c r="AD13" s="23">
        <f t="shared" si="2"/>
        <v>46050</v>
      </c>
    </row>
    <row r="14" spans="1:30" x14ac:dyDescent="0.25">
      <c r="A14" s="35" t="s">
        <v>296</v>
      </c>
      <c r="B14" s="31">
        <v>7</v>
      </c>
      <c r="C14" s="31">
        <v>9</v>
      </c>
      <c r="D14" s="31">
        <v>2</v>
      </c>
      <c r="E14" s="36">
        <v>51.965923697059793</v>
      </c>
      <c r="F14" s="36">
        <v>63.355596076898422</v>
      </c>
      <c r="G14" s="31">
        <v>3</v>
      </c>
      <c r="H14" s="31">
        <v>0</v>
      </c>
      <c r="I14" s="32">
        <v>46055</v>
      </c>
      <c r="J14" s="31">
        <v>46037</v>
      </c>
      <c r="K14" s="31">
        <v>46038</v>
      </c>
      <c r="M14">
        <v>11</v>
      </c>
      <c r="N14" s="21" t="str">
        <f t="shared" si="0"/>
        <v>URNM US Equity</v>
      </c>
      <c r="O14" s="21" t="str">
        <f>VLOOKUP($N14,SUMMARY!B:D,2,FALSE)</f>
        <v>Sprott Uranium Miners ETF</v>
      </c>
      <c r="P14" s="22">
        <f t="shared" si="1"/>
        <v>7</v>
      </c>
      <c r="Q14" s="22">
        <f t="shared" si="1"/>
        <v>9</v>
      </c>
      <c r="R14" s="22">
        <f t="shared" si="1"/>
        <v>2</v>
      </c>
      <c r="S14" s="28">
        <f t="shared" si="1"/>
        <v>51.965923697059793</v>
      </c>
      <c r="T14" s="22" t="str">
        <f>VLOOKUP($N14,SUMMARY!$B:$AQ,T$2,FALSE)</f>
        <v>NEGATIVE</v>
      </c>
      <c r="U14" s="22" t="str">
        <f>VLOOKUP($N14,SUMMARY!$B:$AQ,U$2,FALSE)</f>
        <v/>
      </c>
      <c r="V14" s="22" t="str">
        <f>VLOOKUP($N14,SUMMARY!$B:$AQ,V$2,FALSE)</f>
        <v>POSITIVE</v>
      </c>
      <c r="W14" s="22" t="str">
        <f>VLOOKUP($N14,SUMMARY!$B:$AQ,W$2,FALSE)</f>
        <v>POSITIVE</v>
      </c>
      <c r="X14" s="22" t="str">
        <f>VLOOKUP($N14,SUMMARY!$B:$AQ,X$2,FALSE)</f>
        <v>POSITIVE</v>
      </c>
      <c r="Y14" s="28">
        <f t="shared" si="3"/>
        <v>63.355596076898422</v>
      </c>
      <c r="Z14" s="22">
        <f t="shared" si="2"/>
        <v>3</v>
      </c>
      <c r="AA14" s="22">
        <f t="shared" si="2"/>
        <v>0</v>
      </c>
      <c r="AB14" s="23">
        <f t="shared" si="2"/>
        <v>46055</v>
      </c>
      <c r="AC14" s="23">
        <f t="shared" si="2"/>
        <v>46037</v>
      </c>
      <c r="AD14" s="23">
        <f t="shared" si="2"/>
        <v>46038</v>
      </c>
    </row>
    <row r="15" spans="1:30" x14ac:dyDescent="0.25">
      <c r="A15" s="35" t="s">
        <v>183</v>
      </c>
      <c r="B15" s="31">
        <v>7</v>
      </c>
      <c r="C15" s="31">
        <v>12</v>
      </c>
      <c r="D15" s="31">
        <v>2</v>
      </c>
      <c r="E15" s="36">
        <v>55.028954394415244</v>
      </c>
      <c r="F15" s="36">
        <v>62.629696733999083</v>
      </c>
      <c r="G15" s="31">
        <v>2</v>
      </c>
      <c r="H15" s="31">
        <v>0</v>
      </c>
      <c r="I15" s="32">
        <v>46052</v>
      </c>
      <c r="J15" s="31">
        <v>0</v>
      </c>
      <c r="K15" s="31">
        <v>0</v>
      </c>
      <c r="M15">
        <v>12</v>
      </c>
      <c r="N15" s="21" t="str">
        <f t="shared" si="0"/>
        <v>FFTY US Equity</v>
      </c>
      <c r="O15" s="21" t="str">
        <f>VLOOKUP($N15,SUMMARY!B:D,2,FALSE)</f>
        <v>Innovator ETFs Trust - Innovator IBD R 50 ETF</v>
      </c>
      <c r="P15" s="22">
        <f t="shared" si="1"/>
        <v>7</v>
      </c>
      <c r="Q15" s="22">
        <f t="shared" si="1"/>
        <v>12</v>
      </c>
      <c r="R15" s="22">
        <f t="shared" si="1"/>
        <v>2</v>
      </c>
      <c r="S15" s="28">
        <f t="shared" si="1"/>
        <v>55.028954394415244</v>
      </c>
      <c r="T15" s="22" t="str">
        <f>VLOOKUP($N15,SUMMARY!$B:$AQ,T$2,FALSE)</f>
        <v>NEGATIVE</v>
      </c>
      <c r="U15" s="22" t="str">
        <f>VLOOKUP($N15,SUMMARY!$B:$AQ,U$2,FALSE)</f>
        <v/>
      </c>
      <c r="V15" s="22" t="str">
        <f>VLOOKUP($N15,SUMMARY!$B:$AQ,V$2,FALSE)</f>
        <v>POSITIVE</v>
      </c>
      <c r="W15" s="22" t="str">
        <f>VLOOKUP($N15,SUMMARY!$B:$AQ,W$2,FALSE)</f>
        <v>POSITIVE</v>
      </c>
      <c r="X15" s="22" t="str">
        <f>VLOOKUP($N15,SUMMARY!$B:$AQ,X$2,FALSE)</f>
        <v>POSITIVE</v>
      </c>
      <c r="Y15" s="28">
        <f t="shared" si="3"/>
        <v>62.629696733999083</v>
      </c>
      <c r="Z15" s="22">
        <f t="shared" si="2"/>
        <v>2</v>
      </c>
      <c r="AA15" s="22">
        <f t="shared" si="2"/>
        <v>0</v>
      </c>
      <c r="AB15" s="23">
        <f t="shared" si="2"/>
        <v>46052</v>
      </c>
      <c r="AC15" s="23">
        <f t="shared" si="2"/>
        <v>0</v>
      </c>
      <c r="AD15" s="23">
        <f t="shared" si="2"/>
        <v>0</v>
      </c>
    </row>
    <row r="16" spans="1:30" x14ac:dyDescent="0.25">
      <c r="A16" s="35" t="s">
        <v>147</v>
      </c>
      <c r="B16" s="31">
        <v>7</v>
      </c>
      <c r="C16" s="31">
        <v>15</v>
      </c>
      <c r="D16" s="31">
        <v>4</v>
      </c>
      <c r="E16" s="36">
        <v>57.471449637167822</v>
      </c>
      <c r="F16" s="36">
        <v>70.731014015465078</v>
      </c>
      <c r="G16" s="31">
        <v>3</v>
      </c>
      <c r="H16" s="31">
        <v>0</v>
      </c>
      <c r="I16" s="32">
        <v>46052</v>
      </c>
      <c r="J16" s="31">
        <v>45959</v>
      </c>
      <c r="K16" s="31">
        <v>46028</v>
      </c>
      <c r="M16">
        <v>13</v>
      </c>
      <c r="N16" s="21" t="str">
        <f t="shared" si="0"/>
        <v>DRIV US Equity</v>
      </c>
      <c r="O16" s="21" t="str">
        <f>VLOOKUP($N16,SUMMARY!B:D,2,FALSE)</f>
        <v>Autonomous &amp; Electric Vehicles ETF</v>
      </c>
      <c r="P16" s="22">
        <f t="shared" si="1"/>
        <v>7</v>
      </c>
      <c r="Q16" s="22">
        <f t="shared" si="1"/>
        <v>15</v>
      </c>
      <c r="R16" s="22">
        <f t="shared" si="1"/>
        <v>4</v>
      </c>
      <c r="S16" s="28">
        <f t="shared" si="1"/>
        <v>57.471449637167822</v>
      </c>
      <c r="T16" s="22" t="str">
        <f>VLOOKUP($N16,SUMMARY!$B:$AQ,T$2,FALSE)</f>
        <v>NEGATIVE</v>
      </c>
      <c r="U16" s="22" t="str">
        <f>VLOOKUP($N16,SUMMARY!$B:$AQ,U$2,FALSE)</f>
        <v/>
      </c>
      <c r="V16" s="22" t="str">
        <f>VLOOKUP($N16,SUMMARY!$B:$AQ,V$2,FALSE)</f>
        <v>POSITIVE</v>
      </c>
      <c r="W16" s="22" t="str">
        <f>VLOOKUP($N16,SUMMARY!$B:$AQ,W$2,FALSE)</f>
        <v>POSITIVE</v>
      </c>
      <c r="X16" s="22" t="str">
        <f>VLOOKUP($N16,SUMMARY!$B:$AQ,X$2,FALSE)</f>
        <v>POSITIVE</v>
      </c>
      <c r="Y16" s="28">
        <f t="shared" si="3"/>
        <v>70.731014015465078</v>
      </c>
      <c r="Z16" s="22">
        <f t="shared" si="2"/>
        <v>3</v>
      </c>
      <c r="AA16" s="22">
        <f t="shared" si="2"/>
        <v>0</v>
      </c>
      <c r="AB16" s="23">
        <f t="shared" si="2"/>
        <v>46052</v>
      </c>
      <c r="AC16" s="23">
        <f t="shared" si="2"/>
        <v>45959</v>
      </c>
      <c r="AD16" s="23">
        <f t="shared" si="2"/>
        <v>46028</v>
      </c>
    </row>
    <row r="17" spans="1:30" x14ac:dyDescent="0.25">
      <c r="A17" s="35" t="s">
        <v>188</v>
      </c>
      <c r="B17" s="31">
        <v>7</v>
      </c>
      <c r="C17" s="31">
        <v>9</v>
      </c>
      <c r="D17" s="31">
        <v>2</v>
      </c>
      <c r="E17" s="36">
        <v>57.001424825099612</v>
      </c>
      <c r="F17" s="36">
        <v>66.52033654065815</v>
      </c>
      <c r="G17" s="31">
        <v>3</v>
      </c>
      <c r="H17" s="31">
        <v>0</v>
      </c>
      <c r="I17" s="32">
        <v>46052</v>
      </c>
      <c r="J17" s="31">
        <v>46003</v>
      </c>
      <c r="K17" s="31">
        <v>46010</v>
      </c>
      <c r="M17">
        <v>14</v>
      </c>
      <c r="N17" s="21" t="str">
        <f t="shared" si="0"/>
        <v>GDX US Equity</v>
      </c>
      <c r="O17" s="21" t="str">
        <f>VLOOKUP($N17,SUMMARY!B:D,2,FALSE)</f>
        <v>Gold Miners ETF/USA</v>
      </c>
      <c r="P17" s="22">
        <f t="shared" si="1"/>
        <v>7</v>
      </c>
      <c r="Q17" s="22">
        <f t="shared" si="1"/>
        <v>9</v>
      </c>
      <c r="R17" s="22">
        <f t="shared" si="1"/>
        <v>2</v>
      </c>
      <c r="S17" s="28">
        <f t="shared" si="1"/>
        <v>57.001424825099612</v>
      </c>
      <c r="T17" s="22" t="str">
        <f>VLOOKUP($N17,SUMMARY!$B:$AQ,T$2,FALSE)</f>
        <v>NEGATIVE</v>
      </c>
      <c r="U17" s="22" t="str">
        <f>VLOOKUP($N17,SUMMARY!$B:$AQ,U$2,FALSE)</f>
        <v/>
      </c>
      <c r="V17" s="22" t="str">
        <f>VLOOKUP($N17,SUMMARY!$B:$AQ,V$2,FALSE)</f>
        <v>POSITIVE</v>
      </c>
      <c r="W17" s="22" t="str">
        <f>VLOOKUP($N17,SUMMARY!$B:$AQ,W$2,FALSE)</f>
        <v>POSITIVE</v>
      </c>
      <c r="X17" s="22" t="str">
        <f>VLOOKUP($N17,SUMMARY!$B:$AQ,X$2,FALSE)</f>
        <v>POSITIVE</v>
      </c>
      <c r="Y17" s="28">
        <f t="shared" si="3"/>
        <v>66.52033654065815</v>
      </c>
      <c r="Z17" s="22">
        <f t="shared" si="2"/>
        <v>3</v>
      </c>
      <c r="AA17" s="22">
        <f t="shared" si="2"/>
        <v>0</v>
      </c>
      <c r="AB17" s="23">
        <f t="shared" si="2"/>
        <v>46052</v>
      </c>
      <c r="AC17" s="23">
        <f t="shared" si="2"/>
        <v>46003</v>
      </c>
      <c r="AD17" s="23">
        <f t="shared" si="2"/>
        <v>46010</v>
      </c>
    </row>
    <row r="18" spans="1:30" x14ac:dyDescent="0.25">
      <c r="A18" s="35" t="s">
        <v>271</v>
      </c>
      <c r="B18" s="31">
        <v>7</v>
      </c>
      <c r="C18" s="31">
        <v>9</v>
      </c>
      <c r="D18" s="31">
        <v>2</v>
      </c>
      <c r="E18" s="36">
        <v>55.546740542715263</v>
      </c>
      <c r="F18" s="36">
        <v>64.213719547972715</v>
      </c>
      <c r="G18" s="31">
        <v>3</v>
      </c>
      <c r="H18" s="31">
        <v>0</v>
      </c>
      <c r="I18" s="32">
        <v>46052</v>
      </c>
      <c r="J18" s="31">
        <v>46003</v>
      </c>
      <c r="K18" s="31">
        <v>46003</v>
      </c>
      <c r="M18">
        <v>15</v>
      </c>
      <c r="N18" s="21" t="str">
        <f t="shared" si="0"/>
        <v>SIL US Equity</v>
      </c>
      <c r="O18" s="21" t="str">
        <f>VLOOKUP($N18,SUMMARY!B:D,2,FALSE)</f>
        <v>Silver Miners ETF</v>
      </c>
      <c r="P18" s="22">
        <f t="shared" si="1"/>
        <v>7</v>
      </c>
      <c r="Q18" s="22">
        <f t="shared" si="1"/>
        <v>9</v>
      </c>
      <c r="R18" s="22">
        <f t="shared" si="1"/>
        <v>2</v>
      </c>
      <c r="S18" s="28">
        <f t="shared" si="1"/>
        <v>55.546740542715263</v>
      </c>
      <c r="T18" s="22" t="str">
        <f>VLOOKUP($N18,SUMMARY!$B:$AQ,T$2,FALSE)</f>
        <v>NEGATIVE</v>
      </c>
      <c r="U18" s="22" t="str">
        <f>VLOOKUP($N18,SUMMARY!$B:$AQ,U$2,FALSE)</f>
        <v/>
      </c>
      <c r="V18" s="22" t="str">
        <f>VLOOKUP($N18,SUMMARY!$B:$AQ,V$2,FALSE)</f>
        <v>POSITIVE</v>
      </c>
      <c r="W18" s="22" t="str">
        <f>VLOOKUP($N18,SUMMARY!$B:$AQ,W$2,FALSE)</f>
        <v>POSITIVE</v>
      </c>
      <c r="X18" s="22" t="str">
        <f>VLOOKUP($N18,SUMMARY!$B:$AQ,X$2,FALSE)</f>
        <v>POSITIVE</v>
      </c>
      <c r="Y18" s="28">
        <f t="shared" si="3"/>
        <v>64.213719547972715</v>
      </c>
      <c r="Z18" s="22">
        <f t="shared" si="2"/>
        <v>3</v>
      </c>
      <c r="AA18" s="22">
        <f t="shared" si="2"/>
        <v>0</v>
      </c>
      <c r="AB18" s="23">
        <f t="shared" si="2"/>
        <v>46052</v>
      </c>
      <c r="AC18" s="23">
        <f t="shared" si="2"/>
        <v>46003</v>
      </c>
      <c r="AD18" s="23">
        <f t="shared" si="2"/>
        <v>46003</v>
      </c>
    </row>
    <row r="19" spans="1:30" x14ac:dyDescent="0.25">
      <c r="A19" s="35" t="s">
        <v>189</v>
      </c>
      <c r="B19" s="31">
        <v>7</v>
      </c>
      <c r="C19" s="31">
        <v>9</v>
      </c>
      <c r="D19" s="31">
        <v>2</v>
      </c>
      <c r="E19" s="36">
        <v>56.226968878255654</v>
      </c>
      <c r="F19" s="36">
        <v>64.760439242297707</v>
      </c>
      <c r="G19" s="31">
        <v>3</v>
      </c>
      <c r="H19" s="31">
        <v>0</v>
      </c>
      <c r="I19" s="32">
        <v>46052</v>
      </c>
      <c r="J19" s="31">
        <v>46003</v>
      </c>
      <c r="K19" s="31">
        <v>46003</v>
      </c>
      <c r="M19">
        <v>16</v>
      </c>
      <c r="N19" s="21" t="str">
        <f t="shared" si="0"/>
        <v>GDXJ US Equity</v>
      </c>
      <c r="O19" s="21" t="str">
        <f>VLOOKUP($N19,SUMMARY!B:D,2,FALSE)</f>
        <v>Junior Gold Miners ETF</v>
      </c>
      <c r="P19" s="22">
        <f t="shared" si="1"/>
        <v>7</v>
      </c>
      <c r="Q19" s="22">
        <f t="shared" si="1"/>
        <v>9</v>
      </c>
      <c r="R19" s="22">
        <f t="shared" si="1"/>
        <v>2</v>
      </c>
      <c r="S19" s="28">
        <f t="shared" si="1"/>
        <v>56.226968878255654</v>
      </c>
      <c r="T19" s="22" t="str">
        <f>VLOOKUP($N19,SUMMARY!$B:$AQ,T$2,FALSE)</f>
        <v>NEGATIVE</v>
      </c>
      <c r="U19" s="22" t="str">
        <f>VLOOKUP($N19,SUMMARY!$B:$AQ,U$2,FALSE)</f>
        <v/>
      </c>
      <c r="V19" s="22" t="str">
        <f>VLOOKUP($N19,SUMMARY!$B:$AQ,V$2,FALSE)</f>
        <v>POSITIVE</v>
      </c>
      <c r="W19" s="22" t="str">
        <f>VLOOKUP($N19,SUMMARY!$B:$AQ,W$2,FALSE)</f>
        <v>POSITIVE</v>
      </c>
      <c r="X19" s="22" t="str">
        <f>VLOOKUP($N19,SUMMARY!$B:$AQ,X$2,FALSE)</f>
        <v>POSITIVE</v>
      </c>
      <c r="Y19" s="28">
        <f t="shared" si="3"/>
        <v>64.760439242297707</v>
      </c>
      <c r="Z19" s="22">
        <f t="shared" si="2"/>
        <v>3</v>
      </c>
      <c r="AA19" s="22">
        <f t="shared" si="2"/>
        <v>0</v>
      </c>
      <c r="AB19" s="23">
        <f t="shared" si="2"/>
        <v>46052</v>
      </c>
      <c r="AC19" s="23">
        <f t="shared" si="2"/>
        <v>46003</v>
      </c>
      <c r="AD19" s="23">
        <f t="shared" si="2"/>
        <v>46003</v>
      </c>
    </row>
    <row r="20" spans="1:30" x14ac:dyDescent="0.25">
      <c r="A20" s="35" t="s">
        <v>276</v>
      </c>
      <c r="B20" s="31">
        <v>7</v>
      </c>
      <c r="C20" s="31">
        <v>9</v>
      </c>
      <c r="D20" s="31">
        <v>4</v>
      </c>
      <c r="E20" s="36">
        <v>46.607427625497841</v>
      </c>
      <c r="F20" s="36">
        <v>53.349781613443447</v>
      </c>
      <c r="G20" s="31">
        <v>0</v>
      </c>
      <c r="H20" s="31">
        <v>0</v>
      </c>
      <c r="I20" s="32">
        <v>46052</v>
      </c>
      <c r="J20" s="31">
        <v>46051</v>
      </c>
      <c r="K20" s="31">
        <v>46051</v>
      </c>
      <c r="M20">
        <v>17</v>
      </c>
      <c r="N20" s="21" t="str">
        <f t="shared" si="0"/>
        <v>SLV US Equity</v>
      </c>
      <c r="O20" s="21" t="str">
        <f>VLOOKUP($N20,SUMMARY!B:D,2,FALSE)</f>
        <v>Silver Trust</v>
      </c>
      <c r="P20" s="22">
        <f t="shared" ref="P20:S51" si="4">B20</f>
        <v>7</v>
      </c>
      <c r="Q20" s="22">
        <f t="shared" si="4"/>
        <v>9</v>
      </c>
      <c r="R20" s="22">
        <f t="shared" si="4"/>
        <v>4</v>
      </c>
      <c r="S20" s="28">
        <f t="shared" si="4"/>
        <v>46.607427625497841</v>
      </c>
      <c r="T20" s="22" t="str">
        <f>VLOOKUP($N20,SUMMARY!$B:$AQ,T$2,FALSE)</f>
        <v>NEGATIVE</v>
      </c>
      <c r="U20" s="22" t="str">
        <f>VLOOKUP($N20,SUMMARY!$B:$AQ,U$2,FALSE)</f>
        <v/>
      </c>
      <c r="V20" s="22" t="str">
        <f>VLOOKUP($N20,SUMMARY!$B:$AQ,V$2,FALSE)</f>
        <v>POSITIVE</v>
      </c>
      <c r="W20" s="22" t="str">
        <f>VLOOKUP($N20,SUMMARY!$B:$AQ,W$2,FALSE)</f>
        <v>POSITIVE</v>
      </c>
      <c r="X20" s="22" t="str">
        <f>VLOOKUP($N20,SUMMARY!$B:$AQ,X$2,FALSE)</f>
        <v>POSITIVE</v>
      </c>
      <c r="Y20" s="28">
        <f t="shared" si="3"/>
        <v>53.349781613443447</v>
      </c>
      <c r="Z20" s="22">
        <f t="shared" si="3"/>
        <v>0</v>
      </c>
      <c r="AA20" s="22">
        <f t="shared" si="3"/>
        <v>0</v>
      </c>
      <c r="AB20" s="23">
        <f t="shared" si="3"/>
        <v>46052</v>
      </c>
      <c r="AC20" s="23">
        <f t="shared" si="3"/>
        <v>46051</v>
      </c>
      <c r="AD20" s="23">
        <f t="shared" si="3"/>
        <v>46051</v>
      </c>
    </row>
    <row r="21" spans="1:30" x14ac:dyDescent="0.25">
      <c r="A21" s="35" t="s">
        <v>195</v>
      </c>
      <c r="B21" s="31">
        <v>7</v>
      </c>
      <c r="C21" s="31">
        <v>9</v>
      </c>
      <c r="D21" s="31">
        <v>2</v>
      </c>
      <c r="E21" s="36">
        <v>56.613872827958552</v>
      </c>
      <c r="F21" s="36">
        <v>69.186080555298147</v>
      </c>
      <c r="G21" s="31">
        <v>26</v>
      </c>
      <c r="H21" s="31">
        <v>0</v>
      </c>
      <c r="I21" s="32">
        <v>46055</v>
      </c>
      <c r="J21" s="31">
        <v>45996</v>
      </c>
      <c r="K21" s="31">
        <v>0</v>
      </c>
      <c r="M21">
        <v>18</v>
      </c>
      <c r="N21" s="21" t="str">
        <f t="shared" si="0"/>
        <v>GSG US Equity</v>
      </c>
      <c r="O21" s="21" t="str">
        <f>VLOOKUP($N21,SUMMARY!B:D,2,FALSE)</f>
        <v>S&amp;P GSCI Commodity-Indexed Trust</v>
      </c>
      <c r="P21" s="22">
        <f t="shared" si="4"/>
        <v>7</v>
      </c>
      <c r="Q21" s="22">
        <f t="shared" si="4"/>
        <v>9</v>
      </c>
      <c r="R21" s="22">
        <f t="shared" si="4"/>
        <v>2</v>
      </c>
      <c r="S21" s="28">
        <f t="shared" si="4"/>
        <v>56.613872827958552</v>
      </c>
      <c r="T21" s="22" t="str">
        <f>VLOOKUP($N21,SUMMARY!$B:$AQ,T$2,FALSE)</f>
        <v>NEGATIVE</v>
      </c>
      <c r="U21" s="22" t="str">
        <f>VLOOKUP($N21,SUMMARY!$B:$AQ,U$2,FALSE)</f>
        <v/>
      </c>
      <c r="V21" s="22" t="str">
        <f>VLOOKUP($N21,SUMMARY!$B:$AQ,V$2,FALSE)</f>
        <v>POSITIVE</v>
      </c>
      <c r="W21" s="22" t="str">
        <f>VLOOKUP($N21,SUMMARY!$B:$AQ,W$2,FALSE)</f>
        <v>POSITIVE</v>
      </c>
      <c r="X21" s="22" t="str">
        <f>VLOOKUP($N21,SUMMARY!$B:$AQ,X$2,FALSE)</f>
        <v>POSITIVE</v>
      </c>
      <c r="Y21" s="28">
        <f t="shared" si="3"/>
        <v>69.186080555298147</v>
      </c>
      <c r="Z21" s="22">
        <f t="shared" si="3"/>
        <v>26</v>
      </c>
      <c r="AA21" s="22">
        <f t="shared" si="3"/>
        <v>0</v>
      </c>
      <c r="AB21" s="23">
        <f t="shared" si="3"/>
        <v>46055</v>
      </c>
      <c r="AC21" s="23">
        <f t="shared" si="3"/>
        <v>45996</v>
      </c>
      <c r="AD21" s="23">
        <f t="shared" si="3"/>
        <v>0</v>
      </c>
    </row>
    <row r="22" spans="1:30" x14ac:dyDescent="0.25">
      <c r="A22" s="35" t="s">
        <v>295</v>
      </c>
      <c r="B22" s="31">
        <v>7</v>
      </c>
      <c r="C22" s="31">
        <v>9</v>
      </c>
      <c r="D22" s="31">
        <v>2</v>
      </c>
      <c r="E22" s="36">
        <v>51.528448871234538</v>
      </c>
      <c r="F22" s="36">
        <v>61.247105758437726</v>
      </c>
      <c r="G22" s="31">
        <v>3</v>
      </c>
      <c r="H22" s="31">
        <v>0</v>
      </c>
      <c r="I22" s="32">
        <v>46052</v>
      </c>
      <c r="J22" s="31">
        <v>46050</v>
      </c>
      <c r="K22" s="31">
        <v>46051</v>
      </c>
      <c r="M22">
        <v>19</v>
      </c>
      <c r="N22" s="21" t="str">
        <f t="shared" si="0"/>
        <v>URA US Equity</v>
      </c>
      <c r="O22" s="21" t="str">
        <f>VLOOKUP($N22,SUMMARY!B:D,2,FALSE)</f>
        <v>Uranium ETF</v>
      </c>
      <c r="P22" s="22">
        <f t="shared" si="4"/>
        <v>7</v>
      </c>
      <c r="Q22" s="22">
        <f t="shared" si="4"/>
        <v>9</v>
      </c>
      <c r="R22" s="22">
        <f t="shared" si="4"/>
        <v>2</v>
      </c>
      <c r="S22" s="28">
        <f t="shared" si="4"/>
        <v>51.528448871234538</v>
      </c>
      <c r="T22" s="22" t="str">
        <f>VLOOKUP($N22,SUMMARY!$B:$AQ,T$2,FALSE)</f>
        <v>NEGATIVE</v>
      </c>
      <c r="U22" s="22" t="str">
        <f>VLOOKUP($N22,SUMMARY!$B:$AQ,U$2,FALSE)</f>
        <v/>
      </c>
      <c r="V22" s="22" t="str">
        <f>VLOOKUP($N22,SUMMARY!$B:$AQ,V$2,FALSE)</f>
        <v>POSITIVE</v>
      </c>
      <c r="W22" s="22" t="str">
        <f>VLOOKUP($N22,SUMMARY!$B:$AQ,W$2,FALSE)</f>
        <v>POSITIVE</v>
      </c>
      <c r="X22" s="22" t="str">
        <f>VLOOKUP($N22,SUMMARY!$B:$AQ,X$2,FALSE)</f>
        <v>POSITIVE</v>
      </c>
      <c r="Y22" s="28">
        <f t="shared" si="3"/>
        <v>61.247105758437726</v>
      </c>
      <c r="Z22" s="22">
        <f t="shared" si="3"/>
        <v>3</v>
      </c>
      <c r="AA22" s="22">
        <f t="shared" si="3"/>
        <v>0</v>
      </c>
      <c r="AB22" s="23">
        <f t="shared" si="3"/>
        <v>46052</v>
      </c>
      <c r="AC22" s="23">
        <f t="shared" si="3"/>
        <v>46050</v>
      </c>
      <c r="AD22" s="23">
        <f t="shared" si="3"/>
        <v>46051</v>
      </c>
    </row>
    <row r="23" spans="1:30" x14ac:dyDescent="0.25">
      <c r="A23" s="35" t="s">
        <v>326</v>
      </c>
      <c r="B23" s="31">
        <v>7</v>
      </c>
      <c r="C23" s="31">
        <v>6</v>
      </c>
      <c r="D23" s="31">
        <v>2</v>
      </c>
      <c r="E23" s="36">
        <v>54.050559813847634</v>
      </c>
      <c r="F23" s="36">
        <v>64.535201829416451</v>
      </c>
      <c r="G23" s="31">
        <v>3</v>
      </c>
      <c r="H23" s="31">
        <v>0</v>
      </c>
      <c r="I23" s="32">
        <v>46052</v>
      </c>
      <c r="J23" s="31">
        <v>46028</v>
      </c>
      <c r="K23" s="31">
        <v>46031</v>
      </c>
      <c r="M23">
        <v>20</v>
      </c>
      <c r="N23" s="21" t="str">
        <f t="shared" si="0"/>
        <v>XME US Equity</v>
      </c>
      <c r="O23" s="21" t="str">
        <f>VLOOKUP($N23,SUMMARY!B:D,2,FALSE)</f>
        <v>SPDR S&amp;P Metals &amp; Mining ETF</v>
      </c>
      <c r="P23" s="22">
        <f t="shared" si="4"/>
        <v>7</v>
      </c>
      <c r="Q23" s="22">
        <f t="shared" si="4"/>
        <v>6</v>
      </c>
      <c r="R23" s="22">
        <f t="shared" si="4"/>
        <v>2</v>
      </c>
      <c r="S23" s="28">
        <f t="shared" si="4"/>
        <v>54.050559813847634</v>
      </c>
      <c r="T23" s="22" t="str">
        <f>VLOOKUP($N23,SUMMARY!$B:$AQ,T$2,FALSE)</f>
        <v>NEGATIVE</v>
      </c>
      <c r="U23" s="22" t="str">
        <f>VLOOKUP($N23,SUMMARY!$B:$AQ,U$2,FALSE)</f>
        <v/>
      </c>
      <c r="V23" s="22" t="str">
        <f>VLOOKUP($N23,SUMMARY!$B:$AQ,V$2,FALSE)</f>
        <v>POSITIVE</v>
      </c>
      <c r="W23" s="22" t="str">
        <f>VLOOKUP($N23,SUMMARY!$B:$AQ,W$2,FALSE)</f>
        <v>POSITIVE</v>
      </c>
      <c r="X23" s="22" t="str">
        <f>VLOOKUP($N23,SUMMARY!$B:$AQ,X$2,FALSE)</f>
        <v>POSITIVE</v>
      </c>
      <c r="Y23" s="28">
        <f t="shared" si="3"/>
        <v>64.535201829416451</v>
      </c>
      <c r="Z23" s="22">
        <f t="shared" si="3"/>
        <v>3</v>
      </c>
      <c r="AA23" s="22">
        <f t="shared" si="3"/>
        <v>0</v>
      </c>
      <c r="AB23" s="23">
        <f t="shared" si="3"/>
        <v>46052</v>
      </c>
      <c r="AC23" s="23">
        <f t="shared" si="3"/>
        <v>46028</v>
      </c>
      <c r="AD23" s="23">
        <f t="shared" si="3"/>
        <v>46031</v>
      </c>
    </row>
    <row r="24" spans="1:30" x14ac:dyDescent="0.25">
      <c r="A24" s="35" t="s">
        <v>308</v>
      </c>
      <c r="B24" s="31">
        <v>7</v>
      </c>
      <c r="C24" s="31">
        <v>6</v>
      </c>
      <c r="D24" s="31">
        <v>6</v>
      </c>
      <c r="E24" s="36">
        <v>51.097400911157273</v>
      </c>
      <c r="F24" s="36">
        <v>59.320799054489818</v>
      </c>
      <c r="G24" s="31">
        <v>3</v>
      </c>
      <c r="H24" s="31">
        <v>0</v>
      </c>
      <c r="I24" s="32">
        <v>46052</v>
      </c>
      <c r="J24" s="31">
        <v>45958</v>
      </c>
      <c r="K24" s="31">
        <v>46028</v>
      </c>
      <c r="M24">
        <v>21</v>
      </c>
      <c r="N24" s="21" t="str">
        <f t="shared" si="0"/>
        <v>XAR US Equity</v>
      </c>
      <c r="O24" s="21" t="str">
        <f>VLOOKUP($N24,SUMMARY!B:D,2,FALSE)</f>
        <v>SPDR S&amp;P Aerospace &amp; Defense ETF</v>
      </c>
      <c r="P24" s="22">
        <f t="shared" si="4"/>
        <v>7</v>
      </c>
      <c r="Q24" s="22">
        <f t="shared" si="4"/>
        <v>6</v>
      </c>
      <c r="R24" s="22">
        <f t="shared" si="4"/>
        <v>6</v>
      </c>
      <c r="S24" s="28">
        <f t="shared" si="4"/>
        <v>51.097400911157273</v>
      </c>
      <c r="T24" s="22" t="str">
        <f>VLOOKUP($N24,SUMMARY!$B:$AQ,T$2,FALSE)</f>
        <v>NEGATIVE</v>
      </c>
      <c r="U24" s="22" t="str">
        <f>VLOOKUP($N24,SUMMARY!$B:$AQ,U$2,FALSE)</f>
        <v/>
      </c>
      <c r="V24" s="22" t="str">
        <f>VLOOKUP($N24,SUMMARY!$B:$AQ,V$2,FALSE)</f>
        <v>POSITIVE</v>
      </c>
      <c r="W24" s="22" t="str">
        <f>VLOOKUP($N24,SUMMARY!$B:$AQ,W$2,FALSE)</f>
        <v>POSITIVE</v>
      </c>
      <c r="X24" s="22" t="str">
        <f>VLOOKUP($N24,SUMMARY!$B:$AQ,X$2,FALSE)</f>
        <v>POSITIVE</v>
      </c>
      <c r="Y24" s="28">
        <f t="shared" si="3"/>
        <v>59.320799054489818</v>
      </c>
      <c r="Z24" s="22">
        <f t="shared" si="3"/>
        <v>3</v>
      </c>
      <c r="AA24" s="22">
        <f t="shared" si="3"/>
        <v>0</v>
      </c>
      <c r="AB24" s="23">
        <f t="shared" si="3"/>
        <v>46052</v>
      </c>
      <c r="AC24" s="23">
        <f t="shared" si="3"/>
        <v>45958</v>
      </c>
      <c r="AD24" s="23">
        <f t="shared" si="3"/>
        <v>46028</v>
      </c>
    </row>
    <row r="25" spans="1:30" x14ac:dyDescent="0.25">
      <c r="A25" s="35" t="s">
        <v>119</v>
      </c>
      <c r="B25" s="31">
        <v>7</v>
      </c>
      <c r="C25" s="31">
        <v>9</v>
      </c>
      <c r="D25" s="31">
        <v>2</v>
      </c>
      <c r="E25" s="36">
        <v>54.386119053152655</v>
      </c>
      <c r="F25" s="36">
        <v>72.231072807435993</v>
      </c>
      <c r="G25" s="31">
        <v>3</v>
      </c>
      <c r="H25" s="31">
        <v>0</v>
      </c>
      <c r="I25" s="32">
        <v>46052</v>
      </c>
      <c r="J25" s="31">
        <v>45959</v>
      </c>
      <c r="K25" s="31">
        <v>45974</v>
      </c>
      <c r="M25">
        <v>22</v>
      </c>
      <c r="N25" s="21" t="str">
        <f t="shared" si="0"/>
        <v>BATT US Equity</v>
      </c>
      <c r="O25" s="21" t="str">
        <f>VLOOKUP($N25,SUMMARY!B:D,2,FALSE)</f>
        <v>Amplify Lithium &amp; Battery Technology ETF</v>
      </c>
      <c r="P25" s="22">
        <f t="shared" si="4"/>
        <v>7</v>
      </c>
      <c r="Q25" s="22">
        <f t="shared" si="4"/>
        <v>9</v>
      </c>
      <c r="R25" s="22">
        <f t="shared" si="4"/>
        <v>2</v>
      </c>
      <c r="S25" s="28">
        <f t="shared" si="4"/>
        <v>54.386119053152655</v>
      </c>
      <c r="T25" s="22" t="str">
        <f>VLOOKUP($N25,SUMMARY!$B:$AQ,T$2,FALSE)</f>
        <v>NEGATIVE</v>
      </c>
      <c r="U25" s="22" t="str">
        <f>VLOOKUP($N25,SUMMARY!$B:$AQ,U$2,FALSE)</f>
        <v/>
      </c>
      <c r="V25" s="22" t="str">
        <f>VLOOKUP($N25,SUMMARY!$B:$AQ,V$2,FALSE)</f>
        <v>POSITIVE</v>
      </c>
      <c r="W25" s="22" t="str">
        <f>VLOOKUP($N25,SUMMARY!$B:$AQ,W$2,FALSE)</f>
        <v>POSITIVE</v>
      </c>
      <c r="X25" s="22" t="str">
        <f>VLOOKUP($N25,SUMMARY!$B:$AQ,X$2,FALSE)</f>
        <v>POSITIVE</v>
      </c>
      <c r="Y25" s="28">
        <f t="shared" si="3"/>
        <v>72.231072807435993</v>
      </c>
      <c r="Z25" s="22">
        <f t="shared" si="3"/>
        <v>3</v>
      </c>
      <c r="AA25" s="22">
        <f t="shared" si="3"/>
        <v>0</v>
      </c>
      <c r="AB25" s="23">
        <f t="shared" si="3"/>
        <v>46052</v>
      </c>
      <c r="AC25" s="23">
        <f t="shared" si="3"/>
        <v>45959</v>
      </c>
      <c r="AD25" s="23">
        <f t="shared" si="3"/>
        <v>45974</v>
      </c>
    </row>
    <row r="26" spans="1:30" x14ac:dyDescent="0.25">
      <c r="A26" s="35" t="s">
        <v>242</v>
      </c>
      <c r="B26" s="31">
        <v>7</v>
      </c>
      <c r="C26" s="31">
        <v>9</v>
      </c>
      <c r="D26" s="31">
        <v>2</v>
      </c>
      <c r="E26" s="36">
        <v>54.662251996147148</v>
      </c>
      <c r="F26" s="36">
        <v>65.226085491340783</v>
      </c>
      <c r="G26" s="31">
        <v>3</v>
      </c>
      <c r="H26" s="31">
        <v>0</v>
      </c>
      <c r="I26" s="32">
        <v>46052</v>
      </c>
      <c r="J26" s="31">
        <v>45960</v>
      </c>
      <c r="K26" s="31">
        <v>45960</v>
      </c>
      <c r="M26">
        <v>23</v>
      </c>
      <c r="N26" s="21" t="str">
        <f t="shared" si="0"/>
        <v>LIT US Equity</v>
      </c>
      <c r="O26" s="21" t="str">
        <f>VLOOKUP($N26,SUMMARY!B:D,2,FALSE)</f>
        <v>Lithium &amp; Battery Tech ETF</v>
      </c>
      <c r="P26" s="22">
        <f t="shared" si="4"/>
        <v>7</v>
      </c>
      <c r="Q26" s="22">
        <f t="shared" si="4"/>
        <v>9</v>
      </c>
      <c r="R26" s="22">
        <f t="shared" si="4"/>
        <v>2</v>
      </c>
      <c r="S26" s="28">
        <f t="shared" si="4"/>
        <v>54.662251996147148</v>
      </c>
      <c r="T26" s="22" t="str">
        <f>VLOOKUP($N26,SUMMARY!$B:$AQ,T$2,FALSE)</f>
        <v>NEGATIVE</v>
      </c>
      <c r="U26" s="22" t="str">
        <f>VLOOKUP($N26,SUMMARY!$B:$AQ,U$2,FALSE)</f>
        <v/>
      </c>
      <c r="V26" s="22" t="str">
        <f>VLOOKUP($N26,SUMMARY!$B:$AQ,V$2,FALSE)</f>
        <v>POSITIVE</v>
      </c>
      <c r="W26" s="22" t="str">
        <f>VLOOKUP($N26,SUMMARY!$B:$AQ,W$2,FALSE)</f>
        <v>POSITIVE</v>
      </c>
      <c r="X26" s="22" t="str">
        <f>VLOOKUP($N26,SUMMARY!$B:$AQ,X$2,FALSE)</f>
        <v>POSITIVE</v>
      </c>
      <c r="Y26" s="28">
        <f t="shared" si="3"/>
        <v>65.226085491340783</v>
      </c>
      <c r="Z26" s="22">
        <f t="shared" si="3"/>
        <v>3</v>
      </c>
      <c r="AA26" s="22">
        <f t="shared" si="3"/>
        <v>0</v>
      </c>
      <c r="AB26" s="23">
        <f t="shared" si="3"/>
        <v>46052</v>
      </c>
      <c r="AC26" s="23">
        <f t="shared" si="3"/>
        <v>45960</v>
      </c>
      <c r="AD26" s="23">
        <f t="shared" si="3"/>
        <v>45960</v>
      </c>
    </row>
    <row r="27" spans="1:30" x14ac:dyDescent="0.25">
      <c r="A27" s="35" t="s">
        <v>209</v>
      </c>
      <c r="B27" s="31">
        <v>7</v>
      </c>
      <c r="C27" s="31">
        <v>9</v>
      </c>
      <c r="D27" s="31">
        <v>4</v>
      </c>
      <c r="E27" s="36">
        <v>53.84722714681368</v>
      </c>
      <c r="F27" s="36">
        <v>62.667581305756194</v>
      </c>
      <c r="G27" s="31">
        <v>3</v>
      </c>
      <c r="H27" s="31">
        <v>0</v>
      </c>
      <c r="I27" s="32">
        <v>46048</v>
      </c>
      <c r="J27" s="31">
        <v>45958</v>
      </c>
      <c r="K27" s="31">
        <v>46027</v>
      </c>
      <c r="M27">
        <v>24</v>
      </c>
      <c r="N27" s="21" t="str">
        <f t="shared" si="0"/>
        <v>ITA US Equity</v>
      </c>
      <c r="O27" s="21" t="str">
        <f>VLOOKUP($N27,SUMMARY!B:D,2,FALSE)</f>
        <v>U.S. Aerospace &amp; Defense ETF</v>
      </c>
      <c r="P27" s="22">
        <f t="shared" si="4"/>
        <v>7</v>
      </c>
      <c r="Q27" s="22">
        <f t="shared" si="4"/>
        <v>9</v>
      </c>
      <c r="R27" s="22">
        <f t="shared" si="4"/>
        <v>4</v>
      </c>
      <c r="S27" s="28">
        <f t="shared" si="4"/>
        <v>53.84722714681368</v>
      </c>
      <c r="T27" s="22" t="str">
        <f>VLOOKUP($N27,SUMMARY!$B:$AQ,T$2,FALSE)</f>
        <v>NEGATIVE</v>
      </c>
      <c r="U27" s="22" t="str">
        <f>VLOOKUP($N27,SUMMARY!$B:$AQ,U$2,FALSE)</f>
        <v/>
      </c>
      <c r="V27" s="22" t="str">
        <f>VLOOKUP($N27,SUMMARY!$B:$AQ,V$2,FALSE)</f>
        <v>POSITIVE</v>
      </c>
      <c r="W27" s="22" t="str">
        <f>VLOOKUP($N27,SUMMARY!$B:$AQ,W$2,FALSE)</f>
        <v>POSITIVE</v>
      </c>
      <c r="X27" s="22" t="str">
        <f>VLOOKUP($N27,SUMMARY!$B:$AQ,X$2,FALSE)</f>
        <v>POSITIVE</v>
      </c>
      <c r="Y27" s="28">
        <f t="shared" si="3"/>
        <v>62.667581305756194</v>
      </c>
      <c r="Z27" s="22">
        <f t="shared" si="3"/>
        <v>3</v>
      </c>
      <c r="AA27" s="22">
        <f t="shared" si="3"/>
        <v>0</v>
      </c>
      <c r="AB27" s="23">
        <f t="shared" si="3"/>
        <v>46048</v>
      </c>
      <c r="AC27" s="23">
        <f t="shared" si="3"/>
        <v>45958</v>
      </c>
      <c r="AD27" s="23">
        <f t="shared" si="3"/>
        <v>46027</v>
      </c>
    </row>
    <row r="28" spans="1:30" x14ac:dyDescent="0.25">
      <c r="A28" s="35" t="s">
        <v>212</v>
      </c>
      <c r="B28" s="31">
        <v>7</v>
      </c>
      <c r="C28" s="31">
        <v>9</v>
      </c>
      <c r="D28" s="31">
        <v>4</v>
      </c>
      <c r="E28" s="36">
        <v>53.601170861136779</v>
      </c>
      <c r="F28" s="36">
        <v>66.374122125693447</v>
      </c>
      <c r="G28" s="31">
        <v>3</v>
      </c>
      <c r="H28" s="31">
        <v>0</v>
      </c>
      <c r="I28" s="32">
        <v>46051</v>
      </c>
      <c r="J28" s="31">
        <v>45999</v>
      </c>
      <c r="K28" s="31">
        <v>46003</v>
      </c>
      <c r="M28">
        <v>25</v>
      </c>
      <c r="N28" s="21" t="str">
        <f t="shared" si="0"/>
        <v>IWC US Equity</v>
      </c>
      <c r="O28" s="21" t="str">
        <f>VLOOKUP($N28,SUMMARY!B:D,2,FALSE)</f>
        <v>Micro-Cap ETF</v>
      </c>
      <c r="P28" s="22">
        <f t="shared" si="4"/>
        <v>7</v>
      </c>
      <c r="Q28" s="22">
        <f t="shared" si="4"/>
        <v>9</v>
      </c>
      <c r="R28" s="22">
        <f t="shared" si="4"/>
        <v>4</v>
      </c>
      <c r="S28" s="28">
        <f t="shared" si="4"/>
        <v>53.601170861136779</v>
      </c>
      <c r="T28" s="22" t="str">
        <f>VLOOKUP($N28,SUMMARY!$B:$AQ,T$2,FALSE)</f>
        <v>NEGATIVE</v>
      </c>
      <c r="U28" s="22" t="str">
        <f>VLOOKUP($N28,SUMMARY!$B:$AQ,U$2,FALSE)</f>
        <v/>
      </c>
      <c r="V28" s="22" t="str">
        <f>VLOOKUP($N28,SUMMARY!$B:$AQ,V$2,FALSE)</f>
        <v>POSITIVE</v>
      </c>
      <c r="W28" s="22" t="str">
        <f>VLOOKUP($N28,SUMMARY!$B:$AQ,W$2,FALSE)</f>
        <v>POSITIVE</v>
      </c>
      <c r="X28" s="22" t="str">
        <f>VLOOKUP($N28,SUMMARY!$B:$AQ,X$2,FALSE)</f>
        <v>POSITIVE</v>
      </c>
      <c r="Y28" s="28">
        <f t="shared" si="3"/>
        <v>66.374122125693447</v>
      </c>
      <c r="Z28" s="22">
        <f t="shared" si="3"/>
        <v>3</v>
      </c>
      <c r="AA28" s="22">
        <f t="shared" si="3"/>
        <v>0</v>
      </c>
      <c r="AB28" s="23">
        <f t="shared" si="3"/>
        <v>46051</v>
      </c>
      <c r="AC28" s="23">
        <f t="shared" si="3"/>
        <v>45999</v>
      </c>
      <c r="AD28" s="23">
        <f t="shared" si="3"/>
        <v>46003</v>
      </c>
    </row>
    <row r="29" spans="1:30" x14ac:dyDescent="0.25">
      <c r="A29" s="35" t="s">
        <v>223</v>
      </c>
      <c r="B29" s="31">
        <v>6</v>
      </c>
      <c r="C29" s="31">
        <v>9</v>
      </c>
      <c r="D29" s="31">
        <v>2</v>
      </c>
      <c r="E29" s="36">
        <v>78.127927111098941</v>
      </c>
      <c r="F29" s="36">
        <v>82.870666305464468</v>
      </c>
      <c r="G29" s="31">
        <v>22</v>
      </c>
      <c r="H29" s="31">
        <v>0</v>
      </c>
      <c r="I29" s="32">
        <v>0</v>
      </c>
      <c r="J29" s="31">
        <v>46055</v>
      </c>
      <c r="K29" s="31">
        <v>0</v>
      </c>
      <c r="M29">
        <v>26</v>
      </c>
      <c r="N29" s="21" t="str">
        <f t="shared" si="0"/>
        <v>IYK US Equity</v>
      </c>
      <c r="O29" s="21" t="str">
        <f>VLOOKUP($N29,SUMMARY!B:D,2,FALSE)</f>
        <v>U.S. Consumer Staples ETF</v>
      </c>
      <c r="P29" s="22">
        <f t="shared" si="4"/>
        <v>6</v>
      </c>
      <c r="Q29" s="22">
        <f t="shared" si="4"/>
        <v>9</v>
      </c>
      <c r="R29" s="22">
        <f t="shared" si="4"/>
        <v>2</v>
      </c>
      <c r="S29" s="28">
        <f t="shared" si="4"/>
        <v>78.127927111098941</v>
      </c>
      <c r="T29" s="22" t="str">
        <f>VLOOKUP($N29,SUMMARY!$B:$AQ,T$2,FALSE)</f>
        <v>POSITIVE</v>
      </c>
      <c r="U29" s="22" t="str">
        <f>VLOOKUP($N29,SUMMARY!$B:$AQ,U$2,FALSE)</f>
        <v/>
      </c>
      <c r="V29" s="22" t="str">
        <f>VLOOKUP($N29,SUMMARY!$B:$AQ,V$2,FALSE)</f>
        <v>POSITIVE</v>
      </c>
      <c r="W29" s="22" t="str">
        <f>VLOOKUP($N29,SUMMARY!$B:$AQ,W$2,FALSE)</f>
        <v>POSITIVE</v>
      </c>
      <c r="X29" s="22" t="str">
        <f>VLOOKUP($N29,SUMMARY!$B:$AQ,X$2,FALSE)</f>
        <v>POSITIVE</v>
      </c>
      <c r="Y29" s="28">
        <f t="shared" si="3"/>
        <v>82.870666305464468</v>
      </c>
      <c r="Z29" s="22">
        <f t="shared" si="3"/>
        <v>22</v>
      </c>
      <c r="AA29" s="22">
        <f t="shared" si="3"/>
        <v>0</v>
      </c>
      <c r="AB29" s="23">
        <f t="shared" si="3"/>
        <v>0</v>
      </c>
      <c r="AC29" s="23">
        <f t="shared" si="3"/>
        <v>46055</v>
      </c>
      <c r="AD29" s="23">
        <f t="shared" si="3"/>
        <v>0</v>
      </c>
    </row>
    <row r="30" spans="1:30" x14ac:dyDescent="0.25">
      <c r="A30" s="35" t="s">
        <v>143</v>
      </c>
      <c r="B30" s="31">
        <v>6</v>
      </c>
      <c r="C30" s="31">
        <v>9</v>
      </c>
      <c r="D30" s="31">
        <v>2</v>
      </c>
      <c r="E30" s="36">
        <v>55.467342090959797</v>
      </c>
      <c r="F30" s="36">
        <v>71.478942817271999</v>
      </c>
      <c r="G30" s="31">
        <v>34</v>
      </c>
      <c r="H30" s="31">
        <v>0</v>
      </c>
      <c r="I30" s="32">
        <v>46055</v>
      </c>
      <c r="J30" s="31">
        <v>45996</v>
      </c>
      <c r="K30" s="31">
        <v>0</v>
      </c>
      <c r="M30">
        <v>27</v>
      </c>
      <c r="N30" s="21" t="str">
        <f t="shared" si="0"/>
        <v>DBC US Equity</v>
      </c>
      <c r="O30" s="21" t="str">
        <f>VLOOKUP($N30,SUMMARY!B:D,2,FALSE)</f>
        <v>Commodity Index Tracking Fund</v>
      </c>
      <c r="P30" s="22">
        <f t="shared" si="4"/>
        <v>6</v>
      </c>
      <c r="Q30" s="22">
        <f t="shared" si="4"/>
        <v>9</v>
      </c>
      <c r="R30" s="22">
        <f t="shared" si="4"/>
        <v>2</v>
      </c>
      <c r="S30" s="28">
        <f t="shared" si="4"/>
        <v>55.467342090959797</v>
      </c>
      <c r="T30" s="22" t="str">
        <f>VLOOKUP($N30,SUMMARY!$B:$AQ,T$2,FALSE)</f>
        <v>NEGATIVE</v>
      </c>
      <c r="U30" s="22" t="str">
        <f>VLOOKUP($N30,SUMMARY!$B:$AQ,U$2,FALSE)</f>
        <v/>
      </c>
      <c r="V30" s="22" t="str">
        <f>VLOOKUP($N30,SUMMARY!$B:$AQ,V$2,FALSE)</f>
        <v>POSITIVE</v>
      </c>
      <c r="W30" s="22" t="str">
        <f>VLOOKUP($N30,SUMMARY!$B:$AQ,W$2,FALSE)</f>
        <v>POSITIVE</v>
      </c>
      <c r="X30" s="22" t="str">
        <f>VLOOKUP($N30,SUMMARY!$B:$AQ,X$2,FALSE)</f>
        <v>POSITIVE</v>
      </c>
      <c r="Y30" s="28">
        <f t="shared" si="3"/>
        <v>71.478942817271999</v>
      </c>
      <c r="Z30" s="22">
        <f t="shared" si="3"/>
        <v>34</v>
      </c>
      <c r="AA30" s="22">
        <f t="shared" si="3"/>
        <v>0</v>
      </c>
      <c r="AB30" s="23">
        <f t="shared" si="3"/>
        <v>46055</v>
      </c>
      <c r="AC30" s="23">
        <f t="shared" si="3"/>
        <v>45996</v>
      </c>
      <c r="AD30" s="23">
        <f t="shared" si="3"/>
        <v>0</v>
      </c>
    </row>
    <row r="31" spans="1:30" x14ac:dyDescent="0.25">
      <c r="A31" s="35" t="s">
        <v>321</v>
      </c>
      <c r="B31" s="31">
        <v>6</v>
      </c>
      <c r="C31" s="31">
        <v>9</v>
      </c>
      <c r="D31" s="31">
        <v>2</v>
      </c>
      <c r="E31" s="36">
        <v>74.891347733701863</v>
      </c>
      <c r="F31" s="36">
        <v>83.317489343750395</v>
      </c>
      <c r="G31" s="31">
        <v>23</v>
      </c>
      <c r="H31" s="31">
        <v>0</v>
      </c>
      <c r="I31" s="32">
        <v>0</v>
      </c>
      <c r="J31" s="31">
        <v>46048</v>
      </c>
      <c r="K31" s="31">
        <v>0</v>
      </c>
      <c r="M31">
        <v>28</v>
      </c>
      <c r="N31" s="21" t="str">
        <f t="shared" si="0"/>
        <v>XLP US Equity</v>
      </c>
      <c r="O31" s="21" t="str">
        <f>VLOOKUP($N31,SUMMARY!B:D,2,FALSE)</f>
        <v>Consumer Staples Select SPDR Fund</v>
      </c>
      <c r="P31" s="22">
        <f t="shared" si="4"/>
        <v>6</v>
      </c>
      <c r="Q31" s="22">
        <f t="shared" si="4"/>
        <v>9</v>
      </c>
      <c r="R31" s="22">
        <f t="shared" si="4"/>
        <v>2</v>
      </c>
      <c r="S31" s="28">
        <f t="shared" si="4"/>
        <v>74.891347733701863</v>
      </c>
      <c r="T31" s="22" t="str">
        <f>VLOOKUP($N31,SUMMARY!$B:$AQ,T$2,FALSE)</f>
        <v>POSITIVE</v>
      </c>
      <c r="U31" s="22" t="str">
        <f>VLOOKUP($N31,SUMMARY!$B:$AQ,U$2,FALSE)</f>
        <v/>
      </c>
      <c r="V31" s="22" t="str">
        <f>VLOOKUP($N31,SUMMARY!$B:$AQ,V$2,FALSE)</f>
        <v>POSITIVE</v>
      </c>
      <c r="W31" s="22" t="str">
        <f>VLOOKUP($N31,SUMMARY!$B:$AQ,W$2,FALSE)</f>
        <v>POSITIVE</v>
      </c>
      <c r="X31" s="22" t="str">
        <f>VLOOKUP($N31,SUMMARY!$B:$AQ,X$2,FALSE)</f>
        <v>POSITIVE</v>
      </c>
      <c r="Y31" s="28">
        <f t="shared" si="3"/>
        <v>83.317489343750395</v>
      </c>
      <c r="Z31" s="22">
        <f t="shared" si="3"/>
        <v>23</v>
      </c>
      <c r="AA31" s="22">
        <f t="shared" si="3"/>
        <v>0</v>
      </c>
      <c r="AB31" s="23">
        <f t="shared" si="3"/>
        <v>0</v>
      </c>
      <c r="AC31" s="23">
        <f t="shared" si="3"/>
        <v>46048</v>
      </c>
      <c r="AD31" s="23">
        <f t="shared" si="3"/>
        <v>0</v>
      </c>
    </row>
    <row r="32" spans="1:30" x14ac:dyDescent="0.25">
      <c r="A32" s="35" t="s">
        <v>161</v>
      </c>
      <c r="B32" s="31">
        <v>6</v>
      </c>
      <c r="C32" s="31">
        <v>9</v>
      </c>
      <c r="D32" s="31">
        <v>2</v>
      </c>
      <c r="E32" s="36">
        <v>63.137517360968694</v>
      </c>
      <c r="F32" s="36">
        <v>75.208809441806238</v>
      </c>
      <c r="G32" s="31">
        <v>3</v>
      </c>
      <c r="H32" s="31">
        <v>0</v>
      </c>
      <c r="I32" s="32">
        <v>0</v>
      </c>
      <c r="J32" s="31">
        <v>45973</v>
      </c>
      <c r="K32" s="31">
        <v>46050</v>
      </c>
      <c r="M32">
        <v>29</v>
      </c>
      <c r="N32" s="21" t="str">
        <f t="shared" si="0"/>
        <v>EWC US Equity</v>
      </c>
      <c r="O32" s="21" t="str">
        <f>VLOOKUP($N32,SUMMARY!B:D,2,FALSE)</f>
        <v>MSCI Canada ETF</v>
      </c>
      <c r="P32" s="22">
        <f t="shared" si="4"/>
        <v>6</v>
      </c>
      <c r="Q32" s="22">
        <f t="shared" si="4"/>
        <v>9</v>
      </c>
      <c r="R32" s="22">
        <f t="shared" si="4"/>
        <v>2</v>
      </c>
      <c r="S32" s="28">
        <f t="shared" si="4"/>
        <v>63.137517360968694</v>
      </c>
      <c r="T32" s="22" t="str">
        <f>VLOOKUP($N32,SUMMARY!$B:$AQ,T$2,FALSE)</f>
        <v>POSITIVE</v>
      </c>
      <c r="U32" s="22" t="str">
        <f>VLOOKUP($N32,SUMMARY!$B:$AQ,U$2,FALSE)</f>
        <v/>
      </c>
      <c r="V32" s="22" t="str">
        <f>VLOOKUP($N32,SUMMARY!$B:$AQ,V$2,FALSE)</f>
        <v>POSITIVE</v>
      </c>
      <c r="W32" s="22" t="str">
        <f>VLOOKUP($N32,SUMMARY!$B:$AQ,W$2,FALSE)</f>
        <v>POSITIVE</v>
      </c>
      <c r="X32" s="22" t="str">
        <f>VLOOKUP($N32,SUMMARY!$B:$AQ,X$2,FALSE)</f>
        <v>POSITIVE</v>
      </c>
      <c r="Y32" s="28">
        <f t="shared" si="3"/>
        <v>75.208809441806238</v>
      </c>
      <c r="Z32" s="22">
        <f t="shared" si="3"/>
        <v>3</v>
      </c>
      <c r="AA32" s="22">
        <f t="shared" si="3"/>
        <v>0</v>
      </c>
      <c r="AB32" s="23">
        <f t="shared" si="3"/>
        <v>0</v>
      </c>
      <c r="AC32" s="23">
        <f t="shared" si="3"/>
        <v>45973</v>
      </c>
      <c r="AD32" s="23">
        <f t="shared" si="3"/>
        <v>46050</v>
      </c>
    </row>
    <row r="33" spans="1:30" x14ac:dyDescent="0.25">
      <c r="A33" s="35" t="s">
        <v>210</v>
      </c>
      <c r="B33" s="31">
        <v>6</v>
      </c>
      <c r="C33" s="31">
        <v>9</v>
      </c>
      <c r="D33" s="31">
        <v>2</v>
      </c>
      <c r="E33" s="36">
        <v>67.340010854677146</v>
      </c>
      <c r="F33" s="36">
        <v>72.595751484266657</v>
      </c>
      <c r="G33" s="31">
        <v>7</v>
      </c>
      <c r="H33" s="31">
        <v>0</v>
      </c>
      <c r="I33" s="32">
        <v>0</v>
      </c>
      <c r="J33" s="31">
        <v>0</v>
      </c>
      <c r="K33" s="31">
        <v>0</v>
      </c>
      <c r="M33">
        <v>30</v>
      </c>
      <c r="N33" s="21" t="str">
        <f t="shared" si="0"/>
        <v>ITB US Equity</v>
      </c>
      <c r="O33" s="21" t="str">
        <f>VLOOKUP($N33,SUMMARY!B:D,2,FALSE)</f>
        <v>U.S. Home Construction ETF</v>
      </c>
      <c r="P33" s="22">
        <f t="shared" si="4"/>
        <v>6</v>
      </c>
      <c r="Q33" s="22">
        <f t="shared" si="4"/>
        <v>9</v>
      </c>
      <c r="R33" s="22">
        <f t="shared" si="4"/>
        <v>2</v>
      </c>
      <c r="S33" s="28">
        <f t="shared" si="4"/>
        <v>67.340010854677146</v>
      </c>
      <c r="T33" s="22" t="str">
        <f>VLOOKUP($N33,SUMMARY!$B:$AQ,T$2,FALSE)</f>
        <v>POSITIVE</v>
      </c>
      <c r="U33" s="22" t="str">
        <f>VLOOKUP($N33,SUMMARY!$B:$AQ,U$2,FALSE)</f>
        <v/>
      </c>
      <c r="V33" s="22" t="str">
        <f>VLOOKUP($N33,SUMMARY!$B:$AQ,V$2,FALSE)</f>
        <v>POSITIVE</v>
      </c>
      <c r="W33" s="22" t="str">
        <f>VLOOKUP($N33,SUMMARY!$B:$AQ,W$2,FALSE)</f>
        <v>POSITIVE</v>
      </c>
      <c r="X33" s="22" t="str">
        <f>VLOOKUP($N33,SUMMARY!$B:$AQ,X$2,FALSE)</f>
        <v>POSITIVE</v>
      </c>
      <c r="Y33" s="28">
        <f t="shared" si="3"/>
        <v>72.595751484266657</v>
      </c>
      <c r="Z33" s="22">
        <f t="shared" si="3"/>
        <v>7</v>
      </c>
      <c r="AA33" s="22">
        <f t="shared" si="3"/>
        <v>0</v>
      </c>
      <c r="AB33" s="23">
        <f t="shared" si="3"/>
        <v>0</v>
      </c>
      <c r="AC33" s="23">
        <f t="shared" si="3"/>
        <v>0</v>
      </c>
      <c r="AD33" s="23">
        <f t="shared" si="3"/>
        <v>0</v>
      </c>
    </row>
    <row r="34" spans="1:30" x14ac:dyDescent="0.25">
      <c r="A34" s="35" t="s">
        <v>164</v>
      </c>
      <c r="B34" s="31">
        <v>6</v>
      </c>
      <c r="C34" s="31">
        <v>9</v>
      </c>
      <c r="D34" s="31">
        <v>2</v>
      </c>
      <c r="E34" s="36">
        <v>65.77977555543589</v>
      </c>
      <c r="F34" s="36">
        <v>89.419806934176904</v>
      </c>
      <c r="G34" s="31">
        <v>27</v>
      </c>
      <c r="H34" s="31">
        <v>0</v>
      </c>
      <c r="I34" s="32">
        <v>0</v>
      </c>
      <c r="J34" s="31">
        <v>45966</v>
      </c>
      <c r="K34" s="31">
        <v>46050</v>
      </c>
      <c r="M34">
        <v>31</v>
      </c>
      <c r="N34" s="21" t="str">
        <f t="shared" si="0"/>
        <v>EWH US Equity</v>
      </c>
      <c r="O34" s="21" t="str">
        <f>VLOOKUP($N34,SUMMARY!B:D,2,FALSE)</f>
        <v>MSCI Hong Kong ETF</v>
      </c>
      <c r="P34" s="22">
        <f t="shared" si="4"/>
        <v>6</v>
      </c>
      <c r="Q34" s="22">
        <f t="shared" si="4"/>
        <v>9</v>
      </c>
      <c r="R34" s="22">
        <f t="shared" si="4"/>
        <v>2</v>
      </c>
      <c r="S34" s="28">
        <f t="shared" si="4"/>
        <v>65.77977555543589</v>
      </c>
      <c r="T34" s="22" t="str">
        <f>VLOOKUP($N34,SUMMARY!$B:$AQ,T$2,FALSE)</f>
        <v>POSITIVE</v>
      </c>
      <c r="U34" s="22" t="str">
        <f>VLOOKUP($N34,SUMMARY!$B:$AQ,U$2,FALSE)</f>
        <v/>
      </c>
      <c r="V34" s="22" t="str">
        <f>VLOOKUP($N34,SUMMARY!$B:$AQ,V$2,FALSE)</f>
        <v>POSITIVE</v>
      </c>
      <c r="W34" s="22" t="str">
        <f>VLOOKUP($N34,SUMMARY!$B:$AQ,W$2,FALSE)</f>
        <v>POSITIVE</v>
      </c>
      <c r="X34" s="22" t="str">
        <f>VLOOKUP($N34,SUMMARY!$B:$AQ,X$2,FALSE)</f>
        <v>POSITIVE</v>
      </c>
      <c r="Y34" s="28">
        <f t="shared" si="3"/>
        <v>89.419806934176904</v>
      </c>
      <c r="Z34" s="22">
        <f t="shared" si="3"/>
        <v>27</v>
      </c>
      <c r="AA34" s="22">
        <f t="shared" si="3"/>
        <v>0</v>
      </c>
      <c r="AB34" s="23">
        <f t="shared" si="3"/>
        <v>0</v>
      </c>
      <c r="AC34" s="23">
        <f t="shared" si="3"/>
        <v>45966</v>
      </c>
      <c r="AD34" s="23">
        <f t="shared" si="3"/>
        <v>46050</v>
      </c>
    </row>
    <row r="35" spans="1:30" x14ac:dyDescent="0.25">
      <c r="A35" s="35" t="s">
        <v>312</v>
      </c>
      <c r="B35" s="31">
        <v>6</v>
      </c>
      <c r="C35" s="31">
        <v>9</v>
      </c>
      <c r="D35" s="31">
        <v>2</v>
      </c>
      <c r="E35" s="36">
        <v>70.172172503834815</v>
      </c>
      <c r="F35" s="36">
        <v>74.837366187778798</v>
      </c>
      <c r="G35" s="31">
        <v>7</v>
      </c>
      <c r="H35" s="31">
        <v>0</v>
      </c>
      <c r="I35" s="32">
        <v>0</v>
      </c>
      <c r="J35" s="31">
        <v>0</v>
      </c>
      <c r="K35" s="31">
        <v>0</v>
      </c>
      <c r="M35">
        <v>32</v>
      </c>
      <c r="N35" s="21" t="str">
        <f t="shared" si="0"/>
        <v>XHB US Equity</v>
      </c>
      <c r="O35" s="21" t="str">
        <f>VLOOKUP($N35,SUMMARY!B:D,2,FALSE)</f>
        <v>SPDR S&amp;P Homebuilders ETF</v>
      </c>
      <c r="P35" s="22">
        <f t="shared" si="4"/>
        <v>6</v>
      </c>
      <c r="Q35" s="22">
        <f t="shared" si="4"/>
        <v>9</v>
      </c>
      <c r="R35" s="22">
        <f t="shared" si="4"/>
        <v>2</v>
      </c>
      <c r="S35" s="28">
        <f t="shared" si="4"/>
        <v>70.172172503834815</v>
      </c>
      <c r="T35" s="22" t="str">
        <f>VLOOKUP($N35,SUMMARY!$B:$AQ,T$2,FALSE)</f>
        <v>POSITIVE</v>
      </c>
      <c r="U35" s="22" t="str">
        <f>VLOOKUP($N35,SUMMARY!$B:$AQ,U$2,FALSE)</f>
        <v/>
      </c>
      <c r="V35" s="22" t="str">
        <f>VLOOKUP($N35,SUMMARY!$B:$AQ,V$2,FALSE)</f>
        <v>POSITIVE</v>
      </c>
      <c r="W35" s="22" t="str">
        <f>VLOOKUP($N35,SUMMARY!$B:$AQ,W$2,FALSE)</f>
        <v>POSITIVE</v>
      </c>
      <c r="X35" s="22" t="str">
        <f>VLOOKUP($N35,SUMMARY!$B:$AQ,X$2,FALSE)</f>
        <v>POSITIVE</v>
      </c>
      <c r="Y35" s="28">
        <f t="shared" si="3"/>
        <v>74.837366187778798</v>
      </c>
      <c r="Z35" s="22">
        <f t="shared" si="3"/>
        <v>7</v>
      </c>
      <c r="AA35" s="22">
        <f t="shared" si="3"/>
        <v>0</v>
      </c>
      <c r="AB35" s="23">
        <f t="shared" si="3"/>
        <v>0</v>
      </c>
      <c r="AC35" s="23">
        <f t="shared" si="3"/>
        <v>0</v>
      </c>
      <c r="AD35" s="23">
        <f t="shared" si="3"/>
        <v>0</v>
      </c>
    </row>
    <row r="36" spans="1:30" x14ac:dyDescent="0.25">
      <c r="A36" s="35" t="s">
        <v>166</v>
      </c>
      <c r="B36" s="31">
        <v>6</v>
      </c>
      <c r="C36" s="31">
        <v>12</v>
      </c>
      <c r="D36" s="31">
        <v>2</v>
      </c>
      <c r="E36" s="36">
        <v>78.244893272172732</v>
      </c>
      <c r="F36" s="36">
        <v>92.149681687363071</v>
      </c>
      <c r="G36" s="31">
        <v>36</v>
      </c>
      <c r="H36" s="31">
        <v>0</v>
      </c>
      <c r="I36" s="32">
        <v>0</v>
      </c>
      <c r="J36" s="31">
        <v>46063</v>
      </c>
      <c r="K36" s="31">
        <v>46059</v>
      </c>
      <c r="M36">
        <v>33</v>
      </c>
      <c r="N36" s="21" t="str">
        <f t="shared" si="0"/>
        <v>EWJ US Equity</v>
      </c>
      <c r="O36" s="21" t="str">
        <f>VLOOKUP($N36,SUMMARY!B:D,2,FALSE)</f>
        <v>MSCI Japan ETF</v>
      </c>
      <c r="P36" s="22">
        <f t="shared" si="4"/>
        <v>6</v>
      </c>
      <c r="Q36" s="22">
        <f t="shared" si="4"/>
        <v>12</v>
      </c>
      <c r="R36" s="22">
        <f t="shared" si="4"/>
        <v>2</v>
      </c>
      <c r="S36" s="28">
        <f t="shared" si="4"/>
        <v>78.244893272172732</v>
      </c>
      <c r="T36" s="22" t="str">
        <f>VLOOKUP($N36,SUMMARY!$B:$AQ,T$2,FALSE)</f>
        <v>POSITIVE</v>
      </c>
      <c r="U36" s="22" t="str">
        <f>VLOOKUP($N36,SUMMARY!$B:$AQ,U$2,FALSE)</f>
        <v/>
      </c>
      <c r="V36" s="22" t="str">
        <f>VLOOKUP($N36,SUMMARY!$B:$AQ,V$2,FALSE)</f>
        <v>POSITIVE</v>
      </c>
      <c r="W36" s="22" t="str">
        <f>VLOOKUP($N36,SUMMARY!$B:$AQ,W$2,FALSE)</f>
        <v>POSITIVE</v>
      </c>
      <c r="X36" s="22" t="str">
        <f>VLOOKUP($N36,SUMMARY!$B:$AQ,X$2,FALSE)</f>
        <v>POSITIVE</v>
      </c>
      <c r="Y36" s="28">
        <f t="shared" si="3"/>
        <v>92.149681687363071</v>
      </c>
      <c r="Z36" s="22">
        <f t="shared" si="3"/>
        <v>36</v>
      </c>
      <c r="AA36" s="22">
        <f t="shared" si="3"/>
        <v>0</v>
      </c>
      <c r="AB36" s="23">
        <f t="shared" si="3"/>
        <v>0</v>
      </c>
      <c r="AC36" s="23">
        <f t="shared" si="3"/>
        <v>46063</v>
      </c>
      <c r="AD36" s="23">
        <f t="shared" si="3"/>
        <v>46059</v>
      </c>
    </row>
    <row r="37" spans="1:30" x14ac:dyDescent="0.25">
      <c r="A37" s="35" t="s">
        <v>323</v>
      </c>
      <c r="B37" s="31">
        <v>6</v>
      </c>
      <c r="C37" s="31">
        <v>6</v>
      </c>
      <c r="D37" s="31">
        <v>2</v>
      </c>
      <c r="E37" s="36">
        <v>63.463925036231991</v>
      </c>
      <c r="F37" s="36">
        <v>66.808906059794239</v>
      </c>
      <c r="G37" s="31">
        <v>6</v>
      </c>
      <c r="H37" s="31">
        <v>0</v>
      </c>
      <c r="I37" s="32">
        <v>0</v>
      </c>
      <c r="J37" s="31">
        <v>0</v>
      </c>
      <c r="K37" s="31">
        <v>0</v>
      </c>
      <c r="M37">
        <v>34</v>
      </c>
      <c r="N37" s="21" t="str">
        <f t="shared" si="0"/>
        <v>XLU US Equity</v>
      </c>
      <c r="O37" s="21" t="str">
        <f>VLOOKUP($N37,SUMMARY!B:D,2,FALSE)</f>
        <v>Utilities Select SPDR Fund</v>
      </c>
      <c r="P37" s="22">
        <f t="shared" si="4"/>
        <v>6</v>
      </c>
      <c r="Q37" s="22">
        <f t="shared" si="4"/>
        <v>6</v>
      </c>
      <c r="R37" s="22">
        <f t="shared" si="4"/>
        <v>2</v>
      </c>
      <c r="S37" s="28">
        <f t="shared" si="4"/>
        <v>63.463925036231991</v>
      </c>
      <c r="T37" s="22" t="str">
        <f>VLOOKUP($N37,SUMMARY!$B:$AQ,T$2,FALSE)</f>
        <v>POSITIVE</v>
      </c>
      <c r="U37" s="22" t="str">
        <f>VLOOKUP($N37,SUMMARY!$B:$AQ,U$2,FALSE)</f>
        <v/>
      </c>
      <c r="V37" s="22" t="str">
        <f>VLOOKUP($N37,SUMMARY!$B:$AQ,V$2,FALSE)</f>
        <v>POSITIVE</v>
      </c>
      <c r="W37" s="22" t="str">
        <f>VLOOKUP($N37,SUMMARY!$B:$AQ,W$2,FALSE)</f>
        <v>NEGATIVE</v>
      </c>
      <c r="X37" s="22" t="str">
        <f>VLOOKUP($N37,SUMMARY!$B:$AQ,X$2,FALSE)</f>
        <v>BUY</v>
      </c>
      <c r="Y37" s="28">
        <f t="shared" si="3"/>
        <v>66.808906059794239</v>
      </c>
      <c r="Z37" s="22">
        <f t="shared" si="3"/>
        <v>6</v>
      </c>
      <c r="AA37" s="22">
        <f t="shared" si="3"/>
        <v>0</v>
      </c>
      <c r="AB37" s="23">
        <f t="shared" si="3"/>
        <v>0</v>
      </c>
      <c r="AC37" s="23">
        <f t="shared" si="3"/>
        <v>0</v>
      </c>
      <c r="AD37" s="23">
        <f t="shared" si="3"/>
        <v>0</v>
      </c>
    </row>
    <row r="38" spans="1:30" x14ac:dyDescent="0.25">
      <c r="A38" s="35" t="s">
        <v>171</v>
      </c>
      <c r="B38" s="31">
        <v>6</v>
      </c>
      <c r="C38" s="31">
        <v>6</v>
      </c>
      <c r="D38" s="31">
        <v>2</v>
      </c>
      <c r="E38" s="36">
        <v>57.366746804659321</v>
      </c>
      <c r="F38" s="36">
        <v>66.815712219176262</v>
      </c>
      <c r="G38" s="31">
        <v>3</v>
      </c>
      <c r="H38" s="31">
        <v>0</v>
      </c>
      <c r="I38" s="32">
        <v>46036</v>
      </c>
      <c r="J38" s="31">
        <v>46051</v>
      </c>
      <c r="K38" s="31">
        <v>0</v>
      </c>
      <c r="M38">
        <v>35</v>
      </c>
      <c r="N38" s="21" t="str">
        <f t="shared" si="0"/>
        <v>EWS US Equity</v>
      </c>
      <c r="O38" s="21" t="str">
        <f>VLOOKUP($N38,SUMMARY!B:D,2,FALSE)</f>
        <v>MSCI Singapore ETF</v>
      </c>
      <c r="P38" s="22">
        <f t="shared" si="4"/>
        <v>6</v>
      </c>
      <c r="Q38" s="22">
        <f t="shared" si="4"/>
        <v>6</v>
      </c>
      <c r="R38" s="22">
        <f t="shared" si="4"/>
        <v>2</v>
      </c>
      <c r="S38" s="28">
        <f t="shared" si="4"/>
        <v>57.366746804659321</v>
      </c>
      <c r="T38" s="22" t="str">
        <f>VLOOKUP($N38,SUMMARY!$B:$AQ,T$2,FALSE)</f>
        <v>NEGATIVE</v>
      </c>
      <c r="U38" s="22" t="str">
        <f>VLOOKUP($N38,SUMMARY!$B:$AQ,U$2,FALSE)</f>
        <v/>
      </c>
      <c r="V38" s="22" t="str">
        <f>VLOOKUP($N38,SUMMARY!$B:$AQ,V$2,FALSE)</f>
        <v>POSITIVE</v>
      </c>
      <c r="W38" s="22" t="str">
        <f>VLOOKUP($N38,SUMMARY!$B:$AQ,W$2,FALSE)</f>
        <v>NEGATIVE</v>
      </c>
      <c r="X38" s="22" t="str">
        <f>VLOOKUP($N38,SUMMARY!$B:$AQ,X$2,FALSE)</f>
        <v>POSITIVE</v>
      </c>
      <c r="Y38" s="28">
        <f t="shared" si="3"/>
        <v>66.815712219176262</v>
      </c>
      <c r="Z38" s="22">
        <f t="shared" si="3"/>
        <v>3</v>
      </c>
      <c r="AA38" s="22">
        <f t="shared" si="3"/>
        <v>0</v>
      </c>
      <c r="AB38" s="23">
        <f t="shared" si="3"/>
        <v>46036</v>
      </c>
      <c r="AC38" s="23">
        <f t="shared" si="3"/>
        <v>46051</v>
      </c>
      <c r="AD38" s="23">
        <f t="shared" si="3"/>
        <v>0</v>
      </c>
    </row>
    <row r="39" spans="1:30" x14ac:dyDescent="0.25">
      <c r="A39" s="35" t="s">
        <v>264</v>
      </c>
      <c r="B39" s="31">
        <v>6</v>
      </c>
      <c r="C39" s="31">
        <v>12</v>
      </c>
      <c r="D39" s="31">
        <v>2</v>
      </c>
      <c r="E39" s="36">
        <v>65.566979690621025</v>
      </c>
      <c r="F39" s="36">
        <v>77.245993548553912</v>
      </c>
      <c r="G39" s="31">
        <v>3</v>
      </c>
      <c r="H39" s="31">
        <v>0</v>
      </c>
      <c r="I39" s="32">
        <v>0</v>
      </c>
      <c r="J39" s="31">
        <v>45958</v>
      </c>
      <c r="K39" s="31">
        <v>46029</v>
      </c>
      <c r="M39">
        <v>36</v>
      </c>
      <c r="N39" s="21" t="str">
        <f t="shared" si="0"/>
        <v>ROBO US Equity</v>
      </c>
      <c r="O39" s="21" t="str">
        <f>VLOOKUP($N39,SUMMARY!B:D,2,FALSE)</f>
        <v>Global Robotics and Automation Index ETF</v>
      </c>
      <c r="P39" s="22">
        <f t="shared" si="4"/>
        <v>6</v>
      </c>
      <c r="Q39" s="22">
        <f t="shared" si="4"/>
        <v>12</v>
      </c>
      <c r="R39" s="22">
        <f t="shared" si="4"/>
        <v>2</v>
      </c>
      <c r="S39" s="28">
        <f t="shared" si="4"/>
        <v>65.566979690621025</v>
      </c>
      <c r="T39" s="22" t="str">
        <f>VLOOKUP($N39,SUMMARY!$B:$AQ,T$2,FALSE)</f>
        <v>POSITIVE</v>
      </c>
      <c r="U39" s="22" t="str">
        <f>VLOOKUP($N39,SUMMARY!$B:$AQ,U$2,FALSE)</f>
        <v/>
      </c>
      <c r="V39" s="22" t="str">
        <f>VLOOKUP($N39,SUMMARY!$B:$AQ,V$2,FALSE)</f>
        <v>POSITIVE</v>
      </c>
      <c r="W39" s="22" t="str">
        <f>VLOOKUP($N39,SUMMARY!$B:$AQ,W$2,FALSE)</f>
        <v>POSITIVE</v>
      </c>
      <c r="X39" s="22" t="str">
        <f>VLOOKUP($N39,SUMMARY!$B:$AQ,X$2,FALSE)</f>
        <v>POSITIVE</v>
      </c>
      <c r="Y39" s="28">
        <f t="shared" si="3"/>
        <v>77.245993548553912</v>
      </c>
      <c r="Z39" s="22">
        <f t="shared" si="3"/>
        <v>3</v>
      </c>
      <c r="AA39" s="22">
        <f t="shared" si="3"/>
        <v>0</v>
      </c>
      <c r="AB39" s="23">
        <f t="shared" si="3"/>
        <v>0</v>
      </c>
      <c r="AC39" s="23">
        <f t="shared" si="3"/>
        <v>45958</v>
      </c>
      <c r="AD39" s="23">
        <f t="shared" si="3"/>
        <v>46029</v>
      </c>
    </row>
    <row r="40" spans="1:30" x14ac:dyDescent="0.25">
      <c r="A40" s="35" t="s">
        <v>207</v>
      </c>
      <c r="B40" s="31">
        <v>6</v>
      </c>
      <c r="C40" s="31">
        <v>9</v>
      </c>
      <c r="D40" s="31">
        <v>2</v>
      </c>
      <c r="E40" s="36">
        <v>67.009632216899888</v>
      </c>
      <c r="F40" s="36">
        <v>79.758844449308668</v>
      </c>
      <c r="G40" s="31">
        <v>27</v>
      </c>
      <c r="H40" s="31">
        <v>0</v>
      </c>
      <c r="I40" s="32">
        <v>0</v>
      </c>
      <c r="J40" s="31">
        <v>46031</v>
      </c>
      <c r="K40" s="31">
        <v>0</v>
      </c>
      <c r="M40">
        <v>37</v>
      </c>
      <c r="N40" s="21" t="str">
        <f t="shared" si="0"/>
        <v>IJR US Equity</v>
      </c>
      <c r="O40" s="21" t="str">
        <f>VLOOKUP($N40,SUMMARY!B:D,2,FALSE)</f>
        <v>Core S&amp;P Small-Cap ETF</v>
      </c>
      <c r="P40" s="22">
        <f t="shared" si="4"/>
        <v>6</v>
      </c>
      <c r="Q40" s="22">
        <f t="shared" si="4"/>
        <v>9</v>
      </c>
      <c r="R40" s="22">
        <f t="shared" si="4"/>
        <v>2</v>
      </c>
      <c r="S40" s="28">
        <f t="shared" si="4"/>
        <v>67.009632216899888</v>
      </c>
      <c r="T40" s="22" t="str">
        <f>VLOOKUP($N40,SUMMARY!$B:$AQ,T$2,FALSE)</f>
        <v>POSITIVE</v>
      </c>
      <c r="U40" s="22" t="str">
        <f>VLOOKUP($N40,SUMMARY!$B:$AQ,U$2,FALSE)</f>
        <v/>
      </c>
      <c r="V40" s="22" t="str">
        <f>VLOOKUP($N40,SUMMARY!$B:$AQ,V$2,FALSE)</f>
        <v>POSITIVE</v>
      </c>
      <c r="W40" s="22" t="str">
        <f>VLOOKUP($N40,SUMMARY!$B:$AQ,W$2,FALSE)</f>
        <v>POSITIVE</v>
      </c>
      <c r="X40" s="22" t="str">
        <f>VLOOKUP($N40,SUMMARY!$B:$AQ,X$2,FALSE)</f>
        <v>POSITIVE</v>
      </c>
      <c r="Y40" s="28">
        <f t="shared" si="3"/>
        <v>79.758844449308668</v>
      </c>
      <c r="Z40" s="22">
        <f t="shared" si="3"/>
        <v>27</v>
      </c>
      <c r="AA40" s="22">
        <f t="shared" si="3"/>
        <v>0</v>
      </c>
      <c r="AB40" s="23">
        <f t="shared" si="3"/>
        <v>0</v>
      </c>
      <c r="AC40" s="23">
        <f t="shared" si="3"/>
        <v>46031</v>
      </c>
      <c r="AD40" s="23">
        <f t="shared" si="3"/>
        <v>0</v>
      </c>
    </row>
    <row r="41" spans="1:30" x14ac:dyDescent="0.25">
      <c r="A41" s="35" t="s">
        <v>225</v>
      </c>
      <c r="B41" s="31">
        <v>6</v>
      </c>
      <c r="C41" s="31">
        <v>12</v>
      </c>
      <c r="D41" s="31">
        <v>2</v>
      </c>
      <c r="E41" s="36">
        <v>68.683739901481573</v>
      </c>
      <c r="F41" s="36">
        <v>82.306693741915694</v>
      </c>
      <c r="G41" s="31">
        <v>9</v>
      </c>
      <c r="H41" s="31">
        <v>0</v>
      </c>
      <c r="I41" s="32">
        <v>0</v>
      </c>
      <c r="J41" s="31">
        <v>45995</v>
      </c>
      <c r="K41" s="31">
        <v>0</v>
      </c>
      <c r="M41">
        <v>38</v>
      </c>
      <c r="N41" s="21" t="str">
        <f t="shared" si="0"/>
        <v>IYT US Equity</v>
      </c>
      <c r="O41" s="21" t="str">
        <f>VLOOKUP($N41,SUMMARY!B:D,2,FALSE)</f>
        <v>U.S. Transportation ETF</v>
      </c>
      <c r="P41" s="22">
        <f t="shared" si="4"/>
        <v>6</v>
      </c>
      <c r="Q41" s="22">
        <f t="shared" si="4"/>
        <v>12</v>
      </c>
      <c r="R41" s="22">
        <f t="shared" si="4"/>
        <v>2</v>
      </c>
      <c r="S41" s="28">
        <f t="shared" si="4"/>
        <v>68.683739901481573</v>
      </c>
      <c r="T41" s="22" t="str">
        <f>VLOOKUP($N41,SUMMARY!$B:$AQ,T$2,FALSE)</f>
        <v>POSITIVE</v>
      </c>
      <c r="U41" s="22" t="str">
        <f>VLOOKUP($N41,SUMMARY!$B:$AQ,U$2,FALSE)</f>
        <v/>
      </c>
      <c r="V41" s="22" t="str">
        <f>VLOOKUP($N41,SUMMARY!$B:$AQ,V$2,FALSE)</f>
        <v>POSITIVE</v>
      </c>
      <c r="W41" s="22" t="str">
        <f>VLOOKUP($N41,SUMMARY!$B:$AQ,W$2,FALSE)</f>
        <v>POSITIVE</v>
      </c>
      <c r="X41" s="22" t="str">
        <f>VLOOKUP($N41,SUMMARY!$B:$AQ,X$2,FALSE)</f>
        <v>POSITIVE</v>
      </c>
      <c r="Y41" s="28">
        <f t="shared" si="3"/>
        <v>82.306693741915694</v>
      </c>
      <c r="Z41" s="22">
        <f t="shared" si="3"/>
        <v>9</v>
      </c>
      <c r="AA41" s="22">
        <f t="shared" si="3"/>
        <v>0</v>
      </c>
      <c r="AB41" s="23">
        <f t="shared" si="3"/>
        <v>0</v>
      </c>
      <c r="AC41" s="23">
        <f t="shared" si="3"/>
        <v>45995</v>
      </c>
      <c r="AD41" s="23">
        <f t="shared" si="3"/>
        <v>0</v>
      </c>
    </row>
    <row r="42" spans="1:30" x14ac:dyDescent="0.25">
      <c r="A42" s="35" t="s">
        <v>287</v>
      </c>
      <c r="B42" s="31">
        <v>5</v>
      </c>
      <c r="C42" s="31">
        <v>6</v>
      </c>
      <c r="D42" s="31">
        <v>2</v>
      </c>
      <c r="E42" s="36">
        <v>65.226560994787945</v>
      </c>
      <c r="F42" s="36">
        <v>79.953193289354587</v>
      </c>
      <c r="G42" s="31">
        <v>13</v>
      </c>
      <c r="H42" s="31">
        <v>0</v>
      </c>
      <c r="I42" s="32">
        <v>0</v>
      </c>
      <c r="J42" s="31">
        <v>0</v>
      </c>
      <c r="K42" s="31">
        <v>0</v>
      </c>
      <c r="M42">
        <v>39</v>
      </c>
      <c r="N42" s="21" t="str">
        <f t="shared" si="0"/>
        <v>TIP US Equity</v>
      </c>
      <c r="O42" s="21" t="str">
        <f>VLOOKUP($N42,SUMMARY!B:D,2,FALSE)</f>
        <v>TIPS Bond ETF</v>
      </c>
      <c r="P42" s="22">
        <f t="shared" si="4"/>
        <v>5</v>
      </c>
      <c r="Q42" s="22">
        <f t="shared" si="4"/>
        <v>6</v>
      </c>
      <c r="R42" s="22">
        <f t="shared" si="4"/>
        <v>2</v>
      </c>
      <c r="S42" s="28">
        <f t="shared" si="4"/>
        <v>65.226560994787945</v>
      </c>
      <c r="T42" s="22" t="str">
        <f>VLOOKUP($N42,SUMMARY!$B:$AQ,T$2,FALSE)</f>
        <v>POSITIVE</v>
      </c>
      <c r="U42" s="22" t="str">
        <f>VLOOKUP($N42,SUMMARY!$B:$AQ,U$2,FALSE)</f>
        <v/>
      </c>
      <c r="V42" s="22" t="str">
        <f>VLOOKUP($N42,SUMMARY!$B:$AQ,V$2,FALSE)</f>
        <v>BUY</v>
      </c>
      <c r="W42" s="22" t="str">
        <f>VLOOKUP($N42,SUMMARY!$B:$AQ,W$2,FALSE)</f>
        <v>NEGATIVE</v>
      </c>
      <c r="X42" s="22" t="str">
        <f>VLOOKUP($N42,SUMMARY!$B:$AQ,X$2,FALSE)</f>
        <v>NEGATIVE</v>
      </c>
      <c r="Y42" s="28">
        <f t="shared" si="3"/>
        <v>79.953193289354587</v>
      </c>
      <c r="Z42" s="22">
        <f t="shared" si="3"/>
        <v>13</v>
      </c>
      <c r="AA42" s="22">
        <f t="shared" si="3"/>
        <v>0</v>
      </c>
      <c r="AB42" s="23">
        <f t="shared" si="3"/>
        <v>0</v>
      </c>
      <c r="AC42" s="23">
        <f t="shared" si="3"/>
        <v>0</v>
      </c>
      <c r="AD42" s="23">
        <f t="shared" si="3"/>
        <v>0</v>
      </c>
    </row>
    <row r="43" spans="1:30" x14ac:dyDescent="0.25">
      <c r="A43" s="35" t="s">
        <v>270</v>
      </c>
      <c r="B43" s="31">
        <v>5</v>
      </c>
      <c r="C43" s="31">
        <v>6</v>
      </c>
      <c r="D43" s="31">
        <v>6</v>
      </c>
      <c r="E43" s="36">
        <v>48.704247855229731</v>
      </c>
      <c r="F43" s="36">
        <v>55.827250822303746</v>
      </c>
      <c r="G43" s="31">
        <v>0</v>
      </c>
      <c r="H43" s="31">
        <v>0</v>
      </c>
      <c r="I43" s="32">
        <v>0</v>
      </c>
      <c r="J43" s="31">
        <v>46030</v>
      </c>
      <c r="K43" s="31">
        <v>46031</v>
      </c>
      <c r="M43">
        <v>40</v>
      </c>
      <c r="N43" s="21" t="str">
        <f t="shared" si="0"/>
        <v>SHLD US Equity</v>
      </c>
      <c r="O43" s="21" t="str">
        <f>VLOOKUP($N43,SUMMARY!B:D,2,FALSE)</f>
        <v>Defense Tech ETF</v>
      </c>
      <c r="P43" s="22">
        <f t="shared" si="4"/>
        <v>5</v>
      </c>
      <c r="Q43" s="22">
        <f t="shared" si="4"/>
        <v>6</v>
      </c>
      <c r="R43" s="22">
        <f t="shared" si="4"/>
        <v>6</v>
      </c>
      <c r="S43" s="28">
        <f t="shared" si="4"/>
        <v>48.704247855229731</v>
      </c>
      <c r="T43" s="22" t="str">
        <f>VLOOKUP($N43,SUMMARY!$B:$AQ,T$2,FALSE)</f>
        <v>NEGATIVE</v>
      </c>
      <c r="U43" s="22" t="str">
        <f>VLOOKUP($N43,SUMMARY!$B:$AQ,U$2,FALSE)</f>
        <v/>
      </c>
      <c r="V43" s="22" t="str">
        <f>VLOOKUP($N43,SUMMARY!$B:$AQ,V$2,FALSE)</f>
        <v>POSITIVE</v>
      </c>
      <c r="W43" s="22" t="str">
        <f>VLOOKUP($N43,SUMMARY!$B:$AQ,W$2,FALSE)</f>
        <v>POSITIVE</v>
      </c>
      <c r="X43" s="22" t="str">
        <f>VLOOKUP($N43,SUMMARY!$B:$AQ,X$2,FALSE)</f>
        <v>POSITIVE</v>
      </c>
      <c r="Y43" s="28">
        <f t="shared" si="3"/>
        <v>55.827250822303746</v>
      </c>
      <c r="Z43" s="22">
        <f t="shared" si="3"/>
        <v>0</v>
      </c>
      <c r="AA43" s="22">
        <f t="shared" si="3"/>
        <v>0</v>
      </c>
      <c r="AB43" s="23">
        <f t="shared" si="3"/>
        <v>0</v>
      </c>
      <c r="AC43" s="23">
        <f t="shared" si="3"/>
        <v>46030</v>
      </c>
      <c r="AD43" s="23">
        <f t="shared" si="3"/>
        <v>46031</v>
      </c>
    </row>
    <row r="44" spans="1:30" x14ac:dyDescent="0.25">
      <c r="A44" s="35" t="s">
        <v>261</v>
      </c>
      <c r="B44" s="31">
        <v>5</v>
      </c>
      <c r="C44" s="31">
        <v>12</v>
      </c>
      <c r="D44" s="31">
        <v>2</v>
      </c>
      <c r="E44" s="36">
        <v>55.172840711326501</v>
      </c>
      <c r="F44" s="36">
        <v>68.458805876678227</v>
      </c>
      <c r="G44" s="31">
        <v>3</v>
      </c>
      <c r="H44" s="31">
        <v>0</v>
      </c>
      <c r="I44" s="32">
        <v>0</v>
      </c>
      <c r="J44" s="31">
        <v>45958</v>
      </c>
      <c r="K44" s="31">
        <v>46034</v>
      </c>
      <c r="M44">
        <v>41</v>
      </c>
      <c r="N44" s="21" t="str">
        <f t="shared" si="0"/>
        <v>QTUM US Equity</v>
      </c>
      <c r="O44" s="21" t="str">
        <f>VLOOKUP($N44,SUMMARY!B:D,2,FALSE)</f>
        <v>Quantum ETF</v>
      </c>
      <c r="P44" s="22">
        <f t="shared" si="4"/>
        <v>5</v>
      </c>
      <c r="Q44" s="22">
        <f t="shared" si="4"/>
        <v>12</v>
      </c>
      <c r="R44" s="22">
        <f t="shared" si="4"/>
        <v>2</v>
      </c>
      <c r="S44" s="28">
        <f t="shared" si="4"/>
        <v>55.172840711326501</v>
      </c>
      <c r="T44" s="22" t="str">
        <f>VLOOKUP($N44,SUMMARY!$B:$AQ,T$2,FALSE)</f>
        <v>NEGATIVE</v>
      </c>
      <c r="U44" s="22" t="str">
        <f>VLOOKUP($N44,SUMMARY!$B:$AQ,U$2,FALSE)</f>
        <v/>
      </c>
      <c r="V44" s="22" t="str">
        <f>VLOOKUP($N44,SUMMARY!$B:$AQ,V$2,FALSE)</f>
        <v>POSITIVE</v>
      </c>
      <c r="W44" s="22" t="str">
        <f>VLOOKUP($N44,SUMMARY!$B:$AQ,W$2,FALSE)</f>
        <v>POSITIVE</v>
      </c>
      <c r="X44" s="22" t="str">
        <f>VLOOKUP($N44,SUMMARY!$B:$AQ,X$2,FALSE)</f>
        <v>POSITIVE</v>
      </c>
      <c r="Y44" s="28">
        <f t="shared" si="3"/>
        <v>68.458805876678227</v>
      </c>
      <c r="Z44" s="22">
        <f t="shared" si="3"/>
        <v>3</v>
      </c>
      <c r="AA44" s="22">
        <f t="shared" si="3"/>
        <v>0</v>
      </c>
      <c r="AB44" s="23">
        <f t="shared" si="3"/>
        <v>0</v>
      </c>
      <c r="AC44" s="23">
        <f t="shared" si="3"/>
        <v>45958</v>
      </c>
      <c r="AD44" s="23">
        <f t="shared" si="3"/>
        <v>46034</v>
      </c>
    </row>
    <row r="45" spans="1:30" x14ac:dyDescent="0.25">
      <c r="A45" s="35" t="s">
        <v>203</v>
      </c>
      <c r="B45" s="31">
        <v>5</v>
      </c>
      <c r="C45" s="31">
        <v>6</v>
      </c>
      <c r="D45" s="31">
        <v>2</v>
      </c>
      <c r="E45" s="36">
        <v>61.022312106046705</v>
      </c>
      <c r="F45" s="36">
        <v>85.942390258636365</v>
      </c>
      <c r="G45" s="31">
        <v>27</v>
      </c>
      <c r="H45" s="31">
        <v>0</v>
      </c>
      <c r="I45" s="32">
        <v>0</v>
      </c>
      <c r="J45" s="31">
        <v>45964</v>
      </c>
      <c r="K45" s="31">
        <v>46049</v>
      </c>
      <c r="M45">
        <v>42</v>
      </c>
      <c r="N45" s="21" t="str">
        <f t="shared" si="0"/>
        <v>ICLN US Equity</v>
      </c>
      <c r="O45" s="21" t="str">
        <f>VLOOKUP($N45,SUMMARY!B:D,2,FALSE)</f>
        <v>Global Clean Energy ETF</v>
      </c>
      <c r="P45" s="22">
        <f t="shared" si="4"/>
        <v>5</v>
      </c>
      <c r="Q45" s="22">
        <f t="shared" si="4"/>
        <v>6</v>
      </c>
      <c r="R45" s="22">
        <f t="shared" si="4"/>
        <v>2</v>
      </c>
      <c r="S45" s="28">
        <f t="shared" si="4"/>
        <v>61.022312106046705</v>
      </c>
      <c r="T45" s="22" t="str">
        <f>VLOOKUP($N45,SUMMARY!$B:$AQ,T$2,FALSE)</f>
        <v>NEGATIVE</v>
      </c>
      <c r="U45" s="22" t="str">
        <f>VLOOKUP($N45,SUMMARY!$B:$AQ,U$2,FALSE)</f>
        <v/>
      </c>
      <c r="V45" s="22" t="str">
        <f>VLOOKUP($N45,SUMMARY!$B:$AQ,V$2,FALSE)</f>
        <v>POSITIVE</v>
      </c>
      <c r="W45" s="22" t="str">
        <f>VLOOKUP($N45,SUMMARY!$B:$AQ,W$2,FALSE)</f>
        <v>POSITIVE</v>
      </c>
      <c r="X45" s="22" t="str">
        <f>VLOOKUP($N45,SUMMARY!$B:$AQ,X$2,FALSE)</f>
        <v>POSITIVE</v>
      </c>
      <c r="Y45" s="28">
        <f t="shared" si="3"/>
        <v>85.942390258636365</v>
      </c>
      <c r="Z45" s="22">
        <f t="shared" si="3"/>
        <v>27</v>
      </c>
      <c r="AA45" s="22">
        <f t="shared" si="3"/>
        <v>0</v>
      </c>
      <c r="AB45" s="23">
        <f t="shared" si="3"/>
        <v>0</v>
      </c>
      <c r="AC45" s="23">
        <f t="shared" si="3"/>
        <v>45964</v>
      </c>
      <c r="AD45" s="23">
        <f t="shared" si="3"/>
        <v>46049</v>
      </c>
    </row>
    <row r="46" spans="1:30" x14ac:dyDescent="0.25">
      <c r="A46" s="35" t="s">
        <v>278</v>
      </c>
      <c r="B46" s="31">
        <v>5</v>
      </c>
      <c r="C46" s="31">
        <v>12</v>
      </c>
      <c r="D46" s="31">
        <v>2</v>
      </c>
      <c r="E46" s="36">
        <v>57.911582165234357</v>
      </c>
      <c r="F46" s="36">
        <v>77.018828935786161</v>
      </c>
      <c r="G46" s="31">
        <v>3</v>
      </c>
      <c r="H46" s="31">
        <v>0</v>
      </c>
      <c r="I46" s="32">
        <v>0</v>
      </c>
      <c r="J46" s="31">
        <v>45959</v>
      </c>
      <c r="K46" s="31">
        <v>45996</v>
      </c>
      <c r="M46">
        <v>43</v>
      </c>
      <c r="N46" s="21" t="str">
        <f t="shared" si="0"/>
        <v>SPHB US Equity</v>
      </c>
      <c r="O46" s="21" t="str">
        <f>VLOOKUP($N46,SUMMARY!B:D,2,FALSE)</f>
        <v>S&amp;P 500 High Beta ETF</v>
      </c>
      <c r="P46" s="22">
        <f t="shared" si="4"/>
        <v>5</v>
      </c>
      <c r="Q46" s="22">
        <f t="shared" si="4"/>
        <v>12</v>
      </c>
      <c r="R46" s="22">
        <f t="shared" si="4"/>
        <v>2</v>
      </c>
      <c r="S46" s="28">
        <f t="shared" si="4"/>
        <v>57.911582165234357</v>
      </c>
      <c r="T46" s="22" t="str">
        <f>VLOOKUP($N46,SUMMARY!$B:$AQ,T$2,FALSE)</f>
        <v>NEGATIVE</v>
      </c>
      <c r="U46" s="22" t="str">
        <f>VLOOKUP($N46,SUMMARY!$B:$AQ,U$2,FALSE)</f>
        <v/>
      </c>
      <c r="V46" s="22" t="str">
        <f>VLOOKUP($N46,SUMMARY!$B:$AQ,V$2,FALSE)</f>
        <v>POSITIVE</v>
      </c>
      <c r="W46" s="22" t="str">
        <f>VLOOKUP($N46,SUMMARY!$B:$AQ,W$2,FALSE)</f>
        <v>POSITIVE</v>
      </c>
      <c r="X46" s="22" t="str">
        <f>VLOOKUP($N46,SUMMARY!$B:$AQ,X$2,FALSE)</f>
        <v>POSITIVE</v>
      </c>
      <c r="Y46" s="28">
        <f t="shared" si="3"/>
        <v>77.018828935786161</v>
      </c>
      <c r="Z46" s="22">
        <f t="shared" si="3"/>
        <v>3</v>
      </c>
      <c r="AA46" s="22">
        <f t="shared" si="3"/>
        <v>0</v>
      </c>
      <c r="AB46" s="23">
        <f t="shared" si="3"/>
        <v>0</v>
      </c>
      <c r="AC46" s="23">
        <f t="shared" si="3"/>
        <v>45959</v>
      </c>
      <c r="AD46" s="23">
        <f t="shared" si="3"/>
        <v>45996</v>
      </c>
    </row>
    <row r="47" spans="1:30" x14ac:dyDescent="0.25">
      <c r="A47" s="35" t="s">
        <v>204</v>
      </c>
      <c r="B47" s="31">
        <v>5</v>
      </c>
      <c r="C47" s="31">
        <v>9</v>
      </c>
      <c r="D47" s="31">
        <v>4</v>
      </c>
      <c r="E47" s="36">
        <v>54.947822907943724</v>
      </c>
      <c r="F47" s="36">
        <v>59.464882770870524</v>
      </c>
      <c r="G47" s="31">
        <v>2</v>
      </c>
      <c r="H47" s="31">
        <v>0</v>
      </c>
      <c r="I47" s="32">
        <v>0</v>
      </c>
      <c r="J47" s="31">
        <v>45959</v>
      </c>
      <c r="K47" s="31">
        <v>45974</v>
      </c>
      <c r="M47">
        <v>44</v>
      </c>
      <c r="N47" s="21" t="str">
        <f t="shared" si="0"/>
        <v>IDRV US Equity</v>
      </c>
      <c r="O47" s="21" t="str">
        <f>VLOOKUP($N47,SUMMARY!B:D,2,FALSE)</f>
        <v>Self-Driving EV and Tech ETF</v>
      </c>
      <c r="P47" s="22">
        <f t="shared" si="4"/>
        <v>5</v>
      </c>
      <c r="Q47" s="22">
        <f t="shared" si="4"/>
        <v>9</v>
      </c>
      <c r="R47" s="22">
        <f t="shared" si="4"/>
        <v>4</v>
      </c>
      <c r="S47" s="28">
        <f t="shared" si="4"/>
        <v>54.947822907943724</v>
      </c>
      <c r="T47" s="22" t="str">
        <f>VLOOKUP($N47,SUMMARY!$B:$AQ,T$2,FALSE)</f>
        <v>NEGATIVE</v>
      </c>
      <c r="U47" s="22" t="str">
        <f>VLOOKUP($N47,SUMMARY!$B:$AQ,U$2,FALSE)</f>
        <v/>
      </c>
      <c r="V47" s="22" t="str">
        <f>VLOOKUP($N47,SUMMARY!$B:$AQ,V$2,FALSE)</f>
        <v>POSITIVE</v>
      </c>
      <c r="W47" s="22" t="str">
        <f>VLOOKUP($N47,SUMMARY!$B:$AQ,W$2,FALSE)</f>
        <v>POSITIVE</v>
      </c>
      <c r="X47" s="22" t="str">
        <f>VLOOKUP($N47,SUMMARY!$B:$AQ,X$2,FALSE)</f>
        <v>POSITIVE</v>
      </c>
      <c r="Y47" s="28">
        <f t="shared" si="3"/>
        <v>59.464882770870524</v>
      </c>
      <c r="Z47" s="22">
        <f t="shared" si="3"/>
        <v>2</v>
      </c>
      <c r="AA47" s="22">
        <f t="shared" si="3"/>
        <v>0</v>
      </c>
      <c r="AB47" s="23">
        <f t="shared" si="3"/>
        <v>0</v>
      </c>
      <c r="AC47" s="23">
        <f t="shared" si="3"/>
        <v>45959</v>
      </c>
      <c r="AD47" s="23">
        <f t="shared" si="3"/>
        <v>45974</v>
      </c>
    </row>
    <row r="48" spans="1:30" x14ac:dyDescent="0.25">
      <c r="A48" s="35" t="s">
        <v>299</v>
      </c>
      <c r="B48" s="31">
        <v>5</v>
      </c>
      <c r="C48" s="31">
        <v>6</v>
      </c>
      <c r="D48" s="31">
        <v>2</v>
      </c>
      <c r="E48" s="36">
        <v>61.037163627246684</v>
      </c>
      <c r="F48" s="36">
        <v>71.355333586523486</v>
      </c>
      <c r="G48" s="31">
        <v>23</v>
      </c>
      <c r="H48" s="31">
        <v>0</v>
      </c>
      <c r="I48" s="32">
        <v>0</v>
      </c>
      <c r="J48" s="31">
        <v>0</v>
      </c>
      <c r="K48" s="31">
        <v>0</v>
      </c>
      <c r="M48">
        <v>45</v>
      </c>
      <c r="N48" s="21" t="str">
        <f t="shared" si="0"/>
        <v>USO US Equity</v>
      </c>
      <c r="O48" s="21" t="str">
        <f>VLOOKUP($N48,SUMMARY!B:D,2,FALSE)</f>
        <v>United States Oil Fund LP</v>
      </c>
      <c r="P48" s="22">
        <f t="shared" si="4"/>
        <v>5</v>
      </c>
      <c r="Q48" s="22">
        <f t="shared" si="4"/>
        <v>6</v>
      </c>
      <c r="R48" s="22">
        <f t="shared" si="4"/>
        <v>2</v>
      </c>
      <c r="S48" s="28">
        <f t="shared" si="4"/>
        <v>61.037163627246684</v>
      </c>
      <c r="T48" s="22" t="str">
        <f>VLOOKUP($N48,SUMMARY!$B:$AQ,T$2,FALSE)</f>
        <v>NEGATIVE</v>
      </c>
      <c r="U48" s="22" t="str">
        <f>VLOOKUP($N48,SUMMARY!$B:$AQ,U$2,FALSE)</f>
        <v/>
      </c>
      <c r="V48" s="22" t="str">
        <f>VLOOKUP($N48,SUMMARY!$B:$AQ,V$2,FALSE)</f>
        <v>POSITIVE</v>
      </c>
      <c r="W48" s="22" t="str">
        <f>VLOOKUP($N48,SUMMARY!$B:$AQ,W$2,FALSE)</f>
        <v>POSITIVE</v>
      </c>
      <c r="X48" s="22" t="str">
        <f>VLOOKUP($N48,SUMMARY!$B:$AQ,X$2,FALSE)</f>
        <v>POSITIVE</v>
      </c>
      <c r="Y48" s="28">
        <f t="shared" si="3"/>
        <v>71.355333586523486</v>
      </c>
      <c r="Z48" s="22">
        <f t="shared" si="3"/>
        <v>23</v>
      </c>
      <c r="AA48" s="22">
        <f t="shared" si="3"/>
        <v>0</v>
      </c>
      <c r="AB48" s="23">
        <f t="shared" si="3"/>
        <v>0</v>
      </c>
      <c r="AC48" s="23">
        <f t="shared" si="3"/>
        <v>0</v>
      </c>
      <c r="AD48" s="23">
        <f t="shared" si="3"/>
        <v>0</v>
      </c>
    </row>
    <row r="49" spans="1:30" x14ac:dyDescent="0.25">
      <c r="A49" s="35" t="s">
        <v>160</v>
      </c>
      <c r="B49" s="31">
        <v>5</v>
      </c>
      <c r="C49" s="31">
        <v>9</v>
      </c>
      <c r="D49" s="31">
        <v>2</v>
      </c>
      <c r="E49" s="36">
        <v>65.435678530165802</v>
      </c>
      <c r="F49" s="36">
        <v>87.033859273926623</v>
      </c>
      <c r="G49" s="31">
        <v>36</v>
      </c>
      <c r="H49" s="31">
        <v>0</v>
      </c>
      <c r="I49" s="32">
        <v>0</v>
      </c>
      <c r="J49" s="31">
        <v>46045</v>
      </c>
      <c r="K49" s="31">
        <v>0</v>
      </c>
      <c r="M49">
        <v>46</v>
      </c>
      <c r="N49" s="21" t="str">
        <f t="shared" si="0"/>
        <v>EWA US Equity</v>
      </c>
      <c r="O49" s="21" t="str">
        <f>VLOOKUP($N49,SUMMARY!B:D,2,FALSE)</f>
        <v>MSCI Australia ETF</v>
      </c>
      <c r="P49" s="22">
        <f t="shared" si="4"/>
        <v>5</v>
      </c>
      <c r="Q49" s="22">
        <f t="shared" si="4"/>
        <v>9</v>
      </c>
      <c r="R49" s="22">
        <f t="shared" si="4"/>
        <v>2</v>
      </c>
      <c r="S49" s="28">
        <f t="shared" si="4"/>
        <v>65.435678530165802</v>
      </c>
      <c r="T49" s="22" t="str">
        <f>VLOOKUP($N49,SUMMARY!$B:$AQ,T$2,FALSE)</f>
        <v>POSITIVE</v>
      </c>
      <c r="U49" s="22" t="str">
        <f>VLOOKUP($N49,SUMMARY!$B:$AQ,U$2,FALSE)</f>
        <v/>
      </c>
      <c r="V49" s="22" t="str">
        <f>VLOOKUP($N49,SUMMARY!$B:$AQ,V$2,FALSE)</f>
        <v>POSITIVE</v>
      </c>
      <c r="W49" s="22" t="str">
        <f>VLOOKUP($N49,SUMMARY!$B:$AQ,W$2,FALSE)</f>
        <v>POSITIVE</v>
      </c>
      <c r="X49" s="22" t="str">
        <f>VLOOKUP($N49,SUMMARY!$B:$AQ,X$2,FALSE)</f>
        <v>POSITIVE</v>
      </c>
      <c r="Y49" s="28">
        <f t="shared" si="3"/>
        <v>87.033859273926623</v>
      </c>
      <c r="Z49" s="22">
        <f t="shared" si="3"/>
        <v>36</v>
      </c>
      <c r="AA49" s="22">
        <f t="shared" si="3"/>
        <v>0</v>
      </c>
      <c r="AB49" s="23">
        <f t="shared" si="3"/>
        <v>0</v>
      </c>
      <c r="AC49" s="23">
        <f t="shared" si="3"/>
        <v>46045</v>
      </c>
      <c r="AD49" s="23">
        <f t="shared" si="3"/>
        <v>0</v>
      </c>
    </row>
    <row r="50" spans="1:30" x14ac:dyDescent="0.25">
      <c r="A50" s="35" t="s">
        <v>144</v>
      </c>
      <c r="B50" s="31">
        <v>5</v>
      </c>
      <c r="C50" s="31">
        <v>3</v>
      </c>
      <c r="D50" s="31">
        <v>2</v>
      </c>
      <c r="E50" s="36">
        <v>60.747425162811687</v>
      </c>
      <c r="F50" s="36">
        <v>70.908009609231868</v>
      </c>
      <c r="G50" s="31">
        <v>23</v>
      </c>
      <c r="H50" s="31">
        <v>0</v>
      </c>
      <c r="I50" s="32">
        <v>0</v>
      </c>
      <c r="J50" s="31">
        <v>0</v>
      </c>
      <c r="K50" s="31">
        <v>0</v>
      </c>
      <c r="M50">
        <v>47</v>
      </c>
      <c r="N50" s="21" t="str">
        <f t="shared" si="0"/>
        <v>DBO US Equity</v>
      </c>
      <c r="O50" s="21" t="str">
        <f>VLOOKUP($N50,SUMMARY!B:D,2,FALSE)</f>
        <v>Oil Fund</v>
      </c>
      <c r="P50" s="22">
        <f t="shared" si="4"/>
        <v>5</v>
      </c>
      <c r="Q50" s="22">
        <f t="shared" si="4"/>
        <v>3</v>
      </c>
      <c r="R50" s="22">
        <f t="shared" si="4"/>
        <v>2</v>
      </c>
      <c r="S50" s="28">
        <f t="shared" si="4"/>
        <v>60.747425162811687</v>
      </c>
      <c r="T50" s="22" t="str">
        <f>VLOOKUP($N50,SUMMARY!$B:$AQ,T$2,FALSE)</f>
        <v>NEGATIVE</v>
      </c>
      <c r="U50" s="22" t="str">
        <f>VLOOKUP($N50,SUMMARY!$B:$AQ,U$2,FALSE)</f>
        <v/>
      </c>
      <c r="V50" s="22" t="str">
        <f>VLOOKUP($N50,SUMMARY!$B:$AQ,V$2,FALSE)</f>
        <v>POSITIVE</v>
      </c>
      <c r="W50" s="22" t="str">
        <f>VLOOKUP($N50,SUMMARY!$B:$AQ,W$2,FALSE)</f>
        <v>POSITIVE</v>
      </c>
      <c r="X50" s="22" t="str">
        <f>VLOOKUP($N50,SUMMARY!$B:$AQ,X$2,FALSE)</f>
        <v>POSITIVE</v>
      </c>
      <c r="Y50" s="28">
        <f t="shared" si="3"/>
        <v>70.908009609231868</v>
      </c>
      <c r="Z50" s="22">
        <f t="shared" si="3"/>
        <v>23</v>
      </c>
      <c r="AA50" s="22">
        <f t="shared" si="3"/>
        <v>0</v>
      </c>
      <c r="AB50" s="23">
        <f t="shared" si="3"/>
        <v>0</v>
      </c>
      <c r="AC50" s="23">
        <f t="shared" si="3"/>
        <v>0</v>
      </c>
      <c r="AD50" s="23">
        <f t="shared" si="3"/>
        <v>0</v>
      </c>
    </row>
    <row r="51" spans="1:30" x14ac:dyDescent="0.25">
      <c r="A51" s="35" t="s">
        <v>118</v>
      </c>
      <c r="B51" s="31">
        <v>5</v>
      </c>
      <c r="C51" s="31">
        <v>9</v>
      </c>
      <c r="D51" s="31">
        <v>2</v>
      </c>
      <c r="E51" s="36">
        <v>53.635275698769881</v>
      </c>
      <c r="F51" s="36">
        <v>64.922540250565845</v>
      </c>
      <c r="G51" s="31">
        <v>3</v>
      </c>
      <c r="H51" s="31">
        <v>0</v>
      </c>
      <c r="I51" s="32">
        <v>0</v>
      </c>
      <c r="J51" s="31">
        <v>0</v>
      </c>
      <c r="K51" s="31">
        <v>0</v>
      </c>
      <c r="M51">
        <v>48</v>
      </c>
      <c r="N51" s="21" t="str">
        <f t="shared" si="0"/>
        <v>BAI US Equity</v>
      </c>
      <c r="O51" s="21" t="str">
        <f>VLOOKUP($N51,SUMMARY!B:D,2,FALSE)</f>
        <v>AI Innovation and Tech Active ETF</v>
      </c>
      <c r="P51" s="22">
        <f t="shared" si="4"/>
        <v>5</v>
      </c>
      <c r="Q51" s="22">
        <f t="shared" si="4"/>
        <v>9</v>
      </c>
      <c r="R51" s="22">
        <f t="shared" si="4"/>
        <v>2</v>
      </c>
      <c r="S51" s="28">
        <f t="shared" si="4"/>
        <v>53.635275698769881</v>
      </c>
      <c r="T51" s="22" t="str">
        <f>VLOOKUP($N51,SUMMARY!$B:$AQ,T$2,FALSE)</f>
        <v>NEGATIVE</v>
      </c>
      <c r="U51" s="22" t="str">
        <f>VLOOKUP($N51,SUMMARY!$B:$AQ,U$2,FALSE)</f>
        <v/>
      </c>
      <c r="V51" s="22" t="str">
        <f>VLOOKUP($N51,SUMMARY!$B:$AQ,V$2,FALSE)</f>
        <v>POSITIVE</v>
      </c>
      <c r="W51" s="22" t="str">
        <f>VLOOKUP($N51,SUMMARY!$B:$AQ,W$2,FALSE)</f>
        <v>POSITIVE</v>
      </c>
      <c r="X51" s="22" t="str">
        <f>VLOOKUP($N51,SUMMARY!$B:$AQ,X$2,FALSE)</f>
        <v>POSITIVE</v>
      </c>
      <c r="Y51" s="28">
        <f t="shared" si="3"/>
        <v>64.922540250565845</v>
      </c>
      <c r="Z51" s="22">
        <f t="shared" si="3"/>
        <v>3</v>
      </c>
      <c r="AA51" s="22">
        <f t="shared" si="3"/>
        <v>0</v>
      </c>
      <c r="AB51" s="23">
        <f t="shared" si="3"/>
        <v>0</v>
      </c>
      <c r="AC51" s="23">
        <f t="shared" si="3"/>
        <v>0</v>
      </c>
      <c r="AD51" s="23">
        <f t="shared" si="3"/>
        <v>0</v>
      </c>
    </row>
    <row r="52" spans="1:30" x14ac:dyDescent="0.25">
      <c r="A52" s="35" t="s">
        <v>115</v>
      </c>
      <c r="B52" s="31">
        <v>5</v>
      </c>
      <c r="C52" s="31">
        <v>9</v>
      </c>
      <c r="D52" s="31">
        <v>6</v>
      </c>
      <c r="E52" s="36">
        <v>49.351707308297847</v>
      </c>
      <c r="F52" s="36">
        <v>53.593865521658778</v>
      </c>
      <c r="G52" s="31">
        <v>0</v>
      </c>
      <c r="H52" s="31">
        <v>0</v>
      </c>
      <c r="I52" s="32">
        <v>0</v>
      </c>
      <c r="J52" s="31">
        <v>46029</v>
      </c>
      <c r="K52" s="31">
        <v>46034</v>
      </c>
      <c r="M52">
        <v>49</v>
      </c>
      <c r="N52" s="21" t="str">
        <f t="shared" si="0"/>
        <v>ARKX US Equity</v>
      </c>
      <c r="O52" s="21" t="str">
        <f>VLOOKUP($N52,SUMMARY!B:D,2,FALSE)</f>
        <v>ARK Space Exploration &amp; Innovation ETF</v>
      </c>
      <c r="P52" s="22">
        <f t="shared" ref="P52:S53" si="5">B52</f>
        <v>5</v>
      </c>
      <c r="Q52" s="22">
        <f t="shared" si="5"/>
        <v>9</v>
      </c>
      <c r="R52" s="22">
        <f t="shared" si="5"/>
        <v>6</v>
      </c>
      <c r="S52" s="28">
        <f t="shared" si="5"/>
        <v>49.351707308297847</v>
      </c>
      <c r="T52" s="22" t="str">
        <f>VLOOKUP($N52,SUMMARY!$B:$AQ,T$2,FALSE)</f>
        <v>NEGATIVE</v>
      </c>
      <c r="U52" s="22" t="str">
        <f>VLOOKUP($N52,SUMMARY!$B:$AQ,U$2,FALSE)</f>
        <v/>
      </c>
      <c r="V52" s="22" t="str">
        <f>VLOOKUP($N52,SUMMARY!$B:$AQ,V$2,FALSE)</f>
        <v>POSITIVE</v>
      </c>
      <c r="W52" s="22" t="str">
        <f>VLOOKUP($N52,SUMMARY!$B:$AQ,W$2,FALSE)</f>
        <v>POSITIVE</v>
      </c>
      <c r="X52" s="22" t="str">
        <f>VLOOKUP($N52,SUMMARY!$B:$AQ,X$2,FALSE)</f>
        <v>POSITIVE</v>
      </c>
      <c r="Y52" s="28">
        <f t="shared" si="3"/>
        <v>53.593865521658778</v>
      </c>
      <c r="Z52" s="22">
        <f t="shared" si="3"/>
        <v>0</v>
      </c>
      <c r="AA52" s="22">
        <f t="shared" si="3"/>
        <v>0</v>
      </c>
      <c r="AB52" s="23">
        <f t="shared" si="3"/>
        <v>0</v>
      </c>
      <c r="AC52" s="23">
        <f t="shared" si="3"/>
        <v>46029</v>
      </c>
      <c r="AD52" s="23">
        <f t="shared" si="3"/>
        <v>46034</v>
      </c>
    </row>
    <row r="53" spans="1:30" x14ac:dyDescent="0.25">
      <c r="A53" s="35" t="s">
        <v>99</v>
      </c>
      <c r="B53" s="31">
        <v>5</v>
      </c>
      <c r="C53" s="31">
        <v>12</v>
      </c>
      <c r="D53" s="31">
        <v>2</v>
      </c>
      <c r="E53" s="36">
        <v>60.191218032690962</v>
      </c>
      <c r="F53" s="36">
        <v>88.145393572331386</v>
      </c>
      <c r="G53" s="31">
        <v>3</v>
      </c>
      <c r="H53" s="31">
        <v>0</v>
      </c>
      <c r="I53" s="32">
        <v>0</v>
      </c>
      <c r="J53" s="31">
        <v>46031</v>
      </c>
      <c r="K53" s="31">
        <v>46043</v>
      </c>
      <c r="M53">
        <v>50</v>
      </c>
      <c r="N53" s="21" t="str">
        <f t="shared" si="0"/>
        <v>ACWI US Equity</v>
      </c>
      <c r="O53" s="21" t="str">
        <f>VLOOKUP($N53,SUMMARY!B:D,2,FALSE)</f>
        <v>MSCI ACWI ETF</v>
      </c>
      <c r="P53" s="22">
        <f t="shared" si="5"/>
        <v>5</v>
      </c>
      <c r="Q53" s="22">
        <f t="shared" si="5"/>
        <v>12</v>
      </c>
      <c r="R53" s="22">
        <f t="shared" si="5"/>
        <v>2</v>
      </c>
      <c r="S53" s="28">
        <f t="shared" si="5"/>
        <v>60.191218032690962</v>
      </c>
      <c r="T53" s="22" t="str">
        <f>VLOOKUP($N53,SUMMARY!$B:$AQ,T$2,FALSE)</f>
        <v>NEGATIVE</v>
      </c>
      <c r="U53" s="22" t="str">
        <f>VLOOKUP($N53,SUMMARY!$B:$AQ,U$2,FALSE)</f>
        <v/>
      </c>
      <c r="V53" s="22" t="str">
        <f>VLOOKUP($N53,SUMMARY!$B:$AQ,V$2,FALSE)</f>
        <v>POSITIVE</v>
      </c>
      <c r="W53" s="22" t="str">
        <f>VLOOKUP($N53,SUMMARY!$B:$AQ,W$2,FALSE)</f>
        <v>POSITIVE</v>
      </c>
      <c r="X53" s="22" t="str">
        <f>VLOOKUP($N53,SUMMARY!$B:$AQ,X$2,FALSE)</f>
        <v>POSITIVE</v>
      </c>
      <c r="Y53" s="28">
        <f t="shared" si="3"/>
        <v>88.145393572331386</v>
      </c>
      <c r="Z53" s="22">
        <f t="shared" si="3"/>
        <v>3</v>
      </c>
      <c r="AA53" s="22">
        <f t="shared" si="3"/>
        <v>0</v>
      </c>
      <c r="AB53" s="23">
        <f t="shared" si="3"/>
        <v>0</v>
      </c>
      <c r="AC53" s="23">
        <f t="shared" si="3"/>
        <v>46031</v>
      </c>
      <c r="AD53" s="23">
        <f t="shared" si="3"/>
        <v>46043</v>
      </c>
    </row>
    <row r="54" spans="1:30" x14ac:dyDescent="0.25">
      <c r="A54" s="35" t="s">
        <v>282</v>
      </c>
      <c r="B54" s="31">
        <v>5</v>
      </c>
      <c r="C54" s="31">
        <v>9</v>
      </c>
      <c r="D54" s="31">
        <v>2</v>
      </c>
      <c r="E54" s="36">
        <v>52.97848148795358</v>
      </c>
      <c r="F54" s="36">
        <v>62.82845250426999</v>
      </c>
      <c r="G54" s="31">
        <v>3</v>
      </c>
      <c r="H54" s="31">
        <v>0</v>
      </c>
      <c r="I54" s="32">
        <v>0</v>
      </c>
      <c r="J54" s="31">
        <v>45958</v>
      </c>
      <c r="K54" s="31">
        <v>46042</v>
      </c>
    </row>
    <row r="55" spans="1:30" x14ac:dyDescent="0.25">
      <c r="A55" s="35" t="s">
        <v>214</v>
      </c>
      <c r="B55" s="31">
        <v>5</v>
      </c>
      <c r="C55" s="31">
        <v>12</v>
      </c>
      <c r="D55" s="31">
        <v>4</v>
      </c>
      <c r="E55" s="36">
        <v>58.065102949868695</v>
      </c>
      <c r="F55" s="36">
        <v>70.815362317498639</v>
      </c>
      <c r="G55" s="31">
        <v>3</v>
      </c>
      <c r="H55" s="31">
        <v>0</v>
      </c>
      <c r="I55" s="32">
        <v>0</v>
      </c>
      <c r="J55" s="31">
        <v>46000</v>
      </c>
      <c r="K55" s="31">
        <v>0</v>
      </c>
    </row>
    <row r="56" spans="1:30" x14ac:dyDescent="0.25">
      <c r="A56" s="35" t="s">
        <v>151</v>
      </c>
      <c r="B56" s="31">
        <v>5</v>
      </c>
      <c r="C56" s="31">
        <v>9</v>
      </c>
      <c r="D56" s="31">
        <v>2</v>
      </c>
      <c r="E56" s="36">
        <v>54.9309143815127</v>
      </c>
      <c r="F56" s="36">
        <v>66.195085889045629</v>
      </c>
      <c r="G56" s="31">
        <v>3</v>
      </c>
      <c r="H56" s="31">
        <v>0</v>
      </c>
      <c r="I56" s="32">
        <v>0</v>
      </c>
      <c r="J56" s="31">
        <v>45958</v>
      </c>
      <c r="K56" s="31">
        <v>45964</v>
      </c>
    </row>
    <row r="57" spans="1:30" x14ac:dyDescent="0.25">
      <c r="A57" s="35" t="s">
        <v>216</v>
      </c>
      <c r="B57" s="31">
        <v>5</v>
      </c>
      <c r="C57" s="31">
        <v>12</v>
      </c>
      <c r="D57" s="31">
        <v>4</v>
      </c>
      <c r="E57" s="36">
        <v>52.293715937594143</v>
      </c>
      <c r="F57" s="36">
        <v>58.568205186330474</v>
      </c>
      <c r="G57" s="31">
        <v>3</v>
      </c>
      <c r="H57" s="31">
        <v>0</v>
      </c>
      <c r="I57" s="32">
        <v>0</v>
      </c>
      <c r="J57" s="31">
        <v>46030</v>
      </c>
      <c r="K57" s="31">
        <v>0</v>
      </c>
    </row>
    <row r="58" spans="1:30" x14ac:dyDescent="0.25">
      <c r="A58" s="35" t="s">
        <v>133</v>
      </c>
      <c r="B58" s="31">
        <v>5</v>
      </c>
      <c r="C58" s="31">
        <v>6</v>
      </c>
      <c r="D58" s="31">
        <v>2</v>
      </c>
      <c r="E58" s="36">
        <v>70.537227586862883</v>
      </c>
      <c r="F58" s="36">
        <v>85.393958001667173</v>
      </c>
      <c r="G58" s="31">
        <v>15</v>
      </c>
      <c r="H58" s="31">
        <v>0</v>
      </c>
      <c r="I58" s="32">
        <v>0</v>
      </c>
      <c r="J58" s="31">
        <v>46036</v>
      </c>
      <c r="K58" s="31">
        <v>0</v>
      </c>
    </row>
    <row r="59" spans="1:30" x14ac:dyDescent="0.25">
      <c r="A59" s="35" t="s">
        <v>218</v>
      </c>
      <c r="B59" s="31">
        <v>5</v>
      </c>
      <c r="C59" s="31">
        <v>6</v>
      </c>
      <c r="D59" s="31">
        <v>2</v>
      </c>
      <c r="E59" s="36">
        <v>53.375064906796425</v>
      </c>
      <c r="F59" s="36">
        <v>60.349608508583884</v>
      </c>
      <c r="G59" s="31">
        <v>3</v>
      </c>
      <c r="H59" s="31">
        <v>0</v>
      </c>
      <c r="I59" s="32">
        <v>45996</v>
      </c>
      <c r="J59" s="31">
        <v>46029</v>
      </c>
      <c r="K59" s="31">
        <v>0</v>
      </c>
    </row>
    <row r="60" spans="1:30" x14ac:dyDescent="0.25">
      <c r="A60" s="35" t="s">
        <v>262</v>
      </c>
      <c r="B60" s="31">
        <v>5</v>
      </c>
      <c r="C60" s="31">
        <v>12</v>
      </c>
      <c r="D60" s="31">
        <v>2</v>
      </c>
      <c r="E60" s="36">
        <v>54.425074085357885</v>
      </c>
      <c r="F60" s="36">
        <v>69.599803773628011</v>
      </c>
      <c r="G60" s="31">
        <v>3</v>
      </c>
      <c r="H60" s="31">
        <v>0</v>
      </c>
      <c r="I60" s="32">
        <v>0</v>
      </c>
      <c r="J60" s="31">
        <v>45958</v>
      </c>
      <c r="K60" s="31">
        <v>0</v>
      </c>
    </row>
    <row r="61" spans="1:30" x14ac:dyDescent="0.25">
      <c r="A61" s="35" t="s">
        <v>165</v>
      </c>
      <c r="B61" s="31">
        <v>5</v>
      </c>
      <c r="C61" s="31">
        <v>6</v>
      </c>
      <c r="D61" s="31">
        <v>2</v>
      </c>
      <c r="E61" s="36">
        <v>62.420246117649171</v>
      </c>
      <c r="F61" s="36">
        <v>91.245688462400693</v>
      </c>
      <c r="G61" s="31">
        <v>15</v>
      </c>
      <c r="H61" s="31">
        <v>0</v>
      </c>
      <c r="I61" s="32">
        <v>0</v>
      </c>
      <c r="J61" s="31">
        <v>46062</v>
      </c>
      <c r="K61" s="31">
        <v>46049</v>
      </c>
    </row>
    <row r="62" spans="1:30" x14ac:dyDescent="0.25">
      <c r="A62" s="35" t="s">
        <v>129</v>
      </c>
      <c r="B62" s="31">
        <v>5</v>
      </c>
      <c r="C62" s="31">
        <v>12</v>
      </c>
      <c r="D62" s="31">
        <v>2</v>
      </c>
      <c r="E62" s="36">
        <v>58.25126205254417</v>
      </c>
      <c r="F62" s="36">
        <v>72.442718157162545</v>
      </c>
      <c r="G62" s="31">
        <v>3</v>
      </c>
      <c r="H62" s="31">
        <v>0</v>
      </c>
      <c r="I62" s="32">
        <v>0</v>
      </c>
      <c r="J62" s="31">
        <v>0</v>
      </c>
      <c r="K62" s="31">
        <v>0</v>
      </c>
    </row>
    <row r="63" spans="1:30" x14ac:dyDescent="0.25">
      <c r="A63" s="35" t="s">
        <v>224</v>
      </c>
      <c r="B63" s="31">
        <v>5</v>
      </c>
      <c r="C63" s="31">
        <v>6</v>
      </c>
      <c r="D63" s="31">
        <v>2</v>
      </c>
      <c r="E63" s="36">
        <v>67.865911246225323</v>
      </c>
      <c r="F63" s="36">
        <v>73.59242231579799</v>
      </c>
      <c r="G63" s="31">
        <v>5</v>
      </c>
      <c r="H63" s="31">
        <v>0</v>
      </c>
      <c r="I63" s="32">
        <v>0</v>
      </c>
      <c r="J63" s="31">
        <v>0</v>
      </c>
      <c r="K63" s="31">
        <v>0</v>
      </c>
    </row>
    <row r="64" spans="1:30" x14ac:dyDescent="0.25">
      <c r="A64" s="35" t="s">
        <v>145</v>
      </c>
      <c r="B64" s="31">
        <v>5</v>
      </c>
      <c r="C64" s="31">
        <v>9</v>
      </c>
      <c r="D64" s="31">
        <v>2</v>
      </c>
      <c r="E64" s="36">
        <v>62.269068654773207</v>
      </c>
      <c r="F64" s="36">
        <v>76.813007598283733</v>
      </c>
      <c r="G64" s="31">
        <v>3</v>
      </c>
      <c r="H64" s="31">
        <v>0</v>
      </c>
      <c r="I64" s="32">
        <v>0</v>
      </c>
      <c r="J64" s="31">
        <v>45958</v>
      </c>
      <c r="K64" s="31">
        <v>0</v>
      </c>
    </row>
    <row r="65" spans="1:11" x14ac:dyDescent="0.25">
      <c r="A65" s="35" t="s">
        <v>172</v>
      </c>
      <c r="B65" s="31">
        <v>5</v>
      </c>
      <c r="C65" s="31">
        <v>12</v>
      </c>
      <c r="D65" s="31">
        <v>2</v>
      </c>
      <c r="E65" s="36">
        <v>67.412434549739274</v>
      </c>
      <c r="F65" s="36">
        <v>80.266026486628576</v>
      </c>
      <c r="G65" s="31">
        <v>35</v>
      </c>
      <c r="H65" s="31">
        <v>0</v>
      </c>
      <c r="I65" s="32">
        <v>0</v>
      </c>
      <c r="J65" s="31">
        <v>45958</v>
      </c>
      <c r="K65" s="31">
        <v>46028</v>
      </c>
    </row>
    <row r="66" spans="1:11" x14ac:dyDescent="0.25">
      <c r="A66" s="35" t="s">
        <v>277</v>
      </c>
      <c r="B66" s="31">
        <v>5</v>
      </c>
      <c r="C66" s="31">
        <v>9</v>
      </c>
      <c r="D66" s="31">
        <v>2</v>
      </c>
      <c r="E66" s="36">
        <v>56.740858179338673</v>
      </c>
      <c r="F66" s="36">
        <v>82.254828672530721</v>
      </c>
      <c r="G66" s="31">
        <v>3</v>
      </c>
      <c r="H66" s="31">
        <v>0</v>
      </c>
      <c r="I66" s="32">
        <v>0</v>
      </c>
      <c r="J66" s="31">
        <v>45958</v>
      </c>
      <c r="K66" s="31">
        <v>45958</v>
      </c>
    </row>
    <row r="67" spans="1:11" x14ac:dyDescent="0.25">
      <c r="A67" s="35" t="s">
        <v>111</v>
      </c>
      <c r="B67" s="31">
        <v>5</v>
      </c>
      <c r="C67" s="31">
        <v>6</v>
      </c>
      <c r="D67" s="31">
        <v>6</v>
      </c>
      <c r="E67" s="36">
        <v>50.187053440629342</v>
      </c>
      <c r="F67" s="36">
        <v>54.605197091402239</v>
      </c>
      <c r="G67" s="31">
        <v>0</v>
      </c>
      <c r="H67" s="31">
        <v>0</v>
      </c>
      <c r="I67" s="32">
        <v>0</v>
      </c>
      <c r="J67" s="31">
        <v>46028</v>
      </c>
      <c r="K67" s="31">
        <v>46031</v>
      </c>
    </row>
    <row r="68" spans="1:11" x14ac:dyDescent="0.25">
      <c r="A68" s="35" t="s">
        <v>117</v>
      </c>
      <c r="B68" s="31">
        <v>5</v>
      </c>
      <c r="C68" s="31">
        <v>9</v>
      </c>
      <c r="D68" s="31">
        <v>2</v>
      </c>
      <c r="E68" s="36">
        <v>52.624483077069321</v>
      </c>
      <c r="F68" s="36">
        <v>62.863537633966281</v>
      </c>
      <c r="G68" s="31">
        <v>3</v>
      </c>
      <c r="H68" s="31">
        <v>0</v>
      </c>
      <c r="I68" s="32">
        <v>0</v>
      </c>
      <c r="J68" s="31">
        <v>45958</v>
      </c>
      <c r="K68" s="31">
        <v>46050</v>
      </c>
    </row>
    <row r="69" spans="1:11" x14ac:dyDescent="0.25">
      <c r="A69" s="35" t="s">
        <v>121</v>
      </c>
      <c r="B69" s="31">
        <v>5</v>
      </c>
      <c r="C69" s="31">
        <v>9</v>
      </c>
      <c r="D69" s="31">
        <v>2</v>
      </c>
      <c r="E69" s="36">
        <v>78.324616358573138</v>
      </c>
      <c r="F69" s="36">
        <v>92.392523917006898</v>
      </c>
      <c r="G69" s="31">
        <v>47</v>
      </c>
      <c r="H69" s="31">
        <v>0</v>
      </c>
      <c r="I69" s="32">
        <v>0</v>
      </c>
      <c r="J69" s="31">
        <v>46063</v>
      </c>
      <c r="K69" s="31">
        <v>46059</v>
      </c>
    </row>
    <row r="70" spans="1:11" x14ac:dyDescent="0.25">
      <c r="A70" s="35" t="s">
        <v>284</v>
      </c>
      <c r="B70" s="31">
        <v>5</v>
      </c>
      <c r="C70" s="31">
        <v>9</v>
      </c>
      <c r="D70" s="31">
        <v>2</v>
      </c>
      <c r="E70" s="36">
        <v>64.768812792680677</v>
      </c>
      <c r="F70" s="36">
        <v>81.12292754982974</v>
      </c>
      <c r="G70" s="31">
        <v>35</v>
      </c>
      <c r="H70" s="31">
        <v>0</v>
      </c>
      <c r="I70" s="32">
        <v>0</v>
      </c>
      <c r="J70" s="31">
        <v>45964</v>
      </c>
      <c r="K70" s="31">
        <v>46045</v>
      </c>
    </row>
    <row r="71" spans="1:11" x14ac:dyDescent="0.25">
      <c r="A71" s="35" t="s">
        <v>140</v>
      </c>
      <c r="B71" s="31">
        <v>5</v>
      </c>
      <c r="C71" s="31">
        <v>9</v>
      </c>
      <c r="D71" s="31">
        <v>2</v>
      </c>
      <c r="E71" s="36">
        <v>57.439627358435402</v>
      </c>
      <c r="F71" s="36">
        <v>89.396074286605469</v>
      </c>
      <c r="G71" s="31">
        <v>51</v>
      </c>
      <c r="H71" s="31">
        <v>0</v>
      </c>
      <c r="I71" s="32">
        <v>46052</v>
      </c>
      <c r="J71" s="31">
        <v>46050</v>
      </c>
      <c r="K71" s="31">
        <v>46051</v>
      </c>
    </row>
    <row r="72" spans="1:11" x14ac:dyDescent="0.25">
      <c r="A72" s="35" t="s">
        <v>291</v>
      </c>
      <c r="B72" s="31">
        <v>5</v>
      </c>
      <c r="C72" s="31">
        <v>12</v>
      </c>
      <c r="D72" s="31">
        <v>2</v>
      </c>
      <c r="E72" s="36">
        <v>51.796636611008232</v>
      </c>
      <c r="F72" s="36">
        <v>62.445138089422727</v>
      </c>
      <c r="G72" s="31">
        <v>3</v>
      </c>
      <c r="H72" s="31">
        <v>0</v>
      </c>
      <c r="I72" s="32">
        <v>0</v>
      </c>
      <c r="J72" s="31">
        <v>46028</v>
      </c>
      <c r="K72" s="31">
        <v>46029</v>
      </c>
    </row>
    <row r="73" spans="1:11" x14ac:dyDescent="0.25">
      <c r="A73" s="35" t="s">
        <v>254</v>
      </c>
      <c r="B73" s="31">
        <v>5</v>
      </c>
      <c r="C73" s="31">
        <v>9</v>
      </c>
      <c r="D73" s="31">
        <v>2</v>
      </c>
      <c r="E73" s="36">
        <v>68.883869822159653</v>
      </c>
      <c r="F73" s="36">
        <v>91.894415248844425</v>
      </c>
      <c r="G73" s="31">
        <v>27</v>
      </c>
      <c r="H73" s="31">
        <v>0</v>
      </c>
      <c r="I73" s="32">
        <v>0</v>
      </c>
      <c r="J73" s="31">
        <v>46031</v>
      </c>
      <c r="K73" s="31">
        <v>46059</v>
      </c>
    </row>
    <row r="74" spans="1:11" x14ac:dyDescent="0.25">
      <c r="A74" s="35" t="s">
        <v>298</v>
      </c>
      <c r="B74" s="31">
        <v>5</v>
      </c>
      <c r="C74" s="31">
        <v>12</v>
      </c>
      <c r="D74" s="31">
        <v>2</v>
      </c>
      <c r="E74" s="36">
        <v>60.378848654228101</v>
      </c>
      <c r="F74" s="36">
        <v>70.864873948254271</v>
      </c>
      <c r="G74" s="31">
        <v>15</v>
      </c>
      <c r="H74" s="31">
        <v>0</v>
      </c>
      <c r="I74" s="32">
        <v>0</v>
      </c>
      <c r="J74" s="31">
        <v>46058</v>
      </c>
      <c r="K74" s="31">
        <v>0</v>
      </c>
    </row>
    <row r="75" spans="1:11" x14ac:dyDescent="0.25">
      <c r="A75" s="35" t="s">
        <v>128</v>
      </c>
      <c r="B75" s="31">
        <v>5</v>
      </c>
      <c r="C75" s="31">
        <v>12</v>
      </c>
      <c r="D75" s="31">
        <v>2</v>
      </c>
      <c r="E75" s="36">
        <v>58.415156637265824</v>
      </c>
      <c r="F75" s="36">
        <v>69.11273553941912</v>
      </c>
      <c r="G75" s="31">
        <v>3</v>
      </c>
      <c r="H75" s="31">
        <v>0</v>
      </c>
      <c r="I75" s="32">
        <v>0</v>
      </c>
      <c r="J75" s="31">
        <v>45959</v>
      </c>
      <c r="K75" s="31">
        <v>0</v>
      </c>
    </row>
    <row r="76" spans="1:11" x14ac:dyDescent="0.25">
      <c r="A76" s="35" t="s">
        <v>310</v>
      </c>
      <c r="B76" s="31">
        <v>5</v>
      </c>
      <c r="C76" s="31">
        <v>6</v>
      </c>
      <c r="D76" s="31">
        <v>6</v>
      </c>
      <c r="E76" s="36">
        <v>50.531641497620207</v>
      </c>
      <c r="F76" s="36">
        <v>60.85111518432408</v>
      </c>
      <c r="G76" s="31">
        <v>3</v>
      </c>
      <c r="H76" s="31">
        <v>0</v>
      </c>
      <c r="I76" s="32">
        <v>46008</v>
      </c>
      <c r="J76" s="31">
        <v>45958</v>
      </c>
      <c r="K76" s="31">
        <v>46043</v>
      </c>
    </row>
    <row r="77" spans="1:11" x14ac:dyDescent="0.25">
      <c r="A77" s="35" t="s">
        <v>256</v>
      </c>
      <c r="B77" s="31">
        <v>5</v>
      </c>
      <c r="C77" s="31">
        <v>9</v>
      </c>
      <c r="D77" s="31">
        <v>4</v>
      </c>
      <c r="E77" s="36">
        <v>51.902376482044332</v>
      </c>
      <c r="F77" s="36">
        <v>60.556802060635611</v>
      </c>
      <c r="G77" s="31">
        <v>3</v>
      </c>
      <c r="H77" s="31">
        <v>0</v>
      </c>
      <c r="I77" s="32">
        <v>0</v>
      </c>
      <c r="J77" s="31">
        <v>46045</v>
      </c>
      <c r="K77" s="31">
        <v>0</v>
      </c>
    </row>
    <row r="78" spans="1:11" x14ac:dyDescent="0.25">
      <c r="A78" s="35" t="s">
        <v>257</v>
      </c>
      <c r="B78" s="31">
        <v>5</v>
      </c>
      <c r="C78" s="31">
        <v>9</v>
      </c>
      <c r="D78" s="31">
        <v>4</v>
      </c>
      <c r="E78" s="36">
        <v>56.315939806471967</v>
      </c>
      <c r="F78" s="36">
        <v>71.194072917117666</v>
      </c>
      <c r="G78" s="31">
        <v>3</v>
      </c>
      <c r="H78" s="31">
        <v>0</v>
      </c>
      <c r="I78" s="32">
        <v>0</v>
      </c>
      <c r="J78" s="31">
        <v>46028</v>
      </c>
      <c r="K78" s="31">
        <v>46028</v>
      </c>
    </row>
    <row r="79" spans="1:11" x14ac:dyDescent="0.25">
      <c r="A79" s="35" t="s">
        <v>322</v>
      </c>
      <c r="B79" s="31">
        <v>5</v>
      </c>
      <c r="C79" s="31">
        <v>6</v>
      </c>
      <c r="D79" s="31">
        <v>2</v>
      </c>
      <c r="E79" s="36">
        <v>67.610626171056964</v>
      </c>
      <c r="F79" s="36">
        <v>74.800984830264781</v>
      </c>
      <c r="G79" s="31">
        <v>5</v>
      </c>
      <c r="H79" s="31">
        <v>0</v>
      </c>
      <c r="I79" s="32">
        <v>0</v>
      </c>
      <c r="J79" s="31">
        <v>0</v>
      </c>
      <c r="K79" s="31">
        <v>0</v>
      </c>
    </row>
    <row r="80" spans="1:11" x14ac:dyDescent="0.25">
      <c r="A80" s="35" t="s">
        <v>227</v>
      </c>
      <c r="B80" s="31">
        <v>5</v>
      </c>
      <c r="C80" s="31">
        <v>9</v>
      </c>
      <c r="D80" s="31">
        <v>2</v>
      </c>
      <c r="E80" s="36">
        <v>88.039911789610741</v>
      </c>
      <c r="F80" s="36">
        <v>94.934636545016104</v>
      </c>
      <c r="G80" s="31">
        <v>14</v>
      </c>
      <c r="H80" s="31">
        <v>0</v>
      </c>
      <c r="I80" s="32">
        <v>0</v>
      </c>
      <c r="J80" s="31">
        <v>46063</v>
      </c>
      <c r="K80" s="31">
        <v>46044</v>
      </c>
    </row>
    <row r="81" spans="1:11" x14ac:dyDescent="0.25">
      <c r="A81" s="35" t="s">
        <v>234</v>
      </c>
      <c r="B81" s="31">
        <v>5</v>
      </c>
      <c r="C81" s="31">
        <v>9</v>
      </c>
      <c r="D81" s="31">
        <v>2</v>
      </c>
      <c r="E81" s="36">
        <v>62.541241256784332</v>
      </c>
      <c r="F81" s="36">
        <v>71.868049113566428</v>
      </c>
      <c r="G81" s="31">
        <v>9</v>
      </c>
      <c r="H81" s="31">
        <v>0</v>
      </c>
      <c r="I81" s="32">
        <v>0</v>
      </c>
      <c r="J81" s="31">
        <v>45994</v>
      </c>
      <c r="K81" s="31">
        <v>46000</v>
      </c>
    </row>
    <row r="82" spans="1:11" x14ac:dyDescent="0.25">
      <c r="A82" s="35" t="s">
        <v>139</v>
      </c>
      <c r="B82" s="31">
        <v>5</v>
      </c>
      <c r="C82" s="31">
        <v>9</v>
      </c>
      <c r="D82" s="31">
        <v>2</v>
      </c>
      <c r="E82" s="36">
        <v>58.242228794008994</v>
      </c>
      <c r="F82" s="36">
        <v>69.98542973319698</v>
      </c>
      <c r="G82" s="31">
        <v>26</v>
      </c>
      <c r="H82" s="31">
        <v>0</v>
      </c>
      <c r="I82" s="32">
        <v>0</v>
      </c>
      <c r="J82" s="31">
        <v>46044</v>
      </c>
      <c r="K82" s="31">
        <v>46044</v>
      </c>
    </row>
    <row r="83" spans="1:11" x14ac:dyDescent="0.25">
      <c r="A83" s="35" t="s">
        <v>317</v>
      </c>
      <c r="B83" s="31">
        <v>4</v>
      </c>
      <c r="C83" s="31">
        <v>9</v>
      </c>
      <c r="D83" s="31">
        <v>2</v>
      </c>
      <c r="E83" s="36">
        <v>75.011323399227635</v>
      </c>
      <c r="F83" s="36">
        <v>92.640507703111069</v>
      </c>
      <c r="G83" s="31">
        <v>29</v>
      </c>
      <c r="H83" s="31">
        <v>0</v>
      </c>
      <c r="I83" s="32">
        <v>0</v>
      </c>
      <c r="J83" s="31">
        <v>46035</v>
      </c>
      <c r="K83" s="31">
        <v>0</v>
      </c>
    </row>
    <row r="84" spans="1:11" x14ac:dyDescent="0.25">
      <c r="A84" s="35" t="s">
        <v>155</v>
      </c>
      <c r="B84" s="31">
        <v>4</v>
      </c>
      <c r="C84" s="31">
        <v>12</v>
      </c>
      <c r="D84" s="31">
        <v>2</v>
      </c>
      <c r="E84" s="36">
        <v>69.751237500197192</v>
      </c>
      <c r="F84" s="36">
        <v>95.430907099461351</v>
      </c>
      <c r="G84" s="31">
        <v>51</v>
      </c>
      <c r="H84" s="31">
        <v>0</v>
      </c>
      <c r="I84" s="32">
        <v>0</v>
      </c>
      <c r="J84" s="31">
        <v>46063</v>
      </c>
      <c r="K84" s="31">
        <v>0</v>
      </c>
    </row>
    <row r="85" spans="1:11" x14ac:dyDescent="0.25">
      <c r="A85" s="35" t="s">
        <v>162</v>
      </c>
      <c r="B85" s="31">
        <v>4</v>
      </c>
      <c r="C85" s="31">
        <v>15</v>
      </c>
      <c r="D85" s="31">
        <v>2</v>
      </c>
      <c r="E85" s="36">
        <v>64.909510204531415</v>
      </c>
      <c r="F85" s="36">
        <v>91.61982629827861</v>
      </c>
      <c r="G85" s="31">
        <v>47</v>
      </c>
      <c r="H85" s="31">
        <v>0</v>
      </c>
      <c r="I85" s="32">
        <v>0</v>
      </c>
      <c r="J85" s="31">
        <v>46063</v>
      </c>
      <c r="K85" s="31">
        <v>0</v>
      </c>
    </row>
    <row r="86" spans="1:11" x14ac:dyDescent="0.25">
      <c r="A86" s="35" t="s">
        <v>180</v>
      </c>
      <c r="B86" s="31">
        <v>4</v>
      </c>
      <c r="C86" s="31">
        <v>9</v>
      </c>
      <c r="D86" s="31">
        <v>2</v>
      </c>
      <c r="E86" s="36">
        <v>74.689666279126243</v>
      </c>
      <c r="F86" s="36">
        <v>92.369125698866767</v>
      </c>
      <c r="G86" s="31">
        <v>27</v>
      </c>
      <c r="H86" s="31">
        <v>0</v>
      </c>
      <c r="I86" s="32">
        <v>0</v>
      </c>
      <c r="J86" s="31">
        <v>46035</v>
      </c>
      <c r="K86" s="31">
        <v>0</v>
      </c>
    </row>
    <row r="87" spans="1:11" x14ac:dyDescent="0.25">
      <c r="A87" s="35" t="s">
        <v>314</v>
      </c>
      <c r="B87" s="31">
        <v>4</v>
      </c>
      <c r="C87" s="31">
        <v>6</v>
      </c>
      <c r="D87" s="31">
        <v>2</v>
      </c>
      <c r="E87" s="36">
        <v>72.91821451453086</v>
      </c>
      <c r="F87" s="36">
        <v>89.338707302085751</v>
      </c>
      <c r="G87" s="31">
        <v>42</v>
      </c>
      <c r="H87" s="31">
        <v>0</v>
      </c>
      <c r="I87" s="32">
        <v>0</v>
      </c>
      <c r="J87" s="31">
        <v>46034</v>
      </c>
      <c r="K87" s="31">
        <v>0</v>
      </c>
    </row>
    <row r="88" spans="1:11" x14ac:dyDescent="0.25">
      <c r="A88" s="35" t="s">
        <v>163</v>
      </c>
      <c r="B88" s="31">
        <v>4</v>
      </c>
      <c r="C88" s="31">
        <v>9</v>
      </c>
      <c r="D88" s="31">
        <v>2</v>
      </c>
      <c r="E88" s="36">
        <v>60.530812774995219</v>
      </c>
      <c r="F88" s="36">
        <v>79.331216746105454</v>
      </c>
      <c r="G88" s="31">
        <v>3</v>
      </c>
      <c r="H88" s="31">
        <v>0</v>
      </c>
      <c r="I88" s="32">
        <v>0</v>
      </c>
      <c r="J88" s="31">
        <v>46031</v>
      </c>
      <c r="K88" s="31">
        <v>0</v>
      </c>
    </row>
    <row r="89" spans="1:11" x14ac:dyDescent="0.25">
      <c r="A89" s="35" t="s">
        <v>239</v>
      </c>
      <c r="B89" s="31">
        <v>4</v>
      </c>
      <c r="C89" s="31">
        <v>6</v>
      </c>
      <c r="D89" s="31">
        <v>2</v>
      </c>
      <c r="E89" s="36">
        <v>56.082304533265727</v>
      </c>
      <c r="F89" s="36">
        <v>64.994306319431956</v>
      </c>
      <c r="G89" s="31">
        <v>23</v>
      </c>
      <c r="H89" s="31">
        <v>0</v>
      </c>
      <c r="I89" s="32">
        <v>0</v>
      </c>
      <c r="J89" s="31">
        <v>0</v>
      </c>
      <c r="K89" s="31">
        <v>0</v>
      </c>
    </row>
    <row r="90" spans="1:11" x14ac:dyDescent="0.25">
      <c r="A90" s="35" t="s">
        <v>220</v>
      </c>
      <c r="B90" s="31">
        <v>4</v>
      </c>
      <c r="C90" s="31">
        <v>12</v>
      </c>
      <c r="D90" s="31">
        <v>2</v>
      </c>
      <c r="E90" s="36">
        <v>75.273297066484929</v>
      </c>
      <c r="F90" s="36">
        <v>92.528693745433316</v>
      </c>
      <c r="G90" s="31">
        <v>27</v>
      </c>
      <c r="H90" s="31">
        <v>0</v>
      </c>
      <c r="I90" s="32">
        <v>0</v>
      </c>
      <c r="J90" s="31">
        <v>46036</v>
      </c>
      <c r="K90" s="31">
        <v>0</v>
      </c>
    </row>
    <row r="91" spans="1:11" x14ac:dyDescent="0.25">
      <c r="A91" s="35" t="s">
        <v>302</v>
      </c>
      <c r="B91" s="31">
        <v>4</v>
      </c>
      <c r="C91" s="31">
        <v>9</v>
      </c>
      <c r="D91" s="31">
        <v>2</v>
      </c>
      <c r="E91" s="36">
        <v>72.923433022945758</v>
      </c>
      <c r="F91" s="36">
        <v>87.303063343416568</v>
      </c>
      <c r="G91" s="31">
        <v>47</v>
      </c>
      <c r="H91" s="31">
        <v>0</v>
      </c>
      <c r="I91" s="32">
        <v>0</v>
      </c>
      <c r="J91" s="31">
        <v>45959</v>
      </c>
      <c r="K91" s="31">
        <v>46038</v>
      </c>
    </row>
    <row r="92" spans="1:11" x14ac:dyDescent="0.25">
      <c r="A92" s="35" t="s">
        <v>288</v>
      </c>
      <c r="B92" s="31">
        <v>4</v>
      </c>
      <c r="C92" s="31">
        <v>6</v>
      </c>
      <c r="D92" s="31">
        <v>2</v>
      </c>
      <c r="E92" s="36">
        <v>61.316608531920956</v>
      </c>
      <c r="F92" s="36">
        <v>66.178424897522149</v>
      </c>
      <c r="G92" s="31">
        <v>4</v>
      </c>
      <c r="H92" s="31">
        <v>0</v>
      </c>
      <c r="I92" s="32">
        <v>0</v>
      </c>
      <c r="J92" s="31">
        <v>0</v>
      </c>
      <c r="K92" s="31">
        <v>0</v>
      </c>
    </row>
    <row r="93" spans="1:11" x14ac:dyDescent="0.25">
      <c r="A93" s="35" t="s">
        <v>851</v>
      </c>
      <c r="B93" s="31">
        <v>4</v>
      </c>
      <c r="C93" s="31">
        <v>9</v>
      </c>
      <c r="D93" s="31">
        <v>4</v>
      </c>
      <c r="E93" s="36">
        <v>51.371538017917821</v>
      </c>
      <c r="F93" s="36">
        <v>53.479766542601801</v>
      </c>
      <c r="G93" s="31">
        <v>3</v>
      </c>
      <c r="H93" s="31">
        <v>0</v>
      </c>
      <c r="I93" s="32">
        <v>46007</v>
      </c>
      <c r="J93" s="31">
        <v>0</v>
      </c>
      <c r="K93" s="31">
        <v>0</v>
      </c>
    </row>
    <row r="94" spans="1:11" x14ac:dyDescent="0.25">
      <c r="A94" s="35" t="s">
        <v>289</v>
      </c>
      <c r="B94" s="31">
        <v>4</v>
      </c>
      <c r="C94" s="31">
        <v>6</v>
      </c>
      <c r="D94" s="31">
        <v>2</v>
      </c>
      <c r="E94" s="36">
        <v>66.191939944343147</v>
      </c>
      <c r="F94" s="36">
        <v>87.013427378335976</v>
      </c>
      <c r="G94" s="31">
        <v>45</v>
      </c>
      <c r="H94" s="31">
        <v>0</v>
      </c>
      <c r="I94" s="32">
        <v>0</v>
      </c>
      <c r="J94" s="31">
        <v>46038</v>
      </c>
      <c r="K94" s="31">
        <v>0</v>
      </c>
    </row>
    <row r="95" spans="1:11" x14ac:dyDescent="0.25">
      <c r="A95" s="35" t="s">
        <v>316</v>
      </c>
      <c r="B95" s="31">
        <v>4</v>
      </c>
      <c r="C95" s="31">
        <v>6</v>
      </c>
      <c r="D95" s="31">
        <v>2</v>
      </c>
      <c r="E95" s="36">
        <v>52.623510767136345</v>
      </c>
      <c r="F95" s="36">
        <v>53.890931151609387</v>
      </c>
      <c r="G95" s="31">
        <v>1</v>
      </c>
      <c r="H95" s="31">
        <v>0</v>
      </c>
      <c r="I95" s="32">
        <v>0</v>
      </c>
      <c r="J95" s="31">
        <v>46052</v>
      </c>
      <c r="K95" s="31">
        <v>0</v>
      </c>
    </row>
    <row r="96" spans="1:11" x14ac:dyDescent="0.25">
      <c r="A96" s="35" t="s">
        <v>187</v>
      </c>
      <c r="B96" s="31">
        <v>4</v>
      </c>
      <c r="C96" s="31">
        <v>3</v>
      </c>
      <c r="D96" s="31">
        <v>2</v>
      </c>
      <c r="E96" s="36">
        <v>52.070573577165391</v>
      </c>
      <c r="F96" s="36">
        <v>56.042260150244779</v>
      </c>
      <c r="G96" s="31">
        <v>2</v>
      </c>
      <c r="H96" s="31">
        <v>0</v>
      </c>
      <c r="I96" s="32">
        <v>0</v>
      </c>
      <c r="J96" s="31">
        <v>0</v>
      </c>
      <c r="K96" s="31">
        <v>0</v>
      </c>
    </row>
    <row r="97" spans="1:11" x14ac:dyDescent="0.25">
      <c r="A97" s="35" t="s">
        <v>319</v>
      </c>
      <c r="B97" s="31">
        <v>4</v>
      </c>
      <c r="C97" s="31">
        <v>6</v>
      </c>
      <c r="D97" s="31">
        <v>2</v>
      </c>
      <c r="E97" s="36">
        <v>73.529657522211977</v>
      </c>
      <c r="F97" s="36">
        <v>86.651651292085447</v>
      </c>
      <c r="G97" s="31">
        <v>47</v>
      </c>
      <c r="H97" s="31">
        <v>0</v>
      </c>
      <c r="I97" s="32">
        <v>0</v>
      </c>
      <c r="J97" s="31">
        <v>45958</v>
      </c>
      <c r="K97" s="31">
        <v>46043</v>
      </c>
    </row>
    <row r="98" spans="1:11" x14ac:dyDescent="0.25">
      <c r="A98" s="35" t="s">
        <v>208</v>
      </c>
      <c r="B98" s="31">
        <v>4</v>
      </c>
      <c r="C98" s="31">
        <v>12</v>
      </c>
      <c r="D98" s="31">
        <v>2</v>
      </c>
      <c r="E98" s="36">
        <v>58.992940237705454</v>
      </c>
      <c r="F98" s="36">
        <v>59.018359151043335</v>
      </c>
      <c r="G98" s="31">
        <v>3</v>
      </c>
      <c r="H98" s="31">
        <v>0</v>
      </c>
      <c r="I98" s="32">
        <v>0</v>
      </c>
      <c r="J98" s="31">
        <v>0</v>
      </c>
      <c r="K98" s="31">
        <v>0</v>
      </c>
    </row>
    <row r="99" spans="1:11" x14ac:dyDescent="0.25">
      <c r="A99" s="35" t="s">
        <v>240</v>
      </c>
      <c r="B99" s="31">
        <v>4</v>
      </c>
      <c r="C99" s="31">
        <v>9</v>
      </c>
      <c r="D99" s="31">
        <v>4</v>
      </c>
      <c r="E99" s="36">
        <v>56.844205260323349</v>
      </c>
      <c r="F99" s="36">
        <v>56.086766776851285</v>
      </c>
      <c r="G99" s="31">
        <v>2</v>
      </c>
      <c r="H99" s="31">
        <v>0</v>
      </c>
      <c r="I99" s="32">
        <v>0</v>
      </c>
      <c r="J99" s="31">
        <v>0</v>
      </c>
      <c r="K99" s="31">
        <v>0</v>
      </c>
    </row>
    <row r="100" spans="1:11" x14ac:dyDescent="0.25">
      <c r="A100" s="35" t="s">
        <v>135</v>
      </c>
      <c r="B100" s="31">
        <v>4</v>
      </c>
      <c r="C100" s="31">
        <v>9</v>
      </c>
      <c r="D100" s="31">
        <v>2</v>
      </c>
      <c r="E100" s="36">
        <v>52.806698938722732</v>
      </c>
      <c r="F100" s="36">
        <v>62.881561166840321</v>
      </c>
      <c r="G100" s="31">
        <v>3</v>
      </c>
      <c r="H100" s="31">
        <v>0</v>
      </c>
      <c r="I100" s="32">
        <v>0</v>
      </c>
      <c r="J100" s="31">
        <v>45958</v>
      </c>
      <c r="K100" s="31">
        <v>0</v>
      </c>
    </row>
    <row r="101" spans="1:11" x14ac:dyDescent="0.25">
      <c r="A101" s="35" t="s">
        <v>178</v>
      </c>
      <c r="B101" s="31">
        <v>4</v>
      </c>
      <c r="C101" s="31">
        <v>6</v>
      </c>
      <c r="D101" s="31">
        <v>2</v>
      </c>
      <c r="E101" s="36">
        <v>63.974126359295241</v>
      </c>
      <c r="F101" s="36">
        <v>92.863254791008742</v>
      </c>
      <c r="G101" s="31">
        <v>51</v>
      </c>
      <c r="H101" s="31">
        <v>0</v>
      </c>
      <c r="I101" s="32">
        <v>0</v>
      </c>
      <c r="J101" s="31">
        <v>46063</v>
      </c>
      <c r="K101" s="31">
        <v>0</v>
      </c>
    </row>
    <row r="102" spans="1:11" x14ac:dyDescent="0.25">
      <c r="A102" s="35" t="s">
        <v>176</v>
      </c>
      <c r="B102" s="31">
        <v>4</v>
      </c>
      <c r="C102" s="31">
        <v>9</v>
      </c>
      <c r="D102" s="31">
        <v>2</v>
      </c>
      <c r="E102" s="36">
        <v>68.748422615263053</v>
      </c>
      <c r="F102" s="36">
        <v>91.048719241495618</v>
      </c>
      <c r="G102" s="31">
        <v>29</v>
      </c>
      <c r="H102" s="31">
        <v>0</v>
      </c>
      <c r="I102" s="32">
        <v>0</v>
      </c>
      <c r="J102" s="31">
        <v>46045</v>
      </c>
      <c r="K102" s="31">
        <v>46044</v>
      </c>
    </row>
    <row r="103" spans="1:11" x14ac:dyDescent="0.25">
      <c r="A103" s="35" t="s">
        <v>232</v>
      </c>
      <c r="B103" s="31">
        <v>4</v>
      </c>
      <c r="C103" s="31">
        <v>6</v>
      </c>
      <c r="D103" s="31">
        <v>2</v>
      </c>
      <c r="E103" s="36">
        <v>64.258356853248131</v>
      </c>
      <c r="F103" s="36">
        <v>78.049812342303809</v>
      </c>
      <c r="G103" s="31">
        <v>54</v>
      </c>
      <c r="H103" s="31">
        <v>0</v>
      </c>
      <c r="I103" s="32">
        <v>0</v>
      </c>
      <c r="J103" s="31">
        <v>46062</v>
      </c>
      <c r="K103" s="31">
        <v>0</v>
      </c>
    </row>
    <row r="104" spans="1:11" x14ac:dyDescent="0.25">
      <c r="A104" s="35" t="s">
        <v>154</v>
      </c>
      <c r="B104" s="31">
        <v>3</v>
      </c>
      <c r="C104" s="31">
        <v>12</v>
      </c>
      <c r="D104" s="31">
        <v>2</v>
      </c>
      <c r="E104" s="36">
        <v>66.135256355184936</v>
      </c>
      <c r="F104" s="36">
        <v>92.668479724816521</v>
      </c>
      <c r="G104" s="31">
        <v>35</v>
      </c>
      <c r="H104" s="31">
        <v>0</v>
      </c>
      <c r="I104" s="32">
        <v>0</v>
      </c>
      <c r="J104" s="31">
        <v>45958</v>
      </c>
      <c r="K104" s="31">
        <v>45975</v>
      </c>
    </row>
    <row r="105" spans="1:11" x14ac:dyDescent="0.25">
      <c r="A105" s="35" t="s">
        <v>148</v>
      </c>
      <c r="B105" s="31">
        <v>3</v>
      </c>
      <c r="C105" s="31">
        <v>12</v>
      </c>
      <c r="D105" s="31">
        <v>2</v>
      </c>
      <c r="E105" s="36">
        <v>66.045367426594936</v>
      </c>
      <c r="F105" s="36">
        <v>90.148053126698983</v>
      </c>
      <c r="G105" s="31">
        <v>34</v>
      </c>
      <c r="H105" s="31">
        <v>0</v>
      </c>
      <c r="I105" s="32">
        <v>0</v>
      </c>
      <c r="J105" s="31">
        <v>46029</v>
      </c>
      <c r="K105" s="31">
        <v>46051</v>
      </c>
    </row>
    <row r="106" spans="1:11" x14ac:dyDescent="0.25">
      <c r="A106" s="35" t="s">
        <v>192</v>
      </c>
      <c r="B106" s="31">
        <v>3</v>
      </c>
      <c r="C106" s="31">
        <v>6</v>
      </c>
      <c r="D106" s="31">
        <v>2</v>
      </c>
      <c r="E106" s="36">
        <v>57.386700181358847</v>
      </c>
      <c r="F106" s="36">
        <v>78.681634672637728</v>
      </c>
      <c r="G106" s="31">
        <v>53</v>
      </c>
      <c r="H106" s="31">
        <v>0</v>
      </c>
      <c r="I106" s="32">
        <v>46052</v>
      </c>
      <c r="J106" s="31">
        <v>46014</v>
      </c>
      <c r="K106" s="31">
        <v>46035</v>
      </c>
    </row>
    <row r="107" spans="1:11" x14ac:dyDescent="0.25">
      <c r="A107" s="35" t="s">
        <v>281</v>
      </c>
      <c r="B107" s="31">
        <v>3</v>
      </c>
      <c r="C107" s="31">
        <v>9</v>
      </c>
      <c r="D107" s="31">
        <v>2</v>
      </c>
      <c r="E107" s="36">
        <v>54.847821159729307</v>
      </c>
      <c r="F107" s="36">
        <v>61.06820097444033</v>
      </c>
      <c r="G107" s="31">
        <v>3</v>
      </c>
      <c r="H107" s="31">
        <v>0</v>
      </c>
      <c r="I107" s="32">
        <v>0</v>
      </c>
      <c r="J107" s="31">
        <v>45958</v>
      </c>
      <c r="K107" s="31">
        <v>0</v>
      </c>
    </row>
    <row r="108" spans="1:11" x14ac:dyDescent="0.25">
      <c r="A108" s="35" t="s">
        <v>157</v>
      </c>
      <c r="B108" s="31">
        <v>3</v>
      </c>
      <c r="C108" s="31">
        <v>6</v>
      </c>
      <c r="D108" s="31">
        <v>2</v>
      </c>
      <c r="E108" s="36">
        <v>63.000945792960074</v>
      </c>
      <c r="F108" s="36">
        <v>77.452368068603164</v>
      </c>
      <c r="G108" s="31">
        <v>45</v>
      </c>
      <c r="H108" s="31">
        <v>0</v>
      </c>
      <c r="I108" s="32">
        <v>0</v>
      </c>
      <c r="J108" s="31">
        <v>0</v>
      </c>
      <c r="K108" s="31">
        <v>0</v>
      </c>
    </row>
    <row r="109" spans="1:11" x14ac:dyDescent="0.25">
      <c r="A109" s="35" t="s">
        <v>199</v>
      </c>
      <c r="B109" s="31">
        <v>3</v>
      </c>
      <c r="C109" s="31">
        <v>6</v>
      </c>
      <c r="D109" s="31">
        <v>2</v>
      </c>
      <c r="E109" s="36">
        <v>57.429587305004738</v>
      </c>
      <c r="F109" s="36">
        <v>78.364708668825244</v>
      </c>
      <c r="G109" s="31">
        <v>53</v>
      </c>
      <c r="H109" s="31">
        <v>0</v>
      </c>
      <c r="I109" s="32">
        <v>46052</v>
      </c>
      <c r="J109" s="31">
        <v>46014</v>
      </c>
      <c r="K109" s="31">
        <v>46035</v>
      </c>
    </row>
    <row r="110" spans="1:11" x14ac:dyDescent="0.25">
      <c r="A110" s="35" t="s">
        <v>190</v>
      </c>
      <c r="B110" s="31">
        <v>3</v>
      </c>
      <c r="C110" s="31">
        <v>6</v>
      </c>
      <c r="D110" s="31">
        <v>2</v>
      </c>
      <c r="E110" s="36">
        <v>57.36226780531242</v>
      </c>
      <c r="F110" s="36">
        <v>78.109683141140607</v>
      </c>
      <c r="G110" s="31">
        <v>53</v>
      </c>
      <c r="H110" s="31">
        <v>0</v>
      </c>
      <c r="I110" s="32">
        <v>46052</v>
      </c>
      <c r="J110" s="31">
        <v>46014</v>
      </c>
      <c r="K110" s="31">
        <v>46035</v>
      </c>
    </row>
    <row r="111" spans="1:11" x14ac:dyDescent="0.25">
      <c r="A111" s="35" t="s">
        <v>175</v>
      </c>
      <c r="B111" s="31">
        <v>3</v>
      </c>
      <c r="C111" s="31">
        <v>12</v>
      </c>
      <c r="D111" s="31">
        <v>2</v>
      </c>
      <c r="E111" s="36">
        <v>66.637883513595796</v>
      </c>
      <c r="F111" s="36">
        <v>93.171874573771191</v>
      </c>
      <c r="G111" s="31">
        <v>35</v>
      </c>
      <c r="H111" s="31">
        <v>0</v>
      </c>
      <c r="I111" s="32">
        <v>0</v>
      </c>
      <c r="J111" s="31">
        <v>45959</v>
      </c>
      <c r="K111" s="31">
        <v>45959</v>
      </c>
    </row>
    <row r="112" spans="1:11" x14ac:dyDescent="0.25">
      <c r="A112" s="35" t="s">
        <v>158</v>
      </c>
      <c r="B112" s="31">
        <v>3</v>
      </c>
      <c r="C112" s="31">
        <v>12</v>
      </c>
      <c r="D112" s="31">
        <v>2</v>
      </c>
      <c r="E112" s="36">
        <v>58.841607164755906</v>
      </c>
      <c r="F112" s="36">
        <v>87.936902440377821</v>
      </c>
      <c r="G112" s="31">
        <v>43</v>
      </c>
      <c r="H112" s="31">
        <v>0</v>
      </c>
      <c r="I112" s="32">
        <v>0</v>
      </c>
      <c r="J112" s="31">
        <v>45958</v>
      </c>
      <c r="K112" s="31">
        <v>46028</v>
      </c>
    </row>
    <row r="113" spans="1:11" x14ac:dyDescent="0.25">
      <c r="A113" s="35" t="s">
        <v>153</v>
      </c>
      <c r="B113" s="31">
        <v>3</v>
      </c>
      <c r="C113" s="31">
        <v>6</v>
      </c>
      <c r="D113" s="31">
        <v>4</v>
      </c>
      <c r="E113" s="36">
        <v>50.394039293714222</v>
      </c>
      <c r="F113" s="36">
        <v>68.03421205188441</v>
      </c>
      <c r="G113" s="31">
        <v>81</v>
      </c>
      <c r="H113" s="31">
        <v>0</v>
      </c>
      <c r="I113" s="32">
        <v>46058</v>
      </c>
      <c r="J113" s="31">
        <v>46037</v>
      </c>
      <c r="K113" s="31">
        <v>46044</v>
      </c>
    </row>
    <row r="114" spans="1:11" x14ac:dyDescent="0.25">
      <c r="A114" s="35" t="s">
        <v>181</v>
      </c>
      <c r="B114" s="31">
        <v>3</v>
      </c>
      <c r="C114" s="31">
        <v>6</v>
      </c>
      <c r="D114" s="31">
        <v>2</v>
      </c>
      <c r="E114" s="36">
        <v>61.043374442610691</v>
      </c>
      <c r="F114" s="36">
        <v>91.637355385302897</v>
      </c>
      <c r="G114" s="31">
        <v>51</v>
      </c>
      <c r="H114" s="31">
        <v>0</v>
      </c>
      <c r="I114" s="32">
        <v>0</v>
      </c>
      <c r="J114" s="31">
        <v>46062</v>
      </c>
      <c r="K114" s="31">
        <v>0</v>
      </c>
    </row>
    <row r="115" spans="1:11" x14ac:dyDescent="0.25">
      <c r="A115" s="35" t="s">
        <v>205</v>
      </c>
      <c r="B115" s="31">
        <v>3</v>
      </c>
      <c r="C115" s="31">
        <v>9</v>
      </c>
      <c r="D115" s="31">
        <v>2</v>
      </c>
      <c r="E115" s="36">
        <v>74.904456835933416</v>
      </c>
      <c r="F115" s="36">
        <v>86.934199684557413</v>
      </c>
      <c r="G115" s="31">
        <v>52</v>
      </c>
      <c r="H115" s="31">
        <v>0</v>
      </c>
      <c r="I115" s="32">
        <v>0</v>
      </c>
      <c r="J115" s="31">
        <v>46028</v>
      </c>
      <c r="K115" s="31">
        <v>46059</v>
      </c>
    </row>
    <row r="116" spans="1:11" x14ac:dyDescent="0.25">
      <c r="A116" s="35" t="s">
        <v>237</v>
      </c>
      <c r="B116" s="31">
        <v>2</v>
      </c>
      <c r="C116" s="31">
        <v>6</v>
      </c>
      <c r="D116" s="31">
        <v>2</v>
      </c>
      <c r="E116" s="36">
        <v>65.940562556094235</v>
      </c>
      <c r="F116" s="36">
        <v>79.090500840313339</v>
      </c>
      <c r="G116" s="31">
        <v>54</v>
      </c>
      <c r="H116" s="31">
        <v>0</v>
      </c>
      <c r="I116" s="32">
        <v>0</v>
      </c>
      <c r="J116" s="31">
        <v>46031</v>
      </c>
      <c r="K116" s="31">
        <v>0</v>
      </c>
    </row>
    <row r="117" spans="1:11" x14ac:dyDescent="0.25">
      <c r="A117" s="35" t="s">
        <v>268</v>
      </c>
      <c r="B117" s="31">
        <v>2</v>
      </c>
      <c r="C117" s="31">
        <v>9</v>
      </c>
      <c r="D117" s="31">
        <v>2</v>
      </c>
      <c r="E117" s="36">
        <v>74.455091110546576</v>
      </c>
      <c r="F117" s="36">
        <v>89.45861440027889</v>
      </c>
      <c r="G117" s="31">
        <v>52</v>
      </c>
      <c r="H117" s="31">
        <v>0</v>
      </c>
      <c r="I117" s="32">
        <v>0</v>
      </c>
      <c r="J117" s="31">
        <v>46031</v>
      </c>
      <c r="K117" s="31">
        <v>0</v>
      </c>
    </row>
    <row r="118" spans="1:11" x14ac:dyDescent="0.25">
      <c r="A118" s="35" t="s">
        <v>215</v>
      </c>
      <c r="B118" s="31">
        <v>2</v>
      </c>
      <c r="C118" s="31">
        <v>9</v>
      </c>
      <c r="D118" s="31">
        <v>2</v>
      </c>
      <c r="E118" s="36">
        <v>65.19113164565303</v>
      </c>
      <c r="F118" s="36">
        <v>83.606522557626505</v>
      </c>
      <c r="G118" s="31">
        <v>52</v>
      </c>
      <c r="H118" s="31">
        <v>0</v>
      </c>
      <c r="I118" s="32">
        <v>0</v>
      </c>
      <c r="J118" s="31">
        <v>45995</v>
      </c>
      <c r="K118" s="31">
        <v>0</v>
      </c>
    </row>
    <row r="119" spans="1:11" x14ac:dyDescent="0.25">
      <c r="A119" s="35" t="s">
        <v>303</v>
      </c>
      <c r="B119" s="31">
        <v>2</v>
      </c>
      <c r="C119" s="31">
        <v>12</v>
      </c>
      <c r="D119" s="31">
        <v>2</v>
      </c>
      <c r="E119" s="36">
        <v>66.096900798479425</v>
      </c>
      <c r="F119" s="36">
        <v>86.675371110611508</v>
      </c>
      <c r="G119" s="31">
        <v>53</v>
      </c>
      <c r="H119" s="31">
        <v>0</v>
      </c>
      <c r="I119" s="32">
        <v>0</v>
      </c>
      <c r="J119" s="31">
        <v>46037</v>
      </c>
      <c r="K119" s="31">
        <v>46031</v>
      </c>
    </row>
    <row r="120" spans="1:11" x14ac:dyDescent="0.25">
      <c r="A120" s="35" t="s">
        <v>250</v>
      </c>
      <c r="B120" s="31">
        <v>2</v>
      </c>
      <c r="C120" s="31">
        <v>9</v>
      </c>
      <c r="D120" s="31">
        <v>2</v>
      </c>
      <c r="E120" s="36">
        <v>72.893868163923059</v>
      </c>
      <c r="F120" s="36">
        <v>84.69449672949743</v>
      </c>
      <c r="G120" s="31">
        <v>52</v>
      </c>
      <c r="H120" s="31">
        <v>0</v>
      </c>
      <c r="I120" s="32">
        <v>0</v>
      </c>
      <c r="J120" s="31">
        <v>46031</v>
      </c>
      <c r="K120" s="31">
        <v>0</v>
      </c>
    </row>
    <row r="121" spans="1:11" x14ac:dyDescent="0.25">
      <c r="A121" s="35" t="s">
        <v>174</v>
      </c>
      <c r="B121" s="31">
        <v>2</v>
      </c>
      <c r="C121" s="31">
        <v>9</v>
      </c>
      <c r="D121" s="31">
        <v>2</v>
      </c>
      <c r="E121" s="36">
        <v>68.636753362391104</v>
      </c>
      <c r="F121" s="36">
        <v>86.622925391596425</v>
      </c>
      <c r="G121" s="31">
        <v>52</v>
      </c>
      <c r="H121" s="31">
        <v>0</v>
      </c>
      <c r="I121" s="32">
        <v>0</v>
      </c>
      <c r="J121" s="31">
        <v>45973</v>
      </c>
      <c r="K121" s="31">
        <v>46014</v>
      </c>
    </row>
    <row r="122" spans="1:11" x14ac:dyDescent="0.25">
      <c r="A122" s="35" t="s">
        <v>193</v>
      </c>
      <c r="B122" s="31">
        <v>2</v>
      </c>
      <c r="C122" s="31">
        <v>6</v>
      </c>
      <c r="D122" s="31">
        <v>2</v>
      </c>
      <c r="E122" s="36">
        <v>66.847900683891254</v>
      </c>
      <c r="F122" s="36">
        <v>78.794706710218449</v>
      </c>
      <c r="G122" s="31">
        <v>4</v>
      </c>
      <c r="H122" s="31">
        <v>0</v>
      </c>
      <c r="I122" s="32">
        <v>0</v>
      </c>
      <c r="J122" s="31">
        <v>46063</v>
      </c>
      <c r="K122" s="31">
        <v>0</v>
      </c>
    </row>
    <row r="123" spans="1:11" x14ac:dyDescent="0.25">
      <c r="A123" s="35" t="s">
        <v>244</v>
      </c>
      <c r="B123" s="31">
        <v>2</v>
      </c>
      <c r="C123" s="31">
        <v>9</v>
      </c>
      <c r="D123" s="31">
        <v>2</v>
      </c>
      <c r="E123" s="36">
        <v>68.901540325777702</v>
      </c>
      <c r="F123" s="36">
        <v>78.864172127431729</v>
      </c>
      <c r="G123" s="31">
        <v>52</v>
      </c>
      <c r="H123" s="31">
        <v>0</v>
      </c>
      <c r="I123" s="32">
        <v>0</v>
      </c>
      <c r="J123" s="31">
        <v>46002</v>
      </c>
      <c r="K123" s="31">
        <v>0</v>
      </c>
    </row>
    <row r="124" spans="1:11" x14ac:dyDescent="0.25">
      <c r="A124" s="35" t="s">
        <v>217</v>
      </c>
      <c r="B124" s="31">
        <v>2</v>
      </c>
      <c r="C124" s="31">
        <v>9</v>
      </c>
      <c r="D124" s="31">
        <v>2</v>
      </c>
      <c r="E124" s="36">
        <v>69.253910996393273</v>
      </c>
      <c r="F124" s="36">
        <v>85.425319954332522</v>
      </c>
      <c r="G124" s="31">
        <v>52</v>
      </c>
      <c r="H124" s="31">
        <v>0</v>
      </c>
      <c r="I124" s="32">
        <v>0</v>
      </c>
      <c r="J124" s="31">
        <v>45995</v>
      </c>
      <c r="K124" s="31">
        <v>0</v>
      </c>
    </row>
    <row r="125" spans="1:11" x14ac:dyDescent="0.25">
      <c r="A125" s="35" t="s">
        <v>265</v>
      </c>
      <c r="B125" s="31">
        <v>2</v>
      </c>
      <c r="C125" s="31">
        <v>9</v>
      </c>
      <c r="D125" s="31">
        <v>2</v>
      </c>
      <c r="E125" s="36">
        <v>66.492900347275622</v>
      </c>
      <c r="F125" s="36">
        <v>85.370568848576895</v>
      </c>
      <c r="G125" s="31">
        <v>52</v>
      </c>
      <c r="H125" s="31">
        <v>0</v>
      </c>
      <c r="I125" s="32">
        <v>0</v>
      </c>
      <c r="J125" s="31">
        <v>45996</v>
      </c>
      <c r="K125" s="31">
        <v>0</v>
      </c>
    </row>
    <row r="126" spans="1:11" x14ac:dyDescent="0.25">
      <c r="A126" s="35" t="s">
        <v>279</v>
      </c>
      <c r="B126" s="31">
        <v>2</v>
      </c>
      <c r="C126" s="31">
        <v>9</v>
      </c>
      <c r="D126" s="31">
        <v>2</v>
      </c>
      <c r="E126" s="36">
        <v>63.548219183576691</v>
      </c>
      <c r="F126" s="36">
        <v>76.9811461620789</v>
      </c>
      <c r="G126" s="31">
        <v>52</v>
      </c>
      <c r="H126" s="31">
        <v>0</v>
      </c>
      <c r="I126" s="32">
        <v>0</v>
      </c>
      <c r="J126" s="31">
        <v>45996</v>
      </c>
      <c r="K126" s="31">
        <v>0</v>
      </c>
    </row>
    <row r="127" spans="1:11" x14ac:dyDescent="0.25">
      <c r="A127" s="35" t="s">
        <v>179</v>
      </c>
      <c r="B127" s="31">
        <v>2</v>
      </c>
      <c r="C127" s="31">
        <v>6</v>
      </c>
      <c r="D127" s="31">
        <v>2</v>
      </c>
      <c r="E127" s="36">
        <v>63.325177126147771</v>
      </c>
      <c r="F127" s="36">
        <v>94.17875083416736</v>
      </c>
      <c r="G127" s="31">
        <v>42</v>
      </c>
      <c r="H127" s="31">
        <v>0</v>
      </c>
      <c r="I127" s="32">
        <v>0</v>
      </c>
      <c r="J127" s="31">
        <v>45971</v>
      </c>
      <c r="K127" s="31">
        <v>46028</v>
      </c>
    </row>
    <row r="128" spans="1:11" x14ac:dyDescent="0.25">
      <c r="A128" s="35" t="s">
        <v>196</v>
      </c>
      <c r="B128" s="31">
        <v>2</v>
      </c>
      <c r="C128" s="31">
        <v>9</v>
      </c>
      <c r="D128" s="31">
        <v>2</v>
      </c>
      <c r="E128" s="36">
        <v>69.595378468289567</v>
      </c>
      <c r="F128" s="36">
        <v>95.701413398059969</v>
      </c>
      <c r="G128" s="31">
        <v>52</v>
      </c>
      <c r="H128" s="31">
        <v>0</v>
      </c>
      <c r="I128" s="32">
        <v>0</v>
      </c>
      <c r="J128" s="31">
        <v>46063</v>
      </c>
      <c r="K128" s="31">
        <v>0</v>
      </c>
    </row>
    <row r="129" spans="1:11" x14ac:dyDescent="0.25">
      <c r="A129" s="35" t="s">
        <v>167</v>
      </c>
      <c r="B129" s="31">
        <v>2</v>
      </c>
      <c r="C129" s="31">
        <v>6</v>
      </c>
      <c r="D129" s="31">
        <v>2</v>
      </c>
      <c r="E129" s="36">
        <v>66.348769648492777</v>
      </c>
      <c r="F129" s="36">
        <v>92.175547602346413</v>
      </c>
      <c r="G129" s="31">
        <v>52</v>
      </c>
      <c r="H129" s="31">
        <v>0</v>
      </c>
      <c r="I129" s="32">
        <v>0</v>
      </c>
      <c r="J129" s="31">
        <v>46059</v>
      </c>
      <c r="K129" s="31">
        <v>0</v>
      </c>
    </row>
    <row r="130" spans="1:11" x14ac:dyDescent="0.25">
      <c r="A130" s="35" t="s">
        <v>213</v>
      </c>
      <c r="B130" s="31">
        <v>2</v>
      </c>
      <c r="C130" s="31">
        <v>9</v>
      </c>
      <c r="D130" s="31">
        <v>2</v>
      </c>
      <c r="E130" s="36">
        <v>68.598804362077573</v>
      </c>
      <c r="F130" s="36">
        <v>89.537086803630132</v>
      </c>
      <c r="G130" s="31">
        <v>53</v>
      </c>
      <c r="H130" s="31">
        <v>0</v>
      </c>
      <c r="I130" s="32">
        <v>0</v>
      </c>
      <c r="J130" s="31">
        <v>46029</v>
      </c>
      <c r="K130" s="31">
        <v>0</v>
      </c>
    </row>
    <row r="131" spans="1:11" x14ac:dyDescent="0.25">
      <c r="A131" s="35" t="s">
        <v>230</v>
      </c>
      <c r="B131" s="31">
        <v>1</v>
      </c>
      <c r="C131" s="31">
        <v>9</v>
      </c>
      <c r="D131" s="31">
        <v>2</v>
      </c>
      <c r="E131" s="36">
        <v>63.306342841781046</v>
      </c>
      <c r="F131" s="36">
        <v>86.821802790341863</v>
      </c>
      <c r="G131" s="31">
        <v>54</v>
      </c>
      <c r="H131" s="31">
        <v>0</v>
      </c>
      <c r="I131" s="32">
        <v>0</v>
      </c>
      <c r="J131" s="31">
        <v>45987</v>
      </c>
      <c r="K131" s="31">
        <v>0</v>
      </c>
    </row>
    <row r="132" spans="1:11" x14ac:dyDescent="0.25">
      <c r="A132" s="35" t="s">
        <v>324</v>
      </c>
      <c r="B132" s="31">
        <v>1</v>
      </c>
      <c r="C132" s="31">
        <v>3</v>
      </c>
      <c r="D132" s="31">
        <v>6</v>
      </c>
      <c r="E132" s="36">
        <v>48.715494655211302</v>
      </c>
      <c r="F132" s="36">
        <v>50.272928538724763</v>
      </c>
      <c r="G132" s="31">
        <v>0</v>
      </c>
      <c r="H132" s="31">
        <v>0</v>
      </c>
      <c r="I132" s="32">
        <v>45996</v>
      </c>
      <c r="J132" s="31">
        <v>45987</v>
      </c>
      <c r="K132" s="31">
        <v>0</v>
      </c>
    </row>
    <row r="133" spans="1:11" x14ac:dyDescent="0.25">
      <c r="A133" s="35" t="s">
        <v>304</v>
      </c>
      <c r="B133" s="31">
        <v>1</v>
      </c>
      <c r="C133" s="31">
        <v>9</v>
      </c>
      <c r="D133" s="31">
        <v>6</v>
      </c>
      <c r="E133" s="36">
        <v>38.512004299454368</v>
      </c>
      <c r="F133" s="36">
        <v>35.852788919480659</v>
      </c>
      <c r="G133" s="31">
        <v>0</v>
      </c>
      <c r="H133" s="31">
        <v>0</v>
      </c>
      <c r="I133" s="32">
        <v>0</v>
      </c>
      <c r="J133" s="31">
        <v>0</v>
      </c>
      <c r="K133" s="31">
        <v>0</v>
      </c>
    </row>
    <row r="134" spans="1:11" x14ac:dyDescent="0.25">
      <c r="A134" s="35" t="s">
        <v>258</v>
      </c>
      <c r="B134" s="31">
        <v>1</v>
      </c>
      <c r="C134" s="31">
        <v>9</v>
      </c>
      <c r="D134" s="31">
        <v>2</v>
      </c>
      <c r="E134" s="36">
        <v>62.377331438188051</v>
      </c>
      <c r="F134" s="36">
        <v>81.948445813765034</v>
      </c>
      <c r="G134" s="31">
        <v>70</v>
      </c>
      <c r="H134" s="31">
        <v>0</v>
      </c>
      <c r="I134" s="32">
        <v>0</v>
      </c>
      <c r="J134" s="31">
        <v>45973</v>
      </c>
      <c r="K134" s="31">
        <v>0</v>
      </c>
    </row>
    <row r="135" spans="1:11" x14ac:dyDescent="0.25">
      <c r="A135" s="35" t="s">
        <v>290</v>
      </c>
      <c r="B135" s="31">
        <v>1</v>
      </c>
      <c r="C135" s="31">
        <v>9</v>
      </c>
      <c r="D135" s="31">
        <v>2</v>
      </c>
      <c r="E135" s="36">
        <v>80.261912478580641</v>
      </c>
      <c r="F135" s="36">
        <v>91.634588807154927</v>
      </c>
      <c r="G135" s="31">
        <v>43</v>
      </c>
      <c r="H135" s="31">
        <v>0</v>
      </c>
      <c r="I135" s="32">
        <v>0</v>
      </c>
      <c r="J135" s="31">
        <v>46044</v>
      </c>
      <c r="K135" s="31">
        <v>0</v>
      </c>
    </row>
    <row r="136" spans="1:11" x14ac:dyDescent="0.25">
      <c r="A136" s="35" t="s">
        <v>173</v>
      </c>
      <c r="B136" s="31">
        <v>1</v>
      </c>
      <c r="C136" s="31">
        <v>9</v>
      </c>
      <c r="D136" s="31">
        <v>2</v>
      </c>
      <c r="E136" s="36">
        <v>61.062492201054795</v>
      </c>
      <c r="F136" s="36">
        <v>89.136031114561618</v>
      </c>
      <c r="G136" s="31">
        <v>52</v>
      </c>
      <c r="H136" s="31">
        <v>0</v>
      </c>
      <c r="I136" s="32">
        <v>0</v>
      </c>
      <c r="J136" s="31">
        <v>46057</v>
      </c>
      <c r="K136" s="31">
        <v>0</v>
      </c>
    </row>
    <row r="137" spans="1:11" x14ac:dyDescent="0.25">
      <c r="A137" s="35" t="s">
        <v>194</v>
      </c>
      <c r="B137" s="31">
        <v>1</v>
      </c>
      <c r="C137" s="31">
        <v>6</v>
      </c>
      <c r="D137" s="31">
        <v>2</v>
      </c>
      <c r="E137" s="36">
        <v>60.581585893302581</v>
      </c>
      <c r="F137" s="36">
        <v>86.321841100139935</v>
      </c>
      <c r="G137" s="31">
        <v>54</v>
      </c>
      <c r="H137" s="31">
        <v>0</v>
      </c>
      <c r="I137" s="32">
        <v>0</v>
      </c>
      <c r="J137" s="31">
        <v>46050</v>
      </c>
      <c r="K137" s="31">
        <v>46043</v>
      </c>
    </row>
    <row r="138" spans="1:11" x14ac:dyDescent="0.25">
      <c r="A138" s="35" t="s">
        <v>266</v>
      </c>
      <c r="B138" s="31">
        <v>1</v>
      </c>
      <c r="C138" s="31">
        <v>9</v>
      </c>
      <c r="D138" s="31">
        <v>2</v>
      </c>
      <c r="E138" s="36">
        <v>82.155962396245812</v>
      </c>
      <c r="F138" s="36">
        <v>90.883118582851125</v>
      </c>
      <c r="G138" s="31">
        <v>54</v>
      </c>
      <c r="H138" s="31">
        <v>0</v>
      </c>
      <c r="I138" s="32">
        <v>0</v>
      </c>
      <c r="J138" s="31">
        <v>46062</v>
      </c>
      <c r="K138" s="31">
        <v>0</v>
      </c>
    </row>
    <row r="139" spans="1:11" x14ac:dyDescent="0.25">
      <c r="A139" s="35" t="s">
        <v>185</v>
      </c>
      <c r="B139" s="31">
        <v>1</v>
      </c>
      <c r="C139" s="31">
        <v>12</v>
      </c>
      <c r="D139" s="31">
        <v>6</v>
      </c>
      <c r="E139" s="36">
        <v>47.268285817199946</v>
      </c>
      <c r="F139" s="36">
        <v>47.839637342547434</v>
      </c>
      <c r="G139" s="31">
        <v>0</v>
      </c>
      <c r="H139" s="31">
        <v>0</v>
      </c>
      <c r="I139" s="32">
        <v>45999</v>
      </c>
      <c r="J139" s="31">
        <v>45974</v>
      </c>
      <c r="K139" s="31">
        <v>0</v>
      </c>
    </row>
    <row r="140" spans="1:11" x14ac:dyDescent="0.25">
      <c r="A140" s="35" t="s">
        <v>200</v>
      </c>
      <c r="B140" s="31">
        <v>1</v>
      </c>
      <c r="C140" s="31">
        <v>6</v>
      </c>
      <c r="D140" s="31">
        <v>6</v>
      </c>
      <c r="E140" s="36">
        <v>48.590553001760107</v>
      </c>
      <c r="F140" s="36">
        <v>52.745804160134796</v>
      </c>
      <c r="G140" s="31">
        <v>0</v>
      </c>
      <c r="H140" s="31">
        <v>0</v>
      </c>
      <c r="I140" s="32">
        <v>46000</v>
      </c>
      <c r="J140" s="31">
        <v>45958</v>
      </c>
      <c r="K140" s="31">
        <v>0</v>
      </c>
    </row>
    <row r="141" spans="1:11" x14ac:dyDescent="0.25">
      <c r="A141" s="35" t="s">
        <v>107</v>
      </c>
      <c r="B141" s="31">
        <v>0</v>
      </c>
      <c r="C141" s="31">
        <v>12</v>
      </c>
      <c r="D141" s="31">
        <v>6</v>
      </c>
      <c r="E141" s="36">
        <v>42.315742992631087</v>
      </c>
      <c r="F141" s="36">
        <v>39.809216325068952</v>
      </c>
      <c r="G141" s="31">
        <v>0</v>
      </c>
      <c r="H141" s="31">
        <v>0</v>
      </c>
      <c r="I141" s="32">
        <v>0</v>
      </c>
      <c r="J141" s="31">
        <v>0</v>
      </c>
      <c r="K141" s="31">
        <v>0</v>
      </c>
    </row>
    <row r="142" spans="1:11" x14ac:dyDescent="0.25">
      <c r="A142" s="35" t="s">
        <v>168</v>
      </c>
      <c r="B142" s="31">
        <v>0</v>
      </c>
      <c r="C142" s="31">
        <v>12</v>
      </c>
      <c r="D142" s="31">
        <v>2</v>
      </c>
      <c r="E142" s="36">
        <v>65.23940573781482</v>
      </c>
      <c r="F142" s="36">
        <v>94.807273405599972</v>
      </c>
      <c r="G142" s="31">
        <v>73</v>
      </c>
      <c r="H142" s="31">
        <v>0</v>
      </c>
      <c r="I142" s="32">
        <v>0</v>
      </c>
      <c r="J142" s="31">
        <v>46049</v>
      </c>
      <c r="K142" s="31">
        <v>0</v>
      </c>
    </row>
    <row r="143" spans="1:11" x14ac:dyDescent="0.25">
      <c r="A143" s="35" t="s">
        <v>141</v>
      </c>
      <c r="B143" s="31">
        <v>0</v>
      </c>
      <c r="C143" s="31">
        <v>9</v>
      </c>
      <c r="D143" s="31">
        <v>6</v>
      </c>
      <c r="E143" s="36">
        <v>45.700449103548927</v>
      </c>
      <c r="F143" s="36">
        <v>44.50289358842096</v>
      </c>
      <c r="G143" s="31">
        <v>0</v>
      </c>
      <c r="H143" s="31">
        <v>0</v>
      </c>
      <c r="I143" s="32">
        <v>0</v>
      </c>
      <c r="J143" s="31">
        <v>0</v>
      </c>
      <c r="K143" s="31">
        <v>0</v>
      </c>
    </row>
    <row r="144" spans="1:11" x14ac:dyDescent="0.25">
      <c r="A144" s="35" t="s">
        <v>222</v>
      </c>
      <c r="B144" s="31">
        <v>0</v>
      </c>
      <c r="C144" s="31">
        <v>9</v>
      </c>
      <c r="D144" s="31">
        <v>6</v>
      </c>
      <c r="E144" s="36">
        <v>46.66098819745725</v>
      </c>
      <c r="F144" s="36">
        <v>46.462866528537681</v>
      </c>
      <c r="G144" s="31">
        <v>0</v>
      </c>
      <c r="H144" s="31">
        <v>0</v>
      </c>
      <c r="I144" s="32">
        <v>45996</v>
      </c>
      <c r="J144" s="31">
        <v>45986</v>
      </c>
      <c r="K144" s="31">
        <v>0</v>
      </c>
    </row>
    <row r="145" spans="1:11" x14ac:dyDescent="0.25">
      <c r="A145" s="35" t="s">
        <v>101</v>
      </c>
      <c r="B145" s="31">
        <v>0</v>
      </c>
      <c r="C145" s="31">
        <v>9</v>
      </c>
      <c r="D145" s="31">
        <v>4</v>
      </c>
      <c r="E145" s="36">
        <v>46.475521268000108</v>
      </c>
      <c r="F145" s="36">
        <v>43.737089612486365</v>
      </c>
      <c r="G145" s="31">
        <v>0</v>
      </c>
      <c r="H145" s="31">
        <v>0</v>
      </c>
      <c r="I145" s="32">
        <v>0</v>
      </c>
      <c r="J145" s="31">
        <v>45958</v>
      </c>
      <c r="K145" s="31">
        <v>45959</v>
      </c>
    </row>
    <row r="146" spans="1:11" x14ac:dyDescent="0.25">
      <c r="A146" s="35" t="s">
        <v>126</v>
      </c>
      <c r="B146" s="31">
        <v>-1</v>
      </c>
      <c r="C146" s="31">
        <v>12</v>
      </c>
      <c r="D146" s="31">
        <v>7</v>
      </c>
      <c r="E146" s="36">
        <v>41.608129545089554</v>
      </c>
      <c r="F146" s="36">
        <v>34.105329081361887</v>
      </c>
      <c r="G146" s="31">
        <v>0</v>
      </c>
      <c r="H146" s="31">
        <v>0</v>
      </c>
      <c r="I146" s="32">
        <v>0</v>
      </c>
      <c r="J146" s="31">
        <v>0</v>
      </c>
      <c r="K146" s="31">
        <v>0</v>
      </c>
    </row>
    <row r="147" spans="1:11" x14ac:dyDescent="0.25">
      <c r="A147" s="35" t="s">
        <v>206</v>
      </c>
      <c r="B147" s="31">
        <v>-1</v>
      </c>
      <c r="C147" s="31">
        <v>12</v>
      </c>
      <c r="D147" s="31">
        <v>7</v>
      </c>
      <c r="E147" s="36">
        <v>32.147897635988798</v>
      </c>
      <c r="F147" s="36">
        <v>22.547837911263287</v>
      </c>
      <c r="G147" s="31">
        <v>0</v>
      </c>
      <c r="H147" s="31">
        <v>0</v>
      </c>
      <c r="I147" s="32">
        <v>0</v>
      </c>
      <c r="J147" s="31">
        <v>0</v>
      </c>
      <c r="K147" s="31">
        <v>0</v>
      </c>
    </row>
    <row r="148" spans="1:11" x14ac:dyDescent="0.25">
      <c r="A148" s="35" t="s">
        <v>246</v>
      </c>
      <c r="B148" s="31">
        <v>-1</v>
      </c>
      <c r="C148" s="31">
        <v>12</v>
      </c>
      <c r="D148" s="31">
        <v>7</v>
      </c>
      <c r="E148" s="36">
        <v>35.077342904261073</v>
      </c>
      <c r="F148" s="36">
        <v>22.490101825158575</v>
      </c>
      <c r="G148" s="31">
        <v>0</v>
      </c>
      <c r="H148" s="31">
        <v>0</v>
      </c>
      <c r="I148" s="32">
        <v>0</v>
      </c>
      <c r="J148" s="31">
        <v>0</v>
      </c>
      <c r="K148" s="31">
        <v>0</v>
      </c>
    </row>
    <row r="149" spans="1:11" x14ac:dyDescent="0.25">
      <c r="A149" s="35" t="s">
        <v>211</v>
      </c>
      <c r="B149" s="31">
        <v>-1</v>
      </c>
      <c r="C149" s="31">
        <v>9</v>
      </c>
      <c r="D149" s="31">
        <v>4</v>
      </c>
      <c r="E149" s="36">
        <v>46.692091407235161</v>
      </c>
      <c r="F149" s="36">
        <v>41.680245113329164</v>
      </c>
      <c r="G149" s="31">
        <v>0</v>
      </c>
      <c r="H149" s="31">
        <v>0</v>
      </c>
      <c r="I149" s="32">
        <v>0</v>
      </c>
      <c r="J149" s="31">
        <v>45958</v>
      </c>
      <c r="K149" s="31">
        <v>45959</v>
      </c>
    </row>
    <row r="150" spans="1:11" x14ac:dyDescent="0.25">
      <c r="A150" s="35" t="s">
        <v>152</v>
      </c>
      <c r="B150" s="31">
        <v>-1</v>
      </c>
      <c r="C150" s="31">
        <v>9</v>
      </c>
      <c r="D150" s="31">
        <v>7</v>
      </c>
      <c r="E150" s="36">
        <v>33.766011015284406</v>
      </c>
      <c r="F150" s="36">
        <v>23.881755388677661</v>
      </c>
      <c r="G150" s="31">
        <v>0</v>
      </c>
      <c r="H150" s="31">
        <v>0</v>
      </c>
      <c r="I150" s="32">
        <v>0</v>
      </c>
      <c r="J150" s="31">
        <v>0</v>
      </c>
      <c r="K150" s="31">
        <v>0</v>
      </c>
    </row>
    <row r="151" spans="1:11" x14ac:dyDescent="0.25">
      <c r="A151" s="35" t="s">
        <v>103</v>
      </c>
      <c r="B151" s="31">
        <v>-1</v>
      </c>
      <c r="C151" s="31">
        <v>9</v>
      </c>
      <c r="D151" s="31">
        <v>7</v>
      </c>
      <c r="E151" s="36">
        <v>30.646179390338133</v>
      </c>
      <c r="F151" s="36">
        <v>15.48774407890231</v>
      </c>
      <c r="G151" s="31">
        <v>0</v>
      </c>
      <c r="H151" s="31">
        <v>0</v>
      </c>
      <c r="I151" s="32">
        <v>0</v>
      </c>
      <c r="J151" s="31">
        <v>0</v>
      </c>
      <c r="K151" s="31">
        <v>0</v>
      </c>
    </row>
    <row r="152" spans="1:11" x14ac:dyDescent="0.25">
      <c r="A152" s="35" t="s">
        <v>318</v>
      </c>
      <c r="B152" s="31">
        <v>-1</v>
      </c>
      <c r="C152" s="31">
        <v>6</v>
      </c>
      <c r="D152" s="31">
        <v>6</v>
      </c>
      <c r="E152" s="36">
        <v>46.748142960249098</v>
      </c>
      <c r="F152" s="36">
        <v>43.785297730155172</v>
      </c>
      <c r="G152" s="31">
        <v>0</v>
      </c>
      <c r="H152" s="31">
        <v>0</v>
      </c>
      <c r="I152" s="32">
        <v>0</v>
      </c>
      <c r="J152" s="31">
        <v>46003</v>
      </c>
      <c r="K152" s="31">
        <v>0</v>
      </c>
    </row>
    <row r="153" spans="1:11" x14ac:dyDescent="0.25">
      <c r="A153" s="35" t="s">
        <v>156</v>
      </c>
      <c r="B153" s="31">
        <v>-1</v>
      </c>
      <c r="C153" s="31">
        <v>6</v>
      </c>
      <c r="D153" s="31">
        <v>6</v>
      </c>
      <c r="E153" s="36">
        <v>40.389448336535928</v>
      </c>
      <c r="F153" s="36">
        <v>30.262970459614152</v>
      </c>
      <c r="G153" s="31">
        <v>0</v>
      </c>
      <c r="H153" s="31">
        <v>0</v>
      </c>
      <c r="I153" s="32">
        <v>0</v>
      </c>
      <c r="J153" s="31">
        <v>0</v>
      </c>
      <c r="K153" s="31">
        <v>0</v>
      </c>
    </row>
    <row r="154" spans="1:11" x14ac:dyDescent="0.25">
      <c r="A154" s="35" t="s">
        <v>249</v>
      </c>
      <c r="B154" s="31">
        <v>-1</v>
      </c>
      <c r="C154" s="31">
        <v>9</v>
      </c>
      <c r="D154" s="31">
        <v>7</v>
      </c>
      <c r="E154" s="36">
        <v>41.537790251473844</v>
      </c>
      <c r="F154" s="36">
        <v>30.805929652154063</v>
      </c>
      <c r="G154" s="31">
        <v>0</v>
      </c>
      <c r="H154" s="31">
        <v>0</v>
      </c>
      <c r="I154" s="32">
        <v>0</v>
      </c>
      <c r="J154" s="31">
        <v>45958</v>
      </c>
      <c r="K154" s="31">
        <v>45958</v>
      </c>
    </row>
    <row r="155" spans="1:11" x14ac:dyDescent="0.25">
      <c r="A155" s="35" t="s">
        <v>274</v>
      </c>
      <c r="B155" s="31">
        <v>-1</v>
      </c>
      <c r="C155" s="31">
        <v>12</v>
      </c>
      <c r="D155" s="31">
        <v>7</v>
      </c>
      <c r="E155" s="36">
        <v>40.037963082372151</v>
      </c>
      <c r="F155" s="36">
        <v>27.506886997679544</v>
      </c>
      <c r="G155" s="31">
        <v>0</v>
      </c>
      <c r="H155" s="31">
        <v>0</v>
      </c>
      <c r="I155" s="32">
        <v>0</v>
      </c>
      <c r="J155" s="31">
        <v>45958</v>
      </c>
      <c r="K155" s="31">
        <v>0</v>
      </c>
    </row>
    <row r="156" spans="1:11" x14ac:dyDescent="0.25">
      <c r="A156" s="35" t="s">
        <v>125</v>
      </c>
      <c r="B156" s="31">
        <v>-1</v>
      </c>
      <c r="C156" s="31">
        <v>9</v>
      </c>
      <c r="D156" s="31">
        <v>6</v>
      </c>
      <c r="E156" s="36">
        <v>35.486377163064773</v>
      </c>
      <c r="F156" s="36">
        <v>27.062918509115278</v>
      </c>
      <c r="G156" s="31">
        <v>0</v>
      </c>
      <c r="H156" s="31">
        <v>0</v>
      </c>
      <c r="I156" s="32">
        <v>0</v>
      </c>
      <c r="J156" s="31">
        <v>46000</v>
      </c>
      <c r="K156" s="31">
        <v>0</v>
      </c>
    </row>
    <row r="157" spans="1:11" x14ac:dyDescent="0.25">
      <c r="A157" s="35" t="s">
        <v>137</v>
      </c>
      <c r="B157" s="31">
        <v>-1</v>
      </c>
      <c r="C157" s="31">
        <v>12</v>
      </c>
      <c r="D157" s="31">
        <v>9</v>
      </c>
      <c r="E157" s="36">
        <v>45.044571389258387</v>
      </c>
      <c r="F157" s="36">
        <v>36.633797256464725</v>
      </c>
      <c r="G157" s="31">
        <v>0</v>
      </c>
      <c r="H157" s="31">
        <v>0</v>
      </c>
      <c r="I157" s="32">
        <v>0</v>
      </c>
      <c r="J157" s="31">
        <v>0</v>
      </c>
      <c r="K157" s="31">
        <v>0</v>
      </c>
    </row>
    <row r="158" spans="1:11" x14ac:dyDescent="0.25">
      <c r="A158" s="35" t="s">
        <v>306</v>
      </c>
      <c r="B158" s="31">
        <v>-1</v>
      </c>
      <c r="C158" s="31">
        <v>12</v>
      </c>
      <c r="D158" s="31">
        <v>9</v>
      </c>
      <c r="E158" s="36">
        <v>33.552764596392123</v>
      </c>
      <c r="F158" s="36">
        <v>23.103284794646314</v>
      </c>
      <c r="G158" s="31">
        <v>0</v>
      </c>
      <c r="H158" s="31">
        <v>0</v>
      </c>
      <c r="I158" s="32">
        <v>0</v>
      </c>
      <c r="J158" s="31">
        <v>0</v>
      </c>
      <c r="K158" s="31">
        <v>0</v>
      </c>
    </row>
    <row r="159" spans="1:11" x14ac:dyDescent="0.25">
      <c r="A159" s="35" t="s">
        <v>138</v>
      </c>
      <c r="B159" s="31">
        <v>-1</v>
      </c>
      <c r="C159" s="31">
        <v>12</v>
      </c>
      <c r="D159" s="31">
        <v>7</v>
      </c>
      <c r="E159" s="36">
        <v>33.509664341205308</v>
      </c>
      <c r="F159" s="36">
        <v>20.533706843260276</v>
      </c>
      <c r="G159" s="31">
        <v>0</v>
      </c>
      <c r="H159" s="31">
        <v>0</v>
      </c>
      <c r="I159" s="32">
        <v>0</v>
      </c>
      <c r="J159" s="31">
        <v>0</v>
      </c>
      <c r="K159" s="31">
        <v>0</v>
      </c>
    </row>
    <row r="160" spans="1:11" x14ac:dyDescent="0.25">
      <c r="A160" s="35" t="s">
        <v>197</v>
      </c>
      <c r="B160" s="31">
        <v>-1</v>
      </c>
      <c r="C160" s="31">
        <v>12</v>
      </c>
      <c r="D160" s="31">
        <v>5</v>
      </c>
      <c r="E160" s="36">
        <v>47.154493931546412</v>
      </c>
      <c r="F160" s="36">
        <v>39.306799078663587</v>
      </c>
      <c r="G160" s="31">
        <v>0</v>
      </c>
      <c r="H160" s="31">
        <v>0</v>
      </c>
      <c r="I160" s="32">
        <v>0</v>
      </c>
      <c r="J160" s="31">
        <v>0</v>
      </c>
      <c r="K160" s="31">
        <v>0</v>
      </c>
    </row>
    <row r="161" spans="1:11" x14ac:dyDescent="0.25">
      <c r="A161" s="35" t="s">
        <v>159</v>
      </c>
      <c r="B161" s="31">
        <v>-1</v>
      </c>
      <c r="C161" s="31">
        <v>9</v>
      </c>
      <c r="D161" s="31">
        <v>7</v>
      </c>
      <c r="E161" s="36">
        <v>29.459658610522197</v>
      </c>
      <c r="F161" s="36">
        <v>15.862129787210975</v>
      </c>
      <c r="G161" s="31">
        <v>0</v>
      </c>
      <c r="H161" s="31">
        <v>0</v>
      </c>
      <c r="I161" s="32">
        <v>0</v>
      </c>
      <c r="J161" s="31">
        <v>0</v>
      </c>
      <c r="K161" s="31">
        <v>0</v>
      </c>
    </row>
    <row r="162" spans="1:11" x14ac:dyDescent="0.25">
      <c r="A162" s="35" t="s">
        <v>320</v>
      </c>
      <c r="B162" s="31">
        <v>-1</v>
      </c>
      <c r="C162" s="31">
        <v>12</v>
      </c>
      <c r="D162" s="31">
        <v>4</v>
      </c>
      <c r="E162" s="36">
        <v>47.80468362582603</v>
      </c>
      <c r="F162" s="36">
        <v>43.143658069569639</v>
      </c>
      <c r="G162" s="31">
        <v>0</v>
      </c>
      <c r="H162" s="31">
        <v>0</v>
      </c>
      <c r="I162" s="32">
        <v>0</v>
      </c>
      <c r="J162" s="31">
        <v>45958</v>
      </c>
      <c r="K162" s="31">
        <v>45958</v>
      </c>
    </row>
    <row r="163" spans="1:11" x14ac:dyDescent="0.25">
      <c r="A163" s="35" t="s">
        <v>109</v>
      </c>
      <c r="B163" s="31">
        <v>-1</v>
      </c>
      <c r="C163" s="31">
        <v>9</v>
      </c>
      <c r="D163" s="31">
        <v>7</v>
      </c>
      <c r="E163" s="36">
        <v>39.906434407632226</v>
      </c>
      <c r="F163" s="36">
        <v>30.478039804902423</v>
      </c>
      <c r="G163" s="31">
        <v>0</v>
      </c>
      <c r="H163" s="31">
        <v>0</v>
      </c>
      <c r="I163" s="32">
        <v>0</v>
      </c>
      <c r="J163" s="31">
        <v>0</v>
      </c>
      <c r="K163" s="31">
        <v>0</v>
      </c>
    </row>
    <row r="164" spans="1:11" x14ac:dyDescent="0.25">
      <c r="A164" s="35" t="s">
        <v>113</v>
      </c>
      <c r="B164" s="31">
        <v>-1</v>
      </c>
      <c r="C164" s="31">
        <v>9</v>
      </c>
      <c r="D164" s="31">
        <v>7</v>
      </c>
      <c r="E164" s="36">
        <v>35.705955956835467</v>
      </c>
      <c r="F164" s="36">
        <v>23.1501657102487</v>
      </c>
      <c r="G164" s="31">
        <v>0</v>
      </c>
      <c r="H164" s="31">
        <v>0</v>
      </c>
      <c r="I164" s="32">
        <v>0</v>
      </c>
      <c r="J164" s="31">
        <v>0</v>
      </c>
      <c r="K164" s="31">
        <v>0</v>
      </c>
    </row>
    <row r="165" spans="1:11" x14ac:dyDescent="0.25">
      <c r="A165" s="35" t="s">
        <v>201</v>
      </c>
      <c r="B165" s="31">
        <v>-1</v>
      </c>
      <c r="C165" s="31">
        <v>9</v>
      </c>
      <c r="D165" s="31">
        <v>7</v>
      </c>
      <c r="E165" s="36">
        <v>30.678143315316959</v>
      </c>
      <c r="F165" s="36">
        <v>15.661258926098085</v>
      </c>
      <c r="G165" s="31">
        <v>0</v>
      </c>
      <c r="H165" s="31">
        <v>0</v>
      </c>
      <c r="I165" s="32">
        <v>0</v>
      </c>
      <c r="J165" s="31">
        <v>0</v>
      </c>
      <c r="K165" s="31">
        <v>0</v>
      </c>
    </row>
    <row r="166" spans="1:11" x14ac:dyDescent="0.25">
      <c r="A166" s="35" t="s">
        <v>330</v>
      </c>
      <c r="B166" s="31">
        <v>-1</v>
      </c>
      <c r="C166" s="31">
        <v>6</v>
      </c>
      <c r="D166" s="31">
        <v>6</v>
      </c>
      <c r="E166" s="36">
        <v>47.47783336563041</v>
      </c>
      <c r="F166" s="36">
        <v>48.840778802599203</v>
      </c>
      <c r="G166" s="31">
        <v>0</v>
      </c>
      <c r="H166" s="31">
        <v>0</v>
      </c>
      <c r="I166" s="32">
        <v>0</v>
      </c>
      <c r="J166" s="31">
        <v>46029</v>
      </c>
      <c r="K166" s="31">
        <v>0</v>
      </c>
    </row>
    <row r="167" spans="1:11" x14ac:dyDescent="0.25">
      <c r="A167" s="35" t="s">
        <v>219</v>
      </c>
      <c r="B167" s="31">
        <v>-1</v>
      </c>
      <c r="C167" s="31">
        <v>9</v>
      </c>
      <c r="D167" s="31">
        <v>6</v>
      </c>
      <c r="E167" s="36">
        <v>44.699116212180691</v>
      </c>
      <c r="F167" s="36">
        <v>40.635203624002344</v>
      </c>
      <c r="G167" s="31">
        <v>0</v>
      </c>
      <c r="H167" s="31">
        <v>0</v>
      </c>
      <c r="I167" s="32">
        <v>0</v>
      </c>
      <c r="J167" s="31">
        <v>46031</v>
      </c>
      <c r="K167" s="31">
        <v>0</v>
      </c>
    </row>
    <row r="168" spans="1:11" x14ac:dyDescent="0.25">
      <c r="A168" s="35" t="s">
        <v>301</v>
      </c>
      <c r="B168" s="31">
        <v>-1</v>
      </c>
      <c r="C168" s="31">
        <v>6</v>
      </c>
      <c r="D168" s="31">
        <v>6</v>
      </c>
      <c r="E168" s="36">
        <v>43.204566242547735</v>
      </c>
      <c r="F168" s="36">
        <v>35.985541292740209</v>
      </c>
      <c r="G168" s="31">
        <v>0</v>
      </c>
      <c r="H168" s="31">
        <v>0</v>
      </c>
      <c r="I168" s="32">
        <v>0</v>
      </c>
      <c r="J168" s="31">
        <v>0</v>
      </c>
      <c r="K168" s="31">
        <v>0</v>
      </c>
    </row>
    <row r="169" spans="1:11" x14ac:dyDescent="0.25">
      <c r="A169" s="35" t="s">
        <v>186</v>
      </c>
      <c r="B169" s="31">
        <v>-1</v>
      </c>
      <c r="C169" s="31">
        <v>9</v>
      </c>
      <c r="D169" s="31">
        <v>7</v>
      </c>
      <c r="E169" s="36">
        <v>30.878495141041313</v>
      </c>
      <c r="F169" s="36">
        <v>18.686070617733577</v>
      </c>
      <c r="G169" s="31">
        <v>0</v>
      </c>
      <c r="H169" s="31">
        <v>0</v>
      </c>
      <c r="I169" s="32">
        <v>0</v>
      </c>
      <c r="J169" s="31">
        <v>0</v>
      </c>
      <c r="K169" s="31">
        <v>0</v>
      </c>
    </row>
    <row r="170" spans="1:11" x14ac:dyDescent="0.25">
      <c r="A170" s="35" t="s">
        <v>202</v>
      </c>
      <c r="B170" s="31">
        <v>-1</v>
      </c>
      <c r="C170" s="31">
        <v>12</v>
      </c>
      <c r="D170" s="31">
        <v>7</v>
      </c>
      <c r="E170" s="36">
        <v>30.339168132899147</v>
      </c>
      <c r="F170" s="36">
        <v>19.086497472851775</v>
      </c>
      <c r="G170" s="31">
        <v>0</v>
      </c>
      <c r="H170" s="31">
        <v>0</v>
      </c>
      <c r="I170" s="32">
        <v>0</v>
      </c>
      <c r="J170" s="31">
        <v>0</v>
      </c>
      <c r="K170" s="31">
        <v>0</v>
      </c>
    </row>
    <row r="171" spans="1:11" x14ac:dyDescent="0.25">
      <c r="A171" s="35" t="s">
        <v>221</v>
      </c>
      <c r="B171" s="31">
        <v>-1</v>
      </c>
      <c r="C171" s="31">
        <v>6</v>
      </c>
      <c r="D171" s="31">
        <v>6</v>
      </c>
      <c r="E171" s="36">
        <v>47.527090332988401</v>
      </c>
      <c r="F171" s="36">
        <v>46.398326191316329</v>
      </c>
      <c r="G171" s="31">
        <v>0</v>
      </c>
      <c r="H171" s="31">
        <v>0</v>
      </c>
      <c r="I171" s="32">
        <v>0</v>
      </c>
      <c r="J171" s="31">
        <v>46002</v>
      </c>
      <c r="K171" s="31">
        <v>0</v>
      </c>
    </row>
    <row r="172" spans="1:11" x14ac:dyDescent="0.25">
      <c r="A172" s="35" t="s">
        <v>305</v>
      </c>
      <c r="B172" s="31">
        <v>-1</v>
      </c>
      <c r="C172" s="31">
        <v>9</v>
      </c>
      <c r="D172" s="31">
        <v>6</v>
      </c>
      <c r="E172" s="36">
        <v>48.81601464015084</v>
      </c>
      <c r="F172" s="36">
        <v>38.641804359602439</v>
      </c>
      <c r="G172" s="31">
        <v>1</v>
      </c>
      <c r="H172" s="31">
        <v>0</v>
      </c>
      <c r="I172" s="32">
        <v>0</v>
      </c>
      <c r="J172" s="31">
        <v>0</v>
      </c>
      <c r="K172" s="31">
        <v>0</v>
      </c>
    </row>
    <row r="173" spans="1:11" x14ac:dyDescent="0.25">
      <c r="A173" s="35" t="s">
        <v>285</v>
      </c>
      <c r="B173" s="31">
        <v>-1</v>
      </c>
      <c r="C173" s="31">
        <v>6</v>
      </c>
      <c r="D173" s="31">
        <v>6</v>
      </c>
      <c r="E173" s="36">
        <v>40.312004320609759</v>
      </c>
      <c r="F173" s="36">
        <v>37.441613090026458</v>
      </c>
      <c r="G173" s="31">
        <v>0</v>
      </c>
      <c r="H173" s="31">
        <v>0</v>
      </c>
      <c r="I173" s="32">
        <v>0</v>
      </c>
      <c r="J173" s="31">
        <v>0</v>
      </c>
      <c r="K173" s="31">
        <v>0</v>
      </c>
    </row>
    <row r="174" spans="1:11" x14ac:dyDescent="0.25">
      <c r="A174" s="35" t="s">
        <v>235</v>
      </c>
      <c r="B174" s="31">
        <v>-1</v>
      </c>
      <c r="C174" s="31">
        <v>9</v>
      </c>
      <c r="D174" s="31">
        <v>4</v>
      </c>
      <c r="E174" s="36">
        <v>42.839106438764084</v>
      </c>
      <c r="F174" s="36">
        <v>38.568875814038549</v>
      </c>
      <c r="G174" s="31">
        <v>0</v>
      </c>
      <c r="H174" s="31">
        <v>0</v>
      </c>
      <c r="I174" s="32">
        <v>0</v>
      </c>
      <c r="J174" s="31">
        <v>0</v>
      </c>
      <c r="K174" s="31">
        <v>0</v>
      </c>
    </row>
    <row r="175" spans="1:11" x14ac:dyDescent="0.25">
      <c r="A175" s="35" t="s">
        <v>286</v>
      </c>
      <c r="B175" s="31">
        <v>-1</v>
      </c>
      <c r="C175" s="31">
        <v>3</v>
      </c>
      <c r="D175" s="31">
        <v>7</v>
      </c>
      <c r="E175" s="36">
        <v>44.057671179456683</v>
      </c>
      <c r="F175" s="36">
        <v>37.481825994118381</v>
      </c>
      <c r="G175" s="31">
        <v>0</v>
      </c>
      <c r="H175" s="31">
        <v>0</v>
      </c>
      <c r="I175" s="32">
        <v>0</v>
      </c>
      <c r="J175" s="31">
        <v>0</v>
      </c>
      <c r="K175" s="31">
        <v>0</v>
      </c>
    </row>
    <row r="176" spans="1:11" x14ac:dyDescent="0.25">
      <c r="A176" s="35" t="s">
        <v>132</v>
      </c>
      <c r="B176" s="31">
        <v>-1</v>
      </c>
      <c r="C176" s="31">
        <v>9</v>
      </c>
      <c r="D176" s="31">
        <v>6</v>
      </c>
      <c r="E176" s="36">
        <v>40.852131384026315</v>
      </c>
      <c r="F176" s="36">
        <v>28.704823845933404</v>
      </c>
      <c r="G176" s="31">
        <v>0</v>
      </c>
      <c r="H176" s="31">
        <v>0</v>
      </c>
      <c r="I176" s="32">
        <v>0</v>
      </c>
      <c r="J176" s="31">
        <v>0</v>
      </c>
      <c r="K176" s="31">
        <v>0</v>
      </c>
    </row>
    <row r="177" spans="1:11" x14ac:dyDescent="0.25">
      <c r="A177" s="35" t="s">
        <v>259</v>
      </c>
      <c r="B177" s="31">
        <v>-1</v>
      </c>
      <c r="C177" s="31">
        <v>9</v>
      </c>
      <c r="D177" s="31">
        <v>4</v>
      </c>
      <c r="E177" s="36">
        <v>45.866718251317828</v>
      </c>
      <c r="F177" s="36">
        <v>41.672837512520665</v>
      </c>
      <c r="G177" s="31">
        <v>0</v>
      </c>
      <c r="H177" s="31">
        <v>0</v>
      </c>
      <c r="I177" s="32">
        <v>0</v>
      </c>
      <c r="J177" s="31">
        <v>45958</v>
      </c>
      <c r="K177" s="31">
        <v>45958</v>
      </c>
    </row>
    <row r="178" spans="1:11" x14ac:dyDescent="0.25">
      <c r="A178" s="35" t="s">
        <v>241</v>
      </c>
      <c r="B178" s="31">
        <v>-1</v>
      </c>
      <c r="C178" s="31">
        <v>3</v>
      </c>
      <c r="D178" s="31">
        <v>7</v>
      </c>
      <c r="E178" s="36">
        <v>42.655871543900453</v>
      </c>
      <c r="F178" s="36">
        <v>28.386440900735636</v>
      </c>
      <c r="G178" s="31">
        <v>0</v>
      </c>
      <c r="H178" s="31">
        <v>0</v>
      </c>
      <c r="I178" s="32">
        <v>0</v>
      </c>
      <c r="J178" s="31">
        <v>0</v>
      </c>
      <c r="K178" s="31">
        <v>0</v>
      </c>
    </row>
    <row r="179" spans="1:11" x14ac:dyDescent="0.25">
      <c r="A179" s="35" t="s">
        <v>253</v>
      </c>
      <c r="B179" s="31">
        <v>-1</v>
      </c>
      <c r="C179" s="31">
        <v>12</v>
      </c>
      <c r="D179" s="31">
        <v>4</v>
      </c>
      <c r="E179" s="36">
        <v>50.474025381161795</v>
      </c>
      <c r="F179" s="36">
        <v>54.319068693019936</v>
      </c>
      <c r="G179" s="31">
        <v>0</v>
      </c>
      <c r="H179" s="31">
        <v>0</v>
      </c>
      <c r="I179" s="32">
        <v>0</v>
      </c>
      <c r="J179" s="31">
        <v>45958</v>
      </c>
      <c r="K179" s="31">
        <v>0</v>
      </c>
    </row>
    <row r="180" spans="1:11" x14ac:dyDescent="0.25">
      <c r="A180" s="35" t="s">
        <v>243</v>
      </c>
      <c r="B180" s="31">
        <v>-1</v>
      </c>
      <c r="C180" s="31">
        <v>6</v>
      </c>
      <c r="D180" s="31">
        <v>2</v>
      </c>
      <c r="E180" s="36">
        <v>61.013372428564324</v>
      </c>
      <c r="F180" s="36">
        <v>68.177296218270413</v>
      </c>
      <c r="G180" s="31">
        <v>4</v>
      </c>
      <c r="H180" s="31">
        <v>0</v>
      </c>
      <c r="I180" s="32">
        <v>0</v>
      </c>
      <c r="J180" s="31">
        <v>0</v>
      </c>
      <c r="K180" s="31">
        <v>0</v>
      </c>
    </row>
    <row r="181" spans="1:11" x14ac:dyDescent="0.25">
      <c r="A181" s="35" t="s">
        <v>260</v>
      </c>
      <c r="B181" s="31">
        <v>-1</v>
      </c>
      <c r="C181" s="31">
        <v>12</v>
      </c>
      <c r="D181" s="31">
        <v>4</v>
      </c>
      <c r="E181" s="36">
        <v>46.727422980122363</v>
      </c>
      <c r="F181" s="36">
        <v>45.49757029797491</v>
      </c>
      <c r="G181" s="31">
        <v>0</v>
      </c>
      <c r="H181" s="31">
        <v>0</v>
      </c>
      <c r="I181" s="32">
        <v>0</v>
      </c>
      <c r="J181" s="31">
        <v>45958</v>
      </c>
      <c r="K181" s="31">
        <v>0</v>
      </c>
    </row>
    <row r="182" spans="1:11" x14ac:dyDescent="0.25">
      <c r="A182" s="35" t="s">
        <v>169</v>
      </c>
      <c r="B182" s="31">
        <v>-1</v>
      </c>
      <c r="C182" s="31">
        <v>12</v>
      </c>
      <c r="D182" s="31">
        <v>2</v>
      </c>
      <c r="E182" s="36">
        <v>60.210508292018872</v>
      </c>
      <c r="F182" s="36">
        <v>92.400743452323212</v>
      </c>
      <c r="G182" s="31">
        <v>52</v>
      </c>
      <c r="H182" s="31">
        <v>0</v>
      </c>
      <c r="I182" s="32">
        <v>0</v>
      </c>
      <c r="J182" s="31">
        <v>46057</v>
      </c>
      <c r="K182" s="31">
        <v>45974</v>
      </c>
    </row>
    <row r="183" spans="1:11" x14ac:dyDescent="0.25">
      <c r="A183" s="35" t="s">
        <v>131</v>
      </c>
      <c r="B183" s="31">
        <v>-1</v>
      </c>
      <c r="C183" s="31">
        <v>12</v>
      </c>
      <c r="D183" s="31">
        <v>7</v>
      </c>
      <c r="E183" s="36">
        <v>39.546141511135396</v>
      </c>
      <c r="F183" s="36">
        <v>30.405928268045443</v>
      </c>
      <c r="G183" s="31">
        <v>0</v>
      </c>
      <c r="H183" s="31">
        <v>0</v>
      </c>
      <c r="I183" s="32">
        <v>0</v>
      </c>
      <c r="J183" s="31">
        <v>0</v>
      </c>
      <c r="K183" s="31">
        <v>0</v>
      </c>
    </row>
    <row r="184" spans="1:11" x14ac:dyDescent="0.25">
      <c r="A184" s="35" t="s">
        <v>248</v>
      </c>
      <c r="B184" s="31">
        <v>-1</v>
      </c>
      <c r="C184" s="31">
        <v>9</v>
      </c>
      <c r="D184" s="31">
        <v>4</v>
      </c>
      <c r="E184" s="36">
        <v>50.13563130563012</v>
      </c>
      <c r="F184" s="36">
        <v>52.958514409684035</v>
      </c>
      <c r="G184" s="31">
        <v>0</v>
      </c>
      <c r="H184" s="31">
        <v>0</v>
      </c>
      <c r="I184" s="32">
        <v>0</v>
      </c>
      <c r="J184" s="31">
        <v>45958</v>
      </c>
      <c r="K184" s="31">
        <v>45958</v>
      </c>
    </row>
    <row r="185" spans="1:11" x14ac:dyDescent="0.25">
      <c r="A185" s="35" t="s">
        <v>142</v>
      </c>
      <c r="B185" s="31">
        <v>-1</v>
      </c>
      <c r="C185" s="31">
        <v>3</v>
      </c>
      <c r="D185" s="31">
        <v>2</v>
      </c>
      <c r="E185" s="36">
        <v>52.245689352594162</v>
      </c>
      <c r="F185" s="36">
        <v>56.110434900793528</v>
      </c>
      <c r="G185" s="31">
        <v>14</v>
      </c>
      <c r="H185" s="31">
        <v>0</v>
      </c>
      <c r="I185" s="32">
        <v>0</v>
      </c>
      <c r="J185" s="31">
        <v>0</v>
      </c>
      <c r="K185" s="31">
        <v>0</v>
      </c>
    </row>
    <row r="186" spans="1:11" x14ac:dyDescent="0.25">
      <c r="A186" s="35" t="s">
        <v>325</v>
      </c>
      <c r="B186" s="31">
        <v>-1</v>
      </c>
      <c r="C186" s="31">
        <v>9</v>
      </c>
      <c r="D186" s="31">
        <v>6</v>
      </c>
      <c r="E186" s="36">
        <v>41.203581640158703</v>
      </c>
      <c r="F186" s="36">
        <v>39.460173211049565</v>
      </c>
      <c r="G186" s="31">
        <v>0</v>
      </c>
      <c r="H186" s="31">
        <v>0</v>
      </c>
      <c r="I186" s="32">
        <v>0</v>
      </c>
      <c r="J186" s="31">
        <v>46006</v>
      </c>
      <c r="K186" s="31">
        <v>0</v>
      </c>
    </row>
    <row r="187" spans="1:11" x14ac:dyDescent="0.25">
      <c r="A187" s="35" t="s">
        <v>293</v>
      </c>
      <c r="B187" s="31">
        <v>-1</v>
      </c>
      <c r="C187" s="31">
        <v>9</v>
      </c>
      <c r="D187" s="31">
        <v>4</v>
      </c>
      <c r="E187" s="36">
        <v>44.797025040237095</v>
      </c>
      <c r="F187" s="36">
        <v>43.483688013133111</v>
      </c>
      <c r="G187" s="31">
        <v>0</v>
      </c>
      <c r="H187" s="31">
        <v>0</v>
      </c>
      <c r="I187" s="32">
        <v>0</v>
      </c>
      <c r="J187" s="31">
        <v>0</v>
      </c>
      <c r="K187" s="31">
        <v>0</v>
      </c>
    </row>
    <row r="188" spans="1:11" x14ac:dyDescent="0.25">
      <c r="A188" s="35" t="s">
        <v>267</v>
      </c>
      <c r="B188" s="31">
        <v>-1</v>
      </c>
      <c r="C188" s="31">
        <v>12</v>
      </c>
      <c r="D188" s="31">
        <v>7</v>
      </c>
      <c r="E188" s="36">
        <v>40.684635004062365</v>
      </c>
      <c r="F188" s="36">
        <v>29.794187626059724</v>
      </c>
      <c r="G188" s="31">
        <v>0</v>
      </c>
      <c r="H188" s="31">
        <v>0</v>
      </c>
      <c r="I188" s="32">
        <v>0</v>
      </c>
      <c r="J188" s="31">
        <v>45958</v>
      </c>
      <c r="K188" s="31">
        <v>45958</v>
      </c>
    </row>
    <row r="189" spans="1:11" x14ac:dyDescent="0.25">
      <c r="A189" s="35" t="s">
        <v>226</v>
      </c>
      <c r="B189" s="31">
        <v>-1</v>
      </c>
      <c r="C189" s="31">
        <v>12</v>
      </c>
      <c r="D189" s="31">
        <v>4</v>
      </c>
      <c r="E189" s="36">
        <v>46.258361448698984</v>
      </c>
      <c r="F189" s="36">
        <v>38.740153175787171</v>
      </c>
      <c r="G189" s="31">
        <v>0</v>
      </c>
      <c r="H189" s="31">
        <v>0</v>
      </c>
      <c r="I189" s="32">
        <v>0</v>
      </c>
      <c r="J189" s="31">
        <v>45958</v>
      </c>
      <c r="K189" s="31">
        <v>45958</v>
      </c>
    </row>
    <row r="190" spans="1:11" x14ac:dyDescent="0.25">
      <c r="A190" s="35" t="s">
        <v>105</v>
      </c>
      <c r="B190" s="31">
        <v>-1</v>
      </c>
      <c r="C190" s="31">
        <v>6</v>
      </c>
      <c r="D190" s="31">
        <v>7</v>
      </c>
      <c r="E190" s="36">
        <v>32.857029091378735</v>
      </c>
      <c r="F190" s="36">
        <v>23.248290074891401</v>
      </c>
      <c r="G190" s="31">
        <v>0</v>
      </c>
      <c r="H190" s="31">
        <v>0</v>
      </c>
      <c r="I190" s="32">
        <v>0</v>
      </c>
      <c r="J190" s="31">
        <v>0</v>
      </c>
      <c r="K190" s="31">
        <v>0</v>
      </c>
    </row>
    <row r="191" spans="1:11" x14ac:dyDescent="0.25">
      <c r="A191" s="35" t="s">
        <v>124</v>
      </c>
      <c r="B191" s="31">
        <v>-1</v>
      </c>
      <c r="C191" s="31">
        <v>12</v>
      </c>
      <c r="D191" s="31">
        <v>7</v>
      </c>
      <c r="E191" s="36">
        <v>44.05242746190234</v>
      </c>
      <c r="F191" s="36">
        <v>36.824000016732974</v>
      </c>
      <c r="G191" s="31">
        <v>0</v>
      </c>
      <c r="H191" s="31">
        <v>0</v>
      </c>
      <c r="I191" s="32">
        <v>0</v>
      </c>
      <c r="J191" s="31">
        <v>0</v>
      </c>
      <c r="K191" s="31">
        <v>0</v>
      </c>
    </row>
    <row r="192" spans="1:11" x14ac:dyDescent="0.25">
      <c r="A192" s="35" t="s">
        <v>251</v>
      </c>
      <c r="B192" s="31">
        <v>-2</v>
      </c>
      <c r="C192" s="31">
        <v>3</v>
      </c>
      <c r="D192" s="31">
        <v>6</v>
      </c>
      <c r="E192" s="36">
        <v>42.890492269269082</v>
      </c>
      <c r="F192" s="36">
        <v>35.232057579017848</v>
      </c>
      <c r="G192" s="31">
        <v>0</v>
      </c>
      <c r="H192" s="31">
        <v>1</v>
      </c>
      <c r="I192" s="32">
        <v>46009</v>
      </c>
      <c r="J192" s="31">
        <v>0</v>
      </c>
      <c r="K192" s="31">
        <v>0</v>
      </c>
    </row>
    <row r="193" spans="1:11" x14ac:dyDescent="0.25">
      <c r="A193" s="35" t="s">
        <v>269</v>
      </c>
      <c r="B193" s="31">
        <v>-5</v>
      </c>
      <c r="C193" s="31">
        <v>3</v>
      </c>
      <c r="D193" s="31">
        <v>2</v>
      </c>
      <c r="E193" s="36">
        <v>99.988779767376428</v>
      </c>
      <c r="F193" s="36">
        <v>0</v>
      </c>
      <c r="G193" s="31">
        <v>993</v>
      </c>
      <c r="H193" s="31">
        <v>0</v>
      </c>
      <c r="I193" s="32">
        <v>0</v>
      </c>
      <c r="J193" s="31">
        <v>45958</v>
      </c>
      <c r="K193" s="31">
        <v>0</v>
      </c>
    </row>
    <row r="194" spans="1:11" x14ac:dyDescent="0.25">
      <c r="A194" s="35" t="s">
        <v>198</v>
      </c>
      <c r="B194" s="31">
        <v>-5</v>
      </c>
      <c r="C194" s="31">
        <v>12</v>
      </c>
      <c r="D194" s="31">
        <v>2</v>
      </c>
      <c r="E194" s="36">
        <v>60.621792691801453</v>
      </c>
      <c r="F194" s="36">
        <v>86.828583995304001</v>
      </c>
      <c r="G194" s="31">
        <v>54</v>
      </c>
      <c r="H194" s="31">
        <v>0</v>
      </c>
      <c r="I194" s="32">
        <v>0</v>
      </c>
      <c r="J194" s="31">
        <v>45987</v>
      </c>
      <c r="K194" s="31">
        <v>0</v>
      </c>
    </row>
    <row r="195" spans="1:11" x14ac:dyDescent="0.25">
      <c r="A195" s="35" t="s">
        <v>122</v>
      </c>
      <c r="B195" s="31">
        <v>-5</v>
      </c>
      <c r="C195" s="31">
        <v>6</v>
      </c>
      <c r="D195" s="31">
        <v>2</v>
      </c>
      <c r="E195" s="36">
        <v>99.937652644534111</v>
      </c>
      <c r="F195" s="36">
        <v>0</v>
      </c>
      <c r="G195" s="31">
        <v>946</v>
      </c>
      <c r="H195" s="31">
        <v>0</v>
      </c>
      <c r="I195" s="32">
        <v>0</v>
      </c>
      <c r="J195" s="31">
        <v>45958</v>
      </c>
      <c r="K195" s="31">
        <v>0</v>
      </c>
    </row>
    <row r="196" spans="1:11" x14ac:dyDescent="0.25">
      <c r="A196" s="35" t="s">
        <v>548</v>
      </c>
      <c r="B196" s="31">
        <v>2.9166666666666665</v>
      </c>
      <c r="C196" s="31">
        <v>1689</v>
      </c>
      <c r="D196" s="31">
        <v>641</v>
      </c>
      <c r="E196" s="36">
        <v>56.833684434918815</v>
      </c>
      <c r="F196" s="36">
        <v>64.338243235075865</v>
      </c>
      <c r="G196" s="31">
        <v>26.6875</v>
      </c>
      <c r="H196" s="31">
        <v>5.208333333333333E-3</v>
      </c>
      <c r="I196" s="32">
        <v>8152.916666666667</v>
      </c>
      <c r="J196" s="31">
        <v>33787.302083333336</v>
      </c>
      <c r="K196" s="31">
        <v>16777.71875</v>
      </c>
    </row>
    <row r="197" spans="1:11" x14ac:dyDescent="0.25">
      <c r="C197" s="31"/>
      <c r="D197" s="31"/>
      <c r="I197" s="31"/>
      <c r="J197" s="31"/>
      <c r="K197" s="31"/>
    </row>
    <row r="198" spans="1:11" x14ac:dyDescent="0.25">
      <c r="C198" s="31"/>
      <c r="D198" s="31"/>
      <c r="I198" s="31"/>
      <c r="J198" s="31"/>
      <c r="K198" s="31"/>
    </row>
    <row r="199" spans="1:11" x14ac:dyDescent="0.25">
      <c r="C199" s="31"/>
      <c r="D199" s="31"/>
      <c r="I199" s="31"/>
      <c r="J199" s="31"/>
      <c r="K199" s="31"/>
    </row>
    <row r="200" spans="1:11" x14ac:dyDescent="0.25">
      <c r="C200" s="31"/>
      <c r="D200" s="31"/>
      <c r="I200" s="31"/>
      <c r="J200" s="31"/>
      <c r="K200" s="31"/>
    </row>
    <row r="201" spans="1:11" x14ac:dyDescent="0.25">
      <c r="C201" s="31"/>
      <c r="D201" s="31"/>
      <c r="I201" s="31"/>
      <c r="J201" s="31"/>
      <c r="K201" s="31"/>
    </row>
    <row r="202" spans="1:11" x14ac:dyDescent="0.25">
      <c r="C202" s="31"/>
      <c r="D202" s="31"/>
      <c r="I202" s="31"/>
      <c r="J202" s="31"/>
      <c r="K202" s="31"/>
    </row>
    <row r="203" spans="1:11" x14ac:dyDescent="0.25">
      <c r="C203" s="31"/>
      <c r="D203" s="31"/>
      <c r="I203" s="31"/>
      <c r="J203" s="31"/>
      <c r="K203" s="31"/>
    </row>
    <row r="204" spans="1:11" x14ac:dyDescent="0.25">
      <c r="C204" s="31"/>
      <c r="D204" s="31"/>
      <c r="I204" s="31"/>
      <c r="J204" s="31"/>
      <c r="K204" s="31"/>
    </row>
    <row r="205" spans="1:11" x14ac:dyDescent="0.25">
      <c r="C205" s="31"/>
      <c r="D205" s="31"/>
      <c r="I205" s="31"/>
      <c r="J205" s="31"/>
      <c r="K205" s="31"/>
    </row>
    <row r="206" spans="1:11" x14ac:dyDescent="0.25">
      <c r="C206" s="31"/>
      <c r="D206" s="31"/>
      <c r="I206" s="31"/>
      <c r="J206" s="31"/>
      <c r="K206" s="31"/>
    </row>
    <row r="207" spans="1:11" x14ac:dyDescent="0.25">
      <c r="C207" s="31"/>
      <c r="D207" s="31"/>
      <c r="I207" s="31"/>
      <c r="J207" s="31"/>
      <c r="K207" s="31"/>
    </row>
    <row r="208" spans="1:11" x14ac:dyDescent="0.25">
      <c r="C208" s="31"/>
      <c r="D208" s="31"/>
      <c r="I208" s="31"/>
      <c r="J208" s="31"/>
      <c r="K208" s="31"/>
    </row>
    <row r="209" spans="3:11" x14ac:dyDescent="0.25">
      <c r="C209" s="31"/>
      <c r="D209" s="31"/>
      <c r="I209" s="31"/>
      <c r="J209" s="31"/>
      <c r="K209" s="31"/>
    </row>
    <row r="210" spans="3:11" x14ac:dyDescent="0.25">
      <c r="C210" s="31"/>
      <c r="D210" s="31"/>
      <c r="I210" s="31"/>
      <c r="J210" s="31"/>
      <c r="K210" s="31"/>
    </row>
    <row r="211" spans="3:11" x14ac:dyDescent="0.25">
      <c r="C211" s="31"/>
      <c r="D211" s="31"/>
      <c r="I211" s="31"/>
      <c r="J211" s="31"/>
      <c r="K211" s="31"/>
    </row>
    <row r="212" spans="3:11" x14ac:dyDescent="0.25">
      <c r="C212" s="31"/>
      <c r="D212" s="31"/>
      <c r="I212" s="31"/>
      <c r="J212" s="31"/>
      <c r="K212" s="31"/>
    </row>
    <row r="213" spans="3:11" x14ac:dyDescent="0.25">
      <c r="C213" s="31"/>
      <c r="D213" s="31"/>
      <c r="I213" s="31"/>
      <c r="J213" s="31"/>
      <c r="K213" s="31"/>
    </row>
    <row r="214" spans="3:11" x14ac:dyDescent="0.25">
      <c r="C214" s="31"/>
      <c r="D214" s="31"/>
      <c r="I214" s="31"/>
      <c r="J214" s="31"/>
      <c r="K214" s="31"/>
    </row>
    <row r="215" spans="3:11" x14ac:dyDescent="0.25">
      <c r="C215" s="31"/>
      <c r="D215" s="31"/>
      <c r="I215" s="31"/>
      <c r="J215" s="31"/>
      <c r="K215" s="31"/>
    </row>
    <row r="216" spans="3:11" x14ac:dyDescent="0.25">
      <c r="C216" s="31"/>
      <c r="D216" s="31"/>
      <c r="I216" s="31"/>
      <c r="J216" s="31"/>
      <c r="K216" s="31"/>
    </row>
    <row r="217" spans="3:11" x14ac:dyDescent="0.25">
      <c r="C217" s="31"/>
      <c r="D217" s="31"/>
      <c r="I217" s="31"/>
      <c r="J217" s="31"/>
      <c r="K217" s="31"/>
    </row>
    <row r="218" spans="3:11" x14ac:dyDescent="0.25">
      <c r="C218" s="31"/>
      <c r="D218" s="31"/>
      <c r="I218" s="31"/>
      <c r="J218" s="31"/>
      <c r="K218" s="31"/>
    </row>
    <row r="219" spans="3:11" x14ac:dyDescent="0.25">
      <c r="C219" s="31"/>
      <c r="D219" s="31"/>
      <c r="I219" s="31"/>
      <c r="J219" s="31"/>
      <c r="K219" s="31"/>
    </row>
    <row r="220" spans="3:11" x14ac:dyDescent="0.25">
      <c r="C220" s="31"/>
      <c r="D220" s="31"/>
      <c r="I220" s="31"/>
      <c r="J220" s="31"/>
      <c r="K220" s="31"/>
    </row>
    <row r="221" spans="3:11" x14ac:dyDescent="0.25">
      <c r="C221" s="31"/>
      <c r="D221" s="31"/>
      <c r="I221" s="31"/>
      <c r="J221" s="31"/>
      <c r="K221" s="31"/>
    </row>
    <row r="222" spans="3:11" x14ac:dyDescent="0.25">
      <c r="C222" s="31"/>
      <c r="D222" s="31"/>
      <c r="I222" s="31"/>
      <c r="J222" s="31"/>
      <c r="K222" s="31"/>
    </row>
    <row r="223" spans="3:11" x14ac:dyDescent="0.25">
      <c r="C223" s="31"/>
      <c r="D223" s="31"/>
      <c r="I223" s="31"/>
      <c r="J223" s="31"/>
      <c r="K223" s="31"/>
    </row>
    <row r="224" spans="3:11" x14ac:dyDescent="0.25">
      <c r="C224" s="31"/>
      <c r="D224" s="31"/>
      <c r="I224" s="31"/>
      <c r="J224" s="31"/>
      <c r="K224" s="31"/>
    </row>
    <row r="225" spans="3:11" x14ac:dyDescent="0.25">
      <c r="C225" s="31"/>
      <c r="D225" s="31"/>
      <c r="I225" s="31"/>
      <c r="J225" s="31"/>
      <c r="K225" s="31"/>
    </row>
    <row r="226" spans="3:11" x14ac:dyDescent="0.25">
      <c r="C226" s="31"/>
      <c r="D226" s="31"/>
      <c r="I226" s="31"/>
      <c r="J226" s="31"/>
      <c r="K226" s="31"/>
    </row>
    <row r="227" spans="3:11" x14ac:dyDescent="0.25">
      <c r="C227" s="31"/>
      <c r="D227" s="31"/>
      <c r="I227" s="31"/>
      <c r="J227" s="31"/>
      <c r="K227" s="31"/>
    </row>
    <row r="228" spans="3:11" x14ac:dyDescent="0.25">
      <c r="C228" s="31"/>
      <c r="D228" s="31"/>
      <c r="I228" s="31"/>
      <c r="J228" s="31"/>
      <c r="K228" s="31"/>
    </row>
    <row r="229" spans="3:11" x14ac:dyDescent="0.25">
      <c r="C229" s="31"/>
      <c r="D229" s="31"/>
      <c r="I229" s="31"/>
      <c r="J229" s="31"/>
      <c r="K229" s="31"/>
    </row>
    <row r="230" spans="3:11" x14ac:dyDescent="0.25">
      <c r="C230" s="31"/>
      <c r="D230" s="31"/>
      <c r="I230" s="31"/>
      <c r="J230" s="31"/>
      <c r="K230" s="31"/>
    </row>
    <row r="231" spans="3:11" x14ac:dyDescent="0.25">
      <c r="C231" s="31"/>
      <c r="D231" s="31"/>
      <c r="I231" s="31"/>
      <c r="J231" s="31"/>
      <c r="K231" s="31"/>
    </row>
    <row r="232" spans="3:11" x14ac:dyDescent="0.25">
      <c r="C232" s="31"/>
      <c r="D232" s="31"/>
      <c r="I232" s="31"/>
      <c r="J232" s="31"/>
      <c r="K232" s="31"/>
    </row>
    <row r="233" spans="3:11" x14ac:dyDescent="0.25">
      <c r="C233" s="31"/>
      <c r="D233" s="31"/>
      <c r="I233" s="31"/>
      <c r="J233" s="31"/>
      <c r="K233" s="31"/>
    </row>
    <row r="234" spans="3:11" x14ac:dyDescent="0.25">
      <c r="C234" s="31"/>
      <c r="D234" s="31"/>
      <c r="I234" s="31"/>
      <c r="J234" s="31"/>
      <c r="K234" s="31"/>
    </row>
    <row r="235" spans="3:11" x14ac:dyDescent="0.25">
      <c r="C235" s="31"/>
      <c r="D235" s="31"/>
      <c r="I235" s="31"/>
      <c r="J235" s="31"/>
      <c r="K235" s="31"/>
    </row>
    <row r="236" spans="3:11" x14ac:dyDescent="0.25">
      <c r="C236" s="31"/>
      <c r="D236" s="31"/>
      <c r="I236" s="31"/>
      <c r="J236" s="31"/>
      <c r="K236" s="31"/>
    </row>
    <row r="237" spans="3:11" x14ac:dyDescent="0.25">
      <c r="C237" s="31"/>
      <c r="D237" s="31"/>
      <c r="I237" s="31"/>
      <c r="J237" s="31"/>
      <c r="K237" s="31"/>
    </row>
    <row r="238" spans="3:11" x14ac:dyDescent="0.25">
      <c r="C238" s="31"/>
      <c r="D238" s="31"/>
      <c r="I238" s="31"/>
      <c r="J238" s="31"/>
      <c r="K238" s="31"/>
    </row>
    <row r="239" spans="3:11" x14ac:dyDescent="0.25">
      <c r="C239" s="31"/>
      <c r="D239" s="31"/>
      <c r="I239" s="31"/>
      <c r="J239" s="31"/>
      <c r="K239" s="31"/>
    </row>
    <row r="240" spans="3:11" x14ac:dyDescent="0.25">
      <c r="C240" s="31"/>
      <c r="D240" s="31"/>
      <c r="I240" s="31"/>
      <c r="J240" s="31"/>
      <c r="K240" s="31"/>
    </row>
    <row r="241" spans="3:11" x14ac:dyDescent="0.25">
      <c r="C241" s="31"/>
      <c r="D241" s="31"/>
      <c r="I241" s="31"/>
      <c r="J241" s="31"/>
      <c r="K241" s="31"/>
    </row>
    <row r="242" spans="3:11" x14ac:dyDescent="0.25">
      <c r="C242" s="31"/>
      <c r="D242" s="31"/>
      <c r="I242" s="31"/>
      <c r="J242" s="31"/>
      <c r="K242" s="31"/>
    </row>
    <row r="243" spans="3:11" x14ac:dyDescent="0.25">
      <c r="C243" s="31"/>
      <c r="D243" s="31"/>
      <c r="I243" s="31"/>
      <c r="J243" s="31"/>
      <c r="K243" s="31"/>
    </row>
    <row r="244" spans="3:11" x14ac:dyDescent="0.25">
      <c r="C244" s="31"/>
      <c r="D244" s="31"/>
      <c r="I244" s="31"/>
      <c r="J244" s="31"/>
      <c r="K244" s="31"/>
    </row>
    <row r="245" spans="3:11" x14ac:dyDescent="0.25">
      <c r="C245" s="31"/>
      <c r="D245" s="31"/>
      <c r="I245" s="31"/>
      <c r="J245" s="31"/>
      <c r="K245" s="31"/>
    </row>
    <row r="246" spans="3:11" x14ac:dyDescent="0.25">
      <c r="C246" s="31"/>
      <c r="D246" s="31"/>
      <c r="I246" s="31"/>
      <c r="J246" s="31"/>
      <c r="K246" s="31"/>
    </row>
    <row r="247" spans="3:11" x14ac:dyDescent="0.25">
      <c r="C247" s="31"/>
      <c r="D247" s="31"/>
      <c r="I247" s="31"/>
      <c r="J247" s="31"/>
      <c r="K247" s="31"/>
    </row>
    <row r="248" spans="3:11" x14ac:dyDescent="0.25">
      <c r="C248" s="31"/>
      <c r="D248" s="31"/>
      <c r="I248" s="31"/>
      <c r="J248" s="31"/>
      <c r="K248" s="31"/>
    </row>
    <row r="249" spans="3:11" x14ac:dyDescent="0.25">
      <c r="C249" s="31"/>
      <c r="D249" s="31"/>
      <c r="I249" s="31"/>
      <c r="J249" s="31"/>
      <c r="K249" s="31"/>
    </row>
    <row r="250" spans="3:11" x14ac:dyDescent="0.25">
      <c r="C250" s="31"/>
      <c r="D250" s="31"/>
      <c r="I250" s="31"/>
      <c r="J250" s="31"/>
      <c r="K250" s="31"/>
    </row>
    <row r="251" spans="3:11" x14ac:dyDescent="0.25">
      <c r="C251" s="31"/>
      <c r="D251" s="31"/>
      <c r="I251" s="31"/>
      <c r="J251" s="31"/>
      <c r="K251" s="31"/>
    </row>
    <row r="252" spans="3:11" x14ac:dyDescent="0.25">
      <c r="C252" s="31"/>
      <c r="D252" s="31"/>
      <c r="I252" s="31"/>
      <c r="J252" s="31"/>
      <c r="K252" s="31"/>
    </row>
    <row r="253" spans="3:11" x14ac:dyDescent="0.25">
      <c r="C253" s="31"/>
      <c r="D253" s="31"/>
      <c r="I253" s="31"/>
      <c r="J253" s="31"/>
      <c r="K253" s="31"/>
    </row>
    <row r="254" spans="3:11" x14ac:dyDescent="0.25">
      <c r="C254" s="31"/>
      <c r="D254" s="31"/>
      <c r="I254" s="31"/>
      <c r="J254" s="31"/>
      <c r="K254" s="31"/>
    </row>
    <row r="255" spans="3:11" x14ac:dyDescent="0.25">
      <c r="C255" s="31"/>
      <c r="D255" s="31"/>
      <c r="I255" s="31"/>
      <c r="J255" s="31"/>
      <c r="K255" s="31"/>
    </row>
    <row r="256" spans="3:11" x14ac:dyDescent="0.25">
      <c r="C256" s="31"/>
      <c r="D256" s="31"/>
      <c r="I256" s="31"/>
      <c r="J256" s="31"/>
      <c r="K256" s="31"/>
    </row>
    <row r="257" spans="3:11" x14ac:dyDescent="0.25">
      <c r="C257" s="31"/>
      <c r="D257" s="31"/>
      <c r="I257" s="31"/>
      <c r="J257" s="31"/>
      <c r="K257" s="31"/>
    </row>
    <row r="258" spans="3:11" x14ac:dyDescent="0.25">
      <c r="C258" s="31"/>
      <c r="D258" s="31"/>
      <c r="I258" s="31"/>
      <c r="J258" s="31"/>
      <c r="K258" s="31"/>
    </row>
    <row r="259" spans="3:11" x14ac:dyDescent="0.25">
      <c r="C259" s="31"/>
      <c r="D259" s="31"/>
      <c r="I259" s="31"/>
      <c r="J259" s="31"/>
      <c r="K259" s="31"/>
    </row>
    <row r="260" spans="3:11" x14ac:dyDescent="0.25">
      <c r="C260" s="31"/>
      <c r="D260" s="31"/>
      <c r="I260" s="31"/>
      <c r="J260" s="31"/>
      <c r="K260" s="31"/>
    </row>
    <row r="261" spans="3:11" x14ac:dyDescent="0.25">
      <c r="C261" s="31"/>
      <c r="D261" s="31"/>
      <c r="I261" s="31"/>
      <c r="J261" s="31"/>
      <c r="K261" s="31"/>
    </row>
    <row r="262" spans="3:11" x14ac:dyDescent="0.25">
      <c r="C262" s="31"/>
      <c r="D262" s="31"/>
      <c r="I262" s="31"/>
      <c r="J262" s="31"/>
      <c r="K262" s="31"/>
    </row>
    <row r="263" spans="3:11" x14ac:dyDescent="0.25">
      <c r="C263" s="31"/>
      <c r="D263" s="31"/>
      <c r="I263" s="31"/>
      <c r="J263" s="31"/>
      <c r="K263" s="31"/>
    </row>
    <row r="264" spans="3:11" x14ac:dyDescent="0.25">
      <c r="C264" s="31"/>
      <c r="D264" s="31"/>
      <c r="I264" s="31"/>
      <c r="J264" s="31"/>
      <c r="K264" s="31"/>
    </row>
    <row r="265" spans="3:11" x14ac:dyDescent="0.25">
      <c r="C265" s="31"/>
      <c r="D265" s="31"/>
      <c r="I265" s="31"/>
      <c r="J265" s="31"/>
      <c r="K265" s="31"/>
    </row>
    <row r="266" spans="3:11" x14ac:dyDescent="0.25">
      <c r="C266" s="31"/>
      <c r="D266" s="31"/>
      <c r="I266" s="31"/>
      <c r="J266" s="31"/>
      <c r="K266" s="31"/>
    </row>
    <row r="267" spans="3:11" x14ac:dyDescent="0.25">
      <c r="C267" s="31"/>
      <c r="D267" s="31"/>
      <c r="I267" s="31"/>
      <c r="J267" s="31"/>
      <c r="K267" s="31"/>
    </row>
    <row r="268" spans="3:11" x14ac:dyDescent="0.25">
      <c r="C268" s="31"/>
      <c r="D268" s="31"/>
      <c r="I268" s="31"/>
      <c r="J268" s="31"/>
      <c r="K268" s="31"/>
    </row>
    <row r="269" spans="3:11" x14ac:dyDescent="0.25">
      <c r="C269" s="31"/>
      <c r="D269" s="31"/>
      <c r="I269" s="31"/>
      <c r="J269" s="31"/>
      <c r="K269" s="31"/>
    </row>
    <row r="270" spans="3:11" x14ac:dyDescent="0.25">
      <c r="C270" s="31"/>
      <c r="D270" s="31"/>
      <c r="I270" s="31"/>
      <c r="J270" s="31"/>
      <c r="K270" s="31"/>
    </row>
    <row r="271" spans="3:11" x14ac:dyDescent="0.25">
      <c r="C271" s="31"/>
      <c r="D271" s="31"/>
      <c r="I271" s="31"/>
      <c r="J271" s="31"/>
      <c r="K271" s="31"/>
    </row>
    <row r="272" spans="3:11" x14ac:dyDescent="0.25">
      <c r="C272" s="31"/>
      <c r="D272" s="31"/>
      <c r="I272" s="31"/>
      <c r="J272" s="31"/>
      <c r="K272" s="31"/>
    </row>
    <row r="273" spans="3:11" x14ac:dyDescent="0.25">
      <c r="C273" s="31"/>
      <c r="D273" s="31"/>
      <c r="I273" s="31"/>
      <c r="J273" s="31"/>
      <c r="K273" s="31"/>
    </row>
    <row r="274" spans="3:11" x14ac:dyDescent="0.25">
      <c r="C274" s="31"/>
      <c r="D274" s="31"/>
      <c r="I274" s="31"/>
      <c r="J274" s="31"/>
      <c r="K274" s="31"/>
    </row>
    <row r="275" spans="3:11" x14ac:dyDescent="0.25">
      <c r="C275" s="31"/>
      <c r="D275" s="31"/>
      <c r="I275" s="31"/>
      <c r="J275" s="31"/>
      <c r="K275" s="31"/>
    </row>
    <row r="276" spans="3:11" x14ac:dyDescent="0.25">
      <c r="C276" s="31"/>
      <c r="D276" s="31"/>
      <c r="I276" s="31"/>
      <c r="J276" s="31"/>
      <c r="K276" s="31"/>
    </row>
    <row r="277" spans="3:11" x14ac:dyDescent="0.25">
      <c r="C277" s="31"/>
      <c r="D277" s="31"/>
      <c r="I277" s="31"/>
      <c r="J277" s="31"/>
      <c r="K277" s="31"/>
    </row>
    <row r="278" spans="3:11" x14ac:dyDescent="0.25">
      <c r="C278" s="31"/>
      <c r="D278" s="31"/>
      <c r="I278" s="31"/>
      <c r="J278" s="31"/>
      <c r="K278" s="31"/>
    </row>
    <row r="279" spans="3:11" x14ac:dyDescent="0.25">
      <c r="C279" s="31"/>
      <c r="D279" s="31"/>
      <c r="I279" s="31"/>
      <c r="J279" s="31"/>
      <c r="K279" s="31"/>
    </row>
    <row r="280" spans="3:11" x14ac:dyDescent="0.25">
      <c r="C280" s="31"/>
      <c r="D280" s="31"/>
      <c r="I280" s="31"/>
      <c r="J280" s="31"/>
      <c r="K280" s="31"/>
    </row>
    <row r="281" spans="3:11" x14ac:dyDescent="0.25">
      <c r="C281" s="31"/>
      <c r="D281" s="31"/>
      <c r="I281" s="31"/>
      <c r="J281" s="31"/>
      <c r="K281" s="31"/>
    </row>
    <row r="282" spans="3:11" x14ac:dyDescent="0.25">
      <c r="C282" s="31"/>
      <c r="D282" s="31"/>
      <c r="I282" s="31"/>
      <c r="J282" s="31"/>
      <c r="K282" s="31"/>
    </row>
    <row r="283" spans="3:11" x14ac:dyDescent="0.25">
      <c r="C283" s="31"/>
      <c r="D283" s="31"/>
      <c r="I283" s="31"/>
      <c r="J283" s="31"/>
      <c r="K283" s="31"/>
    </row>
    <row r="284" spans="3:11" x14ac:dyDescent="0.25">
      <c r="C284" s="31"/>
      <c r="D284" s="31"/>
      <c r="I284" s="31"/>
      <c r="J284" s="31"/>
      <c r="K284" s="31"/>
    </row>
    <row r="285" spans="3:11" x14ac:dyDescent="0.25">
      <c r="C285" s="31"/>
      <c r="D285" s="31"/>
      <c r="I285" s="31"/>
      <c r="J285" s="31"/>
      <c r="K285" s="31"/>
    </row>
    <row r="286" spans="3:11" x14ac:dyDescent="0.25">
      <c r="C286" s="31"/>
      <c r="D286" s="31"/>
      <c r="I286" s="31"/>
      <c r="J286" s="31"/>
      <c r="K286" s="31"/>
    </row>
    <row r="287" spans="3:11" x14ac:dyDescent="0.25">
      <c r="C287" s="31"/>
      <c r="D287" s="31"/>
      <c r="I287" s="31"/>
      <c r="J287" s="31"/>
      <c r="K287" s="31"/>
    </row>
    <row r="288" spans="3:11" x14ac:dyDescent="0.25">
      <c r="C288" s="31"/>
      <c r="D288" s="31"/>
      <c r="I288" s="31"/>
      <c r="J288" s="31"/>
      <c r="K288" s="31"/>
    </row>
    <row r="289" spans="3:11" x14ac:dyDescent="0.25">
      <c r="C289" s="31"/>
      <c r="D289" s="31"/>
      <c r="I289" s="31"/>
      <c r="J289" s="31"/>
      <c r="K289" s="31"/>
    </row>
    <row r="290" spans="3:11" x14ac:dyDescent="0.25">
      <c r="C290" s="31"/>
      <c r="D290" s="31"/>
      <c r="I290" s="31"/>
      <c r="J290" s="31"/>
      <c r="K290" s="31"/>
    </row>
    <row r="291" spans="3:11" x14ac:dyDescent="0.25">
      <c r="C291" s="31"/>
      <c r="D291" s="31"/>
      <c r="I291" s="31"/>
      <c r="J291" s="31"/>
      <c r="K291" s="31"/>
    </row>
    <row r="292" spans="3:11" x14ac:dyDescent="0.25">
      <c r="C292" s="31"/>
      <c r="D292" s="31"/>
      <c r="I292" s="31"/>
      <c r="J292" s="31"/>
      <c r="K292" s="31"/>
    </row>
    <row r="293" spans="3:11" x14ac:dyDescent="0.25">
      <c r="C293" s="31"/>
      <c r="D293" s="31"/>
      <c r="I293" s="31"/>
      <c r="J293" s="31"/>
      <c r="K293" s="31"/>
    </row>
    <row r="294" spans="3:11" x14ac:dyDescent="0.25">
      <c r="C294" s="31"/>
      <c r="D294" s="31"/>
      <c r="I294" s="31"/>
      <c r="J294" s="31"/>
      <c r="K294" s="31"/>
    </row>
    <row r="295" spans="3:11" x14ac:dyDescent="0.25">
      <c r="C295" s="31"/>
      <c r="D295" s="31"/>
      <c r="I295" s="31"/>
      <c r="J295" s="31"/>
      <c r="K295" s="31"/>
    </row>
    <row r="296" spans="3:11" x14ac:dyDescent="0.25">
      <c r="C296" s="31"/>
      <c r="D296" s="31"/>
      <c r="I296" s="31"/>
      <c r="J296" s="31"/>
      <c r="K296" s="31"/>
    </row>
    <row r="297" spans="3:11" x14ac:dyDescent="0.25">
      <c r="C297" s="31"/>
      <c r="D297" s="31"/>
      <c r="I297" s="31"/>
      <c r="J297" s="31"/>
      <c r="K297" s="31"/>
    </row>
    <row r="298" spans="3:11" x14ac:dyDescent="0.25">
      <c r="C298" s="31"/>
      <c r="D298" s="31"/>
      <c r="I298" s="31"/>
      <c r="J298" s="31"/>
      <c r="K298" s="31"/>
    </row>
    <row r="299" spans="3:11" x14ac:dyDescent="0.25">
      <c r="C299" s="31"/>
      <c r="D299" s="31"/>
      <c r="I299" s="31"/>
      <c r="J299" s="31"/>
      <c r="K299" s="31"/>
    </row>
    <row r="300" spans="3:11" x14ac:dyDescent="0.25">
      <c r="C300" s="31"/>
      <c r="D300" s="31"/>
      <c r="I300" s="31"/>
      <c r="J300" s="31"/>
      <c r="K300" s="31"/>
    </row>
    <row r="301" spans="3:11" x14ac:dyDescent="0.25">
      <c r="C301" s="31"/>
      <c r="D301" s="31"/>
      <c r="I301" s="31"/>
      <c r="J301" s="31"/>
      <c r="K301" s="31"/>
    </row>
    <row r="302" spans="3:11" x14ac:dyDescent="0.25">
      <c r="C302" s="31"/>
      <c r="D302" s="31"/>
      <c r="I302" s="31"/>
      <c r="J302" s="31"/>
      <c r="K302" s="31"/>
    </row>
    <row r="303" spans="3:11" x14ac:dyDescent="0.25">
      <c r="C303" s="31"/>
      <c r="D303" s="31"/>
      <c r="I303" s="31"/>
      <c r="J303" s="31"/>
      <c r="K303" s="31"/>
    </row>
    <row r="304" spans="3:11" x14ac:dyDescent="0.25">
      <c r="C304" s="31"/>
      <c r="D304" s="31"/>
      <c r="I304" s="31"/>
      <c r="J304" s="31"/>
      <c r="K304" s="31"/>
    </row>
    <row r="305" spans="3:11" x14ac:dyDescent="0.25">
      <c r="C305" s="31"/>
      <c r="D305" s="31"/>
      <c r="I305" s="31"/>
      <c r="J305" s="31"/>
      <c r="K305" s="31"/>
    </row>
    <row r="306" spans="3:11" x14ac:dyDescent="0.25">
      <c r="C306" s="31"/>
      <c r="D306" s="31"/>
      <c r="I306" s="31"/>
      <c r="J306" s="31"/>
      <c r="K306" s="31"/>
    </row>
    <row r="307" spans="3:11" x14ac:dyDescent="0.25">
      <c r="C307" s="31"/>
      <c r="D307" s="31"/>
      <c r="I307" s="31"/>
      <c r="J307" s="31"/>
      <c r="K307" s="31"/>
    </row>
    <row r="308" spans="3:11" x14ac:dyDescent="0.25">
      <c r="C308" s="31"/>
      <c r="D308" s="31"/>
      <c r="I308" s="31"/>
      <c r="J308" s="31"/>
      <c r="K308" s="31"/>
    </row>
    <row r="309" spans="3:11" x14ac:dyDescent="0.25">
      <c r="C309" s="31"/>
      <c r="D309" s="31"/>
      <c r="I309" s="31"/>
      <c r="J309" s="31"/>
      <c r="K309" s="31"/>
    </row>
    <row r="310" spans="3:11" x14ac:dyDescent="0.25">
      <c r="C310" s="31"/>
      <c r="D310" s="31"/>
      <c r="I310" s="31"/>
      <c r="J310" s="31"/>
      <c r="K310" s="31"/>
    </row>
    <row r="311" spans="3:11" x14ac:dyDescent="0.25">
      <c r="C311" s="31"/>
      <c r="D311" s="31"/>
      <c r="I311" s="31"/>
      <c r="J311" s="31"/>
      <c r="K311" s="31"/>
    </row>
    <row r="312" spans="3:11" x14ac:dyDescent="0.25">
      <c r="C312" s="31"/>
      <c r="D312" s="31"/>
      <c r="I312" s="31"/>
      <c r="J312" s="31"/>
      <c r="K312" s="31"/>
    </row>
    <row r="313" spans="3:11" x14ac:dyDescent="0.25">
      <c r="C313" s="31"/>
      <c r="D313" s="31"/>
      <c r="I313" s="31"/>
      <c r="J313" s="31"/>
      <c r="K313" s="31"/>
    </row>
    <row r="314" spans="3:11" x14ac:dyDescent="0.25">
      <c r="C314" s="31"/>
      <c r="D314" s="31"/>
      <c r="I314" s="31"/>
      <c r="J314" s="31"/>
      <c r="K314" s="31"/>
    </row>
    <row r="315" spans="3:11" x14ac:dyDescent="0.25">
      <c r="C315" s="31"/>
      <c r="D315" s="31"/>
      <c r="I315" s="31"/>
      <c r="J315" s="31"/>
      <c r="K315" s="31"/>
    </row>
    <row r="316" spans="3:11" x14ac:dyDescent="0.25">
      <c r="C316" s="31"/>
      <c r="D316" s="31"/>
      <c r="I316" s="31"/>
      <c r="J316" s="31"/>
      <c r="K316" s="31"/>
    </row>
    <row r="317" spans="3:11" x14ac:dyDescent="0.25">
      <c r="C317" s="31"/>
      <c r="D317" s="31"/>
      <c r="I317" s="31"/>
      <c r="J317" s="31"/>
      <c r="K317" s="31"/>
    </row>
    <row r="318" spans="3:11" x14ac:dyDescent="0.25">
      <c r="C318" s="31"/>
      <c r="D318" s="31"/>
      <c r="I318" s="31"/>
      <c r="J318" s="31"/>
      <c r="K318" s="31"/>
    </row>
    <row r="319" spans="3:11" x14ac:dyDescent="0.25">
      <c r="C319" s="31"/>
      <c r="D319" s="31"/>
      <c r="I319" s="31"/>
      <c r="J319" s="31"/>
      <c r="K319" s="31"/>
    </row>
    <row r="320" spans="3:11" x14ac:dyDescent="0.25">
      <c r="C320" s="31"/>
      <c r="D320" s="31"/>
      <c r="I320" s="31"/>
      <c r="J320" s="31"/>
      <c r="K320" s="31"/>
    </row>
    <row r="321" spans="3:11" x14ac:dyDescent="0.25">
      <c r="C321" s="31"/>
      <c r="D321" s="31"/>
      <c r="I321" s="31"/>
      <c r="J321" s="31"/>
      <c r="K321" s="31"/>
    </row>
    <row r="322" spans="3:11" x14ac:dyDescent="0.25">
      <c r="C322" s="31"/>
      <c r="D322" s="31"/>
      <c r="I322" s="31"/>
      <c r="J322" s="31"/>
      <c r="K322" s="31"/>
    </row>
    <row r="323" spans="3:11" x14ac:dyDescent="0.25">
      <c r="C323" s="31"/>
      <c r="D323" s="31"/>
      <c r="I323" s="31"/>
      <c r="J323" s="31"/>
      <c r="K323" s="31"/>
    </row>
    <row r="324" spans="3:11" x14ac:dyDescent="0.25">
      <c r="C324" s="31"/>
      <c r="D324" s="31"/>
      <c r="I324" s="31"/>
      <c r="J324" s="31"/>
      <c r="K324" s="31"/>
    </row>
    <row r="325" spans="3:11" x14ac:dyDescent="0.25">
      <c r="C325" s="31"/>
      <c r="D325" s="31"/>
      <c r="I325" s="31"/>
      <c r="J325" s="31"/>
      <c r="K325" s="31"/>
    </row>
    <row r="326" spans="3:11" x14ac:dyDescent="0.25">
      <c r="C326" s="31"/>
      <c r="D326" s="31"/>
      <c r="I326" s="31"/>
      <c r="J326" s="31"/>
      <c r="K326" s="31"/>
    </row>
    <row r="327" spans="3:11" x14ac:dyDescent="0.25">
      <c r="C327" s="31"/>
      <c r="D327" s="31"/>
      <c r="I327" s="31"/>
      <c r="J327" s="31"/>
      <c r="K327" s="31"/>
    </row>
    <row r="328" spans="3:11" x14ac:dyDescent="0.25">
      <c r="C328" s="31"/>
      <c r="D328" s="31"/>
      <c r="I328" s="31"/>
      <c r="J328" s="31"/>
      <c r="K328" s="31"/>
    </row>
    <row r="329" spans="3:11" x14ac:dyDescent="0.25">
      <c r="C329" s="31"/>
      <c r="D329" s="31"/>
      <c r="I329" s="31"/>
      <c r="J329" s="31"/>
      <c r="K329" s="31"/>
    </row>
    <row r="330" spans="3:11" x14ac:dyDescent="0.25">
      <c r="C330" s="31"/>
      <c r="D330" s="31"/>
      <c r="I330" s="31"/>
      <c r="J330" s="31"/>
      <c r="K330" s="31"/>
    </row>
    <row r="331" spans="3:11" x14ac:dyDescent="0.25">
      <c r="C331" s="31"/>
      <c r="D331" s="31"/>
      <c r="I331" s="31"/>
      <c r="J331" s="31"/>
      <c r="K331" s="31"/>
    </row>
    <row r="332" spans="3:11" x14ac:dyDescent="0.25">
      <c r="C332" s="31"/>
      <c r="D332" s="31"/>
      <c r="I332" s="31"/>
      <c r="J332" s="31"/>
      <c r="K332" s="31"/>
    </row>
    <row r="333" spans="3:11" x14ac:dyDescent="0.25">
      <c r="C333" s="31"/>
      <c r="D333" s="31"/>
      <c r="I333" s="31"/>
      <c r="J333" s="31"/>
      <c r="K333" s="31"/>
    </row>
    <row r="334" spans="3:11" x14ac:dyDescent="0.25">
      <c r="C334" s="31"/>
      <c r="D334" s="31"/>
      <c r="I334" s="31"/>
      <c r="J334" s="31"/>
      <c r="K334" s="31"/>
    </row>
    <row r="335" spans="3:11" x14ac:dyDescent="0.25">
      <c r="C335" s="31"/>
      <c r="D335" s="31"/>
      <c r="I335" s="31"/>
      <c r="J335" s="31"/>
      <c r="K335" s="31"/>
    </row>
    <row r="336" spans="3:11" x14ac:dyDescent="0.25">
      <c r="C336" s="31"/>
      <c r="D336" s="31"/>
      <c r="I336" s="31"/>
      <c r="J336" s="31"/>
      <c r="K336" s="31"/>
    </row>
    <row r="337" spans="3:11" x14ac:dyDescent="0.25">
      <c r="C337" s="31"/>
      <c r="D337" s="31"/>
      <c r="I337" s="31"/>
      <c r="J337" s="31"/>
      <c r="K337" s="31"/>
    </row>
    <row r="338" spans="3:11" x14ac:dyDescent="0.25">
      <c r="C338" s="31"/>
      <c r="D338" s="31"/>
      <c r="I338" s="31"/>
      <c r="J338" s="31"/>
      <c r="K338" s="31"/>
    </row>
    <row r="339" spans="3:11" x14ac:dyDescent="0.25">
      <c r="C339" s="31"/>
      <c r="D339" s="31"/>
      <c r="I339" s="31"/>
      <c r="J339" s="31"/>
      <c r="K339" s="31"/>
    </row>
    <row r="340" spans="3:11" x14ac:dyDescent="0.25">
      <c r="C340" s="31"/>
      <c r="D340" s="31"/>
      <c r="I340" s="31"/>
      <c r="J340" s="31"/>
      <c r="K340" s="31"/>
    </row>
    <row r="341" spans="3:11" x14ac:dyDescent="0.25">
      <c r="C341" s="31"/>
      <c r="D341" s="31"/>
      <c r="I341" s="31"/>
      <c r="J341" s="31"/>
      <c r="K341" s="31"/>
    </row>
    <row r="342" spans="3:11" x14ac:dyDescent="0.25">
      <c r="C342" s="31"/>
      <c r="D342" s="31"/>
      <c r="I342" s="31"/>
      <c r="J342" s="31"/>
      <c r="K342" s="31"/>
    </row>
    <row r="343" spans="3:11" x14ac:dyDescent="0.25">
      <c r="C343" s="31"/>
      <c r="D343" s="31"/>
      <c r="I343" s="31"/>
      <c r="J343" s="31"/>
      <c r="K343" s="31"/>
    </row>
    <row r="344" spans="3:11" x14ac:dyDescent="0.25">
      <c r="C344" s="31"/>
      <c r="D344" s="31"/>
      <c r="I344" s="31"/>
      <c r="J344" s="31"/>
      <c r="K344" s="31"/>
    </row>
    <row r="345" spans="3:11" x14ac:dyDescent="0.25">
      <c r="C345" s="31"/>
      <c r="D345" s="31"/>
      <c r="I345" s="31"/>
      <c r="J345" s="31"/>
      <c r="K345" s="31"/>
    </row>
    <row r="346" spans="3:11" x14ac:dyDescent="0.25">
      <c r="C346" s="31"/>
      <c r="D346" s="31"/>
      <c r="I346" s="31"/>
      <c r="J346" s="31"/>
      <c r="K346" s="31"/>
    </row>
    <row r="347" spans="3:11" x14ac:dyDescent="0.25">
      <c r="C347" s="31"/>
      <c r="D347" s="31"/>
      <c r="I347" s="31"/>
      <c r="J347" s="31"/>
      <c r="K347" s="31"/>
    </row>
    <row r="348" spans="3:11" x14ac:dyDescent="0.25">
      <c r="C348" s="31"/>
      <c r="D348" s="31"/>
      <c r="I348" s="31"/>
      <c r="J348" s="31"/>
      <c r="K348" s="31"/>
    </row>
    <row r="349" spans="3:11" x14ac:dyDescent="0.25">
      <c r="C349" s="31"/>
      <c r="D349" s="31"/>
      <c r="I349" s="31"/>
      <c r="J349" s="31"/>
      <c r="K349" s="31"/>
    </row>
    <row r="350" spans="3:11" x14ac:dyDescent="0.25">
      <c r="C350" s="31"/>
      <c r="D350" s="31"/>
      <c r="I350" s="31"/>
      <c r="J350" s="31"/>
      <c r="K350" s="31"/>
    </row>
    <row r="351" spans="3:11" x14ac:dyDescent="0.25">
      <c r="C351" s="31"/>
      <c r="D351" s="31"/>
      <c r="I351" s="31"/>
      <c r="J351" s="31"/>
      <c r="K351" s="31"/>
    </row>
    <row r="352" spans="3:11" x14ac:dyDescent="0.25">
      <c r="C352" s="31"/>
      <c r="D352" s="31"/>
      <c r="I352" s="31"/>
      <c r="J352" s="31"/>
      <c r="K352" s="31"/>
    </row>
    <row r="353" spans="3:11" x14ac:dyDescent="0.25">
      <c r="C353" s="31"/>
      <c r="D353" s="31"/>
      <c r="I353" s="31"/>
      <c r="J353" s="31"/>
      <c r="K353" s="31"/>
    </row>
    <row r="354" spans="3:11" x14ac:dyDescent="0.25">
      <c r="C354" s="31"/>
      <c r="D354" s="31"/>
      <c r="I354" s="31"/>
      <c r="J354" s="31"/>
      <c r="K354" s="31"/>
    </row>
    <row r="355" spans="3:11" x14ac:dyDescent="0.25">
      <c r="C355" s="31"/>
      <c r="D355" s="31"/>
      <c r="I355" s="31"/>
      <c r="J355" s="31"/>
      <c r="K355" s="31"/>
    </row>
    <row r="356" spans="3:11" x14ac:dyDescent="0.25">
      <c r="C356" s="31"/>
      <c r="D356" s="31"/>
      <c r="I356" s="31"/>
      <c r="J356" s="31"/>
      <c r="K356" s="31"/>
    </row>
    <row r="357" spans="3:11" x14ac:dyDescent="0.25">
      <c r="C357" s="31"/>
      <c r="D357" s="31"/>
      <c r="I357" s="31"/>
      <c r="J357" s="31"/>
      <c r="K357" s="31"/>
    </row>
    <row r="358" spans="3:11" x14ac:dyDescent="0.25">
      <c r="C358" s="31"/>
      <c r="D358" s="31"/>
      <c r="I358" s="31"/>
      <c r="J358" s="31"/>
      <c r="K358" s="31"/>
    </row>
    <row r="359" spans="3:11" x14ac:dyDescent="0.25">
      <c r="C359" s="31"/>
      <c r="D359" s="31"/>
      <c r="I359" s="31"/>
      <c r="J359" s="31"/>
      <c r="K359" s="31"/>
    </row>
    <row r="360" spans="3:11" x14ac:dyDescent="0.25">
      <c r="C360" s="31"/>
      <c r="D360" s="31"/>
      <c r="I360" s="31"/>
      <c r="J360" s="31"/>
      <c r="K360" s="31"/>
    </row>
    <row r="361" spans="3:11" x14ac:dyDescent="0.25">
      <c r="C361" s="31"/>
      <c r="D361" s="31"/>
      <c r="I361" s="31"/>
      <c r="J361" s="31"/>
      <c r="K361" s="31"/>
    </row>
    <row r="362" spans="3:11" x14ac:dyDescent="0.25">
      <c r="C362" s="31"/>
      <c r="D362" s="31"/>
      <c r="I362" s="31"/>
      <c r="J362" s="31"/>
      <c r="K362" s="31"/>
    </row>
    <row r="363" spans="3:11" x14ac:dyDescent="0.25">
      <c r="C363" s="31"/>
      <c r="D363" s="31"/>
      <c r="I363" s="31"/>
      <c r="J363" s="31"/>
      <c r="K363" s="31"/>
    </row>
    <row r="364" spans="3:11" x14ac:dyDescent="0.25">
      <c r="C364" s="31"/>
      <c r="D364" s="31"/>
      <c r="I364" s="31"/>
      <c r="J364" s="31"/>
      <c r="K364" s="31"/>
    </row>
    <row r="365" spans="3:11" x14ac:dyDescent="0.25">
      <c r="C365" s="31"/>
      <c r="D365" s="31"/>
      <c r="I365" s="31"/>
      <c r="J365" s="31"/>
      <c r="K365" s="31"/>
    </row>
    <row r="366" spans="3:11" x14ac:dyDescent="0.25">
      <c r="C366" s="31"/>
      <c r="D366" s="31"/>
      <c r="I366" s="31"/>
      <c r="J366" s="31"/>
      <c r="K366" s="31"/>
    </row>
    <row r="367" spans="3:11" x14ac:dyDescent="0.25">
      <c r="C367" s="31"/>
      <c r="D367" s="31"/>
      <c r="I367" s="31"/>
      <c r="J367" s="31"/>
      <c r="K367" s="31"/>
    </row>
    <row r="368" spans="3:11" x14ac:dyDescent="0.25">
      <c r="C368" s="31"/>
      <c r="D368" s="31"/>
      <c r="I368" s="31"/>
      <c r="J368" s="31"/>
      <c r="K368" s="31"/>
    </row>
    <row r="369" spans="3:11" x14ac:dyDescent="0.25">
      <c r="C369" s="31"/>
      <c r="D369" s="31"/>
      <c r="I369" s="31"/>
      <c r="J369" s="31"/>
      <c r="K369" s="31"/>
    </row>
    <row r="370" spans="3:11" x14ac:dyDescent="0.25">
      <c r="C370" s="31"/>
      <c r="D370" s="31"/>
      <c r="I370" s="31"/>
      <c r="J370" s="31"/>
      <c r="K370" s="31"/>
    </row>
    <row r="371" spans="3:11" x14ac:dyDescent="0.25">
      <c r="C371" s="31"/>
      <c r="D371" s="31"/>
      <c r="I371" s="31"/>
      <c r="J371" s="31"/>
      <c r="K371" s="31"/>
    </row>
    <row r="372" spans="3:11" x14ac:dyDescent="0.25">
      <c r="C372" s="31"/>
      <c r="D372" s="31"/>
      <c r="I372" s="31"/>
      <c r="J372" s="31"/>
      <c r="K372" s="31"/>
    </row>
    <row r="373" spans="3:11" x14ac:dyDescent="0.25">
      <c r="C373" s="31"/>
      <c r="D373" s="31"/>
      <c r="I373" s="31"/>
      <c r="J373" s="31"/>
      <c r="K373" s="31"/>
    </row>
    <row r="374" spans="3:11" x14ac:dyDescent="0.25">
      <c r="C374" s="31"/>
      <c r="D374" s="31"/>
      <c r="I374" s="31"/>
      <c r="J374" s="31"/>
      <c r="K374" s="31"/>
    </row>
    <row r="375" spans="3:11" x14ac:dyDescent="0.25">
      <c r="C375" s="31"/>
      <c r="D375" s="31"/>
      <c r="I375" s="31"/>
      <c r="J375" s="31"/>
      <c r="K375" s="31"/>
    </row>
    <row r="376" spans="3:11" x14ac:dyDescent="0.25">
      <c r="C376" s="31"/>
      <c r="D376" s="31"/>
      <c r="I376" s="31"/>
      <c r="J376" s="31"/>
      <c r="K376" s="31"/>
    </row>
    <row r="377" spans="3:11" x14ac:dyDescent="0.25">
      <c r="C377" s="31"/>
      <c r="D377" s="31"/>
      <c r="I377" s="31"/>
      <c r="J377" s="31"/>
      <c r="K377" s="31"/>
    </row>
    <row r="378" spans="3:11" x14ac:dyDescent="0.25">
      <c r="C378" s="31"/>
      <c r="D378" s="31"/>
      <c r="I378" s="31"/>
      <c r="J378" s="31"/>
      <c r="K378" s="31"/>
    </row>
    <row r="379" spans="3:11" x14ac:dyDescent="0.25">
      <c r="C379" s="31"/>
      <c r="D379" s="31"/>
      <c r="I379" s="31"/>
      <c r="J379" s="31"/>
      <c r="K379" s="31"/>
    </row>
    <row r="380" spans="3:11" x14ac:dyDescent="0.25">
      <c r="C380" s="31"/>
      <c r="D380" s="31"/>
      <c r="I380" s="31"/>
      <c r="J380" s="31"/>
      <c r="K380" s="31"/>
    </row>
    <row r="381" spans="3:11" x14ac:dyDescent="0.25">
      <c r="C381" s="31"/>
      <c r="D381" s="31"/>
      <c r="I381" s="31"/>
      <c r="J381" s="31"/>
      <c r="K381" s="31"/>
    </row>
    <row r="382" spans="3:11" x14ac:dyDescent="0.25">
      <c r="C382" s="31"/>
      <c r="D382" s="31"/>
      <c r="I382" s="31"/>
      <c r="J382" s="31"/>
      <c r="K382" s="31"/>
    </row>
    <row r="383" spans="3:11" x14ac:dyDescent="0.25">
      <c r="C383" s="31"/>
      <c r="D383" s="31"/>
      <c r="I383" s="31"/>
      <c r="J383" s="31"/>
      <c r="K383" s="31"/>
    </row>
    <row r="384" spans="3:11" x14ac:dyDescent="0.25">
      <c r="C384" s="31"/>
      <c r="D384" s="31"/>
      <c r="I384" s="31"/>
      <c r="J384" s="31"/>
      <c r="K384" s="31"/>
    </row>
    <row r="385" spans="3:11" x14ac:dyDescent="0.25">
      <c r="C385" s="31"/>
      <c r="D385" s="31"/>
      <c r="I385" s="31"/>
      <c r="J385" s="31"/>
      <c r="K385" s="31"/>
    </row>
    <row r="386" spans="3:11" x14ac:dyDescent="0.25">
      <c r="C386" s="31"/>
      <c r="D386" s="31"/>
      <c r="I386" s="31"/>
      <c r="J386" s="31"/>
      <c r="K386" s="31"/>
    </row>
    <row r="387" spans="3:11" x14ac:dyDescent="0.25">
      <c r="C387" s="31"/>
      <c r="D387" s="31"/>
      <c r="I387" s="31"/>
      <c r="J387" s="31"/>
      <c r="K387" s="31"/>
    </row>
    <row r="388" spans="3:11" x14ac:dyDescent="0.25">
      <c r="C388" s="31"/>
      <c r="D388" s="31"/>
      <c r="I388" s="31"/>
      <c r="J388" s="31"/>
      <c r="K388" s="31"/>
    </row>
    <row r="389" spans="3:11" x14ac:dyDescent="0.25">
      <c r="C389" s="31"/>
      <c r="D389" s="31"/>
      <c r="I389" s="31"/>
      <c r="J389" s="31"/>
      <c r="K389" s="31"/>
    </row>
    <row r="390" spans="3:11" x14ac:dyDescent="0.25">
      <c r="C390" s="31"/>
      <c r="D390" s="31"/>
      <c r="I390" s="31"/>
      <c r="J390" s="31"/>
      <c r="K390" s="31"/>
    </row>
    <row r="391" spans="3:11" x14ac:dyDescent="0.25">
      <c r="C391" s="31"/>
      <c r="D391" s="31"/>
      <c r="I391" s="31"/>
      <c r="J391" s="31"/>
      <c r="K391" s="31"/>
    </row>
    <row r="392" spans="3:11" x14ac:dyDescent="0.25">
      <c r="C392" s="31"/>
      <c r="D392" s="31"/>
      <c r="I392" s="31"/>
      <c r="J392" s="31"/>
      <c r="K392" s="31"/>
    </row>
    <row r="393" spans="3:11" x14ac:dyDescent="0.25">
      <c r="C393" s="31"/>
      <c r="D393" s="31"/>
      <c r="I393" s="31"/>
      <c r="J393" s="31"/>
      <c r="K393" s="31"/>
    </row>
    <row r="394" spans="3:11" x14ac:dyDescent="0.25">
      <c r="C394" s="31"/>
      <c r="D394" s="31"/>
      <c r="I394" s="31"/>
      <c r="J394" s="31"/>
      <c r="K394" s="31"/>
    </row>
    <row r="395" spans="3:11" x14ac:dyDescent="0.25">
      <c r="C395" s="31"/>
      <c r="D395" s="31"/>
      <c r="I395" s="31"/>
      <c r="J395" s="31"/>
      <c r="K395" s="31"/>
    </row>
    <row r="396" spans="3:11" x14ac:dyDescent="0.25">
      <c r="C396" s="31"/>
      <c r="D396" s="31"/>
      <c r="I396" s="31"/>
      <c r="J396" s="31"/>
      <c r="K396" s="31"/>
    </row>
    <row r="397" spans="3:11" x14ac:dyDescent="0.25">
      <c r="C397" s="31"/>
      <c r="D397" s="31"/>
      <c r="I397" s="31"/>
      <c r="J397" s="31"/>
      <c r="K397" s="31"/>
    </row>
    <row r="398" spans="3:11" x14ac:dyDescent="0.25">
      <c r="C398" s="31"/>
      <c r="D398" s="31"/>
      <c r="I398" s="31"/>
      <c r="J398" s="31"/>
      <c r="K398" s="31"/>
    </row>
    <row r="399" spans="3:11" x14ac:dyDescent="0.25">
      <c r="C399" s="31"/>
      <c r="D399" s="31"/>
      <c r="I399" s="31"/>
      <c r="J399" s="31"/>
      <c r="K399" s="31"/>
    </row>
    <row r="400" spans="3:11" x14ac:dyDescent="0.25">
      <c r="C400" s="31"/>
      <c r="D400" s="31"/>
      <c r="I400" s="31"/>
      <c r="J400" s="31"/>
      <c r="K400" s="31"/>
    </row>
    <row r="401" spans="3:11" x14ac:dyDescent="0.25">
      <c r="C401" s="31"/>
      <c r="D401" s="31"/>
      <c r="I401" s="31"/>
      <c r="J401" s="31"/>
      <c r="K401" s="31"/>
    </row>
    <row r="402" spans="3:11" x14ac:dyDescent="0.25">
      <c r="C402" s="31"/>
      <c r="D402" s="31"/>
      <c r="I402" s="31"/>
      <c r="J402" s="31"/>
      <c r="K402" s="31"/>
    </row>
    <row r="403" spans="3:11" x14ac:dyDescent="0.25">
      <c r="C403" s="31"/>
      <c r="D403" s="31"/>
      <c r="I403" s="31"/>
      <c r="J403" s="31"/>
      <c r="K403" s="31"/>
    </row>
    <row r="404" spans="3:11" x14ac:dyDescent="0.25">
      <c r="C404" s="31"/>
      <c r="D404" s="31"/>
      <c r="I404" s="31"/>
      <c r="J404" s="31"/>
      <c r="K404" s="31"/>
    </row>
    <row r="405" spans="3:11" x14ac:dyDescent="0.25">
      <c r="C405" s="31"/>
      <c r="D405" s="31"/>
      <c r="I405" s="31"/>
      <c r="J405" s="31"/>
      <c r="K405" s="31"/>
    </row>
    <row r="406" spans="3:11" x14ac:dyDescent="0.25">
      <c r="C406" s="31"/>
      <c r="D406" s="31"/>
      <c r="I406" s="31"/>
      <c r="J406" s="31"/>
      <c r="K406" s="31"/>
    </row>
    <row r="407" spans="3:11" x14ac:dyDescent="0.25">
      <c r="C407" s="31"/>
      <c r="D407" s="31"/>
      <c r="I407" s="31"/>
      <c r="J407" s="31"/>
      <c r="K407" s="31"/>
    </row>
    <row r="408" spans="3:11" x14ac:dyDescent="0.25">
      <c r="C408" s="31"/>
      <c r="D408" s="31"/>
      <c r="I408" s="31"/>
      <c r="J408" s="31"/>
      <c r="K408" s="31"/>
    </row>
    <row r="409" spans="3:11" x14ac:dyDescent="0.25">
      <c r="I409" s="31"/>
      <c r="J409" s="31"/>
      <c r="K409" s="31"/>
    </row>
  </sheetData>
  <conditionalFormatting sqref="Y4:Y53">
    <cfRule type="cellIs" dxfId="11" priority="2" operator="equal">
      <formula>0</formula>
    </cfRule>
  </conditionalFormatting>
  <conditionalFormatting sqref="AB1:AD1048576">
    <cfRule type="cellIs" dxfId="10" priority="1" operator="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B7491-3A96-42F4-AC38-2DA08D976DF3}">
  <dimension ref="A1:U409"/>
  <sheetViews>
    <sheetView zoomScaleNormal="100" workbookViewId="0">
      <selection activeCell="E29" sqref="E29"/>
    </sheetView>
  </sheetViews>
  <sheetFormatPr defaultRowHeight="15" x14ac:dyDescent="0.25"/>
  <cols>
    <col min="1" max="1" width="11" style="31" bestFit="1" customWidth="1"/>
    <col min="2" max="2" width="11.42578125" style="31" bestFit="1" customWidth="1"/>
    <col min="3" max="4" width="10.7109375" style="31" bestFit="1" customWidth="1"/>
    <col min="5" max="8" width="10.7109375" style="32" bestFit="1" customWidth="1"/>
    <col min="9" max="9" width="10.7109375" style="31" bestFit="1" customWidth="1"/>
    <col min="11" max="11" width="15" bestFit="1" customWidth="1"/>
    <col min="12" max="12" width="41.28515625" bestFit="1" customWidth="1"/>
    <col min="13" max="13" width="13.7109375" style="4" bestFit="1" customWidth="1"/>
    <col min="14" max="14" width="13.7109375" style="4" customWidth="1"/>
    <col min="15" max="15" width="9.140625" style="4" customWidth="1"/>
    <col min="16" max="16" width="11.85546875" customWidth="1"/>
    <col min="17" max="17" width="11.140625" customWidth="1"/>
    <col min="18" max="18" width="10.85546875" customWidth="1"/>
    <col min="19" max="19" width="16.140625" customWidth="1"/>
    <col min="20" max="20" width="15.28515625" customWidth="1"/>
    <col min="21" max="21" width="15" customWidth="1"/>
  </cols>
  <sheetData>
    <row r="1" spans="1:21" x14ac:dyDescent="0.25">
      <c r="A1" s="30" t="s">
        <v>3</v>
      </c>
      <c r="B1" s="31" t="s">
        <v>755</v>
      </c>
    </row>
    <row r="3" spans="1:21" ht="48" customHeight="1" x14ac:dyDescent="0.25">
      <c r="A3" s="33" t="s">
        <v>546</v>
      </c>
      <c r="B3" s="34" t="s">
        <v>549</v>
      </c>
      <c r="C3" s="34" t="s">
        <v>551</v>
      </c>
      <c r="D3" s="34" t="s">
        <v>550</v>
      </c>
      <c r="E3" s="34" t="s">
        <v>738</v>
      </c>
      <c r="F3" s="34" t="s">
        <v>739</v>
      </c>
      <c r="G3" s="34" t="s">
        <v>740</v>
      </c>
      <c r="H3" s="34" t="s">
        <v>741</v>
      </c>
      <c r="I3" s="34" t="s">
        <v>742</v>
      </c>
      <c r="K3" s="1" t="s">
        <v>1</v>
      </c>
      <c r="L3" s="1" t="s">
        <v>2</v>
      </c>
      <c r="M3" s="1" t="s">
        <v>3</v>
      </c>
      <c r="N3" s="1" t="s">
        <v>715</v>
      </c>
      <c r="O3" s="1" t="s">
        <v>536</v>
      </c>
      <c r="P3" s="24" t="s">
        <v>530</v>
      </c>
      <c r="Q3" s="1" t="s">
        <v>743</v>
      </c>
      <c r="R3" s="1" t="s">
        <v>744</v>
      </c>
      <c r="S3" s="1" t="s">
        <v>527</v>
      </c>
      <c r="T3" s="1" t="s">
        <v>745</v>
      </c>
      <c r="U3" s="1" t="s">
        <v>746</v>
      </c>
    </row>
    <row r="4" spans="1:21" x14ac:dyDescent="0.25">
      <c r="A4" s="35" t="s">
        <v>493</v>
      </c>
      <c r="B4" s="31">
        <v>-1</v>
      </c>
      <c r="C4" s="31">
        <v>2</v>
      </c>
      <c r="D4" s="31">
        <v>12</v>
      </c>
      <c r="E4" s="31">
        <v>4</v>
      </c>
      <c r="F4" s="31">
        <v>2</v>
      </c>
      <c r="G4" s="31">
        <v>0</v>
      </c>
      <c r="H4" s="31">
        <v>1</v>
      </c>
      <c r="I4" s="31">
        <v>3</v>
      </c>
      <c r="J4">
        <v>1</v>
      </c>
      <c r="K4" s="21" t="str">
        <f t="shared" ref="K4:K35" si="0">A4</f>
        <v>THBUSD Curncy</v>
      </c>
      <c r="L4" s="21" t="str">
        <f>VLOOKUP($K4,SUMMARY!$B:$D,2,FALSE)</f>
        <v>THB/USD</v>
      </c>
      <c r="M4" s="22" t="str">
        <f>VLOOKUP($K4,SUMMARY!$B:$D,3,FALSE)</f>
        <v>CURRENCY</v>
      </c>
      <c r="N4" s="22">
        <f t="shared" ref="N4:U4" si="1">B4</f>
        <v>-1</v>
      </c>
      <c r="O4" s="22">
        <f t="shared" si="1"/>
        <v>2</v>
      </c>
      <c r="P4" s="22">
        <f t="shared" si="1"/>
        <v>12</v>
      </c>
      <c r="Q4" s="22">
        <f t="shared" si="1"/>
        <v>4</v>
      </c>
      <c r="R4" s="22">
        <f t="shared" si="1"/>
        <v>2</v>
      </c>
      <c r="S4" s="23">
        <f t="shared" si="1"/>
        <v>0</v>
      </c>
      <c r="T4" s="22">
        <f t="shared" si="1"/>
        <v>1</v>
      </c>
      <c r="U4" s="22">
        <f t="shared" si="1"/>
        <v>3</v>
      </c>
    </row>
    <row r="5" spans="1:21" x14ac:dyDescent="0.25">
      <c r="A5" s="35" t="s">
        <v>806</v>
      </c>
      <c r="B5" s="31">
        <v>-1</v>
      </c>
      <c r="C5" s="31">
        <v>2</v>
      </c>
      <c r="D5" s="31">
        <v>12</v>
      </c>
      <c r="E5" s="31">
        <v>1</v>
      </c>
      <c r="F5" s="31">
        <v>7</v>
      </c>
      <c r="G5" s="31">
        <v>0</v>
      </c>
      <c r="H5" s="31">
        <v>1</v>
      </c>
      <c r="I5" s="31">
        <v>3</v>
      </c>
      <c r="J5">
        <v>2</v>
      </c>
      <c r="K5" s="21" t="str">
        <f t="shared" si="0"/>
        <v>NQ1 Index</v>
      </c>
      <c r="L5" s="21" t="str">
        <f>VLOOKUP($K5,SUMMARY!B:D,2,FALSE)</f>
        <v>NASDAQ 100 E-MINI FUTURES</v>
      </c>
      <c r="M5" s="22" t="str">
        <f>VLOOKUP($K5,SUMMARY!$B:$D,3,FALSE)</f>
        <v>INDEX FUTURE</v>
      </c>
      <c r="N5" s="22">
        <f t="shared" ref="N5:N53" si="2">B5</f>
        <v>-1</v>
      </c>
      <c r="O5" s="22">
        <f t="shared" ref="O5:O53" si="3">C5</f>
        <v>2</v>
      </c>
      <c r="P5" s="22">
        <f t="shared" ref="P5:P53" si="4">D5</f>
        <v>12</v>
      </c>
      <c r="Q5" s="22">
        <f t="shared" ref="Q5:Q53" si="5">E5</f>
        <v>1</v>
      </c>
      <c r="R5" s="22">
        <f t="shared" ref="R5:R53" si="6">F5</f>
        <v>7</v>
      </c>
      <c r="S5" s="23">
        <f t="shared" ref="S5:S53" si="7">G5</f>
        <v>0</v>
      </c>
      <c r="T5" s="22">
        <f t="shared" ref="T5:T53" si="8">H5</f>
        <v>1</v>
      </c>
      <c r="U5" s="22">
        <f t="shared" ref="U5:U53" si="9">I5</f>
        <v>3</v>
      </c>
    </row>
    <row r="6" spans="1:21" x14ac:dyDescent="0.25">
      <c r="A6" s="35" t="s">
        <v>467</v>
      </c>
      <c r="B6" s="31">
        <v>5</v>
      </c>
      <c r="C6" s="31">
        <v>2</v>
      </c>
      <c r="D6" s="31">
        <v>12</v>
      </c>
      <c r="E6" s="31">
        <v>5</v>
      </c>
      <c r="F6" s="31">
        <v>6</v>
      </c>
      <c r="G6" s="31">
        <v>0</v>
      </c>
      <c r="H6" s="31">
        <v>1</v>
      </c>
      <c r="I6" s="31">
        <v>3</v>
      </c>
      <c r="J6">
        <v>3</v>
      </c>
      <c r="K6" s="21" t="str">
        <f t="shared" si="0"/>
        <v>NOKEUR Curncy</v>
      </c>
      <c r="L6" s="21" t="str">
        <f>VLOOKUP($K6,SUMMARY!B:D,2,FALSE)</f>
        <v>NOK/EUR</v>
      </c>
      <c r="M6" s="22" t="str">
        <f>VLOOKUP($K6,SUMMARY!$B:$D,3,FALSE)</f>
        <v>CURRENCY</v>
      </c>
      <c r="N6" s="22">
        <f t="shared" si="2"/>
        <v>5</v>
      </c>
      <c r="O6" s="22">
        <f t="shared" si="3"/>
        <v>2</v>
      </c>
      <c r="P6" s="22">
        <f t="shared" si="4"/>
        <v>12</v>
      </c>
      <c r="Q6" s="22">
        <f t="shared" si="5"/>
        <v>5</v>
      </c>
      <c r="R6" s="22">
        <f t="shared" si="6"/>
        <v>6</v>
      </c>
      <c r="S6" s="23">
        <f t="shared" si="7"/>
        <v>0</v>
      </c>
      <c r="T6" s="22">
        <f t="shared" si="8"/>
        <v>1</v>
      </c>
      <c r="U6" s="22">
        <f t="shared" si="9"/>
        <v>3</v>
      </c>
    </row>
    <row r="7" spans="1:21" x14ac:dyDescent="0.25">
      <c r="A7" s="35" t="s">
        <v>389</v>
      </c>
      <c r="B7" s="31">
        <v>0</v>
      </c>
      <c r="C7" s="31">
        <v>2</v>
      </c>
      <c r="D7" s="31">
        <v>12</v>
      </c>
      <c r="E7" s="31">
        <v>1</v>
      </c>
      <c r="F7" s="31">
        <v>3</v>
      </c>
      <c r="G7" s="31">
        <v>0</v>
      </c>
      <c r="H7" s="31">
        <v>2</v>
      </c>
      <c r="I7" s="31">
        <v>3</v>
      </c>
      <c r="J7">
        <v>4</v>
      </c>
      <c r="K7" s="21" t="str">
        <f t="shared" si="0"/>
        <v>AUDUSD Curncy</v>
      </c>
      <c r="L7" s="21" t="str">
        <f>VLOOKUP($K7,SUMMARY!B:D,2,FALSE)</f>
        <v>AUD/USD</v>
      </c>
      <c r="M7" s="22" t="str">
        <f>VLOOKUP($K7,SUMMARY!$B:$D,3,FALSE)</f>
        <v>CURRENCY</v>
      </c>
      <c r="N7" s="22">
        <f t="shared" si="2"/>
        <v>0</v>
      </c>
      <c r="O7" s="22">
        <f t="shared" si="3"/>
        <v>2</v>
      </c>
      <c r="P7" s="22">
        <f t="shared" si="4"/>
        <v>12</v>
      </c>
      <c r="Q7" s="22">
        <f t="shared" si="5"/>
        <v>1</v>
      </c>
      <c r="R7" s="22">
        <f t="shared" si="6"/>
        <v>3</v>
      </c>
      <c r="S7" s="23">
        <f t="shared" si="7"/>
        <v>0</v>
      </c>
      <c r="T7" s="22">
        <f t="shared" si="8"/>
        <v>2</v>
      </c>
      <c r="U7" s="22">
        <f t="shared" si="9"/>
        <v>3</v>
      </c>
    </row>
    <row r="8" spans="1:21" x14ac:dyDescent="0.25">
      <c r="A8" s="35" t="s">
        <v>373</v>
      </c>
      <c r="B8" s="31">
        <v>6</v>
      </c>
      <c r="C8" s="31">
        <v>2</v>
      </c>
      <c r="D8" s="31">
        <v>12</v>
      </c>
      <c r="E8" s="31">
        <v>2</v>
      </c>
      <c r="F8" s="31">
        <v>5</v>
      </c>
      <c r="G8" s="31">
        <v>46057</v>
      </c>
      <c r="H8" s="31">
        <v>3</v>
      </c>
      <c r="I8" s="31">
        <v>0</v>
      </c>
      <c r="J8">
        <v>5</v>
      </c>
      <c r="K8" s="21" t="str">
        <f t="shared" si="0"/>
        <v>S 1 Comdty</v>
      </c>
      <c r="L8" s="21" t="str">
        <f>VLOOKUP($K8,SUMMARY!B:D,2,FALSE)</f>
        <v>SOYBEAN</v>
      </c>
      <c r="M8" s="22" t="str">
        <f>VLOOKUP($K8,SUMMARY!$B:$D,3,FALSE)</f>
        <v>COMMODITY</v>
      </c>
      <c r="N8" s="22">
        <f t="shared" si="2"/>
        <v>6</v>
      </c>
      <c r="O8" s="22">
        <f t="shared" si="3"/>
        <v>2</v>
      </c>
      <c r="P8" s="22">
        <f t="shared" si="4"/>
        <v>12</v>
      </c>
      <c r="Q8" s="22">
        <f t="shared" si="5"/>
        <v>2</v>
      </c>
      <c r="R8" s="22">
        <f t="shared" si="6"/>
        <v>5</v>
      </c>
      <c r="S8" s="23">
        <f t="shared" si="7"/>
        <v>46057</v>
      </c>
      <c r="T8" s="22">
        <f t="shared" si="8"/>
        <v>3</v>
      </c>
      <c r="U8" s="22">
        <f t="shared" si="9"/>
        <v>0</v>
      </c>
    </row>
    <row r="9" spans="1:21" x14ac:dyDescent="0.25">
      <c r="A9" s="35" t="s">
        <v>511</v>
      </c>
      <c r="B9" s="31">
        <v>3</v>
      </c>
      <c r="C9" s="31">
        <v>2</v>
      </c>
      <c r="D9" s="31">
        <v>12</v>
      </c>
      <c r="E9" s="31">
        <v>5</v>
      </c>
      <c r="F9" s="31">
        <v>2</v>
      </c>
      <c r="G9" s="31">
        <v>0</v>
      </c>
      <c r="H9" s="31">
        <v>1</v>
      </c>
      <c r="I9" s="31">
        <v>3</v>
      </c>
      <c r="J9">
        <v>6</v>
      </c>
      <c r="K9" s="21" t="str">
        <f t="shared" si="0"/>
        <v>CA1 Index</v>
      </c>
      <c r="L9" s="21" t="str">
        <f>VLOOKUP($K9,SUMMARY!B:D,2,FALSE)</f>
        <v>EURO STOXX BANK INDEX</v>
      </c>
      <c r="M9" s="22" t="str">
        <f>VLOOKUP($K9,SUMMARY!$B:$D,3,FALSE)</f>
        <v>INDEX FUTURE</v>
      </c>
      <c r="N9" s="22">
        <f t="shared" si="2"/>
        <v>3</v>
      </c>
      <c r="O9" s="22">
        <f t="shared" si="3"/>
        <v>2</v>
      </c>
      <c r="P9" s="22">
        <f t="shared" si="4"/>
        <v>12</v>
      </c>
      <c r="Q9" s="22">
        <f t="shared" si="5"/>
        <v>5</v>
      </c>
      <c r="R9" s="22">
        <f t="shared" si="6"/>
        <v>2</v>
      </c>
      <c r="S9" s="23">
        <f t="shared" si="7"/>
        <v>0</v>
      </c>
      <c r="T9" s="22">
        <f t="shared" si="8"/>
        <v>1</v>
      </c>
      <c r="U9" s="22">
        <f t="shared" si="9"/>
        <v>3</v>
      </c>
    </row>
    <row r="10" spans="1:21" x14ac:dyDescent="0.25">
      <c r="A10" s="35" t="s">
        <v>495</v>
      </c>
      <c r="B10" s="31">
        <v>-1</v>
      </c>
      <c r="C10" s="31">
        <v>6</v>
      </c>
      <c r="D10" s="31">
        <v>12</v>
      </c>
      <c r="E10" s="31">
        <v>1</v>
      </c>
      <c r="F10" s="31">
        <v>4</v>
      </c>
      <c r="G10" s="31">
        <v>0</v>
      </c>
      <c r="H10" s="31">
        <v>4</v>
      </c>
      <c r="I10" s="31">
        <v>1</v>
      </c>
      <c r="J10">
        <v>7</v>
      </c>
      <c r="K10" s="21" t="str">
        <f t="shared" si="0"/>
        <v>TRYEUR Curncy</v>
      </c>
      <c r="L10" s="21" t="str">
        <f>VLOOKUP($K10,SUMMARY!B:D,2,FALSE)</f>
        <v>TRY/EUR</v>
      </c>
      <c r="M10" s="22" t="str">
        <f>VLOOKUP($K10,SUMMARY!$B:$D,3,FALSE)</f>
        <v>CURRENCY</v>
      </c>
      <c r="N10" s="22">
        <f t="shared" si="2"/>
        <v>-1</v>
      </c>
      <c r="O10" s="22">
        <f t="shared" si="3"/>
        <v>6</v>
      </c>
      <c r="P10" s="22">
        <f t="shared" si="4"/>
        <v>12</v>
      </c>
      <c r="Q10" s="22">
        <f t="shared" si="5"/>
        <v>1</v>
      </c>
      <c r="R10" s="22">
        <f t="shared" si="6"/>
        <v>4</v>
      </c>
      <c r="S10" s="23">
        <f t="shared" si="7"/>
        <v>0</v>
      </c>
      <c r="T10" s="22">
        <f t="shared" si="8"/>
        <v>4</v>
      </c>
      <c r="U10" s="22">
        <f t="shared" si="9"/>
        <v>1</v>
      </c>
    </row>
    <row r="11" spans="1:21" x14ac:dyDescent="0.25">
      <c r="A11" s="35" t="s">
        <v>367</v>
      </c>
      <c r="B11" s="31">
        <v>1</v>
      </c>
      <c r="C11" s="31">
        <v>4</v>
      </c>
      <c r="D11" s="31">
        <v>12</v>
      </c>
      <c r="E11" s="31">
        <v>1</v>
      </c>
      <c r="F11" s="31">
        <v>10</v>
      </c>
      <c r="G11" s="31">
        <v>46055</v>
      </c>
      <c r="H11" s="31">
        <v>0</v>
      </c>
      <c r="I11" s="31">
        <v>1</v>
      </c>
      <c r="J11">
        <v>8</v>
      </c>
      <c r="K11" s="21" t="str">
        <f t="shared" si="0"/>
        <v>NG1 Comdty</v>
      </c>
      <c r="L11" s="21" t="str">
        <f>VLOOKUP($K11,SUMMARY!B:D,2,FALSE)</f>
        <v>NATURAL GAS</v>
      </c>
      <c r="M11" s="22" t="str">
        <f>VLOOKUP($K11,SUMMARY!$B:$D,3,FALSE)</f>
        <v>COMMODITY</v>
      </c>
      <c r="N11" s="22">
        <f t="shared" si="2"/>
        <v>1</v>
      </c>
      <c r="O11" s="22">
        <f t="shared" si="3"/>
        <v>4</v>
      </c>
      <c r="P11" s="22">
        <f t="shared" si="4"/>
        <v>12</v>
      </c>
      <c r="Q11" s="22">
        <f t="shared" si="5"/>
        <v>1</v>
      </c>
      <c r="R11" s="22">
        <f t="shared" si="6"/>
        <v>10</v>
      </c>
      <c r="S11" s="23">
        <f t="shared" si="7"/>
        <v>46055</v>
      </c>
      <c r="T11" s="22">
        <f t="shared" si="8"/>
        <v>0</v>
      </c>
      <c r="U11" s="22">
        <f t="shared" si="9"/>
        <v>1</v>
      </c>
    </row>
    <row r="12" spans="1:21" x14ac:dyDescent="0.25">
      <c r="A12" s="35" t="s">
        <v>522</v>
      </c>
      <c r="B12" s="31">
        <v>5</v>
      </c>
      <c r="C12" s="31">
        <v>4</v>
      </c>
      <c r="D12" s="31">
        <v>12</v>
      </c>
      <c r="E12" s="31">
        <v>1</v>
      </c>
      <c r="F12" s="31">
        <v>3</v>
      </c>
      <c r="G12" s="31">
        <v>0</v>
      </c>
      <c r="H12" s="31">
        <v>1</v>
      </c>
      <c r="I12" s="31">
        <v>3</v>
      </c>
      <c r="J12">
        <v>9</v>
      </c>
      <c r="K12" s="21" t="str">
        <f t="shared" si="0"/>
        <v>KM1 Index</v>
      </c>
      <c r="L12" s="21" t="str">
        <f>VLOOKUP($K12,SUMMARY!B:D,2,FALSE)</f>
        <v>KOSPI2 INDEX FUTURES</v>
      </c>
      <c r="M12" s="22" t="str">
        <f>VLOOKUP($K12,SUMMARY!$B:$D,3,FALSE)</f>
        <v>INDEX FUTURE</v>
      </c>
      <c r="N12" s="22">
        <f t="shared" si="2"/>
        <v>5</v>
      </c>
      <c r="O12" s="22">
        <f t="shared" si="3"/>
        <v>4</v>
      </c>
      <c r="P12" s="22">
        <f t="shared" si="4"/>
        <v>12</v>
      </c>
      <c r="Q12" s="22">
        <f t="shared" si="5"/>
        <v>1</v>
      </c>
      <c r="R12" s="22">
        <f t="shared" si="6"/>
        <v>3</v>
      </c>
      <c r="S12" s="23">
        <f t="shared" si="7"/>
        <v>0</v>
      </c>
      <c r="T12" s="22">
        <f t="shared" si="8"/>
        <v>1</v>
      </c>
      <c r="U12" s="22">
        <f t="shared" si="9"/>
        <v>3</v>
      </c>
    </row>
    <row r="13" spans="1:21" x14ac:dyDescent="0.25">
      <c r="A13" s="35" t="s">
        <v>499</v>
      </c>
      <c r="B13" s="31">
        <v>-1</v>
      </c>
      <c r="C13" s="31">
        <v>5</v>
      </c>
      <c r="D13" s="31">
        <v>9</v>
      </c>
      <c r="E13" s="31">
        <v>1</v>
      </c>
      <c r="F13" s="31">
        <v>10</v>
      </c>
      <c r="G13" s="31">
        <v>0</v>
      </c>
      <c r="H13" s="31">
        <v>0</v>
      </c>
      <c r="I13" s="31">
        <v>3</v>
      </c>
      <c r="J13">
        <v>10</v>
      </c>
      <c r="K13" s="21" t="str">
        <f t="shared" si="0"/>
        <v>TWDUSD Curncy</v>
      </c>
      <c r="L13" s="21" t="str">
        <f>VLOOKUP($K13,SUMMARY!B:D,2,FALSE)</f>
        <v>TWD/USD</v>
      </c>
      <c r="M13" s="22" t="str">
        <f>VLOOKUP($K13,SUMMARY!$B:$D,3,FALSE)</f>
        <v>CURRENCY</v>
      </c>
      <c r="N13" s="22">
        <f t="shared" si="2"/>
        <v>-1</v>
      </c>
      <c r="O13" s="22">
        <f t="shared" si="3"/>
        <v>5</v>
      </c>
      <c r="P13" s="22">
        <f t="shared" si="4"/>
        <v>9</v>
      </c>
      <c r="Q13" s="22">
        <f t="shared" si="5"/>
        <v>1</v>
      </c>
      <c r="R13" s="22">
        <f t="shared" si="6"/>
        <v>10</v>
      </c>
      <c r="S13" s="23">
        <f t="shared" si="7"/>
        <v>0</v>
      </c>
      <c r="T13" s="22">
        <f t="shared" si="8"/>
        <v>0</v>
      </c>
      <c r="U13" s="22">
        <f t="shared" si="9"/>
        <v>3</v>
      </c>
    </row>
    <row r="14" spans="1:21" x14ac:dyDescent="0.25">
      <c r="A14" s="35" t="s">
        <v>387</v>
      </c>
      <c r="B14" s="31">
        <v>3</v>
      </c>
      <c r="C14" s="31">
        <v>2</v>
      </c>
      <c r="D14" s="31">
        <v>9</v>
      </c>
      <c r="E14" s="31">
        <v>5</v>
      </c>
      <c r="F14" s="31">
        <v>3</v>
      </c>
      <c r="G14" s="31">
        <v>0</v>
      </c>
      <c r="H14" s="31">
        <v>2</v>
      </c>
      <c r="I14" s="31">
        <v>0</v>
      </c>
      <c r="J14">
        <v>11</v>
      </c>
      <c r="K14" s="21" t="str">
        <f t="shared" si="0"/>
        <v>AUDJPY Curncy</v>
      </c>
      <c r="L14" s="21" t="str">
        <f>VLOOKUP($K14,SUMMARY!B:D,2,FALSE)</f>
        <v>AUD/JPY</v>
      </c>
      <c r="M14" s="22" t="str">
        <f>VLOOKUP($K14,SUMMARY!$B:$D,3,FALSE)</f>
        <v>CURRENCY</v>
      </c>
      <c r="N14" s="22">
        <f t="shared" si="2"/>
        <v>3</v>
      </c>
      <c r="O14" s="22">
        <f t="shared" si="3"/>
        <v>2</v>
      </c>
      <c r="P14" s="22">
        <f t="shared" si="4"/>
        <v>9</v>
      </c>
      <c r="Q14" s="22">
        <f t="shared" si="5"/>
        <v>5</v>
      </c>
      <c r="R14" s="22">
        <f t="shared" si="6"/>
        <v>3</v>
      </c>
      <c r="S14" s="23">
        <f t="shared" si="7"/>
        <v>0</v>
      </c>
      <c r="T14" s="22">
        <f t="shared" si="8"/>
        <v>2</v>
      </c>
      <c r="U14" s="22">
        <f t="shared" si="9"/>
        <v>0</v>
      </c>
    </row>
    <row r="15" spans="1:21" x14ac:dyDescent="0.25">
      <c r="A15" s="35" t="s">
        <v>471</v>
      </c>
      <c r="B15" s="31">
        <v>3</v>
      </c>
      <c r="C15" s="31">
        <v>2</v>
      </c>
      <c r="D15" s="31">
        <v>9</v>
      </c>
      <c r="E15" s="31">
        <v>1</v>
      </c>
      <c r="F15" s="31">
        <v>3</v>
      </c>
      <c r="G15" s="31">
        <v>0</v>
      </c>
      <c r="H15" s="31">
        <v>0</v>
      </c>
      <c r="I15" s="31">
        <v>3</v>
      </c>
      <c r="J15">
        <v>12</v>
      </c>
      <c r="K15" s="21" t="str">
        <f t="shared" si="0"/>
        <v>NZDEUR Curncy</v>
      </c>
      <c r="L15" s="21" t="str">
        <f>VLOOKUP($K15,SUMMARY!B:D,2,FALSE)</f>
        <v>NZD/EUR</v>
      </c>
      <c r="M15" s="22" t="str">
        <f>VLOOKUP($K15,SUMMARY!$B:$D,3,FALSE)</f>
        <v>CURRENCY</v>
      </c>
      <c r="N15" s="22">
        <f t="shared" si="2"/>
        <v>3</v>
      </c>
      <c r="O15" s="22">
        <f t="shared" si="3"/>
        <v>2</v>
      </c>
      <c r="P15" s="22">
        <f t="shared" si="4"/>
        <v>9</v>
      </c>
      <c r="Q15" s="22">
        <f t="shared" si="5"/>
        <v>1</v>
      </c>
      <c r="R15" s="22">
        <f t="shared" si="6"/>
        <v>3</v>
      </c>
      <c r="S15" s="23">
        <f t="shared" si="7"/>
        <v>0</v>
      </c>
      <c r="T15" s="22">
        <f t="shared" si="8"/>
        <v>0</v>
      </c>
      <c r="U15" s="22">
        <f t="shared" si="9"/>
        <v>3</v>
      </c>
    </row>
    <row r="16" spans="1:21" x14ac:dyDescent="0.25">
      <c r="A16" s="35" t="s">
        <v>411</v>
      </c>
      <c r="B16" s="31">
        <v>5</v>
      </c>
      <c r="C16" s="31">
        <v>2</v>
      </c>
      <c r="D16" s="31">
        <v>9</v>
      </c>
      <c r="E16" s="31">
        <v>2</v>
      </c>
      <c r="F16" s="31">
        <v>9</v>
      </c>
      <c r="G16" s="31">
        <v>0</v>
      </c>
      <c r="H16" s="31">
        <v>3</v>
      </c>
      <c r="I16" s="31">
        <v>0</v>
      </c>
      <c r="J16">
        <v>13</v>
      </c>
      <c r="K16" s="21" t="str">
        <f t="shared" si="0"/>
        <v>CLPEUR Curncy</v>
      </c>
      <c r="L16" s="21" t="str">
        <f>VLOOKUP($K16,SUMMARY!B:D,2,FALSE)</f>
        <v>CLP/EUR</v>
      </c>
      <c r="M16" s="22" t="str">
        <f>VLOOKUP($K16,SUMMARY!$B:$D,3,FALSE)</f>
        <v>CURRENCY</v>
      </c>
      <c r="N16" s="22">
        <f t="shared" si="2"/>
        <v>5</v>
      </c>
      <c r="O16" s="22">
        <f t="shared" si="3"/>
        <v>2</v>
      </c>
      <c r="P16" s="22">
        <f t="shared" si="4"/>
        <v>9</v>
      </c>
      <c r="Q16" s="22">
        <f t="shared" si="5"/>
        <v>2</v>
      </c>
      <c r="R16" s="22">
        <f t="shared" si="6"/>
        <v>9</v>
      </c>
      <c r="S16" s="23">
        <f t="shared" si="7"/>
        <v>0</v>
      </c>
      <c r="T16" s="22">
        <f t="shared" si="8"/>
        <v>3</v>
      </c>
      <c r="U16" s="22">
        <f t="shared" si="9"/>
        <v>0</v>
      </c>
    </row>
    <row r="17" spans="1:21" x14ac:dyDescent="0.25">
      <c r="A17" s="35" t="s">
        <v>491</v>
      </c>
      <c r="B17" s="31">
        <v>-1</v>
      </c>
      <c r="C17" s="31">
        <v>6</v>
      </c>
      <c r="D17" s="31">
        <v>9</v>
      </c>
      <c r="E17" s="31">
        <v>5</v>
      </c>
      <c r="F17" s="31">
        <v>7</v>
      </c>
      <c r="G17" s="31">
        <v>0</v>
      </c>
      <c r="H17" s="31">
        <v>2</v>
      </c>
      <c r="I17" s="31">
        <v>0</v>
      </c>
      <c r="J17">
        <v>14</v>
      </c>
      <c r="K17" s="21" t="str">
        <f t="shared" si="0"/>
        <v>THBEUR Curncy</v>
      </c>
      <c r="L17" s="21" t="str">
        <f>VLOOKUP($K17,SUMMARY!B:D,2,FALSE)</f>
        <v>THB/EUR</v>
      </c>
      <c r="M17" s="22" t="str">
        <f>VLOOKUP($K17,SUMMARY!$B:$D,3,FALSE)</f>
        <v>CURRENCY</v>
      </c>
      <c r="N17" s="22">
        <f t="shared" si="2"/>
        <v>-1</v>
      </c>
      <c r="O17" s="22">
        <f t="shared" si="3"/>
        <v>6</v>
      </c>
      <c r="P17" s="22">
        <f t="shared" si="4"/>
        <v>9</v>
      </c>
      <c r="Q17" s="22">
        <f t="shared" si="5"/>
        <v>5</v>
      </c>
      <c r="R17" s="22">
        <f t="shared" si="6"/>
        <v>7</v>
      </c>
      <c r="S17" s="23">
        <f t="shared" si="7"/>
        <v>0</v>
      </c>
      <c r="T17" s="22">
        <f t="shared" si="8"/>
        <v>2</v>
      </c>
      <c r="U17" s="22">
        <f t="shared" si="9"/>
        <v>0</v>
      </c>
    </row>
    <row r="18" spans="1:21" x14ac:dyDescent="0.25">
      <c r="A18" s="35" t="s">
        <v>423</v>
      </c>
      <c r="B18" s="31">
        <v>-1</v>
      </c>
      <c r="C18" s="31">
        <v>4</v>
      </c>
      <c r="D18" s="31">
        <v>9</v>
      </c>
      <c r="E18" s="31">
        <v>5</v>
      </c>
      <c r="F18" s="31">
        <v>0</v>
      </c>
      <c r="G18" s="31">
        <v>0</v>
      </c>
      <c r="H18" s="31">
        <v>1</v>
      </c>
      <c r="I18" s="31">
        <v>4</v>
      </c>
      <c r="J18">
        <v>15</v>
      </c>
      <c r="K18" s="21" t="str">
        <f t="shared" si="0"/>
        <v>CZKEUR Curncy</v>
      </c>
      <c r="L18" s="21" t="str">
        <f>VLOOKUP($K18,SUMMARY!B:D,2,FALSE)</f>
        <v>CZK/EUR</v>
      </c>
      <c r="M18" s="22" t="str">
        <f>VLOOKUP($K18,SUMMARY!$B:$D,3,FALSE)</f>
        <v>CURRENCY</v>
      </c>
      <c r="N18" s="22">
        <f t="shared" si="2"/>
        <v>-1</v>
      </c>
      <c r="O18" s="22">
        <f t="shared" si="3"/>
        <v>4</v>
      </c>
      <c r="P18" s="22">
        <f t="shared" si="4"/>
        <v>9</v>
      </c>
      <c r="Q18" s="22">
        <f t="shared" si="5"/>
        <v>5</v>
      </c>
      <c r="R18" s="22">
        <f t="shared" si="6"/>
        <v>0</v>
      </c>
      <c r="S18" s="23">
        <f t="shared" si="7"/>
        <v>0</v>
      </c>
      <c r="T18" s="22">
        <f t="shared" si="8"/>
        <v>1</v>
      </c>
      <c r="U18" s="22">
        <f t="shared" si="9"/>
        <v>4</v>
      </c>
    </row>
    <row r="19" spans="1:21" x14ac:dyDescent="0.25">
      <c r="A19" s="35" t="s">
        <v>405</v>
      </c>
      <c r="B19" s="31">
        <v>4</v>
      </c>
      <c r="C19" s="31">
        <v>2</v>
      </c>
      <c r="D19" s="31">
        <v>9</v>
      </c>
      <c r="E19" s="31">
        <v>5</v>
      </c>
      <c r="F19" s="31">
        <v>7</v>
      </c>
      <c r="G19" s="31">
        <v>0</v>
      </c>
      <c r="H19" s="31">
        <v>1</v>
      </c>
      <c r="I19" s="31">
        <v>0</v>
      </c>
      <c r="J19">
        <v>16</v>
      </c>
      <c r="K19" s="21" t="str">
        <f t="shared" si="0"/>
        <v>CHFEUR Curncy</v>
      </c>
      <c r="L19" s="21" t="str">
        <f>VLOOKUP($K19,SUMMARY!B:D,2,FALSE)</f>
        <v>CHF/EUR</v>
      </c>
      <c r="M19" s="22" t="str">
        <f>VLOOKUP($K19,SUMMARY!$B:$D,3,FALSE)</f>
        <v>CURRENCY</v>
      </c>
      <c r="N19" s="22">
        <f t="shared" si="2"/>
        <v>4</v>
      </c>
      <c r="O19" s="22">
        <f t="shared" si="3"/>
        <v>2</v>
      </c>
      <c r="P19" s="22">
        <f t="shared" si="4"/>
        <v>9</v>
      </c>
      <c r="Q19" s="22">
        <f t="shared" si="5"/>
        <v>5</v>
      </c>
      <c r="R19" s="22">
        <f t="shared" si="6"/>
        <v>7</v>
      </c>
      <c r="S19" s="23">
        <f t="shared" si="7"/>
        <v>0</v>
      </c>
      <c r="T19" s="22">
        <f t="shared" si="8"/>
        <v>1</v>
      </c>
      <c r="U19" s="22">
        <f t="shared" si="9"/>
        <v>0</v>
      </c>
    </row>
    <row r="20" spans="1:21" x14ac:dyDescent="0.25">
      <c r="A20" s="35" t="s">
        <v>425</v>
      </c>
      <c r="B20" s="31">
        <v>3</v>
      </c>
      <c r="C20" s="31">
        <v>2</v>
      </c>
      <c r="D20" s="31">
        <v>9</v>
      </c>
      <c r="E20" s="31">
        <v>1</v>
      </c>
      <c r="F20" s="31">
        <v>0</v>
      </c>
      <c r="G20" s="31">
        <v>0</v>
      </c>
      <c r="H20" s="31">
        <v>2</v>
      </c>
      <c r="I20" s="31">
        <v>4</v>
      </c>
      <c r="J20">
        <v>17</v>
      </c>
      <c r="K20" s="21" t="str">
        <f t="shared" si="0"/>
        <v>CZKUSD Curncy</v>
      </c>
      <c r="L20" s="21" t="str">
        <f>VLOOKUP($K20,SUMMARY!B:D,2,FALSE)</f>
        <v>CZK/USD</v>
      </c>
      <c r="M20" s="22" t="str">
        <f>VLOOKUP($K20,SUMMARY!$B:$D,3,FALSE)</f>
        <v>CURRENCY</v>
      </c>
      <c r="N20" s="22">
        <f t="shared" si="2"/>
        <v>3</v>
      </c>
      <c r="O20" s="22">
        <f t="shared" si="3"/>
        <v>2</v>
      </c>
      <c r="P20" s="22">
        <f t="shared" si="4"/>
        <v>9</v>
      </c>
      <c r="Q20" s="22">
        <f t="shared" si="5"/>
        <v>1</v>
      </c>
      <c r="R20" s="22">
        <f t="shared" si="6"/>
        <v>0</v>
      </c>
      <c r="S20" s="23">
        <f t="shared" si="7"/>
        <v>0</v>
      </c>
      <c r="T20" s="22">
        <f t="shared" si="8"/>
        <v>2</v>
      </c>
      <c r="U20" s="22">
        <f t="shared" si="9"/>
        <v>4</v>
      </c>
    </row>
    <row r="21" spans="1:21" x14ac:dyDescent="0.25">
      <c r="A21" s="35" t="s">
        <v>475</v>
      </c>
      <c r="B21" s="31">
        <v>5</v>
      </c>
      <c r="C21" s="31">
        <v>2</v>
      </c>
      <c r="D21" s="31">
        <v>9</v>
      </c>
      <c r="E21" s="31">
        <v>1</v>
      </c>
      <c r="F21" s="31">
        <v>3</v>
      </c>
      <c r="G21" s="31">
        <v>0</v>
      </c>
      <c r="H21" s="31">
        <v>0</v>
      </c>
      <c r="I21" s="31">
        <v>3</v>
      </c>
      <c r="J21">
        <v>18</v>
      </c>
      <c r="K21" s="21" t="str">
        <f t="shared" si="0"/>
        <v>NZDUSD Curncy</v>
      </c>
      <c r="L21" s="21" t="str">
        <f>VLOOKUP($K21,SUMMARY!B:D,2,FALSE)</f>
        <v>NZD/USD</v>
      </c>
      <c r="M21" s="22" t="str">
        <f>VLOOKUP($K21,SUMMARY!$B:$D,3,FALSE)</f>
        <v>CURRENCY</v>
      </c>
      <c r="N21" s="22">
        <f t="shared" si="2"/>
        <v>5</v>
      </c>
      <c r="O21" s="22">
        <f t="shared" si="3"/>
        <v>2</v>
      </c>
      <c r="P21" s="22">
        <f t="shared" si="4"/>
        <v>9</v>
      </c>
      <c r="Q21" s="22">
        <f t="shared" si="5"/>
        <v>1</v>
      </c>
      <c r="R21" s="22">
        <f t="shared" si="6"/>
        <v>3</v>
      </c>
      <c r="S21" s="23">
        <f t="shared" si="7"/>
        <v>0</v>
      </c>
      <c r="T21" s="22">
        <f t="shared" si="8"/>
        <v>0</v>
      </c>
      <c r="U21" s="22">
        <f t="shared" si="9"/>
        <v>3</v>
      </c>
    </row>
    <row r="22" spans="1:21" x14ac:dyDescent="0.25">
      <c r="A22" s="35" t="s">
        <v>427</v>
      </c>
      <c r="B22" s="31">
        <v>-1</v>
      </c>
      <c r="C22" s="31">
        <v>4</v>
      </c>
      <c r="D22" s="31">
        <v>9</v>
      </c>
      <c r="E22" s="31">
        <v>5</v>
      </c>
      <c r="F22" s="31">
        <v>0</v>
      </c>
      <c r="G22" s="31">
        <v>0</v>
      </c>
      <c r="H22" s="31">
        <v>2</v>
      </c>
      <c r="I22" s="31">
        <v>2</v>
      </c>
      <c r="J22">
        <v>19</v>
      </c>
      <c r="K22" s="21" t="str">
        <f t="shared" si="0"/>
        <v>DKKEUR Curncy</v>
      </c>
      <c r="L22" s="21" t="str">
        <f>VLOOKUP($K22,SUMMARY!B:D,2,FALSE)</f>
        <v>DKK/EUR</v>
      </c>
      <c r="M22" s="22" t="str">
        <f>VLOOKUP($K22,SUMMARY!$B:$D,3,FALSE)</f>
        <v>CURRENCY</v>
      </c>
      <c r="N22" s="22">
        <f t="shared" si="2"/>
        <v>-1</v>
      </c>
      <c r="O22" s="22">
        <f t="shared" si="3"/>
        <v>4</v>
      </c>
      <c r="P22" s="22">
        <f t="shared" si="4"/>
        <v>9</v>
      </c>
      <c r="Q22" s="22">
        <f t="shared" si="5"/>
        <v>5</v>
      </c>
      <c r="R22" s="22">
        <f t="shared" si="6"/>
        <v>0</v>
      </c>
      <c r="S22" s="23">
        <f t="shared" si="7"/>
        <v>0</v>
      </c>
      <c r="T22" s="22">
        <f t="shared" si="8"/>
        <v>2</v>
      </c>
      <c r="U22" s="22">
        <f t="shared" si="9"/>
        <v>2</v>
      </c>
    </row>
    <row r="23" spans="1:21" x14ac:dyDescent="0.25">
      <c r="A23" s="35" t="s">
        <v>489</v>
      </c>
      <c r="B23" s="31">
        <v>4</v>
      </c>
      <c r="C23" s="31">
        <v>2</v>
      </c>
      <c r="D23" s="31">
        <v>9</v>
      </c>
      <c r="E23" s="31">
        <v>4</v>
      </c>
      <c r="F23" s="31">
        <v>0</v>
      </c>
      <c r="G23" s="31">
        <v>0</v>
      </c>
      <c r="H23" s="31">
        <v>1</v>
      </c>
      <c r="I23" s="31">
        <v>3</v>
      </c>
      <c r="J23">
        <v>20</v>
      </c>
      <c r="K23" s="21" t="str">
        <f t="shared" si="0"/>
        <v>SGDUSD Curncy</v>
      </c>
      <c r="L23" s="21" t="str">
        <f>VLOOKUP($K23,SUMMARY!B:D,2,FALSE)</f>
        <v>SGD/USD</v>
      </c>
      <c r="M23" s="22" t="str">
        <f>VLOOKUP($K23,SUMMARY!$B:$D,3,FALSE)</f>
        <v>CURRENCY</v>
      </c>
      <c r="N23" s="22">
        <f t="shared" si="2"/>
        <v>4</v>
      </c>
      <c r="O23" s="22">
        <f t="shared" si="3"/>
        <v>2</v>
      </c>
      <c r="P23" s="22">
        <f t="shared" si="4"/>
        <v>9</v>
      </c>
      <c r="Q23" s="22">
        <f t="shared" si="5"/>
        <v>4</v>
      </c>
      <c r="R23" s="22">
        <f t="shared" si="6"/>
        <v>0</v>
      </c>
      <c r="S23" s="23">
        <f t="shared" si="7"/>
        <v>0</v>
      </c>
      <c r="T23" s="22">
        <f t="shared" si="8"/>
        <v>1</v>
      </c>
      <c r="U23" s="22">
        <f t="shared" si="9"/>
        <v>3</v>
      </c>
    </row>
    <row r="24" spans="1:21" x14ac:dyDescent="0.25">
      <c r="A24" s="35" t="s">
        <v>513</v>
      </c>
      <c r="B24" s="31">
        <v>5</v>
      </c>
      <c r="C24" s="31">
        <v>2</v>
      </c>
      <c r="D24" s="31">
        <v>9</v>
      </c>
      <c r="E24" s="31">
        <v>5</v>
      </c>
      <c r="F24" s="31">
        <v>7</v>
      </c>
      <c r="G24" s="31">
        <v>0</v>
      </c>
      <c r="H24" s="31">
        <v>0</v>
      </c>
      <c r="I24" s="31">
        <v>3</v>
      </c>
      <c r="J24">
        <v>21</v>
      </c>
      <c r="K24" s="21" t="str">
        <f t="shared" si="0"/>
        <v>DM1 Index</v>
      </c>
      <c r="L24" s="21" t="str">
        <f>VLOOKUP($K24,SUMMARY!B:D,2,FALSE)</f>
        <v>DJIA MINI e-CBOT FUTURES</v>
      </c>
      <c r="M24" s="22" t="str">
        <f>VLOOKUP($K24,SUMMARY!$B:$D,3,FALSE)</f>
        <v>INDEX FUTURE</v>
      </c>
      <c r="N24" s="22">
        <f t="shared" si="2"/>
        <v>5</v>
      </c>
      <c r="O24" s="22">
        <f t="shared" si="3"/>
        <v>2</v>
      </c>
      <c r="P24" s="22">
        <f t="shared" si="4"/>
        <v>9</v>
      </c>
      <c r="Q24" s="22">
        <f t="shared" si="5"/>
        <v>5</v>
      </c>
      <c r="R24" s="22">
        <f t="shared" si="6"/>
        <v>7</v>
      </c>
      <c r="S24" s="23">
        <f t="shared" si="7"/>
        <v>0</v>
      </c>
      <c r="T24" s="22">
        <f t="shared" si="8"/>
        <v>0</v>
      </c>
      <c r="U24" s="22">
        <f t="shared" si="9"/>
        <v>3</v>
      </c>
    </row>
    <row r="25" spans="1:21" x14ac:dyDescent="0.25">
      <c r="A25" s="35" t="s">
        <v>512</v>
      </c>
      <c r="B25" s="31">
        <v>6</v>
      </c>
      <c r="C25" s="31">
        <v>4</v>
      </c>
      <c r="D25" s="31">
        <v>9</v>
      </c>
      <c r="E25" s="31">
        <v>1</v>
      </c>
      <c r="F25" s="31">
        <v>9</v>
      </c>
      <c r="G25" s="31">
        <v>0</v>
      </c>
      <c r="H25" s="31">
        <v>0</v>
      </c>
      <c r="I25" s="31">
        <v>3</v>
      </c>
      <c r="J25">
        <v>22</v>
      </c>
      <c r="K25" s="21" t="str">
        <f t="shared" si="0"/>
        <v>CF1 Index</v>
      </c>
      <c r="L25" s="21" t="str">
        <f>VLOOKUP($K25,SUMMARY!B:D,2,FALSE)</f>
        <v>CAC 40 EURO FUTURES</v>
      </c>
      <c r="M25" s="22" t="str">
        <f>VLOOKUP($K25,SUMMARY!$B:$D,3,FALSE)</f>
        <v>INDEX FUTURE</v>
      </c>
      <c r="N25" s="22">
        <f t="shared" si="2"/>
        <v>6</v>
      </c>
      <c r="O25" s="22">
        <f t="shared" si="3"/>
        <v>4</v>
      </c>
      <c r="P25" s="22">
        <f t="shared" si="4"/>
        <v>9</v>
      </c>
      <c r="Q25" s="22">
        <f t="shared" si="5"/>
        <v>1</v>
      </c>
      <c r="R25" s="22">
        <f t="shared" si="6"/>
        <v>9</v>
      </c>
      <c r="S25" s="23">
        <f t="shared" si="7"/>
        <v>0</v>
      </c>
      <c r="T25" s="22">
        <f t="shared" si="8"/>
        <v>0</v>
      </c>
      <c r="U25" s="22">
        <f t="shared" si="9"/>
        <v>3</v>
      </c>
    </row>
    <row r="26" spans="1:21" x14ac:dyDescent="0.25">
      <c r="A26" s="35" t="s">
        <v>514</v>
      </c>
      <c r="B26" s="31">
        <v>-1</v>
      </c>
      <c r="C26" s="31">
        <v>2</v>
      </c>
      <c r="D26" s="31">
        <v>9</v>
      </c>
      <c r="E26" s="31">
        <v>5</v>
      </c>
      <c r="F26" s="31">
        <v>7</v>
      </c>
      <c r="G26" s="31">
        <v>0</v>
      </c>
      <c r="H26" s="31">
        <v>0</v>
      </c>
      <c r="I26" s="31">
        <v>3</v>
      </c>
      <c r="J26">
        <v>23</v>
      </c>
      <c r="K26" s="21" t="str">
        <f t="shared" si="0"/>
        <v>ES1 Index</v>
      </c>
      <c r="L26" s="21" t="str">
        <f>VLOOKUP($K26,SUMMARY!B:D,2,FALSE)</f>
        <v>S&amp;P500 EMINI FUTURES</v>
      </c>
      <c r="M26" s="22" t="str">
        <f>VLOOKUP($K26,SUMMARY!$B:$D,3,FALSE)</f>
        <v>INDEX FUTURE</v>
      </c>
      <c r="N26" s="22">
        <f t="shared" si="2"/>
        <v>-1</v>
      </c>
      <c r="O26" s="22">
        <f t="shared" si="3"/>
        <v>2</v>
      </c>
      <c r="P26" s="22">
        <f t="shared" si="4"/>
        <v>9</v>
      </c>
      <c r="Q26" s="22">
        <f t="shared" si="5"/>
        <v>5</v>
      </c>
      <c r="R26" s="22">
        <f t="shared" si="6"/>
        <v>7</v>
      </c>
      <c r="S26" s="23">
        <f t="shared" si="7"/>
        <v>0</v>
      </c>
      <c r="T26" s="22">
        <f t="shared" si="8"/>
        <v>0</v>
      </c>
      <c r="U26" s="22">
        <f t="shared" si="9"/>
        <v>3</v>
      </c>
    </row>
    <row r="27" spans="1:21" x14ac:dyDescent="0.25">
      <c r="A27" s="35" t="s">
        <v>503</v>
      </c>
      <c r="B27" s="31">
        <v>8</v>
      </c>
      <c r="C27" s="31">
        <v>2</v>
      </c>
      <c r="D27" s="31">
        <v>9</v>
      </c>
      <c r="E27" s="31">
        <v>1</v>
      </c>
      <c r="F27" s="31">
        <v>8</v>
      </c>
      <c r="G27" s="31">
        <v>0</v>
      </c>
      <c r="H27" s="31">
        <v>0</v>
      </c>
      <c r="I27" s="31">
        <v>3</v>
      </c>
      <c r="J27">
        <v>24</v>
      </c>
      <c r="K27" s="21" t="str">
        <f t="shared" si="0"/>
        <v>ZAREUR Curncy</v>
      </c>
      <c r="L27" s="21" t="str">
        <f>VLOOKUP($K27,SUMMARY!B:D,2,FALSE)</f>
        <v>ZAR/EUR</v>
      </c>
      <c r="M27" s="22" t="str">
        <f>VLOOKUP($K27,SUMMARY!$B:$D,3,FALSE)</f>
        <v>CURRENCY</v>
      </c>
      <c r="N27" s="22">
        <f t="shared" si="2"/>
        <v>8</v>
      </c>
      <c r="O27" s="22">
        <f t="shared" si="3"/>
        <v>2</v>
      </c>
      <c r="P27" s="22">
        <f t="shared" si="4"/>
        <v>9</v>
      </c>
      <c r="Q27" s="22">
        <f t="shared" si="5"/>
        <v>1</v>
      </c>
      <c r="R27" s="22">
        <f t="shared" si="6"/>
        <v>8</v>
      </c>
      <c r="S27" s="23">
        <f t="shared" si="7"/>
        <v>0</v>
      </c>
      <c r="T27" s="22">
        <f t="shared" si="8"/>
        <v>0</v>
      </c>
      <c r="U27" s="22">
        <f t="shared" si="9"/>
        <v>3</v>
      </c>
    </row>
    <row r="28" spans="1:21" x14ac:dyDescent="0.25">
      <c r="A28" s="35" t="s">
        <v>515</v>
      </c>
      <c r="B28" s="31">
        <v>5</v>
      </c>
      <c r="C28" s="31">
        <v>2</v>
      </c>
      <c r="D28" s="31">
        <v>9</v>
      </c>
      <c r="E28" s="31">
        <v>1</v>
      </c>
      <c r="F28" s="31">
        <v>6</v>
      </c>
      <c r="G28" s="31">
        <v>0</v>
      </c>
      <c r="H28" s="31">
        <v>0</v>
      </c>
      <c r="I28" s="31">
        <v>3</v>
      </c>
      <c r="J28">
        <v>25</v>
      </c>
      <c r="K28" s="21" t="str">
        <f t="shared" si="0"/>
        <v>FT1 Index</v>
      </c>
      <c r="L28" s="21" t="str">
        <f>VLOOKUP($K28,SUMMARY!B:D,2,FALSE)</f>
        <v>TAIEX INDEX FUTURES</v>
      </c>
      <c r="M28" s="22" t="str">
        <f>VLOOKUP($K28,SUMMARY!$B:$D,3,FALSE)</f>
        <v>INDEX FUTURE</v>
      </c>
      <c r="N28" s="22">
        <f t="shared" si="2"/>
        <v>5</v>
      </c>
      <c r="O28" s="22">
        <f t="shared" si="3"/>
        <v>2</v>
      </c>
      <c r="P28" s="22">
        <f t="shared" si="4"/>
        <v>9</v>
      </c>
      <c r="Q28" s="22">
        <f t="shared" si="5"/>
        <v>1</v>
      </c>
      <c r="R28" s="22">
        <f t="shared" si="6"/>
        <v>6</v>
      </c>
      <c r="S28" s="23">
        <f t="shared" si="7"/>
        <v>0</v>
      </c>
      <c r="T28" s="22">
        <f t="shared" si="8"/>
        <v>0</v>
      </c>
      <c r="U28" s="22">
        <f t="shared" si="9"/>
        <v>3</v>
      </c>
    </row>
    <row r="29" spans="1:21" x14ac:dyDescent="0.25">
      <c r="A29" s="35" t="s">
        <v>510</v>
      </c>
      <c r="B29" s="31">
        <v>3</v>
      </c>
      <c r="C29" s="31">
        <v>2</v>
      </c>
      <c r="D29" s="31">
        <v>9</v>
      </c>
      <c r="E29" s="31">
        <v>1</v>
      </c>
      <c r="F29" s="31">
        <v>3</v>
      </c>
      <c r="G29" s="31">
        <v>0</v>
      </c>
      <c r="H29" s="31">
        <v>0</v>
      </c>
      <c r="I29" s="31">
        <v>3</v>
      </c>
      <c r="J29">
        <v>26</v>
      </c>
      <c r="K29" s="21" t="str">
        <f t="shared" si="0"/>
        <v>BZ1 Index</v>
      </c>
      <c r="L29" s="21" t="str">
        <f>VLOOKUP($K29,SUMMARY!B:D,2,FALSE)</f>
        <v>BOVESPA INDEX FUTURES</v>
      </c>
      <c r="M29" s="22" t="str">
        <f>VLOOKUP($K29,SUMMARY!$B:$D,3,FALSE)</f>
        <v>INDEX FUTURE</v>
      </c>
      <c r="N29" s="22">
        <f t="shared" si="2"/>
        <v>3</v>
      </c>
      <c r="O29" s="22">
        <f t="shared" si="3"/>
        <v>2</v>
      </c>
      <c r="P29" s="22">
        <f t="shared" si="4"/>
        <v>9</v>
      </c>
      <c r="Q29" s="22">
        <f t="shared" si="5"/>
        <v>1</v>
      </c>
      <c r="R29" s="22">
        <f t="shared" si="6"/>
        <v>3</v>
      </c>
      <c r="S29" s="23">
        <f t="shared" si="7"/>
        <v>0</v>
      </c>
      <c r="T29" s="22">
        <f t="shared" si="8"/>
        <v>0</v>
      </c>
      <c r="U29" s="22">
        <f t="shared" si="9"/>
        <v>3</v>
      </c>
    </row>
    <row r="30" spans="1:21" x14ac:dyDescent="0.25">
      <c r="A30" s="35" t="s">
        <v>517</v>
      </c>
      <c r="B30" s="31">
        <v>3</v>
      </c>
      <c r="C30" s="31">
        <v>2</v>
      </c>
      <c r="D30" s="31">
        <v>9</v>
      </c>
      <c r="E30" s="31">
        <v>1</v>
      </c>
      <c r="F30" s="31">
        <v>6</v>
      </c>
      <c r="G30" s="31">
        <v>0</v>
      </c>
      <c r="H30" s="31">
        <v>0</v>
      </c>
      <c r="I30" s="31">
        <v>3</v>
      </c>
      <c r="J30">
        <v>27</v>
      </c>
      <c r="K30" s="21" t="str">
        <f t="shared" si="0"/>
        <v>HC1 Index</v>
      </c>
      <c r="L30" s="21" t="str">
        <f>VLOOKUP($K30,SUMMARY!B:D,2,FALSE)</f>
        <v>H-SHARES INDEX FUTURES</v>
      </c>
      <c r="M30" s="22" t="str">
        <f>VLOOKUP($K30,SUMMARY!$B:$D,3,FALSE)</f>
        <v>INDEX FUTURE</v>
      </c>
      <c r="N30" s="22">
        <f t="shared" si="2"/>
        <v>3</v>
      </c>
      <c r="O30" s="22">
        <f t="shared" si="3"/>
        <v>2</v>
      </c>
      <c r="P30" s="22">
        <f t="shared" si="4"/>
        <v>9</v>
      </c>
      <c r="Q30" s="22">
        <f t="shared" si="5"/>
        <v>1</v>
      </c>
      <c r="R30" s="22">
        <f t="shared" si="6"/>
        <v>6</v>
      </c>
      <c r="S30" s="23">
        <f t="shared" si="7"/>
        <v>0</v>
      </c>
      <c r="T30" s="22">
        <f t="shared" si="8"/>
        <v>0</v>
      </c>
      <c r="U30" s="22">
        <f t="shared" si="9"/>
        <v>3</v>
      </c>
    </row>
    <row r="31" spans="1:21" x14ac:dyDescent="0.25">
      <c r="A31" s="35" t="s">
        <v>473</v>
      </c>
      <c r="B31" s="31">
        <v>6</v>
      </c>
      <c r="C31" s="31">
        <v>2</v>
      </c>
      <c r="D31" s="31">
        <v>9</v>
      </c>
      <c r="E31" s="31">
        <v>5</v>
      </c>
      <c r="F31" s="31">
        <v>3</v>
      </c>
      <c r="G31" s="31">
        <v>0</v>
      </c>
      <c r="H31" s="31">
        <v>2</v>
      </c>
      <c r="I31" s="31">
        <v>0</v>
      </c>
      <c r="J31">
        <v>28</v>
      </c>
      <c r="K31" s="21" t="str">
        <f t="shared" si="0"/>
        <v>NZDJPY Curncy</v>
      </c>
      <c r="L31" s="21" t="str">
        <f>VLOOKUP($K31,SUMMARY!B:D,2,FALSE)</f>
        <v>NZD/JPY</v>
      </c>
      <c r="M31" s="22" t="str">
        <f>VLOOKUP($K31,SUMMARY!$B:$D,3,FALSE)</f>
        <v>CURRENCY</v>
      </c>
      <c r="N31" s="22">
        <f t="shared" si="2"/>
        <v>6</v>
      </c>
      <c r="O31" s="22">
        <f t="shared" si="3"/>
        <v>2</v>
      </c>
      <c r="P31" s="22">
        <f t="shared" si="4"/>
        <v>9</v>
      </c>
      <c r="Q31" s="22">
        <f t="shared" si="5"/>
        <v>5</v>
      </c>
      <c r="R31" s="22">
        <f t="shared" si="6"/>
        <v>3</v>
      </c>
      <c r="S31" s="23">
        <f t="shared" si="7"/>
        <v>0</v>
      </c>
      <c r="T31" s="22">
        <f t="shared" si="8"/>
        <v>2</v>
      </c>
      <c r="U31" s="22">
        <f t="shared" si="9"/>
        <v>0</v>
      </c>
    </row>
    <row r="32" spans="1:21" x14ac:dyDescent="0.25">
      <c r="A32" s="35" t="s">
        <v>518</v>
      </c>
      <c r="B32" s="31">
        <v>7</v>
      </c>
      <c r="C32" s="31">
        <v>2</v>
      </c>
      <c r="D32" s="31">
        <v>9</v>
      </c>
      <c r="E32" s="31">
        <v>1</v>
      </c>
      <c r="F32" s="31">
        <v>3</v>
      </c>
      <c r="G32" s="31">
        <v>0</v>
      </c>
      <c r="H32" s="31">
        <v>1</v>
      </c>
      <c r="I32" s="31">
        <v>0</v>
      </c>
      <c r="J32">
        <v>29</v>
      </c>
      <c r="K32" s="21" t="str">
        <f t="shared" si="0"/>
        <v>HI1 Index</v>
      </c>
      <c r="L32" s="21" t="str">
        <f>VLOOKUP($K32,SUMMARY!B:D,2,FALSE)</f>
        <v>HANG SENG INDEX FUTURES</v>
      </c>
      <c r="M32" s="22" t="str">
        <f>VLOOKUP($K32,SUMMARY!$B:$D,3,FALSE)</f>
        <v>INDEX FUTURE</v>
      </c>
      <c r="N32" s="22">
        <f t="shared" si="2"/>
        <v>7</v>
      </c>
      <c r="O32" s="22">
        <f t="shared" si="3"/>
        <v>2</v>
      </c>
      <c r="P32" s="22">
        <f t="shared" si="4"/>
        <v>9</v>
      </c>
      <c r="Q32" s="22">
        <f t="shared" si="5"/>
        <v>1</v>
      </c>
      <c r="R32" s="22">
        <f t="shared" si="6"/>
        <v>3</v>
      </c>
      <c r="S32" s="23">
        <f t="shared" si="7"/>
        <v>0</v>
      </c>
      <c r="T32" s="22">
        <f t="shared" si="8"/>
        <v>1</v>
      </c>
      <c r="U32" s="22">
        <f t="shared" si="9"/>
        <v>0</v>
      </c>
    </row>
    <row r="33" spans="1:21" x14ac:dyDescent="0.25">
      <c r="A33" s="35" t="s">
        <v>370</v>
      </c>
      <c r="B33" s="31">
        <v>3</v>
      </c>
      <c r="C33" s="31">
        <v>6</v>
      </c>
      <c r="D33" s="31">
        <v>9</v>
      </c>
      <c r="E33" s="31">
        <v>1</v>
      </c>
      <c r="F33" s="31">
        <v>8</v>
      </c>
      <c r="G33" s="31">
        <v>0</v>
      </c>
      <c r="H33" s="31">
        <v>0</v>
      </c>
      <c r="I33" s="31">
        <v>3</v>
      </c>
      <c r="J33">
        <v>30</v>
      </c>
      <c r="K33" s="21" t="str">
        <f t="shared" si="0"/>
        <v>PL1 Comdty</v>
      </c>
      <c r="L33" s="21" t="str">
        <f>VLOOKUP($K33,SUMMARY!B:D,2,FALSE)</f>
        <v>PLATINUM</v>
      </c>
      <c r="M33" s="22" t="str">
        <f>VLOOKUP($K33,SUMMARY!$B:$D,3,FALSE)</f>
        <v>COMMODITY</v>
      </c>
      <c r="N33" s="22">
        <f t="shared" si="2"/>
        <v>3</v>
      </c>
      <c r="O33" s="22">
        <f t="shared" si="3"/>
        <v>6</v>
      </c>
      <c r="P33" s="22">
        <f t="shared" si="4"/>
        <v>9</v>
      </c>
      <c r="Q33" s="22">
        <f t="shared" si="5"/>
        <v>1</v>
      </c>
      <c r="R33" s="22">
        <f t="shared" si="6"/>
        <v>8</v>
      </c>
      <c r="S33" s="23">
        <f t="shared" si="7"/>
        <v>0</v>
      </c>
      <c r="T33" s="22">
        <f t="shared" si="8"/>
        <v>0</v>
      </c>
      <c r="U33" s="22">
        <f t="shared" si="9"/>
        <v>3</v>
      </c>
    </row>
    <row r="34" spans="1:21" x14ac:dyDescent="0.25">
      <c r="A34" s="35" t="s">
        <v>521</v>
      </c>
      <c r="B34" s="31">
        <v>5</v>
      </c>
      <c r="C34" s="31">
        <v>4</v>
      </c>
      <c r="D34" s="31">
        <v>9</v>
      </c>
      <c r="E34" s="31">
        <v>1</v>
      </c>
      <c r="F34" s="31">
        <v>3</v>
      </c>
      <c r="G34" s="31">
        <v>0</v>
      </c>
      <c r="H34" s="31">
        <v>0</v>
      </c>
      <c r="I34" s="31">
        <v>3</v>
      </c>
      <c r="J34">
        <v>31</v>
      </c>
      <c r="K34" s="21" t="str">
        <f t="shared" si="0"/>
        <v>IFB1 Index</v>
      </c>
      <c r="L34" s="21" t="str">
        <f>VLOOKUP($K34,SUMMARY!B:D,2,FALSE)</f>
        <v>CSI 300 INDEX FUTURES</v>
      </c>
      <c r="M34" s="22" t="str">
        <f>VLOOKUP($K34,SUMMARY!$B:$D,3,FALSE)</f>
        <v>INDEX FUTURE</v>
      </c>
      <c r="N34" s="22">
        <f t="shared" si="2"/>
        <v>5</v>
      </c>
      <c r="O34" s="22">
        <f t="shared" si="3"/>
        <v>4</v>
      </c>
      <c r="P34" s="22">
        <f t="shared" si="4"/>
        <v>9</v>
      </c>
      <c r="Q34" s="22">
        <f t="shared" si="5"/>
        <v>1</v>
      </c>
      <c r="R34" s="22">
        <f t="shared" si="6"/>
        <v>3</v>
      </c>
      <c r="S34" s="23">
        <f t="shared" si="7"/>
        <v>0</v>
      </c>
      <c r="T34" s="22">
        <f t="shared" si="8"/>
        <v>0</v>
      </c>
      <c r="U34" s="22">
        <f t="shared" si="9"/>
        <v>3</v>
      </c>
    </row>
    <row r="35" spans="1:21" x14ac:dyDescent="0.25">
      <c r="A35" s="35" t="s">
        <v>374</v>
      </c>
      <c r="B35" s="31">
        <v>-1</v>
      </c>
      <c r="C35" s="31">
        <v>5</v>
      </c>
      <c r="D35" s="31">
        <v>9</v>
      </c>
      <c r="E35" s="31">
        <v>0</v>
      </c>
      <c r="F35" s="31">
        <v>8</v>
      </c>
      <c r="G35" s="31">
        <v>46062</v>
      </c>
      <c r="H35" s="31">
        <v>0</v>
      </c>
      <c r="I35" s="31">
        <v>3</v>
      </c>
      <c r="J35">
        <v>32</v>
      </c>
      <c r="K35" s="21" t="str">
        <f t="shared" si="0"/>
        <v>SB1 Comdty</v>
      </c>
      <c r="L35" s="21" t="str">
        <f>VLOOKUP($K35,SUMMARY!B:D,2,FALSE)</f>
        <v>SUGAR</v>
      </c>
      <c r="M35" s="22" t="str">
        <f>VLOOKUP($K35,SUMMARY!$B:$D,3,FALSE)</f>
        <v>COMMODITY</v>
      </c>
      <c r="N35" s="22">
        <f t="shared" si="2"/>
        <v>-1</v>
      </c>
      <c r="O35" s="22">
        <f t="shared" si="3"/>
        <v>5</v>
      </c>
      <c r="P35" s="22">
        <f t="shared" si="4"/>
        <v>9</v>
      </c>
      <c r="Q35" s="22">
        <f t="shared" si="5"/>
        <v>0</v>
      </c>
      <c r="R35" s="22">
        <f t="shared" si="6"/>
        <v>8</v>
      </c>
      <c r="S35" s="23">
        <f t="shared" si="7"/>
        <v>46062</v>
      </c>
      <c r="T35" s="22">
        <f t="shared" si="8"/>
        <v>0</v>
      </c>
      <c r="U35" s="22">
        <f t="shared" si="9"/>
        <v>3</v>
      </c>
    </row>
    <row r="36" spans="1:21" x14ac:dyDescent="0.25">
      <c r="A36" s="35" t="s">
        <v>361</v>
      </c>
      <c r="B36" s="31">
        <v>-1</v>
      </c>
      <c r="C36" s="31">
        <v>2</v>
      </c>
      <c r="D36" s="31">
        <v>9</v>
      </c>
      <c r="E36" s="31">
        <v>0</v>
      </c>
      <c r="F36" s="31">
        <v>6</v>
      </c>
      <c r="G36" s="31">
        <v>46059</v>
      </c>
      <c r="H36" s="31">
        <v>0</v>
      </c>
      <c r="I36" s="31">
        <v>2</v>
      </c>
      <c r="J36">
        <v>33</v>
      </c>
      <c r="K36" s="21" t="str">
        <f t="shared" ref="K36:K53" si="10">A36</f>
        <v>KC1 Comdty</v>
      </c>
      <c r="L36" s="21" t="str">
        <f>VLOOKUP($K36,SUMMARY!B:D,2,FALSE)</f>
        <v>COFFEE 'C'</v>
      </c>
      <c r="M36" s="22" t="str">
        <f>VLOOKUP($K36,SUMMARY!$B:$D,3,FALSE)</f>
        <v>COMMODITY</v>
      </c>
      <c r="N36" s="22">
        <f t="shared" si="2"/>
        <v>-1</v>
      </c>
      <c r="O36" s="22">
        <f t="shared" si="3"/>
        <v>2</v>
      </c>
      <c r="P36" s="22">
        <f t="shared" si="4"/>
        <v>9</v>
      </c>
      <c r="Q36" s="22">
        <f t="shared" si="5"/>
        <v>0</v>
      </c>
      <c r="R36" s="22">
        <f t="shared" si="6"/>
        <v>6</v>
      </c>
      <c r="S36" s="23">
        <f t="shared" si="7"/>
        <v>46059</v>
      </c>
      <c r="T36" s="22">
        <f t="shared" si="8"/>
        <v>0</v>
      </c>
      <c r="U36" s="22">
        <f t="shared" si="9"/>
        <v>2</v>
      </c>
    </row>
    <row r="37" spans="1:21" x14ac:dyDescent="0.25">
      <c r="A37" s="35" t="s">
        <v>376</v>
      </c>
      <c r="B37" s="31">
        <v>7</v>
      </c>
      <c r="C37" s="31">
        <v>4</v>
      </c>
      <c r="D37" s="31">
        <v>9</v>
      </c>
      <c r="E37" s="31">
        <v>1</v>
      </c>
      <c r="F37" s="31">
        <v>8</v>
      </c>
      <c r="G37" s="31">
        <v>46052</v>
      </c>
      <c r="H37" s="31">
        <v>0</v>
      </c>
      <c r="I37" s="31">
        <v>3</v>
      </c>
      <c r="J37">
        <v>34</v>
      </c>
      <c r="K37" s="21" t="str">
        <f t="shared" si="10"/>
        <v>SI1 Comdty</v>
      </c>
      <c r="L37" s="21" t="str">
        <f>VLOOKUP($K37,SUMMARY!B:D,2,FALSE)</f>
        <v>SILVER</v>
      </c>
      <c r="M37" s="22" t="str">
        <f>VLOOKUP($K37,SUMMARY!$B:$D,3,FALSE)</f>
        <v>COMMODITY</v>
      </c>
      <c r="N37" s="22">
        <f t="shared" si="2"/>
        <v>7</v>
      </c>
      <c r="O37" s="22">
        <f t="shared" si="3"/>
        <v>4</v>
      </c>
      <c r="P37" s="22">
        <f t="shared" si="4"/>
        <v>9</v>
      </c>
      <c r="Q37" s="22">
        <f t="shared" si="5"/>
        <v>1</v>
      </c>
      <c r="R37" s="22">
        <f t="shared" si="6"/>
        <v>8</v>
      </c>
      <c r="S37" s="23">
        <f t="shared" si="7"/>
        <v>46052</v>
      </c>
      <c r="T37" s="22">
        <f t="shared" si="8"/>
        <v>0</v>
      </c>
      <c r="U37" s="22">
        <f t="shared" si="9"/>
        <v>3</v>
      </c>
    </row>
    <row r="38" spans="1:21" x14ac:dyDescent="0.25">
      <c r="A38" s="35" t="s">
        <v>812</v>
      </c>
      <c r="B38" s="31">
        <v>1</v>
      </c>
      <c r="C38" s="31">
        <v>2</v>
      </c>
      <c r="D38" s="31">
        <v>9</v>
      </c>
      <c r="E38" s="31">
        <v>5</v>
      </c>
      <c r="F38" s="31">
        <v>2</v>
      </c>
      <c r="G38" s="31">
        <v>0</v>
      </c>
      <c r="H38" s="31">
        <v>1</v>
      </c>
      <c r="I38" s="31">
        <v>0</v>
      </c>
      <c r="J38">
        <v>35</v>
      </c>
      <c r="K38" s="21" t="str">
        <f t="shared" si="10"/>
        <v>IB1 Index</v>
      </c>
      <c r="L38" s="21" t="str">
        <f>VLOOKUP($K38,SUMMARY!B:D,2,FALSE)</f>
        <v>IBEX INDEX FUTURES</v>
      </c>
      <c r="M38" s="22" t="str">
        <f>VLOOKUP($K38,SUMMARY!$B:$D,3,FALSE)</f>
        <v>INDEX FUTURE</v>
      </c>
      <c r="N38" s="22">
        <f t="shared" si="2"/>
        <v>1</v>
      </c>
      <c r="O38" s="22">
        <f t="shared" si="3"/>
        <v>2</v>
      </c>
      <c r="P38" s="22">
        <f t="shared" si="4"/>
        <v>9</v>
      </c>
      <c r="Q38" s="22">
        <f t="shared" si="5"/>
        <v>5</v>
      </c>
      <c r="R38" s="22">
        <f t="shared" si="6"/>
        <v>2</v>
      </c>
      <c r="S38" s="23">
        <f t="shared" si="7"/>
        <v>0</v>
      </c>
      <c r="T38" s="22">
        <f t="shared" si="8"/>
        <v>1</v>
      </c>
      <c r="U38" s="22">
        <f t="shared" si="9"/>
        <v>0</v>
      </c>
    </row>
    <row r="39" spans="1:21" x14ac:dyDescent="0.25">
      <c r="A39" s="35" t="s">
        <v>399</v>
      </c>
      <c r="B39" s="31">
        <v>-1</v>
      </c>
      <c r="C39" s="31">
        <v>2</v>
      </c>
      <c r="D39" s="31">
        <v>9</v>
      </c>
      <c r="E39" s="31">
        <v>5</v>
      </c>
      <c r="F39" s="31">
        <v>10</v>
      </c>
      <c r="G39" s="31">
        <v>0</v>
      </c>
      <c r="H39" s="31">
        <v>0</v>
      </c>
      <c r="I39" s="31">
        <v>2</v>
      </c>
      <c r="J39">
        <v>36</v>
      </c>
      <c r="K39" s="21" t="str">
        <f t="shared" si="10"/>
        <v>CADEUR Curncy</v>
      </c>
      <c r="L39" s="21" t="str">
        <f>VLOOKUP($K39,SUMMARY!B:D,2,FALSE)</f>
        <v>CAD/EUR</v>
      </c>
      <c r="M39" s="22" t="str">
        <f>VLOOKUP($K39,SUMMARY!$B:$D,3,FALSE)</f>
        <v>CURRENCY</v>
      </c>
      <c r="N39" s="22">
        <f t="shared" si="2"/>
        <v>-1</v>
      </c>
      <c r="O39" s="22">
        <f t="shared" si="3"/>
        <v>2</v>
      </c>
      <c r="P39" s="22">
        <f t="shared" si="4"/>
        <v>9</v>
      </c>
      <c r="Q39" s="22">
        <f t="shared" si="5"/>
        <v>5</v>
      </c>
      <c r="R39" s="22">
        <f t="shared" si="6"/>
        <v>10</v>
      </c>
      <c r="S39" s="23">
        <f t="shared" si="7"/>
        <v>0</v>
      </c>
      <c r="T39" s="22">
        <f t="shared" si="8"/>
        <v>0</v>
      </c>
      <c r="U39" s="22">
        <f t="shared" si="9"/>
        <v>2</v>
      </c>
    </row>
    <row r="40" spans="1:21" x14ac:dyDescent="0.25">
      <c r="A40" s="35" t="s">
        <v>463</v>
      </c>
      <c r="B40" s="31">
        <v>2</v>
      </c>
      <c r="C40" s="31">
        <v>2</v>
      </c>
      <c r="D40" s="31">
        <v>9</v>
      </c>
      <c r="E40" s="31">
        <v>1</v>
      </c>
      <c r="F40" s="31">
        <v>3</v>
      </c>
      <c r="G40" s="31">
        <v>0</v>
      </c>
      <c r="H40" s="31">
        <v>2</v>
      </c>
      <c r="I40" s="31">
        <v>0</v>
      </c>
      <c r="J40">
        <v>37</v>
      </c>
      <c r="K40" s="21" t="str">
        <f t="shared" si="10"/>
        <v>MXNUSD Curncy</v>
      </c>
      <c r="L40" s="21" t="str">
        <f>VLOOKUP($K40,SUMMARY!B:D,2,FALSE)</f>
        <v>MXN/USD</v>
      </c>
      <c r="M40" s="22" t="str">
        <f>VLOOKUP($K40,SUMMARY!$B:$D,3,FALSE)</f>
        <v>CURRENCY</v>
      </c>
      <c r="N40" s="22">
        <f t="shared" si="2"/>
        <v>2</v>
      </c>
      <c r="O40" s="22">
        <f t="shared" si="3"/>
        <v>2</v>
      </c>
      <c r="P40" s="22">
        <f t="shared" si="4"/>
        <v>9</v>
      </c>
      <c r="Q40" s="22">
        <f t="shared" si="5"/>
        <v>1</v>
      </c>
      <c r="R40" s="22">
        <f t="shared" si="6"/>
        <v>3</v>
      </c>
      <c r="S40" s="23">
        <f t="shared" si="7"/>
        <v>0</v>
      </c>
      <c r="T40" s="22">
        <f t="shared" si="8"/>
        <v>2</v>
      </c>
      <c r="U40" s="22">
        <f t="shared" si="9"/>
        <v>0</v>
      </c>
    </row>
    <row r="41" spans="1:21" x14ac:dyDescent="0.25">
      <c r="A41" s="35" t="s">
        <v>497</v>
      </c>
      <c r="B41" s="31">
        <v>-1</v>
      </c>
      <c r="C41" s="31">
        <v>3</v>
      </c>
      <c r="D41" s="31">
        <v>9</v>
      </c>
      <c r="E41" s="31">
        <v>0</v>
      </c>
      <c r="F41" s="31">
        <v>4</v>
      </c>
      <c r="G41" s="31">
        <v>0</v>
      </c>
      <c r="H41" s="31">
        <v>4</v>
      </c>
      <c r="I41" s="31">
        <v>2</v>
      </c>
      <c r="J41">
        <v>38</v>
      </c>
      <c r="K41" s="21" t="str">
        <f t="shared" si="10"/>
        <v>TRYUSD Curncy</v>
      </c>
      <c r="L41" s="21" t="str">
        <f>VLOOKUP($K41,SUMMARY!B:D,2,FALSE)</f>
        <v>TRY/USD</v>
      </c>
      <c r="M41" s="22" t="str">
        <f>VLOOKUP($K41,SUMMARY!$B:$D,3,FALSE)</f>
        <v>CURRENCY</v>
      </c>
      <c r="N41" s="22">
        <f t="shared" si="2"/>
        <v>-1</v>
      </c>
      <c r="O41" s="22">
        <f t="shared" si="3"/>
        <v>3</v>
      </c>
      <c r="P41" s="22">
        <f t="shared" si="4"/>
        <v>9</v>
      </c>
      <c r="Q41" s="22">
        <f t="shared" si="5"/>
        <v>0</v>
      </c>
      <c r="R41" s="22">
        <f t="shared" si="6"/>
        <v>4</v>
      </c>
      <c r="S41" s="23">
        <f t="shared" si="7"/>
        <v>0</v>
      </c>
      <c r="T41" s="22">
        <f t="shared" si="8"/>
        <v>4</v>
      </c>
      <c r="U41" s="22">
        <f t="shared" si="9"/>
        <v>2</v>
      </c>
    </row>
    <row r="42" spans="1:21" x14ac:dyDescent="0.25">
      <c r="A42" s="35" t="s">
        <v>397</v>
      </c>
      <c r="B42" s="31">
        <v>5</v>
      </c>
      <c r="C42" s="31">
        <v>2</v>
      </c>
      <c r="D42" s="31">
        <v>9</v>
      </c>
      <c r="E42" s="31">
        <v>1</v>
      </c>
      <c r="F42" s="31">
        <v>0</v>
      </c>
      <c r="G42" s="31">
        <v>0</v>
      </c>
      <c r="H42" s="31">
        <v>2</v>
      </c>
      <c r="I42" s="31">
        <v>4</v>
      </c>
      <c r="J42">
        <v>39</v>
      </c>
      <c r="K42" s="21" t="str">
        <f t="shared" si="10"/>
        <v>BRLUSD Curncy</v>
      </c>
      <c r="L42" s="21" t="str">
        <f>VLOOKUP($K42,SUMMARY!B:D,2,FALSE)</f>
        <v>BRL/USD</v>
      </c>
      <c r="M42" s="22" t="str">
        <f>VLOOKUP($K42,SUMMARY!$B:$D,3,FALSE)</f>
        <v>CURRENCY</v>
      </c>
      <c r="N42" s="22">
        <f t="shared" si="2"/>
        <v>5</v>
      </c>
      <c r="O42" s="22">
        <f t="shared" si="3"/>
        <v>2</v>
      </c>
      <c r="P42" s="22">
        <f t="shared" si="4"/>
        <v>9</v>
      </c>
      <c r="Q42" s="22">
        <f t="shared" si="5"/>
        <v>1</v>
      </c>
      <c r="R42" s="22">
        <f t="shared" si="6"/>
        <v>0</v>
      </c>
      <c r="S42" s="23">
        <f t="shared" si="7"/>
        <v>0</v>
      </c>
      <c r="T42" s="22">
        <f t="shared" si="8"/>
        <v>2</v>
      </c>
      <c r="U42" s="22">
        <f t="shared" si="9"/>
        <v>4</v>
      </c>
    </row>
    <row r="43" spans="1:21" x14ac:dyDescent="0.25">
      <c r="A43" s="35" t="s">
        <v>380</v>
      </c>
      <c r="B43" s="31">
        <v>4</v>
      </c>
      <c r="C43" s="31">
        <v>2</v>
      </c>
      <c r="D43" s="31">
        <v>9</v>
      </c>
      <c r="E43" s="31">
        <v>1</v>
      </c>
      <c r="F43" s="31">
        <v>7</v>
      </c>
      <c r="G43" s="31">
        <v>0</v>
      </c>
      <c r="H43" s="31">
        <v>2</v>
      </c>
      <c r="I43" s="31">
        <v>0</v>
      </c>
      <c r="J43">
        <v>40</v>
      </c>
      <c r="K43" s="21" t="str">
        <f t="shared" si="10"/>
        <v>XB1 Comdty</v>
      </c>
      <c r="L43" s="21" t="str">
        <f>VLOOKUP($K43,SUMMARY!B:D,2,FALSE)</f>
        <v>GASOLINE RBOB</v>
      </c>
      <c r="M43" s="22" t="str">
        <f>VLOOKUP($K43,SUMMARY!$B:$D,3,FALSE)</f>
        <v>COMMODITY</v>
      </c>
      <c r="N43" s="22">
        <f t="shared" si="2"/>
        <v>4</v>
      </c>
      <c r="O43" s="22">
        <f t="shared" si="3"/>
        <v>2</v>
      </c>
      <c r="P43" s="22">
        <f t="shared" si="4"/>
        <v>9</v>
      </c>
      <c r="Q43" s="22">
        <f t="shared" si="5"/>
        <v>1</v>
      </c>
      <c r="R43" s="22">
        <f t="shared" si="6"/>
        <v>7</v>
      </c>
      <c r="S43" s="23">
        <f t="shared" si="7"/>
        <v>0</v>
      </c>
      <c r="T43" s="22">
        <f t="shared" si="8"/>
        <v>2</v>
      </c>
      <c r="U43" s="22">
        <f t="shared" si="9"/>
        <v>0</v>
      </c>
    </row>
    <row r="44" spans="1:21" x14ac:dyDescent="0.25">
      <c r="A44" s="35" t="s">
        <v>524</v>
      </c>
      <c r="B44" s="31">
        <v>7</v>
      </c>
      <c r="C44" s="31">
        <v>2</v>
      </c>
      <c r="D44" s="31">
        <v>9</v>
      </c>
      <c r="E44" s="31">
        <v>1</v>
      </c>
      <c r="F44" s="31">
        <v>0</v>
      </c>
      <c r="G44" s="31">
        <v>46058</v>
      </c>
      <c r="H44" s="31">
        <v>3</v>
      </c>
      <c r="I44" s="31">
        <v>0</v>
      </c>
      <c r="J44">
        <v>41</v>
      </c>
      <c r="K44" s="21" t="str">
        <f t="shared" si="10"/>
        <v>NK1 Index</v>
      </c>
      <c r="L44" s="21" t="str">
        <f>VLOOKUP($K44,SUMMARY!B:D,2,FALSE)</f>
        <v>NIKKEI 225 (OSE) FUTURES</v>
      </c>
      <c r="M44" s="22" t="str">
        <f>VLOOKUP($K44,SUMMARY!$B:$D,3,FALSE)</f>
        <v>INDEX FUTURE</v>
      </c>
      <c r="N44" s="22">
        <f t="shared" si="2"/>
        <v>7</v>
      </c>
      <c r="O44" s="22">
        <f t="shared" si="3"/>
        <v>2</v>
      </c>
      <c r="P44" s="22">
        <f t="shared" si="4"/>
        <v>9</v>
      </c>
      <c r="Q44" s="22">
        <f t="shared" si="5"/>
        <v>1</v>
      </c>
      <c r="R44" s="22">
        <f t="shared" si="6"/>
        <v>0</v>
      </c>
      <c r="S44" s="23">
        <f t="shared" si="7"/>
        <v>46058</v>
      </c>
      <c r="T44" s="22">
        <f t="shared" si="8"/>
        <v>3</v>
      </c>
      <c r="U44" s="22">
        <f t="shared" si="9"/>
        <v>0</v>
      </c>
    </row>
    <row r="45" spans="1:21" x14ac:dyDescent="0.25">
      <c r="A45" s="35" t="s">
        <v>505</v>
      </c>
      <c r="B45" s="31">
        <v>3</v>
      </c>
      <c r="C45" s="31">
        <v>2</v>
      </c>
      <c r="D45" s="31">
        <v>9</v>
      </c>
      <c r="E45" s="31">
        <v>1</v>
      </c>
      <c r="F45" s="31">
        <v>8</v>
      </c>
      <c r="G45" s="31">
        <v>0</v>
      </c>
      <c r="H45" s="31">
        <v>0</v>
      </c>
      <c r="I45" s="31">
        <v>3</v>
      </c>
      <c r="J45">
        <v>42</v>
      </c>
      <c r="K45" s="21" t="str">
        <f t="shared" si="10"/>
        <v>ZARUSD Curncy</v>
      </c>
      <c r="L45" s="21" t="str">
        <f>VLOOKUP($K45,SUMMARY!B:D,2,FALSE)</f>
        <v>ZAR/USD</v>
      </c>
      <c r="M45" s="22" t="str">
        <f>VLOOKUP($K45,SUMMARY!$B:$D,3,FALSE)</f>
        <v>CURRENCY</v>
      </c>
      <c r="N45" s="22">
        <f t="shared" si="2"/>
        <v>3</v>
      </c>
      <c r="O45" s="22">
        <f t="shared" si="3"/>
        <v>2</v>
      </c>
      <c r="P45" s="22">
        <f t="shared" si="4"/>
        <v>9</v>
      </c>
      <c r="Q45" s="22">
        <f t="shared" si="5"/>
        <v>1</v>
      </c>
      <c r="R45" s="22">
        <f t="shared" si="6"/>
        <v>8</v>
      </c>
      <c r="S45" s="23">
        <f t="shared" si="7"/>
        <v>0</v>
      </c>
      <c r="T45" s="22">
        <f t="shared" si="8"/>
        <v>0</v>
      </c>
      <c r="U45" s="22">
        <f t="shared" si="9"/>
        <v>3</v>
      </c>
    </row>
    <row r="46" spans="1:21" x14ac:dyDescent="0.25">
      <c r="A46" s="35" t="s">
        <v>519</v>
      </c>
      <c r="B46" s="31">
        <v>4</v>
      </c>
      <c r="C46" s="31">
        <v>2</v>
      </c>
      <c r="D46" s="31">
        <v>9</v>
      </c>
      <c r="E46" s="31">
        <v>2</v>
      </c>
      <c r="F46" s="31">
        <v>3</v>
      </c>
      <c r="G46" s="31">
        <v>0</v>
      </c>
      <c r="H46" s="31">
        <v>1</v>
      </c>
      <c r="I46" s="31">
        <v>0</v>
      </c>
      <c r="J46">
        <v>43</v>
      </c>
      <c r="K46" s="21" t="str">
        <f t="shared" si="10"/>
        <v>BSE500 Index</v>
      </c>
      <c r="L46" s="21" t="str">
        <f>VLOOKUP($K46,SUMMARY!B:D,2,FALSE)</f>
        <v>BOMBAY BSE500 Index</v>
      </c>
      <c r="M46" s="22" t="str">
        <f>VLOOKUP($K46,SUMMARY!$B:$D,3,FALSE)</f>
        <v>INDEX FUTURE</v>
      </c>
      <c r="N46" s="22">
        <f t="shared" si="2"/>
        <v>4</v>
      </c>
      <c r="O46" s="22">
        <f t="shared" si="3"/>
        <v>2</v>
      </c>
      <c r="P46" s="22">
        <f t="shared" si="4"/>
        <v>9</v>
      </c>
      <c r="Q46" s="22">
        <f t="shared" si="5"/>
        <v>2</v>
      </c>
      <c r="R46" s="22">
        <f t="shared" si="6"/>
        <v>3</v>
      </c>
      <c r="S46" s="23">
        <f t="shared" si="7"/>
        <v>0</v>
      </c>
      <c r="T46" s="22">
        <f t="shared" si="8"/>
        <v>1</v>
      </c>
      <c r="U46" s="22">
        <f t="shared" si="9"/>
        <v>0</v>
      </c>
    </row>
    <row r="47" spans="1:21" x14ac:dyDescent="0.25">
      <c r="A47" s="35" t="s">
        <v>469</v>
      </c>
      <c r="B47" s="31">
        <v>5</v>
      </c>
      <c r="C47" s="31">
        <v>2</v>
      </c>
      <c r="D47" s="31">
        <v>9</v>
      </c>
      <c r="E47" s="31">
        <v>5</v>
      </c>
      <c r="F47" s="31">
        <v>0</v>
      </c>
      <c r="G47" s="31">
        <v>0</v>
      </c>
      <c r="H47" s="31">
        <v>1</v>
      </c>
      <c r="I47" s="31">
        <v>3</v>
      </c>
      <c r="J47">
        <v>44</v>
      </c>
      <c r="K47" s="21" t="str">
        <f t="shared" si="10"/>
        <v>NOKUSD Curncy</v>
      </c>
      <c r="L47" s="21" t="str">
        <f>VLOOKUP($K47,SUMMARY!B:D,2,FALSE)</f>
        <v>NOK/USD</v>
      </c>
      <c r="M47" s="22" t="str">
        <f>VLOOKUP($K47,SUMMARY!$B:$D,3,FALSE)</f>
        <v>CURRENCY</v>
      </c>
      <c r="N47" s="22">
        <f t="shared" si="2"/>
        <v>5</v>
      </c>
      <c r="O47" s="22">
        <f t="shared" si="3"/>
        <v>2</v>
      </c>
      <c r="P47" s="22">
        <f t="shared" si="4"/>
        <v>9</v>
      </c>
      <c r="Q47" s="22">
        <f t="shared" si="5"/>
        <v>5</v>
      </c>
      <c r="R47" s="22">
        <f t="shared" si="6"/>
        <v>0</v>
      </c>
      <c r="S47" s="23">
        <f t="shared" si="7"/>
        <v>0</v>
      </c>
      <c r="T47" s="22">
        <f t="shared" si="8"/>
        <v>1</v>
      </c>
      <c r="U47" s="22">
        <f t="shared" si="9"/>
        <v>3</v>
      </c>
    </row>
    <row r="48" spans="1:21" x14ac:dyDescent="0.25">
      <c r="A48" s="35" t="s">
        <v>97</v>
      </c>
      <c r="B48" s="31">
        <v>-1</v>
      </c>
      <c r="C48" s="31">
        <v>8</v>
      </c>
      <c r="D48" s="31">
        <v>9</v>
      </c>
      <c r="E48" s="31">
        <v>5</v>
      </c>
      <c r="F48" s="31">
        <v>0</v>
      </c>
      <c r="G48" s="31">
        <v>0</v>
      </c>
      <c r="H48" s="31">
        <v>3</v>
      </c>
      <c r="I48" s="31">
        <v>2</v>
      </c>
      <c r="J48">
        <v>45</v>
      </c>
      <c r="K48" s="21" t="str">
        <f t="shared" si="10"/>
        <v>JB1 Comdty</v>
      </c>
      <c r="L48" s="21" t="str">
        <f>VLOOKUP($K48,SUMMARY!B:D,2,FALSE)</f>
        <v>JPN 10Y BOND FUTURE</v>
      </c>
      <c r="M48" s="22" t="str">
        <f>VLOOKUP($K48,SUMMARY!$B:$D,3,FALSE)</f>
        <v>BOND FUTURE</v>
      </c>
      <c r="N48" s="22">
        <f t="shared" si="2"/>
        <v>-1</v>
      </c>
      <c r="O48" s="22">
        <f t="shared" si="3"/>
        <v>8</v>
      </c>
      <c r="P48" s="22">
        <f t="shared" si="4"/>
        <v>9</v>
      </c>
      <c r="Q48" s="22">
        <f t="shared" si="5"/>
        <v>5</v>
      </c>
      <c r="R48" s="22">
        <f t="shared" si="6"/>
        <v>0</v>
      </c>
      <c r="S48" s="23">
        <f t="shared" si="7"/>
        <v>0</v>
      </c>
      <c r="T48" s="22">
        <f t="shared" si="8"/>
        <v>3</v>
      </c>
      <c r="U48" s="22">
        <f t="shared" si="9"/>
        <v>2</v>
      </c>
    </row>
    <row r="49" spans="1:21" x14ac:dyDescent="0.25">
      <c r="A49" s="35" t="s">
        <v>435</v>
      </c>
      <c r="B49" s="31">
        <v>-1</v>
      </c>
      <c r="C49" s="31">
        <v>4</v>
      </c>
      <c r="D49" s="31">
        <v>6</v>
      </c>
      <c r="E49" s="31">
        <v>0</v>
      </c>
      <c r="F49" s="31">
        <v>4</v>
      </c>
      <c r="G49" s="31">
        <v>0</v>
      </c>
      <c r="H49" s="31">
        <v>0</v>
      </c>
      <c r="I49" s="31">
        <v>2</v>
      </c>
      <c r="J49">
        <v>46</v>
      </c>
      <c r="K49" s="21" t="str">
        <f t="shared" si="10"/>
        <v>GBPEUR Curncy</v>
      </c>
      <c r="L49" s="21" t="str">
        <f>VLOOKUP($K49,SUMMARY!B:D,2,FALSE)</f>
        <v>GBP/EUR</v>
      </c>
      <c r="M49" s="22" t="str">
        <f>VLOOKUP($K49,SUMMARY!$B:$D,3,FALSE)</f>
        <v>CURRENCY</v>
      </c>
      <c r="N49" s="22">
        <f t="shared" si="2"/>
        <v>-1</v>
      </c>
      <c r="O49" s="22">
        <f t="shared" si="3"/>
        <v>4</v>
      </c>
      <c r="P49" s="22">
        <f t="shared" si="4"/>
        <v>6</v>
      </c>
      <c r="Q49" s="22">
        <f t="shared" si="5"/>
        <v>0</v>
      </c>
      <c r="R49" s="22">
        <f t="shared" si="6"/>
        <v>4</v>
      </c>
      <c r="S49" s="23">
        <f t="shared" si="7"/>
        <v>0</v>
      </c>
      <c r="T49" s="22">
        <f t="shared" si="8"/>
        <v>0</v>
      </c>
      <c r="U49" s="22">
        <f t="shared" si="9"/>
        <v>2</v>
      </c>
    </row>
    <row r="50" spans="1:21" x14ac:dyDescent="0.25">
      <c r="A50" s="35" t="s">
        <v>71</v>
      </c>
      <c r="B50" s="31">
        <v>-1</v>
      </c>
      <c r="C50" s="31">
        <v>4</v>
      </c>
      <c r="D50" s="31">
        <v>6</v>
      </c>
      <c r="E50" s="31">
        <v>5</v>
      </c>
      <c r="F50" s="31">
        <v>0</v>
      </c>
      <c r="G50" s="31">
        <v>46052</v>
      </c>
      <c r="H50" s="31">
        <v>1</v>
      </c>
      <c r="I50" s="31">
        <v>0</v>
      </c>
      <c r="J50">
        <v>47</v>
      </c>
      <c r="K50" s="21" t="str">
        <f t="shared" si="10"/>
        <v>UXY1 Comdty</v>
      </c>
      <c r="L50" s="21" t="str">
        <f>VLOOKUP($K50,SUMMARY!B:D,2,FALSE)</f>
        <v>US 10yr Ultra Future</v>
      </c>
      <c r="M50" s="22" t="str">
        <f>VLOOKUP($K50,SUMMARY!$B:$D,3,FALSE)</f>
        <v>BOND FUTURE</v>
      </c>
      <c r="N50" s="22">
        <f t="shared" si="2"/>
        <v>-1</v>
      </c>
      <c r="O50" s="22">
        <f t="shared" si="3"/>
        <v>4</v>
      </c>
      <c r="P50" s="22">
        <f t="shared" si="4"/>
        <v>6</v>
      </c>
      <c r="Q50" s="22">
        <f t="shared" si="5"/>
        <v>5</v>
      </c>
      <c r="R50" s="22">
        <f t="shared" si="6"/>
        <v>0</v>
      </c>
      <c r="S50" s="23">
        <f t="shared" si="7"/>
        <v>46052</v>
      </c>
      <c r="T50" s="22">
        <f t="shared" si="8"/>
        <v>1</v>
      </c>
      <c r="U50" s="22">
        <f t="shared" si="9"/>
        <v>0</v>
      </c>
    </row>
    <row r="51" spans="1:21" x14ac:dyDescent="0.25">
      <c r="A51" s="35" t="s">
        <v>431</v>
      </c>
      <c r="B51" s="31">
        <v>5</v>
      </c>
      <c r="C51" s="31">
        <v>2</v>
      </c>
      <c r="D51" s="31">
        <v>6</v>
      </c>
      <c r="E51" s="31">
        <v>5</v>
      </c>
      <c r="F51" s="31">
        <v>0</v>
      </c>
      <c r="G51" s="31">
        <v>0</v>
      </c>
      <c r="H51" s="31">
        <v>0</v>
      </c>
      <c r="I51" s="31">
        <v>3</v>
      </c>
      <c r="J51">
        <v>48</v>
      </c>
      <c r="K51" s="21" t="str">
        <f t="shared" si="10"/>
        <v>DKKUSD Curncy</v>
      </c>
      <c r="L51" s="21" t="str">
        <f>VLOOKUP($K51,SUMMARY!B:D,2,FALSE)</f>
        <v>DKK/USD</v>
      </c>
      <c r="M51" s="22" t="str">
        <f>VLOOKUP($K51,SUMMARY!$B:$D,3,FALSE)</f>
        <v>CURRENCY</v>
      </c>
      <c r="N51" s="22">
        <f t="shared" si="2"/>
        <v>5</v>
      </c>
      <c r="O51" s="22">
        <f t="shared" si="3"/>
        <v>2</v>
      </c>
      <c r="P51" s="22">
        <f t="shared" si="4"/>
        <v>6</v>
      </c>
      <c r="Q51" s="22">
        <f t="shared" si="5"/>
        <v>5</v>
      </c>
      <c r="R51" s="22">
        <f t="shared" si="6"/>
        <v>0</v>
      </c>
      <c r="S51" s="23">
        <f t="shared" si="7"/>
        <v>0</v>
      </c>
      <c r="T51" s="22">
        <f t="shared" si="8"/>
        <v>0</v>
      </c>
      <c r="U51" s="22">
        <f t="shared" si="9"/>
        <v>3</v>
      </c>
    </row>
    <row r="52" spans="1:21" x14ac:dyDescent="0.25">
      <c r="A52" s="35" t="s">
        <v>437</v>
      </c>
      <c r="B52" s="31">
        <v>1</v>
      </c>
      <c r="C52" s="31">
        <v>4</v>
      </c>
      <c r="D52" s="31">
        <v>6</v>
      </c>
      <c r="E52" s="31">
        <v>0</v>
      </c>
      <c r="F52" s="31">
        <v>1</v>
      </c>
      <c r="G52" s="31">
        <v>0</v>
      </c>
      <c r="H52" s="31">
        <v>0</v>
      </c>
      <c r="I52" s="31">
        <v>1</v>
      </c>
      <c r="J52">
        <v>49</v>
      </c>
      <c r="K52" s="21" t="str">
        <f t="shared" si="10"/>
        <v>GBPJPY Curncy</v>
      </c>
      <c r="L52" s="21" t="str">
        <f>VLOOKUP($K52,SUMMARY!B:D,2,FALSE)</f>
        <v>GBP/JPY</v>
      </c>
      <c r="M52" s="22" t="str">
        <f>VLOOKUP($K52,SUMMARY!$B:$D,3,FALSE)</f>
        <v>CURRENCY</v>
      </c>
      <c r="N52" s="22">
        <f t="shared" si="2"/>
        <v>1</v>
      </c>
      <c r="O52" s="22">
        <f t="shared" si="3"/>
        <v>4</v>
      </c>
      <c r="P52" s="22">
        <f t="shared" si="4"/>
        <v>6</v>
      </c>
      <c r="Q52" s="22">
        <f t="shared" si="5"/>
        <v>0</v>
      </c>
      <c r="R52" s="22">
        <f t="shared" si="6"/>
        <v>1</v>
      </c>
      <c r="S52" s="23">
        <f t="shared" si="7"/>
        <v>0</v>
      </c>
      <c r="T52" s="22">
        <f t="shared" si="8"/>
        <v>0</v>
      </c>
      <c r="U52" s="22">
        <f t="shared" si="9"/>
        <v>1</v>
      </c>
    </row>
    <row r="53" spans="1:21" x14ac:dyDescent="0.25">
      <c r="A53" s="35" t="s">
        <v>75</v>
      </c>
      <c r="B53" s="31">
        <v>-1</v>
      </c>
      <c r="C53" s="31">
        <v>2</v>
      </c>
      <c r="D53" s="31">
        <v>6</v>
      </c>
      <c r="E53" s="31">
        <v>0</v>
      </c>
      <c r="F53" s="31">
        <v>4</v>
      </c>
      <c r="G53" s="31">
        <v>46052</v>
      </c>
      <c r="H53" s="31">
        <v>1</v>
      </c>
      <c r="I53" s="31">
        <v>0</v>
      </c>
      <c r="J53">
        <v>50</v>
      </c>
      <c r="K53" s="21" t="str">
        <f t="shared" si="10"/>
        <v>FV1 Comdty</v>
      </c>
      <c r="L53" s="21" t="str">
        <f>VLOOKUP($K53,SUMMARY!B:D,2,FALSE)</f>
        <v>US 5YR NOTE FUTURE</v>
      </c>
      <c r="M53" s="22" t="str">
        <f>VLOOKUP($K53,SUMMARY!$B:$D,3,FALSE)</f>
        <v>BOND FUTURE</v>
      </c>
      <c r="N53" s="22">
        <f t="shared" si="2"/>
        <v>-1</v>
      </c>
      <c r="O53" s="22">
        <f t="shared" si="3"/>
        <v>2</v>
      </c>
      <c r="P53" s="22">
        <f t="shared" si="4"/>
        <v>6</v>
      </c>
      <c r="Q53" s="22">
        <f t="shared" si="5"/>
        <v>0</v>
      </c>
      <c r="R53" s="22">
        <f t="shared" si="6"/>
        <v>4</v>
      </c>
      <c r="S53" s="23">
        <f t="shared" si="7"/>
        <v>46052</v>
      </c>
      <c r="T53" s="22">
        <f t="shared" si="8"/>
        <v>1</v>
      </c>
      <c r="U53" s="22">
        <f t="shared" si="9"/>
        <v>0</v>
      </c>
    </row>
    <row r="54" spans="1:21" x14ac:dyDescent="0.25">
      <c r="A54" s="35" t="s">
        <v>358</v>
      </c>
      <c r="B54" s="31">
        <v>5</v>
      </c>
      <c r="C54" s="31">
        <v>2</v>
      </c>
      <c r="D54" s="31">
        <v>6</v>
      </c>
      <c r="E54" s="31">
        <v>1</v>
      </c>
      <c r="F54" s="31">
        <v>8</v>
      </c>
      <c r="G54" s="31">
        <v>0</v>
      </c>
      <c r="H54" s="31">
        <v>0</v>
      </c>
      <c r="I54" s="31">
        <v>0</v>
      </c>
      <c r="N54" s="22"/>
      <c r="O54" s="22"/>
      <c r="P54" s="22"/>
      <c r="Q54" s="22"/>
      <c r="R54" s="22"/>
      <c r="S54" s="23"/>
      <c r="T54" s="22"/>
      <c r="U54" s="22"/>
    </row>
    <row r="55" spans="1:21" x14ac:dyDescent="0.25">
      <c r="A55" s="35" t="s">
        <v>346</v>
      </c>
      <c r="B55" s="31">
        <v>-1</v>
      </c>
      <c r="C55" s="31">
        <v>6</v>
      </c>
      <c r="D55" s="31">
        <v>6</v>
      </c>
      <c r="E55" s="31">
        <v>2</v>
      </c>
      <c r="F55" s="31">
        <v>0</v>
      </c>
      <c r="G55" s="31">
        <v>0</v>
      </c>
      <c r="H55" s="31">
        <v>3</v>
      </c>
      <c r="I55" s="31">
        <v>0</v>
      </c>
      <c r="O55" s="22"/>
    </row>
    <row r="56" spans="1:21" x14ac:dyDescent="0.25">
      <c r="A56" s="35" t="s">
        <v>516</v>
      </c>
      <c r="B56" s="31">
        <v>7</v>
      </c>
      <c r="C56" s="31">
        <v>4</v>
      </c>
      <c r="D56" s="31">
        <v>6</v>
      </c>
      <c r="E56" s="31">
        <v>1</v>
      </c>
      <c r="F56" s="31">
        <v>7</v>
      </c>
      <c r="G56" s="31">
        <v>0</v>
      </c>
      <c r="H56" s="31">
        <v>0</v>
      </c>
      <c r="I56" s="31">
        <v>0</v>
      </c>
      <c r="O56" s="22"/>
    </row>
    <row r="57" spans="1:21" x14ac:dyDescent="0.25">
      <c r="A57" s="35" t="s">
        <v>433</v>
      </c>
      <c r="B57" s="31">
        <v>3</v>
      </c>
      <c r="C57" s="31">
        <v>2</v>
      </c>
      <c r="D57" s="31">
        <v>6</v>
      </c>
      <c r="E57" s="31">
        <v>1</v>
      </c>
      <c r="F57" s="31">
        <v>0</v>
      </c>
      <c r="G57" s="31">
        <v>0</v>
      </c>
      <c r="H57" s="31">
        <v>0</v>
      </c>
      <c r="I57" s="31">
        <v>3</v>
      </c>
      <c r="O57" s="22"/>
    </row>
    <row r="58" spans="1:21" x14ac:dyDescent="0.25">
      <c r="A58" s="35" t="s">
        <v>391</v>
      </c>
      <c r="B58" s="31">
        <v>-1</v>
      </c>
      <c r="C58" s="31">
        <v>4</v>
      </c>
      <c r="D58" s="31">
        <v>6</v>
      </c>
      <c r="E58" s="31">
        <v>0</v>
      </c>
      <c r="F58" s="31">
        <v>0</v>
      </c>
      <c r="G58" s="31">
        <v>0</v>
      </c>
      <c r="H58" s="31">
        <v>1</v>
      </c>
      <c r="I58" s="31">
        <v>1</v>
      </c>
      <c r="O58" s="22"/>
    </row>
    <row r="59" spans="1:21" x14ac:dyDescent="0.25">
      <c r="A59" s="35" t="s">
        <v>332</v>
      </c>
      <c r="B59" s="31">
        <v>-1</v>
      </c>
      <c r="C59" s="31">
        <v>9</v>
      </c>
      <c r="D59" s="31">
        <v>6</v>
      </c>
      <c r="E59" s="31">
        <v>3</v>
      </c>
      <c r="F59" s="31">
        <v>5</v>
      </c>
      <c r="G59" s="31">
        <v>0</v>
      </c>
      <c r="H59" s="31">
        <v>0</v>
      </c>
      <c r="I59" s="31">
        <v>0</v>
      </c>
      <c r="O59" s="22"/>
    </row>
    <row r="60" spans="1:21" x14ac:dyDescent="0.25">
      <c r="A60" s="35" t="s">
        <v>360</v>
      </c>
      <c r="B60" s="31">
        <v>5</v>
      </c>
      <c r="C60" s="31">
        <v>2</v>
      </c>
      <c r="D60" s="31">
        <v>6</v>
      </c>
      <c r="E60" s="31">
        <v>1</v>
      </c>
      <c r="F60" s="31">
        <v>9</v>
      </c>
      <c r="G60" s="31">
        <v>46051</v>
      </c>
      <c r="H60" s="31">
        <v>0</v>
      </c>
      <c r="I60" s="31">
        <v>0</v>
      </c>
      <c r="O60" s="22"/>
    </row>
    <row r="61" spans="1:21" x14ac:dyDescent="0.25">
      <c r="A61" s="35" t="s">
        <v>369</v>
      </c>
      <c r="B61" s="31">
        <v>1</v>
      </c>
      <c r="C61" s="31">
        <v>4</v>
      </c>
      <c r="D61" s="31">
        <v>6</v>
      </c>
      <c r="E61" s="31">
        <v>1</v>
      </c>
      <c r="F61" s="31">
        <v>8</v>
      </c>
      <c r="G61" s="31">
        <v>46052</v>
      </c>
      <c r="H61" s="31">
        <v>0</v>
      </c>
      <c r="I61" s="31">
        <v>0</v>
      </c>
      <c r="O61" s="22"/>
    </row>
    <row r="62" spans="1:21" x14ac:dyDescent="0.25">
      <c r="A62" s="35" t="s">
        <v>95</v>
      </c>
      <c r="B62" s="31">
        <v>-1</v>
      </c>
      <c r="C62" s="31">
        <v>2</v>
      </c>
      <c r="D62" s="31">
        <v>6</v>
      </c>
      <c r="E62" s="31">
        <v>4</v>
      </c>
      <c r="F62" s="31">
        <v>0</v>
      </c>
      <c r="G62" s="31">
        <v>0</v>
      </c>
      <c r="H62" s="31">
        <v>1</v>
      </c>
      <c r="I62" s="31">
        <v>0</v>
      </c>
      <c r="O62" s="22"/>
    </row>
    <row r="63" spans="1:21" x14ac:dyDescent="0.25">
      <c r="A63" s="35" t="s">
        <v>371</v>
      </c>
      <c r="B63" s="31">
        <v>5</v>
      </c>
      <c r="C63" s="31">
        <v>4</v>
      </c>
      <c r="D63" s="31">
        <v>6</v>
      </c>
      <c r="E63" s="31">
        <v>3</v>
      </c>
      <c r="F63" s="31">
        <v>0</v>
      </c>
      <c r="G63" s="31">
        <v>0</v>
      </c>
      <c r="H63" s="31">
        <v>2</v>
      </c>
      <c r="I63" s="31">
        <v>0</v>
      </c>
      <c r="O63" s="22"/>
    </row>
    <row r="64" spans="1:21" x14ac:dyDescent="0.25">
      <c r="A64" s="35" t="s">
        <v>443</v>
      </c>
      <c r="B64" s="31">
        <v>-1</v>
      </c>
      <c r="C64" s="31">
        <v>7</v>
      </c>
      <c r="D64" s="31">
        <v>6</v>
      </c>
      <c r="E64" s="31">
        <v>2</v>
      </c>
      <c r="F64" s="31">
        <v>0</v>
      </c>
      <c r="G64" s="31">
        <v>0</v>
      </c>
      <c r="H64" s="31">
        <v>0</v>
      </c>
      <c r="I64" s="31">
        <v>1</v>
      </c>
      <c r="O64" s="22"/>
    </row>
    <row r="65" spans="1:15" x14ac:dyDescent="0.25">
      <c r="A65" s="35" t="s">
        <v>485</v>
      </c>
      <c r="B65" s="31">
        <v>0</v>
      </c>
      <c r="C65" s="31">
        <v>2</v>
      </c>
      <c r="D65" s="31">
        <v>6</v>
      </c>
      <c r="E65" s="31">
        <v>1</v>
      </c>
      <c r="F65" s="31">
        <v>0</v>
      </c>
      <c r="G65" s="31">
        <v>0</v>
      </c>
      <c r="H65" s="31">
        <v>0</v>
      </c>
      <c r="I65" s="31">
        <v>3</v>
      </c>
      <c r="O65" s="22"/>
    </row>
    <row r="66" spans="1:15" x14ac:dyDescent="0.25">
      <c r="A66" s="35" t="s">
        <v>447</v>
      </c>
      <c r="B66" s="31">
        <v>5</v>
      </c>
      <c r="C66" s="31">
        <v>2</v>
      </c>
      <c r="D66" s="31">
        <v>6</v>
      </c>
      <c r="E66" s="31">
        <v>0</v>
      </c>
      <c r="F66" s="31">
        <v>0</v>
      </c>
      <c r="G66" s="31">
        <v>0</v>
      </c>
      <c r="H66" s="31">
        <v>2</v>
      </c>
      <c r="I66" s="31">
        <v>3</v>
      </c>
      <c r="O66" s="22"/>
    </row>
    <row r="67" spans="1:15" x14ac:dyDescent="0.25">
      <c r="A67" s="35" t="s">
        <v>87</v>
      </c>
      <c r="B67" s="31">
        <v>-1</v>
      </c>
      <c r="C67" s="31">
        <v>2</v>
      </c>
      <c r="D67" s="31">
        <v>6</v>
      </c>
      <c r="E67" s="31">
        <v>1</v>
      </c>
      <c r="F67" s="31">
        <v>0</v>
      </c>
      <c r="G67" s="31">
        <v>0</v>
      </c>
      <c r="H67" s="31">
        <v>3</v>
      </c>
      <c r="I67" s="31">
        <v>0</v>
      </c>
      <c r="O67" s="22"/>
    </row>
    <row r="68" spans="1:15" x14ac:dyDescent="0.25">
      <c r="A68" s="35" t="s">
        <v>407</v>
      </c>
      <c r="B68" s="31">
        <v>1</v>
      </c>
      <c r="C68" s="31">
        <v>2</v>
      </c>
      <c r="D68" s="31">
        <v>6</v>
      </c>
      <c r="E68" s="31">
        <v>4</v>
      </c>
      <c r="F68" s="31">
        <v>0</v>
      </c>
      <c r="G68" s="31">
        <v>0</v>
      </c>
      <c r="H68" s="31">
        <v>2</v>
      </c>
      <c r="I68" s="31">
        <v>0</v>
      </c>
      <c r="O68" s="22"/>
    </row>
    <row r="69" spans="1:15" x14ac:dyDescent="0.25">
      <c r="A69" s="35" t="s">
        <v>81</v>
      </c>
      <c r="B69" s="31">
        <v>-1</v>
      </c>
      <c r="C69" s="31">
        <v>6</v>
      </c>
      <c r="D69" s="31">
        <v>6</v>
      </c>
      <c r="E69" s="31">
        <v>5</v>
      </c>
      <c r="F69" s="31">
        <v>0</v>
      </c>
      <c r="G69" s="31">
        <v>0</v>
      </c>
      <c r="H69" s="31">
        <v>3</v>
      </c>
      <c r="I69" s="31">
        <v>0</v>
      </c>
      <c r="O69" s="22"/>
    </row>
    <row r="70" spans="1:15" x14ac:dyDescent="0.25">
      <c r="A70" s="35" t="s">
        <v>91</v>
      </c>
      <c r="B70" s="31">
        <v>5</v>
      </c>
      <c r="C70" s="31">
        <v>2</v>
      </c>
      <c r="D70" s="31">
        <v>6</v>
      </c>
      <c r="E70" s="31">
        <v>3</v>
      </c>
      <c r="F70" s="31">
        <v>0</v>
      </c>
      <c r="G70" s="31">
        <v>0</v>
      </c>
      <c r="H70" s="31">
        <v>1</v>
      </c>
      <c r="I70" s="31">
        <v>0</v>
      </c>
      <c r="O70" s="22"/>
    </row>
    <row r="71" spans="1:15" x14ac:dyDescent="0.25">
      <c r="A71" s="35" t="s">
        <v>341</v>
      </c>
      <c r="B71" s="31">
        <v>-1</v>
      </c>
      <c r="C71" s="31">
        <v>9</v>
      </c>
      <c r="D71" s="31">
        <v>6</v>
      </c>
      <c r="E71" s="31">
        <v>3</v>
      </c>
      <c r="F71" s="31">
        <v>5</v>
      </c>
      <c r="G71" s="31">
        <v>0</v>
      </c>
      <c r="H71" s="31">
        <v>0</v>
      </c>
      <c r="I71" s="31">
        <v>0</v>
      </c>
      <c r="O71" s="22"/>
    </row>
    <row r="72" spans="1:15" x14ac:dyDescent="0.25">
      <c r="A72" s="35" t="s">
        <v>449</v>
      </c>
      <c r="B72" s="31">
        <v>-1</v>
      </c>
      <c r="C72" s="31">
        <v>6</v>
      </c>
      <c r="D72" s="31">
        <v>6</v>
      </c>
      <c r="E72" s="31">
        <v>5</v>
      </c>
      <c r="F72" s="31">
        <v>6</v>
      </c>
      <c r="G72" s="31">
        <v>0</v>
      </c>
      <c r="H72" s="31">
        <v>0</v>
      </c>
      <c r="I72" s="31">
        <v>0</v>
      </c>
      <c r="O72" s="22"/>
    </row>
    <row r="73" spans="1:15" x14ac:dyDescent="0.25">
      <c r="A73" s="35" t="s">
        <v>337</v>
      </c>
      <c r="B73" s="31">
        <v>-1</v>
      </c>
      <c r="C73" s="31">
        <v>9</v>
      </c>
      <c r="D73" s="31">
        <v>6</v>
      </c>
      <c r="E73" s="31">
        <v>3</v>
      </c>
      <c r="F73" s="31">
        <v>5</v>
      </c>
      <c r="G73" s="31">
        <v>0</v>
      </c>
      <c r="H73" s="31">
        <v>0</v>
      </c>
      <c r="I73" s="31">
        <v>0</v>
      </c>
      <c r="O73" s="22"/>
    </row>
    <row r="74" spans="1:15" x14ac:dyDescent="0.25">
      <c r="A74" s="35" t="s">
        <v>343</v>
      </c>
      <c r="B74" s="31">
        <v>7</v>
      </c>
      <c r="C74" s="31">
        <v>4</v>
      </c>
      <c r="D74" s="31">
        <v>6</v>
      </c>
      <c r="E74" s="31">
        <v>1</v>
      </c>
      <c r="F74" s="31">
        <v>7</v>
      </c>
      <c r="G74" s="31">
        <v>0</v>
      </c>
      <c r="H74" s="31">
        <v>0</v>
      </c>
      <c r="I74" s="31">
        <v>0</v>
      </c>
      <c r="O74" s="22"/>
    </row>
    <row r="75" spans="1:15" x14ac:dyDescent="0.25">
      <c r="A75" s="35" t="s">
        <v>93</v>
      </c>
      <c r="B75" s="31">
        <v>5</v>
      </c>
      <c r="C75" s="31">
        <v>2</v>
      </c>
      <c r="D75" s="31">
        <v>6</v>
      </c>
      <c r="E75" s="31">
        <v>5</v>
      </c>
      <c r="F75" s="31">
        <v>0</v>
      </c>
      <c r="G75" s="31">
        <v>0</v>
      </c>
      <c r="H75" s="31">
        <v>1</v>
      </c>
      <c r="I75" s="31">
        <v>0</v>
      </c>
      <c r="O75" s="22"/>
    </row>
    <row r="76" spans="1:15" x14ac:dyDescent="0.25">
      <c r="A76" s="35" t="s">
        <v>457</v>
      </c>
      <c r="B76" s="31">
        <v>3</v>
      </c>
      <c r="C76" s="31">
        <v>2</v>
      </c>
      <c r="D76" s="31">
        <v>6</v>
      </c>
      <c r="E76" s="31">
        <v>3</v>
      </c>
      <c r="F76" s="31">
        <v>0</v>
      </c>
      <c r="G76" s="31">
        <v>0</v>
      </c>
      <c r="H76" s="31">
        <v>0</v>
      </c>
      <c r="I76" s="31">
        <v>2</v>
      </c>
      <c r="O76" s="22"/>
    </row>
    <row r="77" spans="1:15" x14ac:dyDescent="0.25">
      <c r="A77" s="35" t="s">
        <v>477</v>
      </c>
      <c r="B77" s="31">
        <v>5</v>
      </c>
      <c r="C77" s="31">
        <v>2</v>
      </c>
      <c r="D77" s="31">
        <v>6</v>
      </c>
      <c r="E77" s="31">
        <v>5</v>
      </c>
      <c r="F77" s="31">
        <v>0</v>
      </c>
      <c r="G77" s="31">
        <v>0</v>
      </c>
      <c r="H77" s="31">
        <v>2</v>
      </c>
      <c r="I77" s="31">
        <v>0</v>
      </c>
      <c r="O77" s="22"/>
    </row>
    <row r="78" spans="1:15" x14ac:dyDescent="0.25">
      <c r="A78" s="35" t="s">
        <v>409</v>
      </c>
      <c r="B78" s="31">
        <v>4</v>
      </c>
      <c r="C78" s="31">
        <v>2</v>
      </c>
      <c r="D78" s="31">
        <v>6</v>
      </c>
      <c r="E78" s="31">
        <v>5</v>
      </c>
      <c r="F78" s="31">
        <v>0</v>
      </c>
      <c r="G78" s="31">
        <v>0</v>
      </c>
      <c r="H78" s="31">
        <v>1</v>
      </c>
      <c r="I78" s="31">
        <v>0</v>
      </c>
      <c r="O78" s="22"/>
    </row>
    <row r="79" spans="1:15" x14ac:dyDescent="0.25">
      <c r="A79" s="35" t="s">
        <v>481</v>
      </c>
      <c r="B79" s="31">
        <v>5</v>
      </c>
      <c r="C79" s="31">
        <v>2</v>
      </c>
      <c r="D79" s="31">
        <v>6</v>
      </c>
      <c r="E79" s="31">
        <v>5</v>
      </c>
      <c r="F79" s="31">
        <v>0</v>
      </c>
      <c r="G79" s="31">
        <v>0</v>
      </c>
      <c r="H79" s="31">
        <v>0</v>
      </c>
      <c r="I79" s="31">
        <v>3</v>
      </c>
      <c r="O79" s="22"/>
    </row>
    <row r="80" spans="1:15" x14ac:dyDescent="0.25">
      <c r="A80" s="35" t="s">
        <v>350</v>
      </c>
      <c r="B80" s="31">
        <v>4</v>
      </c>
      <c r="C80" s="31">
        <v>2</v>
      </c>
      <c r="D80" s="31">
        <v>6</v>
      </c>
      <c r="E80" s="31">
        <v>1</v>
      </c>
      <c r="F80" s="31">
        <v>7</v>
      </c>
      <c r="G80" s="31">
        <v>0</v>
      </c>
      <c r="H80" s="31">
        <v>0</v>
      </c>
      <c r="I80" s="31">
        <v>0</v>
      </c>
      <c r="O80" s="22"/>
    </row>
    <row r="81" spans="1:15" x14ac:dyDescent="0.25">
      <c r="A81" s="35" t="s">
        <v>83</v>
      </c>
      <c r="B81" s="31">
        <v>-1</v>
      </c>
      <c r="C81" s="31">
        <v>2</v>
      </c>
      <c r="D81" s="31">
        <v>6</v>
      </c>
      <c r="E81" s="31">
        <v>2</v>
      </c>
      <c r="F81" s="31">
        <v>0</v>
      </c>
      <c r="G81" s="31">
        <v>0</v>
      </c>
      <c r="H81" s="31">
        <v>1</v>
      </c>
      <c r="I81" s="31">
        <v>0</v>
      </c>
      <c r="O81" s="22"/>
    </row>
    <row r="82" spans="1:15" x14ac:dyDescent="0.25">
      <c r="A82" s="35" t="s">
        <v>459</v>
      </c>
      <c r="B82" s="31">
        <v>-1</v>
      </c>
      <c r="C82" s="31">
        <v>4</v>
      </c>
      <c r="D82" s="31">
        <v>6</v>
      </c>
      <c r="E82" s="31">
        <v>4</v>
      </c>
      <c r="F82" s="31">
        <v>0</v>
      </c>
      <c r="G82" s="31">
        <v>0</v>
      </c>
      <c r="H82" s="31">
        <v>0</v>
      </c>
      <c r="I82" s="31">
        <v>3</v>
      </c>
      <c r="O82" s="22"/>
    </row>
    <row r="83" spans="1:15" x14ac:dyDescent="0.25">
      <c r="A83" s="35" t="s">
        <v>483</v>
      </c>
      <c r="B83" s="31">
        <v>1</v>
      </c>
      <c r="C83" s="31">
        <v>2</v>
      </c>
      <c r="D83" s="31">
        <v>6</v>
      </c>
      <c r="E83" s="31">
        <v>0</v>
      </c>
      <c r="F83" s="31">
        <v>5</v>
      </c>
      <c r="G83" s="31">
        <v>0</v>
      </c>
      <c r="H83" s="31">
        <v>0</v>
      </c>
      <c r="I83" s="31">
        <v>3</v>
      </c>
      <c r="O83" s="22"/>
    </row>
    <row r="84" spans="1:15" x14ac:dyDescent="0.25">
      <c r="A84" s="35" t="s">
        <v>363</v>
      </c>
      <c r="B84" s="31">
        <v>2</v>
      </c>
      <c r="C84" s="31">
        <v>2</v>
      </c>
      <c r="D84" s="31">
        <v>6</v>
      </c>
      <c r="E84" s="31">
        <v>1</v>
      </c>
      <c r="F84" s="31">
        <v>0</v>
      </c>
      <c r="G84" s="31">
        <v>0</v>
      </c>
      <c r="H84" s="31">
        <v>0</v>
      </c>
      <c r="I84" s="31">
        <v>4</v>
      </c>
      <c r="O84" s="22"/>
    </row>
    <row r="85" spans="1:15" x14ac:dyDescent="0.25">
      <c r="A85" s="35" t="s">
        <v>384</v>
      </c>
      <c r="B85" s="31">
        <v>2</v>
      </c>
      <c r="C85" s="31">
        <v>2</v>
      </c>
      <c r="D85" s="31">
        <v>6</v>
      </c>
      <c r="E85" s="31">
        <v>1</v>
      </c>
      <c r="F85" s="31">
        <v>3</v>
      </c>
      <c r="G85" s="31">
        <v>0</v>
      </c>
      <c r="H85" s="31">
        <v>0</v>
      </c>
      <c r="I85" s="31">
        <v>0</v>
      </c>
      <c r="O85" s="22"/>
    </row>
    <row r="86" spans="1:15" x14ac:dyDescent="0.25">
      <c r="A86" s="35" t="s">
        <v>523</v>
      </c>
      <c r="B86" s="31">
        <v>3</v>
      </c>
      <c r="C86" s="31">
        <v>2</v>
      </c>
      <c r="D86" s="31">
        <v>6</v>
      </c>
      <c r="E86" s="31">
        <v>1</v>
      </c>
      <c r="F86" s="31">
        <v>7</v>
      </c>
      <c r="G86" s="31">
        <v>0</v>
      </c>
      <c r="H86" s="31">
        <v>0</v>
      </c>
      <c r="I86" s="31">
        <v>0</v>
      </c>
      <c r="O86" s="22"/>
    </row>
    <row r="87" spans="1:15" x14ac:dyDescent="0.25">
      <c r="A87" s="35" t="s">
        <v>401</v>
      </c>
      <c r="B87" s="31">
        <v>-1</v>
      </c>
      <c r="C87" s="31">
        <v>6</v>
      </c>
      <c r="D87" s="31">
        <v>6</v>
      </c>
      <c r="E87" s="31">
        <v>4</v>
      </c>
      <c r="F87" s="31">
        <v>0</v>
      </c>
      <c r="G87" s="31">
        <v>0</v>
      </c>
      <c r="H87" s="31">
        <v>2</v>
      </c>
      <c r="I87" s="31">
        <v>0</v>
      </c>
      <c r="O87" s="22"/>
    </row>
    <row r="88" spans="1:15" x14ac:dyDescent="0.25">
      <c r="A88" s="35" t="s">
        <v>461</v>
      </c>
      <c r="B88" s="31">
        <v>4</v>
      </c>
      <c r="C88" s="31">
        <v>2</v>
      </c>
      <c r="D88" s="31">
        <v>6</v>
      </c>
      <c r="E88" s="31">
        <v>1</v>
      </c>
      <c r="F88" s="31">
        <v>7</v>
      </c>
      <c r="G88" s="31">
        <v>0</v>
      </c>
      <c r="H88" s="31">
        <v>0</v>
      </c>
      <c r="I88" s="31">
        <v>0</v>
      </c>
      <c r="O88" s="22"/>
    </row>
    <row r="89" spans="1:15" x14ac:dyDescent="0.25">
      <c r="A89" s="35" t="s">
        <v>77</v>
      </c>
      <c r="B89" s="31">
        <v>-1</v>
      </c>
      <c r="C89" s="31">
        <v>2</v>
      </c>
      <c r="D89" s="31">
        <v>6</v>
      </c>
      <c r="E89" s="31">
        <v>0</v>
      </c>
      <c r="F89" s="31">
        <v>0</v>
      </c>
      <c r="G89" s="31">
        <v>46058</v>
      </c>
      <c r="H89" s="31">
        <v>3</v>
      </c>
      <c r="I89" s="31">
        <v>0</v>
      </c>
      <c r="O89" s="22"/>
    </row>
    <row r="90" spans="1:15" x14ac:dyDescent="0.25">
      <c r="A90" s="35" t="s">
        <v>393</v>
      </c>
      <c r="B90" s="31">
        <v>3</v>
      </c>
      <c r="C90" s="31">
        <v>2</v>
      </c>
      <c r="D90" s="31">
        <v>6</v>
      </c>
      <c r="E90" s="31">
        <v>1</v>
      </c>
      <c r="F90" s="31">
        <v>0</v>
      </c>
      <c r="G90" s="31">
        <v>0</v>
      </c>
      <c r="H90" s="31">
        <v>0</v>
      </c>
      <c r="I90" s="31">
        <v>3</v>
      </c>
      <c r="O90" s="22"/>
    </row>
    <row r="91" spans="1:15" x14ac:dyDescent="0.25">
      <c r="A91" s="35" t="s">
        <v>73</v>
      </c>
      <c r="B91" s="31">
        <v>-1</v>
      </c>
      <c r="C91" s="31">
        <v>2</v>
      </c>
      <c r="D91" s="31">
        <v>6</v>
      </c>
      <c r="E91" s="31">
        <v>0</v>
      </c>
      <c r="F91" s="31">
        <v>4</v>
      </c>
      <c r="G91" s="31">
        <v>0</v>
      </c>
      <c r="H91" s="31">
        <v>1</v>
      </c>
      <c r="I91" s="31">
        <v>0</v>
      </c>
      <c r="O91" s="22"/>
    </row>
    <row r="92" spans="1:15" x14ac:dyDescent="0.25">
      <c r="A92" s="35" t="s">
        <v>465</v>
      </c>
      <c r="B92" s="31">
        <v>1</v>
      </c>
      <c r="C92" s="31">
        <v>2</v>
      </c>
      <c r="D92" s="31">
        <v>6</v>
      </c>
      <c r="E92" s="31">
        <v>1</v>
      </c>
      <c r="F92" s="31">
        <v>0</v>
      </c>
      <c r="G92" s="31">
        <v>0</v>
      </c>
      <c r="H92" s="31">
        <v>0</v>
      </c>
      <c r="I92" s="31">
        <v>3</v>
      </c>
      <c r="O92" s="22"/>
    </row>
    <row r="93" spans="1:15" x14ac:dyDescent="0.25">
      <c r="A93" s="35" t="s">
        <v>69</v>
      </c>
      <c r="B93" s="31">
        <v>-1</v>
      </c>
      <c r="C93" s="31">
        <v>2</v>
      </c>
      <c r="D93" s="31">
        <v>6</v>
      </c>
      <c r="E93" s="31">
        <v>5</v>
      </c>
      <c r="F93" s="31">
        <v>0</v>
      </c>
      <c r="G93" s="31">
        <v>0</v>
      </c>
      <c r="H93" s="31">
        <v>1</v>
      </c>
      <c r="I93" s="31">
        <v>0</v>
      </c>
      <c r="O93" s="22"/>
    </row>
    <row r="94" spans="1:15" x14ac:dyDescent="0.25">
      <c r="A94" s="35" t="s">
        <v>413</v>
      </c>
      <c r="B94" s="31">
        <v>2</v>
      </c>
      <c r="C94" s="31">
        <v>2</v>
      </c>
      <c r="D94" s="31">
        <v>6</v>
      </c>
      <c r="E94" s="31">
        <v>0</v>
      </c>
      <c r="F94" s="31">
        <v>9</v>
      </c>
      <c r="G94" s="31">
        <v>0</v>
      </c>
      <c r="H94" s="31">
        <v>2</v>
      </c>
      <c r="I94" s="31">
        <v>0</v>
      </c>
      <c r="O94" s="22"/>
    </row>
    <row r="95" spans="1:15" x14ac:dyDescent="0.25">
      <c r="A95" s="35" t="s">
        <v>66</v>
      </c>
      <c r="B95" s="31">
        <v>-1</v>
      </c>
      <c r="C95" s="31">
        <v>4</v>
      </c>
      <c r="D95" s="31">
        <v>6</v>
      </c>
      <c r="E95" s="31">
        <v>5</v>
      </c>
      <c r="F95" s="31">
        <v>0</v>
      </c>
      <c r="G95" s="31">
        <v>46052</v>
      </c>
      <c r="H95" s="31">
        <v>1</v>
      </c>
      <c r="I95" s="31">
        <v>0</v>
      </c>
      <c r="O95" s="22"/>
    </row>
    <row r="96" spans="1:15" x14ac:dyDescent="0.25">
      <c r="A96" s="35" t="s">
        <v>417</v>
      </c>
      <c r="B96" s="31">
        <v>1</v>
      </c>
      <c r="C96" s="31">
        <v>6</v>
      </c>
      <c r="D96" s="31">
        <v>6</v>
      </c>
      <c r="E96" s="31">
        <v>4</v>
      </c>
      <c r="F96" s="31">
        <v>0</v>
      </c>
      <c r="G96" s="31">
        <v>0</v>
      </c>
      <c r="H96" s="31">
        <v>2</v>
      </c>
      <c r="I96" s="31">
        <v>0</v>
      </c>
      <c r="O96" s="22"/>
    </row>
    <row r="97" spans="1:15" x14ac:dyDescent="0.25">
      <c r="A97" s="35" t="s">
        <v>357</v>
      </c>
      <c r="B97" s="31">
        <v>-1</v>
      </c>
      <c r="C97" s="31">
        <v>4</v>
      </c>
      <c r="D97" s="31">
        <v>6</v>
      </c>
      <c r="E97" s="31">
        <v>2</v>
      </c>
      <c r="F97" s="31">
        <v>0</v>
      </c>
      <c r="G97" s="31">
        <v>0</v>
      </c>
      <c r="H97" s="31">
        <v>0</v>
      </c>
      <c r="I97" s="31">
        <v>1</v>
      </c>
      <c r="O97" s="22"/>
    </row>
    <row r="98" spans="1:15" x14ac:dyDescent="0.25">
      <c r="A98" s="35" t="s">
        <v>419</v>
      </c>
      <c r="B98" s="31">
        <v>0</v>
      </c>
      <c r="C98" s="31">
        <v>2</v>
      </c>
      <c r="D98" s="31">
        <v>6</v>
      </c>
      <c r="E98" s="31">
        <v>3</v>
      </c>
      <c r="F98" s="31">
        <v>0</v>
      </c>
      <c r="G98" s="31">
        <v>0</v>
      </c>
      <c r="H98" s="31">
        <v>1</v>
      </c>
      <c r="I98" s="31">
        <v>0</v>
      </c>
      <c r="O98" s="22"/>
    </row>
    <row r="99" spans="1:15" x14ac:dyDescent="0.25">
      <c r="A99" s="35" t="s">
        <v>501</v>
      </c>
      <c r="B99" s="31">
        <v>-1</v>
      </c>
      <c r="C99" s="31">
        <v>9</v>
      </c>
      <c r="D99" s="31">
        <v>6</v>
      </c>
      <c r="E99" s="31">
        <v>3</v>
      </c>
      <c r="F99" s="31">
        <v>5</v>
      </c>
      <c r="G99" s="31">
        <v>0</v>
      </c>
      <c r="H99" s="31">
        <v>0</v>
      </c>
      <c r="I99" s="31">
        <v>0</v>
      </c>
      <c r="O99" s="22"/>
    </row>
    <row r="100" spans="1:15" x14ac:dyDescent="0.25">
      <c r="A100" s="35" t="s">
        <v>421</v>
      </c>
      <c r="B100" s="31">
        <v>-1</v>
      </c>
      <c r="C100" s="31">
        <v>2</v>
      </c>
      <c r="D100" s="31">
        <v>6</v>
      </c>
      <c r="E100" s="31">
        <v>3</v>
      </c>
      <c r="F100" s="31">
        <v>0</v>
      </c>
      <c r="G100" s="31">
        <v>0</v>
      </c>
      <c r="H100" s="31">
        <v>1</v>
      </c>
      <c r="I100" s="31">
        <v>0</v>
      </c>
      <c r="O100" s="22"/>
    </row>
    <row r="101" spans="1:15" x14ac:dyDescent="0.25">
      <c r="A101" s="35" t="s">
        <v>348</v>
      </c>
      <c r="B101" s="31">
        <v>-1</v>
      </c>
      <c r="C101" s="31">
        <v>6</v>
      </c>
      <c r="D101" s="31">
        <v>6</v>
      </c>
      <c r="E101" s="31">
        <v>4</v>
      </c>
      <c r="F101" s="31">
        <v>0</v>
      </c>
      <c r="G101" s="31">
        <v>0</v>
      </c>
      <c r="H101" s="31">
        <v>0</v>
      </c>
      <c r="I101" s="31">
        <v>1</v>
      </c>
      <c r="O101" s="22"/>
    </row>
    <row r="102" spans="1:15" x14ac:dyDescent="0.25">
      <c r="A102" s="35" t="s">
        <v>352</v>
      </c>
      <c r="B102" s="31">
        <v>4</v>
      </c>
      <c r="C102" s="31">
        <v>2</v>
      </c>
      <c r="D102" s="31">
        <v>6</v>
      </c>
      <c r="E102" s="31">
        <v>1</v>
      </c>
      <c r="F102" s="31">
        <v>7</v>
      </c>
      <c r="G102" s="31">
        <v>0</v>
      </c>
      <c r="H102" s="31">
        <v>0</v>
      </c>
      <c r="I102" s="31">
        <v>0</v>
      </c>
      <c r="O102" s="22"/>
    </row>
    <row r="103" spans="1:15" x14ac:dyDescent="0.25">
      <c r="A103" s="35" t="s">
        <v>89</v>
      </c>
      <c r="B103" s="31">
        <v>-1</v>
      </c>
      <c r="C103" s="31">
        <v>6</v>
      </c>
      <c r="D103" s="31">
        <v>6</v>
      </c>
      <c r="E103" s="31">
        <v>0</v>
      </c>
      <c r="F103" s="31">
        <v>0</v>
      </c>
      <c r="G103" s="31">
        <v>46058</v>
      </c>
      <c r="H103" s="31">
        <v>0</v>
      </c>
      <c r="I103" s="31">
        <v>2</v>
      </c>
      <c r="O103" s="22"/>
    </row>
    <row r="104" spans="1:15" x14ac:dyDescent="0.25">
      <c r="A104" s="35" t="s">
        <v>353</v>
      </c>
      <c r="B104" s="31">
        <v>-1</v>
      </c>
      <c r="C104" s="31">
        <v>6</v>
      </c>
      <c r="D104" s="31">
        <v>6</v>
      </c>
      <c r="E104" s="31">
        <v>5</v>
      </c>
      <c r="F104" s="31">
        <v>0</v>
      </c>
      <c r="G104" s="31">
        <v>0</v>
      </c>
      <c r="H104" s="31">
        <v>0</v>
      </c>
      <c r="I104" s="31">
        <v>3</v>
      </c>
      <c r="O104" s="22"/>
    </row>
    <row r="105" spans="1:15" x14ac:dyDescent="0.25">
      <c r="A105" s="35" t="s">
        <v>355</v>
      </c>
      <c r="B105" s="31">
        <v>7</v>
      </c>
      <c r="C105" s="31">
        <v>2</v>
      </c>
      <c r="D105" s="31">
        <v>6</v>
      </c>
      <c r="E105" s="31">
        <v>1</v>
      </c>
      <c r="F105" s="31">
        <v>8</v>
      </c>
      <c r="G105" s="31">
        <v>0</v>
      </c>
      <c r="H105" s="31">
        <v>0</v>
      </c>
      <c r="I105" s="31">
        <v>0</v>
      </c>
      <c r="O105" s="22"/>
    </row>
    <row r="106" spans="1:15" x14ac:dyDescent="0.25">
      <c r="A106" s="35" t="s">
        <v>339</v>
      </c>
      <c r="B106" s="31">
        <v>-1</v>
      </c>
      <c r="C106" s="31">
        <v>9</v>
      </c>
      <c r="D106" s="31">
        <v>3</v>
      </c>
      <c r="E106" s="31">
        <v>3</v>
      </c>
      <c r="F106" s="31">
        <v>0</v>
      </c>
      <c r="G106" s="31">
        <v>0</v>
      </c>
      <c r="H106" s="31">
        <v>0</v>
      </c>
      <c r="I106" s="31">
        <v>0</v>
      </c>
      <c r="O106" s="22"/>
    </row>
    <row r="107" spans="1:15" x14ac:dyDescent="0.25">
      <c r="A107" s="35" t="s">
        <v>487</v>
      </c>
      <c r="B107" s="31">
        <v>-1</v>
      </c>
      <c r="C107" s="31">
        <v>6</v>
      </c>
      <c r="D107" s="31">
        <v>3</v>
      </c>
      <c r="E107" s="31">
        <v>3</v>
      </c>
      <c r="F107" s="31">
        <v>0</v>
      </c>
      <c r="G107" s="31">
        <v>0</v>
      </c>
      <c r="H107" s="31">
        <v>0</v>
      </c>
      <c r="I107" s="31">
        <v>0</v>
      </c>
      <c r="O107" s="22"/>
    </row>
    <row r="108" spans="1:15" x14ac:dyDescent="0.25">
      <c r="A108" s="35" t="s">
        <v>445</v>
      </c>
      <c r="B108" s="31">
        <v>4</v>
      </c>
      <c r="C108" s="31">
        <v>2</v>
      </c>
      <c r="D108" s="31">
        <v>3</v>
      </c>
      <c r="E108" s="31">
        <v>0</v>
      </c>
      <c r="F108" s="31">
        <v>0</v>
      </c>
      <c r="G108" s="31">
        <v>0</v>
      </c>
      <c r="H108" s="31">
        <v>2</v>
      </c>
      <c r="I108" s="31">
        <v>0</v>
      </c>
      <c r="O108" s="22"/>
    </row>
    <row r="109" spans="1:15" x14ac:dyDescent="0.25">
      <c r="A109" s="35" t="s">
        <v>415</v>
      </c>
      <c r="B109" s="31">
        <v>-1</v>
      </c>
      <c r="C109" s="31">
        <v>6</v>
      </c>
      <c r="D109" s="31">
        <v>3</v>
      </c>
      <c r="E109" s="31">
        <v>0</v>
      </c>
      <c r="F109" s="31">
        <v>0</v>
      </c>
      <c r="G109" s="31">
        <v>0</v>
      </c>
      <c r="H109" s="31">
        <v>3</v>
      </c>
      <c r="I109" s="31">
        <v>0</v>
      </c>
      <c r="O109" s="22"/>
    </row>
    <row r="110" spans="1:15" x14ac:dyDescent="0.25">
      <c r="A110" s="35" t="s">
        <v>335</v>
      </c>
      <c r="B110" s="31">
        <v>-1</v>
      </c>
      <c r="C110" s="31">
        <v>7</v>
      </c>
      <c r="D110" s="31">
        <v>3</v>
      </c>
      <c r="E110" s="31">
        <v>3</v>
      </c>
      <c r="F110" s="31">
        <v>0</v>
      </c>
      <c r="G110" s="31">
        <v>0</v>
      </c>
      <c r="H110" s="31">
        <v>0</v>
      </c>
      <c r="I110" s="31">
        <v>0</v>
      </c>
      <c r="O110" s="22"/>
    </row>
    <row r="111" spans="1:15" x14ac:dyDescent="0.25">
      <c r="A111" s="35" t="s">
        <v>403</v>
      </c>
      <c r="B111" s="31">
        <v>4</v>
      </c>
      <c r="C111" s="31">
        <v>2</v>
      </c>
      <c r="D111" s="31">
        <v>3</v>
      </c>
      <c r="E111" s="31">
        <v>0</v>
      </c>
      <c r="F111" s="31">
        <v>0</v>
      </c>
      <c r="G111" s="31">
        <v>0</v>
      </c>
      <c r="H111" s="31">
        <v>0</v>
      </c>
      <c r="I111" s="31">
        <v>3</v>
      </c>
      <c r="O111" s="22"/>
    </row>
    <row r="112" spans="1:15" x14ac:dyDescent="0.25">
      <c r="A112" s="35" t="s">
        <v>79</v>
      </c>
      <c r="B112" s="31">
        <v>-1</v>
      </c>
      <c r="C112" s="31">
        <v>4</v>
      </c>
      <c r="D112" s="31">
        <v>3</v>
      </c>
      <c r="E112" s="31">
        <v>0</v>
      </c>
      <c r="F112" s="31">
        <v>0</v>
      </c>
      <c r="G112" s="31">
        <v>0</v>
      </c>
      <c r="H112" s="31">
        <v>1</v>
      </c>
      <c r="I112" s="31">
        <v>0</v>
      </c>
      <c r="O112" s="22"/>
    </row>
    <row r="113" spans="1:15" x14ac:dyDescent="0.25">
      <c r="A113" s="35" t="s">
        <v>479</v>
      </c>
      <c r="B113" s="31">
        <v>-1</v>
      </c>
      <c r="C113" s="31">
        <v>4</v>
      </c>
      <c r="D113" s="31">
        <v>3</v>
      </c>
      <c r="E113" s="31">
        <v>0</v>
      </c>
      <c r="F113" s="31">
        <v>0</v>
      </c>
      <c r="G113" s="31">
        <v>0</v>
      </c>
      <c r="H113" s="31">
        <v>0</v>
      </c>
      <c r="I113" s="31">
        <v>3</v>
      </c>
      <c r="O113" s="22"/>
    </row>
    <row r="114" spans="1:15" x14ac:dyDescent="0.25">
      <c r="A114" s="35" t="s">
        <v>441</v>
      </c>
      <c r="B114" s="31">
        <v>-1</v>
      </c>
      <c r="C114" s="31">
        <v>6</v>
      </c>
      <c r="D114" s="31">
        <v>3</v>
      </c>
      <c r="E114" s="31">
        <v>0</v>
      </c>
      <c r="F114" s="31">
        <v>0</v>
      </c>
      <c r="G114" s="31">
        <v>0</v>
      </c>
      <c r="H114" s="31">
        <v>3</v>
      </c>
      <c r="I114" s="31">
        <v>0</v>
      </c>
      <c r="O114" s="22"/>
    </row>
    <row r="115" spans="1:15" x14ac:dyDescent="0.25">
      <c r="A115" s="35" t="s">
        <v>451</v>
      </c>
      <c r="B115" s="31">
        <v>3</v>
      </c>
      <c r="C115" s="31">
        <v>2</v>
      </c>
      <c r="D115" s="31">
        <v>3</v>
      </c>
      <c r="E115" s="31">
        <v>1</v>
      </c>
      <c r="F115" s="31">
        <v>0</v>
      </c>
      <c r="G115" s="31">
        <v>0</v>
      </c>
      <c r="H115" s="31">
        <v>0</v>
      </c>
      <c r="I115" s="31">
        <v>0</v>
      </c>
      <c r="O115" s="22"/>
    </row>
    <row r="116" spans="1:15" x14ac:dyDescent="0.25">
      <c r="A116" s="35" t="s">
        <v>85</v>
      </c>
      <c r="B116" s="31">
        <v>-1</v>
      </c>
      <c r="C116" s="31">
        <v>2</v>
      </c>
      <c r="D116" s="31">
        <v>3</v>
      </c>
      <c r="E116" s="31">
        <v>0</v>
      </c>
      <c r="F116" s="31">
        <v>0</v>
      </c>
      <c r="G116" s="31">
        <v>0</v>
      </c>
      <c r="H116" s="31">
        <v>1</v>
      </c>
      <c r="I116" s="31">
        <v>0</v>
      </c>
      <c r="O116" s="22"/>
    </row>
    <row r="117" spans="1:15" x14ac:dyDescent="0.25">
      <c r="A117" s="35" t="s">
        <v>453</v>
      </c>
      <c r="B117" s="31">
        <v>4</v>
      </c>
      <c r="C117" s="31">
        <v>2</v>
      </c>
      <c r="D117" s="31">
        <v>3</v>
      </c>
      <c r="E117" s="31">
        <v>5</v>
      </c>
      <c r="F117" s="31">
        <v>0</v>
      </c>
      <c r="G117" s="31">
        <v>0</v>
      </c>
      <c r="H117" s="31">
        <v>0</v>
      </c>
      <c r="I117" s="31">
        <v>0</v>
      </c>
      <c r="O117" s="22"/>
    </row>
    <row r="118" spans="1:15" x14ac:dyDescent="0.25">
      <c r="A118" s="35" t="s">
        <v>429</v>
      </c>
      <c r="B118" s="31">
        <v>-1</v>
      </c>
      <c r="C118" s="31">
        <v>6</v>
      </c>
      <c r="D118" s="31">
        <v>3</v>
      </c>
      <c r="E118" s="31">
        <v>0</v>
      </c>
      <c r="F118" s="31">
        <v>0</v>
      </c>
      <c r="G118" s="31">
        <v>0</v>
      </c>
      <c r="H118" s="31">
        <v>2</v>
      </c>
      <c r="I118" s="31">
        <v>0</v>
      </c>
      <c r="O118" s="22"/>
    </row>
    <row r="119" spans="1:15" x14ac:dyDescent="0.25">
      <c r="A119" s="35" t="s">
        <v>439</v>
      </c>
      <c r="B119" s="31">
        <v>5</v>
      </c>
      <c r="C119" s="31">
        <v>2</v>
      </c>
      <c r="D119" s="31">
        <v>3</v>
      </c>
      <c r="E119" s="31">
        <v>0</v>
      </c>
      <c r="F119" s="31">
        <v>0</v>
      </c>
      <c r="G119" s="31">
        <v>0</v>
      </c>
      <c r="H119" s="31">
        <v>0</v>
      </c>
      <c r="I119" s="31">
        <v>3</v>
      </c>
      <c r="O119" s="22"/>
    </row>
    <row r="120" spans="1:15" x14ac:dyDescent="0.25">
      <c r="A120" s="35" t="s">
        <v>382</v>
      </c>
      <c r="B120" s="31">
        <v>7</v>
      </c>
      <c r="C120" s="31">
        <v>4</v>
      </c>
      <c r="D120" s="31">
        <v>3</v>
      </c>
      <c r="E120" s="31">
        <v>1</v>
      </c>
      <c r="F120" s="31">
        <v>0</v>
      </c>
      <c r="G120" s="31">
        <v>0</v>
      </c>
      <c r="H120" s="31">
        <v>0</v>
      </c>
      <c r="I120" s="31">
        <v>0</v>
      </c>
      <c r="O120" s="22"/>
    </row>
    <row r="121" spans="1:15" x14ac:dyDescent="0.25">
      <c r="A121" s="35" t="s">
        <v>455</v>
      </c>
      <c r="B121" s="31">
        <v>-1</v>
      </c>
      <c r="C121" s="31">
        <v>2</v>
      </c>
      <c r="D121" s="31">
        <v>3</v>
      </c>
      <c r="E121" s="31">
        <v>0</v>
      </c>
      <c r="F121" s="31">
        <v>0</v>
      </c>
      <c r="G121" s="31">
        <v>0</v>
      </c>
      <c r="H121" s="31">
        <v>0</v>
      </c>
      <c r="I121" s="31">
        <v>2</v>
      </c>
      <c r="O121" s="22"/>
    </row>
    <row r="122" spans="1:15" x14ac:dyDescent="0.25">
      <c r="A122" s="35" t="s">
        <v>395</v>
      </c>
      <c r="B122" s="31">
        <v>3</v>
      </c>
      <c r="C122" s="31">
        <v>2</v>
      </c>
      <c r="D122" s="31">
        <v>3</v>
      </c>
      <c r="E122" s="31">
        <v>1</v>
      </c>
      <c r="F122" s="31">
        <v>0</v>
      </c>
      <c r="G122" s="31">
        <v>0</v>
      </c>
      <c r="H122" s="31">
        <v>0</v>
      </c>
      <c r="I122" s="31">
        <v>0</v>
      </c>
      <c r="O122" s="22"/>
    </row>
    <row r="123" spans="1:15" x14ac:dyDescent="0.25">
      <c r="A123" s="35" t="s">
        <v>547</v>
      </c>
      <c r="E123" s="31"/>
      <c r="F123" s="31"/>
      <c r="G123" s="31"/>
      <c r="H123" s="31"/>
      <c r="O123" s="22"/>
    </row>
    <row r="124" spans="1:15" x14ac:dyDescent="0.25">
      <c r="A124" s="35" t="s">
        <v>809</v>
      </c>
      <c r="B124" s="31">
        <v>6</v>
      </c>
      <c r="C124" s="31">
        <v>0</v>
      </c>
      <c r="D124" s="31">
        <v>0</v>
      </c>
      <c r="E124" s="31">
        <v>0</v>
      </c>
      <c r="F124" s="31">
        <v>0</v>
      </c>
      <c r="G124" s="31">
        <v>0</v>
      </c>
      <c r="H124" s="31">
        <v>0</v>
      </c>
      <c r="I124" s="31">
        <v>0</v>
      </c>
      <c r="O124" s="22"/>
    </row>
    <row r="125" spans="1:15" x14ac:dyDescent="0.25">
      <c r="A125" s="35" t="s">
        <v>807</v>
      </c>
      <c r="B125" s="31">
        <v>5</v>
      </c>
      <c r="C125" s="31">
        <v>0</v>
      </c>
      <c r="D125" s="31">
        <v>0</v>
      </c>
      <c r="E125" s="31">
        <v>0</v>
      </c>
      <c r="F125" s="31">
        <v>0</v>
      </c>
      <c r="G125" s="31">
        <v>0</v>
      </c>
      <c r="H125" s="31">
        <v>0</v>
      </c>
      <c r="I125" s="31">
        <v>0</v>
      </c>
      <c r="O125" s="22"/>
    </row>
    <row r="126" spans="1:15" x14ac:dyDescent="0.25">
      <c r="A126" s="35" t="s">
        <v>810</v>
      </c>
      <c r="B126" s="31">
        <v>5</v>
      </c>
      <c r="C126" s="31">
        <v>0</v>
      </c>
      <c r="D126" s="31">
        <v>0</v>
      </c>
      <c r="E126" s="31">
        <v>0</v>
      </c>
      <c r="F126" s="31">
        <v>0</v>
      </c>
      <c r="G126" s="31">
        <v>0</v>
      </c>
      <c r="H126" s="31">
        <v>0</v>
      </c>
      <c r="I126" s="31">
        <v>0</v>
      </c>
      <c r="O126" s="22"/>
    </row>
    <row r="127" spans="1:15" x14ac:dyDescent="0.25">
      <c r="A127" s="35" t="s">
        <v>507</v>
      </c>
      <c r="B127" s="31">
        <v>4</v>
      </c>
      <c r="C127" s="31">
        <v>0</v>
      </c>
      <c r="D127" s="31">
        <v>0</v>
      </c>
      <c r="E127" s="31">
        <v>0</v>
      </c>
      <c r="F127" s="31">
        <v>0</v>
      </c>
      <c r="G127" s="31">
        <v>0</v>
      </c>
      <c r="H127" s="31">
        <v>0</v>
      </c>
      <c r="I127" s="31">
        <v>0</v>
      </c>
      <c r="O127" s="22"/>
    </row>
    <row r="128" spans="1:15" x14ac:dyDescent="0.25">
      <c r="A128" s="35" t="s">
        <v>378</v>
      </c>
      <c r="B128" s="31">
        <v>3</v>
      </c>
      <c r="C128" s="31">
        <v>2</v>
      </c>
      <c r="D128" s="31">
        <v>0</v>
      </c>
      <c r="E128" s="31">
        <v>0</v>
      </c>
      <c r="F128" s="31">
        <v>0</v>
      </c>
      <c r="G128" s="31">
        <v>0</v>
      </c>
      <c r="H128" s="31">
        <v>0</v>
      </c>
      <c r="I128" s="31">
        <v>0</v>
      </c>
      <c r="O128" s="22"/>
    </row>
    <row r="129" spans="1:15" x14ac:dyDescent="0.25">
      <c r="A129" s="35" t="s">
        <v>365</v>
      </c>
      <c r="B129" s="31">
        <v>-1</v>
      </c>
      <c r="C129" s="31">
        <v>6</v>
      </c>
      <c r="D129" s="31">
        <v>0</v>
      </c>
      <c r="E129" s="31">
        <v>0</v>
      </c>
      <c r="F129" s="31">
        <v>0</v>
      </c>
      <c r="G129" s="31">
        <v>0</v>
      </c>
      <c r="H129" s="31">
        <v>0</v>
      </c>
      <c r="I129" s="31">
        <v>0</v>
      </c>
      <c r="O129" s="22"/>
    </row>
    <row r="130" spans="1:15" x14ac:dyDescent="0.25">
      <c r="A130" s="35" t="s">
        <v>811</v>
      </c>
      <c r="B130" s="31">
        <v>4</v>
      </c>
      <c r="C130" s="31">
        <v>0</v>
      </c>
      <c r="D130" s="31">
        <v>0</v>
      </c>
      <c r="E130" s="31">
        <v>0</v>
      </c>
      <c r="F130" s="31">
        <v>0</v>
      </c>
      <c r="G130" s="31">
        <v>0</v>
      </c>
      <c r="H130" s="31">
        <v>0</v>
      </c>
      <c r="I130" s="31">
        <v>0</v>
      </c>
      <c r="O130" s="22"/>
    </row>
    <row r="131" spans="1:15" x14ac:dyDescent="0.25">
      <c r="A131" s="35" t="s">
        <v>808</v>
      </c>
      <c r="B131" s="31">
        <v>5</v>
      </c>
      <c r="C131" s="31">
        <v>0</v>
      </c>
      <c r="D131" s="31">
        <v>0</v>
      </c>
      <c r="E131" s="31">
        <v>0</v>
      </c>
      <c r="F131" s="31">
        <v>0</v>
      </c>
      <c r="G131" s="31">
        <v>0</v>
      </c>
      <c r="H131" s="31">
        <v>0</v>
      </c>
      <c r="I131" s="31">
        <v>0</v>
      </c>
      <c r="O131" s="22"/>
    </row>
    <row r="132" spans="1:15" x14ac:dyDescent="0.25">
      <c r="A132" s="35" t="s">
        <v>548</v>
      </c>
      <c r="B132" s="31">
        <v>2</v>
      </c>
      <c r="C132" s="31">
        <v>3.1968503937007875</v>
      </c>
      <c r="D132" s="31">
        <v>6.4960629921259843</v>
      </c>
      <c r="E132" s="31">
        <v>2.0078740157480315</v>
      </c>
      <c r="F132" s="31">
        <v>2.6535433070866143</v>
      </c>
      <c r="G132" s="31">
        <v>4714.3149606299212</v>
      </c>
      <c r="H132" s="31">
        <v>0.79527559055118113</v>
      </c>
      <c r="I132" s="31">
        <v>1.1732283464566928</v>
      </c>
      <c r="O132" s="22"/>
    </row>
    <row r="133" spans="1:15" x14ac:dyDescent="0.25">
      <c r="A133"/>
      <c r="B133"/>
      <c r="C133"/>
      <c r="D133"/>
      <c r="E133"/>
      <c r="F133"/>
      <c r="G133"/>
      <c r="H133"/>
      <c r="I133"/>
      <c r="O133" s="22"/>
    </row>
    <row r="134" spans="1:15" x14ac:dyDescent="0.25">
      <c r="A134"/>
      <c r="B134"/>
      <c r="C134"/>
      <c r="D134"/>
      <c r="E134"/>
      <c r="F134"/>
      <c r="G134"/>
      <c r="H134"/>
      <c r="I134"/>
      <c r="O134" s="22"/>
    </row>
    <row r="135" spans="1:15" x14ac:dyDescent="0.25">
      <c r="A135"/>
      <c r="B135"/>
      <c r="C135"/>
      <c r="D135"/>
      <c r="E135"/>
      <c r="F135"/>
      <c r="G135"/>
      <c r="H135"/>
      <c r="I135"/>
      <c r="O135" s="22"/>
    </row>
    <row r="136" spans="1:15" x14ac:dyDescent="0.25">
      <c r="A136"/>
      <c r="B136"/>
      <c r="C136"/>
      <c r="D136"/>
      <c r="E136"/>
      <c r="F136"/>
      <c r="G136"/>
      <c r="H136"/>
      <c r="I136"/>
      <c r="O136" s="22"/>
    </row>
    <row r="137" spans="1:15" x14ac:dyDescent="0.25">
      <c r="A137"/>
      <c r="B137"/>
      <c r="C137"/>
      <c r="D137"/>
      <c r="E137"/>
      <c r="F137"/>
      <c r="G137"/>
      <c r="H137"/>
      <c r="I137"/>
      <c r="O137" s="22"/>
    </row>
    <row r="138" spans="1:15" x14ac:dyDescent="0.25">
      <c r="A138"/>
      <c r="B138"/>
      <c r="C138"/>
      <c r="D138"/>
      <c r="E138"/>
      <c r="F138"/>
      <c r="G138"/>
      <c r="H138"/>
      <c r="I138"/>
      <c r="O138" s="22"/>
    </row>
    <row r="139" spans="1:15" x14ac:dyDescent="0.25">
      <c r="A139"/>
      <c r="B139"/>
      <c r="C139"/>
      <c r="D139"/>
      <c r="E139"/>
      <c r="F139"/>
      <c r="G139"/>
      <c r="H139"/>
      <c r="I139"/>
      <c r="O139" s="22"/>
    </row>
    <row r="140" spans="1:15" x14ac:dyDescent="0.25">
      <c r="A140"/>
      <c r="B140"/>
      <c r="C140"/>
      <c r="D140"/>
      <c r="E140"/>
      <c r="F140"/>
      <c r="G140"/>
      <c r="H140"/>
      <c r="I140"/>
      <c r="O140" s="22"/>
    </row>
    <row r="141" spans="1:15" x14ac:dyDescent="0.25">
      <c r="A141"/>
      <c r="B141"/>
      <c r="C141"/>
      <c r="D141"/>
      <c r="E141"/>
      <c r="F141"/>
      <c r="G141"/>
      <c r="H141"/>
      <c r="I141"/>
      <c r="O141" s="22"/>
    </row>
    <row r="142" spans="1:15" x14ac:dyDescent="0.25">
      <c r="A142"/>
      <c r="B142"/>
      <c r="C142"/>
      <c r="D142"/>
      <c r="E142"/>
      <c r="F142"/>
      <c r="G142"/>
      <c r="H142"/>
      <c r="I142"/>
      <c r="O142" s="22"/>
    </row>
    <row r="143" spans="1:15" x14ac:dyDescent="0.25">
      <c r="A143"/>
      <c r="B143"/>
      <c r="C143"/>
      <c r="D143"/>
      <c r="E143"/>
      <c r="F143"/>
      <c r="G143"/>
      <c r="H143"/>
      <c r="I143"/>
      <c r="O143" s="22"/>
    </row>
    <row r="144" spans="1:15" x14ac:dyDescent="0.25">
      <c r="A144"/>
      <c r="B144"/>
      <c r="C144"/>
      <c r="D144"/>
      <c r="E144"/>
      <c r="F144"/>
      <c r="G144"/>
      <c r="H144"/>
      <c r="I144"/>
      <c r="O144" s="22"/>
    </row>
    <row r="145" spans="1:15" x14ac:dyDescent="0.25">
      <c r="A145"/>
      <c r="B145"/>
      <c r="C145"/>
      <c r="D145"/>
      <c r="E145"/>
      <c r="F145"/>
      <c r="G145"/>
      <c r="H145"/>
      <c r="I145"/>
      <c r="O145" s="22"/>
    </row>
    <row r="146" spans="1:15" x14ac:dyDescent="0.25">
      <c r="A146"/>
      <c r="B146"/>
      <c r="C146"/>
      <c r="D146"/>
      <c r="E146"/>
      <c r="F146"/>
      <c r="G146"/>
      <c r="H146"/>
      <c r="I146"/>
      <c r="O146" s="22"/>
    </row>
    <row r="147" spans="1:15" x14ac:dyDescent="0.25">
      <c r="A147"/>
      <c r="B147"/>
      <c r="C147"/>
      <c r="D147"/>
      <c r="E147"/>
      <c r="F147"/>
      <c r="G147"/>
      <c r="H147"/>
      <c r="I147"/>
      <c r="O147" s="22"/>
    </row>
    <row r="148" spans="1:15" x14ac:dyDescent="0.25">
      <c r="A148"/>
      <c r="B148"/>
      <c r="C148"/>
      <c r="D148"/>
      <c r="E148"/>
      <c r="F148"/>
      <c r="G148"/>
      <c r="H148"/>
      <c r="I148"/>
      <c r="O148" s="22"/>
    </row>
    <row r="149" spans="1:15" x14ac:dyDescent="0.25">
      <c r="A149"/>
      <c r="B149"/>
      <c r="C149"/>
      <c r="D149"/>
      <c r="E149"/>
      <c r="F149"/>
      <c r="G149"/>
      <c r="H149"/>
      <c r="I149"/>
      <c r="O149" s="22"/>
    </row>
    <row r="150" spans="1:15" x14ac:dyDescent="0.25">
      <c r="A150"/>
      <c r="B150"/>
      <c r="C150"/>
      <c r="D150"/>
      <c r="E150"/>
      <c r="F150"/>
      <c r="G150"/>
      <c r="H150"/>
      <c r="I150"/>
      <c r="O150" s="22"/>
    </row>
    <row r="151" spans="1:15" x14ac:dyDescent="0.25">
      <c r="A151"/>
      <c r="B151"/>
      <c r="C151"/>
      <c r="D151"/>
      <c r="E151"/>
      <c r="F151"/>
      <c r="G151"/>
      <c r="H151"/>
      <c r="I151"/>
      <c r="O151" s="22"/>
    </row>
    <row r="152" spans="1:15" x14ac:dyDescent="0.25">
      <c r="A152"/>
      <c r="B152"/>
      <c r="C152"/>
      <c r="D152"/>
      <c r="E152"/>
      <c r="F152"/>
      <c r="G152"/>
      <c r="H152"/>
      <c r="I152"/>
      <c r="O152" s="22"/>
    </row>
    <row r="153" spans="1:15" x14ac:dyDescent="0.25">
      <c r="A153"/>
      <c r="B153"/>
      <c r="C153"/>
      <c r="D153"/>
      <c r="E153"/>
      <c r="F153"/>
      <c r="G153"/>
      <c r="H153"/>
      <c r="I153"/>
      <c r="O153" s="22"/>
    </row>
    <row r="154" spans="1:15" x14ac:dyDescent="0.25">
      <c r="A154"/>
      <c r="B154"/>
      <c r="C154"/>
      <c r="D154"/>
      <c r="E154"/>
      <c r="F154"/>
      <c r="G154"/>
      <c r="H154"/>
      <c r="I154"/>
      <c r="O154" s="22"/>
    </row>
    <row r="155" spans="1:15" x14ac:dyDescent="0.25">
      <c r="A155"/>
      <c r="B155"/>
      <c r="C155"/>
      <c r="D155"/>
      <c r="E155"/>
      <c r="F155"/>
      <c r="G155"/>
      <c r="H155"/>
      <c r="I155"/>
      <c r="O155" s="22"/>
    </row>
    <row r="156" spans="1:15" x14ac:dyDescent="0.25">
      <c r="A156"/>
      <c r="B156"/>
      <c r="C156"/>
      <c r="D156"/>
      <c r="E156"/>
      <c r="F156"/>
      <c r="G156"/>
      <c r="H156"/>
      <c r="I156"/>
      <c r="O156" s="22"/>
    </row>
    <row r="157" spans="1:15" x14ac:dyDescent="0.25">
      <c r="A157"/>
      <c r="B157"/>
      <c r="C157"/>
      <c r="D157"/>
      <c r="E157"/>
      <c r="F157"/>
      <c r="G157"/>
      <c r="H157"/>
      <c r="I157"/>
      <c r="O157" s="22"/>
    </row>
    <row r="158" spans="1:15" x14ac:dyDescent="0.25">
      <c r="A158"/>
      <c r="B158"/>
      <c r="C158"/>
      <c r="D158"/>
      <c r="E158"/>
      <c r="F158"/>
      <c r="G158"/>
      <c r="H158"/>
      <c r="I158"/>
      <c r="O158" s="22"/>
    </row>
    <row r="159" spans="1:15" x14ac:dyDescent="0.25">
      <c r="A159"/>
      <c r="B159"/>
      <c r="C159"/>
      <c r="D159"/>
      <c r="E159"/>
      <c r="F159"/>
      <c r="G159"/>
      <c r="H159"/>
      <c r="I159"/>
      <c r="O159" s="22"/>
    </row>
    <row r="160" spans="1:15" x14ac:dyDescent="0.25">
      <c r="A160"/>
      <c r="B160"/>
      <c r="C160"/>
      <c r="D160"/>
      <c r="E160"/>
      <c r="F160"/>
      <c r="G160"/>
      <c r="H160"/>
      <c r="I160"/>
      <c r="O160" s="22"/>
    </row>
    <row r="161" spans="1:15" x14ac:dyDescent="0.25">
      <c r="A161"/>
      <c r="B161"/>
      <c r="C161"/>
      <c r="D161"/>
      <c r="E161"/>
      <c r="F161"/>
      <c r="G161"/>
      <c r="H161"/>
      <c r="I161"/>
      <c r="O161" s="22"/>
    </row>
    <row r="162" spans="1:15" x14ac:dyDescent="0.25">
      <c r="A162"/>
      <c r="B162"/>
      <c r="C162"/>
      <c r="D162"/>
      <c r="E162"/>
      <c r="F162"/>
      <c r="G162"/>
      <c r="H162"/>
      <c r="I162"/>
      <c r="O162" s="22"/>
    </row>
    <row r="163" spans="1:15" x14ac:dyDescent="0.25">
      <c r="A163"/>
      <c r="B163"/>
      <c r="C163"/>
      <c r="D163"/>
      <c r="E163"/>
      <c r="F163"/>
      <c r="G163"/>
      <c r="H163"/>
      <c r="I163"/>
      <c r="O163" s="22"/>
    </row>
    <row r="164" spans="1:15" x14ac:dyDescent="0.25">
      <c r="A164"/>
      <c r="B164"/>
      <c r="C164"/>
      <c r="D164"/>
      <c r="E164"/>
      <c r="F164"/>
      <c r="G164"/>
      <c r="H164"/>
      <c r="I164"/>
      <c r="O164" s="22"/>
    </row>
    <row r="165" spans="1:15" x14ac:dyDescent="0.25">
      <c r="A165"/>
      <c r="B165"/>
      <c r="C165"/>
      <c r="D165"/>
      <c r="E165"/>
      <c r="F165"/>
      <c r="G165"/>
      <c r="H165"/>
      <c r="I165"/>
      <c r="O165" s="22"/>
    </row>
    <row r="166" spans="1:15" x14ac:dyDescent="0.25">
      <c r="A166"/>
      <c r="B166"/>
      <c r="C166"/>
      <c r="D166"/>
      <c r="E166"/>
      <c r="F166"/>
      <c r="G166"/>
      <c r="H166"/>
      <c r="I166"/>
      <c r="O166" s="22"/>
    </row>
    <row r="167" spans="1:15" x14ac:dyDescent="0.25">
      <c r="A167"/>
      <c r="B167"/>
      <c r="C167"/>
      <c r="D167"/>
      <c r="E167"/>
      <c r="F167"/>
      <c r="G167"/>
      <c r="H167"/>
      <c r="I167"/>
      <c r="O167" s="22"/>
    </row>
    <row r="168" spans="1:15" x14ac:dyDescent="0.25">
      <c r="A168"/>
      <c r="B168"/>
      <c r="C168"/>
      <c r="D168"/>
      <c r="E168"/>
      <c r="F168"/>
      <c r="G168"/>
      <c r="H168"/>
      <c r="I168"/>
      <c r="O168" s="22"/>
    </row>
    <row r="169" spans="1:15" x14ac:dyDescent="0.25">
      <c r="A169"/>
      <c r="B169"/>
      <c r="C169"/>
      <c r="D169"/>
      <c r="E169"/>
      <c r="F169"/>
      <c r="G169"/>
      <c r="H169"/>
      <c r="I169"/>
      <c r="O169" s="22"/>
    </row>
    <row r="170" spans="1:15" x14ac:dyDescent="0.25">
      <c r="A170"/>
      <c r="B170"/>
      <c r="C170"/>
      <c r="D170"/>
      <c r="E170"/>
      <c r="F170"/>
      <c r="G170"/>
      <c r="H170"/>
      <c r="I170"/>
      <c r="O170" s="22"/>
    </row>
    <row r="171" spans="1:15" x14ac:dyDescent="0.25">
      <c r="A171"/>
      <c r="B171"/>
      <c r="C171"/>
      <c r="D171"/>
      <c r="E171"/>
      <c r="F171"/>
      <c r="G171"/>
      <c r="H171"/>
      <c r="I171"/>
      <c r="O171" s="22"/>
    </row>
    <row r="172" spans="1:15" x14ac:dyDescent="0.25">
      <c r="A172"/>
      <c r="B172"/>
      <c r="C172"/>
      <c r="D172"/>
      <c r="E172"/>
      <c r="F172"/>
      <c r="G172"/>
      <c r="H172"/>
      <c r="I172"/>
      <c r="O172" s="22"/>
    </row>
    <row r="173" spans="1:15" x14ac:dyDescent="0.25">
      <c r="A173"/>
      <c r="B173"/>
      <c r="C173"/>
      <c r="D173"/>
      <c r="E173"/>
      <c r="F173"/>
      <c r="G173"/>
      <c r="H173"/>
      <c r="I173"/>
      <c r="O173" s="22"/>
    </row>
    <row r="174" spans="1:15" x14ac:dyDescent="0.25">
      <c r="A174"/>
      <c r="B174"/>
      <c r="C174"/>
      <c r="D174"/>
      <c r="E174"/>
      <c r="F174"/>
      <c r="G174"/>
      <c r="H174"/>
      <c r="I174"/>
      <c r="O174" s="22"/>
    </row>
    <row r="175" spans="1:15" x14ac:dyDescent="0.25">
      <c r="E175" s="31"/>
      <c r="F175" s="31"/>
      <c r="G175" s="31"/>
      <c r="H175" s="31"/>
      <c r="O175" s="22"/>
    </row>
    <row r="176" spans="1:15" x14ac:dyDescent="0.25">
      <c r="E176" s="31"/>
      <c r="F176" s="31"/>
      <c r="G176" s="31"/>
      <c r="H176" s="31"/>
      <c r="O176" s="22"/>
    </row>
    <row r="177" spans="5:15" x14ac:dyDescent="0.25">
      <c r="E177" s="31"/>
      <c r="F177" s="31"/>
      <c r="G177" s="31"/>
      <c r="H177" s="31"/>
      <c r="O177" s="22"/>
    </row>
    <row r="178" spans="5:15" x14ac:dyDescent="0.25">
      <c r="E178" s="31"/>
      <c r="F178" s="31"/>
      <c r="G178" s="31"/>
      <c r="H178" s="31"/>
      <c r="O178" s="22"/>
    </row>
    <row r="179" spans="5:15" x14ac:dyDescent="0.25">
      <c r="E179" s="31"/>
      <c r="F179" s="31"/>
      <c r="G179" s="31"/>
      <c r="H179" s="31"/>
      <c r="O179" s="22"/>
    </row>
    <row r="180" spans="5:15" x14ac:dyDescent="0.25">
      <c r="E180" s="31"/>
      <c r="F180" s="31"/>
      <c r="G180" s="31"/>
      <c r="H180" s="31"/>
      <c r="O180" s="22"/>
    </row>
    <row r="181" spans="5:15" x14ac:dyDescent="0.25">
      <c r="E181" s="31"/>
      <c r="F181" s="31"/>
      <c r="G181" s="31"/>
      <c r="H181" s="31"/>
      <c r="O181" s="22"/>
    </row>
    <row r="182" spans="5:15" x14ac:dyDescent="0.25">
      <c r="E182" s="31"/>
      <c r="F182" s="31"/>
      <c r="G182" s="31"/>
      <c r="H182" s="31"/>
      <c r="O182" s="22"/>
    </row>
    <row r="183" spans="5:15" x14ac:dyDescent="0.25">
      <c r="E183" s="31"/>
      <c r="F183" s="31"/>
      <c r="G183" s="31"/>
      <c r="H183" s="31"/>
      <c r="O183" s="22"/>
    </row>
    <row r="184" spans="5:15" x14ac:dyDescent="0.25">
      <c r="E184" s="31"/>
      <c r="F184" s="31"/>
      <c r="G184" s="31"/>
      <c r="H184" s="31"/>
      <c r="O184" s="22"/>
    </row>
    <row r="185" spans="5:15" x14ac:dyDescent="0.25">
      <c r="E185" s="31"/>
      <c r="F185" s="31"/>
      <c r="G185" s="31"/>
      <c r="H185" s="31"/>
      <c r="O185" s="22"/>
    </row>
    <row r="186" spans="5:15" x14ac:dyDescent="0.25">
      <c r="E186" s="31"/>
      <c r="F186" s="31"/>
      <c r="G186" s="31"/>
      <c r="H186" s="31"/>
      <c r="O186" s="22"/>
    </row>
    <row r="187" spans="5:15" x14ac:dyDescent="0.25">
      <c r="E187" s="31"/>
      <c r="F187" s="31"/>
      <c r="G187" s="31"/>
      <c r="H187" s="31"/>
      <c r="O187" s="22"/>
    </row>
    <row r="188" spans="5:15" x14ac:dyDescent="0.25">
      <c r="E188" s="31"/>
      <c r="F188" s="31"/>
      <c r="G188" s="31"/>
      <c r="H188" s="31"/>
      <c r="O188" s="22"/>
    </row>
    <row r="189" spans="5:15" x14ac:dyDescent="0.25">
      <c r="E189" s="31"/>
      <c r="F189" s="31"/>
      <c r="G189" s="31"/>
      <c r="H189" s="31"/>
      <c r="O189" s="22"/>
    </row>
    <row r="190" spans="5:15" x14ac:dyDescent="0.25">
      <c r="E190" s="31"/>
      <c r="F190" s="31"/>
      <c r="G190" s="31"/>
      <c r="H190" s="31"/>
      <c r="O190" s="22"/>
    </row>
    <row r="191" spans="5:15" x14ac:dyDescent="0.25">
      <c r="E191" s="31"/>
      <c r="F191" s="31"/>
      <c r="G191" s="31"/>
      <c r="H191" s="31"/>
      <c r="O191" s="22"/>
    </row>
    <row r="192" spans="5:15" x14ac:dyDescent="0.25">
      <c r="E192" s="31"/>
      <c r="F192" s="31"/>
      <c r="G192" s="31"/>
      <c r="H192" s="31"/>
      <c r="O192" s="22"/>
    </row>
    <row r="193" spans="5:15" x14ac:dyDescent="0.25">
      <c r="E193" s="31"/>
      <c r="F193" s="31"/>
      <c r="G193" s="31"/>
      <c r="H193" s="31"/>
      <c r="O193" s="22"/>
    </row>
    <row r="194" spans="5:15" x14ac:dyDescent="0.25">
      <c r="E194" s="31"/>
      <c r="F194" s="31"/>
      <c r="G194" s="31"/>
      <c r="H194" s="31"/>
      <c r="O194" s="22"/>
    </row>
    <row r="195" spans="5:15" x14ac:dyDescent="0.25">
      <c r="E195" s="31"/>
      <c r="F195" s="31"/>
      <c r="G195" s="31"/>
      <c r="H195" s="31"/>
      <c r="O195" s="22"/>
    </row>
    <row r="196" spans="5:15" x14ac:dyDescent="0.25">
      <c r="E196" s="31"/>
      <c r="F196" s="31"/>
      <c r="G196" s="31"/>
      <c r="H196" s="31"/>
      <c r="O196" s="22"/>
    </row>
    <row r="197" spans="5:15" x14ac:dyDescent="0.25">
      <c r="E197" s="31"/>
      <c r="F197" s="31"/>
      <c r="G197" s="31"/>
      <c r="H197" s="31"/>
      <c r="O197" s="22"/>
    </row>
    <row r="198" spans="5:15" x14ac:dyDescent="0.25">
      <c r="E198" s="31"/>
      <c r="F198" s="31"/>
      <c r="G198" s="31"/>
      <c r="H198" s="31"/>
      <c r="O198" s="22"/>
    </row>
    <row r="199" spans="5:15" x14ac:dyDescent="0.25">
      <c r="E199" s="31"/>
      <c r="F199" s="31"/>
      <c r="G199" s="31"/>
      <c r="H199" s="31"/>
      <c r="O199" s="22"/>
    </row>
    <row r="200" spans="5:15" x14ac:dyDescent="0.25">
      <c r="E200" s="31"/>
      <c r="F200" s="31"/>
      <c r="G200" s="31"/>
      <c r="H200" s="31"/>
      <c r="O200" s="22"/>
    </row>
    <row r="201" spans="5:15" x14ac:dyDescent="0.25">
      <c r="E201" s="31"/>
      <c r="F201" s="31"/>
      <c r="G201" s="31"/>
      <c r="H201" s="31"/>
      <c r="O201" s="22"/>
    </row>
    <row r="202" spans="5:15" x14ac:dyDescent="0.25">
      <c r="E202" s="31"/>
      <c r="F202" s="31"/>
      <c r="G202" s="31"/>
      <c r="H202" s="31"/>
      <c r="O202" s="22"/>
    </row>
    <row r="203" spans="5:15" x14ac:dyDescent="0.25">
      <c r="E203" s="31"/>
      <c r="F203" s="31"/>
      <c r="G203" s="31"/>
      <c r="H203" s="31"/>
      <c r="O203" s="22"/>
    </row>
    <row r="204" spans="5:15" x14ac:dyDescent="0.25">
      <c r="E204" s="31"/>
      <c r="F204" s="31"/>
      <c r="G204" s="31"/>
      <c r="H204" s="31"/>
      <c r="O204" s="22"/>
    </row>
    <row r="205" spans="5:15" x14ac:dyDescent="0.25">
      <c r="E205" s="31"/>
      <c r="F205" s="31"/>
      <c r="G205" s="31"/>
      <c r="H205" s="31"/>
      <c r="O205" s="22"/>
    </row>
    <row r="206" spans="5:15" x14ac:dyDescent="0.25">
      <c r="E206" s="31"/>
      <c r="F206" s="31"/>
      <c r="G206" s="31"/>
      <c r="H206" s="31"/>
      <c r="O206" s="22"/>
    </row>
    <row r="207" spans="5:15" x14ac:dyDescent="0.25">
      <c r="E207" s="31"/>
      <c r="F207" s="31"/>
      <c r="G207" s="31"/>
      <c r="H207" s="31"/>
      <c r="O207" s="22"/>
    </row>
    <row r="208" spans="5:15" x14ac:dyDescent="0.25">
      <c r="E208" s="31"/>
      <c r="F208" s="31"/>
      <c r="G208" s="31"/>
      <c r="H208" s="31"/>
      <c r="O208" s="22"/>
    </row>
    <row r="209" spans="5:15" x14ac:dyDescent="0.25">
      <c r="E209" s="31"/>
      <c r="F209" s="31"/>
      <c r="G209" s="31"/>
      <c r="H209" s="31"/>
      <c r="O209" s="22"/>
    </row>
    <row r="210" spans="5:15" x14ac:dyDescent="0.25">
      <c r="E210" s="31"/>
      <c r="F210" s="31"/>
      <c r="G210" s="31"/>
      <c r="H210" s="31"/>
      <c r="O210" s="22"/>
    </row>
    <row r="211" spans="5:15" x14ac:dyDescent="0.25">
      <c r="E211" s="31"/>
      <c r="F211" s="31"/>
      <c r="G211" s="31"/>
      <c r="H211" s="31"/>
      <c r="O211" s="22"/>
    </row>
    <row r="212" spans="5:15" x14ac:dyDescent="0.25">
      <c r="E212" s="31"/>
      <c r="F212" s="31"/>
      <c r="G212" s="31"/>
      <c r="H212" s="31"/>
      <c r="O212" s="22"/>
    </row>
    <row r="213" spans="5:15" x14ac:dyDescent="0.25">
      <c r="E213" s="31"/>
      <c r="F213" s="31"/>
      <c r="G213" s="31"/>
      <c r="H213" s="31"/>
      <c r="O213" s="22"/>
    </row>
    <row r="214" spans="5:15" x14ac:dyDescent="0.25">
      <c r="E214" s="31"/>
      <c r="F214" s="31"/>
      <c r="G214" s="31"/>
      <c r="H214" s="31"/>
      <c r="O214" s="22"/>
    </row>
    <row r="215" spans="5:15" x14ac:dyDescent="0.25">
      <c r="E215" s="31"/>
      <c r="F215" s="31"/>
      <c r="G215" s="31"/>
      <c r="H215" s="31"/>
      <c r="O215" s="22"/>
    </row>
    <row r="216" spans="5:15" x14ac:dyDescent="0.25">
      <c r="E216" s="31"/>
      <c r="F216" s="31"/>
      <c r="G216" s="31"/>
      <c r="H216" s="31"/>
      <c r="O216" s="22"/>
    </row>
    <row r="217" spans="5:15" x14ac:dyDescent="0.25">
      <c r="E217" s="31"/>
      <c r="F217" s="31"/>
      <c r="G217" s="31"/>
      <c r="H217" s="31"/>
      <c r="O217" s="22"/>
    </row>
    <row r="218" spans="5:15" x14ac:dyDescent="0.25">
      <c r="E218" s="31"/>
      <c r="F218" s="31"/>
      <c r="G218" s="31"/>
      <c r="H218" s="31"/>
      <c r="O218" s="22"/>
    </row>
    <row r="219" spans="5:15" x14ac:dyDescent="0.25">
      <c r="E219" s="31"/>
      <c r="F219" s="31"/>
      <c r="G219" s="31"/>
      <c r="H219" s="31"/>
      <c r="O219" s="22"/>
    </row>
    <row r="220" spans="5:15" x14ac:dyDescent="0.25">
      <c r="E220" s="31"/>
      <c r="F220" s="31"/>
      <c r="G220" s="31"/>
      <c r="H220" s="31"/>
      <c r="O220" s="22"/>
    </row>
    <row r="221" spans="5:15" x14ac:dyDescent="0.25">
      <c r="E221" s="31"/>
      <c r="F221" s="31"/>
      <c r="G221" s="31"/>
      <c r="H221" s="31"/>
      <c r="O221" s="22"/>
    </row>
    <row r="222" spans="5:15" x14ac:dyDescent="0.25">
      <c r="E222" s="31"/>
      <c r="F222" s="31"/>
      <c r="G222" s="31"/>
      <c r="H222" s="31"/>
      <c r="O222" s="22"/>
    </row>
    <row r="223" spans="5:15" x14ac:dyDescent="0.25">
      <c r="E223" s="31"/>
      <c r="F223" s="31"/>
      <c r="G223" s="31"/>
      <c r="H223" s="31"/>
      <c r="O223" s="22"/>
    </row>
    <row r="224" spans="5:15" x14ac:dyDescent="0.25">
      <c r="E224" s="31"/>
      <c r="F224" s="31"/>
      <c r="G224" s="31"/>
      <c r="H224" s="31"/>
      <c r="O224" s="22"/>
    </row>
    <row r="225" spans="5:15" x14ac:dyDescent="0.25">
      <c r="E225" s="31"/>
      <c r="F225" s="31"/>
      <c r="G225" s="31"/>
      <c r="H225" s="31"/>
      <c r="O225" s="22"/>
    </row>
    <row r="226" spans="5:15" x14ac:dyDescent="0.25">
      <c r="E226" s="31"/>
      <c r="F226" s="31"/>
      <c r="G226" s="31"/>
      <c r="H226" s="31"/>
      <c r="O226" s="22"/>
    </row>
    <row r="227" spans="5:15" x14ac:dyDescent="0.25">
      <c r="E227" s="31"/>
      <c r="F227" s="31"/>
      <c r="G227" s="31"/>
      <c r="H227" s="31"/>
      <c r="O227" s="22"/>
    </row>
    <row r="228" spans="5:15" x14ac:dyDescent="0.25">
      <c r="E228" s="31"/>
      <c r="F228" s="31"/>
      <c r="G228" s="31"/>
      <c r="H228" s="31"/>
      <c r="O228" s="22"/>
    </row>
    <row r="229" spans="5:15" x14ac:dyDescent="0.25">
      <c r="E229" s="31"/>
      <c r="F229" s="31"/>
      <c r="G229" s="31"/>
      <c r="H229" s="31"/>
      <c r="O229" s="22"/>
    </row>
    <row r="230" spans="5:15" x14ac:dyDescent="0.25">
      <c r="E230" s="31"/>
      <c r="F230" s="31"/>
      <c r="G230" s="31"/>
      <c r="H230" s="31"/>
      <c r="O230" s="22"/>
    </row>
    <row r="231" spans="5:15" x14ac:dyDescent="0.25">
      <c r="E231" s="31"/>
      <c r="F231" s="31"/>
      <c r="G231" s="31"/>
      <c r="H231" s="31"/>
      <c r="O231" s="22"/>
    </row>
    <row r="232" spans="5:15" x14ac:dyDescent="0.25">
      <c r="E232" s="31"/>
      <c r="F232" s="31"/>
      <c r="G232" s="31"/>
      <c r="H232" s="31"/>
      <c r="O232" s="22"/>
    </row>
    <row r="233" spans="5:15" x14ac:dyDescent="0.25">
      <c r="E233" s="31"/>
      <c r="F233" s="31"/>
      <c r="G233" s="31"/>
      <c r="H233" s="31"/>
      <c r="O233" s="22"/>
    </row>
    <row r="234" spans="5:15" x14ac:dyDescent="0.25">
      <c r="E234" s="31"/>
      <c r="F234" s="31"/>
      <c r="G234" s="31"/>
      <c r="H234" s="31"/>
      <c r="O234" s="22"/>
    </row>
    <row r="235" spans="5:15" x14ac:dyDescent="0.25">
      <c r="E235" s="31"/>
      <c r="F235" s="31"/>
      <c r="G235" s="31"/>
      <c r="H235" s="31"/>
      <c r="O235" s="22"/>
    </row>
    <row r="236" spans="5:15" x14ac:dyDescent="0.25">
      <c r="E236" s="31"/>
      <c r="F236" s="31"/>
      <c r="G236" s="31"/>
      <c r="H236" s="31"/>
      <c r="O236" s="22"/>
    </row>
    <row r="237" spans="5:15" x14ac:dyDescent="0.25">
      <c r="E237" s="31"/>
      <c r="F237" s="31"/>
      <c r="G237" s="31"/>
      <c r="H237" s="31"/>
      <c r="O237" s="22"/>
    </row>
    <row r="238" spans="5:15" x14ac:dyDescent="0.25">
      <c r="E238" s="31"/>
      <c r="F238" s="31"/>
      <c r="G238" s="31"/>
      <c r="H238" s="31"/>
      <c r="O238" s="22"/>
    </row>
    <row r="239" spans="5:15" x14ac:dyDescent="0.25">
      <c r="E239" s="31"/>
      <c r="F239" s="31"/>
      <c r="G239" s="31"/>
      <c r="H239" s="31"/>
      <c r="O239" s="22"/>
    </row>
    <row r="240" spans="5:15" x14ac:dyDescent="0.25">
      <c r="E240" s="31"/>
      <c r="F240" s="31"/>
      <c r="G240" s="31"/>
      <c r="H240" s="31"/>
      <c r="O240" s="22"/>
    </row>
    <row r="241" spans="5:15" x14ac:dyDescent="0.25">
      <c r="E241" s="31"/>
      <c r="F241" s="31"/>
      <c r="G241" s="31"/>
      <c r="H241" s="31"/>
      <c r="O241" s="22"/>
    </row>
    <row r="242" spans="5:15" x14ac:dyDescent="0.25">
      <c r="E242" s="31"/>
      <c r="F242" s="31"/>
      <c r="G242" s="31"/>
      <c r="H242" s="31"/>
      <c r="O242" s="22"/>
    </row>
    <row r="243" spans="5:15" x14ac:dyDescent="0.25">
      <c r="E243" s="31"/>
      <c r="F243" s="31"/>
      <c r="G243" s="31"/>
      <c r="H243" s="31"/>
      <c r="O243" s="22"/>
    </row>
    <row r="244" spans="5:15" x14ac:dyDescent="0.25">
      <c r="E244" s="31"/>
      <c r="F244" s="31"/>
      <c r="G244" s="31"/>
      <c r="H244" s="31"/>
      <c r="O244" s="22"/>
    </row>
    <row r="245" spans="5:15" x14ac:dyDescent="0.25">
      <c r="E245" s="31"/>
      <c r="F245" s="31"/>
      <c r="G245" s="31"/>
      <c r="H245" s="31"/>
      <c r="O245" s="22"/>
    </row>
    <row r="246" spans="5:15" x14ac:dyDescent="0.25">
      <c r="E246" s="31"/>
      <c r="F246" s="31"/>
      <c r="G246" s="31"/>
      <c r="H246" s="31"/>
      <c r="O246" s="22"/>
    </row>
    <row r="247" spans="5:15" x14ac:dyDescent="0.25">
      <c r="E247" s="31"/>
      <c r="F247" s="31"/>
      <c r="G247" s="31"/>
      <c r="H247" s="31"/>
      <c r="O247" s="22"/>
    </row>
    <row r="248" spans="5:15" x14ac:dyDescent="0.25">
      <c r="E248" s="31"/>
      <c r="F248" s="31"/>
      <c r="G248" s="31"/>
      <c r="H248" s="31"/>
      <c r="O248" s="22"/>
    </row>
    <row r="249" spans="5:15" x14ac:dyDescent="0.25">
      <c r="E249" s="31"/>
      <c r="F249" s="31"/>
      <c r="G249" s="31"/>
      <c r="H249" s="31"/>
      <c r="O249" s="22"/>
    </row>
    <row r="250" spans="5:15" x14ac:dyDescent="0.25">
      <c r="E250" s="31"/>
      <c r="F250" s="31"/>
      <c r="G250" s="31"/>
      <c r="H250" s="31"/>
      <c r="O250" s="22"/>
    </row>
    <row r="251" spans="5:15" x14ac:dyDescent="0.25">
      <c r="E251" s="31"/>
      <c r="F251" s="31"/>
      <c r="G251" s="31"/>
      <c r="H251" s="31"/>
      <c r="O251" s="22"/>
    </row>
    <row r="252" spans="5:15" x14ac:dyDescent="0.25">
      <c r="E252" s="31"/>
      <c r="F252" s="31"/>
      <c r="G252" s="31"/>
      <c r="H252" s="31"/>
      <c r="O252" s="22"/>
    </row>
    <row r="253" spans="5:15" x14ac:dyDescent="0.25">
      <c r="E253" s="31"/>
      <c r="F253" s="31"/>
      <c r="G253" s="31"/>
      <c r="H253" s="31"/>
      <c r="O253" s="22"/>
    </row>
    <row r="254" spans="5:15" x14ac:dyDescent="0.25">
      <c r="E254" s="31"/>
      <c r="F254" s="31"/>
      <c r="G254" s="31"/>
      <c r="H254" s="31"/>
      <c r="O254" s="22"/>
    </row>
    <row r="255" spans="5:15" x14ac:dyDescent="0.25">
      <c r="E255" s="31"/>
      <c r="F255" s="31"/>
      <c r="G255" s="31"/>
      <c r="H255" s="31"/>
      <c r="O255" s="22"/>
    </row>
    <row r="256" spans="5:15" x14ac:dyDescent="0.25">
      <c r="E256" s="31"/>
      <c r="F256" s="31"/>
      <c r="G256" s="31"/>
      <c r="H256" s="31"/>
      <c r="O256" s="22"/>
    </row>
    <row r="257" spans="5:15" x14ac:dyDescent="0.25">
      <c r="E257" s="31"/>
      <c r="F257" s="31"/>
      <c r="G257" s="31"/>
      <c r="H257" s="31"/>
      <c r="O257" s="22"/>
    </row>
    <row r="258" spans="5:15" x14ac:dyDescent="0.25">
      <c r="E258" s="31"/>
      <c r="F258" s="31"/>
      <c r="G258" s="31"/>
      <c r="H258" s="31"/>
      <c r="O258" s="22"/>
    </row>
    <row r="259" spans="5:15" x14ac:dyDescent="0.25">
      <c r="E259" s="31"/>
      <c r="F259" s="31"/>
      <c r="G259" s="31"/>
      <c r="H259" s="31"/>
      <c r="O259" s="22"/>
    </row>
    <row r="260" spans="5:15" x14ac:dyDescent="0.25">
      <c r="E260" s="31"/>
      <c r="F260" s="31"/>
      <c r="G260" s="31"/>
      <c r="H260" s="31"/>
      <c r="O260" s="22"/>
    </row>
    <row r="261" spans="5:15" x14ac:dyDescent="0.25">
      <c r="E261" s="31"/>
      <c r="F261" s="31"/>
      <c r="G261" s="31"/>
      <c r="H261" s="31"/>
      <c r="O261" s="22"/>
    </row>
    <row r="262" spans="5:15" x14ac:dyDescent="0.25">
      <c r="E262" s="31"/>
      <c r="F262" s="31"/>
      <c r="G262" s="31"/>
      <c r="H262" s="31"/>
      <c r="O262" s="22"/>
    </row>
    <row r="263" spans="5:15" x14ac:dyDescent="0.25">
      <c r="E263" s="31"/>
      <c r="F263" s="31"/>
      <c r="G263" s="31"/>
      <c r="H263" s="31"/>
      <c r="O263" s="22"/>
    </row>
    <row r="264" spans="5:15" x14ac:dyDescent="0.25">
      <c r="E264" s="31"/>
      <c r="F264" s="31"/>
      <c r="G264" s="31"/>
      <c r="H264" s="31"/>
      <c r="O264" s="22"/>
    </row>
    <row r="265" spans="5:15" x14ac:dyDescent="0.25">
      <c r="E265" s="31"/>
      <c r="F265" s="31"/>
      <c r="G265" s="31"/>
      <c r="H265" s="31"/>
      <c r="O265" s="22"/>
    </row>
    <row r="266" spans="5:15" x14ac:dyDescent="0.25">
      <c r="E266" s="31"/>
      <c r="F266" s="31"/>
      <c r="G266" s="31"/>
      <c r="H266" s="31"/>
      <c r="O266" s="22"/>
    </row>
    <row r="267" spans="5:15" x14ac:dyDescent="0.25">
      <c r="E267" s="31"/>
      <c r="F267" s="31"/>
      <c r="G267" s="31"/>
      <c r="H267" s="31"/>
      <c r="O267" s="22"/>
    </row>
    <row r="268" spans="5:15" x14ac:dyDescent="0.25">
      <c r="E268" s="31"/>
      <c r="F268" s="31"/>
      <c r="G268" s="31"/>
      <c r="H268" s="31"/>
      <c r="O268" s="22"/>
    </row>
    <row r="269" spans="5:15" x14ac:dyDescent="0.25">
      <c r="E269" s="31"/>
      <c r="F269" s="31"/>
      <c r="G269" s="31"/>
      <c r="H269" s="31"/>
      <c r="O269" s="22"/>
    </row>
    <row r="270" spans="5:15" x14ac:dyDescent="0.25">
      <c r="E270" s="31"/>
      <c r="F270" s="31"/>
      <c r="G270" s="31"/>
      <c r="H270" s="31"/>
      <c r="O270" s="22"/>
    </row>
    <row r="271" spans="5:15" x14ac:dyDescent="0.25">
      <c r="E271" s="31"/>
      <c r="F271" s="31"/>
      <c r="G271" s="31"/>
      <c r="H271" s="31"/>
      <c r="O271" s="22"/>
    </row>
    <row r="272" spans="5:15" x14ac:dyDescent="0.25">
      <c r="E272" s="31"/>
      <c r="F272" s="31"/>
      <c r="G272" s="31"/>
      <c r="H272" s="31"/>
      <c r="O272" s="22"/>
    </row>
    <row r="273" spans="5:15" x14ac:dyDescent="0.25">
      <c r="E273" s="31"/>
      <c r="F273" s="31"/>
      <c r="G273" s="31"/>
      <c r="H273" s="31"/>
      <c r="O273" s="22"/>
    </row>
    <row r="274" spans="5:15" x14ac:dyDescent="0.25">
      <c r="E274" s="31"/>
      <c r="F274" s="31"/>
      <c r="G274" s="31"/>
      <c r="H274" s="31"/>
      <c r="O274" s="22"/>
    </row>
    <row r="275" spans="5:15" x14ac:dyDescent="0.25">
      <c r="E275" s="31"/>
      <c r="F275" s="31"/>
      <c r="G275" s="31"/>
      <c r="H275" s="31"/>
      <c r="O275" s="22"/>
    </row>
    <row r="276" spans="5:15" x14ac:dyDescent="0.25">
      <c r="E276" s="31"/>
      <c r="F276" s="31"/>
      <c r="G276" s="31"/>
      <c r="H276" s="31"/>
      <c r="O276" s="22"/>
    </row>
    <row r="277" spans="5:15" x14ac:dyDescent="0.25">
      <c r="E277" s="31"/>
      <c r="F277" s="31"/>
      <c r="G277" s="31"/>
      <c r="H277" s="31"/>
      <c r="O277" s="22"/>
    </row>
    <row r="278" spans="5:15" x14ac:dyDescent="0.25">
      <c r="E278" s="31"/>
      <c r="F278" s="31"/>
      <c r="G278" s="31"/>
      <c r="H278" s="31"/>
      <c r="O278" s="22"/>
    </row>
    <row r="279" spans="5:15" x14ac:dyDescent="0.25">
      <c r="E279" s="31"/>
      <c r="F279" s="31"/>
      <c r="G279" s="31"/>
      <c r="H279" s="31"/>
      <c r="O279" s="22"/>
    </row>
    <row r="280" spans="5:15" x14ac:dyDescent="0.25">
      <c r="E280" s="31"/>
      <c r="F280" s="31"/>
      <c r="G280" s="31"/>
      <c r="H280" s="31"/>
      <c r="O280" s="22"/>
    </row>
    <row r="281" spans="5:15" x14ac:dyDescent="0.25">
      <c r="E281" s="31"/>
      <c r="F281" s="31"/>
      <c r="G281" s="31"/>
      <c r="H281" s="31"/>
      <c r="O281" s="22"/>
    </row>
    <row r="282" spans="5:15" x14ac:dyDescent="0.25">
      <c r="E282" s="31"/>
      <c r="F282" s="31"/>
      <c r="G282" s="31"/>
      <c r="H282" s="31"/>
      <c r="O282" s="22"/>
    </row>
    <row r="283" spans="5:15" x14ac:dyDescent="0.25">
      <c r="E283" s="31"/>
      <c r="F283" s="31"/>
      <c r="G283" s="31"/>
      <c r="H283" s="31"/>
      <c r="O283" s="22"/>
    </row>
    <row r="284" spans="5:15" x14ac:dyDescent="0.25">
      <c r="E284" s="31"/>
      <c r="F284" s="31"/>
      <c r="G284" s="31"/>
      <c r="H284" s="31"/>
      <c r="O284" s="22"/>
    </row>
    <row r="285" spans="5:15" x14ac:dyDescent="0.25">
      <c r="E285" s="31"/>
      <c r="F285" s="31"/>
      <c r="G285" s="31"/>
      <c r="H285" s="31"/>
      <c r="O285" s="22"/>
    </row>
    <row r="286" spans="5:15" x14ac:dyDescent="0.25">
      <c r="E286" s="31"/>
      <c r="F286" s="31"/>
      <c r="G286" s="31"/>
      <c r="H286" s="31"/>
      <c r="O286" s="22"/>
    </row>
    <row r="287" spans="5:15" x14ac:dyDescent="0.25">
      <c r="E287" s="31"/>
      <c r="F287" s="31"/>
      <c r="G287" s="31"/>
      <c r="H287" s="31"/>
      <c r="O287" s="22"/>
    </row>
    <row r="288" spans="5:15" x14ac:dyDescent="0.25">
      <c r="E288" s="31"/>
      <c r="F288" s="31"/>
      <c r="G288" s="31"/>
      <c r="H288" s="31"/>
      <c r="O288" s="22"/>
    </row>
    <row r="289" spans="5:15" x14ac:dyDescent="0.25">
      <c r="E289" s="31"/>
      <c r="F289" s="31"/>
      <c r="G289" s="31"/>
      <c r="H289" s="31"/>
      <c r="O289" s="22"/>
    </row>
    <row r="290" spans="5:15" x14ac:dyDescent="0.25">
      <c r="E290" s="31"/>
      <c r="F290" s="31"/>
      <c r="G290" s="31"/>
      <c r="H290" s="31"/>
      <c r="O290" s="22"/>
    </row>
    <row r="291" spans="5:15" x14ac:dyDescent="0.25">
      <c r="E291" s="31"/>
      <c r="F291" s="31"/>
      <c r="G291" s="31"/>
      <c r="H291" s="31"/>
      <c r="O291" s="22"/>
    </row>
    <row r="292" spans="5:15" x14ac:dyDescent="0.25">
      <c r="E292" s="31"/>
      <c r="F292" s="31"/>
      <c r="G292" s="31"/>
      <c r="H292" s="31"/>
      <c r="O292" s="22"/>
    </row>
    <row r="293" spans="5:15" x14ac:dyDescent="0.25">
      <c r="E293" s="31"/>
      <c r="F293" s="31"/>
      <c r="G293" s="31"/>
      <c r="H293" s="31"/>
      <c r="O293" s="22"/>
    </row>
    <row r="294" spans="5:15" x14ac:dyDescent="0.25">
      <c r="E294" s="31"/>
      <c r="F294" s="31"/>
      <c r="G294" s="31"/>
      <c r="H294" s="31"/>
      <c r="O294" s="22"/>
    </row>
    <row r="295" spans="5:15" x14ac:dyDescent="0.25">
      <c r="E295" s="31"/>
      <c r="F295" s="31"/>
      <c r="G295" s="31"/>
      <c r="H295" s="31"/>
      <c r="O295" s="22"/>
    </row>
    <row r="296" spans="5:15" x14ac:dyDescent="0.25">
      <c r="E296" s="31"/>
      <c r="F296" s="31"/>
      <c r="G296" s="31"/>
      <c r="H296" s="31"/>
      <c r="O296" s="22"/>
    </row>
    <row r="297" spans="5:15" x14ac:dyDescent="0.25">
      <c r="E297" s="31"/>
      <c r="F297" s="31"/>
      <c r="G297" s="31"/>
      <c r="H297" s="31"/>
      <c r="O297" s="22"/>
    </row>
    <row r="298" spans="5:15" x14ac:dyDescent="0.25">
      <c r="E298" s="31"/>
      <c r="F298" s="31"/>
      <c r="G298" s="31"/>
      <c r="H298" s="31"/>
      <c r="O298" s="22"/>
    </row>
    <row r="299" spans="5:15" x14ac:dyDescent="0.25">
      <c r="E299" s="31"/>
      <c r="F299" s="31"/>
      <c r="G299" s="31"/>
      <c r="H299" s="31"/>
      <c r="O299" s="22"/>
    </row>
    <row r="300" spans="5:15" x14ac:dyDescent="0.25">
      <c r="E300" s="31"/>
      <c r="F300" s="31"/>
      <c r="G300" s="31"/>
      <c r="H300" s="31"/>
      <c r="O300" s="22"/>
    </row>
    <row r="301" spans="5:15" x14ac:dyDescent="0.25">
      <c r="E301" s="31"/>
      <c r="F301" s="31"/>
      <c r="G301" s="31"/>
      <c r="H301" s="31"/>
      <c r="O301" s="22"/>
    </row>
    <row r="302" spans="5:15" x14ac:dyDescent="0.25">
      <c r="E302" s="31"/>
      <c r="F302" s="31"/>
      <c r="G302" s="31"/>
      <c r="H302" s="31"/>
      <c r="O302" s="22"/>
    </row>
    <row r="303" spans="5:15" x14ac:dyDescent="0.25">
      <c r="E303" s="31"/>
      <c r="F303" s="31"/>
      <c r="G303" s="31"/>
      <c r="H303" s="31"/>
      <c r="O303" s="22"/>
    </row>
    <row r="304" spans="5:15" x14ac:dyDescent="0.25">
      <c r="E304" s="31"/>
      <c r="F304" s="31"/>
      <c r="G304" s="31"/>
      <c r="H304" s="31"/>
      <c r="O304" s="22"/>
    </row>
    <row r="305" spans="5:15" x14ac:dyDescent="0.25">
      <c r="E305" s="31"/>
      <c r="F305" s="31"/>
      <c r="G305" s="31"/>
      <c r="H305" s="31"/>
      <c r="O305" s="22"/>
    </row>
    <row r="306" spans="5:15" x14ac:dyDescent="0.25">
      <c r="E306" s="31"/>
      <c r="F306" s="31"/>
      <c r="G306" s="31"/>
      <c r="H306" s="31"/>
      <c r="O306" s="22"/>
    </row>
    <row r="307" spans="5:15" x14ac:dyDescent="0.25">
      <c r="E307" s="31"/>
      <c r="F307" s="31"/>
      <c r="G307" s="31"/>
      <c r="H307" s="31"/>
      <c r="O307" s="22"/>
    </row>
    <row r="308" spans="5:15" x14ac:dyDescent="0.25">
      <c r="E308" s="31"/>
      <c r="F308" s="31"/>
      <c r="G308" s="31"/>
      <c r="H308" s="31"/>
      <c r="O308" s="22"/>
    </row>
    <row r="309" spans="5:15" x14ac:dyDescent="0.25">
      <c r="E309" s="31"/>
      <c r="F309" s="31"/>
      <c r="G309" s="31"/>
      <c r="H309" s="31"/>
      <c r="O309" s="22"/>
    </row>
    <row r="310" spans="5:15" x14ac:dyDescent="0.25">
      <c r="E310" s="31"/>
      <c r="F310" s="31"/>
      <c r="G310" s="31"/>
      <c r="H310" s="31"/>
      <c r="O310" s="22"/>
    </row>
    <row r="311" spans="5:15" x14ac:dyDescent="0.25">
      <c r="E311" s="31"/>
      <c r="F311" s="31"/>
      <c r="G311" s="31"/>
      <c r="H311" s="31"/>
      <c r="O311" s="22"/>
    </row>
    <row r="312" spans="5:15" x14ac:dyDescent="0.25">
      <c r="E312" s="31"/>
      <c r="F312" s="31"/>
      <c r="G312" s="31"/>
      <c r="H312" s="31"/>
      <c r="O312" s="22"/>
    </row>
    <row r="313" spans="5:15" x14ac:dyDescent="0.25">
      <c r="E313" s="31"/>
      <c r="F313" s="31"/>
      <c r="G313" s="31"/>
      <c r="H313" s="31"/>
      <c r="O313" s="22"/>
    </row>
    <row r="314" spans="5:15" x14ac:dyDescent="0.25">
      <c r="E314" s="31"/>
      <c r="F314" s="31"/>
      <c r="G314" s="31"/>
      <c r="H314" s="31"/>
      <c r="O314" s="22"/>
    </row>
    <row r="315" spans="5:15" x14ac:dyDescent="0.25">
      <c r="E315" s="31"/>
      <c r="F315" s="31"/>
      <c r="G315" s="31"/>
      <c r="H315" s="31"/>
      <c r="O315" s="22"/>
    </row>
    <row r="316" spans="5:15" x14ac:dyDescent="0.25">
      <c r="E316" s="31"/>
      <c r="F316" s="31"/>
      <c r="G316" s="31"/>
      <c r="H316" s="31"/>
      <c r="O316" s="22"/>
    </row>
    <row r="317" spans="5:15" x14ac:dyDescent="0.25">
      <c r="E317" s="31"/>
      <c r="F317" s="31"/>
      <c r="G317" s="31"/>
      <c r="H317" s="31"/>
      <c r="O317" s="22"/>
    </row>
    <row r="318" spans="5:15" x14ac:dyDescent="0.25">
      <c r="E318" s="31"/>
      <c r="F318" s="31"/>
      <c r="G318" s="31"/>
      <c r="H318" s="31"/>
      <c r="O318" s="22"/>
    </row>
    <row r="319" spans="5:15" x14ac:dyDescent="0.25">
      <c r="E319" s="31"/>
      <c r="F319" s="31"/>
      <c r="G319" s="31"/>
      <c r="H319" s="31"/>
      <c r="O319" s="22"/>
    </row>
    <row r="320" spans="5:15" x14ac:dyDescent="0.25">
      <c r="E320" s="31"/>
      <c r="F320" s="31"/>
      <c r="G320" s="31"/>
      <c r="H320" s="31"/>
      <c r="O320" s="22"/>
    </row>
    <row r="321" spans="5:15" x14ac:dyDescent="0.25">
      <c r="E321" s="31"/>
      <c r="F321" s="31"/>
      <c r="G321" s="31"/>
      <c r="H321" s="31"/>
      <c r="O321" s="22"/>
    </row>
    <row r="322" spans="5:15" x14ac:dyDescent="0.25">
      <c r="E322" s="31"/>
      <c r="F322" s="31"/>
      <c r="G322" s="31"/>
      <c r="H322" s="31"/>
      <c r="O322" s="22"/>
    </row>
    <row r="323" spans="5:15" x14ac:dyDescent="0.25">
      <c r="E323" s="31"/>
      <c r="F323" s="31"/>
      <c r="G323" s="31"/>
      <c r="H323" s="31"/>
      <c r="O323" s="22"/>
    </row>
    <row r="324" spans="5:15" x14ac:dyDescent="0.25">
      <c r="E324" s="31"/>
      <c r="F324" s="31"/>
      <c r="G324" s="31"/>
      <c r="H324" s="31"/>
      <c r="O324" s="22"/>
    </row>
    <row r="325" spans="5:15" x14ac:dyDescent="0.25">
      <c r="E325" s="31"/>
      <c r="F325" s="31"/>
      <c r="G325" s="31"/>
      <c r="H325" s="31"/>
      <c r="O325" s="22"/>
    </row>
    <row r="326" spans="5:15" x14ac:dyDescent="0.25">
      <c r="E326" s="31"/>
      <c r="F326" s="31"/>
      <c r="G326" s="31"/>
      <c r="H326" s="31"/>
      <c r="O326" s="22"/>
    </row>
    <row r="327" spans="5:15" x14ac:dyDescent="0.25">
      <c r="E327" s="31"/>
      <c r="F327" s="31"/>
      <c r="G327" s="31"/>
      <c r="H327" s="31"/>
      <c r="O327" s="22"/>
    </row>
    <row r="328" spans="5:15" x14ac:dyDescent="0.25">
      <c r="E328" s="31"/>
      <c r="F328" s="31"/>
      <c r="G328" s="31"/>
      <c r="H328" s="31"/>
      <c r="O328" s="22"/>
    </row>
    <row r="329" spans="5:15" x14ac:dyDescent="0.25">
      <c r="E329" s="31"/>
      <c r="F329" s="31"/>
      <c r="G329" s="31"/>
      <c r="H329" s="31"/>
      <c r="O329" s="22"/>
    </row>
    <row r="330" spans="5:15" x14ac:dyDescent="0.25">
      <c r="E330" s="31"/>
      <c r="F330" s="31"/>
      <c r="G330" s="31"/>
      <c r="H330" s="31"/>
      <c r="O330" s="22"/>
    </row>
    <row r="331" spans="5:15" x14ac:dyDescent="0.25">
      <c r="E331" s="31"/>
      <c r="F331" s="31"/>
      <c r="G331" s="31"/>
      <c r="H331" s="31"/>
      <c r="O331" s="22"/>
    </row>
    <row r="332" spans="5:15" x14ac:dyDescent="0.25">
      <c r="E332" s="31"/>
      <c r="F332" s="31"/>
      <c r="G332" s="31"/>
      <c r="H332" s="31"/>
      <c r="O332" s="22"/>
    </row>
    <row r="333" spans="5:15" x14ac:dyDescent="0.25">
      <c r="E333" s="31"/>
      <c r="F333" s="31"/>
      <c r="G333" s="31"/>
      <c r="H333" s="31"/>
      <c r="O333" s="22"/>
    </row>
    <row r="334" spans="5:15" x14ac:dyDescent="0.25">
      <c r="E334" s="31"/>
      <c r="F334" s="31"/>
      <c r="G334" s="31"/>
      <c r="H334" s="31"/>
      <c r="O334" s="22"/>
    </row>
    <row r="335" spans="5:15" x14ac:dyDescent="0.25">
      <c r="E335" s="31"/>
      <c r="F335" s="31"/>
      <c r="G335" s="31"/>
      <c r="H335" s="31"/>
      <c r="O335" s="22"/>
    </row>
    <row r="336" spans="5:15" x14ac:dyDescent="0.25">
      <c r="E336" s="31"/>
      <c r="F336" s="31"/>
      <c r="G336" s="31"/>
      <c r="H336" s="31"/>
      <c r="O336" s="22"/>
    </row>
    <row r="337" spans="5:15" x14ac:dyDescent="0.25">
      <c r="E337" s="31"/>
      <c r="F337" s="31"/>
      <c r="G337" s="31"/>
      <c r="H337" s="31"/>
      <c r="O337" s="22"/>
    </row>
    <row r="338" spans="5:15" x14ac:dyDescent="0.25">
      <c r="E338" s="31"/>
      <c r="F338" s="31"/>
      <c r="G338" s="31"/>
      <c r="H338" s="31"/>
      <c r="O338" s="22"/>
    </row>
    <row r="339" spans="5:15" x14ac:dyDescent="0.25">
      <c r="E339" s="31"/>
      <c r="F339" s="31"/>
      <c r="G339" s="31"/>
      <c r="H339" s="31"/>
      <c r="O339" s="22"/>
    </row>
    <row r="340" spans="5:15" x14ac:dyDescent="0.25">
      <c r="E340" s="31"/>
      <c r="F340" s="31"/>
      <c r="G340" s="31"/>
      <c r="H340" s="31"/>
      <c r="O340" s="22"/>
    </row>
    <row r="341" spans="5:15" x14ac:dyDescent="0.25">
      <c r="E341" s="31"/>
      <c r="F341" s="31"/>
      <c r="G341" s="31"/>
      <c r="H341" s="31"/>
      <c r="O341" s="22"/>
    </row>
    <row r="342" spans="5:15" x14ac:dyDescent="0.25">
      <c r="E342" s="31"/>
      <c r="F342" s="31"/>
      <c r="G342" s="31"/>
      <c r="H342" s="31"/>
      <c r="O342" s="22"/>
    </row>
    <row r="343" spans="5:15" x14ac:dyDescent="0.25">
      <c r="E343" s="31"/>
      <c r="F343" s="31"/>
      <c r="G343" s="31"/>
      <c r="H343" s="31"/>
      <c r="O343" s="22"/>
    </row>
    <row r="344" spans="5:15" x14ac:dyDescent="0.25">
      <c r="E344" s="31"/>
      <c r="F344" s="31"/>
      <c r="G344" s="31"/>
      <c r="H344" s="31"/>
      <c r="O344" s="22"/>
    </row>
    <row r="345" spans="5:15" x14ac:dyDescent="0.25">
      <c r="E345" s="31"/>
      <c r="F345" s="31"/>
      <c r="G345" s="31"/>
      <c r="H345" s="31"/>
      <c r="O345" s="22"/>
    </row>
    <row r="346" spans="5:15" x14ac:dyDescent="0.25">
      <c r="E346" s="31"/>
      <c r="F346" s="31"/>
      <c r="G346" s="31"/>
      <c r="H346" s="31"/>
      <c r="O346" s="22"/>
    </row>
    <row r="347" spans="5:15" x14ac:dyDescent="0.25">
      <c r="E347" s="31"/>
      <c r="F347" s="31"/>
      <c r="G347" s="31"/>
      <c r="H347" s="31"/>
      <c r="O347" s="22"/>
    </row>
    <row r="348" spans="5:15" x14ac:dyDescent="0.25">
      <c r="E348" s="31"/>
      <c r="F348" s="31"/>
      <c r="G348" s="31"/>
      <c r="H348" s="31"/>
      <c r="O348" s="22"/>
    </row>
    <row r="349" spans="5:15" x14ac:dyDescent="0.25">
      <c r="E349" s="31"/>
      <c r="F349" s="31"/>
      <c r="G349" s="31"/>
      <c r="H349" s="31"/>
      <c r="O349" s="22"/>
    </row>
    <row r="350" spans="5:15" x14ac:dyDescent="0.25">
      <c r="E350" s="31"/>
      <c r="F350" s="31"/>
      <c r="G350" s="31"/>
      <c r="H350" s="31"/>
      <c r="O350" s="22"/>
    </row>
    <row r="351" spans="5:15" x14ac:dyDescent="0.25">
      <c r="E351" s="31"/>
      <c r="F351" s="31"/>
      <c r="G351" s="31"/>
      <c r="H351" s="31"/>
      <c r="O351" s="22"/>
    </row>
    <row r="352" spans="5:15" x14ac:dyDescent="0.25">
      <c r="E352" s="31"/>
      <c r="F352" s="31"/>
      <c r="G352" s="31"/>
      <c r="H352" s="31"/>
      <c r="O352" s="22"/>
    </row>
    <row r="353" spans="5:15" x14ac:dyDescent="0.25">
      <c r="E353" s="31"/>
      <c r="F353" s="31"/>
      <c r="G353" s="31"/>
      <c r="H353" s="31"/>
      <c r="O353" s="22"/>
    </row>
    <row r="354" spans="5:15" x14ac:dyDescent="0.25">
      <c r="E354" s="31"/>
      <c r="F354" s="31"/>
      <c r="G354" s="31"/>
      <c r="H354" s="31"/>
      <c r="O354" s="22"/>
    </row>
    <row r="355" spans="5:15" x14ac:dyDescent="0.25">
      <c r="E355" s="31"/>
      <c r="F355" s="31"/>
      <c r="G355" s="31"/>
      <c r="H355" s="31"/>
      <c r="O355" s="22"/>
    </row>
    <row r="356" spans="5:15" x14ac:dyDescent="0.25">
      <c r="E356" s="31"/>
      <c r="F356" s="31"/>
      <c r="G356" s="31"/>
      <c r="H356" s="31"/>
      <c r="O356" s="22"/>
    </row>
    <row r="357" spans="5:15" x14ac:dyDescent="0.25">
      <c r="E357" s="31"/>
      <c r="F357" s="31"/>
      <c r="G357" s="31"/>
      <c r="H357" s="31"/>
      <c r="O357" s="22"/>
    </row>
    <row r="358" spans="5:15" x14ac:dyDescent="0.25">
      <c r="E358" s="31"/>
      <c r="F358" s="31"/>
      <c r="G358" s="31"/>
      <c r="H358" s="31"/>
      <c r="O358" s="22"/>
    </row>
    <row r="359" spans="5:15" x14ac:dyDescent="0.25">
      <c r="E359" s="31"/>
      <c r="F359" s="31"/>
      <c r="G359" s="31"/>
      <c r="H359" s="31"/>
      <c r="O359" s="22"/>
    </row>
    <row r="360" spans="5:15" x14ac:dyDescent="0.25">
      <c r="E360" s="31"/>
      <c r="F360" s="31"/>
      <c r="G360" s="31"/>
      <c r="H360" s="31"/>
      <c r="O360" s="22"/>
    </row>
    <row r="361" spans="5:15" x14ac:dyDescent="0.25">
      <c r="E361" s="31"/>
      <c r="F361" s="31"/>
      <c r="G361" s="31"/>
      <c r="H361" s="31"/>
      <c r="O361" s="22"/>
    </row>
    <row r="362" spans="5:15" x14ac:dyDescent="0.25">
      <c r="E362" s="31"/>
      <c r="F362" s="31"/>
      <c r="G362" s="31"/>
      <c r="H362" s="31"/>
      <c r="O362" s="22"/>
    </row>
    <row r="363" spans="5:15" x14ac:dyDescent="0.25">
      <c r="E363" s="31"/>
      <c r="F363" s="31"/>
      <c r="G363" s="31"/>
      <c r="H363" s="31"/>
      <c r="O363" s="22"/>
    </row>
    <row r="364" spans="5:15" x14ac:dyDescent="0.25">
      <c r="E364" s="31"/>
      <c r="F364" s="31"/>
      <c r="G364" s="31"/>
      <c r="H364" s="31"/>
      <c r="O364" s="22"/>
    </row>
    <row r="365" spans="5:15" x14ac:dyDescent="0.25">
      <c r="E365" s="31"/>
      <c r="F365" s="31"/>
      <c r="G365" s="31"/>
      <c r="H365" s="31"/>
      <c r="O365" s="22"/>
    </row>
    <row r="366" spans="5:15" x14ac:dyDescent="0.25">
      <c r="E366" s="31"/>
      <c r="F366" s="31"/>
      <c r="G366" s="31"/>
      <c r="H366" s="31"/>
      <c r="O366" s="22"/>
    </row>
    <row r="367" spans="5:15" x14ac:dyDescent="0.25">
      <c r="E367" s="31"/>
      <c r="F367" s="31"/>
      <c r="G367" s="31"/>
      <c r="H367" s="31"/>
      <c r="O367" s="22"/>
    </row>
    <row r="368" spans="5:15" x14ac:dyDescent="0.25">
      <c r="E368" s="31"/>
      <c r="F368" s="31"/>
      <c r="G368" s="31"/>
      <c r="H368" s="31"/>
      <c r="O368" s="22"/>
    </row>
    <row r="369" spans="5:15" x14ac:dyDescent="0.25">
      <c r="E369" s="31"/>
      <c r="F369" s="31"/>
      <c r="G369" s="31"/>
      <c r="H369" s="31"/>
      <c r="O369" s="22"/>
    </row>
    <row r="370" spans="5:15" x14ac:dyDescent="0.25">
      <c r="E370" s="31"/>
      <c r="F370" s="31"/>
      <c r="G370" s="31"/>
      <c r="H370" s="31"/>
      <c r="O370" s="22"/>
    </row>
    <row r="371" spans="5:15" x14ac:dyDescent="0.25">
      <c r="E371" s="31"/>
      <c r="F371" s="31"/>
      <c r="G371" s="31"/>
      <c r="H371" s="31"/>
      <c r="O371" s="22"/>
    </row>
    <row r="372" spans="5:15" x14ac:dyDescent="0.25">
      <c r="E372" s="31"/>
      <c r="F372" s="31"/>
      <c r="G372" s="31"/>
      <c r="H372" s="31"/>
      <c r="O372" s="22"/>
    </row>
    <row r="373" spans="5:15" x14ac:dyDescent="0.25">
      <c r="E373" s="31"/>
      <c r="F373" s="31"/>
      <c r="G373" s="31"/>
      <c r="H373" s="31"/>
      <c r="O373" s="22"/>
    </row>
    <row r="374" spans="5:15" x14ac:dyDescent="0.25">
      <c r="E374" s="31"/>
      <c r="F374" s="31"/>
      <c r="G374" s="31"/>
      <c r="H374" s="31"/>
      <c r="O374" s="22"/>
    </row>
    <row r="375" spans="5:15" x14ac:dyDescent="0.25">
      <c r="E375" s="31"/>
      <c r="F375" s="31"/>
      <c r="G375" s="31"/>
      <c r="H375" s="31"/>
      <c r="O375" s="22"/>
    </row>
    <row r="376" spans="5:15" x14ac:dyDescent="0.25">
      <c r="E376" s="31"/>
      <c r="F376" s="31"/>
      <c r="G376" s="31"/>
      <c r="H376" s="31"/>
      <c r="O376" s="22"/>
    </row>
    <row r="377" spans="5:15" x14ac:dyDescent="0.25">
      <c r="E377" s="31"/>
      <c r="F377" s="31"/>
      <c r="G377" s="31"/>
      <c r="H377" s="31"/>
      <c r="O377" s="22"/>
    </row>
    <row r="378" spans="5:15" x14ac:dyDescent="0.25">
      <c r="E378" s="31"/>
      <c r="F378" s="31"/>
      <c r="G378" s="31"/>
      <c r="H378" s="31"/>
      <c r="O378" s="22"/>
    </row>
    <row r="379" spans="5:15" x14ac:dyDescent="0.25">
      <c r="E379" s="31"/>
      <c r="F379" s="31"/>
      <c r="G379" s="31"/>
      <c r="H379" s="31"/>
      <c r="O379" s="22"/>
    </row>
    <row r="380" spans="5:15" x14ac:dyDescent="0.25">
      <c r="E380" s="31"/>
      <c r="F380" s="31"/>
      <c r="G380" s="31"/>
      <c r="H380" s="31"/>
      <c r="O380" s="22"/>
    </row>
    <row r="381" spans="5:15" x14ac:dyDescent="0.25">
      <c r="E381" s="31"/>
      <c r="F381" s="31"/>
      <c r="G381" s="31"/>
      <c r="H381" s="31"/>
      <c r="O381" s="22"/>
    </row>
    <row r="382" spans="5:15" x14ac:dyDescent="0.25">
      <c r="E382" s="31"/>
      <c r="F382" s="31"/>
      <c r="G382" s="31"/>
      <c r="H382" s="31"/>
      <c r="O382" s="22"/>
    </row>
    <row r="383" spans="5:15" x14ac:dyDescent="0.25">
      <c r="E383" s="31"/>
      <c r="F383" s="31"/>
      <c r="G383" s="31"/>
      <c r="H383" s="31"/>
      <c r="O383" s="22"/>
    </row>
    <row r="384" spans="5:15" x14ac:dyDescent="0.25">
      <c r="E384" s="31"/>
      <c r="F384" s="31"/>
      <c r="G384" s="31"/>
      <c r="H384" s="31"/>
      <c r="O384" s="22"/>
    </row>
    <row r="385" spans="5:15" x14ac:dyDescent="0.25">
      <c r="E385" s="31"/>
      <c r="F385" s="31"/>
      <c r="G385" s="31"/>
      <c r="H385" s="31"/>
      <c r="O385" s="22"/>
    </row>
    <row r="386" spans="5:15" x14ac:dyDescent="0.25">
      <c r="E386" s="31"/>
      <c r="F386" s="31"/>
      <c r="G386" s="31"/>
      <c r="H386" s="31"/>
      <c r="O386" s="22"/>
    </row>
    <row r="387" spans="5:15" x14ac:dyDescent="0.25">
      <c r="E387" s="31"/>
      <c r="F387" s="31"/>
      <c r="G387" s="31"/>
      <c r="H387" s="31"/>
      <c r="O387" s="22"/>
    </row>
    <row r="388" spans="5:15" x14ac:dyDescent="0.25">
      <c r="E388" s="31"/>
      <c r="F388" s="31"/>
      <c r="G388" s="31"/>
      <c r="H388" s="31"/>
      <c r="O388" s="22"/>
    </row>
    <row r="389" spans="5:15" x14ac:dyDescent="0.25">
      <c r="E389" s="31"/>
      <c r="F389" s="31"/>
      <c r="G389" s="31"/>
      <c r="H389" s="31"/>
      <c r="O389" s="22"/>
    </row>
    <row r="390" spans="5:15" x14ac:dyDescent="0.25">
      <c r="E390" s="31"/>
      <c r="F390" s="31"/>
      <c r="G390" s="31"/>
      <c r="H390" s="31"/>
      <c r="O390" s="22"/>
    </row>
    <row r="391" spans="5:15" x14ac:dyDescent="0.25">
      <c r="E391" s="31"/>
      <c r="F391" s="31"/>
      <c r="G391" s="31"/>
      <c r="H391" s="31"/>
      <c r="O391" s="22"/>
    </row>
    <row r="392" spans="5:15" x14ac:dyDescent="0.25">
      <c r="E392" s="31"/>
      <c r="F392" s="31"/>
      <c r="G392" s="31"/>
      <c r="H392" s="31"/>
      <c r="O392" s="22"/>
    </row>
    <row r="393" spans="5:15" x14ac:dyDescent="0.25">
      <c r="E393" s="31"/>
      <c r="F393" s="31"/>
      <c r="G393" s="31"/>
      <c r="H393" s="31"/>
      <c r="O393" s="22"/>
    </row>
    <row r="394" spans="5:15" x14ac:dyDescent="0.25">
      <c r="E394" s="31"/>
      <c r="F394" s="31"/>
      <c r="G394" s="31"/>
      <c r="H394" s="31"/>
      <c r="O394" s="22"/>
    </row>
    <row r="395" spans="5:15" x14ac:dyDescent="0.25">
      <c r="E395" s="31"/>
      <c r="F395" s="31"/>
      <c r="G395" s="31"/>
      <c r="H395" s="31"/>
      <c r="O395" s="22"/>
    </row>
    <row r="396" spans="5:15" x14ac:dyDescent="0.25">
      <c r="E396" s="31"/>
      <c r="F396" s="31"/>
      <c r="G396" s="31"/>
      <c r="H396" s="31"/>
      <c r="O396" s="22"/>
    </row>
    <row r="397" spans="5:15" x14ac:dyDescent="0.25">
      <c r="E397" s="31"/>
      <c r="F397" s="31"/>
      <c r="G397" s="31"/>
      <c r="H397" s="31"/>
      <c r="O397" s="22"/>
    </row>
    <row r="398" spans="5:15" x14ac:dyDescent="0.25">
      <c r="E398" s="31"/>
      <c r="F398" s="31"/>
      <c r="G398" s="31"/>
      <c r="H398" s="31"/>
      <c r="O398" s="22"/>
    </row>
    <row r="399" spans="5:15" x14ac:dyDescent="0.25">
      <c r="E399" s="31"/>
      <c r="F399" s="31"/>
      <c r="G399" s="31"/>
      <c r="H399" s="31"/>
      <c r="O399" s="22"/>
    </row>
    <row r="400" spans="5:15" x14ac:dyDescent="0.25">
      <c r="E400" s="31"/>
      <c r="F400" s="31"/>
      <c r="G400" s="31"/>
      <c r="H400" s="31"/>
      <c r="O400" s="22"/>
    </row>
    <row r="401" spans="5:15" x14ac:dyDescent="0.25">
      <c r="E401" s="31"/>
      <c r="F401" s="31"/>
      <c r="G401" s="31"/>
      <c r="H401" s="31"/>
      <c r="O401" s="22"/>
    </row>
    <row r="402" spans="5:15" x14ac:dyDescent="0.25">
      <c r="E402" s="31"/>
      <c r="F402" s="31"/>
      <c r="G402" s="31"/>
      <c r="H402" s="31"/>
      <c r="O402" s="22"/>
    </row>
    <row r="403" spans="5:15" x14ac:dyDescent="0.25">
      <c r="E403" s="31"/>
      <c r="F403" s="31"/>
      <c r="G403" s="31"/>
      <c r="H403" s="31"/>
      <c r="O403" s="22"/>
    </row>
    <row r="404" spans="5:15" x14ac:dyDescent="0.25">
      <c r="E404" s="31"/>
      <c r="F404" s="31"/>
      <c r="G404" s="31"/>
      <c r="H404" s="31"/>
      <c r="O404" s="22"/>
    </row>
    <row r="405" spans="5:15" x14ac:dyDescent="0.25">
      <c r="E405" s="31"/>
      <c r="F405" s="31"/>
      <c r="G405" s="31"/>
      <c r="H405" s="31"/>
      <c r="O405" s="22"/>
    </row>
    <row r="406" spans="5:15" x14ac:dyDescent="0.25">
      <c r="E406" s="31"/>
      <c r="F406" s="31"/>
      <c r="G406" s="31"/>
      <c r="H406" s="31"/>
      <c r="O406" s="22"/>
    </row>
    <row r="407" spans="5:15" x14ac:dyDescent="0.25">
      <c r="E407" s="31"/>
      <c r="F407" s="31"/>
      <c r="G407" s="31"/>
      <c r="H407" s="31"/>
      <c r="O407" s="22"/>
    </row>
    <row r="408" spans="5:15" x14ac:dyDescent="0.25">
      <c r="E408" s="31"/>
      <c r="F408" s="31"/>
      <c r="G408" s="31"/>
      <c r="H408" s="31"/>
      <c r="O408" s="22"/>
    </row>
    <row r="409" spans="5:15" x14ac:dyDescent="0.25">
      <c r="E409" s="31"/>
      <c r="F409" s="31"/>
      <c r="G409" s="31"/>
      <c r="H409" s="31"/>
    </row>
  </sheetData>
  <conditionalFormatting sqref="S3:S54">
    <cfRule type="cellIs" dxfId="9" priority="1" operator="equal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CA3FD-4EE0-4FF5-9E7D-FD516FE081FD}">
  <dimension ref="A1:T409"/>
  <sheetViews>
    <sheetView zoomScaleNormal="100" workbookViewId="0">
      <selection activeCell="E30" sqref="E30"/>
    </sheetView>
  </sheetViews>
  <sheetFormatPr defaultRowHeight="15" x14ac:dyDescent="0.25"/>
  <cols>
    <col min="1" max="1" width="11" style="31" bestFit="1" customWidth="1"/>
    <col min="2" max="3" width="10.7109375" style="31" bestFit="1" customWidth="1"/>
    <col min="4" max="4" width="9.28515625" style="31" bestFit="1" customWidth="1"/>
    <col min="5" max="8" width="10.7109375" style="32" bestFit="1" customWidth="1"/>
    <col min="9" max="9" width="10.7109375" style="31" bestFit="1" customWidth="1"/>
    <col min="11" max="11" width="15" bestFit="1" customWidth="1"/>
    <col min="12" max="12" width="41.28515625" bestFit="1" customWidth="1"/>
    <col min="13" max="13" width="13.7109375" style="4" customWidth="1"/>
    <col min="14" max="14" width="9.140625" style="4" customWidth="1"/>
    <col min="15" max="15" width="11.85546875" customWidth="1"/>
    <col min="16" max="16" width="11.140625" customWidth="1"/>
    <col min="17" max="17" width="10.85546875" customWidth="1"/>
    <col min="18" max="18" width="16.140625" customWidth="1"/>
    <col min="19" max="19" width="15.28515625" customWidth="1"/>
    <col min="20" max="20" width="15" customWidth="1"/>
  </cols>
  <sheetData>
    <row r="1" spans="1:20" x14ac:dyDescent="0.25">
      <c r="A1" s="30" t="s">
        <v>3</v>
      </c>
      <c r="B1" s="31" t="s">
        <v>100</v>
      </c>
    </row>
    <row r="3" spans="1:20" ht="48" customHeight="1" x14ac:dyDescent="0.25">
      <c r="A3" s="33" t="s">
        <v>546</v>
      </c>
      <c r="B3" s="34" t="s">
        <v>549</v>
      </c>
      <c r="C3" s="34" t="s">
        <v>551</v>
      </c>
      <c r="D3" s="34" t="s">
        <v>550</v>
      </c>
      <c r="E3" s="34" t="s">
        <v>738</v>
      </c>
      <c r="F3" s="34" t="s">
        <v>739</v>
      </c>
      <c r="G3" s="34" t="s">
        <v>740</v>
      </c>
      <c r="H3" s="34" t="s">
        <v>741</v>
      </c>
      <c r="I3" s="34" t="s">
        <v>742</v>
      </c>
      <c r="K3" s="1" t="s">
        <v>1</v>
      </c>
      <c r="L3" s="1" t="s">
        <v>2</v>
      </c>
      <c r="M3" s="1" t="s">
        <v>715</v>
      </c>
      <c r="N3" s="1" t="s">
        <v>536</v>
      </c>
      <c r="O3" s="24" t="s">
        <v>530</v>
      </c>
      <c r="P3" s="1" t="s">
        <v>743</v>
      </c>
      <c r="Q3" s="1" t="s">
        <v>744</v>
      </c>
      <c r="R3" s="1" t="s">
        <v>527</v>
      </c>
      <c r="S3" s="1" t="s">
        <v>745</v>
      </c>
      <c r="T3" s="1" t="s">
        <v>746</v>
      </c>
    </row>
    <row r="4" spans="1:20" x14ac:dyDescent="0.25">
      <c r="A4" s="35" t="s">
        <v>147</v>
      </c>
      <c r="B4" s="31">
        <v>7</v>
      </c>
      <c r="C4" s="31">
        <v>4</v>
      </c>
      <c r="D4" s="31">
        <v>15</v>
      </c>
      <c r="E4" s="31">
        <v>1</v>
      </c>
      <c r="F4" s="31">
        <v>8</v>
      </c>
      <c r="G4" s="31">
        <v>46056</v>
      </c>
      <c r="H4" s="31">
        <v>1</v>
      </c>
      <c r="I4" s="31">
        <v>4</v>
      </c>
      <c r="J4">
        <v>1</v>
      </c>
      <c r="K4" s="21" t="str">
        <f t="shared" ref="K4:K53" si="0">A4</f>
        <v>DRIV US Equity</v>
      </c>
      <c r="L4" s="21" t="str">
        <f>VLOOKUP($K4,SUMMARY!$B:$D,2,FALSE)</f>
        <v>Autonomous &amp; Electric Vehicles ETF</v>
      </c>
      <c r="M4" s="22">
        <f t="shared" ref="M4:T19" si="1">B4</f>
        <v>7</v>
      </c>
      <c r="N4" s="22">
        <f t="shared" si="1"/>
        <v>4</v>
      </c>
      <c r="O4" s="22">
        <f t="shared" si="1"/>
        <v>15</v>
      </c>
      <c r="P4" s="22">
        <f t="shared" si="1"/>
        <v>1</v>
      </c>
      <c r="Q4" s="22">
        <f t="shared" si="1"/>
        <v>8</v>
      </c>
      <c r="R4" s="23">
        <f t="shared" si="1"/>
        <v>46056</v>
      </c>
      <c r="S4" s="22">
        <f t="shared" si="1"/>
        <v>1</v>
      </c>
      <c r="T4" s="22">
        <f t="shared" si="1"/>
        <v>4</v>
      </c>
    </row>
    <row r="5" spans="1:20" x14ac:dyDescent="0.25">
      <c r="A5" s="35" t="s">
        <v>162</v>
      </c>
      <c r="B5" s="31">
        <v>4</v>
      </c>
      <c r="C5" s="31">
        <v>2</v>
      </c>
      <c r="D5" s="31">
        <v>15</v>
      </c>
      <c r="E5" s="31">
        <v>1</v>
      </c>
      <c r="F5" s="31">
        <v>5</v>
      </c>
      <c r="G5" s="31">
        <v>46056</v>
      </c>
      <c r="H5" s="31">
        <v>1</v>
      </c>
      <c r="I5" s="31">
        <v>4</v>
      </c>
      <c r="J5">
        <v>2</v>
      </c>
      <c r="K5" s="21" t="str">
        <f t="shared" si="0"/>
        <v>EWD US Equity</v>
      </c>
      <c r="L5" s="21" t="str">
        <f>VLOOKUP($K5,SUMMARY!B:D,2,FALSE)</f>
        <v>MSCI Sweden ETF</v>
      </c>
      <c r="M5" s="22">
        <f t="shared" si="1"/>
        <v>4</v>
      </c>
      <c r="N5" s="22">
        <f t="shared" si="1"/>
        <v>2</v>
      </c>
      <c r="O5" s="22">
        <f t="shared" si="1"/>
        <v>15</v>
      </c>
      <c r="P5" s="22">
        <f t="shared" si="1"/>
        <v>1</v>
      </c>
      <c r="Q5" s="22">
        <f t="shared" si="1"/>
        <v>5</v>
      </c>
      <c r="R5" s="23">
        <f t="shared" si="1"/>
        <v>46056</v>
      </c>
      <c r="S5" s="22">
        <f t="shared" si="1"/>
        <v>1</v>
      </c>
      <c r="T5" s="22">
        <f t="shared" si="1"/>
        <v>4</v>
      </c>
    </row>
    <row r="6" spans="1:20" x14ac:dyDescent="0.25">
      <c r="A6" s="35" t="s">
        <v>253</v>
      </c>
      <c r="B6" s="31">
        <v>-1</v>
      </c>
      <c r="C6" s="31">
        <v>4</v>
      </c>
      <c r="D6" s="31">
        <v>12</v>
      </c>
      <c r="E6" s="31">
        <v>1</v>
      </c>
      <c r="F6" s="31">
        <v>5</v>
      </c>
      <c r="G6" s="31">
        <v>46057</v>
      </c>
      <c r="H6" s="31">
        <v>0</v>
      </c>
      <c r="I6" s="31">
        <v>4</v>
      </c>
      <c r="J6">
        <v>3</v>
      </c>
      <c r="K6" s="21" t="str">
        <f t="shared" si="0"/>
        <v>MTUM US Equity</v>
      </c>
      <c r="L6" s="21" t="str">
        <f>VLOOKUP($K6,SUMMARY!B:D,2,FALSE)</f>
        <v>MSCI USA Momentum Factor ETF</v>
      </c>
      <c r="M6" s="22">
        <f t="shared" si="1"/>
        <v>-1</v>
      </c>
      <c r="N6" s="22">
        <f t="shared" si="1"/>
        <v>4</v>
      </c>
      <c r="O6" s="22">
        <f t="shared" si="1"/>
        <v>12</v>
      </c>
      <c r="P6" s="22">
        <f t="shared" si="1"/>
        <v>1</v>
      </c>
      <c r="Q6" s="22">
        <f t="shared" si="1"/>
        <v>5</v>
      </c>
      <c r="R6" s="23">
        <f t="shared" si="1"/>
        <v>46057</v>
      </c>
      <c r="S6" s="22">
        <f t="shared" si="1"/>
        <v>0</v>
      </c>
      <c r="T6" s="22">
        <f t="shared" si="1"/>
        <v>4</v>
      </c>
    </row>
    <row r="7" spans="1:20" x14ac:dyDescent="0.25">
      <c r="A7" s="35" t="s">
        <v>198</v>
      </c>
      <c r="B7" s="31">
        <v>-5</v>
      </c>
      <c r="C7" s="31">
        <v>2</v>
      </c>
      <c r="D7" s="31">
        <v>12</v>
      </c>
      <c r="E7" s="31">
        <v>2</v>
      </c>
      <c r="F7" s="31">
        <v>6</v>
      </c>
      <c r="G7" s="31">
        <v>0</v>
      </c>
      <c r="H7" s="31">
        <v>1</v>
      </c>
      <c r="I7" s="31">
        <v>4</v>
      </c>
      <c r="J7">
        <v>4</v>
      </c>
      <c r="K7" s="21" t="str">
        <f t="shared" si="0"/>
        <v>HYG US Equity</v>
      </c>
      <c r="L7" s="21" t="str">
        <f>VLOOKUP($K7,SUMMARY!B:D,2,FALSE)</f>
        <v>iBoxx $ High Yield Corporate Bond ETF</v>
      </c>
      <c r="M7" s="22">
        <f t="shared" si="1"/>
        <v>-5</v>
      </c>
      <c r="N7" s="22">
        <f t="shared" si="1"/>
        <v>2</v>
      </c>
      <c r="O7" s="22">
        <f t="shared" si="1"/>
        <v>12</v>
      </c>
      <c r="P7" s="22">
        <f t="shared" si="1"/>
        <v>2</v>
      </c>
      <c r="Q7" s="22">
        <f t="shared" si="1"/>
        <v>6</v>
      </c>
      <c r="R7" s="23">
        <f t="shared" si="1"/>
        <v>0</v>
      </c>
      <c r="S7" s="22">
        <f t="shared" si="1"/>
        <v>1</v>
      </c>
      <c r="T7" s="22">
        <f t="shared" si="1"/>
        <v>4</v>
      </c>
    </row>
    <row r="8" spans="1:20" x14ac:dyDescent="0.25">
      <c r="A8" s="35" t="s">
        <v>278</v>
      </c>
      <c r="B8" s="31">
        <v>5</v>
      </c>
      <c r="C8" s="31">
        <v>2</v>
      </c>
      <c r="D8" s="31">
        <v>12</v>
      </c>
      <c r="E8" s="31">
        <v>1</v>
      </c>
      <c r="F8" s="31">
        <v>6</v>
      </c>
      <c r="G8" s="31">
        <v>0</v>
      </c>
      <c r="H8" s="31">
        <v>1</v>
      </c>
      <c r="I8" s="31">
        <v>4</v>
      </c>
      <c r="J8">
        <v>5</v>
      </c>
      <c r="K8" s="21" t="str">
        <f t="shared" si="0"/>
        <v>SPHB US Equity</v>
      </c>
      <c r="L8" s="21" t="str">
        <f>VLOOKUP($K8,SUMMARY!B:D,2,FALSE)</f>
        <v>S&amp;P 500 High Beta ETF</v>
      </c>
      <c r="M8" s="22">
        <f t="shared" si="1"/>
        <v>5</v>
      </c>
      <c r="N8" s="22">
        <f t="shared" si="1"/>
        <v>2</v>
      </c>
      <c r="O8" s="22">
        <f t="shared" si="1"/>
        <v>12</v>
      </c>
      <c r="P8" s="22">
        <f t="shared" si="1"/>
        <v>1</v>
      </c>
      <c r="Q8" s="22">
        <f t="shared" si="1"/>
        <v>6</v>
      </c>
      <c r="R8" s="23">
        <f t="shared" si="1"/>
        <v>0</v>
      </c>
      <c r="S8" s="22">
        <f t="shared" si="1"/>
        <v>1</v>
      </c>
      <c r="T8" s="22">
        <f t="shared" si="1"/>
        <v>4</v>
      </c>
    </row>
    <row r="9" spans="1:20" x14ac:dyDescent="0.25">
      <c r="A9" s="35" t="s">
        <v>126</v>
      </c>
      <c r="B9" s="31">
        <v>-1</v>
      </c>
      <c r="C9" s="31">
        <v>7</v>
      </c>
      <c r="D9" s="31">
        <v>12</v>
      </c>
      <c r="E9" s="31">
        <v>1</v>
      </c>
      <c r="F9" s="31">
        <v>6</v>
      </c>
      <c r="G9" s="31">
        <v>46056</v>
      </c>
      <c r="H9" s="31">
        <v>0</v>
      </c>
      <c r="I9" s="31">
        <v>4</v>
      </c>
      <c r="J9">
        <v>6</v>
      </c>
      <c r="K9" s="21" t="str">
        <f t="shared" si="0"/>
        <v>BLOK US Equity</v>
      </c>
      <c r="L9" s="21" t="str">
        <f>VLOOKUP($K9,SUMMARY!B:D,2,FALSE)</f>
        <v>Amplify Blockchain Technology ETF</v>
      </c>
      <c r="M9" s="22">
        <f t="shared" si="1"/>
        <v>-1</v>
      </c>
      <c r="N9" s="22">
        <f t="shared" si="1"/>
        <v>7</v>
      </c>
      <c r="O9" s="22">
        <f t="shared" si="1"/>
        <v>12</v>
      </c>
      <c r="P9" s="22">
        <f t="shared" si="1"/>
        <v>1</v>
      </c>
      <c r="Q9" s="22">
        <f t="shared" si="1"/>
        <v>6</v>
      </c>
      <c r="R9" s="23">
        <f t="shared" si="1"/>
        <v>46056</v>
      </c>
      <c r="S9" s="22">
        <f t="shared" si="1"/>
        <v>0</v>
      </c>
      <c r="T9" s="22">
        <f t="shared" si="1"/>
        <v>4</v>
      </c>
    </row>
    <row r="10" spans="1:20" x14ac:dyDescent="0.25">
      <c r="A10" s="35" t="s">
        <v>214</v>
      </c>
      <c r="B10" s="31">
        <v>5</v>
      </c>
      <c r="C10" s="31">
        <v>4</v>
      </c>
      <c r="D10" s="31">
        <v>12</v>
      </c>
      <c r="E10" s="31">
        <v>1</v>
      </c>
      <c r="F10" s="31">
        <v>5</v>
      </c>
      <c r="G10" s="31">
        <v>0</v>
      </c>
      <c r="H10" s="31">
        <v>1</v>
      </c>
      <c r="I10" s="31">
        <v>4</v>
      </c>
      <c r="J10">
        <v>7</v>
      </c>
      <c r="K10" s="21" t="str">
        <f t="shared" si="0"/>
        <v>IWM US Equity</v>
      </c>
      <c r="L10" s="21" t="str">
        <f>VLOOKUP($K10,SUMMARY!B:D,2,FALSE)</f>
        <v>Russell 2000 ETF</v>
      </c>
      <c r="M10" s="22">
        <f t="shared" si="1"/>
        <v>5</v>
      </c>
      <c r="N10" s="22">
        <f t="shared" si="1"/>
        <v>4</v>
      </c>
      <c r="O10" s="22">
        <f t="shared" si="1"/>
        <v>12</v>
      </c>
      <c r="P10" s="22">
        <f t="shared" si="1"/>
        <v>1</v>
      </c>
      <c r="Q10" s="22">
        <f t="shared" si="1"/>
        <v>5</v>
      </c>
      <c r="R10" s="23">
        <f t="shared" si="1"/>
        <v>0</v>
      </c>
      <c r="S10" s="22">
        <f t="shared" si="1"/>
        <v>1</v>
      </c>
      <c r="T10" s="22">
        <f t="shared" si="1"/>
        <v>4</v>
      </c>
    </row>
    <row r="11" spans="1:20" x14ac:dyDescent="0.25">
      <c r="A11" s="35" t="s">
        <v>128</v>
      </c>
      <c r="B11" s="31">
        <v>5</v>
      </c>
      <c r="C11" s="31">
        <v>2</v>
      </c>
      <c r="D11" s="31">
        <v>12</v>
      </c>
      <c r="E11" s="31">
        <v>1</v>
      </c>
      <c r="F11" s="31">
        <v>3</v>
      </c>
      <c r="G11" s="31">
        <v>0</v>
      </c>
      <c r="H11" s="31">
        <v>1</v>
      </c>
      <c r="I11" s="31">
        <v>4</v>
      </c>
      <c r="J11">
        <v>8</v>
      </c>
      <c r="K11" s="21" t="str">
        <f t="shared" si="0"/>
        <v>BOTZ US Equity</v>
      </c>
      <c r="L11" s="21" t="str">
        <f>VLOOKUP($K11,SUMMARY!B:D,2,FALSE)</f>
        <v>Robotics &amp; Artificial Intelligence ETF</v>
      </c>
      <c r="M11" s="22">
        <f t="shared" si="1"/>
        <v>5</v>
      </c>
      <c r="N11" s="22">
        <f t="shared" si="1"/>
        <v>2</v>
      </c>
      <c r="O11" s="22">
        <f t="shared" si="1"/>
        <v>12</v>
      </c>
      <c r="P11" s="22">
        <f t="shared" si="1"/>
        <v>1</v>
      </c>
      <c r="Q11" s="22">
        <f t="shared" si="1"/>
        <v>3</v>
      </c>
      <c r="R11" s="23">
        <f t="shared" si="1"/>
        <v>0</v>
      </c>
      <c r="S11" s="22">
        <f t="shared" si="1"/>
        <v>1</v>
      </c>
      <c r="T11" s="22">
        <f t="shared" si="1"/>
        <v>4</v>
      </c>
    </row>
    <row r="12" spans="1:20" x14ac:dyDescent="0.25">
      <c r="A12" s="35" t="s">
        <v>262</v>
      </c>
      <c r="B12" s="31">
        <v>5</v>
      </c>
      <c r="C12" s="31">
        <v>2</v>
      </c>
      <c r="D12" s="31">
        <v>12</v>
      </c>
      <c r="E12" s="31">
        <v>1</v>
      </c>
      <c r="F12" s="31">
        <v>9</v>
      </c>
      <c r="G12" s="31">
        <v>46050</v>
      </c>
      <c r="H12" s="31">
        <v>1</v>
      </c>
      <c r="I12" s="31">
        <v>4</v>
      </c>
      <c r="J12">
        <v>9</v>
      </c>
      <c r="K12" s="21" t="str">
        <f t="shared" si="0"/>
        <v>QUAL US Equity</v>
      </c>
      <c r="L12" s="21" t="str">
        <f>VLOOKUP($K12,SUMMARY!B:D,2,FALSE)</f>
        <v>MSCI USA Quality Factor ETF</v>
      </c>
      <c r="M12" s="22">
        <f t="shared" si="1"/>
        <v>5</v>
      </c>
      <c r="N12" s="22">
        <f t="shared" si="1"/>
        <v>2</v>
      </c>
      <c r="O12" s="22">
        <f t="shared" si="1"/>
        <v>12</v>
      </c>
      <c r="P12" s="22">
        <f t="shared" si="1"/>
        <v>1</v>
      </c>
      <c r="Q12" s="22">
        <f t="shared" si="1"/>
        <v>9</v>
      </c>
      <c r="R12" s="23">
        <f t="shared" si="1"/>
        <v>46050</v>
      </c>
      <c r="S12" s="22">
        <f t="shared" si="1"/>
        <v>1</v>
      </c>
      <c r="T12" s="22">
        <f t="shared" si="1"/>
        <v>4</v>
      </c>
    </row>
    <row r="13" spans="1:20" x14ac:dyDescent="0.25">
      <c r="A13" s="35" t="s">
        <v>129</v>
      </c>
      <c r="B13" s="31">
        <v>5</v>
      </c>
      <c r="C13" s="31">
        <v>2</v>
      </c>
      <c r="D13" s="31">
        <v>12</v>
      </c>
      <c r="E13" s="31">
        <v>4</v>
      </c>
      <c r="F13" s="31">
        <v>3</v>
      </c>
      <c r="G13" s="31">
        <v>46057</v>
      </c>
      <c r="H13" s="31">
        <v>2</v>
      </c>
      <c r="I13" s="31">
        <v>0</v>
      </c>
      <c r="J13">
        <v>10</v>
      </c>
      <c r="K13" s="21" t="str">
        <f t="shared" si="0"/>
        <v>BOUT US Equity</v>
      </c>
      <c r="L13" s="21" t="str">
        <f>VLOOKUP($K13,SUMMARY!B:D,2,FALSE)</f>
        <v>Innovator IBD Breakout Opportunities ETF</v>
      </c>
      <c r="M13" s="22">
        <f t="shared" si="1"/>
        <v>5</v>
      </c>
      <c r="N13" s="22">
        <f t="shared" si="1"/>
        <v>2</v>
      </c>
      <c r="O13" s="22">
        <f t="shared" si="1"/>
        <v>12</v>
      </c>
      <c r="P13" s="22">
        <f t="shared" si="1"/>
        <v>4</v>
      </c>
      <c r="Q13" s="22">
        <f t="shared" si="1"/>
        <v>3</v>
      </c>
      <c r="R13" s="23">
        <f t="shared" si="1"/>
        <v>46057</v>
      </c>
      <c r="S13" s="22">
        <f t="shared" si="1"/>
        <v>2</v>
      </c>
      <c r="T13" s="22">
        <f t="shared" si="1"/>
        <v>0</v>
      </c>
    </row>
    <row r="14" spans="1:20" x14ac:dyDescent="0.25">
      <c r="A14" s="35" t="s">
        <v>306</v>
      </c>
      <c r="B14" s="31">
        <v>-1</v>
      </c>
      <c r="C14" s="31">
        <v>9</v>
      </c>
      <c r="D14" s="31">
        <v>12</v>
      </c>
      <c r="E14" s="31">
        <v>1</v>
      </c>
      <c r="F14" s="31">
        <v>6</v>
      </c>
      <c r="G14" s="31">
        <v>46057</v>
      </c>
      <c r="H14" s="31">
        <v>0</v>
      </c>
      <c r="I14" s="31">
        <v>4</v>
      </c>
      <c r="J14">
        <v>11</v>
      </c>
      <c r="K14" s="21" t="str">
        <f t="shared" si="0"/>
        <v>WCLD US Equity</v>
      </c>
      <c r="L14" s="21" t="str">
        <f>VLOOKUP($K14,SUMMARY!B:D,2,FALSE)</f>
        <v>WisdomTree Cloud Computing Fund</v>
      </c>
      <c r="M14" s="22">
        <f t="shared" si="1"/>
        <v>-1</v>
      </c>
      <c r="N14" s="22">
        <f t="shared" si="1"/>
        <v>9</v>
      </c>
      <c r="O14" s="22">
        <f t="shared" si="1"/>
        <v>12</v>
      </c>
      <c r="P14" s="22">
        <f t="shared" si="1"/>
        <v>1</v>
      </c>
      <c r="Q14" s="22">
        <f t="shared" si="1"/>
        <v>6</v>
      </c>
      <c r="R14" s="23">
        <f t="shared" si="1"/>
        <v>46057</v>
      </c>
      <c r="S14" s="22">
        <f t="shared" si="1"/>
        <v>0</v>
      </c>
      <c r="T14" s="22">
        <f t="shared" si="1"/>
        <v>4</v>
      </c>
    </row>
    <row r="15" spans="1:20" x14ac:dyDescent="0.25">
      <c r="A15" s="35" t="s">
        <v>131</v>
      </c>
      <c r="B15" s="31">
        <v>-1</v>
      </c>
      <c r="C15" s="31">
        <v>7</v>
      </c>
      <c r="D15" s="31">
        <v>12</v>
      </c>
      <c r="E15" s="31">
        <v>1</v>
      </c>
      <c r="F15" s="31">
        <v>6</v>
      </c>
      <c r="G15" s="31">
        <v>46057</v>
      </c>
      <c r="H15" s="31">
        <v>0</v>
      </c>
      <c r="I15" s="31">
        <v>4</v>
      </c>
      <c r="J15">
        <v>12</v>
      </c>
      <c r="K15" s="21" t="str">
        <f t="shared" si="0"/>
        <v>BUG US Equity</v>
      </c>
      <c r="L15" s="21" t="str">
        <f>VLOOKUP($K15,SUMMARY!B:D,2,FALSE)</f>
        <v>Cybersecurity ETF</v>
      </c>
      <c r="M15" s="22">
        <f t="shared" si="1"/>
        <v>-1</v>
      </c>
      <c r="N15" s="22">
        <f t="shared" si="1"/>
        <v>7</v>
      </c>
      <c r="O15" s="22">
        <f t="shared" si="1"/>
        <v>12</v>
      </c>
      <c r="P15" s="22">
        <f t="shared" si="1"/>
        <v>1</v>
      </c>
      <c r="Q15" s="22">
        <f t="shared" si="1"/>
        <v>6</v>
      </c>
      <c r="R15" s="23">
        <f t="shared" si="1"/>
        <v>46057</v>
      </c>
      <c r="S15" s="22">
        <f t="shared" si="1"/>
        <v>0</v>
      </c>
      <c r="T15" s="22">
        <f t="shared" si="1"/>
        <v>4</v>
      </c>
    </row>
    <row r="16" spans="1:20" x14ac:dyDescent="0.25">
      <c r="A16" s="35" t="s">
        <v>206</v>
      </c>
      <c r="B16" s="31">
        <v>-1</v>
      </c>
      <c r="C16" s="31">
        <v>7</v>
      </c>
      <c r="D16" s="31">
        <v>12</v>
      </c>
      <c r="E16" s="31">
        <v>1</v>
      </c>
      <c r="F16" s="31">
        <v>6</v>
      </c>
      <c r="G16" s="31">
        <v>46057</v>
      </c>
      <c r="H16" s="31">
        <v>0</v>
      </c>
      <c r="I16" s="31">
        <v>4</v>
      </c>
      <c r="J16">
        <v>13</v>
      </c>
      <c r="K16" s="21" t="str">
        <f t="shared" si="0"/>
        <v>IGV US Equity</v>
      </c>
      <c r="L16" s="21" t="str">
        <f>VLOOKUP($K16,SUMMARY!B:D,2,FALSE)</f>
        <v>Expanded Tech-Software Sector ETF</v>
      </c>
      <c r="M16" s="22">
        <f t="shared" si="1"/>
        <v>-1</v>
      </c>
      <c r="N16" s="22">
        <f t="shared" si="1"/>
        <v>7</v>
      </c>
      <c r="O16" s="22">
        <f t="shared" si="1"/>
        <v>12</v>
      </c>
      <c r="P16" s="22">
        <f t="shared" si="1"/>
        <v>1</v>
      </c>
      <c r="Q16" s="22">
        <f t="shared" si="1"/>
        <v>6</v>
      </c>
      <c r="R16" s="23">
        <f t="shared" si="1"/>
        <v>46057</v>
      </c>
      <c r="S16" s="22">
        <f t="shared" si="1"/>
        <v>0</v>
      </c>
      <c r="T16" s="22">
        <f t="shared" si="1"/>
        <v>4</v>
      </c>
    </row>
    <row r="17" spans="1:20" x14ac:dyDescent="0.25">
      <c r="A17" s="35" t="s">
        <v>137</v>
      </c>
      <c r="B17" s="31">
        <v>-1</v>
      </c>
      <c r="C17" s="31">
        <v>9</v>
      </c>
      <c r="D17" s="31">
        <v>12</v>
      </c>
      <c r="E17" s="31">
        <v>1</v>
      </c>
      <c r="F17" s="31">
        <v>6</v>
      </c>
      <c r="G17" s="31">
        <v>46062</v>
      </c>
      <c r="H17" s="31">
        <v>0</v>
      </c>
      <c r="I17" s="31">
        <v>4</v>
      </c>
      <c r="J17">
        <v>14</v>
      </c>
      <c r="K17" s="21" t="str">
        <f t="shared" si="0"/>
        <v>CIBR US Equity</v>
      </c>
      <c r="L17" s="21" t="str">
        <f>VLOOKUP($K17,SUMMARY!B:D,2,FALSE)</f>
        <v>NASDAQ Cybersecurity ETF</v>
      </c>
      <c r="M17" s="22">
        <f t="shared" si="1"/>
        <v>-1</v>
      </c>
      <c r="N17" s="22">
        <f t="shared" si="1"/>
        <v>9</v>
      </c>
      <c r="O17" s="22">
        <f t="shared" si="1"/>
        <v>12</v>
      </c>
      <c r="P17" s="22">
        <f t="shared" si="1"/>
        <v>1</v>
      </c>
      <c r="Q17" s="22">
        <f t="shared" si="1"/>
        <v>6</v>
      </c>
      <c r="R17" s="23">
        <f t="shared" si="1"/>
        <v>46062</v>
      </c>
      <c r="S17" s="22">
        <f t="shared" si="1"/>
        <v>0</v>
      </c>
      <c r="T17" s="22">
        <f t="shared" si="1"/>
        <v>4</v>
      </c>
    </row>
    <row r="18" spans="1:20" x14ac:dyDescent="0.25">
      <c r="A18" s="35" t="s">
        <v>220</v>
      </c>
      <c r="B18" s="31">
        <v>4</v>
      </c>
      <c r="C18" s="31">
        <v>2</v>
      </c>
      <c r="D18" s="31">
        <v>12</v>
      </c>
      <c r="E18" s="31">
        <v>1</v>
      </c>
      <c r="F18" s="31">
        <v>6</v>
      </c>
      <c r="G18" s="31">
        <v>46056</v>
      </c>
      <c r="H18" s="31">
        <v>1</v>
      </c>
      <c r="I18" s="31">
        <v>0</v>
      </c>
      <c r="J18">
        <v>15</v>
      </c>
      <c r="K18" s="21" t="str">
        <f t="shared" si="0"/>
        <v>IYE US Equity</v>
      </c>
      <c r="L18" s="21" t="str">
        <f>VLOOKUP($K18,SUMMARY!B:D,2,FALSE)</f>
        <v>U.S. Energy ETF</v>
      </c>
      <c r="M18" s="22">
        <f t="shared" si="1"/>
        <v>4</v>
      </c>
      <c r="N18" s="22">
        <f t="shared" si="1"/>
        <v>2</v>
      </c>
      <c r="O18" s="22">
        <f t="shared" si="1"/>
        <v>12</v>
      </c>
      <c r="P18" s="22">
        <f t="shared" si="1"/>
        <v>1</v>
      </c>
      <c r="Q18" s="22">
        <f t="shared" si="1"/>
        <v>6</v>
      </c>
      <c r="R18" s="23">
        <f t="shared" si="1"/>
        <v>46056</v>
      </c>
      <c r="S18" s="22">
        <f t="shared" si="1"/>
        <v>1</v>
      </c>
      <c r="T18" s="22">
        <f t="shared" si="1"/>
        <v>0</v>
      </c>
    </row>
    <row r="19" spans="1:20" x14ac:dyDescent="0.25">
      <c r="A19" s="35" t="s">
        <v>138</v>
      </c>
      <c r="B19" s="31">
        <v>-1</v>
      </c>
      <c r="C19" s="31">
        <v>7</v>
      </c>
      <c r="D19" s="31">
        <v>12</v>
      </c>
      <c r="E19" s="31">
        <v>1</v>
      </c>
      <c r="F19" s="31">
        <v>6</v>
      </c>
      <c r="G19" s="31">
        <v>46056</v>
      </c>
      <c r="H19" s="31">
        <v>0</v>
      </c>
      <c r="I19" s="31">
        <v>3</v>
      </c>
      <c r="J19">
        <v>16</v>
      </c>
      <c r="K19" s="21" t="str">
        <f t="shared" si="0"/>
        <v>CLOU US Equity</v>
      </c>
      <c r="L19" s="21" t="str">
        <f>VLOOKUP($K19,SUMMARY!B:D,2,FALSE)</f>
        <v>Cloud Computing ETF</v>
      </c>
      <c r="M19" s="22">
        <f t="shared" si="1"/>
        <v>-1</v>
      </c>
      <c r="N19" s="22">
        <f t="shared" si="1"/>
        <v>7</v>
      </c>
      <c r="O19" s="22">
        <f t="shared" si="1"/>
        <v>12</v>
      </c>
      <c r="P19" s="22">
        <f t="shared" si="1"/>
        <v>1</v>
      </c>
      <c r="Q19" s="22">
        <f t="shared" si="1"/>
        <v>6</v>
      </c>
      <c r="R19" s="23">
        <f t="shared" si="1"/>
        <v>46056</v>
      </c>
      <c r="S19" s="22">
        <f t="shared" si="1"/>
        <v>0</v>
      </c>
      <c r="T19" s="22">
        <f t="shared" si="1"/>
        <v>3</v>
      </c>
    </row>
    <row r="20" spans="1:20" x14ac:dyDescent="0.25">
      <c r="A20" s="35" t="s">
        <v>260</v>
      </c>
      <c r="B20" s="31">
        <v>-1</v>
      </c>
      <c r="C20" s="31">
        <v>4</v>
      </c>
      <c r="D20" s="31">
        <v>12</v>
      </c>
      <c r="E20" s="31">
        <v>1</v>
      </c>
      <c r="F20" s="31">
        <v>6</v>
      </c>
      <c r="G20" s="31">
        <v>46056</v>
      </c>
      <c r="H20" s="31">
        <v>0</v>
      </c>
      <c r="I20" s="31">
        <v>4</v>
      </c>
      <c r="J20">
        <v>17</v>
      </c>
      <c r="K20" s="21" t="str">
        <f t="shared" si="0"/>
        <v>QQQE US Equity</v>
      </c>
      <c r="L20" s="21" t="str">
        <f>VLOOKUP($K20,SUMMARY!B:D,2,FALSE)</f>
        <v>NASDAQ-100 Equal Weighted Index Shares</v>
      </c>
      <c r="M20" s="22">
        <f t="shared" ref="M20:T51" si="2">B20</f>
        <v>-1</v>
      </c>
      <c r="N20" s="22">
        <f t="shared" si="2"/>
        <v>4</v>
      </c>
      <c r="O20" s="22">
        <f t="shared" si="2"/>
        <v>12</v>
      </c>
      <c r="P20" s="22">
        <f t="shared" si="2"/>
        <v>1</v>
      </c>
      <c r="Q20" s="22">
        <f t="shared" si="2"/>
        <v>6</v>
      </c>
      <c r="R20" s="23">
        <f t="shared" si="2"/>
        <v>46056</v>
      </c>
      <c r="S20" s="22">
        <f t="shared" si="2"/>
        <v>0</v>
      </c>
      <c r="T20" s="22">
        <f t="shared" si="2"/>
        <v>4</v>
      </c>
    </row>
    <row r="21" spans="1:20" x14ac:dyDescent="0.25">
      <c r="A21" s="35" t="s">
        <v>107</v>
      </c>
      <c r="B21" s="31">
        <v>0</v>
      </c>
      <c r="C21" s="31">
        <v>6</v>
      </c>
      <c r="D21" s="31">
        <v>12</v>
      </c>
      <c r="E21" s="31">
        <v>1</v>
      </c>
      <c r="F21" s="31">
        <v>4</v>
      </c>
      <c r="G21" s="31">
        <v>46058</v>
      </c>
      <c r="H21" s="31">
        <v>0</v>
      </c>
      <c r="I21" s="31">
        <v>4</v>
      </c>
      <c r="J21">
        <v>18</v>
      </c>
      <c r="K21" s="21" t="str">
        <f t="shared" si="0"/>
        <v>ARKG US Equity</v>
      </c>
      <c r="L21" s="21" t="str">
        <f>VLOOKUP($K21,SUMMARY!B:D,2,FALSE)</f>
        <v>ARK Genomic Revolution ETF</v>
      </c>
      <c r="M21" s="22">
        <f t="shared" si="2"/>
        <v>0</v>
      </c>
      <c r="N21" s="22">
        <f t="shared" si="2"/>
        <v>6</v>
      </c>
      <c r="O21" s="22">
        <f t="shared" si="2"/>
        <v>12</v>
      </c>
      <c r="P21" s="22">
        <f t="shared" si="2"/>
        <v>1</v>
      </c>
      <c r="Q21" s="22">
        <f t="shared" si="2"/>
        <v>4</v>
      </c>
      <c r="R21" s="23">
        <f t="shared" si="2"/>
        <v>46058</v>
      </c>
      <c r="S21" s="22">
        <f t="shared" si="2"/>
        <v>0</v>
      </c>
      <c r="T21" s="22">
        <f t="shared" si="2"/>
        <v>4</v>
      </c>
    </row>
    <row r="22" spans="1:20" x14ac:dyDescent="0.25">
      <c r="A22" s="35" t="s">
        <v>267</v>
      </c>
      <c r="B22" s="31">
        <v>-1</v>
      </c>
      <c r="C22" s="31">
        <v>7</v>
      </c>
      <c r="D22" s="31">
        <v>12</v>
      </c>
      <c r="E22" s="31">
        <v>1</v>
      </c>
      <c r="F22" s="31">
        <v>6</v>
      </c>
      <c r="G22" s="31">
        <v>46057</v>
      </c>
      <c r="H22" s="31">
        <v>0</v>
      </c>
      <c r="I22" s="31">
        <v>4</v>
      </c>
      <c r="J22">
        <v>19</v>
      </c>
      <c r="K22" s="21" t="str">
        <f t="shared" si="0"/>
        <v>SCHG US Equity</v>
      </c>
      <c r="L22" s="21" t="str">
        <f>VLOOKUP($K22,SUMMARY!B:D,2,FALSE)</f>
        <v>U.S. Large-Cap Growth ETF</v>
      </c>
      <c r="M22" s="22">
        <f t="shared" si="2"/>
        <v>-1</v>
      </c>
      <c r="N22" s="22">
        <f t="shared" si="2"/>
        <v>7</v>
      </c>
      <c r="O22" s="22">
        <f t="shared" si="2"/>
        <v>12</v>
      </c>
      <c r="P22" s="22">
        <f t="shared" si="2"/>
        <v>1</v>
      </c>
      <c r="Q22" s="22">
        <f t="shared" si="2"/>
        <v>6</v>
      </c>
      <c r="R22" s="23">
        <f t="shared" si="2"/>
        <v>46057</v>
      </c>
      <c r="S22" s="22">
        <f t="shared" si="2"/>
        <v>0</v>
      </c>
      <c r="T22" s="22">
        <f t="shared" si="2"/>
        <v>4</v>
      </c>
    </row>
    <row r="23" spans="1:20" x14ac:dyDescent="0.25">
      <c r="A23" s="35" t="s">
        <v>148</v>
      </c>
      <c r="B23" s="31">
        <v>3</v>
      </c>
      <c r="C23" s="31">
        <v>2</v>
      </c>
      <c r="D23" s="31">
        <v>12</v>
      </c>
      <c r="E23" s="31">
        <v>1</v>
      </c>
      <c r="F23" s="31">
        <v>8</v>
      </c>
      <c r="G23" s="31">
        <v>0</v>
      </c>
      <c r="H23" s="31">
        <v>1</v>
      </c>
      <c r="I23" s="31">
        <v>4</v>
      </c>
      <c r="J23">
        <v>20</v>
      </c>
      <c r="K23" s="21" t="str">
        <f t="shared" si="0"/>
        <v>DTCR US Equity</v>
      </c>
      <c r="L23" s="21" t="str">
        <f>VLOOKUP($K23,SUMMARY!B:D,2,FALSE)</f>
        <v>Data Center &amp; Digital Infrastructure ETF</v>
      </c>
      <c r="M23" s="22">
        <f t="shared" si="2"/>
        <v>3</v>
      </c>
      <c r="N23" s="22">
        <f t="shared" si="2"/>
        <v>2</v>
      </c>
      <c r="O23" s="22">
        <f t="shared" si="2"/>
        <v>12</v>
      </c>
      <c r="P23" s="22">
        <f t="shared" si="2"/>
        <v>1</v>
      </c>
      <c r="Q23" s="22">
        <f t="shared" si="2"/>
        <v>8</v>
      </c>
      <c r="R23" s="23">
        <f t="shared" si="2"/>
        <v>0</v>
      </c>
      <c r="S23" s="22">
        <f t="shared" si="2"/>
        <v>1</v>
      </c>
      <c r="T23" s="22">
        <f t="shared" si="2"/>
        <v>4</v>
      </c>
    </row>
    <row r="24" spans="1:20" x14ac:dyDescent="0.25">
      <c r="A24" s="35" t="s">
        <v>298</v>
      </c>
      <c r="B24" s="31">
        <v>5</v>
      </c>
      <c r="C24" s="31">
        <v>2</v>
      </c>
      <c r="D24" s="31">
        <v>12</v>
      </c>
      <c r="E24" s="31">
        <v>1</v>
      </c>
      <c r="F24" s="31">
        <v>9</v>
      </c>
      <c r="G24" s="31">
        <v>46056</v>
      </c>
      <c r="H24" s="31">
        <v>1</v>
      </c>
      <c r="I24" s="31">
        <v>0</v>
      </c>
      <c r="J24">
        <v>21</v>
      </c>
      <c r="K24" s="21" t="str">
        <f t="shared" si="0"/>
        <v>USMV US Equity</v>
      </c>
      <c r="L24" s="21" t="str">
        <f>VLOOKUP($K24,SUMMARY!B:D,2,FALSE)</f>
        <v>MSCI USA Min Vol Factor ETF</v>
      </c>
      <c r="M24" s="22">
        <f t="shared" si="2"/>
        <v>5</v>
      </c>
      <c r="N24" s="22">
        <f t="shared" si="2"/>
        <v>2</v>
      </c>
      <c r="O24" s="22">
        <f t="shared" si="2"/>
        <v>12</v>
      </c>
      <c r="P24" s="22">
        <f t="shared" si="2"/>
        <v>1</v>
      </c>
      <c r="Q24" s="22">
        <f t="shared" si="2"/>
        <v>9</v>
      </c>
      <c r="R24" s="23">
        <f t="shared" si="2"/>
        <v>46056</v>
      </c>
      <c r="S24" s="22">
        <f t="shared" si="2"/>
        <v>1</v>
      </c>
      <c r="T24" s="22">
        <f t="shared" si="2"/>
        <v>0</v>
      </c>
    </row>
    <row r="25" spans="1:20" x14ac:dyDescent="0.25">
      <c r="A25" s="35" t="s">
        <v>149</v>
      </c>
      <c r="B25" s="31">
        <v>7</v>
      </c>
      <c r="C25" s="31">
        <v>2</v>
      </c>
      <c r="D25" s="31">
        <v>12</v>
      </c>
      <c r="E25" s="31">
        <v>2</v>
      </c>
      <c r="F25" s="31">
        <v>3</v>
      </c>
      <c r="G25" s="31">
        <v>0</v>
      </c>
      <c r="H25" s="31">
        <v>1</v>
      </c>
      <c r="I25" s="31">
        <v>4</v>
      </c>
      <c r="J25">
        <v>22</v>
      </c>
      <c r="K25" s="21" t="str">
        <f t="shared" si="0"/>
        <v>DUHP US Equity</v>
      </c>
      <c r="L25" s="21" t="str">
        <f>VLOOKUP($K25,SUMMARY!B:D,2,FALSE)</f>
        <v>Dimensional US High Profitability ETF</v>
      </c>
      <c r="M25" s="22">
        <f t="shared" si="2"/>
        <v>7</v>
      </c>
      <c r="N25" s="22">
        <f t="shared" si="2"/>
        <v>2</v>
      </c>
      <c r="O25" s="22">
        <f t="shared" si="2"/>
        <v>12</v>
      </c>
      <c r="P25" s="22">
        <f t="shared" si="2"/>
        <v>2</v>
      </c>
      <c r="Q25" s="22">
        <f t="shared" si="2"/>
        <v>3</v>
      </c>
      <c r="R25" s="23">
        <f t="shared" si="2"/>
        <v>0</v>
      </c>
      <c r="S25" s="22">
        <f t="shared" si="2"/>
        <v>1</v>
      </c>
      <c r="T25" s="22">
        <f t="shared" si="2"/>
        <v>4</v>
      </c>
    </row>
    <row r="26" spans="1:20" x14ac:dyDescent="0.25">
      <c r="A26" s="35" t="s">
        <v>197</v>
      </c>
      <c r="B26" s="31">
        <v>-1</v>
      </c>
      <c r="C26" s="31">
        <v>5</v>
      </c>
      <c r="D26" s="31">
        <v>12</v>
      </c>
      <c r="E26" s="31">
        <v>1</v>
      </c>
      <c r="F26" s="31">
        <v>6</v>
      </c>
      <c r="G26" s="31">
        <v>46056</v>
      </c>
      <c r="H26" s="31">
        <v>0</v>
      </c>
      <c r="I26" s="31">
        <v>4</v>
      </c>
      <c r="J26">
        <v>23</v>
      </c>
      <c r="K26" s="21" t="str">
        <f t="shared" si="0"/>
        <v>HACK US Equity</v>
      </c>
      <c r="L26" s="21" t="str">
        <f>VLOOKUP($K26,SUMMARY!B:D,2,FALSE)</f>
        <v>Cybersecurity ETF</v>
      </c>
      <c r="M26" s="22">
        <f t="shared" si="2"/>
        <v>-1</v>
      </c>
      <c r="N26" s="22">
        <f t="shared" si="2"/>
        <v>5</v>
      </c>
      <c r="O26" s="22">
        <f t="shared" si="2"/>
        <v>12</v>
      </c>
      <c r="P26" s="22">
        <f t="shared" si="2"/>
        <v>1</v>
      </c>
      <c r="Q26" s="22">
        <f t="shared" si="2"/>
        <v>6</v>
      </c>
      <c r="R26" s="23">
        <f t="shared" si="2"/>
        <v>46056</v>
      </c>
      <c r="S26" s="22">
        <f t="shared" si="2"/>
        <v>0</v>
      </c>
      <c r="T26" s="22">
        <f t="shared" si="2"/>
        <v>4</v>
      </c>
    </row>
    <row r="27" spans="1:20" x14ac:dyDescent="0.25">
      <c r="A27" s="35" t="s">
        <v>154</v>
      </c>
      <c r="B27" s="31">
        <v>3</v>
      </c>
      <c r="C27" s="31">
        <v>2</v>
      </c>
      <c r="D27" s="31">
        <v>12</v>
      </c>
      <c r="E27" s="31">
        <v>1</v>
      </c>
      <c r="F27" s="31">
        <v>9</v>
      </c>
      <c r="G27" s="31">
        <v>0</v>
      </c>
      <c r="H27" s="31">
        <v>1</v>
      </c>
      <c r="I27" s="31">
        <v>4</v>
      </c>
      <c r="J27">
        <v>24</v>
      </c>
      <c r="K27" s="21" t="str">
        <f t="shared" si="0"/>
        <v>EEM US Equity</v>
      </c>
      <c r="L27" s="21" t="str">
        <f>VLOOKUP($K27,SUMMARY!B:D,2,FALSE)</f>
        <v>MSCI Emerging Markets ETF</v>
      </c>
      <c r="M27" s="22">
        <f t="shared" si="2"/>
        <v>3</v>
      </c>
      <c r="N27" s="22">
        <f t="shared" si="2"/>
        <v>2</v>
      </c>
      <c r="O27" s="22">
        <f t="shared" si="2"/>
        <v>12</v>
      </c>
      <c r="P27" s="22">
        <f t="shared" si="2"/>
        <v>1</v>
      </c>
      <c r="Q27" s="22">
        <f t="shared" si="2"/>
        <v>9</v>
      </c>
      <c r="R27" s="23">
        <f t="shared" si="2"/>
        <v>0</v>
      </c>
      <c r="S27" s="22">
        <f t="shared" si="2"/>
        <v>1</v>
      </c>
      <c r="T27" s="22">
        <f t="shared" si="2"/>
        <v>4</v>
      </c>
    </row>
    <row r="28" spans="1:20" x14ac:dyDescent="0.25">
      <c r="A28" s="35" t="s">
        <v>202</v>
      </c>
      <c r="B28" s="31">
        <v>-1</v>
      </c>
      <c r="C28" s="31">
        <v>7</v>
      </c>
      <c r="D28" s="31">
        <v>12</v>
      </c>
      <c r="E28" s="31">
        <v>2</v>
      </c>
      <c r="F28" s="31">
        <v>6</v>
      </c>
      <c r="G28" s="31">
        <v>46057</v>
      </c>
      <c r="H28" s="31">
        <v>0</v>
      </c>
      <c r="I28" s="31">
        <v>4</v>
      </c>
      <c r="J28">
        <v>25</v>
      </c>
      <c r="K28" s="21" t="str">
        <f t="shared" si="0"/>
        <v>IBUY US Equity</v>
      </c>
      <c r="L28" s="21" t="str">
        <f>VLOOKUP($K28,SUMMARY!B:D,2,FALSE)</f>
        <v>Online Retail ETF</v>
      </c>
      <c r="M28" s="22">
        <f t="shared" si="2"/>
        <v>-1</v>
      </c>
      <c r="N28" s="22">
        <f t="shared" si="2"/>
        <v>7</v>
      </c>
      <c r="O28" s="22">
        <f t="shared" si="2"/>
        <v>12</v>
      </c>
      <c r="P28" s="22">
        <f t="shared" si="2"/>
        <v>2</v>
      </c>
      <c r="Q28" s="22">
        <f t="shared" si="2"/>
        <v>6</v>
      </c>
      <c r="R28" s="23">
        <f t="shared" si="2"/>
        <v>46057</v>
      </c>
      <c r="S28" s="22">
        <f t="shared" si="2"/>
        <v>0</v>
      </c>
      <c r="T28" s="22">
        <f t="shared" si="2"/>
        <v>4</v>
      </c>
    </row>
    <row r="29" spans="1:20" x14ac:dyDescent="0.25">
      <c r="A29" s="35" t="s">
        <v>155</v>
      </c>
      <c r="B29" s="31">
        <v>4</v>
      </c>
      <c r="C29" s="31">
        <v>2</v>
      </c>
      <c r="D29" s="31">
        <v>12</v>
      </c>
      <c r="E29" s="31">
        <v>1</v>
      </c>
      <c r="F29" s="31">
        <v>9</v>
      </c>
      <c r="G29" s="31">
        <v>0</v>
      </c>
      <c r="H29" s="31">
        <v>1</v>
      </c>
      <c r="I29" s="31">
        <v>4</v>
      </c>
      <c r="J29">
        <v>26</v>
      </c>
      <c r="K29" s="21" t="str">
        <f t="shared" si="0"/>
        <v>EFA US Equity</v>
      </c>
      <c r="L29" s="21" t="str">
        <f>VLOOKUP($K29,SUMMARY!B:D,2,FALSE)</f>
        <v>MSCI EAFE ETF</v>
      </c>
      <c r="M29" s="22">
        <f t="shared" si="2"/>
        <v>4</v>
      </c>
      <c r="N29" s="22">
        <f t="shared" si="2"/>
        <v>2</v>
      </c>
      <c r="O29" s="22">
        <f t="shared" si="2"/>
        <v>12</v>
      </c>
      <c r="P29" s="22">
        <f t="shared" si="2"/>
        <v>1</v>
      </c>
      <c r="Q29" s="22">
        <f t="shared" si="2"/>
        <v>9</v>
      </c>
      <c r="R29" s="23">
        <f t="shared" si="2"/>
        <v>0</v>
      </c>
      <c r="S29" s="22">
        <f t="shared" si="2"/>
        <v>1</v>
      </c>
      <c r="T29" s="22">
        <f t="shared" si="2"/>
        <v>4</v>
      </c>
    </row>
    <row r="30" spans="1:20" x14ac:dyDescent="0.25">
      <c r="A30" s="35" t="s">
        <v>99</v>
      </c>
      <c r="B30" s="31">
        <v>5</v>
      </c>
      <c r="C30" s="31">
        <v>2</v>
      </c>
      <c r="D30" s="31">
        <v>12</v>
      </c>
      <c r="E30" s="31">
        <v>1</v>
      </c>
      <c r="F30" s="31">
        <v>9</v>
      </c>
      <c r="G30" s="31">
        <v>0</v>
      </c>
      <c r="H30" s="31">
        <v>1</v>
      </c>
      <c r="I30" s="31">
        <v>4</v>
      </c>
      <c r="J30">
        <v>27</v>
      </c>
      <c r="K30" s="21" t="str">
        <f t="shared" si="0"/>
        <v>ACWI US Equity</v>
      </c>
      <c r="L30" s="21" t="str">
        <f>VLOOKUP($K30,SUMMARY!B:D,2,FALSE)</f>
        <v>MSCI ACWI ETF</v>
      </c>
      <c r="M30" s="22">
        <f t="shared" si="2"/>
        <v>5</v>
      </c>
      <c r="N30" s="22">
        <f t="shared" si="2"/>
        <v>2</v>
      </c>
      <c r="O30" s="22">
        <f t="shared" si="2"/>
        <v>12</v>
      </c>
      <c r="P30" s="22">
        <f t="shared" si="2"/>
        <v>1</v>
      </c>
      <c r="Q30" s="22">
        <f t="shared" si="2"/>
        <v>9</v>
      </c>
      <c r="R30" s="23">
        <f t="shared" si="2"/>
        <v>0</v>
      </c>
      <c r="S30" s="22">
        <f t="shared" si="2"/>
        <v>1</v>
      </c>
      <c r="T30" s="22">
        <f t="shared" si="2"/>
        <v>4</v>
      </c>
    </row>
    <row r="31" spans="1:20" x14ac:dyDescent="0.25">
      <c r="A31" s="35" t="s">
        <v>158</v>
      </c>
      <c r="B31" s="31">
        <v>3</v>
      </c>
      <c r="C31" s="31">
        <v>2</v>
      </c>
      <c r="D31" s="31">
        <v>12</v>
      </c>
      <c r="E31" s="31">
        <v>3</v>
      </c>
      <c r="F31" s="31">
        <v>9</v>
      </c>
      <c r="G31" s="31">
        <v>46052</v>
      </c>
      <c r="H31" s="31">
        <v>2</v>
      </c>
      <c r="I31" s="31">
        <v>4</v>
      </c>
      <c r="J31">
        <v>28</v>
      </c>
      <c r="K31" s="21" t="str">
        <f t="shared" si="0"/>
        <v>EPOL US Equity</v>
      </c>
      <c r="L31" s="21" t="str">
        <f>VLOOKUP($K31,SUMMARY!B:D,2,FALSE)</f>
        <v>MSCI Poland ETF</v>
      </c>
      <c r="M31" s="22">
        <f t="shared" si="2"/>
        <v>3</v>
      </c>
      <c r="N31" s="22">
        <f t="shared" si="2"/>
        <v>2</v>
      </c>
      <c r="O31" s="22">
        <f t="shared" si="2"/>
        <v>12</v>
      </c>
      <c r="P31" s="22">
        <f t="shared" si="2"/>
        <v>3</v>
      </c>
      <c r="Q31" s="22">
        <f t="shared" si="2"/>
        <v>9</v>
      </c>
      <c r="R31" s="23">
        <f t="shared" si="2"/>
        <v>46052</v>
      </c>
      <c r="S31" s="22">
        <f t="shared" si="2"/>
        <v>2</v>
      </c>
      <c r="T31" s="22">
        <f t="shared" si="2"/>
        <v>4</v>
      </c>
    </row>
    <row r="32" spans="1:20" x14ac:dyDescent="0.25">
      <c r="A32" s="35" t="s">
        <v>216</v>
      </c>
      <c r="B32" s="31">
        <v>5</v>
      </c>
      <c r="C32" s="31">
        <v>4</v>
      </c>
      <c r="D32" s="31">
        <v>12</v>
      </c>
      <c r="E32" s="31">
        <v>1</v>
      </c>
      <c r="F32" s="31">
        <v>5</v>
      </c>
      <c r="G32" s="31">
        <v>0</v>
      </c>
      <c r="H32" s="31">
        <v>1</v>
      </c>
      <c r="I32" s="31">
        <v>4</v>
      </c>
      <c r="J32">
        <v>29</v>
      </c>
      <c r="K32" s="21" t="str">
        <f t="shared" si="0"/>
        <v>IWO US Equity</v>
      </c>
      <c r="L32" s="21" t="str">
        <f>VLOOKUP($K32,SUMMARY!B:D,2,FALSE)</f>
        <v>Russell 2000 Growth ETF</v>
      </c>
      <c r="M32" s="22">
        <f t="shared" si="2"/>
        <v>5</v>
      </c>
      <c r="N32" s="22">
        <f t="shared" si="2"/>
        <v>4</v>
      </c>
      <c r="O32" s="22">
        <f t="shared" si="2"/>
        <v>12</v>
      </c>
      <c r="P32" s="22">
        <f t="shared" si="2"/>
        <v>1</v>
      </c>
      <c r="Q32" s="22">
        <f t="shared" si="2"/>
        <v>5</v>
      </c>
      <c r="R32" s="23">
        <f t="shared" si="2"/>
        <v>0</v>
      </c>
      <c r="S32" s="22">
        <f t="shared" si="2"/>
        <v>1</v>
      </c>
      <c r="T32" s="22">
        <f t="shared" si="2"/>
        <v>4</v>
      </c>
    </row>
    <row r="33" spans="1:20" x14ac:dyDescent="0.25">
      <c r="A33" s="35" t="s">
        <v>225</v>
      </c>
      <c r="B33" s="31">
        <v>6</v>
      </c>
      <c r="C33" s="31">
        <v>2</v>
      </c>
      <c r="D33" s="31">
        <v>12</v>
      </c>
      <c r="E33" s="31">
        <v>1</v>
      </c>
      <c r="F33" s="31">
        <v>7</v>
      </c>
      <c r="G33" s="31">
        <v>46056</v>
      </c>
      <c r="H33" s="31">
        <v>1</v>
      </c>
      <c r="I33" s="31">
        <v>0</v>
      </c>
      <c r="J33">
        <v>30</v>
      </c>
      <c r="K33" s="21" t="str">
        <f t="shared" si="0"/>
        <v>IYT US Equity</v>
      </c>
      <c r="L33" s="21" t="str">
        <f>VLOOKUP($K33,SUMMARY!B:D,2,FALSE)</f>
        <v>U.S. Transportation ETF</v>
      </c>
      <c r="M33" s="22">
        <f t="shared" si="2"/>
        <v>6</v>
      </c>
      <c r="N33" s="22">
        <f t="shared" si="2"/>
        <v>2</v>
      </c>
      <c r="O33" s="22">
        <f t="shared" si="2"/>
        <v>12</v>
      </c>
      <c r="P33" s="22">
        <f t="shared" si="2"/>
        <v>1</v>
      </c>
      <c r="Q33" s="22">
        <f t="shared" si="2"/>
        <v>7</v>
      </c>
      <c r="R33" s="23">
        <f t="shared" si="2"/>
        <v>46056</v>
      </c>
      <c r="S33" s="22">
        <f t="shared" si="2"/>
        <v>1</v>
      </c>
      <c r="T33" s="22">
        <f t="shared" si="2"/>
        <v>0</v>
      </c>
    </row>
    <row r="34" spans="1:20" x14ac:dyDescent="0.25">
      <c r="A34" s="35" t="s">
        <v>124</v>
      </c>
      <c r="B34" s="31">
        <v>-1</v>
      </c>
      <c r="C34" s="31">
        <v>7</v>
      </c>
      <c r="D34" s="31">
        <v>12</v>
      </c>
      <c r="E34" s="31">
        <v>1</v>
      </c>
      <c r="F34" s="31">
        <v>5</v>
      </c>
      <c r="G34" s="31">
        <v>46055</v>
      </c>
      <c r="H34" s="31">
        <v>0</v>
      </c>
      <c r="I34" s="31">
        <v>4</v>
      </c>
      <c r="J34">
        <v>31</v>
      </c>
      <c r="K34" s="21" t="str">
        <f t="shared" si="0"/>
        <v>BKCH US Equity</v>
      </c>
      <c r="L34" s="21" t="str">
        <f>VLOOKUP($K34,SUMMARY!B:D,2,FALSE)</f>
        <v>Blockchain ETF</v>
      </c>
      <c r="M34" s="22">
        <f t="shared" si="2"/>
        <v>-1</v>
      </c>
      <c r="N34" s="22">
        <f t="shared" si="2"/>
        <v>7</v>
      </c>
      <c r="O34" s="22">
        <f t="shared" si="2"/>
        <v>12</v>
      </c>
      <c r="P34" s="22">
        <f t="shared" si="2"/>
        <v>1</v>
      </c>
      <c r="Q34" s="22">
        <f t="shared" si="2"/>
        <v>5</v>
      </c>
      <c r="R34" s="23">
        <f t="shared" si="2"/>
        <v>46055</v>
      </c>
      <c r="S34" s="22">
        <f t="shared" si="2"/>
        <v>0</v>
      </c>
      <c r="T34" s="22">
        <f t="shared" si="2"/>
        <v>4</v>
      </c>
    </row>
    <row r="35" spans="1:20" x14ac:dyDescent="0.25">
      <c r="A35" s="35" t="s">
        <v>226</v>
      </c>
      <c r="B35" s="31">
        <v>-1</v>
      </c>
      <c r="C35" s="31">
        <v>4</v>
      </c>
      <c r="D35" s="31">
        <v>12</v>
      </c>
      <c r="E35" s="31">
        <v>1</v>
      </c>
      <c r="F35" s="31">
        <v>6</v>
      </c>
      <c r="G35" s="31">
        <v>46057</v>
      </c>
      <c r="H35" s="31">
        <v>0</v>
      </c>
      <c r="I35" s="31">
        <v>4</v>
      </c>
      <c r="J35">
        <v>32</v>
      </c>
      <c r="K35" s="21" t="str">
        <f t="shared" si="0"/>
        <v>IYW US Equity</v>
      </c>
      <c r="L35" s="21" t="str">
        <f>VLOOKUP($K35,SUMMARY!B:D,2,FALSE)</f>
        <v>U.S. Technology ETF</v>
      </c>
      <c r="M35" s="22">
        <f t="shared" si="2"/>
        <v>-1</v>
      </c>
      <c r="N35" s="22">
        <f t="shared" si="2"/>
        <v>4</v>
      </c>
      <c r="O35" s="22">
        <f t="shared" si="2"/>
        <v>12</v>
      </c>
      <c r="P35" s="22">
        <f t="shared" si="2"/>
        <v>1</v>
      </c>
      <c r="Q35" s="22">
        <f t="shared" si="2"/>
        <v>6</v>
      </c>
      <c r="R35" s="23">
        <f t="shared" si="2"/>
        <v>46057</v>
      </c>
      <c r="S35" s="22">
        <f t="shared" si="2"/>
        <v>0</v>
      </c>
      <c r="T35" s="22">
        <f t="shared" si="2"/>
        <v>4</v>
      </c>
    </row>
    <row r="36" spans="1:20" x14ac:dyDescent="0.25">
      <c r="A36" s="35" t="s">
        <v>246</v>
      </c>
      <c r="B36" s="31">
        <v>-1</v>
      </c>
      <c r="C36" s="31">
        <v>7</v>
      </c>
      <c r="D36" s="31">
        <v>12</v>
      </c>
      <c r="E36" s="31">
        <v>1</v>
      </c>
      <c r="F36" s="31">
        <v>6</v>
      </c>
      <c r="G36" s="31">
        <v>46057</v>
      </c>
      <c r="H36" s="31">
        <v>0</v>
      </c>
      <c r="I36" s="31">
        <v>4</v>
      </c>
      <c r="J36">
        <v>33</v>
      </c>
      <c r="K36" s="21" t="str">
        <f t="shared" si="0"/>
        <v>METV US Equity</v>
      </c>
      <c r="L36" s="21" t="str">
        <f>VLOOKUP($K36,SUMMARY!B:D,2,FALSE)</f>
        <v>Roundhill Ball Metaverse ETF</v>
      </c>
      <c r="M36" s="22">
        <f t="shared" si="2"/>
        <v>-1</v>
      </c>
      <c r="N36" s="22">
        <f t="shared" si="2"/>
        <v>7</v>
      </c>
      <c r="O36" s="22">
        <f t="shared" si="2"/>
        <v>12</v>
      </c>
      <c r="P36" s="22">
        <f t="shared" si="2"/>
        <v>1</v>
      </c>
      <c r="Q36" s="22">
        <f t="shared" si="2"/>
        <v>6</v>
      </c>
      <c r="R36" s="23">
        <f t="shared" si="2"/>
        <v>46057</v>
      </c>
      <c r="S36" s="22">
        <f t="shared" si="2"/>
        <v>0</v>
      </c>
      <c r="T36" s="22">
        <f t="shared" si="2"/>
        <v>4</v>
      </c>
    </row>
    <row r="37" spans="1:20" x14ac:dyDescent="0.25">
      <c r="A37" s="35" t="s">
        <v>166</v>
      </c>
      <c r="B37" s="31">
        <v>6</v>
      </c>
      <c r="C37" s="31">
        <v>2</v>
      </c>
      <c r="D37" s="31">
        <v>12</v>
      </c>
      <c r="E37" s="31">
        <v>1</v>
      </c>
      <c r="F37" s="31">
        <v>9</v>
      </c>
      <c r="G37" s="31">
        <v>46063</v>
      </c>
      <c r="H37" s="31">
        <v>1</v>
      </c>
      <c r="I37" s="31">
        <v>0</v>
      </c>
      <c r="J37">
        <v>34</v>
      </c>
      <c r="K37" s="21" t="str">
        <f t="shared" si="0"/>
        <v>EWJ US Equity</v>
      </c>
      <c r="L37" s="21" t="str">
        <f>VLOOKUP($K37,SUMMARY!B:D,2,FALSE)</f>
        <v>MSCI Japan ETF</v>
      </c>
      <c r="M37" s="22">
        <f t="shared" si="2"/>
        <v>6</v>
      </c>
      <c r="N37" s="22">
        <f t="shared" si="2"/>
        <v>2</v>
      </c>
      <c r="O37" s="22">
        <f t="shared" si="2"/>
        <v>12</v>
      </c>
      <c r="P37" s="22">
        <f t="shared" si="2"/>
        <v>1</v>
      </c>
      <c r="Q37" s="22">
        <f t="shared" si="2"/>
        <v>9</v>
      </c>
      <c r="R37" s="23">
        <f t="shared" si="2"/>
        <v>46063</v>
      </c>
      <c r="S37" s="22">
        <f t="shared" si="2"/>
        <v>1</v>
      </c>
      <c r="T37" s="22">
        <f t="shared" si="2"/>
        <v>0</v>
      </c>
    </row>
    <row r="38" spans="1:20" x14ac:dyDescent="0.25">
      <c r="A38" s="35" t="s">
        <v>255</v>
      </c>
      <c r="B38" s="31">
        <v>9</v>
      </c>
      <c r="C38" s="31">
        <v>2</v>
      </c>
      <c r="D38" s="31">
        <v>12</v>
      </c>
      <c r="E38" s="31">
        <v>2</v>
      </c>
      <c r="F38" s="31">
        <v>3</v>
      </c>
      <c r="G38" s="31">
        <v>46063</v>
      </c>
      <c r="H38" s="31">
        <v>1</v>
      </c>
      <c r="I38" s="31">
        <v>0</v>
      </c>
      <c r="J38">
        <v>35</v>
      </c>
      <c r="K38" s="21" t="str">
        <f t="shared" si="0"/>
        <v>PAVE US Equity</v>
      </c>
      <c r="L38" s="21" t="str">
        <f>VLOOKUP($K38,SUMMARY!B:D,2,FALSE)</f>
        <v>US Infrastructure Development ETF</v>
      </c>
      <c r="M38" s="22">
        <f t="shared" si="2"/>
        <v>9</v>
      </c>
      <c r="N38" s="22">
        <f t="shared" si="2"/>
        <v>2</v>
      </c>
      <c r="O38" s="22">
        <f t="shared" si="2"/>
        <v>12</v>
      </c>
      <c r="P38" s="22">
        <f t="shared" si="2"/>
        <v>2</v>
      </c>
      <c r="Q38" s="22">
        <f t="shared" si="2"/>
        <v>3</v>
      </c>
      <c r="R38" s="23">
        <f t="shared" si="2"/>
        <v>46063</v>
      </c>
      <c r="S38" s="22">
        <f t="shared" si="2"/>
        <v>1</v>
      </c>
      <c r="T38" s="22">
        <f t="shared" si="2"/>
        <v>0</v>
      </c>
    </row>
    <row r="39" spans="1:20" x14ac:dyDescent="0.25">
      <c r="A39" s="35" t="s">
        <v>168</v>
      </c>
      <c r="B39" s="31">
        <v>0</v>
      </c>
      <c r="C39" s="31">
        <v>2</v>
      </c>
      <c r="D39" s="31">
        <v>12</v>
      </c>
      <c r="E39" s="31">
        <v>1</v>
      </c>
      <c r="F39" s="31">
        <v>2</v>
      </c>
      <c r="G39" s="31">
        <v>46050</v>
      </c>
      <c r="H39" s="31">
        <v>2</v>
      </c>
      <c r="I39" s="31">
        <v>4</v>
      </c>
      <c r="J39">
        <v>36</v>
      </c>
      <c r="K39" s="21" t="str">
        <f t="shared" si="0"/>
        <v>EWM US Equity</v>
      </c>
      <c r="L39" s="21" t="str">
        <f>VLOOKUP($K39,SUMMARY!B:D,2,FALSE)</f>
        <v>MSCI Malaysia ETF</v>
      </c>
      <c r="M39" s="22">
        <f t="shared" si="2"/>
        <v>0</v>
      </c>
      <c r="N39" s="22">
        <f t="shared" si="2"/>
        <v>2</v>
      </c>
      <c r="O39" s="22">
        <f t="shared" si="2"/>
        <v>12</v>
      </c>
      <c r="P39" s="22">
        <f t="shared" si="2"/>
        <v>1</v>
      </c>
      <c r="Q39" s="22">
        <f t="shared" si="2"/>
        <v>2</v>
      </c>
      <c r="R39" s="23">
        <f t="shared" si="2"/>
        <v>46050</v>
      </c>
      <c r="S39" s="22">
        <f t="shared" si="2"/>
        <v>2</v>
      </c>
      <c r="T39" s="22">
        <f t="shared" si="2"/>
        <v>4</v>
      </c>
    </row>
    <row r="40" spans="1:20" x14ac:dyDescent="0.25">
      <c r="A40" s="35" t="s">
        <v>261</v>
      </c>
      <c r="B40" s="31">
        <v>5</v>
      </c>
      <c r="C40" s="31">
        <v>2</v>
      </c>
      <c r="D40" s="31">
        <v>12</v>
      </c>
      <c r="E40" s="31">
        <v>1</v>
      </c>
      <c r="F40" s="31">
        <v>5</v>
      </c>
      <c r="G40" s="31">
        <v>0</v>
      </c>
      <c r="H40" s="31">
        <v>1</v>
      </c>
      <c r="I40" s="31">
        <v>4</v>
      </c>
      <c r="J40">
        <v>37</v>
      </c>
      <c r="K40" s="21" t="str">
        <f t="shared" si="0"/>
        <v>QTUM US Equity</v>
      </c>
      <c r="L40" s="21" t="str">
        <f>VLOOKUP($K40,SUMMARY!B:D,2,FALSE)</f>
        <v>Quantum ETF</v>
      </c>
      <c r="M40" s="22">
        <f t="shared" si="2"/>
        <v>5</v>
      </c>
      <c r="N40" s="22">
        <f t="shared" si="2"/>
        <v>2</v>
      </c>
      <c r="O40" s="22">
        <f t="shared" si="2"/>
        <v>12</v>
      </c>
      <c r="P40" s="22">
        <f t="shared" si="2"/>
        <v>1</v>
      </c>
      <c r="Q40" s="22">
        <f t="shared" si="2"/>
        <v>5</v>
      </c>
      <c r="R40" s="23">
        <f t="shared" si="2"/>
        <v>0</v>
      </c>
      <c r="S40" s="22">
        <f t="shared" si="2"/>
        <v>1</v>
      </c>
      <c r="T40" s="22">
        <f t="shared" si="2"/>
        <v>4</v>
      </c>
    </row>
    <row r="41" spans="1:20" x14ac:dyDescent="0.25">
      <c r="A41" s="35" t="s">
        <v>169</v>
      </c>
      <c r="B41" s="31">
        <v>-1</v>
      </c>
      <c r="C41" s="31">
        <v>2</v>
      </c>
      <c r="D41" s="31">
        <v>12</v>
      </c>
      <c r="E41" s="31">
        <v>0</v>
      </c>
      <c r="F41" s="31">
        <v>6</v>
      </c>
      <c r="G41" s="31">
        <v>46056</v>
      </c>
      <c r="H41" s="31">
        <v>2</v>
      </c>
      <c r="I41" s="31">
        <v>4</v>
      </c>
      <c r="J41">
        <v>38</v>
      </c>
      <c r="K41" s="21" t="str">
        <f t="shared" si="0"/>
        <v>EWP US Equity</v>
      </c>
      <c r="L41" s="21" t="str">
        <f>VLOOKUP($K41,SUMMARY!B:D,2,FALSE)</f>
        <v>MSCI Spain ETF</v>
      </c>
      <c r="M41" s="22">
        <f t="shared" si="2"/>
        <v>-1</v>
      </c>
      <c r="N41" s="22">
        <f t="shared" si="2"/>
        <v>2</v>
      </c>
      <c r="O41" s="22">
        <f t="shared" si="2"/>
        <v>12</v>
      </c>
      <c r="P41" s="22">
        <f t="shared" si="2"/>
        <v>0</v>
      </c>
      <c r="Q41" s="22">
        <f t="shared" si="2"/>
        <v>6</v>
      </c>
      <c r="R41" s="23">
        <f t="shared" si="2"/>
        <v>46056</v>
      </c>
      <c r="S41" s="22">
        <f t="shared" si="2"/>
        <v>2</v>
      </c>
      <c r="T41" s="22">
        <f t="shared" si="2"/>
        <v>4</v>
      </c>
    </row>
    <row r="42" spans="1:20" x14ac:dyDescent="0.25">
      <c r="A42" s="35" t="s">
        <v>264</v>
      </c>
      <c r="B42" s="31">
        <v>6</v>
      </c>
      <c r="C42" s="31">
        <v>2</v>
      </c>
      <c r="D42" s="31">
        <v>12</v>
      </c>
      <c r="E42" s="31">
        <v>1</v>
      </c>
      <c r="F42" s="31">
        <v>9</v>
      </c>
      <c r="G42" s="31">
        <v>46052</v>
      </c>
      <c r="H42" s="31">
        <v>1</v>
      </c>
      <c r="I42" s="31">
        <v>4</v>
      </c>
      <c r="J42">
        <v>39</v>
      </c>
      <c r="K42" s="21" t="str">
        <f t="shared" si="0"/>
        <v>ROBO US Equity</v>
      </c>
      <c r="L42" s="21" t="str">
        <f>VLOOKUP($K42,SUMMARY!B:D,2,FALSE)</f>
        <v>Global Robotics and Automation Index ETF</v>
      </c>
      <c r="M42" s="22">
        <f t="shared" si="2"/>
        <v>6</v>
      </c>
      <c r="N42" s="22">
        <f t="shared" si="2"/>
        <v>2</v>
      </c>
      <c r="O42" s="22">
        <f t="shared" si="2"/>
        <v>12</v>
      </c>
      <c r="P42" s="22">
        <f t="shared" si="2"/>
        <v>1</v>
      </c>
      <c r="Q42" s="22">
        <f t="shared" si="2"/>
        <v>9</v>
      </c>
      <c r="R42" s="23">
        <f t="shared" si="2"/>
        <v>46052</v>
      </c>
      <c r="S42" s="22">
        <f t="shared" si="2"/>
        <v>1</v>
      </c>
      <c r="T42" s="22">
        <f t="shared" si="2"/>
        <v>4</v>
      </c>
    </row>
    <row r="43" spans="1:20" x14ac:dyDescent="0.25">
      <c r="A43" s="35" t="s">
        <v>172</v>
      </c>
      <c r="B43" s="31">
        <v>5</v>
      </c>
      <c r="C43" s="31">
        <v>2</v>
      </c>
      <c r="D43" s="31">
        <v>12</v>
      </c>
      <c r="E43" s="31">
        <v>1</v>
      </c>
      <c r="F43" s="31">
        <v>5</v>
      </c>
      <c r="G43" s="31">
        <v>0</v>
      </c>
      <c r="H43" s="31">
        <v>1</v>
      </c>
      <c r="I43" s="31">
        <v>4</v>
      </c>
      <c r="J43">
        <v>40</v>
      </c>
      <c r="K43" s="21" t="str">
        <f t="shared" si="0"/>
        <v>EWT US Equity</v>
      </c>
      <c r="L43" s="21" t="str">
        <f>VLOOKUP($K43,SUMMARY!B:D,2,FALSE)</f>
        <v>MSCI Taiwan ETF</v>
      </c>
      <c r="M43" s="22">
        <f t="shared" si="2"/>
        <v>5</v>
      </c>
      <c r="N43" s="22">
        <f t="shared" si="2"/>
        <v>2</v>
      </c>
      <c r="O43" s="22">
        <f t="shared" si="2"/>
        <v>12</v>
      </c>
      <c r="P43" s="22">
        <f t="shared" si="2"/>
        <v>1</v>
      </c>
      <c r="Q43" s="22">
        <f t="shared" si="2"/>
        <v>5</v>
      </c>
      <c r="R43" s="23">
        <f t="shared" si="2"/>
        <v>0</v>
      </c>
      <c r="S43" s="22">
        <f t="shared" si="2"/>
        <v>1</v>
      </c>
      <c r="T43" s="22">
        <f t="shared" si="2"/>
        <v>4</v>
      </c>
    </row>
    <row r="44" spans="1:20" x14ac:dyDescent="0.25">
      <c r="A44" s="35" t="s">
        <v>274</v>
      </c>
      <c r="B44" s="31">
        <v>-1</v>
      </c>
      <c r="C44" s="31">
        <v>7</v>
      </c>
      <c r="D44" s="31">
        <v>12</v>
      </c>
      <c r="E44" s="31">
        <v>1</v>
      </c>
      <c r="F44" s="31">
        <v>6</v>
      </c>
      <c r="G44" s="31">
        <v>46058</v>
      </c>
      <c r="H44" s="31">
        <v>0</v>
      </c>
      <c r="I44" s="31">
        <v>4</v>
      </c>
      <c r="J44">
        <v>41</v>
      </c>
      <c r="K44" s="21" t="str">
        <f t="shared" si="0"/>
        <v>SKYY US Equity</v>
      </c>
      <c r="L44" s="21" t="str">
        <f>VLOOKUP($K44,SUMMARY!B:D,2,FALSE)</f>
        <v>First Trust Cloud Computing ETF</v>
      </c>
      <c r="M44" s="22">
        <f t="shared" si="2"/>
        <v>-1</v>
      </c>
      <c r="N44" s="22">
        <f t="shared" si="2"/>
        <v>7</v>
      </c>
      <c r="O44" s="22">
        <f t="shared" si="2"/>
        <v>12</v>
      </c>
      <c r="P44" s="22">
        <f t="shared" si="2"/>
        <v>1</v>
      </c>
      <c r="Q44" s="22">
        <f t="shared" si="2"/>
        <v>6</v>
      </c>
      <c r="R44" s="23">
        <f t="shared" si="2"/>
        <v>46058</v>
      </c>
      <c r="S44" s="22">
        <f t="shared" si="2"/>
        <v>0</v>
      </c>
      <c r="T44" s="22">
        <f t="shared" si="2"/>
        <v>4</v>
      </c>
    </row>
    <row r="45" spans="1:20" x14ac:dyDescent="0.25">
      <c r="A45" s="35" t="s">
        <v>175</v>
      </c>
      <c r="B45" s="31">
        <v>3</v>
      </c>
      <c r="C45" s="31">
        <v>2</v>
      </c>
      <c r="D45" s="31">
        <v>12</v>
      </c>
      <c r="E45" s="31">
        <v>1</v>
      </c>
      <c r="F45" s="31">
        <v>5</v>
      </c>
      <c r="G45" s="31">
        <v>46057</v>
      </c>
      <c r="H45" s="31">
        <v>0</v>
      </c>
      <c r="I45" s="31">
        <v>4</v>
      </c>
      <c r="J45">
        <v>42</v>
      </c>
      <c r="K45" s="21" t="str">
        <f t="shared" si="0"/>
        <v>EWY US Equity</v>
      </c>
      <c r="L45" s="21" t="str">
        <f>VLOOKUP($K45,SUMMARY!B:D,2,FALSE)</f>
        <v>MSCI South Korea ETF</v>
      </c>
      <c r="M45" s="22">
        <f t="shared" si="2"/>
        <v>3</v>
      </c>
      <c r="N45" s="22">
        <f t="shared" si="2"/>
        <v>2</v>
      </c>
      <c r="O45" s="22">
        <f t="shared" si="2"/>
        <v>12</v>
      </c>
      <c r="P45" s="22">
        <f t="shared" si="2"/>
        <v>1</v>
      </c>
      <c r="Q45" s="22">
        <f t="shared" si="2"/>
        <v>5</v>
      </c>
      <c r="R45" s="23">
        <f t="shared" si="2"/>
        <v>46057</v>
      </c>
      <c r="S45" s="22">
        <f t="shared" si="2"/>
        <v>0</v>
      </c>
      <c r="T45" s="22">
        <f t="shared" si="2"/>
        <v>4</v>
      </c>
    </row>
    <row r="46" spans="1:20" x14ac:dyDescent="0.25">
      <c r="A46" s="35" t="s">
        <v>291</v>
      </c>
      <c r="B46" s="31">
        <v>5</v>
      </c>
      <c r="C46" s="31">
        <v>2</v>
      </c>
      <c r="D46" s="31">
        <v>12</v>
      </c>
      <c r="E46" s="31">
        <v>1</v>
      </c>
      <c r="F46" s="31">
        <v>5</v>
      </c>
      <c r="G46" s="31">
        <v>46057</v>
      </c>
      <c r="H46" s="31">
        <v>0</v>
      </c>
      <c r="I46" s="31">
        <v>4</v>
      </c>
      <c r="J46">
        <v>43</v>
      </c>
      <c r="K46" s="21" t="str">
        <f t="shared" si="0"/>
        <v>UFO US Equity</v>
      </c>
      <c r="L46" s="21" t="str">
        <f>VLOOKUP($K46,SUMMARY!B:D,2,FALSE)</f>
        <v>Procure Space ETF</v>
      </c>
      <c r="M46" s="22">
        <f t="shared" si="2"/>
        <v>5</v>
      </c>
      <c r="N46" s="22">
        <f t="shared" si="2"/>
        <v>2</v>
      </c>
      <c r="O46" s="22">
        <f t="shared" si="2"/>
        <v>12</v>
      </c>
      <c r="P46" s="22">
        <f t="shared" si="2"/>
        <v>1</v>
      </c>
      <c r="Q46" s="22">
        <f t="shared" si="2"/>
        <v>5</v>
      </c>
      <c r="R46" s="23">
        <f t="shared" si="2"/>
        <v>46057</v>
      </c>
      <c r="S46" s="22">
        <f t="shared" si="2"/>
        <v>0</v>
      </c>
      <c r="T46" s="22">
        <f t="shared" si="2"/>
        <v>4</v>
      </c>
    </row>
    <row r="47" spans="1:20" x14ac:dyDescent="0.25">
      <c r="A47" s="35" t="s">
        <v>177</v>
      </c>
      <c r="B47" s="31">
        <v>7</v>
      </c>
      <c r="C47" s="31">
        <v>2</v>
      </c>
      <c r="D47" s="31">
        <v>12</v>
      </c>
      <c r="E47" s="31">
        <v>1</v>
      </c>
      <c r="F47" s="31">
        <v>8</v>
      </c>
      <c r="G47" s="31">
        <v>46051</v>
      </c>
      <c r="H47" s="31">
        <v>2</v>
      </c>
      <c r="I47" s="31">
        <v>4</v>
      </c>
      <c r="J47">
        <v>44</v>
      </c>
      <c r="K47" s="21" t="str">
        <f t="shared" si="0"/>
        <v>EZA US Equity</v>
      </c>
      <c r="L47" s="21" t="str">
        <f>VLOOKUP($K47,SUMMARY!B:D,2,FALSE)</f>
        <v>MSCI South Africa ETF</v>
      </c>
      <c r="M47" s="22">
        <f t="shared" si="2"/>
        <v>7</v>
      </c>
      <c r="N47" s="22">
        <f t="shared" si="2"/>
        <v>2</v>
      </c>
      <c r="O47" s="22">
        <f t="shared" si="2"/>
        <v>12</v>
      </c>
      <c r="P47" s="22">
        <f t="shared" si="2"/>
        <v>1</v>
      </c>
      <c r="Q47" s="22">
        <f t="shared" si="2"/>
        <v>8</v>
      </c>
      <c r="R47" s="23">
        <f t="shared" si="2"/>
        <v>46051</v>
      </c>
      <c r="S47" s="22">
        <f t="shared" si="2"/>
        <v>2</v>
      </c>
      <c r="T47" s="22">
        <f t="shared" si="2"/>
        <v>4</v>
      </c>
    </row>
    <row r="48" spans="1:20" x14ac:dyDescent="0.25">
      <c r="A48" s="35" t="s">
        <v>303</v>
      </c>
      <c r="B48" s="31">
        <v>2</v>
      </c>
      <c r="C48" s="31">
        <v>2</v>
      </c>
      <c r="D48" s="31">
        <v>12</v>
      </c>
      <c r="E48" s="31">
        <v>1</v>
      </c>
      <c r="F48" s="31">
        <v>7</v>
      </c>
      <c r="G48" s="31">
        <v>46058</v>
      </c>
      <c r="H48" s="31">
        <v>3</v>
      </c>
      <c r="I48" s="31">
        <v>0</v>
      </c>
      <c r="J48">
        <v>45</v>
      </c>
      <c r="K48" s="21" t="str">
        <f t="shared" si="0"/>
        <v>VLUE US Equity</v>
      </c>
      <c r="L48" s="21" t="str">
        <f>VLOOKUP($K48,SUMMARY!B:D,2,FALSE)</f>
        <v>MSCI USA Value Factor ETF</v>
      </c>
      <c r="M48" s="22">
        <f t="shared" si="2"/>
        <v>2</v>
      </c>
      <c r="N48" s="22">
        <f t="shared" si="2"/>
        <v>2</v>
      </c>
      <c r="O48" s="22">
        <f t="shared" si="2"/>
        <v>12</v>
      </c>
      <c r="P48" s="22">
        <f t="shared" si="2"/>
        <v>1</v>
      </c>
      <c r="Q48" s="22">
        <f t="shared" si="2"/>
        <v>7</v>
      </c>
      <c r="R48" s="23">
        <f t="shared" si="2"/>
        <v>46058</v>
      </c>
      <c r="S48" s="22">
        <f t="shared" si="2"/>
        <v>3</v>
      </c>
      <c r="T48" s="22">
        <f t="shared" si="2"/>
        <v>0</v>
      </c>
    </row>
    <row r="49" spans="1:20" x14ac:dyDescent="0.25">
      <c r="A49" s="35" t="s">
        <v>183</v>
      </c>
      <c r="B49" s="31">
        <v>7</v>
      </c>
      <c r="C49" s="31">
        <v>2</v>
      </c>
      <c r="D49" s="31">
        <v>12</v>
      </c>
      <c r="E49" s="31">
        <v>1</v>
      </c>
      <c r="F49" s="31">
        <v>5</v>
      </c>
      <c r="G49" s="31">
        <v>0</v>
      </c>
      <c r="H49" s="31">
        <v>2</v>
      </c>
      <c r="I49" s="31">
        <v>4</v>
      </c>
      <c r="J49">
        <v>46</v>
      </c>
      <c r="K49" s="21" t="str">
        <f t="shared" si="0"/>
        <v>FFTY US Equity</v>
      </c>
      <c r="L49" s="21" t="str">
        <f>VLOOKUP($K49,SUMMARY!B:D,2,FALSE)</f>
        <v>Innovator ETFs Trust - Innovator IBD R 50 ETF</v>
      </c>
      <c r="M49" s="22">
        <f t="shared" si="2"/>
        <v>7</v>
      </c>
      <c r="N49" s="22">
        <f t="shared" si="2"/>
        <v>2</v>
      </c>
      <c r="O49" s="22">
        <f t="shared" si="2"/>
        <v>12</v>
      </c>
      <c r="P49" s="22">
        <f t="shared" si="2"/>
        <v>1</v>
      </c>
      <c r="Q49" s="22">
        <f t="shared" si="2"/>
        <v>5</v>
      </c>
      <c r="R49" s="23">
        <f t="shared" si="2"/>
        <v>0</v>
      </c>
      <c r="S49" s="22">
        <f t="shared" si="2"/>
        <v>2</v>
      </c>
      <c r="T49" s="22">
        <f t="shared" si="2"/>
        <v>4</v>
      </c>
    </row>
    <row r="50" spans="1:20" x14ac:dyDescent="0.25">
      <c r="A50" s="35" t="s">
        <v>320</v>
      </c>
      <c r="B50" s="31">
        <v>-1</v>
      </c>
      <c r="C50" s="31">
        <v>4</v>
      </c>
      <c r="D50" s="31">
        <v>12</v>
      </c>
      <c r="E50" s="31">
        <v>1</v>
      </c>
      <c r="F50" s="31">
        <v>6</v>
      </c>
      <c r="G50" s="31">
        <v>46057</v>
      </c>
      <c r="H50" s="31">
        <v>0</v>
      </c>
      <c r="I50" s="31">
        <v>4</v>
      </c>
      <c r="J50">
        <v>47</v>
      </c>
      <c r="K50" s="21" t="str">
        <f t="shared" si="0"/>
        <v>XLK US Equity</v>
      </c>
      <c r="L50" s="21" t="str">
        <f>VLOOKUP($K50,SUMMARY!B:D,2,FALSE)</f>
        <v>Technology Select SPDR Fund</v>
      </c>
      <c r="M50" s="22">
        <f t="shared" si="2"/>
        <v>-1</v>
      </c>
      <c r="N50" s="22">
        <f t="shared" si="2"/>
        <v>4</v>
      </c>
      <c r="O50" s="22">
        <f t="shared" si="2"/>
        <v>12</v>
      </c>
      <c r="P50" s="22">
        <f t="shared" si="2"/>
        <v>1</v>
      </c>
      <c r="Q50" s="22">
        <f t="shared" si="2"/>
        <v>6</v>
      </c>
      <c r="R50" s="23">
        <f t="shared" si="2"/>
        <v>46057</v>
      </c>
      <c r="S50" s="22">
        <f t="shared" si="2"/>
        <v>0</v>
      </c>
      <c r="T50" s="22">
        <f t="shared" si="2"/>
        <v>4</v>
      </c>
    </row>
    <row r="51" spans="1:20" x14ac:dyDescent="0.25">
      <c r="A51" s="35" t="s">
        <v>185</v>
      </c>
      <c r="B51" s="31">
        <v>1</v>
      </c>
      <c r="C51" s="31">
        <v>6</v>
      </c>
      <c r="D51" s="31">
        <v>12</v>
      </c>
      <c r="E51" s="31">
        <v>1</v>
      </c>
      <c r="F51" s="31">
        <v>6</v>
      </c>
      <c r="G51" s="31">
        <v>46056</v>
      </c>
      <c r="H51" s="31">
        <v>2</v>
      </c>
      <c r="I51" s="31">
        <v>0</v>
      </c>
      <c r="J51">
        <v>48</v>
      </c>
      <c r="K51" s="21" t="str">
        <f t="shared" si="0"/>
        <v>FHLC US Equity</v>
      </c>
      <c r="L51" s="21" t="str">
        <f>VLOOKUP($K51,SUMMARY!B:D,2,FALSE)</f>
        <v>MSCI Health Care Index ETF</v>
      </c>
      <c r="M51" s="22">
        <f t="shared" si="2"/>
        <v>1</v>
      </c>
      <c r="N51" s="22">
        <f t="shared" si="2"/>
        <v>6</v>
      </c>
      <c r="O51" s="22">
        <f t="shared" si="2"/>
        <v>12</v>
      </c>
      <c r="P51" s="22">
        <f t="shared" si="2"/>
        <v>1</v>
      </c>
      <c r="Q51" s="22">
        <f t="shared" si="2"/>
        <v>6</v>
      </c>
      <c r="R51" s="23">
        <f t="shared" si="2"/>
        <v>46056</v>
      </c>
      <c r="S51" s="22">
        <f t="shared" si="2"/>
        <v>2</v>
      </c>
      <c r="T51" s="22">
        <f>I51</f>
        <v>0</v>
      </c>
    </row>
    <row r="52" spans="1:20" x14ac:dyDescent="0.25">
      <c r="A52" s="35" t="s">
        <v>208</v>
      </c>
      <c r="B52" s="31">
        <v>4</v>
      </c>
      <c r="C52" s="31">
        <v>2</v>
      </c>
      <c r="D52" s="31">
        <v>12</v>
      </c>
      <c r="E52" s="31">
        <v>2</v>
      </c>
      <c r="F52" s="31">
        <v>7</v>
      </c>
      <c r="G52" s="31">
        <v>46055</v>
      </c>
      <c r="H52" s="31">
        <v>1</v>
      </c>
      <c r="I52" s="31">
        <v>0</v>
      </c>
      <c r="J52">
        <v>49</v>
      </c>
      <c r="K52" s="21" t="str">
        <f t="shared" si="0"/>
        <v>INDA US Equity</v>
      </c>
      <c r="L52" s="21" t="str">
        <f>VLOOKUP($K52,SUMMARY!B:D,2,FALSE)</f>
        <v>MSCI India ETF</v>
      </c>
      <c r="M52" s="22">
        <f t="shared" ref="M52:S53" si="3">B52</f>
        <v>4</v>
      </c>
      <c r="N52" s="22">
        <f t="shared" si="3"/>
        <v>2</v>
      </c>
      <c r="O52" s="22">
        <f t="shared" si="3"/>
        <v>12</v>
      </c>
      <c r="P52" s="22">
        <f t="shared" si="3"/>
        <v>2</v>
      </c>
      <c r="Q52" s="22">
        <f t="shared" si="3"/>
        <v>7</v>
      </c>
      <c r="R52" s="23">
        <f t="shared" si="3"/>
        <v>46055</v>
      </c>
      <c r="S52" s="22">
        <f t="shared" si="3"/>
        <v>1</v>
      </c>
      <c r="T52" s="22">
        <f>I52</f>
        <v>0</v>
      </c>
    </row>
    <row r="53" spans="1:20" x14ac:dyDescent="0.25">
      <c r="A53" s="35" t="s">
        <v>113</v>
      </c>
      <c r="B53" s="31">
        <v>-1</v>
      </c>
      <c r="C53" s="31">
        <v>7</v>
      </c>
      <c r="D53" s="31">
        <v>9</v>
      </c>
      <c r="E53" s="31">
        <v>1</v>
      </c>
      <c r="F53" s="31">
        <v>6</v>
      </c>
      <c r="G53" s="31">
        <v>0</v>
      </c>
      <c r="H53" s="31">
        <v>0</v>
      </c>
      <c r="I53" s="31">
        <v>4</v>
      </c>
      <c r="J53">
        <v>50</v>
      </c>
      <c r="K53" s="21" t="str">
        <f t="shared" si="0"/>
        <v>ARKW US Equity</v>
      </c>
      <c r="L53" s="21" t="str">
        <f>VLOOKUP($K53,SUMMARY!B:D,2,FALSE)</f>
        <v>ARK Next Generation Internet ETF</v>
      </c>
      <c r="M53" s="22">
        <f t="shared" si="3"/>
        <v>-1</v>
      </c>
      <c r="N53" s="22">
        <f t="shared" si="3"/>
        <v>7</v>
      </c>
      <c r="O53" s="22">
        <f t="shared" si="3"/>
        <v>9</v>
      </c>
      <c r="P53" s="22">
        <f t="shared" si="3"/>
        <v>1</v>
      </c>
      <c r="Q53" s="22">
        <f t="shared" si="3"/>
        <v>6</v>
      </c>
      <c r="R53" s="23">
        <f t="shared" si="3"/>
        <v>0</v>
      </c>
      <c r="S53" s="22">
        <f t="shared" si="3"/>
        <v>0</v>
      </c>
      <c r="T53" s="22">
        <f>I53</f>
        <v>4</v>
      </c>
    </row>
    <row r="54" spans="1:20" x14ac:dyDescent="0.25">
      <c r="A54" s="35" t="s">
        <v>160</v>
      </c>
      <c r="B54" s="31">
        <v>5</v>
      </c>
      <c r="C54" s="31">
        <v>2</v>
      </c>
      <c r="D54" s="31">
        <v>9</v>
      </c>
      <c r="E54" s="31">
        <v>1</v>
      </c>
      <c r="F54" s="31">
        <v>9</v>
      </c>
      <c r="G54" s="31">
        <v>0</v>
      </c>
      <c r="H54" s="31">
        <v>2</v>
      </c>
      <c r="I54" s="31">
        <v>0</v>
      </c>
      <c r="M54" s="22"/>
      <c r="N54" s="22"/>
      <c r="O54" s="22"/>
      <c r="P54" s="22"/>
      <c r="Q54" s="22"/>
      <c r="R54" s="23"/>
      <c r="S54" s="22"/>
      <c r="T54" s="22"/>
    </row>
    <row r="55" spans="1:20" x14ac:dyDescent="0.25">
      <c r="A55" s="35" t="s">
        <v>304</v>
      </c>
      <c r="B55" s="31">
        <v>1</v>
      </c>
      <c r="C55" s="31">
        <v>6</v>
      </c>
      <c r="D55" s="31">
        <v>9</v>
      </c>
      <c r="E55" s="31">
        <v>3</v>
      </c>
      <c r="F55" s="31">
        <v>6</v>
      </c>
      <c r="G55" s="31">
        <v>0</v>
      </c>
      <c r="H55" s="31">
        <v>0</v>
      </c>
      <c r="I55" s="31">
        <v>2</v>
      </c>
      <c r="N55" s="22"/>
    </row>
    <row r="56" spans="1:20" x14ac:dyDescent="0.25">
      <c r="A56" s="35" t="s">
        <v>180</v>
      </c>
      <c r="B56" s="31">
        <v>4</v>
      </c>
      <c r="C56" s="31">
        <v>2</v>
      </c>
      <c r="D56" s="31">
        <v>9</v>
      </c>
      <c r="E56" s="31">
        <v>1</v>
      </c>
      <c r="F56" s="31">
        <v>6</v>
      </c>
      <c r="G56" s="31">
        <v>0</v>
      </c>
      <c r="H56" s="31">
        <v>1</v>
      </c>
      <c r="I56" s="31">
        <v>0</v>
      </c>
      <c r="N56" s="22"/>
    </row>
    <row r="57" spans="1:20" x14ac:dyDescent="0.25">
      <c r="A57" s="35" t="s">
        <v>263</v>
      </c>
      <c r="B57" s="31">
        <v>7</v>
      </c>
      <c r="C57" s="31">
        <v>2</v>
      </c>
      <c r="D57" s="31">
        <v>9</v>
      </c>
      <c r="E57" s="31">
        <v>1</v>
      </c>
      <c r="F57" s="31">
        <v>9</v>
      </c>
      <c r="G57" s="31">
        <v>0</v>
      </c>
      <c r="H57" s="31">
        <v>0</v>
      </c>
      <c r="I57" s="31">
        <v>4</v>
      </c>
      <c r="N57" s="22"/>
    </row>
    <row r="58" spans="1:20" x14ac:dyDescent="0.25">
      <c r="A58" s="35" t="s">
        <v>139</v>
      </c>
      <c r="B58" s="31">
        <v>5</v>
      </c>
      <c r="C58" s="31">
        <v>2</v>
      </c>
      <c r="D58" s="31">
        <v>9</v>
      </c>
      <c r="E58" s="31">
        <v>1</v>
      </c>
      <c r="F58" s="31">
        <v>5</v>
      </c>
      <c r="G58" s="31">
        <v>0</v>
      </c>
      <c r="H58" s="31">
        <v>0</v>
      </c>
      <c r="I58" s="31">
        <v>4</v>
      </c>
      <c r="N58" s="22"/>
    </row>
    <row r="59" spans="1:20" x14ac:dyDescent="0.25">
      <c r="A59" s="35" t="s">
        <v>290</v>
      </c>
      <c r="B59" s="31">
        <v>1</v>
      </c>
      <c r="C59" s="31">
        <v>2</v>
      </c>
      <c r="D59" s="31">
        <v>9</v>
      </c>
      <c r="E59" s="31">
        <v>1</v>
      </c>
      <c r="F59" s="31">
        <v>3</v>
      </c>
      <c r="G59" s="31">
        <v>0</v>
      </c>
      <c r="H59" s="31">
        <v>1</v>
      </c>
      <c r="I59" s="31">
        <v>0</v>
      </c>
      <c r="N59" s="22"/>
    </row>
    <row r="60" spans="1:20" x14ac:dyDescent="0.25">
      <c r="A60" s="35" t="s">
        <v>140</v>
      </c>
      <c r="B60" s="31">
        <v>5</v>
      </c>
      <c r="C60" s="31">
        <v>2</v>
      </c>
      <c r="D60" s="31">
        <v>9</v>
      </c>
      <c r="E60" s="31">
        <v>3</v>
      </c>
      <c r="F60" s="31">
        <v>9</v>
      </c>
      <c r="G60" s="31">
        <v>46051</v>
      </c>
      <c r="H60" s="31">
        <v>0</v>
      </c>
      <c r="I60" s="31">
        <v>4</v>
      </c>
      <c r="N60" s="22"/>
    </row>
    <row r="61" spans="1:20" x14ac:dyDescent="0.25">
      <c r="A61" s="35" t="s">
        <v>249</v>
      </c>
      <c r="B61" s="31">
        <v>-1</v>
      </c>
      <c r="C61" s="31">
        <v>7</v>
      </c>
      <c r="D61" s="31">
        <v>9</v>
      </c>
      <c r="E61" s="31">
        <v>1</v>
      </c>
      <c r="F61" s="31">
        <v>6</v>
      </c>
      <c r="G61" s="31">
        <v>0</v>
      </c>
      <c r="H61" s="31">
        <v>0</v>
      </c>
      <c r="I61" s="31">
        <v>4</v>
      </c>
      <c r="N61" s="22"/>
    </row>
    <row r="62" spans="1:20" x14ac:dyDescent="0.25">
      <c r="A62" s="35" t="s">
        <v>186</v>
      </c>
      <c r="B62" s="31">
        <v>-1</v>
      </c>
      <c r="C62" s="31">
        <v>7</v>
      </c>
      <c r="D62" s="31">
        <v>9</v>
      </c>
      <c r="E62" s="31">
        <v>0</v>
      </c>
      <c r="F62" s="31">
        <v>6</v>
      </c>
      <c r="G62" s="31">
        <v>46057</v>
      </c>
      <c r="H62" s="31">
        <v>0</v>
      </c>
      <c r="I62" s="31">
        <v>4</v>
      </c>
      <c r="N62" s="22"/>
    </row>
    <row r="63" spans="1:20" x14ac:dyDescent="0.25">
      <c r="A63" s="35" t="s">
        <v>259</v>
      </c>
      <c r="B63" s="31">
        <v>-1</v>
      </c>
      <c r="C63" s="31">
        <v>4</v>
      </c>
      <c r="D63" s="31">
        <v>9</v>
      </c>
      <c r="E63" s="31">
        <v>1</v>
      </c>
      <c r="F63" s="31">
        <v>6</v>
      </c>
      <c r="G63" s="31">
        <v>0</v>
      </c>
      <c r="H63" s="31">
        <v>0</v>
      </c>
      <c r="I63" s="31">
        <v>4</v>
      </c>
      <c r="N63" s="22"/>
    </row>
    <row r="64" spans="1:20" x14ac:dyDescent="0.25">
      <c r="A64" s="35" t="s">
        <v>188</v>
      </c>
      <c r="B64" s="31">
        <v>7</v>
      </c>
      <c r="C64" s="31">
        <v>2</v>
      </c>
      <c r="D64" s="31">
        <v>9</v>
      </c>
      <c r="E64" s="31">
        <v>1</v>
      </c>
      <c r="F64" s="31">
        <v>9</v>
      </c>
      <c r="G64" s="31">
        <v>46052</v>
      </c>
      <c r="H64" s="31">
        <v>1</v>
      </c>
      <c r="I64" s="31">
        <v>0</v>
      </c>
      <c r="N64" s="22"/>
    </row>
    <row r="65" spans="1:14" x14ac:dyDescent="0.25">
      <c r="A65" s="35" t="s">
        <v>109</v>
      </c>
      <c r="B65" s="31">
        <v>-1</v>
      </c>
      <c r="C65" s="31">
        <v>7</v>
      </c>
      <c r="D65" s="31">
        <v>9</v>
      </c>
      <c r="E65" s="31">
        <v>1</v>
      </c>
      <c r="F65" s="31">
        <v>5</v>
      </c>
      <c r="G65" s="31">
        <v>0</v>
      </c>
      <c r="H65" s="31">
        <v>0</v>
      </c>
      <c r="I65" s="31">
        <v>4</v>
      </c>
      <c r="N65" s="22"/>
    </row>
    <row r="66" spans="1:14" x14ac:dyDescent="0.25">
      <c r="A66" s="35" t="s">
        <v>189</v>
      </c>
      <c r="B66" s="31">
        <v>7</v>
      </c>
      <c r="C66" s="31">
        <v>2</v>
      </c>
      <c r="D66" s="31">
        <v>9</v>
      </c>
      <c r="E66" s="31">
        <v>1</v>
      </c>
      <c r="F66" s="31">
        <v>9</v>
      </c>
      <c r="G66" s="31">
        <v>46052</v>
      </c>
      <c r="H66" s="31">
        <v>1</v>
      </c>
      <c r="I66" s="31">
        <v>0</v>
      </c>
      <c r="N66" s="22"/>
    </row>
    <row r="67" spans="1:14" x14ac:dyDescent="0.25">
      <c r="A67" s="35" t="s">
        <v>279</v>
      </c>
      <c r="B67" s="31">
        <v>2</v>
      </c>
      <c r="C67" s="31">
        <v>2</v>
      </c>
      <c r="D67" s="31">
        <v>9</v>
      </c>
      <c r="E67" s="31">
        <v>1</v>
      </c>
      <c r="F67" s="31">
        <v>8</v>
      </c>
      <c r="G67" s="31">
        <v>0</v>
      </c>
      <c r="H67" s="31">
        <v>3</v>
      </c>
      <c r="I67" s="31">
        <v>0</v>
      </c>
      <c r="N67" s="22"/>
    </row>
    <row r="68" spans="1:14" x14ac:dyDescent="0.25">
      <c r="A68" s="35" t="s">
        <v>195</v>
      </c>
      <c r="B68" s="31">
        <v>7</v>
      </c>
      <c r="C68" s="31">
        <v>2</v>
      </c>
      <c r="D68" s="31">
        <v>9</v>
      </c>
      <c r="E68" s="31">
        <v>1</v>
      </c>
      <c r="F68" s="31">
        <v>9</v>
      </c>
      <c r="G68" s="31">
        <v>46056</v>
      </c>
      <c r="H68" s="31">
        <v>0</v>
      </c>
      <c r="I68" s="31">
        <v>0</v>
      </c>
      <c r="N68" s="22"/>
    </row>
    <row r="69" spans="1:14" x14ac:dyDescent="0.25">
      <c r="A69" s="35" t="s">
        <v>296</v>
      </c>
      <c r="B69" s="31">
        <v>7</v>
      </c>
      <c r="C69" s="31">
        <v>2</v>
      </c>
      <c r="D69" s="31">
        <v>9</v>
      </c>
      <c r="E69" s="31">
        <v>1</v>
      </c>
      <c r="F69" s="31">
        <v>5</v>
      </c>
      <c r="G69" s="31">
        <v>46050</v>
      </c>
      <c r="H69" s="31">
        <v>0</v>
      </c>
      <c r="I69" s="31">
        <v>4</v>
      </c>
      <c r="N69" s="22"/>
    </row>
    <row r="70" spans="1:14" x14ac:dyDescent="0.25">
      <c r="A70" s="35" t="s">
        <v>196</v>
      </c>
      <c r="B70" s="31">
        <v>2</v>
      </c>
      <c r="C70" s="31">
        <v>2</v>
      </c>
      <c r="D70" s="31">
        <v>9</v>
      </c>
      <c r="E70" s="31">
        <v>1</v>
      </c>
      <c r="F70" s="31">
        <v>9</v>
      </c>
      <c r="G70" s="31">
        <v>0</v>
      </c>
      <c r="H70" s="31">
        <v>1</v>
      </c>
      <c r="I70" s="31">
        <v>0</v>
      </c>
      <c r="N70" s="22"/>
    </row>
    <row r="71" spans="1:14" x14ac:dyDescent="0.25">
      <c r="A71" s="35" t="s">
        <v>317</v>
      </c>
      <c r="B71" s="31">
        <v>4</v>
      </c>
      <c r="C71" s="31">
        <v>2</v>
      </c>
      <c r="D71" s="31">
        <v>9</v>
      </c>
      <c r="E71" s="31">
        <v>1</v>
      </c>
      <c r="F71" s="31">
        <v>6</v>
      </c>
      <c r="G71" s="31">
        <v>0</v>
      </c>
      <c r="H71" s="31">
        <v>1</v>
      </c>
      <c r="I71" s="31">
        <v>0</v>
      </c>
      <c r="N71" s="22"/>
    </row>
    <row r="72" spans="1:14" x14ac:dyDescent="0.25">
      <c r="A72" s="35" t="s">
        <v>141</v>
      </c>
      <c r="B72" s="31">
        <v>0</v>
      </c>
      <c r="C72" s="31">
        <v>6</v>
      </c>
      <c r="D72" s="31">
        <v>9</v>
      </c>
      <c r="E72" s="31">
        <v>0</v>
      </c>
      <c r="F72" s="31">
        <v>9</v>
      </c>
      <c r="G72" s="31">
        <v>46058</v>
      </c>
      <c r="H72" s="31">
        <v>0</v>
      </c>
      <c r="I72" s="31">
        <v>4</v>
      </c>
      <c r="N72" s="22"/>
    </row>
    <row r="73" spans="1:14" x14ac:dyDescent="0.25">
      <c r="A73" s="35" t="s">
        <v>159</v>
      </c>
      <c r="B73" s="31">
        <v>-1</v>
      </c>
      <c r="C73" s="31">
        <v>7</v>
      </c>
      <c r="D73" s="31">
        <v>9</v>
      </c>
      <c r="E73" s="31">
        <v>1</v>
      </c>
      <c r="F73" s="31">
        <v>4</v>
      </c>
      <c r="G73" s="31">
        <v>0</v>
      </c>
      <c r="H73" s="31">
        <v>0</v>
      </c>
      <c r="I73" s="31">
        <v>4</v>
      </c>
      <c r="N73" s="22"/>
    </row>
    <row r="74" spans="1:14" x14ac:dyDescent="0.25">
      <c r="A74" s="35" t="s">
        <v>143</v>
      </c>
      <c r="B74" s="31">
        <v>6</v>
      </c>
      <c r="C74" s="31">
        <v>2</v>
      </c>
      <c r="D74" s="31">
        <v>9</v>
      </c>
      <c r="E74" s="31">
        <v>1</v>
      </c>
      <c r="F74" s="31">
        <v>8</v>
      </c>
      <c r="G74" s="31">
        <v>46055</v>
      </c>
      <c r="H74" s="31">
        <v>0</v>
      </c>
      <c r="I74" s="31">
        <v>0</v>
      </c>
      <c r="N74" s="22"/>
    </row>
    <row r="75" spans="1:14" x14ac:dyDescent="0.25">
      <c r="A75" s="35" t="s">
        <v>257</v>
      </c>
      <c r="B75" s="31">
        <v>5</v>
      </c>
      <c r="C75" s="31">
        <v>4</v>
      </c>
      <c r="D75" s="31">
        <v>9</v>
      </c>
      <c r="E75" s="31">
        <v>1</v>
      </c>
      <c r="F75" s="31">
        <v>5</v>
      </c>
      <c r="G75" s="31">
        <v>0</v>
      </c>
      <c r="H75" s="31">
        <v>2</v>
      </c>
      <c r="I75" s="31">
        <v>0</v>
      </c>
      <c r="N75" s="22"/>
    </row>
    <row r="76" spans="1:14" x14ac:dyDescent="0.25">
      <c r="A76" s="35" t="s">
        <v>201</v>
      </c>
      <c r="B76" s="31">
        <v>-1</v>
      </c>
      <c r="C76" s="31">
        <v>7</v>
      </c>
      <c r="D76" s="31">
        <v>9</v>
      </c>
      <c r="E76" s="31">
        <v>0</v>
      </c>
      <c r="F76" s="31">
        <v>4</v>
      </c>
      <c r="G76" s="31">
        <v>46058</v>
      </c>
      <c r="H76" s="31">
        <v>0</v>
      </c>
      <c r="I76" s="31">
        <v>4</v>
      </c>
      <c r="N76" s="22"/>
    </row>
    <row r="77" spans="1:14" x14ac:dyDescent="0.25">
      <c r="A77" s="35" t="s">
        <v>101</v>
      </c>
      <c r="B77" s="31">
        <v>0</v>
      </c>
      <c r="C77" s="31">
        <v>4</v>
      </c>
      <c r="D77" s="31">
        <v>9</v>
      </c>
      <c r="E77" s="31">
        <v>1</v>
      </c>
      <c r="F77" s="31">
        <v>6</v>
      </c>
      <c r="G77" s="31">
        <v>0</v>
      </c>
      <c r="H77" s="31">
        <v>0</v>
      </c>
      <c r="I77" s="31">
        <v>4</v>
      </c>
      <c r="N77" s="22"/>
    </row>
    <row r="78" spans="1:14" x14ac:dyDescent="0.25">
      <c r="A78" s="35" t="s">
        <v>145</v>
      </c>
      <c r="B78" s="31">
        <v>5</v>
      </c>
      <c r="C78" s="31">
        <v>2</v>
      </c>
      <c r="D78" s="31">
        <v>9</v>
      </c>
      <c r="E78" s="31">
        <v>2</v>
      </c>
      <c r="F78" s="31">
        <v>3</v>
      </c>
      <c r="G78" s="31">
        <v>0</v>
      </c>
      <c r="H78" s="31">
        <v>1</v>
      </c>
      <c r="I78" s="31">
        <v>0</v>
      </c>
      <c r="N78" s="22"/>
    </row>
    <row r="79" spans="1:14" x14ac:dyDescent="0.25">
      <c r="A79" s="35" t="s">
        <v>265</v>
      </c>
      <c r="B79" s="31">
        <v>2</v>
      </c>
      <c r="C79" s="31">
        <v>2</v>
      </c>
      <c r="D79" s="31">
        <v>9</v>
      </c>
      <c r="E79" s="31">
        <v>1</v>
      </c>
      <c r="F79" s="31">
        <v>6</v>
      </c>
      <c r="G79" s="31">
        <v>0</v>
      </c>
      <c r="H79" s="31">
        <v>1</v>
      </c>
      <c r="I79" s="31">
        <v>0</v>
      </c>
      <c r="N79" s="22"/>
    </row>
    <row r="80" spans="1:14" x14ac:dyDescent="0.25">
      <c r="A80" s="35" t="s">
        <v>204</v>
      </c>
      <c r="B80" s="31">
        <v>5</v>
      </c>
      <c r="C80" s="31">
        <v>4</v>
      </c>
      <c r="D80" s="31">
        <v>9</v>
      </c>
      <c r="E80" s="31">
        <v>0</v>
      </c>
      <c r="F80" s="31">
        <v>9</v>
      </c>
      <c r="G80" s="31">
        <v>0</v>
      </c>
      <c r="H80" s="31">
        <v>1</v>
      </c>
      <c r="I80" s="31">
        <v>4</v>
      </c>
      <c r="N80" s="22"/>
    </row>
    <row r="81" spans="1:14" x14ac:dyDescent="0.25">
      <c r="A81" s="35" t="s">
        <v>271</v>
      </c>
      <c r="B81" s="31">
        <v>7</v>
      </c>
      <c r="C81" s="31">
        <v>2</v>
      </c>
      <c r="D81" s="31">
        <v>9</v>
      </c>
      <c r="E81" s="31">
        <v>1</v>
      </c>
      <c r="F81" s="31">
        <v>8</v>
      </c>
      <c r="G81" s="31">
        <v>46052</v>
      </c>
      <c r="H81" s="31">
        <v>1</v>
      </c>
      <c r="I81" s="31">
        <v>0</v>
      </c>
      <c r="N81" s="22"/>
    </row>
    <row r="82" spans="1:14" x14ac:dyDescent="0.25">
      <c r="A82" s="35" t="s">
        <v>205</v>
      </c>
      <c r="B82" s="31">
        <v>3</v>
      </c>
      <c r="C82" s="31">
        <v>2</v>
      </c>
      <c r="D82" s="31">
        <v>9</v>
      </c>
      <c r="E82" s="31">
        <v>4</v>
      </c>
      <c r="F82" s="31">
        <v>6</v>
      </c>
      <c r="G82" s="31">
        <v>46051</v>
      </c>
      <c r="H82" s="31">
        <v>1</v>
      </c>
      <c r="I82" s="31">
        <v>0</v>
      </c>
      <c r="N82" s="22"/>
    </row>
    <row r="83" spans="1:14" x14ac:dyDescent="0.25">
      <c r="A83" s="35" t="s">
        <v>277</v>
      </c>
      <c r="B83" s="31">
        <v>5</v>
      </c>
      <c r="C83" s="31">
        <v>2</v>
      </c>
      <c r="D83" s="31">
        <v>9</v>
      </c>
      <c r="E83" s="31">
        <v>1</v>
      </c>
      <c r="F83" s="31">
        <v>5</v>
      </c>
      <c r="G83" s="31">
        <v>46057</v>
      </c>
      <c r="H83" s="31">
        <v>0</v>
      </c>
      <c r="I83" s="31">
        <v>0</v>
      </c>
      <c r="N83" s="22"/>
    </row>
    <row r="84" spans="1:14" x14ac:dyDescent="0.25">
      <c r="A84" s="35" t="s">
        <v>118</v>
      </c>
      <c r="B84" s="31">
        <v>5</v>
      </c>
      <c r="C84" s="31">
        <v>2</v>
      </c>
      <c r="D84" s="31">
        <v>9</v>
      </c>
      <c r="E84" s="31">
        <v>1</v>
      </c>
      <c r="F84" s="31">
        <v>5</v>
      </c>
      <c r="G84" s="31">
        <v>0</v>
      </c>
      <c r="H84" s="31">
        <v>0</v>
      </c>
      <c r="I84" s="31">
        <v>4</v>
      </c>
      <c r="N84" s="22"/>
    </row>
    <row r="85" spans="1:14" x14ac:dyDescent="0.25">
      <c r="A85" s="35" t="s">
        <v>282</v>
      </c>
      <c r="B85" s="31">
        <v>5</v>
      </c>
      <c r="C85" s="31">
        <v>2</v>
      </c>
      <c r="D85" s="31">
        <v>9</v>
      </c>
      <c r="E85" s="31">
        <v>1</v>
      </c>
      <c r="F85" s="31">
        <v>6</v>
      </c>
      <c r="G85" s="31">
        <v>0</v>
      </c>
      <c r="H85" s="31">
        <v>0</v>
      </c>
      <c r="I85" s="31">
        <v>4</v>
      </c>
      <c r="N85" s="22"/>
    </row>
    <row r="86" spans="1:14" x14ac:dyDescent="0.25">
      <c r="A86" s="35" t="s">
        <v>207</v>
      </c>
      <c r="B86" s="31">
        <v>6</v>
      </c>
      <c r="C86" s="31">
        <v>2</v>
      </c>
      <c r="D86" s="31">
        <v>9</v>
      </c>
      <c r="E86" s="31">
        <v>1</v>
      </c>
      <c r="F86" s="31">
        <v>6</v>
      </c>
      <c r="G86" s="31">
        <v>0</v>
      </c>
      <c r="H86" s="31">
        <v>1</v>
      </c>
      <c r="I86" s="31">
        <v>0</v>
      </c>
      <c r="N86" s="22"/>
    </row>
    <row r="87" spans="1:14" x14ac:dyDescent="0.25">
      <c r="A87" s="35" t="s">
        <v>293</v>
      </c>
      <c r="B87" s="31">
        <v>-1</v>
      </c>
      <c r="C87" s="31">
        <v>4</v>
      </c>
      <c r="D87" s="31">
        <v>9</v>
      </c>
      <c r="E87" s="31">
        <v>2</v>
      </c>
      <c r="F87" s="31">
        <v>7</v>
      </c>
      <c r="G87" s="31">
        <v>0</v>
      </c>
      <c r="H87" s="31">
        <v>0</v>
      </c>
      <c r="I87" s="31">
        <v>1</v>
      </c>
      <c r="N87" s="22"/>
    </row>
    <row r="88" spans="1:14" x14ac:dyDescent="0.25">
      <c r="A88" s="35" t="s">
        <v>321</v>
      </c>
      <c r="B88" s="31">
        <v>6</v>
      </c>
      <c r="C88" s="31">
        <v>2</v>
      </c>
      <c r="D88" s="31">
        <v>9</v>
      </c>
      <c r="E88" s="31">
        <v>1</v>
      </c>
      <c r="F88" s="31">
        <v>6</v>
      </c>
      <c r="G88" s="31">
        <v>0</v>
      </c>
      <c r="H88" s="31">
        <v>2</v>
      </c>
      <c r="I88" s="31">
        <v>0</v>
      </c>
      <c r="N88" s="22"/>
    </row>
    <row r="89" spans="1:14" x14ac:dyDescent="0.25">
      <c r="A89" s="35" t="s">
        <v>302</v>
      </c>
      <c r="B89" s="31">
        <v>4</v>
      </c>
      <c r="C89" s="31">
        <v>2</v>
      </c>
      <c r="D89" s="31">
        <v>9</v>
      </c>
      <c r="E89" s="31">
        <v>1</v>
      </c>
      <c r="F89" s="31">
        <v>3</v>
      </c>
      <c r="G89" s="31">
        <v>0</v>
      </c>
      <c r="H89" s="31">
        <v>1</v>
      </c>
      <c r="I89" s="31">
        <v>0</v>
      </c>
      <c r="N89" s="22"/>
    </row>
    <row r="90" spans="1:14" x14ac:dyDescent="0.25">
      <c r="A90" s="35" t="s">
        <v>325</v>
      </c>
      <c r="B90" s="31">
        <v>-1</v>
      </c>
      <c r="C90" s="31">
        <v>6</v>
      </c>
      <c r="D90" s="31">
        <v>9</v>
      </c>
      <c r="E90" s="31">
        <v>1</v>
      </c>
      <c r="F90" s="31">
        <v>6</v>
      </c>
      <c r="G90" s="31">
        <v>0</v>
      </c>
      <c r="H90" s="31">
        <v>0</v>
      </c>
      <c r="I90" s="31">
        <v>3</v>
      </c>
      <c r="N90" s="22"/>
    </row>
    <row r="91" spans="1:14" x14ac:dyDescent="0.25">
      <c r="A91" s="35" t="s">
        <v>115</v>
      </c>
      <c r="B91" s="31">
        <v>5</v>
      </c>
      <c r="C91" s="31">
        <v>6</v>
      </c>
      <c r="D91" s="31">
        <v>9</v>
      </c>
      <c r="E91" s="31">
        <v>0</v>
      </c>
      <c r="F91" s="31">
        <v>5</v>
      </c>
      <c r="G91" s="31">
        <v>46055</v>
      </c>
      <c r="H91" s="31">
        <v>0</v>
      </c>
      <c r="I91" s="31">
        <v>4</v>
      </c>
      <c r="N91" s="22"/>
    </row>
    <row r="92" spans="1:14" x14ac:dyDescent="0.25">
      <c r="A92" s="35" t="s">
        <v>210</v>
      </c>
      <c r="B92" s="31">
        <v>6</v>
      </c>
      <c r="C92" s="31">
        <v>2</v>
      </c>
      <c r="D92" s="31">
        <v>9</v>
      </c>
      <c r="E92" s="31">
        <v>4</v>
      </c>
      <c r="F92" s="31">
        <v>6</v>
      </c>
      <c r="G92" s="31">
        <v>0</v>
      </c>
      <c r="H92" s="31">
        <v>1</v>
      </c>
      <c r="I92" s="31">
        <v>0</v>
      </c>
      <c r="N92" s="22"/>
    </row>
    <row r="93" spans="1:14" x14ac:dyDescent="0.25">
      <c r="A93" s="35" t="s">
        <v>117</v>
      </c>
      <c r="B93" s="31">
        <v>5</v>
      </c>
      <c r="C93" s="31">
        <v>2</v>
      </c>
      <c r="D93" s="31">
        <v>9</v>
      </c>
      <c r="E93" s="31">
        <v>1</v>
      </c>
      <c r="F93" s="31">
        <v>5</v>
      </c>
      <c r="G93" s="31">
        <v>0</v>
      </c>
      <c r="H93" s="31">
        <v>0</v>
      </c>
      <c r="I93" s="31">
        <v>4</v>
      </c>
      <c r="N93" s="22"/>
    </row>
    <row r="94" spans="1:14" x14ac:dyDescent="0.25">
      <c r="A94" s="35" t="s">
        <v>211</v>
      </c>
      <c r="B94" s="31">
        <v>-1</v>
      </c>
      <c r="C94" s="31">
        <v>4</v>
      </c>
      <c r="D94" s="31">
        <v>9</v>
      </c>
      <c r="E94" s="31">
        <v>1</v>
      </c>
      <c r="F94" s="31">
        <v>6</v>
      </c>
      <c r="G94" s="31">
        <v>46051</v>
      </c>
      <c r="H94" s="31">
        <v>0</v>
      </c>
      <c r="I94" s="31">
        <v>4</v>
      </c>
      <c r="N94" s="22"/>
    </row>
    <row r="95" spans="1:14" x14ac:dyDescent="0.25">
      <c r="A95" s="35" t="s">
        <v>250</v>
      </c>
      <c r="B95" s="31">
        <v>2</v>
      </c>
      <c r="C95" s="31">
        <v>2</v>
      </c>
      <c r="D95" s="31">
        <v>9</v>
      </c>
      <c r="E95" s="31">
        <v>1</v>
      </c>
      <c r="F95" s="31">
        <v>3</v>
      </c>
      <c r="G95" s="31">
        <v>0</v>
      </c>
      <c r="H95" s="31">
        <v>3</v>
      </c>
      <c r="I95" s="31">
        <v>0</v>
      </c>
      <c r="N95" s="22"/>
    </row>
    <row r="96" spans="1:14" x14ac:dyDescent="0.25">
      <c r="A96" s="35" t="s">
        <v>212</v>
      </c>
      <c r="B96" s="31">
        <v>7</v>
      </c>
      <c r="C96" s="31">
        <v>4</v>
      </c>
      <c r="D96" s="31">
        <v>9</v>
      </c>
      <c r="E96" s="31">
        <v>1</v>
      </c>
      <c r="F96" s="31">
        <v>5</v>
      </c>
      <c r="G96" s="31">
        <v>0</v>
      </c>
      <c r="H96" s="31">
        <v>0</v>
      </c>
      <c r="I96" s="31">
        <v>4</v>
      </c>
      <c r="N96" s="22"/>
    </row>
    <row r="97" spans="1:14" x14ac:dyDescent="0.25">
      <c r="A97" s="35" t="s">
        <v>254</v>
      </c>
      <c r="B97" s="31">
        <v>5</v>
      </c>
      <c r="C97" s="31">
        <v>2</v>
      </c>
      <c r="D97" s="31">
        <v>9</v>
      </c>
      <c r="E97" s="31">
        <v>2</v>
      </c>
      <c r="F97" s="31">
        <v>3</v>
      </c>
      <c r="G97" s="31">
        <v>0</v>
      </c>
      <c r="H97" s="31">
        <v>2</v>
      </c>
      <c r="I97" s="31">
        <v>0</v>
      </c>
      <c r="N97" s="22"/>
    </row>
    <row r="98" spans="1:14" x14ac:dyDescent="0.25">
      <c r="A98" s="35" t="s">
        <v>119</v>
      </c>
      <c r="B98" s="31">
        <v>7</v>
      </c>
      <c r="C98" s="31">
        <v>2</v>
      </c>
      <c r="D98" s="31">
        <v>9</v>
      </c>
      <c r="E98" s="31">
        <v>1</v>
      </c>
      <c r="F98" s="31">
        <v>5</v>
      </c>
      <c r="G98" s="31">
        <v>0</v>
      </c>
      <c r="H98" s="31">
        <v>0</v>
      </c>
      <c r="I98" s="31">
        <v>4</v>
      </c>
      <c r="N98" s="22"/>
    </row>
    <row r="99" spans="1:14" x14ac:dyDescent="0.25">
      <c r="A99" s="35" t="s">
        <v>256</v>
      </c>
      <c r="B99" s="31">
        <v>5</v>
      </c>
      <c r="C99" s="31">
        <v>4</v>
      </c>
      <c r="D99" s="31">
        <v>9</v>
      </c>
      <c r="E99" s="31">
        <v>1</v>
      </c>
      <c r="F99" s="31">
        <v>5</v>
      </c>
      <c r="G99" s="31">
        <v>0</v>
      </c>
      <c r="H99" s="31">
        <v>0</v>
      </c>
      <c r="I99" s="31">
        <v>4</v>
      </c>
      <c r="N99" s="22"/>
    </row>
    <row r="100" spans="1:14" x14ac:dyDescent="0.25">
      <c r="A100" s="35" t="s">
        <v>121</v>
      </c>
      <c r="B100" s="31">
        <v>5</v>
      </c>
      <c r="C100" s="31">
        <v>2</v>
      </c>
      <c r="D100" s="31">
        <v>9</v>
      </c>
      <c r="E100" s="31">
        <v>1</v>
      </c>
      <c r="F100" s="31">
        <v>9</v>
      </c>
      <c r="G100" s="31">
        <v>0</v>
      </c>
      <c r="H100" s="31">
        <v>1</v>
      </c>
      <c r="I100" s="31">
        <v>0</v>
      </c>
      <c r="N100" s="22"/>
    </row>
    <row r="101" spans="1:14" x14ac:dyDescent="0.25">
      <c r="A101" s="35" t="s">
        <v>258</v>
      </c>
      <c r="B101" s="31">
        <v>1</v>
      </c>
      <c r="C101" s="31">
        <v>2</v>
      </c>
      <c r="D101" s="31">
        <v>9</v>
      </c>
      <c r="E101" s="31">
        <v>1</v>
      </c>
      <c r="F101" s="31">
        <v>6</v>
      </c>
      <c r="G101" s="31">
        <v>0</v>
      </c>
      <c r="H101" s="31">
        <v>2</v>
      </c>
      <c r="I101" s="31">
        <v>0</v>
      </c>
      <c r="N101" s="22"/>
    </row>
    <row r="102" spans="1:14" x14ac:dyDescent="0.25">
      <c r="A102" s="35" t="s">
        <v>215</v>
      </c>
      <c r="B102" s="31">
        <v>2</v>
      </c>
      <c r="C102" s="31">
        <v>2</v>
      </c>
      <c r="D102" s="31">
        <v>9</v>
      </c>
      <c r="E102" s="31">
        <v>1</v>
      </c>
      <c r="F102" s="31">
        <v>3</v>
      </c>
      <c r="G102" s="31">
        <v>0</v>
      </c>
      <c r="H102" s="31">
        <v>1</v>
      </c>
      <c r="I102" s="31">
        <v>0</v>
      </c>
      <c r="N102" s="22"/>
    </row>
    <row r="103" spans="1:14" x14ac:dyDescent="0.25">
      <c r="A103" s="35" t="s">
        <v>161</v>
      </c>
      <c r="B103" s="31">
        <v>6</v>
      </c>
      <c r="C103" s="31">
        <v>2</v>
      </c>
      <c r="D103" s="31">
        <v>9</v>
      </c>
      <c r="E103" s="31">
        <v>1</v>
      </c>
      <c r="F103" s="31">
        <v>8</v>
      </c>
      <c r="G103" s="31">
        <v>46052</v>
      </c>
      <c r="H103" s="31">
        <v>1</v>
      </c>
      <c r="I103" s="31">
        <v>0</v>
      </c>
      <c r="N103" s="22"/>
    </row>
    <row r="104" spans="1:14" x14ac:dyDescent="0.25">
      <c r="A104" s="35" t="s">
        <v>151</v>
      </c>
      <c r="B104" s="31">
        <v>5</v>
      </c>
      <c r="C104" s="31">
        <v>2</v>
      </c>
      <c r="D104" s="31">
        <v>9</v>
      </c>
      <c r="E104" s="31">
        <v>1</v>
      </c>
      <c r="F104" s="31">
        <v>5</v>
      </c>
      <c r="G104" s="31">
        <v>0</v>
      </c>
      <c r="H104" s="31">
        <v>0</v>
      </c>
      <c r="I104" s="31">
        <v>4</v>
      </c>
      <c r="N104" s="22"/>
    </row>
    <row r="105" spans="1:14" x14ac:dyDescent="0.25">
      <c r="A105" s="35" t="s">
        <v>163</v>
      </c>
      <c r="B105" s="31">
        <v>4</v>
      </c>
      <c r="C105" s="31">
        <v>2</v>
      </c>
      <c r="D105" s="31">
        <v>9</v>
      </c>
      <c r="E105" s="31">
        <v>1</v>
      </c>
      <c r="F105" s="31">
        <v>0</v>
      </c>
      <c r="G105" s="31">
        <v>0</v>
      </c>
      <c r="H105" s="31">
        <v>2</v>
      </c>
      <c r="I105" s="31">
        <v>4</v>
      </c>
      <c r="N105" s="22"/>
    </row>
    <row r="106" spans="1:14" x14ac:dyDescent="0.25">
      <c r="A106" s="35" t="s">
        <v>217</v>
      </c>
      <c r="B106" s="31">
        <v>2</v>
      </c>
      <c r="C106" s="31">
        <v>2</v>
      </c>
      <c r="D106" s="31">
        <v>9</v>
      </c>
      <c r="E106" s="31">
        <v>1</v>
      </c>
      <c r="F106" s="31">
        <v>6</v>
      </c>
      <c r="G106" s="31">
        <v>0</v>
      </c>
      <c r="H106" s="31">
        <v>1</v>
      </c>
      <c r="I106" s="31">
        <v>0</v>
      </c>
      <c r="N106" s="22"/>
    </row>
    <row r="107" spans="1:14" x14ac:dyDescent="0.25">
      <c r="A107" s="35" t="s">
        <v>164</v>
      </c>
      <c r="B107" s="31">
        <v>6</v>
      </c>
      <c r="C107" s="31">
        <v>2</v>
      </c>
      <c r="D107" s="31">
        <v>9</v>
      </c>
      <c r="E107" s="31">
        <v>0</v>
      </c>
      <c r="F107" s="31">
        <v>9</v>
      </c>
      <c r="G107" s="31">
        <v>46059</v>
      </c>
      <c r="H107" s="31">
        <v>2</v>
      </c>
      <c r="I107" s="31">
        <v>0</v>
      </c>
      <c r="N107" s="22"/>
    </row>
    <row r="108" spans="1:14" x14ac:dyDescent="0.25">
      <c r="A108" s="35" t="s">
        <v>219</v>
      </c>
      <c r="B108" s="31">
        <v>-1</v>
      </c>
      <c r="C108" s="31">
        <v>6</v>
      </c>
      <c r="D108" s="31">
        <v>9</v>
      </c>
      <c r="E108" s="31">
        <v>2</v>
      </c>
      <c r="F108" s="31">
        <v>3</v>
      </c>
      <c r="G108" s="31">
        <v>0</v>
      </c>
      <c r="H108" s="31">
        <v>0</v>
      </c>
      <c r="I108" s="31">
        <v>3</v>
      </c>
      <c r="N108" s="22"/>
    </row>
    <row r="109" spans="1:14" x14ac:dyDescent="0.25">
      <c r="A109" s="35" t="s">
        <v>266</v>
      </c>
      <c r="B109" s="31">
        <v>1</v>
      </c>
      <c r="C109" s="31">
        <v>2</v>
      </c>
      <c r="D109" s="31">
        <v>9</v>
      </c>
      <c r="E109" s="31">
        <v>1</v>
      </c>
      <c r="F109" s="31">
        <v>6</v>
      </c>
      <c r="G109" s="31">
        <v>0</v>
      </c>
      <c r="H109" s="31">
        <v>2</v>
      </c>
      <c r="I109" s="31">
        <v>0</v>
      </c>
      <c r="N109" s="22"/>
    </row>
    <row r="110" spans="1:14" x14ac:dyDescent="0.25">
      <c r="A110" s="35" t="s">
        <v>152</v>
      </c>
      <c r="B110" s="31">
        <v>-1</v>
      </c>
      <c r="C110" s="31">
        <v>7</v>
      </c>
      <c r="D110" s="31">
        <v>9</v>
      </c>
      <c r="E110" s="31">
        <v>4</v>
      </c>
      <c r="F110" s="31">
        <v>6</v>
      </c>
      <c r="G110" s="31">
        <v>46052</v>
      </c>
      <c r="H110" s="31">
        <v>0</v>
      </c>
      <c r="I110" s="31">
        <v>4</v>
      </c>
      <c r="N110" s="22"/>
    </row>
    <row r="111" spans="1:14" x14ac:dyDescent="0.25">
      <c r="A111" s="35" t="s">
        <v>268</v>
      </c>
      <c r="B111" s="31">
        <v>2</v>
      </c>
      <c r="C111" s="31">
        <v>2</v>
      </c>
      <c r="D111" s="31">
        <v>9</v>
      </c>
      <c r="E111" s="31">
        <v>1</v>
      </c>
      <c r="F111" s="31">
        <v>3</v>
      </c>
      <c r="G111" s="31">
        <v>0</v>
      </c>
      <c r="H111" s="31">
        <v>1</v>
      </c>
      <c r="I111" s="31">
        <v>0</v>
      </c>
      <c r="N111" s="22"/>
    </row>
    <row r="112" spans="1:14" x14ac:dyDescent="0.25">
      <c r="A112" s="35" t="s">
        <v>222</v>
      </c>
      <c r="B112" s="31">
        <v>0</v>
      </c>
      <c r="C112" s="31">
        <v>6</v>
      </c>
      <c r="D112" s="31">
        <v>9</v>
      </c>
      <c r="E112" s="31">
        <v>0</v>
      </c>
      <c r="F112" s="31">
        <v>6</v>
      </c>
      <c r="G112" s="31">
        <v>46055</v>
      </c>
      <c r="H112" s="31">
        <v>2</v>
      </c>
      <c r="I112" s="31">
        <v>0</v>
      </c>
      <c r="N112" s="22"/>
    </row>
    <row r="113" spans="1:14" x14ac:dyDescent="0.25">
      <c r="A113" s="35" t="s">
        <v>272</v>
      </c>
      <c r="B113" s="31">
        <v>7</v>
      </c>
      <c r="C113" s="31">
        <v>2</v>
      </c>
      <c r="D113" s="31">
        <v>9</v>
      </c>
      <c r="E113" s="31">
        <v>1</v>
      </c>
      <c r="F113" s="31">
        <v>9</v>
      </c>
      <c r="G113" s="31">
        <v>46052</v>
      </c>
      <c r="H113" s="31">
        <v>0</v>
      </c>
      <c r="I113" s="31">
        <v>4</v>
      </c>
      <c r="N113" s="22"/>
    </row>
    <row r="114" spans="1:14" x14ac:dyDescent="0.25">
      <c r="A114" s="35" t="s">
        <v>223</v>
      </c>
      <c r="B114" s="31">
        <v>6</v>
      </c>
      <c r="C114" s="31">
        <v>2</v>
      </c>
      <c r="D114" s="31">
        <v>9</v>
      </c>
      <c r="E114" s="31">
        <v>5</v>
      </c>
      <c r="F114" s="31">
        <v>6</v>
      </c>
      <c r="G114" s="31">
        <v>0</v>
      </c>
      <c r="H114" s="31">
        <v>3</v>
      </c>
      <c r="I114" s="31">
        <v>0</v>
      </c>
      <c r="N114" s="22"/>
    </row>
    <row r="115" spans="1:14" x14ac:dyDescent="0.25">
      <c r="A115" s="35" t="s">
        <v>276</v>
      </c>
      <c r="B115" s="31">
        <v>7</v>
      </c>
      <c r="C115" s="31">
        <v>4</v>
      </c>
      <c r="D115" s="31">
        <v>9</v>
      </c>
      <c r="E115" s="31">
        <v>1</v>
      </c>
      <c r="F115" s="31">
        <v>8</v>
      </c>
      <c r="G115" s="31">
        <v>46052</v>
      </c>
      <c r="H115" s="31">
        <v>0</v>
      </c>
      <c r="I115" s="31">
        <v>4</v>
      </c>
      <c r="N115" s="22"/>
    </row>
    <row r="116" spans="1:14" x14ac:dyDescent="0.25">
      <c r="A116" s="35" t="s">
        <v>102</v>
      </c>
      <c r="B116" s="31">
        <v>7</v>
      </c>
      <c r="C116" s="31">
        <v>2</v>
      </c>
      <c r="D116" s="31">
        <v>9</v>
      </c>
      <c r="E116" s="31">
        <v>3</v>
      </c>
      <c r="F116" s="31">
        <v>9</v>
      </c>
      <c r="G116" s="31">
        <v>0</v>
      </c>
      <c r="H116" s="31">
        <v>0</v>
      </c>
      <c r="I116" s="31">
        <v>4</v>
      </c>
      <c r="N116" s="22"/>
    </row>
    <row r="117" spans="1:14" x14ac:dyDescent="0.25">
      <c r="A117" s="35" t="s">
        <v>132</v>
      </c>
      <c r="B117" s="31">
        <v>-1</v>
      </c>
      <c r="C117" s="31">
        <v>6</v>
      </c>
      <c r="D117" s="31">
        <v>9</v>
      </c>
      <c r="E117" s="31">
        <v>0</v>
      </c>
      <c r="F117" s="31">
        <v>5</v>
      </c>
      <c r="G117" s="31">
        <v>46057</v>
      </c>
      <c r="H117" s="31">
        <v>0</v>
      </c>
      <c r="I117" s="31">
        <v>4</v>
      </c>
      <c r="N117" s="22"/>
    </row>
    <row r="118" spans="1:14" x14ac:dyDescent="0.25">
      <c r="A118" s="35" t="s">
        <v>125</v>
      </c>
      <c r="B118" s="31">
        <v>-1</v>
      </c>
      <c r="C118" s="31">
        <v>6</v>
      </c>
      <c r="D118" s="31">
        <v>9</v>
      </c>
      <c r="E118" s="31">
        <v>2</v>
      </c>
      <c r="F118" s="31">
        <v>6</v>
      </c>
      <c r="G118" s="31">
        <v>46052</v>
      </c>
      <c r="H118" s="31">
        <v>0</v>
      </c>
      <c r="I118" s="31">
        <v>4</v>
      </c>
      <c r="N118" s="22"/>
    </row>
    <row r="119" spans="1:14" x14ac:dyDescent="0.25">
      <c r="A119" s="35" t="s">
        <v>281</v>
      </c>
      <c r="B119" s="31">
        <v>3</v>
      </c>
      <c r="C119" s="31">
        <v>2</v>
      </c>
      <c r="D119" s="31">
        <v>9</v>
      </c>
      <c r="E119" s="31">
        <v>0</v>
      </c>
      <c r="F119" s="31">
        <v>5</v>
      </c>
      <c r="G119" s="31">
        <v>0</v>
      </c>
      <c r="H119" s="31">
        <v>1</v>
      </c>
      <c r="I119" s="31">
        <v>4</v>
      </c>
      <c r="N119" s="22"/>
    </row>
    <row r="120" spans="1:14" x14ac:dyDescent="0.25">
      <c r="A120" s="35" t="s">
        <v>227</v>
      </c>
      <c r="B120" s="31">
        <v>5</v>
      </c>
      <c r="C120" s="31">
        <v>2</v>
      </c>
      <c r="D120" s="31">
        <v>9</v>
      </c>
      <c r="E120" s="31">
        <v>1</v>
      </c>
      <c r="F120" s="31">
        <v>5</v>
      </c>
      <c r="G120" s="31">
        <v>0</v>
      </c>
      <c r="H120" s="31">
        <v>1</v>
      </c>
      <c r="I120" s="31">
        <v>0</v>
      </c>
      <c r="N120" s="22"/>
    </row>
    <row r="121" spans="1:14" x14ac:dyDescent="0.25">
      <c r="A121" s="35" t="s">
        <v>284</v>
      </c>
      <c r="B121" s="31">
        <v>5</v>
      </c>
      <c r="C121" s="31">
        <v>2</v>
      </c>
      <c r="D121" s="31">
        <v>9</v>
      </c>
      <c r="E121" s="31">
        <v>0</v>
      </c>
      <c r="F121" s="31">
        <v>9</v>
      </c>
      <c r="G121" s="31">
        <v>46057</v>
      </c>
      <c r="H121" s="31">
        <v>1</v>
      </c>
      <c r="I121" s="31">
        <v>0</v>
      </c>
      <c r="N121" s="22"/>
    </row>
    <row r="122" spans="1:14" x14ac:dyDescent="0.25">
      <c r="A122" s="35" t="s">
        <v>228</v>
      </c>
      <c r="B122" s="31">
        <v>8</v>
      </c>
      <c r="C122" s="31">
        <v>2</v>
      </c>
      <c r="D122" s="31">
        <v>9</v>
      </c>
      <c r="E122" s="31">
        <v>2</v>
      </c>
      <c r="F122" s="31">
        <v>3</v>
      </c>
      <c r="G122" s="31">
        <v>0</v>
      </c>
      <c r="H122" s="31">
        <v>2</v>
      </c>
      <c r="I122" s="31">
        <v>0</v>
      </c>
      <c r="N122" s="22"/>
    </row>
    <row r="123" spans="1:14" x14ac:dyDescent="0.25">
      <c r="A123" s="35" t="s">
        <v>135</v>
      </c>
      <c r="B123" s="31">
        <v>4</v>
      </c>
      <c r="C123" s="31">
        <v>2</v>
      </c>
      <c r="D123" s="31">
        <v>9</v>
      </c>
      <c r="E123" s="31">
        <v>1</v>
      </c>
      <c r="F123" s="31">
        <v>6</v>
      </c>
      <c r="G123" s="31">
        <v>0</v>
      </c>
      <c r="H123" s="31">
        <v>0</v>
      </c>
      <c r="I123" s="31">
        <v>4</v>
      </c>
      <c r="N123" s="22"/>
    </row>
    <row r="124" spans="1:14" x14ac:dyDescent="0.25">
      <c r="A124" s="35" t="s">
        <v>230</v>
      </c>
      <c r="B124" s="31">
        <v>1</v>
      </c>
      <c r="C124" s="31">
        <v>2</v>
      </c>
      <c r="D124" s="31">
        <v>9</v>
      </c>
      <c r="E124" s="31">
        <v>0</v>
      </c>
      <c r="F124" s="31">
        <v>6</v>
      </c>
      <c r="G124" s="31">
        <v>0</v>
      </c>
      <c r="H124" s="31">
        <v>1</v>
      </c>
      <c r="I124" s="31">
        <v>4</v>
      </c>
      <c r="N124" s="22"/>
    </row>
    <row r="125" spans="1:14" x14ac:dyDescent="0.25">
      <c r="A125" s="35" t="s">
        <v>295</v>
      </c>
      <c r="B125" s="31">
        <v>7</v>
      </c>
      <c r="C125" s="31">
        <v>2</v>
      </c>
      <c r="D125" s="31">
        <v>9</v>
      </c>
      <c r="E125" s="31">
        <v>1</v>
      </c>
      <c r="F125" s="31">
        <v>5</v>
      </c>
      <c r="G125" s="31">
        <v>0</v>
      </c>
      <c r="H125" s="31">
        <v>0</v>
      </c>
      <c r="I125" s="31">
        <v>4</v>
      </c>
      <c r="N125" s="22"/>
    </row>
    <row r="126" spans="1:14" x14ac:dyDescent="0.25">
      <c r="A126" s="35" t="s">
        <v>234</v>
      </c>
      <c r="B126" s="31">
        <v>5</v>
      </c>
      <c r="C126" s="31">
        <v>2</v>
      </c>
      <c r="D126" s="31">
        <v>9</v>
      </c>
      <c r="E126" s="31">
        <v>2</v>
      </c>
      <c r="F126" s="31">
        <v>1</v>
      </c>
      <c r="G126" s="31">
        <v>0</v>
      </c>
      <c r="H126" s="31">
        <v>1</v>
      </c>
      <c r="I126" s="31">
        <v>0</v>
      </c>
      <c r="N126" s="22"/>
    </row>
    <row r="127" spans="1:14" x14ac:dyDescent="0.25">
      <c r="A127" s="35" t="s">
        <v>173</v>
      </c>
      <c r="B127" s="31">
        <v>1</v>
      </c>
      <c r="C127" s="31">
        <v>2</v>
      </c>
      <c r="D127" s="31">
        <v>9</v>
      </c>
      <c r="E127" s="31">
        <v>1</v>
      </c>
      <c r="F127" s="31">
        <v>9</v>
      </c>
      <c r="G127" s="31">
        <v>46057</v>
      </c>
      <c r="H127" s="31">
        <v>0</v>
      </c>
      <c r="I127" s="31">
        <v>0</v>
      </c>
      <c r="N127" s="22"/>
    </row>
    <row r="128" spans="1:14" x14ac:dyDescent="0.25">
      <c r="A128" s="35" t="s">
        <v>235</v>
      </c>
      <c r="B128" s="31">
        <v>-1</v>
      </c>
      <c r="C128" s="31">
        <v>4</v>
      </c>
      <c r="D128" s="31">
        <v>9</v>
      </c>
      <c r="E128" s="31">
        <v>0</v>
      </c>
      <c r="F128" s="31">
        <v>2</v>
      </c>
      <c r="G128" s="31">
        <v>0</v>
      </c>
      <c r="H128" s="31">
        <v>4</v>
      </c>
      <c r="I128" s="31">
        <v>2</v>
      </c>
      <c r="N128" s="22"/>
    </row>
    <row r="129" spans="1:14" x14ac:dyDescent="0.25">
      <c r="A129" s="35" t="s">
        <v>174</v>
      </c>
      <c r="B129" s="31">
        <v>2</v>
      </c>
      <c r="C129" s="31">
        <v>2</v>
      </c>
      <c r="D129" s="31">
        <v>9</v>
      </c>
      <c r="E129" s="31">
        <v>2</v>
      </c>
      <c r="F129" s="31">
        <v>8</v>
      </c>
      <c r="G129" s="31">
        <v>0</v>
      </c>
      <c r="H129" s="31">
        <v>1</v>
      </c>
      <c r="I129" s="31">
        <v>0</v>
      </c>
      <c r="N129" s="22"/>
    </row>
    <row r="130" spans="1:14" x14ac:dyDescent="0.25">
      <c r="A130" s="35" t="s">
        <v>240</v>
      </c>
      <c r="B130" s="31">
        <v>4</v>
      </c>
      <c r="C130" s="31">
        <v>4</v>
      </c>
      <c r="D130" s="31">
        <v>9</v>
      </c>
      <c r="E130" s="31">
        <v>5</v>
      </c>
      <c r="F130" s="31">
        <v>0</v>
      </c>
      <c r="G130" s="31">
        <v>46062</v>
      </c>
      <c r="H130" s="31">
        <v>1</v>
      </c>
      <c r="I130" s="31">
        <v>0</v>
      </c>
      <c r="N130" s="22"/>
    </row>
    <row r="131" spans="1:14" x14ac:dyDescent="0.25">
      <c r="A131" s="35" t="s">
        <v>305</v>
      </c>
      <c r="B131" s="31">
        <v>-1</v>
      </c>
      <c r="C131" s="31">
        <v>6</v>
      </c>
      <c r="D131" s="31">
        <v>9</v>
      </c>
      <c r="E131" s="31">
        <v>1</v>
      </c>
      <c r="F131" s="31">
        <v>6</v>
      </c>
      <c r="G131" s="31">
        <v>0</v>
      </c>
      <c r="H131" s="31">
        <v>4</v>
      </c>
      <c r="I131" s="31">
        <v>0</v>
      </c>
      <c r="N131" s="22"/>
    </row>
    <row r="132" spans="1:14" x14ac:dyDescent="0.25">
      <c r="A132" s="35" t="s">
        <v>242</v>
      </c>
      <c r="B132" s="31">
        <v>7</v>
      </c>
      <c r="C132" s="31">
        <v>2</v>
      </c>
      <c r="D132" s="31">
        <v>9</v>
      </c>
      <c r="E132" s="31">
        <v>1</v>
      </c>
      <c r="F132" s="31">
        <v>5</v>
      </c>
      <c r="G132" s="31">
        <v>46051</v>
      </c>
      <c r="H132" s="31">
        <v>0</v>
      </c>
      <c r="I132" s="31">
        <v>4</v>
      </c>
      <c r="N132" s="22"/>
    </row>
    <row r="133" spans="1:14" x14ac:dyDescent="0.25">
      <c r="A133" s="35" t="s">
        <v>312</v>
      </c>
      <c r="B133" s="31">
        <v>6</v>
      </c>
      <c r="C133" s="31">
        <v>2</v>
      </c>
      <c r="D133" s="31">
        <v>9</v>
      </c>
      <c r="E133" s="31">
        <v>4</v>
      </c>
      <c r="F133" s="31">
        <v>0</v>
      </c>
      <c r="G133" s="31">
        <v>46059</v>
      </c>
      <c r="H133" s="31">
        <v>1</v>
      </c>
      <c r="I133" s="31">
        <v>0</v>
      </c>
      <c r="N133" s="22"/>
    </row>
    <row r="134" spans="1:14" x14ac:dyDescent="0.25">
      <c r="A134" s="35" t="s">
        <v>244</v>
      </c>
      <c r="B134" s="31">
        <v>2</v>
      </c>
      <c r="C134" s="31">
        <v>2</v>
      </c>
      <c r="D134" s="31">
        <v>9</v>
      </c>
      <c r="E134" s="31">
        <v>1</v>
      </c>
      <c r="F134" s="31">
        <v>3</v>
      </c>
      <c r="G134" s="31">
        <v>0</v>
      </c>
      <c r="H134" s="31">
        <v>1</v>
      </c>
      <c r="I134" s="31">
        <v>0</v>
      </c>
      <c r="N134" s="22"/>
    </row>
    <row r="135" spans="1:14" x14ac:dyDescent="0.25">
      <c r="A135" s="35" t="s">
        <v>176</v>
      </c>
      <c r="B135" s="31">
        <v>4</v>
      </c>
      <c r="C135" s="31">
        <v>2</v>
      </c>
      <c r="D135" s="31">
        <v>9</v>
      </c>
      <c r="E135" s="31">
        <v>1</v>
      </c>
      <c r="F135" s="31">
        <v>9</v>
      </c>
      <c r="G135" s="31">
        <v>0</v>
      </c>
      <c r="H135" s="31">
        <v>0</v>
      </c>
      <c r="I135" s="31">
        <v>4</v>
      </c>
      <c r="N135" s="22"/>
    </row>
    <row r="136" spans="1:14" x14ac:dyDescent="0.25">
      <c r="A136" s="35" t="s">
        <v>103</v>
      </c>
      <c r="B136" s="31">
        <v>-1</v>
      </c>
      <c r="C136" s="31">
        <v>7</v>
      </c>
      <c r="D136" s="31">
        <v>9</v>
      </c>
      <c r="E136" s="31">
        <v>0</v>
      </c>
      <c r="F136" s="31">
        <v>4</v>
      </c>
      <c r="G136" s="31">
        <v>46056</v>
      </c>
      <c r="H136" s="31">
        <v>0</v>
      </c>
      <c r="I136" s="31">
        <v>4</v>
      </c>
      <c r="N136" s="22"/>
    </row>
    <row r="137" spans="1:14" x14ac:dyDescent="0.25">
      <c r="A137" s="35" t="s">
        <v>248</v>
      </c>
      <c r="B137" s="31">
        <v>-1</v>
      </c>
      <c r="C137" s="31">
        <v>4</v>
      </c>
      <c r="D137" s="31">
        <v>9</v>
      </c>
      <c r="E137" s="31">
        <v>1</v>
      </c>
      <c r="F137" s="31">
        <v>6</v>
      </c>
      <c r="G137" s="31">
        <v>46051</v>
      </c>
      <c r="H137" s="31">
        <v>0</v>
      </c>
      <c r="I137" s="31">
        <v>4</v>
      </c>
      <c r="N137" s="22"/>
    </row>
    <row r="138" spans="1:14" x14ac:dyDescent="0.25">
      <c r="A138" s="35" t="s">
        <v>851</v>
      </c>
      <c r="B138" s="31">
        <v>4</v>
      </c>
      <c r="C138" s="31">
        <v>4</v>
      </c>
      <c r="D138" s="31">
        <v>9</v>
      </c>
      <c r="E138" s="31">
        <v>2</v>
      </c>
      <c r="F138" s="31">
        <v>9</v>
      </c>
      <c r="G138" s="31">
        <v>0</v>
      </c>
      <c r="H138" s="31">
        <v>0</v>
      </c>
      <c r="I138" s="31">
        <v>4</v>
      </c>
      <c r="N138" s="22"/>
    </row>
    <row r="139" spans="1:14" x14ac:dyDescent="0.25">
      <c r="A139" s="35" t="s">
        <v>209</v>
      </c>
      <c r="B139" s="31">
        <v>7</v>
      </c>
      <c r="C139" s="31">
        <v>4</v>
      </c>
      <c r="D139" s="31">
        <v>9</v>
      </c>
      <c r="E139" s="31">
        <v>2</v>
      </c>
      <c r="F139" s="31">
        <v>5</v>
      </c>
      <c r="G139" s="31">
        <v>0</v>
      </c>
      <c r="H139" s="31">
        <v>2</v>
      </c>
      <c r="I139" s="31">
        <v>0</v>
      </c>
      <c r="N139" s="22"/>
    </row>
    <row r="140" spans="1:14" x14ac:dyDescent="0.25">
      <c r="A140" s="35" t="s">
        <v>213</v>
      </c>
      <c r="B140" s="31">
        <v>2</v>
      </c>
      <c r="C140" s="31">
        <v>2</v>
      </c>
      <c r="D140" s="31">
        <v>9</v>
      </c>
      <c r="E140" s="31">
        <v>1</v>
      </c>
      <c r="F140" s="31">
        <v>3</v>
      </c>
      <c r="G140" s="31">
        <v>0</v>
      </c>
      <c r="H140" s="31">
        <v>1</v>
      </c>
      <c r="I140" s="31">
        <v>0</v>
      </c>
      <c r="N140" s="22"/>
    </row>
    <row r="141" spans="1:14" x14ac:dyDescent="0.25">
      <c r="A141" s="35" t="s">
        <v>192</v>
      </c>
      <c r="B141" s="31">
        <v>3</v>
      </c>
      <c r="C141" s="31">
        <v>2</v>
      </c>
      <c r="D141" s="31">
        <v>6</v>
      </c>
      <c r="E141" s="31">
        <v>2</v>
      </c>
      <c r="F141" s="31">
        <v>9</v>
      </c>
      <c r="G141" s="31">
        <v>46052</v>
      </c>
      <c r="H141" s="31">
        <v>0</v>
      </c>
      <c r="I141" s="31">
        <v>0</v>
      </c>
      <c r="N141" s="22"/>
    </row>
    <row r="142" spans="1:14" x14ac:dyDescent="0.25">
      <c r="A142" s="35" t="s">
        <v>167</v>
      </c>
      <c r="B142" s="31">
        <v>2</v>
      </c>
      <c r="C142" s="31">
        <v>2</v>
      </c>
      <c r="D142" s="31">
        <v>6</v>
      </c>
      <c r="E142" s="31">
        <v>2</v>
      </c>
      <c r="F142" s="31">
        <v>0</v>
      </c>
      <c r="G142" s="31">
        <v>0</v>
      </c>
      <c r="H142" s="31">
        <v>1</v>
      </c>
      <c r="I142" s="31">
        <v>0</v>
      </c>
      <c r="N142" s="22"/>
    </row>
    <row r="143" spans="1:14" x14ac:dyDescent="0.25">
      <c r="A143" s="35" t="s">
        <v>322</v>
      </c>
      <c r="B143" s="31">
        <v>5</v>
      </c>
      <c r="C143" s="31">
        <v>2</v>
      </c>
      <c r="D143" s="31">
        <v>6</v>
      </c>
      <c r="E143" s="31">
        <v>4</v>
      </c>
      <c r="F143" s="31">
        <v>0</v>
      </c>
      <c r="G143" s="31">
        <v>0</v>
      </c>
      <c r="H143" s="31">
        <v>1</v>
      </c>
      <c r="I143" s="31">
        <v>0</v>
      </c>
      <c r="N143" s="22"/>
    </row>
    <row r="144" spans="1:14" x14ac:dyDescent="0.25">
      <c r="A144" s="35" t="s">
        <v>105</v>
      </c>
      <c r="B144" s="31">
        <v>-1</v>
      </c>
      <c r="C144" s="31">
        <v>7</v>
      </c>
      <c r="D144" s="31">
        <v>6</v>
      </c>
      <c r="E144" s="31">
        <v>0</v>
      </c>
      <c r="F144" s="31">
        <v>6</v>
      </c>
      <c r="G144" s="31">
        <v>0</v>
      </c>
      <c r="H144" s="31">
        <v>0</v>
      </c>
      <c r="I144" s="31">
        <v>4</v>
      </c>
      <c r="N144" s="22"/>
    </row>
    <row r="145" spans="1:14" x14ac:dyDescent="0.25">
      <c r="A145" s="35" t="s">
        <v>122</v>
      </c>
      <c r="B145" s="31">
        <v>-5</v>
      </c>
      <c r="C145" s="31">
        <v>2</v>
      </c>
      <c r="D145" s="31">
        <v>6</v>
      </c>
      <c r="E145" s="31">
        <v>3</v>
      </c>
      <c r="F145" s="31">
        <v>0</v>
      </c>
      <c r="G145" s="31">
        <v>0</v>
      </c>
      <c r="H145" s="31">
        <v>1</v>
      </c>
      <c r="I145" s="31">
        <v>0</v>
      </c>
      <c r="N145" s="22"/>
    </row>
    <row r="146" spans="1:14" x14ac:dyDescent="0.25">
      <c r="A146" s="35" t="s">
        <v>224</v>
      </c>
      <c r="B146" s="31">
        <v>5</v>
      </c>
      <c r="C146" s="31">
        <v>2</v>
      </c>
      <c r="D146" s="31">
        <v>6</v>
      </c>
      <c r="E146" s="31">
        <v>3</v>
      </c>
      <c r="F146" s="31">
        <v>0</v>
      </c>
      <c r="G146" s="31">
        <v>0</v>
      </c>
      <c r="H146" s="31">
        <v>1</v>
      </c>
      <c r="I146" s="31">
        <v>0</v>
      </c>
      <c r="N146" s="22"/>
    </row>
    <row r="147" spans="1:14" x14ac:dyDescent="0.25">
      <c r="A147" s="35" t="s">
        <v>318</v>
      </c>
      <c r="B147" s="31">
        <v>-1</v>
      </c>
      <c r="C147" s="31">
        <v>6</v>
      </c>
      <c r="D147" s="31">
        <v>6</v>
      </c>
      <c r="E147" s="31">
        <v>2</v>
      </c>
      <c r="F147" s="31">
        <v>0</v>
      </c>
      <c r="G147" s="31">
        <v>0</v>
      </c>
      <c r="H147" s="31">
        <v>2</v>
      </c>
      <c r="I147" s="31">
        <v>0</v>
      </c>
      <c r="N147" s="22"/>
    </row>
    <row r="148" spans="1:14" x14ac:dyDescent="0.25">
      <c r="A148" s="35" t="s">
        <v>199</v>
      </c>
      <c r="B148" s="31">
        <v>3</v>
      </c>
      <c r="C148" s="31">
        <v>2</v>
      </c>
      <c r="D148" s="31">
        <v>6</v>
      </c>
      <c r="E148" s="31">
        <v>2</v>
      </c>
      <c r="F148" s="31">
        <v>9</v>
      </c>
      <c r="G148" s="31">
        <v>46052</v>
      </c>
      <c r="H148" s="31">
        <v>0</v>
      </c>
      <c r="I148" s="31">
        <v>0</v>
      </c>
      <c r="N148" s="22"/>
    </row>
    <row r="149" spans="1:14" x14ac:dyDescent="0.25">
      <c r="A149" s="35" t="s">
        <v>328</v>
      </c>
      <c r="B149" s="31">
        <v>8</v>
      </c>
      <c r="C149" s="31">
        <v>2</v>
      </c>
      <c r="D149" s="31">
        <v>6</v>
      </c>
      <c r="E149" s="31">
        <v>1</v>
      </c>
      <c r="F149" s="31">
        <v>0</v>
      </c>
      <c r="G149" s="31">
        <v>46051</v>
      </c>
      <c r="H149" s="31">
        <v>2</v>
      </c>
      <c r="I149" s="31">
        <v>0</v>
      </c>
      <c r="N149" s="22"/>
    </row>
    <row r="150" spans="1:14" x14ac:dyDescent="0.25">
      <c r="A150" s="35" t="s">
        <v>200</v>
      </c>
      <c r="B150" s="31">
        <v>1</v>
      </c>
      <c r="C150" s="31">
        <v>6</v>
      </c>
      <c r="D150" s="31">
        <v>6</v>
      </c>
      <c r="E150" s="31">
        <v>2</v>
      </c>
      <c r="F150" s="31">
        <v>0</v>
      </c>
      <c r="G150" s="31">
        <v>0</v>
      </c>
      <c r="H150" s="31">
        <v>0</v>
      </c>
      <c r="I150" s="31">
        <v>4</v>
      </c>
      <c r="N150" s="22"/>
    </row>
    <row r="151" spans="1:14" x14ac:dyDescent="0.25">
      <c r="A151" s="35" t="s">
        <v>299</v>
      </c>
      <c r="B151" s="31">
        <v>5</v>
      </c>
      <c r="C151" s="31">
        <v>2</v>
      </c>
      <c r="D151" s="31">
        <v>6</v>
      </c>
      <c r="E151" s="31">
        <v>1</v>
      </c>
      <c r="F151" s="31">
        <v>0</v>
      </c>
      <c r="G151" s="31">
        <v>46057</v>
      </c>
      <c r="H151" s="31">
        <v>0</v>
      </c>
      <c r="I151" s="31">
        <v>0</v>
      </c>
      <c r="N151" s="22"/>
    </row>
    <row r="152" spans="1:14" x14ac:dyDescent="0.25">
      <c r="A152" s="35" t="s">
        <v>270</v>
      </c>
      <c r="B152" s="31">
        <v>5</v>
      </c>
      <c r="C152" s="31">
        <v>6</v>
      </c>
      <c r="D152" s="31">
        <v>6</v>
      </c>
      <c r="E152" s="31">
        <v>0</v>
      </c>
      <c r="F152" s="31">
        <v>5</v>
      </c>
      <c r="G152" s="31">
        <v>0</v>
      </c>
      <c r="H152" s="31">
        <v>0</v>
      </c>
      <c r="I152" s="31">
        <v>4</v>
      </c>
      <c r="N152" s="22"/>
    </row>
    <row r="153" spans="1:14" x14ac:dyDescent="0.25">
      <c r="A153" s="35" t="s">
        <v>308</v>
      </c>
      <c r="B153" s="31">
        <v>7</v>
      </c>
      <c r="C153" s="31">
        <v>6</v>
      </c>
      <c r="D153" s="31">
        <v>6</v>
      </c>
      <c r="E153" s="31">
        <v>0</v>
      </c>
      <c r="F153" s="31">
        <v>5</v>
      </c>
      <c r="G153" s="31">
        <v>0</v>
      </c>
      <c r="H153" s="31">
        <v>0</v>
      </c>
      <c r="I153" s="31">
        <v>4</v>
      </c>
      <c r="N153" s="22"/>
    </row>
    <row r="154" spans="1:14" x14ac:dyDescent="0.25">
      <c r="A154" s="35" t="s">
        <v>153</v>
      </c>
      <c r="B154" s="31">
        <v>3</v>
      </c>
      <c r="C154" s="31">
        <v>4</v>
      </c>
      <c r="D154" s="31">
        <v>6</v>
      </c>
      <c r="E154" s="31">
        <v>0</v>
      </c>
      <c r="F154" s="31">
        <v>5</v>
      </c>
      <c r="G154" s="31">
        <v>0</v>
      </c>
      <c r="H154" s="31">
        <v>0</v>
      </c>
      <c r="I154" s="31">
        <v>1</v>
      </c>
      <c r="N154" s="22"/>
    </row>
    <row r="155" spans="1:14" x14ac:dyDescent="0.25">
      <c r="A155" s="35" t="s">
        <v>316</v>
      </c>
      <c r="B155" s="31">
        <v>4</v>
      </c>
      <c r="C155" s="31">
        <v>2</v>
      </c>
      <c r="D155" s="31">
        <v>6</v>
      </c>
      <c r="E155" s="31">
        <v>0</v>
      </c>
      <c r="F155" s="31">
        <v>6</v>
      </c>
      <c r="G155" s="31">
        <v>0</v>
      </c>
      <c r="H155" s="31">
        <v>0</v>
      </c>
      <c r="I155" s="31">
        <v>3</v>
      </c>
      <c r="N155" s="22"/>
    </row>
    <row r="156" spans="1:14" x14ac:dyDescent="0.25">
      <c r="A156" s="35" t="s">
        <v>133</v>
      </c>
      <c r="B156" s="31">
        <v>5</v>
      </c>
      <c r="C156" s="31">
        <v>2</v>
      </c>
      <c r="D156" s="31">
        <v>6</v>
      </c>
      <c r="E156" s="31">
        <v>5</v>
      </c>
      <c r="F156" s="31">
        <v>0</v>
      </c>
      <c r="G156" s="31">
        <v>0</v>
      </c>
      <c r="H156" s="31">
        <v>1</v>
      </c>
      <c r="I156" s="31">
        <v>0</v>
      </c>
      <c r="N156" s="22"/>
    </row>
    <row r="157" spans="1:14" x14ac:dyDescent="0.25">
      <c r="A157" s="35" t="s">
        <v>218</v>
      </c>
      <c r="B157" s="31">
        <v>5</v>
      </c>
      <c r="C157" s="31">
        <v>2</v>
      </c>
      <c r="D157" s="31">
        <v>6</v>
      </c>
      <c r="E157" s="31">
        <v>0</v>
      </c>
      <c r="F157" s="31">
        <v>6</v>
      </c>
      <c r="G157" s="31">
        <v>46050</v>
      </c>
      <c r="H157" s="31">
        <v>2</v>
      </c>
      <c r="I157" s="31">
        <v>0</v>
      </c>
      <c r="N157" s="22"/>
    </row>
    <row r="158" spans="1:14" x14ac:dyDescent="0.25">
      <c r="A158" s="35" t="s">
        <v>232</v>
      </c>
      <c r="B158" s="31">
        <v>4</v>
      </c>
      <c r="C158" s="31">
        <v>2</v>
      </c>
      <c r="D158" s="31">
        <v>6</v>
      </c>
      <c r="E158" s="31">
        <v>2</v>
      </c>
      <c r="F158" s="31">
        <v>0</v>
      </c>
      <c r="G158" s="31">
        <v>0</v>
      </c>
      <c r="H158" s="31">
        <v>2</v>
      </c>
      <c r="I158" s="31">
        <v>0</v>
      </c>
      <c r="N158" s="22"/>
    </row>
    <row r="159" spans="1:14" x14ac:dyDescent="0.25">
      <c r="A159" s="35" t="s">
        <v>171</v>
      </c>
      <c r="B159" s="31">
        <v>6</v>
      </c>
      <c r="C159" s="31">
        <v>2</v>
      </c>
      <c r="D159" s="31">
        <v>6</v>
      </c>
      <c r="E159" s="31">
        <v>4</v>
      </c>
      <c r="F159" s="31">
        <v>0</v>
      </c>
      <c r="G159" s="31">
        <v>0</v>
      </c>
      <c r="H159" s="31">
        <v>1</v>
      </c>
      <c r="I159" s="31">
        <v>0</v>
      </c>
      <c r="N159" s="22"/>
    </row>
    <row r="160" spans="1:14" x14ac:dyDescent="0.25">
      <c r="A160" s="35" t="s">
        <v>203</v>
      </c>
      <c r="B160" s="31">
        <v>5</v>
      </c>
      <c r="C160" s="31">
        <v>2</v>
      </c>
      <c r="D160" s="31">
        <v>6</v>
      </c>
      <c r="E160" s="31">
        <v>2</v>
      </c>
      <c r="F160" s="31">
        <v>5</v>
      </c>
      <c r="G160" s="31">
        <v>0</v>
      </c>
      <c r="H160" s="31">
        <v>0</v>
      </c>
      <c r="I160" s="31">
        <v>0</v>
      </c>
      <c r="N160" s="22"/>
    </row>
    <row r="161" spans="1:14" x14ac:dyDescent="0.25">
      <c r="A161" s="35" t="s">
        <v>221</v>
      </c>
      <c r="B161" s="31">
        <v>-1</v>
      </c>
      <c r="C161" s="31">
        <v>6</v>
      </c>
      <c r="D161" s="31">
        <v>6</v>
      </c>
      <c r="E161" s="31">
        <v>2</v>
      </c>
      <c r="F161" s="31">
        <v>0</v>
      </c>
      <c r="G161" s="31">
        <v>0</v>
      </c>
      <c r="H161" s="31">
        <v>2</v>
      </c>
      <c r="I161" s="31">
        <v>0</v>
      </c>
      <c r="N161" s="22"/>
    </row>
    <row r="162" spans="1:14" x14ac:dyDescent="0.25">
      <c r="A162" s="35" t="s">
        <v>111</v>
      </c>
      <c r="B162" s="31">
        <v>5</v>
      </c>
      <c r="C162" s="31">
        <v>6</v>
      </c>
      <c r="D162" s="31">
        <v>6</v>
      </c>
      <c r="E162" s="31">
        <v>0</v>
      </c>
      <c r="F162" s="31">
        <v>5</v>
      </c>
      <c r="G162" s="31">
        <v>0</v>
      </c>
      <c r="H162" s="31">
        <v>0</v>
      </c>
      <c r="I162" s="31">
        <v>4</v>
      </c>
      <c r="N162" s="22"/>
    </row>
    <row r="163" spans="1:14" x14ac:dyDescent="0.25">
      <c r="A163" s="35" t="s">
        <v>157</v>
      </c>
      <c r="B163" s="31">
        <v>3</v>
      </c>
      <c r="C163" s="31">
        <v>2</v>
      </c>
      <c r="D163" s="31">
        <v>6</v>
      </c>
      <c r="E163" s="31">
        <v>4</v>
      </c>
      <c r="F163" s="31">
        <v>0</v>
      </c>
      <c r="G163" s="31">
        <v>0</v>
      </c>
      <c r="H163" s="31">
        <v>1</v>
      </c>
      <c r="I163" s="31">
        <v>0</v>
      </c>
      <c r="N163" s="22"/>
    </row>
    <row r="164" spans="1:14" x14ac:dyDescent="0.25">
      <c r="A164" s="35" t="s">
        <v>237</v>
      </c>
      <c r="B164" s="31">
        <v>2</v>
      </c>
      <c r="C164" s="31">
        <v>2</v>
      </c>
      <c r="D164" s="31">
        <v>6</v>
      </c>
      <c r="E164" s="31">
        <v>2</v>
      </c>
      <c r="F164" s="31">
        <v>0</v>
      </c>
      <c r="G164" s="31">
        <v>0</v>
      </c>
      <c r="H164" s="31">
        <v>2</v>
      </c>
      <c r="I164" s="31">
        <v>0</v>
      </c>
      <c r="N164" s="22"/>
    </row>
    <row r="165" spans="1:14" x14ac:dyDescent="0.25">
      <c r="A165" s="35" t="s">
        <v>301</v>
      </c>
      <c r="B165" s="31">
        <v>-1</v>
      </c>
      <c r="C165" s="31">
        <v>6</v>
      </c>
      <c r="D165" s="31">
        <v>6</v>
      </c>
      <c r="E165" s="31">
        <v>3</v>
      </c>
      <c r="F165" s="31">
        <v>0</v>
      </c>
      <c r="G165" s="31">
        <v>0</v>
      </c>
      <c r="H165" s="31">
        <v>4</v>
      </c>
      <c r="I165" s="31">
        <v>0</v>
      </c>
      <c r="N165" s="22"/>
    </row>
    <row r="166" spans="1:14" x14ac:dyDescent="0.25">
      <c r="A166" s="35" t="s">
        <v>239</v>
      </c>
      <c r="B166" s="31">
        <v>4</v>
      </c>
      <c r="C166" s="31">
        <v>2</v>
      </c>
      <c r="D166" s="31">
        <v>6</v>
      </c>
      <c r="E166" s="31">
        <v>1</v>
      </c>
      <c r="F166" s="31">
        <v>0</v>
      </c>
      <c r="G166" s="31">
        <v>0</v>
      </c>
      <c r="H166" s="31">
        <v>0</v>
      </c>
      <c r="I166" s="31">
        <v>4</v>
      </c>
      <c r="N166" s="22"/>
    </row>
    <row r="167" spans="1:14" x14ac:dyDescent="0.25">
      <c r="A167" s="35" t="s">
        <v>190</v>
      </c>
      <c r="B167" s="31">
        <v>3</v>
      </c>
      <c r="C167" s="31">
        <v>2</v>
      </c>
      <c r="D167" s="31">
        <v>6</v>
      </c>
      <c r="E167" s="31">
        <v>2</v>
      </c>
      <c r="F167" s="31">
        <v>9</v>
      </c>
      <c r="G167" s="31">
        <v>46052</v>
      </c>
      <c r="H167" s="31">
        <v>0</v>
      </c>
      <c r="I167" s="31">
        <v>0</v>
      </c>
      <c r="N167" s="22"/>
    </row>
    <row r="168" spans="1:14" x14ac:dyDescent="0.25">
      <c r="A168" s="35" t="s">
        <v>280</v>
      </c>
      <c r="B168" s="31">
        <v>7</v>
      </c>
      <c r="C168" s="31">
        <v>2</v>
      </c>
      <c r="D168" s="31">
        <v>6</v>
      </c>
      <c r="E168" s="31">
        <v>4</v>
      </c>
      <c r="F168" s="31">
        <v>0</v>
      </c>
      <c r="G168" s="31">
        <v>0</v>
      </c>
      <c r="H168" s="31">
        <v>1</v>
      </c>
      <c r="I168" s="31">
        <v>0</v>
      </c>
      <c r="N168" s="22"/>
    </row>
    <row r="169" spans="1:14" x14ac:dyDescent="0.25">
      <c r="A169" s="35" t="s">
        <v>310</v>
      </c>
      <c r="B169" s="31">
        <v>5</v>
      </c>
      <c r="C169" s="31">
        <v>6</v>
      </c>
      <c r="D169" s="31">
        <v>6</v>
      </c>
      <c r="E169" s="31">
        <v>1</v>
      </c>
      <c r="F169" s="31">
        <v>0</v>
      </c>
      <c r="G169" s="31">
        <v>0</v>
      </c>
      <c r="H169" s="31">
        <v>0</v>
      </c>
      <c r="I169" s="31">
        <v>4</v>
      </c>
      <c r="N169" s="22"/>
    </row>
    <row r="170" spans="1:14" x14ac:dyDescent="0.25">
      <c r="A170" s="35" t="s">
        <v>178</v>
      </c>
      <c r="B170" s="31">
        <v>4</v>
      </c>
      <c r="C170" s="31">
        <v>2</v>
      </c>
      <c r="D170" s="31">
        <v>6</v>
      </c>
      <c r="E170" s="31">
        <v>0</v>
      </c>
      <c r="F170" s="31">
        <v>0</v>
      </c>
      <c r="G170" s="31">
        <v>0</v>
      </c>
      <c r="H170" s="31">
        <v>1</v>
      </c>
      <c r="I170" s="31">
        <v>4</v>
      </c>
      <c r="N170" s="22"/>
    </row>
    <row r="171" spans="1:14" x14ac:dyDescent="0.25">
      <c r="A171" s="35" t="s">
        <v>314</v>
      </c>
      <c r="B171" s="31">
        <v>4</v>
      </c>
      <c r="C171" s="31">
        <v>2</v>
      </c>
      <c r="D171" s="31">
        <v>6</v>
      </c>
      <c r="E171" s="31">
        <v>0</v>
      </c>
      <c r="F171" s="31">
        <v>0</v>
      </c>
      <c r="G171" s="31">
        <v>46057</v>
      </c>
      <c r="H171" s="31">
        <v>1</v>
      </c>
      <c r="I171" s="31">
        <v>0</v>
      </c>
      <c r="N171" s="22"/>
    </row>
    <row r="172" spans="1:14" x14ac:dyDescent="0.25">
      <c r="A172" s="35" t="s">
        <v>179</v>
      </c>
      <c r="B172" s="31">
        <v>2</v>
      </c>
      <c r="C172" s="31">
        <v>2</v>
      </c>
      <c r="D172" s="31">
        <v>6</v>
      </c>
      <c r="E172" s="31">
        <v>0</v>
      </c>
      <c r="F172" s="31">
        <v>5</v>
      </c>
      <c r="G172" s="31">
        <v>0</v>
      </c>
      <c r="H172" s="31">
        <v>0</v>
      </c>
      <c r="I172" s="31">
        <v>4</v>
      </c>
      <c r="N172" s="22"/>
    </row>
    <row r="173" spans="1:14" x14ac:dyDescent="0.25">
      <c r="A173" s="35" t="s">
        <v>193</v>
      </c>
      <c r="B173" s="31">
        <v>2</v>
      </c>
      <c r="C173" s="31">
        <v>2</v>
      </c>
      <c r="D173" s="31">
        <v>6</v>
      </c>
      <c r="E173" s="31">
        <v>5</v>
      </c>
      <c r="F173" s="31">
        <v>0</v>
      </c>
      <c r="G173" s="31">
        <v>0</v>
      </c>
      <c r="H173" s="31">
        <v>1</v>
      </c>
      <c r="I173" s="31">
        <v>0</v>
      </c>
      <c r="N173" s="22"/>
    </row>
    <row r="174" spans="1:14" x14ac:dyDescent="0.25">
      <c r="A174" s="35" t="s">
        <v>285</v>
      </c>
      <c r="B174" s="31">
        <v>-1</v>
      </c>
      <c r="C174" s="31">
        <v>6</v>
      </c>
      <c r="D174" s="31">
        <v>6</v>
      </c>
      <c r="E174" s="31">
        <v>5</v>
      </c>
      <c r="F174" s="31">
        <v>0</v>
      </c>
      <c r="G174" s="31">
        <v>0</v>
      </c>
      <c r="H174" s="31">
        <v>0</v>
      </c>
      <c r="I174" s="31">
        <v>1</v>
      </c>
      <c r="N174" s="22"/>
    </row>
    <row r="175" spans="1:14" x14ac:dyDescent="0.25">
      <c r="A175" s="35" t="s">
        <v>319</v>
      </c>
      <c r="B175" s="31">
        <v>4</v>
      </c>
      <c r="C175" s="31">
        <v>2</v>
      </c>
      <c r="D175" s="31">
        <v>6</v>
      </c>
      <c r="E175" s="31">
        <v>1</v>
      </c>
      <c r="F175" s="31">
        <v>0</v>
      </c>
      <c r="G175" s="31">
        <v>0</v>
      </c>
      <c r="H175" s="31">
        <v>1</v>
      </c>
      <c r="I175" s="31">
        <v>0</v>
      </c>
      <c r="N175" s="22"/>
    </row>
    <row r="176" spans="1:14" x14ac:dyDescent="0.25">
      <c r="A176" s="35" t="s">
        <v>287</v>
      </c>
      <c r="B176" s="31">
        <v>5</v>
      </c>
      <c r="C176" s="31">
        <v>2</v>
      </c>
      <c r="D176" s="31">
        <v>6</v>
      </c>
      <c r="E176" s="31">
        <v>5</v>
      </c>
      <c r="F176" s="31">
        <v>0</v>
      </c>
      <c r="G176" s="31">
        <v>0</v>
      </c>
      <c r="H176" s="31">
        <v>1</v>
      </c>
      <c r="I176" s="31">
        <v>0</v>
      </c>
      <c r="N176" s="22"/>
    </row>
    <row r="177" spans="1:14" x14ac:dyDescent="0.25">
      <c r="A177" s="35" t="s">
        <v>194</v>
      </c>
      <c r="B177" s="31">
        <v>1</v>
      </c>
      <c r="C177" s="31">
        <v>2</v>
      </c>
      <c r="D177" s="31">
        <v>6</v>
      </c>
      <c r="E177" s="31">
        <v>1</v>
      </c>
      <c r="F177" s="31">
        <v>9</v>
      </c>
      <c r="G177" s="31">
        <v>46050</v>
      </c>
      <c r="H177" s="31">
        <v>0</v>
      </c>
      <c r="I177" s="31">
        <v>0</v>
      </c>
      <c r="N177" s="22"/>
    </row>
    <row r="178" spans="1:14" x14ac:dyDescent="0.25">
      <c r="A178" s="35" t="s">
        <v>288</v>
      </c>
      <c r="B178" s="31">
        <v>4</v>
      </c>
      <c r="C178" s="31">
        <v>2</v>
      </c>
      <c r="D178" s="31">
        <v>6</v>
      </c>
      <c r="E178" s="31">
        <v>1</v>
      </c>
      <c r="F178" s="31">
        <v>0</v>
      </c>
      <c r="G178" s="31">
        <v>0</v>
      </c>
      <c r="H178" s="31">
        <v>1</v>
      </c>
      <c r="I178" s="31">
        <v>0</v>
      </c>
      <c r="N178" s="22"/>
    </row>
    <row r="179" spans="1:14" x14ac:dyDescent="0.25">
      <c r="A179" s="35" t="s">
        <v>323</v>
      </c>
      <c r="B179" s="31">
        <v>6</v>
      </c>
      <c r="C179" s="31">
        <v>2</v>
      </c>
      <c r="D179" s="31">
        <v>6</v>
      </c>
      <c r="E179" s="31">
        <v>2</v>
      </c>
      <c r="F179" s="31">
        <v>0</v>
      </c>
      <c r="G179" s="31">
        <v>0</v>
      </c>
      <c r="H179" s="31">
        <v>1</v>
      </c>
      <c r="I179" s="31">
        <v>0</v>
      </c>
      <c r="N179" s="22"/>
    </row>
    <row r="180" spans="1:14" x14ac:dyDescent="0.25">
      <c r="A180" s="35" t="s">
        <v>289</v>
      </c>
      <c r="B180" s="31">
        <v>4</v>
      </c>
      <c r="C180" s="31">
        <v>2</v>
      </c>
      <c r="D180" s="31">
        <v>6</v>
      </c>
      <c r="E180" s="31">
        <v>1</v>
      </c>
      <c r="F180" s="31">
        <v>0</v>
      </c>
      <c r="G180" s="31">
        <v>0</v>
      </c>
      <c r="H180" s="31">
        <v>0</v>
      </c>
      <c r="I180" s="31">
        <v>3</v>
      </c>
      <c r="N180" s="22"/>
    </row>
    <row r="181" spans="1:14" x14ac:dyDescent="0.25">
      <c r="A181" s="35" t="s">
        <v>326</v>
      </c>
      <c r="B181" s="31">
        <v>7</v>
      </c>
      <c r="C181" s="31">
        <v>2</v>
      </c>
      <c r="D181" s="31">
        <v>6</v>
      </c>
      <c r="E181" s="31">
        <v>1</v>
      </c>
      <c r="F181" s="31">
        <v>0</v>
      </c>
      <c r="G181" s="31">
        <v>0</v>
      </c>
      <c r="H181" s="31">
        <v>0</v>
      </c>
      <c r="I181" s="31">
        <v>4</v>
      </c>
      <c r="N181" s="22"/>
    </row>
    <row r="182" spans="1:14" x14ac:dyDescent="0.25">
      <c r="A182" s="35" t="s">
        <v>243</v>
      </c>
      <c r="B182" s="31">
        <v>-1</v>
      </c>
      <c r="C182" s="31">
        <v>2</v>
      </c>
      <c r="D182" s="31">
        <v>6</v>
      </c>
      <c r="E182" s="31">
        <v>5</v>
      </c>
      <c r="F182" s="31">
        <v>0</v>
      </c>
      <c r="G182" s="31">
        <v>0</v>
      </c>
      <c r="H182" s="31">
        <v>1</v>
      </c>
      <c r="I182" s="31">
        <v>0</v>
      </c>
      <c r="N182" s="22"/>
    </row>
    <row r="183" spans="1:14" x14ac:dyDescent="0.25">
      <c r="A183" s="35" t="s">
        <v>330</v>
      </c>
      <c r="B183" s="31">
        <v>-1</v>
      </c>
      <c r="C183" s="31">
        <v>6</v>
      </c>
      <c r="D183" s="31">
        <v>6</v>
      </c>
      <c r="E183" s="31">
        <v>2</v>
      </c>
      <c r="F183" s="31">
        <v>0</v>
      </c>
      <c r="G183" s="31">
        <v>0</v>
      </c>
      <c r="H183" s="31">
        <v>2</v>
      </c>
      <c r="I183" s="31">
        <v>0</v>
      </c>
      <c r="N183" s="22"/>
    </row>
    <row r="184" spans="1:14" x14ac:dyDescent="0.25">
      <c r="A184" s="35" t="s">
        <v>165</v>
      </c>
      <c r="B184" s="31">
        <v>5</v>
      </c>
      <c r="C184" s="31">
        <v>2</v>
      </c>
      <c r="D184" s="31">
        <v>6</v>
      </c>
      <c r="E184" s="31">
        <v>0</v>
      </c>
      <c r="F184" s="31">
        <v>0</v>
      </c>
      <c r="G184" s="31">
        <v>46059</v>
      </c>
      <c r="H184" s="31">
        <v>2</v>
      </c>
      <c r="I184" s="31">
        <v>0</v>
      </c>
      <c r="N184" s="22"/>
    </row>
    <row r="185" spans="1:14" x14ac:dyDescent="0.25">
      <c r="A185" s="35" t="s">
        <v>181</v>
      </c>
      <c r="B185" s="31">
        <v>3</v>
      </c>
      <c r="C185" s="31">
        <v>2</v>
      </c>
      <c r="D185" s="31">
        <v>6</v>
      </c>
      <c r="E185" s="31">
        <v>0</v>
      </c>
      <c r="F185" s="31">
        <v>0</v>
      </c>
      <c r="G185" s="31">
        <v>46051</v>
      </c>
      <c r="H185" s="31">
        <v>1</v>
      </c>
      <c r="I185" s="31">
        <v>4</v>
      </c>
      <c r="N185" s="22"/>
    </row>
    <row r="186" spans="1:14" x14ac:dyDescent="0.25">
      <c r="A186" s="35" t="s">
        <v>156</v>
      </c>
      <c r="B186" s="31">
        <v>-1</v>
      </c>
      <c r="C186" s="31">
        <v>6</v>
      </c>
      <c r="D186" s="31">
        <v>6</v>
      </c>
      <c r="E186" s="31">
        <v>2</v>
      </c>
      <c r="F186" s="31">
        <v>10</v>
      </c>
      <c r="G186" s="31">
        <v>46050</v>
      </c>
      <c r="H186" s="31">
        <v>0</v>
      </c>
      <c r="I186" s="31">
        <v>0</v>
      </c>
      <c r="N186" s="22"/>
    </row>
    <row r="187" spans="1:14" x14ac:dyDescent="0.25">
      <c r="A187" s="35" t="s">
        <v>269</v>
      </c>
      <c r="B187" s="31">
        <v>-5</v>
      </c>
      <c r="C187" s="31">
        <v>2</v>
      </c>
      <c r="D187" s="31">
        <v>3</v>
      </c>
      <c r="E187" s="31">
        <v>0</v>
      </c>
      <c r="F187" s="31">
        <v>0</v>
      </c>
      <c r="G187" s="31">
        <v>0</v>
      </c>
      <c r="H187" s="31">
        <v>1</v>
      </c>
      <c r="I187" s="31">
        <v>0</v>
      </c>
      <c r="N187" s="22"/>
    </row>
    <row r="188" spans="1:14" x14ac:dyDescent="0.25">
      <c r="A188" s="35" t="s">
        <v>142</v>
      </c>
      <c r="B188" s="31">
        <v>-1</v>
      </c>
      <c r="C188" s="31">
        <v>2</v>
      </c>
      <c r="D188" s="31">
        <v>3</v>
      </c>
      <c r="E188" s="31">
        <v>2</v>
      </c>
      <c r="F188" s="31">
        <v>0</v>
      </c>
      <c r="G188" s="31">
        <v>0</v>
      </c>
      <c r="H188" s="31">
        <v>0</v>
      </c>
      <c r="I188" s="31">
        <v>0</v>
      </c>
      <c r="N188" s="22"/>
    </row>
    <row r="189" spans="1:14" x14ac:dyDescent="0.25">
      <c r="A189" s="35" t="s">
        <v>241</v>
      </c>
      <c r="B189" s="31">
        <v>-1</v>
      </c>
      <c r="C189" s="31">
        <v>7</v>
      </c>
      <c r="D189" s="31">
        <v>3</v>
      </c>
      <c r="E189" s="31">
        <v>0</v>
      </c>
      <c r="F189" s="31">
        <v>9</v>
      </c>
      <c r="G189" s="31">
        <v>0</v>
      </c>
      <c r="H189" s="31">
        <v>0</v>
      </c>
      <c r="I189" s="31">
        <v>0</v>
      </c>
      <c r="N189" s="22"/>
    </row>
    <row r="190" spans="1:14" x14ac:dyDescent="0.25">
      <c r="A190" s="35" t="s">
        <v>144</v>
      </c>
      <c r="B190" s="31">
        <v>5</v>
      </c>
      <c r="C190" s="31">
        <v>2</v>
      </c>
      <c r="D190" s="31">
        <v>3</v>
      </c>
      <c r="E190" s="31">
        <v>1</v>
      </c>
      <c r="F190" s="31">
        <v>0</v>
      </c>
      <c r="G190" s="31">
        <v>46051</v>
      </c>
      <c r="H190" s="31">
        <v>0</v>
      </c>
      <c r="I190" s="31">
        <v>0</v>
      </c>
      <c r="N190" s="22"/>
    </row>
    <row r="191" spans="1:14" x14ac:dyDescent="0.25">
      <c r="A191" s="35" t="s">
        <v>170</v>
      </c>
      <c r="B191" s="31">
        <v>8</v>
      </c>
      <c r="C191" s="31">
        <v>2</v>
      </c>
      <c r="D191" s="31">
        <v>3</v>
      </c>
      <c r="E191" s="31">
        <v>0</v>
      </c>
      <c r="F191" s="31">
        <v>0</v>
      </c>
      <c r="G191" s="31">
        <v>0</v>
      </c>
      <c r="H191" s="31">
        <v>1</v>
      </c>
      <c r="I191" s="31">
        <v>0</v>
      </c>
      <c r="N191" s="22"/>
    </row>
    <row r="192" spans="1:14" x14ac:dyDescent="0.25">
      <c r="A192" s="35" t="s">
        <v>251</v>
      </c>
      <c r="B192" s="31">
        <v>-2</v>
      </c>
      <c r="C192" s="31">
        <v>6</v>
      </c>
      <c r="D192" s="31">
        <v>3</v>
      </c>
      <c r="E192" s="31">
        <v>0</v>
      </c>
      <c r="F192" s="31">
        <v>0</v>
      </c>
      <c r="G192" s="31">
        <v>0</v>
      </c>
      <c r="H192" s="31">
        <v>0</v>
      </c>
      <c r="I192" s="31">
        <v>4</v>
      </c>
      <c r="N192" s="22"/>
    </row>
    <row r="193" spans="1:14" x14ac:dyDescent="0.25">
      <c r="A193" s="35" t="s">
        <v>286</v>
      </c>
      <c r="B193" s="31">
        <v>-1</v>
      </c>
      <c r="C193" s="31">
        <v>7</v>
      </c>
      <c r="D193" s="31">
        <v>3</v>
      </c>
      <c r="E193" s="31">
        <v>0</v>
      </c>
      <c r="F193" s="31">
        <v>0</v>
      </c>
      <c r="G193" s="31">
        <v>0</v>
      </c>
      <c r="H193" s="31">
        <v>0</v>
      </c>
      <c r="I193" s="31">
        <v>4</v>
      </c>
      <c r="N193" s="22"/>
    </row>
    <row r="194" spans="1:14" x14ac:dyDescent="0.25">
      <c r="A194" s="35" t="s">
        <v>324</v>
      </c>
      <c r="B194" s="31">
        <v>1</v>
      </c>
      <c r="C194" s="31">
        <v>6</v>
      </c>
      <c r="D194" s="31">
        <v>3</v>
      </c>
      <c r="E194" s="31">
        <v>0</v>
      </c>
      <c r="F194" s="31">
        <v>0</v>
      </c>
      <c r="G194" s="31">
        <v>0</v>
      </c>
      <c r="H194" s="31">
        <v>2</v>
      </c>
      <c r="I194" s="31">
        <v>0</v>
      </c>
      <c r="N194" s="22"/>
    </row>
    <row r="195" spans="1:14" x14ac:dyDescent="0.25">
      <c r="A195" s="35" t="s">
        <v>187</v>
      </c>
      <c r="B195" s="31">
        <v>4</v>
      </c>
      <c r="C195" s="31">
        <v>2</v>
      </c>
      <c r="D195" s="31">
        <v>3</v>
      </c>
      <c r="E195" s="31">
        <v>0</v>
      </c>
      <c r="F195" s="31">
        <v>9</v>
      </c>
      <c r="G195" s="31">
        <v>0</v>
      </c>
      <c r="H195" s="31">
        <v>0</v>
      </c>
      <c r="I195" s="31">
        <v>0</v>
      </c>
      <c r="N195" s="22"/>
    </row>
    <row r="196" spans="1:14" x14ac:dyDescent="0.25">
      <c r="A196" s="35" t="s">
        <v>548</v>
      </c>
      <c r="B196" s="31">
        <v>2.9166666666666665</v>
      </c>
      <c r="C196" s="31">
        <v>3.3385416666666665</v>
      </c>
      <c r="D196" s="31">
        <v>8.796875</v>
      </c>
      <c r="E196" s="31">
        <v>1.3385416666666667</v>
      </c>
      <c r="F196" s="31">
        <v>4.786458333333333</v>
      </c>
      <c r="G196" s="31">
        <v>18469.989583333332</v>
      </c>
      <c r="H196" s="31">
        <v>0.77083333333333337</v>
      </c>
      <c r="I196" s="31">
        <v>2.0104166666666665</v>
      </c>
      <c r="N196" s="22"/>
    </row>
    <row r="197" spans="1:14" x14ac:dyDescent="0.25">
      <c r="E197" s="31"/>
      <c r="F197" s="31"/>
      <c r="G197" s="31"/>
      <c r="H197" s="31"/>
      <c r="N197" s="22"/>
    </row>
    <row r="198" spans="1:14" x14ac:dyDescent="0.25">
      <c r="E198" s="31"/>
      <c r="F198" s="31"/>
      <c r="G198" s="31"/>
      <c r="H198" s="31"/>
      <c r="N198" s="22"/>
    </row>
    <row r="199" spans="1:14" x14ac:dyDescent="0.25">
      <c r="E199" s="31"/>
      <c r="F199" s="31"/>
      <c r="G199" s="31"/>
      <c r="H199" s="31"/>
      <c r="N199" s="22"/>
    </row>
    <row r="200" spans="1:14" x14ac:dyDescent="0.25">
      <c r="E200" s="31"/>
      <c r="F200" s="31"/>
      <c r="G200" s="31"/>
      <c r="H200" s="31"/>
      <c r="N200" s="22"/>
    </row>
    <row r="201" spans="1:14" x14ac:dyDescent="0.25">
      <c r="E201" s="31"/>
      <c r="F201" s="31"/>
      <c r="G201" s="31"/>
      <c r="H201" s="31"/>
      <c r="N201" s="22"/>
    </row>
    <row r="202" spans="1:14" x14ac:dyDescent="0.25">
      <c r="E202" s="31"/>
      <c r="F202" s="31"/>
      <c r="G202" s="31"/>
      <c r="H202" s="31"/>
      <c r="N202" s="22"/>
    </row>
    <row r="203" spans="1:14" x14ac:dyDescent="0.25">
      <c r="E203" s="31"/>
      <c r="F203" s="31"/>
      <c r="G203" s="31"/>
      <c r="H203" s="31"/>
      <c r="N203" s="22"/>
    </row>
    <row r="204" spans="1:14" x14ac:dyDescent="0.25">
      <c r="E204" s="31"/>
      <c r="F204" s="31"/>
      <c r="G204" s="31"/>
      <c r="H204" s="31"/>
      <c r="N204" s="22"/>
    </row>
    <row r="205" spans="1:14" x14ac:dyDescent="0.25">
      <c r="E205" s="31"/>
      <c r="F205" s="31"/>
      <c r="G205" s="31"/>
      <c r="H205" s="31"/>
      <c r="N205" s="22"/>
    </row>
    <row r="206" spans="1:14" x14ac:dyDescent="0.25">
      <c r="E206" s="31"/>
      <c r="F206" s="31"/>
      <c r="G206" s="31"/>
      <c r="H206" s="31"/>
      <c r="N206" s="22"/>
    </row>
    <row r="207" spans="1:14" x14ac:dyDescent="0.25">
      <c r="E207" s="31"/>
      <c r="F207" s="31"/>
      <c r="G207" s="31"/>
      <c r="H207" s="31"/>
      <c r="N207" s="22"/>
    </row>
    <row r="208" spans="1:14" x14ac:dyDescent="0.25">
      <c r="E208" s="31"/>
      <c r="F208" s="31"/>
      <c r="G208" s="31"/>
      <c r="H208" s="31"/>
      <c r="N208" s="22"/>
    </row>
    <row r="209" spans="5:14" x14ac:dyDescent="0.25">
      <c r="E209" s="31"/>
      <c r="F209" s="31"/>
      <c r="G209" s="31"/>
      <c r="H209" s="31"/>
      <c r="N209" s="22"/>
    </row>
    <row r="210" spans="5:14" x14ac:dyDescent="0.25">
      <c r="E210" s="31"/>
      <c r="F210" s="31"/>
      <c r="G210" s="31"/>
      <c r="H210" s="31"/>
      <c r="N210" s="22"/>
    </row>
    <row r="211" spans="5:14" x14ac:dyDescent="0.25">
      <c r="E211" s="31"/>
      <c r="F211" s="31"/>
      <c r="G211" s="31"/>
      <c r="H211" s="31"/>
      <c r="N211" s="22"/>
    </row>
    <row r="212" spans="5:14" x14ac:dyDescent="0.25">
      <c r="E212" s="31"/>
      <c r="F212" s="31"/>
      <c r="G212" s="31"/>
      <c r="H212" s="31"/>
      <c r="N212" s="22"/>
    </row>
    <row r="213" spans="5:14" x14ac:dyDescent="0.25">
      <c r="E213" s="31"/>
      <c r="F213" s="31"/>
      <c r="G213" s="31"/>
      <c r="H213" s="31"/>
      <c r="N213" s="22"/>
    </row>
    <row r="214" spans="5:14" x14ac:dyDescent="0.25">
      <c r="E214" s="31"/>
      <c r="F214" s="31"/>
      <c r="G214" s="31"/>
      <c r="H214" s="31"/>
      <c r="N214" s="22"/>
    </row>
    <row r="215" spans="5:14" x14ac:dyDescent="0.25">
      <c r="E215" s="31"/>
      <c r="F215" s="31"/>
      <c r="G215" s="31"/>
      <c r="H215" s="31"/>
      <c r="N215" s="22"/>
    </row>
    <row r="216" spans="5:14" x14ac:dyDescent="0.25">
      <c r="E216" s="31"/>
      <c r="F216" s="31"/>
      <c r="G216" s="31"/>
      <c r="H216" s="31"/>
      <c r="N216" s="22"/>
    </row>
    <row r="217" spans="5:14" x14ac:dyDescent="0.25">
      <c r="E217" s="31"/>
      <c r="F217" s="31"/>
      <c r="G217" s="31"/>
      <c r="H217" s="31"/>
      <c r="N217" s="22"/>
    </row>
    <row r="218" spans="5:14" x14ac:dyDescent="0.25">
      <c r="E218" s="31"/>
      <c r="F218" s="31"/>
      <c r="G218" s="31"/>
      <c r="H218" s="31"/>
      <c r="N218" s="22"/>
    </row>
    <row r="219" spans="5:14" x14ac:dyDescent="0.25">
      <c r="E219" s="31"/>
      <c r="F219" s="31"/>
      <c r="G219" s="31"/>
      <c r="H219" s="31"/>
      <c r="N219" s="22"/>
    </row>
    <row r="220" spans="5:14" x14ac:dyDescent="0.25">
      <c r="E220" s="31"/>
      <c r="F220" s="31"/>
      <c r="G220" s="31"/>
      <c r="H220" s="31"/>
      <c r="N220" s="22"/>
    </row>
    <row r="221" spans="5:14" x14ac:dyDescent="0.25">
      <c r="E221" s="31"/>
      <c r="F221" s="31"/>
      <c r="G221" s="31"/>
      <c r="H221" s="31"/>
      <c r="N221" s="22"/>
    </row>
    <row r="222" spans="5:14" x14ac:dyDescent="0.25">
      <c r="E222" s="31"/>
      <c r="F222" s="31"/>
      <c r="G222" s="31"/>
      <c r="H222" s="31"/>
      <c r="N222" s="22"/>
    </row>
    <row r="223" spans="5:14" x14ac:dyDescent="0.25">
      <c r="E223" s="31"/>
      <c r="F223" s="31"/>
      <c r="G223" s="31"/>
      <c r="H223" s="31"/>
      <c r="N223" s="22"/>
    </row>
    <row r="224" spans="5:14" x14ac:dyDescent="0.25">
      <c r="E224" s="31"/>
      <c r="F224" s="31"/>
      <c r="G224" s="31"/>
      <c r="H224" s="31"/>
      <c r="N224" s="22"/>
    </row>
    <row r="225" spans="5:14" x14ac:dyDescent="0.25">
      <c r="E225" s="31"/>
      <c r="F225" s="31"/>
      <c r="G225" s="31"/>
      <c r="H225" s="31"/>
      <c r="N225" s="22"/>
    </row>
    <row r="226" spans="5:14" x14ac:dyDescent="0.25">
      <c r="E226" s="31"/>
      <c r="F226" s="31"/>
      <c r="G226" s="31"/>
      <c r="H226" s="31"/>
      <c r="N226" s="22"/>
    </row>
    <row r="227" spans="5:14" x14ac:dyDescent="0.25">
      <c r="E227" s="31"/>
      <c r="F227" s="31"/>
      <c r="G227" s="31"/>
      <c r="H227" s="31"/>
      <c r="N227" s="22"/>
    </row>
    <row r="228" spans="5:14" x14ac:dyDescent="0.25">
      <c r="E228" s="31"/>
      <c r="F228" s="31"/>
      <c r="G228" s="31"/>
      <c r="H228" s="31"/>
      <c r="N228" s="22"/>
    </row>
    <row r="229" spans="5:14" x14ac:dyDescent="0.25">
      <c r="E229" s="31"/>
      <c r="F229" s="31"/>
      <c r="G229" s="31"/>
      <c r="H229" s="31"/>
      <c r="N229" s="22"/>
    </row>
    <row r="230" spans="5:14" x14ac:dyDescent="0.25">
      <c r="E230" s="31"/>
      <c r="F230" s="31"/>
      <c r="G230" s="31"/>
      <c r="H230" s="31"/>
      <c r="N230" s="22"/>
    </row>
    <row r="231" spans="5:14" x14ac:dyDescent="0.25">
      <c r="E231" s="31"/>
      <c r="F231" s="31"/>
      <c r="G231" s="31"/>
      <c r="H231" s="31"/>
      <c r="N231" s="22"/>
    </row>
    <row r="232" spans="5:14" x14ac:dyDescent="0.25">
      <c r="E232" s="31"/>
      <c r="F232" s="31"/>
      <c r="G232" s="31"/>
      <c r="H232" s="31"/>
      <c r="N232" s="22"/>
    </row>
    <row r="233" spans="5:14" x14ac:dyDescent="0.25">
      <c r="E233" s="31"/>
      <c r="F233" s="31"/>
      <c r="G233" s="31"/>
      <c r="H233" s="31"/>
      <c r="N233" s="22"/>
    </row>
    <row r="234" spans="5:14" x14ac:dyDescent="0.25">
      <c r="E234" s="31"/>
      <c r="F234" s="31"/>
      <c r="G234" s="31"/>
      <c r="H234" s="31"/>
      <c r="N234" s="22"/>
    </row>
    <row r="235" spans="5:14" x14ac:dyDescent="0.25">
      <c r="E235" s="31"/>
      <c r="F235" s="31"/>
      <c r="G235" s="31"/>
      <c r="H235" s="31"/>
      <c r="N235" s="22"/>
    </row>
    <row r="236" spans="5:14" x14ac:dyDescent="0.25">
      <c r="E236" s="31"/>
      <c r="F236" s="31"/>
      <c r="G236" s="31"/>
      <c r="H236" s="31"/>
      <c r="N236" s="22"/>
    </row>
    <row r="237" spans="5:14" x14ac:dyDescent="0.25">
      <c r="E237" s="31"/>
      <c r="F237" s="31"/>
      <c r="G237" s="31"/>
      <c r="H237" s="31"/>
      <c r="N237" s="22"/>
    </row>
    <row r="238" spans="5:14" x14ac:dyDescent="0.25">
      <c r="E238" s="31"/>
      <c r="F238" s="31"/>
      <c r="G238" s="31"/>
      <c r="H238" s="31"/>
      <c r="N238" s="22"/>
    </row>
    <row r="239" spans="5:14" x14ac:dyDescent="0.25">
      <c r="E239" s="31"/>
      <c r="F239" s="31"/>
      <c r="G239" s="31"/>
      <c r="H239" s="31"/>
      <c r="N239" s="22"/>
    </row>
    <row r="240" spans="5:14" x14ac:dyDescent="0.25">
      <c r="E240" s="31"/>
      <c r="F240" s="31"/>
      <c r="G240" s="31"/>
      <c r="H240" s="31"/>
      <c r="N240" s="22"/>
    </row>
    <row r="241" spans="5:14" x14ac:dyDescent="0.25">
      <c r="E241" s="31"/>
      <c r="F241" s="31"/>
      <c r="G241" s="31"/>
      <c r="H241" s="31"/>
      <c r="N241" s="22"/>
    </row>
    <row r="242" spans="5:14" x14ac:dyDescent="0.25">
      <c r="E242" s="31"/>
      <c r="F242" s="31"/>
      <c r="G242" s="31"/>
      <c r="H242" s="31"/>
      <c r="N242" s="22"/>
    </row>
    <row r="243" spans="5:14" x14ac:dyDescent="0.25">
      <c r="E243" s="31"/>
      <c r="F243" s="31"/>
      <c r="G243" s="31"/>
      <c r="H243" s="31"/>
      <c r="N243" s="22"/>
    </row>
    <row r="244" spans="5:14" x14ac:dyDescent="0.25">
      <c r="E244" s="31"/>
      <c r="F244" s="31"/>
      <c r="G244" s="31"/>
      <c r="H244" s="31"/>
      <c r="N244" s="22"/>
    </row>
    <row r="245" spans="5:14" x14ac:dyDescent="0.25">
      <c r="E245" s="31"/>
      <c r="F245" s="31"/>
      <c r="G245" s="31"/>
      <c r="H245" s="31"/>
      <c r="N245" s="22"/>
    </row>
    <row r="246" spans="5:14" x14ac:dyDescent="0.25">
      <c r="E246" s="31"/>
      <c r="F246" s="31"/>
      <c r="G246" s="31"/>
      <c r="H246" s="31"/>
      <c r="N246" s="22"/>
    </row>
    <row r="247" spans="5:14" x14ac:dyDescent="0.25">
      <c r="E247" s="31"/>
      <c r="F247" s="31"/>
      <c r="G247" s="31"/>
      <c r="H247" s="31"/>
      <c r="N247" s="22"/>
    </row>
    <row r="248" spans="5:14" x14ac:dyDescent="0.25">
      <c r="E248" s="31"/>
      <c r="F248" s="31"/>
      <c r="G248" s="31"/>
      <c r="H248" s="31"/>
      <c r="N248" s="22"/>
    </row>
    <row r="249" spans="5:14" x14ac:dyDescent="0.25">
      <c r="E249" s="31"/>
      <c r="F249" s="31"/>
      <c r="G249" s="31"/>
      <c r="H249" s="31"/>
      <c r="N249" s="22"/>
    </row>
    <row r="250" spans="5:14" x14ac:dyDescent="0.25">
      <c r="E250" s="31"/>
      <c r="F250" s="31"/>
      <c r="G250" s="31"/>
      <c r="H250" s="31"/>
      <c r="N250" s="22"/>
    </row>
    <row r="251" spans="5:14" x14ac:dyDescent="0.25">
      <c r="E251" s="31"/>
      <c r="F251" s="31"/>
      <c r="G251" s="31"/>
      <c r="H251" s="31"/>
      <c r="N251" s="22"/>
    </row>
    <row r="252" spans="5:14" x14ac:dyDescent="0.25">
      <c r="E252" s="31"/>
      <c r="F252" s="31"/>
      <c r="G252" s="31"/>
      <c r="H252" s="31"/>
      <c r="N252" s="22"/>
    </row>
    <row r="253" spans="5:14" x14ac:dyDescent="0.25">
      <c r="E253" s="31"/>
      <c r="F253" s="31"/>
      <c r="G253" s="31"/>
      <c r="H253" s="31"/>
      <c r="N253" s="22"/>
    </row>
    <row r="254" spans="5:14" x14ac:dyDescent="0.25">
      <c r="E254" s="31"/>
      <c r="F254" s="31"/>
      <c r="G254" s="31"/>
      <c r="H254" s="31"/>
      <c r="N254" s="22"/>
    </row>
    <row r="255" spans="5:14" x14ac:dyDescent="0.25">
      <c r="E255" s="31"/>
      <c r="F255" s="31"/>
      <c r="G255" s="31"/>
      <c r="H255" s="31"/>
      <c r="N255" s="22"/>
    </row>
    <row r="256" spans="5:14" x14ac:dyDescent="0.25">
      <c r="E256" s="31"/>
      <c r="F256" s="31"/>
      <c r="G256" s="31"/>
      <c r="H256" s="31"/>
      <c r="N256" s="22"/>
    </row>
    <row r="257" spans="5:14" x14ac:dyDescent="0.25">
      <c r="E257" s="31"/>
      <c r="F257" s="31"/>
      <c r="G257" s="31"/>
      <c r="H257" s="31"/>
      <c r="N257" s="22"/>
    </row>
    <row r="258" spans="5:14" x14ac:dyDescent="0.25">
      <c r="E258" s="31"/>
      <c r="F258" s="31"/>
      <c r="G258" s="31"/>
      <c r="H258" s="31"/>
      <c r="N258" s="22"/>
    </row>
    <row r="259" spans="5:14" x14ac:dyDescent="0.25">
      <c r="E259" s="31"/>
      <c r="F259" s="31"/>
      <c r="G259" s="31"/>
      <c r="H259" s="31"/>
      <c r="N259" s="22"/>
    </row>
    <row r="260" spans="5:14" x14ac:dyDescent="0.25">
      <c r="E260" s="31"/>
      <c r="F260" s="31"/>
      <c r="G260" s="31"/>
      <c r="H260" s="31"/>
      <c r="N260" s="22"/>
    </row>
    <row r="261" spans="5:14" x14ac:dyDescent="0.25">
      <c r="E261" s="31"/>
      <c r="F261" s="31"/>
      <c r="G261" s="31"/>
      <c r="H261" s="31"/>
      <c r="N261" s="22"/>
    </row>
    <row r="262" spans="5:14" x14ac:dyDescent="0.25">
      <c r="E262" s="31"/>
      <c r="F262" s="31"/>
      <c r="G262" s="31"/>
      <c r="H262" s="31"/>
      <c r="N262" s="22"/>
    </row>
    <row r="263" spans="5:14" x14ac:dyDescent="0.25">
      <c r="E263" s="31"/>
      <c r="F263" s="31"/>
      <c r="G263" s="31"/>
      <c r="H263" s="31"/>
      <c r="N263" s="22"/>
    </row>
    <row r="264" spans="5:14" x14ac:dyDescent="0.25">
      <c r="E264" s="31"/>
      <c r="F264" s="31"/>
      <c r="G264" s="31"/>
      <c r="H264" s="31"/>
      <c r="N264" s="22"/>
    </row>
    <row r="265" spans="5:14" x14ac:dyDescent="0.25">
      <c r="E265" s="31"/>
      <c r="F265" s="31"/>
      <c r="G265" s="31"/>
      <c r="H265" s="31"/>
      <c r="N265" s="22"/>
    </row>
    <row r="266" spans="5:14" x14ac:dyDescent="0.25">
      <c r="E266" s="31"/>
      <c r="F266" s="31"/>
      <c r="G266" s="31"/>
      <c r="H266" s="31"/>
      <c r="N266" s="22"/>
    </row>
    <row r="267" spans="5:14" x14ac:dyDescent="0.25">
      <c r="E267" s="31"/>
      <c r="F267" s="31"/>
      <c r="G267" s="31"/>
      <c r="H267" s="31"/>
      <c r="N267" s="22"/>
    </row>
    <row r="268" spans="5:14" x14ac:dyDescent="0.25">
      <c r="E268" s="31"/>
      <c r="F268" s="31"/>
      <c r="G268" s="31"/>
      <c r="H268" s="31"/>
      <c r="N268" s="22"/>
    </row>
    <row r="269" spans="5:14" x14ac:dyDescent="0.25">
      <c r="E269" s="31"/>
      <c r="F269" s="31"/>
      <c r="G269" s="31"/>
      <c r="H269" s="31"/>
      <c r="N269" s="22"/>
    </row>
    <row r="270" spans="5:14" x14ac:dyDescent="0.25">
      <c r="E270" s="31"/>
      <c r="F270" s="31"/>
      <c r="G270" s="31"/>
      <c r="H270" s="31"/>
      <c r="N270" s="22"/>
    </row>
    <row r="271" spans="5:14" x14ac:dyDescent="0.25">
      <c r="E271" s="31"/>
      <c r="F271" s="31"/>
      <c r="G271" s="31"/>
      <c r="H271" s="31"/>
      <c r="N271" s="22"/>
    </row>
    <row r="272" spans="5:14" x14ac:dyDescent="0.25">
      <c r="E272" s="31"/>
      <c r="F272" s="31"/>
      <c r="G272" s="31"/>
      <c r="H272" s="31"/>
      <c r="N272" s="22"/>
    </row>
    <row r="273" spans="5:14" x14ac:dyDescent="0.25">
      <c r="E273" s="31"/>
      <c r="F273" s="31"/>
      <c r="G273" s="31"/>
      <c r="H273" s="31"/>
      <c r="N273" s="22"/>
    </row>
    <row r="274" spans="5:14" x14ac:dyDescent="0.25">
      <c r="E274" s="31"/>
      <c r="F274" s="31"/>
      <c r="G274" s="31"/>
      <c r="H274" s="31"/>
      <c r="N274" s="22"/>
    </row>
    <row r="275" spans="5:14" x14ac:dyDescent="0.25">
      <c r="E275" s="31"/>
      <c r="F275" s="31"/>
      <c r="G275" s="31"/>
      <c r="H275" s="31"/>
      <c r="N275" s="22"/>
    </row>
    <row r="276" spans="5:14" x14ac:dyDescent="0.25">
      <c r="E276" s="31"/>
      <c r="F276" s="31"/>
      <c r="G276" s="31"/>
      <c r="H276" s="31"/>
      <c r="N276" s="22"/>
    </row>
    <row r="277" spans="5:14" x14ac:dyDescent="0.25">
      <c r="E277" s="31"/>
      <c r="F277" s="31"/>
      <c r="G277" s="31"/>
      <c r="H277" s="31"/>
      <c r="N277" s="22"/>
    </row>
    <row r="278" spans="5:14" x14ac:dyDescent="0.25">
      <c r="E278" s="31"/>
      <c r="F278" s="31"/>
      <c r="G278" s="31"/>
      <c r="H278" s="31"/>
      <c r="N278" s="22"/>
    </row>
    <row r="279" spans="5:14" x14ac:dyDescent="0.25">
      <c r="E279" s="31"/>
      <c r="F279" s="31"/>
      <c r="G279" s="31"/>
      <c r="H279" s="31"/>
      <c r="N279" s="22"/>
    </row>
    <row r="280" spans="5:14" x14ac:dyDescent="0.25">
      <c r="E280" s="31"/>
      <c r="F280" s="31"/>
      <c r="G280" s="31"/>
      <c r="H280" s="31"/>
      <c r="N280" s="22"/>
    </row>
    <row r="281" spans="5:14" x14ac:dyDescent="0.25">
      <c r="E281" s="31"/>
      <c r="F281" s="31"/>
      <c r="G281" s="31"/>
      <c r="H281" s="31"/>
      <c r="N281" s="22"/>
    </row>
    <row r="282" spans="5:14" x14ac:dyDescent="0.25">
      <c r="E282" s="31"/>
      <c r="F282" s="31"/>
      <c r="G282" s="31"/>
      <c r="H282" s="31"/>
      <c r="N282" s="22"/>
    </row>
    <row r="283" spans="5:14" x14ac:dyDescent="0.25">
      <c r="E283" s="31"/>
      <c r="F283" s="31"/>
      <c r="G283" s="31"/>
      <c r="H283" s="31"/>
      <c r="N283" s="22"/>
    </row>
    <row r="284" spans="5:14" x14ac:dyDescent="0.25">
      <c r="E284" s="31"/>
      <c r="F284" s="31"/>
      <c r="G284" s="31"/>
      <c r="H284" s="31"/>
      <c r="N284" s="22"/>
    </row>
    <row r="285" spans="5:14" x14ac:dyDescent="0.25">
      <c r="E285" s="31"/>
      <c r="F285" s="31"/>
      <c r="G285" s="31"/>
      <c r="H285" s="31"/>
      <c r="N285" s="22"/>
    </row>
    <row r="286" spans="5:14" x14ac:dyDescent="0.25">
      <c r="E286" s="31"/>
      <c r="F286" s="31"/>
      <c r="G286" s="31"/>
      <c r="H286" s="31"/>
      <c r="N286" s="22"/>
    </row>
    <row r="287" spans="5:14" x14ac:dyDescent="0.25">
      <c r="E287" s="31"/>
      <c r="F287" s="31"/>
      <c r="G287" s="31"/>
      <c r="H287" s="31"/>
      <c r="N287" s="22"/>
    </row>
    <row r="288" spans="5:14" x14ac:dyDescent="0.25">
      <c r="E288" s="31"/>
      <c r="F288" s="31"/>
      <c r="G288" s="31"/>
      <c r="H288" s="31"/>
      <c r="N288" s="22"/>
    </row>
    <row r="289" spans="5:14" x14ac:dyDescent="0.25">
      <c r="E289" s="31"/>
      <c r="F289" s="31"/>
      <c r="G289" s="31"/>
      <c r="H289" s="31"/>
      <c r="N289" s="22"/>
    </row>
    <row r="290" spans="5:14" x14ac:dyDescent="0.25">
      <c r="E290" s="31"/>
      <c r="F290" s="31"/>
      <c r="G290" s="31"/>
      <c r="H290" s="31"/>
      <c r="N290" s="22"/>
    </row>
    <row r="291" spans="5:14" x14ac:dyDescent="0.25">
      <c r="E291" s="31"/>
      <c r="F291" s="31"/>
      <c r="G291" s="31"/>
      <c r="H291" s="31"/>
      <c r="N291" s="22"/>
    </row>
    <row r="292" spans="5:14" x14ac:dyDescent="0.25">
      <c r="E292" s="31"/>
      <c r="F292" s="31"/>
      <c r="G292" s="31"/>
      <c r="H292" s="31"/>
      <c r="N292" s="22"/>
    </row>
    <row r="293" spans="5:14" x14ac:dyDescent="0.25">
      <c r="E293" s="31"/>
      <c r="F293" s="31"/>
      <c r="G293" s="31"/>
      <c r="H293" s="31"/>
      <c r="N293" s="22"/>
    </row>
    <row r="294" spans="5:14" x14ac:dyDescent="0.25">
      <c r="E294" s="31"/>
      <c r="F294" s="31"/>
      <c r="G294" s="31"/>
      <c r="H294" s="31"/>
      <c r="N294" s="22"/>
    </row>
    <row r="295" spans="5:14" x14ac:dyDescent="0.25">
      <c r="E295" s="31"/>
      <c r="F295" s="31"/>
      <c r="G295" s="31"/>
      <c r="H295" s="31"/>
      <c r="N295" s="22"/>
    </row>
    <row r="296" spans="5:14" x14ac:dyDescent="0.25">
      <c r="E296" s="31"/>
      <c r="F296" s="31"/>
      <c r="G296" s="31"/>
      <c r="H296" s="31"/>
      <c r="N296" s="22"/>
    </row>
    <row r="297" spans="5:14" x14ac:dyDescent="0.25">
      <c r="E297" s="31"/>
      <c r="F297" s="31"/>
      <c r="G297" s="31"/>
      <c r="H297" s="31"/>
      <c r="N297" s="22"/>
    </row>
    <row r="298" spans="5:14" x14ac:dyDescent="0.25">
      <c r="E298" s="31"/>
      <c r="F298" s="31"/>
      <c r="G298" s="31"/>
      <c r="H298" s="31"/>
      <c r="N298" s="22"/>
    </row>
    <row r="299" spans="5:14" x14ac:dyDescent="0.25">
      <c r="E299" s="31"/>
      <c r="F299" s="31"/>
      <c r="G299" s="31"/>
      <c r="H299" s="31"/>
      <c r="N299" s="22"/>
    </row>
    <row r="300" spans="5:14" x14ac:dyDescent="0.25">
      <c r="E300" s="31"/>
      <c r="F300" s="31"/>
      <c r="G300" s="31"/>
      <c r="H300" s="31"/>
      <c r="N300" s="22"/>
    </row>
    <row r="301" spans="5:14" x14ac:dyDescent="0.25">
      <c r="E301" s="31"/>
      <c r="F301" s="31"/>
      <c r="G301" s="31"/>
      <c r="H301" s="31"/>
      <c r="N301" s="22"/>
    </row>
    <row r="302" spans="5:14" x14ac:dyDescent="0.25">
      <c r="E302" s="31"/>
      <c r="F302" s="31"/>
      <c r="G302" s="31"/>
      <c r="H302" s="31"/>
      <c r="N302" s="22"/>
    </row>
    <row r="303" spans="5:14" x14ac:dyDescent="0.25">
      <c r="E303" s="31"/>
      <c r="F303" s="31"/>
      <c r="G303" s="31"/>
      <c r="H303" s="31"/>
      <c r="N303" s="22"/>
    </row>
    <row r="304" spans="5:14" x14ac:dyDescent="0.25">
      <c r="E304" s="31"/>
      <c r="F304" s="31"/>
      <c r="G304" s="31"/>
      <c r="H304" s="31"/>
      <c r="N304" s="22"/>
    </row>
    <row r="305" spans="5:14" x14ac:dyDescent="0.25">
      <c r="E305" s="31"/>
      <c r="F305" s="31"/>
      <c r="G305" s="31"/>
      <c r="H305" s="31"/>
      <c r="N305" s="22"/>
    </row>
    <row r="306" spans="5:14" x14ac:dyDescent="0.25">
      <c r="E306" s="31"/>
      <c r="F306" s="31"/>
      <c r="G306" s="31"/>
      <c r="H306" s="31"/>
      <c r="N306" s="22"/>
    </row>
    <row r="307" spans="5:14" x14ac:dyDescent="0.25">
      <c r="E307" s="31"/>
      <c r="F307" s="31"/>
      <c r="G307" s="31"/>
      <c r="H307" s="31"/>
      <c r="N307" s="22"/>
    </row>
    <row r="308" spans="5:14" x14ac:dyDescent="0.25">
      <c r="E308" s="31"/>
      <c r="F308" s="31"/>
      <c r="G308" s="31"/>
      <c r="H308" s="31"/>
      <c r="N308" s="22"/>
    </row>
    <row r="309" spans="5:14" x14ac:dyDescent="0.25">
      <c r="E309" s="31"/>
      <c r="F309" s="31"/>
      <c r="G309" s="31"/>
      <c r="H309" s="31"/>
      <c r="N309" s="22"/>
    </row>
    <row r="310" spans="5:14" x14ac:dyDescent="0.25">
      <c r="E310" s="31"/>
      <c r="F310" s="31"/>
      <c r="G310" s="31"/>
      <c r="H310" s="31"/>
      <c r="N310" s="22"/>
    </row>
    <row r="311" spans="5:14" x14ac:dyDescent="0.25">
      <c r="E311" s="31"/>
      <c r="F311" s="31"/>
      <c r="G311" s="31"/>
      <c r="H311" s="31"/>
      <c r="N311" s="22"/>
    </row>
    <row r="312" spans="5:14" x14ac:dyDescent="0.25">
      <c r="E312" s="31"/>
      <c r="F312" s="31"/>
      <c r="G312" s="31"/>
      <c r="H312" s="31"/>
      <c r="N312" s="22"/>
    </row>
    <row r="313" spans="5:14" x14ac:dyDescent="0.25">
      <c r="E313" s="31"/>
      <c r="F313" s="31"/>
      <c r="G313" s="31"/>
      <c r="H313" s="31"/>
      <c r="N313" s="22"/>
    </row>
    <row r="314" spans="5:14" x14ac:dyDescent="0.25">
      <c r="E314" s="31"/>
      <c r="F314" s="31"/>
      <c r="G314" s="31"/>
      <c r="H314" s="31"/>
      <c r="N314" s="22"/>
    </row>
    <row r="315" spans="5:14" x14ac:dyDescent="0.25">
      <c r="E315" s="31"/>
      <c r="F315" s="31"/>
      <c r="G315" s="31"/>
      <c r="H315" s="31"/>
      <c r="N315" s="22"/>
    </row>
    <row r="316" spans="5:14" x14ac:dyDescent="0.25">
      <c r="E316" s="31"/>
      <c r="F316" s="31"/>
      <c r="G316" s="31"/>
      <c r="H316" s="31"/>
      <c r="N316" s="22"/>
    </row>
    <row r="317" spans="5:14" x14ac:dyDescent="0.25">
      <c r="E317" s="31"/>
      <c r="F317" s="31"/>
      <c r="G317" s="31"/>
      <c r="H317" s="31"/>
      <c r="N317" s="22"/>
    </row>
    <row r="318" spans="5:14" x14ac:dyDescent="0.25">
      <c r="E318" s="31"/>
      <c r="F318" s="31"/>
      <c r="G318" s="31"/>
      <c r="H318" s="31"/>
      <c r="N318" s="22"/>
    </row>
    <row r="319" spans="5:14" x14ac:dyDescent="0.25">
      <c r="E319" s="31"/>
      <c r="F319" s="31"/>
      <c r="G319" s="31"/>
      <c r="H319" s="31"/>
      <c r="N319" s="22"/>
    </row>
    <row r="320" spans="5:14" x14ac:dyDescent="0.25">
      <c r="E320" s="31"/>
      <c r="F320" s="31"/>
      <c r="G320" s="31"/>
      <c r="H320" s="31"/>
      <c r="N320" s="22"/>
    </row>
    <row r="321" spans="5:14" x14ac:dyDescent="0.25">
      <c r="E321" s="31"/>
      <c r="F321" s="31"/>
      <c r="G321" s="31"/>
      <c r="H321" s="31"/>
      <c r="N321" s="22"/>
    </row>
    <row r="322" spans="5:14" x14ac:dyDescent="0.25">
      <c r="E322" s="31"/>
      <c r="F322" s="31"/>
      <c r="G322" s="31"/>
      <c r="H322" s="31"/>
      <c r="N322" s="22"/>
    </row>
    <row r="323" spans="5:14" x14ac:dyDescent="0.25">
      <c r="E323" s="31"/>
      <c r="F323" s="31"/>
      <c r="G323" s="31"/>
      <c r="H323" s="31"/>
      <c r="N323" s="22"/>
    </row>
    <row r="324" spans="5:14" x14ac:dyDescent="0.25">
      <c r="E324" s="31"/>
      <c r="F324" s="31"/>
      <c r="G324" s="31"/>
      <c r="H324" s="31"/>
      <c r="N324" s="22"/>
    </row>
    <row r="325" spans="5:14" x14ac:dyDescent="0.25">
      <c r="E325" s="31"/>
      <c r="F325" s="31"/>
      <c r="G325" s="31"/>
      <c r="H325" s="31"/>
      <c r="N325" s="22"/>
    </row>
    <row r="326" spans="5:14" x14ac:dyDescent="0.25">
      <c r="E326" s="31"/>
      <c r="F326" s="31"/>
      <c r="G326" s="31"/>
      <c r="H326" s="31"/>
      <c r="N326" s="22"/>
    </row>
    <row r="327" spans="5:14" x14ac:dyDescent="0.25">
      <c r="E327" s="31"/>
      <c r="F327" s="31"/>
      <c r="G327" s="31"/>
      <c r="H327" s="31"/>
      <c r="N327" s="22"/>
    </row>
    <row r="328" spans="5:14" x14ac:dyDescent="0.25">
      <c r="E328" s="31"/>
      <c r="F328" s="31"/>
      <c r="G328" s="31"/>
      <c r="H328" s="31"/>
      <c r="N328" s="22"/>
    </row>
    <row r="329" spans="5:14" x14ac:dyDescent="0.25">
      <c r="E329" s="31"/>
      <c r="F329" s="31"/>
      <c r="G329" s="31"/>
      <c r="H329" s="31"/>
      <c r="N329" s="22"/>
    </row>
    <row r="330" spans="5:14" x14ac:dyDescent="0.25">
      <c r="E330" s="31"/>
      <c r="F330" s="31"/>
      <c r="G330" s="31"/>
      <c r="H330" s="31"/>
      <c r="N330" s="22"/>
    </row>
    <row r="331" spans="5:14" x14ac:dyDescent="0.25">
      <c r="E331" s="31"/>
      <c r="F331" s="31"/>
      <c r="G331" s="31"/>
      <c r="H331" s="31"/>
      <c r="N331" s="22"/>
    </row>
    <row r="332" spans="5:14" x14ac:dyDescent="0.25">
      <c r="E332" s="31"/>
      <c r="F332" s="31"/>
      <c r="G332" s="31"/>
      <c r="H332" s="31"/>
      <c r="N332" s="22"/>
    </row>
    <row r="333" spans="5:14" x14ac:dyDescent="0.25">
      <c r="E333" s="31"/>
      <c r="F333" s="31"/>
      <c r="G333" s="31"/>
      <c r="H333" s="31"/>
      <c r="N333" s="22"/>
    </row>
    <row r="334" spans="5:14" x14ac:dyDescent="0.25">
      <c r="E334" s="31"/>
      <c r="F334" s="31"/>
      <c r="G334" s="31"/>
      <c r="H334" s="31"/>
      <c r="N334" s="22"/>
    </row>
    <row r="335" spans="5:14" x14ac:dyDescent="0.25">
      <c r="E335" s="31"/>
      <c r="F335" s="31"/>
      <c r="G335" s="31"/>
      <c r="H335" s="31"/>
      <c r="N335" s="22"/>
    </row>
    <row r="336" spans="5:14" x14ac:dyDescent="0.25">
      <c r="E336" s="31"/>
      <c r="F336" s="31"/>
      <c r="G336" s="31"/>
      <c r="H336" s="31"/>
      <c r="N336" s="22"/>
    </row>
    <row r="337" spans="5:14" x14ac:dyDescent="0.25">
      <c r="E337" s="31"/>
      <c r="F337" s="31"/>
      <c r="G337" s="31"/>
      <c r="H337" s="31"/>
      <c r="N337" s="22"/>
    </row>
    <row r="338" spans="5:14" x14ac:dyDescent="0.25">
      <c r="E338" s="31"/>
      <c r="F338" s="31"/>
      <c r="G338" s="31"/>
      <c r="H338" s="31"/>
      <c r="N338" s="22"/>
    </row>
    <row r="339" spans="5:14" x14ac:dyDescent="0.25">
      <c r="E339" s="31"/>
      <c r="F339" s="31"/>
      <c r="G339" s="31"/>
      <c r="H339" s="31"/>
      <c r="N339" s="22"/>
    </row>
    <row r="340" spans="5:14" x14ac:dyDescent="0.25">
      <c r="E340" s="31"/>
      <c r="F340" s="31"/>
      <c r="G340" s="31"/>
      <c r="H340" s="31"/>
      <c r="N340" s="22"/>
    </row>
    <row r="341" spans="5:14" x14ac:dyDescent="0.25">
      <c r="E341" s="31"/>
      <c r="F341" s="31"/>
      <c r="G341" s="31"/>
      <c r="H341" s="31"/>
      <c r="N341" s="22"/>
    </row>
    <row r="342" spans="5:14" x14ac:dyDescent="0.25">
      <c r="E342" s="31"/>
      <c r="F342" s="31"/>
      <c r="G342" s="31"/>
      <c r="H342" s="31"/>
      <c r="N342" s="22"/>
    </row>
    <row r="343" spans="5:14" x14ac:dyDescent="0.25">
      <c r="E343" s="31"/>
      <c r="F343" s="31"/>
      <c r="G343" s="31"/>
      <c r="H343" s="31"/>
      <c r="N343" s="22"/>
    </row>
    <row r="344" spans="5:14" x14ac:dyDescent="0.25">
      <c r="E344" s="31"/>
      <c r="F344" s="31"/>
      <c r="G344" s="31"/>
      <c r="H344" s="31"/>
      <c r="N344" s="22"/>
    </row>
    <row r="345" spans="5:14" x14ac:dyDescent="0.25">
      <c r="E345" s="31"/>
      <c r="F345" s="31"/>
      <c r="G345" s="31"/>
      <c r="H345" s="31"/>
      <c r="N345" s="22"/>
    </row>
    <row r="346" spans="5:14" x14ac:dyDescent="0.25">
      <c r="E346" s="31"/>
      <c r="F346" s="31"/>
      <c r="G346" s="31"/>
      <c r="H346" s="31"/>
      <c r="N346" s="22"/>
    </row>
    <row r="347" spans="5:14" x14ac:dyDescent="0.25">
      <c r="E347" s="31"/>
      <c r="F347" s="31"/>
      <c r="G347" s="31"/>
      <c r="H347" s="31"/>
      <c r="N347" s="22"/>
    </row>
    <row r="348" spans="5:14" x14ac:dyDescent="0.25">
      <c r="E348" s="31"/>
      <c r="F348" s="31"/>
      <c r="G348" s="31"/>
      <c r="H348" s="31"/>
      <c r="N348" s="22"/>
    </row>
    <row r="349" spans="5:14" x14ac:dyDescent="0.25">
      <c r="E349" s="31"/>
      <c r="F349" s="31"/>
      <c r="G349" s="31"/>
      <c r="H349" s="31"/>
      <c r="N349" s="22"/>
    </row>
    <row r="350" spans="5:14" x14ac:dyDescent="0.25">
      <c r="E350" s="31"/>
      <c r="F350" s="31"/>
      <c r="G350" s="31"/>
      <c r="H350" s="31"/>
      <c r="N350" s="22"/>
    </row>
    <row r="351" spans="5:14" x14ac:dyDescent="0.25">
      <c r="E351" s="31"/>
      <c r="F351" s="31"/>
      <c r="G351" s="31"/>
      <c r="H351" s="31"/>
      <c r="N351" s="22"/>
    </row>
    <row r="352" spans="5:14" x14ac:dyDescent="0.25">
      <c r="E352" s="31"/>
      <c r="F352" s="31"/>
      <c r="G352" s="31"/>
      <c r="H352" s="31"/>
      <c r="N352" s="22"/>
    </row>
    <row r="353" spans="5:14" x14ac:dyDescent="0.25">
      <c r="E353" s="31"/>
      <c r="F353" s="31"/>
      <c r="G353" s="31"/>
      <c r="H353" s="31"/>
      <c r="N353" s="22"/>
    </row>
    <row r="354" spans="5:14" x14ac:dyDescent="0.25">
      <c r="E354" s="31"/>
      <c r="F354" s="31"/>
      <c r="G354" s="31"/>
      <c r="H354" s="31"/>
      <c r="N354" s="22"/>
    </row>
    <row r="355" spans="5:14" x14ac:dyDescent="0.25">
      <c r="E355" s="31"/>
      <c r="F355" s="31"/>
      <c r="G355" s="31"/>
      <c r="H355" s="31"/>
      <c r="N355" s="22"/>
    </row>
    <row r="356" spans="5:14" x14ac:dyDescent="0.25">
      <c r="E356" s="31"/>
      <c r="F356" s="31"/>
      <c r="G356" s="31"/>
      <c r="H356" s="31"/>
      <c r="N356" s="22"/>
    </row>
    <row r="357" spans="5:14" x14ac:dyDescent="0.25">
      <c r="E357" s="31"/>
      <c r="F357" s="31"/>
      <c r="G357" s="31"/>
      <c r="H357" s="31"/>
      <c r="N357" s="22"/>
    </row>
    <row r="358" spans="5:14" x14ac:dyDescent="0.25">
      <c r="E358" s="31"/>
      <c r="F358" s="31"/>
      <c r="G358" s="31"/>
      <c r="H358" s="31"/>
      <c r="N358" s="22"/>
    </row>
    <row r="359" spans="5:14" x14ac:dyDescent="0.25">
      <c r="E359" s="31"/>
      <c r="F359" s="31"/>
      <c r="G359" s="31"/>
      <c r="H359" s="31"/>
      <c r="N359" s="22"/>
    </row>
    <row r="360" spans="5:14" x14ac:dyDescent="0.25">
      <c r="E360" s="31"/>
      <c r="F360" s="31"/>
      <c r="G360" s="31"/>
      <c r="H360" s="31"/>
      <c r="N360" s="22"/>
    </row>
    <row r="361" spans="5:14" x14ac:dyDescent="0.25">
      <c r="E361" s="31"/>
      <c r="F361" s="31"/>
      <c r="G361" s="31"/>
      <c r="H361" s="31"/>
      <c r="N361" s="22"/>
    </row>
    <row r="362" spans="5:14" x14ac:dyDescent="0.25">
      <c r="E362" s="31"/>
      <c r="F362" s="31"/>
      <c r="G362" s="31"/>
      <c r="H362" s="31"/>
      <c r="N362" s="22"/>
    </row>
    <row r="363" spans="5:14" x14ac:dyDescent="0.25">
      <c r="E363" s="31"/>
      <c r="F363" s="31"/>
      <c r="G363" s="31"/>
      <c r="H363" s="31"/>
      <c r="N363" s="22"/>
    </row>
    <row r="364" spans="5:14" x14ac:dyDescent="0.25">
      <c r="E364" s="31"/>
      <c r="F364" s="31"/>
      <c r="G364" s="31"/>
      <c r="H364" s="31"/>
      <c r="N364" s="22"/>
    </row>
    <row r="365" spans="5:14" x14ac:dyDescent="0.25">
      <c r="E365" s="31"/>
      <c r="F365" s="31"/>
      <c r="G365" s="31"/>
      <c r="H365" s="31"/>
      <c r="N365" s="22"/>
    </row>
    <row r="366" spans="5:14" x14ac:dyDescent="0.25">
      <c r="E366" s="31"/>
      <c r="F366" s="31"/>
      <c r="G366" s="31"/>
      <c r="H366" s="31"/>
      <c r="N366" s="22"/>
    </row>
    <row r="367" spans="5:14" x14ac:dyDescent="0.25">
      <c r="E367" s="31"/>
      <c r="F367" s="31"/>
      <c r="G367" s="31"/>
      <c r="H367" s="31"/>
      <c r="N367" s="22"/>
    </row>
    <row r="368" spans="5:14" x14ac:dyDescent="0.25">
      <c r="E368" s="31"/>
      <c r="F368" s="31"/>
      <c r="G368" s="31"/>
      <c r="H368" s="31"/>
      <c r="N368" s="22"/>
    </row>
    <row r="369" spans="5:14" x14ac:dyDescent="0.25">
      <c r="E369" s="31"/>
      <c r="F369" s="31"/>
      <c r="G369" s="31"/>
      <c r="H369" s="31"/>
      <c r="N369" s="22"/>
    </row>
    <row r="370" spans="5:14" x14ac:dyDescent="0.25">
      <c r="E370" s="31"/>
      <c r="F370" s="31"/>
      <c r="G370" s="31"/>
      <c r="H370" s="31"/>
      <c r="N370" s="22"/>
    </row>
    <row r="371" spans="5:14" x14ac:dyDescent="0.25">
      <c r="E371" s="31"/>
      <c r="F371" s="31"/>
      <c r="G371" s="31"/>
      <c r="H371" s="31"/>
      <c r="N371" s="22"/>
    </row>
    <row r="372" spans="5:14" x14ac:dyDescent="0.25">
      <c r="E372" s="31"/>
      <c r="F372" s="31"/>
      <c r="G372" s="31"/>
      <c r="H372" s="31"/>
      <c r="N372" s="22"/>
    </row>
    <row r="373" spans="5:14" x14ac:dyDescent="0.25">
      <c r="E373" s="31"/>
      <c r="F373" s="31"/>
      <c r="G373" s="31"/>
      <c r="H373" s="31"/>
      <c r="N373" s="22"/>
    </row>
    <row r="374" spans="5:14" x14ac:dyDescent="0.25">
      <c r="E374" s="31"/>
      <c r="F374" s="31"/>
      <c r="G374" s="31"/>
      <c r="H374" s="31"/>
      <c r="N374" s="22"/>
    </row>
    <row r="375" spans="5:14" x14ac:dyDescent="0.25">
      <c r="E375" s="31"/>
      <c r="F375" s="31"/>
      <c r="G375" s="31"/>
      <c r="H375" s="31"/>
      <c r="N375" s="22"/>
    </row>
    <row r="376" spans="5:14" x14ac:dyDescent="0.25">
      <c r="E376" s="31"/>
      <c r="F376" s="31"/>
      <c r="G376" s="31"/>
      <c r="H376" s="31"/>
      <c r="N376" s="22"/>
    </row>
    <row r="377" spans="5:14" x14ac:dyDescent="0.25">
      <c r="E377" s="31"/>
      <c r="F377" s="31"/>
      <c r="G377" s="31"/>
      <c r="H377" s="31"/>
      <c r="N377" s="22"/>
    </row>
    <row r="378" spans="5:14" x14ac:dyDescent="0.25">
      <c r="E378" s="31"/>
      <c r="F378" s="31"/>
      <c r="G378" s="31"/>
      <c r="H378" s="31"/>
      <c r="N378" s="22"/>
    </row>
    <row r="379" spans="5:14" x14ac:dyDescent="0.25">
      <c r="E379" s="31"/>
      <c r="F379" s="31"/>
      <c r="G379" s="31"/>
      <c r="H379" s="31"/>
      <c r="N379" s="22"/>
    </row>
    <row r="380" spans="5:14" x14ac:dyDescent="0.25">
      <c r="E380" s="31"/>
      <c r="F380" s="31"/>
      <c r="G380" s="31"/>
      <c r="H380" s="31"/>
      <c r="N380" s="22"/>
    </row>
    <row r="381" spans="5:14" x14ac:dyDescent="0.25">
      <c r="E381" s="31"/>
      <c r="F381" s="31"/>
      <c r="G381" s="31"/>
      <c r="H381" s="31"/>
      <c r="N381" s="22"/>
    </row>
    <row r="382" spans="5:14" x14ac:dyDescent="0.25">
      <c r="E382" s="31"/>
      <c r="F382" s="31"/>
      <c r="G382" s="31"/>
      <c r="H382" s="31"/>
      <c r="N382" s="22"/>
    </row>
    <row r="383" spans="5:14" x14ac:dyDescent="0.25">
      <c r="E383" s="31"/>
      <c r="F383" s="31"/>
      <c r="G383" s="31"/>
      <c r="H383" s="31"/>
      <c r="N383" s="22"/>
    </row>
    <row r="384" spans="5:14" x14ac:dyDescent="0.25">
      <c r="E384" s="31"/>
      <c r="F384" s="31"/>
      <c r="G384" s="31"/>
      <c r="H384" s="31"/>
      <c r="N384" s="22"/>
    </row>
    <row r="385" spans="5:14" x14ac:dyDescent="0.25">
      <c r="E385" s="31"/>
      <c r="F385" s="31"/>
      <c r="G385" s="31"/>
      <c r="H385" s="31"/>
      <c r="N385" s="22"/>
    </row>
    <row r="386" spans="5:14" x14ac:dyDescent="0.25">
      <c r="E386" s="31"/>
      <c r="F386" s="31"/>
      <c r="G386" s="31"/>
      <c r="H386" s="31"/>
      <c r="N386" s="22"/>
    </row>
    <row r="387" spans="5:14" x14ac:dyDescent="0.25">
      <c r="E387" s="31"/>
      <c r="F387" s="31"/>
      <c r="G387" s="31"/>
      <c r="H387" s="31"/>
      <c r="N387" s="22"/>
    </row>
    <row r="388" spans="5:14" x14ac:dyDescent="0.25">
      <c r="E388" s="31"/>
      <c r="F388" s="31"/>
      <c r="G388" s="31"/>
      <c r="H388" s="31"/>
      <c r="N388" s="22"/>
    </row>
    <row r="389" spans="5:14" x14ac:dyDescent="0.25">
      <c r="E389" s="31"/>
      <c r="F389" s="31"/>
      <c r="G389" s="31"/>
      <c r="H389" s="31"/>
      <c r="N389" s="22"/>
    </row>
    <row r="390" spans="5:14" x14ac:dyDescent="0.25">
      <c r="E390" s="31"/>
      <c r="F390" s="31"/>
      <c r="G390" s="31"/>
      <c r="H390" s="31"/>
      <c r="N390" s="22"/>
    </row>
    <row r="391" spans="5:14" x14ac:dyDescent="0.25">
      <c r="E391" s="31"/>
      <c r="F391" s="31"/>
      <c r="G391" s="31"/>
      <c r="H391" s="31"/>
      <c r="N391" s="22"/>
    </row>
    <row r="392" spans="5:14" x14ac:dyDescent="0.25">
      <c r="E392" s="31"/>
      <c r="F392" s="31"/>
      <c r="G392" s="31"/>
      <c r="H392" s="31"/>
      <c r="N392" s="22"/>
    </row>
    <row r="393" spans="5:14" x14ac:dyDescent="0.25">
      <c r="E393" s="31"/>
      <c r="F393" s="31"/>
      <c r="G393" s="31"/>
      <c r="H393" s="31"/>
      <c r="N393" s="22"/>
    </row>
    <row r="394" spans="5:14" x14ac:dyDescent="0.25">
      <c r="E394" s="31"/>
      <c r="F394" s="31"/>
      <c r="G394" s="31"/>
      <c r="H394" s="31"/>
      <c r="N394" s="22"/>
    </row>
    <row r="395" spans="5:14" x14ac:dyDescent="0.25">
      <c r="E395" s="31"/>
      <c r="F395" s="31"/>
      <c r="G395" s="31"/>
      <c r="H395" s="31"/>
      <c r="N395" s="22"/>
    </row>
    <row r="396" spans="5:14" x14ac:dyDescent="0.25">
      <c r="E396" s="31"/>
      <c r="F396" s="31"/>
      <c r="G396" s="31"/>
      <c r="H396" s="31"/>
      <c r="N396" s="22"/>
    </row>
    <row r="397" spans="5:14" x14ac:dyDescent="0.25">
      <c r="E397" s="31"/>
      <c r="F397" s="31"/>
      <c r="G397" s="31"/>
      <c r="H397" s="31"/>
      <c r="N397" s="22"/>
    </row>
    <row r="398" spans="5:14" x14ac:dyDescent="0.25">
      <c r="E398" s="31"/>
      <c r="F398" s="31"/>
      <c r="G398" s="31"/>
      <c r="H398" s="31"/>
      <c r="N398" s="22"/>
    </row>
    <row r="399" spans="5:14" x14ac:dyDescent="0.25">
      <c r="E399" s="31"/>
      <c r="F399" s="31"/>
      <c r="G399" s="31"/>
      <c r="H399" s="31"/>
      <c r="N399" s="22"/>
    </row>
    <row r="400" spans="5:14" x14ac:dyDescent="0.25">
      <c r="E400" s="31"/>
      <c r="F400" s="31"/>
      <c r="G400" s="31"/>
      <c r="H400" s="31"/>
      <c r="N400" s="22"/>
    </row>
    <row r="401" spans="5:14" x14ac:dyDescent="0.25">
      <c r="E401" s="31"/>
      <c r="F401" s="31"/>
      <c r="G401" s="31"/>
      <c r="H401" s="31"/>
      <c r="N401" s="22"/>
    </row>
    <row r="402" spans="5:14" x14ac:dyDescent="0.25">
      <c r="E402" s="31"/>
      <c r="F402" s="31"/>
      <c r="G402" s="31"/>
      <c r="H402" s="31"/>
      <c r="N402" s="22"/>
    </row>
    <row r="403" spans="5:14" x14ac:dyDescent="0.25">
      <c r="E403" s="31"/>
      <c r="F403" s="31"/>
      <c r="G403" s="31"/>
      <c r="H403" s="31"/>
      <c r="N403" s="22"/>
    </row>
    <row r="404" spans="5:14" x14ac:dyDescent="0.25">
      <c r="E404" s="31"/>
      <c r="F404" s="31"/>
      <c r="G404" s="31"/>
      <c r="H404" s="31"/>
      <c r="N404" s="22"/>
    </row>
    <row r="405" spans="5:14" x14ac:dyDescent="0.25">
      <c r="E405" s="31"/>
      <c r="F405" s="31"/>
      <c r="G405" s="31"/>
      <c r="H405" s="31"/>
      <c r="N405" s="22"/>
    </row>
    <row r="406" spans="5:14" x14ac:dyDescent="0.25">
      <c r="E406" s="31"/>
      <c r="F406" s="31"/>
      <c r="G406" s="31"/>
      <c r="H406" s="31"/>
      <c r="N406" s="22"/>
    </row>
    <row r="407" spans="5:14" x14ac:dyDescent="0.25">
      <c r="E407" s="31"/>
      <c r="F407" s="31"/>
      <c r="G407" s="31"/>
      <c r="H407" s="31"/>
      <c r="N407" s="22"/>
    </row>
    <row r="408" spans="5:14" x14ac:dyDescent="0.25">
      <c r="E408" s="31"/>
      <c r="F408" s="31"/>
      <c r="G408" s="31"/>
      <c r="H408" s="31"/>
      <c r="N408" s="22"/>
    </row>
    <row r="409" spans="5:14" x14ac:dyDescent="0.25">
      <c r="E409" s="31"/>
      <c r="F409" s="31"/>
      <c r="G409" s="31"/>
      <c r="H409" s="31"/>
    </row>
  </sheetData>
  <conditionalFormatting sqref="R3:R54">
    <cfRule type="cellIs" dxfId="8" priority="1" operator="equal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4E256-3038-4391-B661-2FE343AB9887}">
  <dimension ref="A1:Y408"/>
  <sheetViews>
    <sheetView zoomScaleNormal="100" workbookViewId="0">
      <selection activeCell="E26" sqref="E26"/>
    </sheetView>
  </sheetViews>
  <sheetFormatPr defaultRowHeight="15" x14ac:dyDescent="0.25"/>
  <cols>
    <col min="1" max="1" width="11" style="31" bestFit="1" customWidth="1"/>
    <col min="2" max="2" width="11.42578125" style="31" bestFit="1" customWidth="1"/>
    <col min="3" max="9" width="10.7109375" style="31" bestFit="1" customWidth="1"/>
    <col min="10" max="10" width="11.42578125" style="31" bestFit="1" customWidth="1"/>
    <col min="11" max="11" width="9" style="31" bestFit="1" customWidth="1"/>
    <col min="13" max="13" width="16.5703125" customWidth="1"/>
    <col min="14" max="14" width="40.5703125" bestFit="1" customWidth="1"/>
    <col min="15" max="15" width="13.7109375" style="4" bestFit="1" customWidth="1"/>
    <col min="17" max="17" width="10.85546875" customWidth="1"/>
    <col min="19" max="19" width="14.140625" customWidth="1"/>
    <col min="20" max="20" width="14" customWidth="1"/>
    <col min="21" max="21" width="12.85546875" customWidth="1"/>
    <col min="22" max="22" width="16.42578125" customWidth="1"/>
    <col min="23" max="23" width="12.85546875" customWidth="1"/>
    <col min="24" max="24" width="13.42578125" customWidth="1"/>
    <col min="25" max="25" width="11.7109375" customWidth="1"/>
  </cols>
  <sheetData>
    <row r="1" spans="1:25" x14ac:dyDescent="0.25">
      <c r="A1" s="30" t="s">
        <v>3</v>
      </c>
      <c r="B1" s="31" t="s">
        <v>755</v>
      </c>
    </row>
    <row r="2" spans="1:25" ht="18.75" customHeight="1" x14ac:dyDescent="0.25"/>
    <row r="3" spans="1:25" ht="67.5" customHeight="1" x14ac:dyDescent="0.25">
      <c r="A3" s="33" t="s">
        <v>546</v>
      </c>
      <c r="B3" s="34" t="s">
        <v>549</v>
      </c>
      <c r="C3" s="34" t="s">
        <v>550</v>
      </c>
      <c r="D3" s="34" t="s">
        <v>551</v>
      </c>
      <c r="E3" s="34" t="s">
        <v>556</v>
      </c>
      <c r="F3" s="34" t="s">
        <v>552</v>
      </c>
      <c r="G3" s="34" t="s">
        <v>747</v>
      </c>
      <c r="H3" s="34" t="s">
        <v>748</v>
      </c>
      <c r="I3" s="34" t="s">
        <v>749</v>
      </c>
      <c r="J3" s="34" t="s">
        <v>750</v>
      </c>
      <c r="K3" s="34" t="s">
        <v>727</v>
      </c>
      <c r="M3" s="1" t="s">
        <v>1</v>
      </c>
      <c r="N3" s="1" t="s">
        <v>2</v>
      </c>
      <c r="O3" s="1" t="s">
        <v>3</v>
      </c>
      <c r="P3" s="1" t="s">
        <v>715</v>
      </c>
      <c r="Q3" s="1" t="s">
        <v>530</v>
      </c>
      <c r="R3" s="24" t="s">
        <v>536</v>
      </c>
      <c r="S3" s="1" t="s">
        <v>533</v>
      </c>
      <c r="T3" s="1" t="s">
        <v>534</v>
      </c>
      <c r="U3" s="1" t="s">
        <v>532</v>
      </c>
      <c r="V3" s="1" t="s">
        <v>535</v>
      </c>
      <c r="W3" s="1" t="s">
        <v>531</v>
      </c>
      <c r="X3" s="1" t="s">
        <v>537</v>
      </c>
      <c r="Y3" s="1" t="s">
        <v>5</v>
      </c>
    </row>
    <row r="4" spans="1:25" x14ac:dyDescent="0.25">
      <c r="A4" s="35" t="s">
        <v>501</v>
      </c>
      <c r="B4" s="31">
        <v>-1</v>
      </c>
      <c r="C4" s="31">
        <v>6</v>
      </c>
      <c r="D4" s="31">
        <v>9</v>
      </c>
      <c r="E4" s="31">
        <v>0</v>
      </c>
      <c r="F4" s="31">
        <v>46057</v>
      </c>
      <c r="G4" s="31">
        <v>46059</v>
      </c>
      <c r="H4" s="31">
        <v>1</v>
      </c>
      <c r="I4" s="31">
        <v>46036</v>
      </c>
      <c r="J4" s="31">
        <v>-34.632549492037015</v>
      </c>
      <c r="K4" s="31">
        <v>31.86</v>
      </c>
      <c r="L4">
        <v>1</v>
      </c>
      <c r="M4" s="21" t="str">
        <f t="shared" ref="M4:M35" si="0">A4</f>
        <v>XBTUSD Curncy</v>
      </c>
      <c r="N4" s="21" t="str">
        <f>VLOOKUP($M4,SUMMARY!$B:$D,2,FALSE)</f>
        <v>XBT/USD</v>
      </c>
      <c r="O4" s="22" t="str">
        <f>VLOOKUP($M4,SUMMARY!$B:$D,3,FALSE)</f>
        <v>CURRENCY</v>
      </c>
      <c r="P4" s="22">
        <f>B4</f>
        <v>-1</v>
      </c>
      <c r="Q4" s="22">
        <f>C4</f>
        <v>6</v>
      </c>
      <c r="R4" s="22">
        <f>D4</f>
        <v>9</v>
      </c>
      <c r="S4" s="23">
        <f t="shared" ref="S4:Y4" si="1">E4</f>
        <v>0</v>
      </c>
      <c r="T4" s="23">
        <f t="shared" si="1"/>
        <v>46057</v>
      </c>
      <c r="U4" s="23">
        <f t="shared" si="1"/>
        <v>46059</v>
      </c>
      <c r="V4" s="22">
        <f t="shared" si="1"/>
        <v>1</v>
      </c>
      <c r="W4" s="23">
        <f t="shared" si="1"/>
        <v>46036</v>
      </c>
      <c r="X4" s="28">
        <f t="shared" si="1"/>
        <v>-34.632549492037015</v>
      </c>
      <c r="Y4" s="28">
        <f t="shared" si="1"/>
        <v>31.86</v>
      </c>
    </row>
    <row r="5" spans="1:25" x14ac:dyDescent="0.25">
      <c r="A5" s="35" t="s">
        <v>339</v>
      </c>
      <c r="B5" s="31">
        <v>-1</v>
      </c>
      <c r="C5" s="31">
        <v>3</v>
      </c>
      <c r="D5" s="31">
        <v>9</v>
      </c>
      <c r="E5" s="31">
        <v>0</v>
      </c>
      <c r="F5" s="31">
        <v>46058</v>
      </c>
      <c r="G5" s="31">
        <v>46059</v>
      </c>
      <c r="H5" s="31">
        <v>1</v>
      </c>
      <c r="I5" s="31">
        <v>46036</v>
      </c>
      <c r="J5" s="31">
        <v>-38.535542270522242</v>
      </c>
      <c r="K5" s="31">
        <v>27.957000000000001</v>
      </c>
      <c r="L5">
        <v>2</v>
      </c>
      <c r="M5" s="21" t="str">
        <f t="shared" si="0"/>
        <v>XSO Curncy</v>
      </c>
      <c r="N5" s="21" t="str">
        <f>VLOOKUP($M5,SUMMARY!B:D,2,FALSE)</f>
        <v>Solana</v>
      </c>
      <c r="O5" s="22" t="str">
        <f>VLOOKUP($M5,SUMMARY!$B:$D,3,FALSE)</f>
        <v>CRYPTO</v>
      </c>
      <c r="P5" s="22">
        <f t="shared" ref="P5:P53" si="2">B5</f>
        <v>-1</v>
      </c>
      <c r="Q5" s="22">
        <f t="shared" ref="Q5:Q53" si="3">C5</f>
        <v>3</v>
      </c>
      <c r="R5" s="22">
        <f t="shared" ref="R5:R53" si="4">D5</f>
        <v>9</v>
      </c>
      <c r="S5" s="23">
        <f t="shared" ref="S5:S53" si="5">E5</f>
        <v>0</v>
      </c>
      <c r="T5" s="23">
        <f t="shared" ref="T5:T53" si="6">F5</f>
        <v>46058</v>
      </c>
      <c r="U5" s="23">
        <f t="shared" ref="U5:U53" si="7">G5</f>
        <v>46059</v>
      </c>
      <c r="V5" s="22">
        <f t="shared" ref="V5:V53" si="8">H5</f>
        <v>1</v>
      </c>
      <c r="W5" s="23">
        <f t="shared" ref="W5:W53" si="9">I5</f>
        <v>46036</v>
      </c>
      <c r="X5" s="28">
        <f t="shared" ref="X5:X53" si="10">J5</f>
        <v>-38.535542270522242</v>
      </c>
      <c r="Y5" s="28">
        <f t="shared" ref="Y5:Y53" si="11">K5</f>
        <v>27.957000000000001</v>
      </c>
    </row>
    <row r="6" spans="1:25" x14ac:dyDescent="0.25">
      <c r="A6" s="35" t="s">
        <v>337</v>
      </c>
      <c r="B6" s="31">
        <v>-1</v>
      </c>
      <c r="C6" s="31">
        <v>6</v>
      </c>
      <c r="D6" s="31">
        <v>9</v>
      </c>
      <c r="E6" s="31">
        <v>0</v>
      </c>
      <c r="F6" s="31">
        <v>46059</v>
      </c>
      <c r="G6" s="31">
        <v>46059</v>
      </c>
      <c r="H6" s="31">
        <v>1</v>
      </c>
      <c r="I6" s="31">
        <v>46036</v>
      </c>
      <c r="J6" s="31">
        <v>-31.449140719462775</v>
      </c>
      <c r="K6" s="31">
        <v>35.043999999999997</v>
      </c>
      <c r="L6">
        <v>3</v>
      </c>
      <c r="M6" s="21" t="str">
        <f t="shared" si="0"/>
        <v>XRP Curncy</v>
      </c>
      <c r="N6" s="21" t="str">
        <f>VLOOKUP($M6,SUMMARY!B:D,2,FALSE)</f>
        <v>XRP</v>
      </c>
      <c r="O6" s="22" t="str">
        <f>VLOOKUP($M6,SUMMARY!$B:$D,3,FALSE)</f>
        <v>CRYPTO</v>
      </c>
      <c r="P6" s="22">
        <f t="shared" si="2"/>
        <v>-1</v>
      </c>
      <c r="Q6" s="22">
        <f t="shared" si="3"/>
        <v>6</v>
      </c>
      <c r="R6" s="22">
        <f t="shared" si="4"/>
        <v>9</v>
      </c>
      <c r="S6" s="23">
        <f t="shared" si="5"/>
        <v>0</v>
      </c>
      <c r="T6" s="23">
        <f t="shared" si="6"/>
        <v>46059</v>
      </c>
      <c r="U6" s="23">
        <f t="shared" si="7"/>
        <v>46059</v>
      </c>
      <c r="V6" s="22">
        <f t="shared" si="8"/>
        <v>1</v>
      </c>
      <c r="W6" s="23">
        <f t="shared" si="9"/>
        <v>46036</v>
      </c>
      <c r="X6" s="28">
        <f t="shared" si="10"/>
        <v>-31.449140719462775</v>
      </c>
      <c r="Y6" s="28">
        <f t="shared" si="11"/>
        <v>35.043999999999997</v>
      </c>
    </row>
    <row r="7" spans="1:25" x14ac:dyDescent="0.25">
      <c r="A7" s="35" t="s">
        <v>341</v>
      </c>
      <c r="B7" s="31">
        <v>-1</v>
      </c>
      <c r="C7" s="31">
        <v>6</v>
      </c>
      <c r="D7" s="31">
        <v>9</v>
      </c>
      <c r="E7" s="31">
        <v>0</v>
      </c>
      <c r="F7" s="31">
        <v>46059</v>
      </c>
      <c r="G7" s="31">
        <v>46059</v>
      </c>
      <c r="H7" s="31">
        <v>1</v>
      </c>
      <c r="I7" s="31">
        <v>46036</v>
      </c>
      <c r="J7" s="31">
        <v>-34.215281981087074</v>
      </c>
      <c r="K7" s="31">
        <v>32.277999999999999</v>
      </c>
      <c r="L7">
        <v>4</v>
      </c>
      <c r="M7" s="21" t="str">
        <f t="shared" si="0"/>
        <v>XAD Curncy</v>
      </c>
      <c r="N7" s="21" t="str">
        <f>VLOOKUP($M7,SUMMARY!B:D,2,FALSE)</f>
        <v>Cardano</v>
      </c>
      <c r="O7" s="22" t="str">
        <f>VLOOKUP($M7,SUMMARY!$B:$D,3,FALSE)</f>
        <v>CRYPTO</v>
      </c>
      <c r="P7" s="22">
        <f t="shared" si="2"/>
        <v>-1</v>
      </c>
      <c r="Q7" s="22">
        <f t="shared" si="3"/>
        <v>6</v>
      </c>
      <c r="R7" s="22">
        <f t="shared" si="4"/>
        <v>9</v>
      </c>
      <c r="S7" s="23">
        <f t="shared" si="5"/>
        <v>0</v>
      </c>
      <c r="T7" s="23">
        <f t="shared" si="6"/>
        <v>46059</v>
      </c>
      <c r="U7" s="23">
        <f t="shared" si="7"/>
        <v>46059</v>
      </c>
      <c r="V7" s="22">
        <f t="shared" si="8"/>
        <v>1</v>
      </c>
      <c r="W7" s="23">
        <f t="shared" si="9"/>
        <v>46036</v>
      </c>
      <c r="X7" s="28">
        <f t="shared" si="10"/>
        <v>-34.215281981087074</v>
      </c>
      <c r="Y7" s="28">
        <f t="shared" si="11"/>
        <v>32.277999999999999</v>
      </c>
    </row>
    <row r="8" spans="1:25" x14ac:dyDescent="0.25">
      <c r="A8" s="35" t="s">
        <v>332</v>
      </c>
      <c r="B8" s="31">
        <v>-1</v>
      </c>
      <c r="C8" s="31">
        <v>6</v>
      </c>
      <c r="D8" s="31">
        <v>9</v>
      </c>
      <c r="E8" s="31">
        <v>0</v>
      </c>
      <c r="F8" s="31">
        <v>46057</v>
      </c>
      <c r="G8" s="31">
        <v>46059</v>
      </c>
      <c r="H8" s="31">
        <v>1</v>
      </c>
      <c r="I8" s="31">
        <v>46036</v>
      </c>
      <c r="J8" s="31">
        <v>-34.632549492037015</v>
      </c>
      <c r="K8" s="31">
        <v>31.86</v>
      </c>
      <c r="L8">
        <v>5</v>
      </c>
      <c r="M8" s="21" t="str">
        <f t="shared" si="0"/>
        <v>XBT Curncy</v>
      </c>
      <c r="N8" s="21" t="str">
        <f>VLOOKUP($M8,SUMMARY!B:D,2,FALSE)</f>
        <v>Bitcoin</v>
      </c>
      <c r="O8" s="22" t="str">
        <f>VLOOKUP($M8,SUMMARY!$B:$D,3,FALSE)</f>
        <v>CRYPTO</v>
      </c>
      <c r="P8" s="22">
        <f t="shared" si="2"/>
        <v>-1</v>
      </c>
      <c r="Q8" s="22">
        <f t="shared" si="3"/>
        <v>6</v>
      </c>
      <c r="R8" s="22">
        <f t="shared" si="4"/>
        <v>9</v>
      </c>
      <c r="S8" s="23">
        <f t="shared" si="5"/>
        <v>0</v>
      </c>
      <c r="T8" s="23">
        <f t="shared" si="6"/>
        <v>46057</v>
      </c>
      <c r="U8" s="23">
        <f t="shared" si="7"/>
        <v>46059</v>
      </c>
      <c r="V8" s="22">
        <f t="shared" si="8"/>
        <v>1</v>
      </c>
      <c r="W8" s="23">
        <f t="shared" si="9"/>
        <v>46036</v>
      </c>
      <c r="X8" s="28">
        <f t="shared" si="10"/>
        <v>-34.632549492037015</v>
      </c>
      <c r="Y8" s="28">
        <f t="shared" si="11"/>
        <v>31.86</v>
      </c>
    </row>
    <row r="9" spans="1:25" x14ac:dyDescent="0.25">
      <c r="A9" s="35" t="s">
        <v>97</v>
      </c>
      <c r="B9" s="31">
        <v>-1</v>
      </c>
      <c r="C9" s="31">
        <v>9</v>
      </c>
      <c r="D9" s="31">
        <v>8</v>
      </c>
      <c r="E9" s="31">
        <v>46055</v>
      </c>
      <c r="F9" s="31">
        <v>45972</v>
      </c>
      <c r="G9" s="31">
        <v>46043</v>
      </c>
      <c r="H9" s="31">
        <v>1</v>
      </c>
      <c r="I9" s="31">
        <v>46035</v>
      </c>
      <c r="J9" s="31">
        <v>-21.919802918048894</v>
      </c>
      <c r="K9" s="31">
        <v>44.573106383134608</v>
      </c>
      <c r="L9">
        <v>6</v>
      </c>
      <c r="M9" s="21" t="str">
        <f t="shared" si="0"/>
        <v>JB1 Comdty</v>
      </c>
      <c r="N9" s="21" t="str">
        <f>VLOOKUP($M9,SUMMARY!B:D,2,FALSE)</f>
        <v>JPN 10Y BOND FUTURE</v>
      </c>
      <c r="O9" s="22" t="str">
        <f>VLOOKUP($M9,SUMMARY!$B:$D,3,FALSE)</f>
        <v>BOND FUTURE</v>
      </c>
      <c r="P9" s="22">
        <f t="shared" si="2"/>
        <v>-1</v>
      </c>
      <c r="Q9" s="22">
        <f t="shared" si="3"/>
        <v>9</v>
      </c>
      <c r="R9" s="22">
        <f t="shared" si="4"/>
        <v>8</v>
      </c>
      <c r="S9" s="23">
        <f t="shared" si="5"/>
        <v>46055</v>
      </c>
      <c r="T9" s="23">
        <f t="shared" si="6"/>
        <v>45972</v>
      </c>
      <c r="U9" s="23">
        <f t="shared" si="7"/>
        <v>46043</v>
      </c>
      <c r="V9" s="22">
        <f t="shared" si="8"/>
        <v>1</v>
      </c>
      <c r="W9" s="23">
        <f t="shared" si="9"/>
        <v>46035</v>
      </c>
      <c r="X9" s="28">
        <f t="shared" si="10"/>
        <v>-21.919802918048894</v>
      </c>
      <c r="Y9" s="28">
        <f t="shared" si="11"/>
        <v>44.573106383134608</v>
      </c>
    </row>
    <row r="10" spans="1:25" x14ac:dyDescent="0.25">
      <c r="A10" s="35" t="s">
        <v>335</v>
      </c>
      <c r="B10" s="31">
        <v>-1</v>
      </c>
      <c r="C10" s="31">
        <v>3</v>
      </c>
      <c r="D10" s="31">
        <v>7</v>
      </c>
      <c r="E10" s="31">
        <v>0</v>
      </c>
      <c r="F10" s="31">
        <v>0</v>
      </c>
      <c r="G10" s="31">
        <v>46059</v>
      </c>
      <c r="H10" s="31">
        <v>1</v>
      </c>
      <c r="I10" s="31">
        <v>46036</v>
      </c>
      <c r="J10" s="31">
        <v>-36.691203038403799</v>
      </c>
      <c r="K10" s="31">
        <v>29.802</v>
      </c>
      <c r="L10">
        <v>7</v>
      </c>
      <c r="M10" s="21" t="str">
        <f t="shared" si="0"/>
        <v>XET Curncy</v>
      </c>
      <c r="N10" s="21" t="str">
        <f>VLOOKUP($M10,SUMMARY!B:D,2,FALSE)</f>
        <v>Ethereum</v>
      </c>
      <c r="O10" s="22" t="str">
        <f>VLOOKUP($M10,SUMMARY!$B:$D,3,FALSE)</f>
        <v>CRYPTO</v>
      </c>
      <c r="P10" s="22">
        <f t="shared" si="2"/>
        <v>-1</v>
      </c>
      <c r="Q10" s="22">
        <f t="shared" si="3"/>
        <v>3</v>
      </c>
      <c r="R10" s="22">
        <f t="shared" si="4"/>
        <v>7</v>
      </c>
      <c r="S10" s="23">
        <f t="shared" si="5"/>
        <v>0</v>
      </c>
      <c r="T10" s="23">
        <f t="shared" si="6"/>
        <v>0</v>
      </c>
      <c r="U10" s="23">
        <f t="shared" si="7"/>
        <v>46059</v>
      </c>
      <c r="V10" s="22">
        <f t="shared" si="8"/>
        <v>1</v>
      </c>
      <c r="W10" s="23">
        <f t="shared" si="9"/>
        <v>46036</v>
      </c>
      <c r="X10" s="28">
        <f t="shared" si="10"/>
        <v>-36.691203038403799</v>
      </c>
      <c r="Y10" s="28">
        <f t="shared" si="11"/>
        <v>29.802</v>
      </c>
    </row>
    <row r="11" spans="1:25" x14ac:dyDescent="0.25">
      <c r="A11" s="35" t="s">
        <v>443</v>
      </c>
      <c r="B11" s="31">
        <v>-1</v>
      </c>
      <c r="C11" s="31">
        <v>6</v>
      </c>
      <c r="D11" s="31">
        <v>7</v>
      </c>
      <c r="E11" s="31">
        <v>0</v>
      </c>
      <c r="F11" s="31">
        <v>0</v>
      </c>
      <c r="G11" s="31">
        <v>46063</v>
      </c>
      <c r="H11" s="31">
        <v>1</v>
      </c>
      <c r="I11" s="31">
        <v>46034</v>
      </c>
      <c r="J11" s="31">
        <v>-41.209725208043722</v>
      </c>
      <c r="K11" s="31">
        <v>25.283000000000001</v>
      </c>
      <c r="L11">
        <v>8</v>
      </c>
      <c r="M11" s="21" t="str">
        <f t="shared" si="0"/>
        <v>HKDUSD Curncy</v>
      </c>
      <c r="N11" s="21" t="str">
        <f>VLOOKUP($M11,SUMMARY!B:D,2,FALSE)</f>
        <v>HKD/USD</v>
      </c>
      <c r="O11" s="22" t="str">
        <f>VLOOKUP($M11,SUMMARY!$B:$D,3,FALSE)</f>
        <v>CURRENCY</v>
      </c>
      <c r="P11" s="22">
        <f t="shared" si="2"/>
        <v>-1</v>
      </c>
      <c r="Q11" s="22">
        <f t="shared" si="3"/>
        <v>6</v>
      </c>
      <c r="R11" s="22">
        <f t="shared" si="4"/>
        <v>7</v>
      </c>
      <c r="S11" s="23">
        <f t="shared" si="5"/>
        <v>0</v>
      </c>
      <c r="T11" s="23">
        <f t="shared" si="6"/>
        <v>0</v>
      </c>
      <c r="U11" s="23">
        <f t="shared" si="7"/>
        <v>46063</v>
      </c>
      <c r="V11" s="22">
        <f t="shared" si="8"/>
        <v>1</v>
      </c>
      <c r="W11" s="23">
        <f t="shared" si="9"/>
        <v>46034</v>
      </c>
      <c r="X11" s="28">
        <f t="shared" si="10"/>
        <v>-41.209725208043722</v>
      </c>
      <c r="Y11" s="28">
        <f t="shared" si="11"/>
        <v>25.283000000000001</v>
      </c>
    </row>
    <row r="12" spans="1:25" x14ac:dyDescent="0.25">
      <c r="A12" s="35" t="s">
        <v>401</v>
      </c>
      <c r="B12" s="31">
        <v>-1</v>
      </c>
      <c r="C12" s="31">
        <v>6</v>
      </c>
      <c r="D12" s="31">
        <v>6</v>
      </c>
      <c r="E12" s="31">
        <v>0</v>
      </c>
      <c r="F12" s="31">
        <v>0</v>
      </c>
      <c r="G12" s="31">
        <v>45975</v>
      </c>
      <c r="H12" s="31">
        <v>1</v>
      </c>
      <c r="I12" s="31">
        <v>46045</v>
      </c>
      <c r="J12" s="31">
        <v>-16.030966483753019</v>
      </c>
      <c r="K12" s="31">
        <v>50.462000000000003</v>
      </c>
      <c r="L12">
        <v>9</v>
      </c>
      <c r="M12" s="21" t="str">
        <f t="shared" si="0"/>
        <v>CADJPY Curncy</v>
      </c>
      <c r="N12" s="21" t="str">
        <f>VLOOKUP($M12,SUMMARY!B:D,2,FALSE)</f>
        <v>CAD/JPY</v>
      </c>
      <c r="O12" s="22" t="str">
        <f>VLOOKUP($M12,SUMMARY!$B:$D,3,FALSE)</f>
        <v>CURRENCY</v>
      </c>
      <c r="P12" s="22">
        <f t="shared" si="2"/>
        <v>-1</v>
      </c>
      <c r="Q12" s="22">
        <f t="shared" si="3"/>
        <v>6</v>
      </c>
      <c r="R12" s="22">
        <f t="shared" si="4"/>
        <v>6</v>
      </c>
      <c r="S12" s="23">
        <f t="shared" si="5"/>
        <v>0</v>
      </c>
      <c r="T12" s="23">
        <f t="shared" si="6"/>
        <v>0</v>
      </c>
      <c r="U12" s="23">
        <f t="shared" si="7"/>
        <v>45975</v>
      </c>
      <c r="V12" s="22">
        <f t="shared" si="8"/>
        <v>1</v>
      </c>
      <c r="W12" s="23">
        <f t="shared" si="9"/>
        <v>46045</v>
      </c>
      <c r="X12" s="28">
        <f t="shared" si="10"/>
        <v>-16.030966483753019</v>
      </c>
      <c r="Y12" s="28">
        <f t="shared" si="11"/>
        <v>50.462000000000003</v>
      </c>
    </row>
    <row r="13" spans="1:25" x14ac:dyDescent="0.25">
      <c r="A13" s="35" t="s">
        <v>495</v>
      </c>
      <c r="B13" s="31">
        <v>-1</v>
      </c>
      <c r="C13" s="31">
        <v>12</v>
      </c>
      <c r="D13" s="31">
        <v>6</v>
      </c>
      <c r="E13" s="31">
        <v>0</v>
      </c>
      <c r="F13" s="31">
        <v>46006</v>
      </c>
      <c r="G13" s="31">
        <v>46049</v>
      </c>
      <c r="H13" s="31">
        <v>1</v>
      </c>
      <c r="I13" s="31">
        <v>46041</v>
      </c>
      <c r="J13" s="31">
        <v>-30.654323039564147</v>
      </c>
      <c r="K13" s="31">
        <v>35.838999999999999</v>
      </c>
      <c r="L13">
        <v>10</v>
      </c>
      <c r="M13" s="21" t="str">
        <f t="shared" si="0"/>
        <v>TRYEUR Curncy</v>
      </c>
      <c r="N13" s="21" t="str">
        <f>VLOOKUP($M13,SUMMARY!B:D,2,FALSE)</f>
        <v>TRY/EUR</v>
      </c>
      <c r="O13" s="22" t="str">
        <f>VLOOKUP($M13,SUMMARY!$B:$D,3,FALSE)</f>
        <v>CURRENCY</v>
      </c>
      <c r="P13" s="22">
        <f t="shared" si="2"/>
        <v>-1</v>
      </c>
      <c r="Q13" s="22">
        <f t="shared" si="3"/>
        <v>12</v>
      </c>
      <c r="R13" s="22">
        <f t="shared" si="4"/>
        <v>6</v>
      </c>
      <c r="S13" s="23">
        <f t="shared" si="5"/>
        <v>0</v>
      </c>
      <c r="T13" s="23">
        <f t="shared" si="6"/>
        <v>46006</v>
      </c>
      <c r="U13" s="23">
        <f t="shared" si="7"/>
        <v>46049</v>
      </c>
      <c r="V13" s="22">
        <f t="shared" si="8"/>
        <v>1</v>
      </c>
      <c r="W13" s="23">
        <f t="shared" si="9"/>
        <v>46041</v>
      </c>
      <c r="X13" s="28">
        <f t="shared" si="10"/>
        <v>-30.654323039564147</v>
      </c>
      <c r="Y13" s="28">
        <f t="shared" si="11"/>
        <v>35.838999999999999</v>
      </c>
    </row>
    <row r="14" spans="1:25" x14ac:dyDescent="0.25">
      <c r="A14" s="35" t="s">
        <v>487</v>
      </c>
      <c r="B14" s="31">
        <v>-1</v>
      </c>
      <c r="C14" s="31">
        <v>3</v>
      </c>
      <c r="D14" s="31">
        <v>6</v>
      </c>
      <c r="E14" s="31">
        <v>0</v>
      </c>
      <c r="F14" s="31">
        <v>46007</v>
      </c>
      <c r="G14" s="31">
        <v>46050</v>
      </c>
      <c r="H14" s="31">
        <v>1</v>
      </c>
      <c r="I14" s="31">
        <v>46041</v>
      </c>
      <c r="J14" s="31">
        <v>-16.019106332809955</v>
      </c>
      <c r="K14" s="31">
        <v>50.473999999999997</v>
      </c>
      <c r="L14">
        <v>11</v>
      </c>
      <c r="M14" s="21" t="str">
        <f t="shared" si="0"/>
        <v>SGDEUR Curncy</v>
      </c>
      <c r="N14" s="21" t="str">
        <f>VLOOKUP($M14,SUMMARY!B:D,2,FALSE)</f>
        <v>SGD/EUR</v>
      </c>
      <c r="O14" s="22" t="str">
        <f>VLOOKUP($M14,SUMMARY!$B:$D,3,FALSE)</f>
        <v>CURRENCY</v>
      </c>
      <c r="P14" s="22">
        <f t="shared" si="2"/>
        <v>-1</v>
      </c>
      <c r="Q14" s="22">
        <f t="shared" si="3"/>
        <v>3</v>
      </c>
      <c r="R14" s="22">
        <f t="shared" si="4"/>
        <v>6</v>
      </c>
      <c r="S14" s="23">
        <f t="shared" si="5"/>
        <v>0</v>
      </c>
      <c r="T14" s="23">
        <f t="shared" si="6"/>
        <v>46007</v>
      </c>
      <c r="U14" s="23">
        <f t="shared" si="7"/>
        <v>46050</v>
      </c>
      <c r="V14" s="22">
        <f t="shared" si="8"/>
        <v>1</v>
      </c>
      <c r="W14" s="23">
        <f t="shared" si="9"/>
        <v>46041</v>
      </c>
      <c r="X14" s="28">
        <f t="shared" si="10"/>
        <v>-16.019106332809955</v>
      </c>
      <c r="Y14" s="28">
        <f t="shared" si="11"/>
        <v>50.473999999999997</v>
      </c>
    </row>
    <row r="15" spans="1:25" x14ac:dyDescent="0.25">
      <c r="A15" s="35" t="s">
        <v>348</v>
      </c>
      <c r="B15" s="31">
        <v>-1</v>
      </c>
      <c r="C15" s="31">
        <v>6</v>
      </c>
      <c r="D15" s="31">
        <v>6</v>
      </c>
      <c r="E15" s="31">
        <v>0</v>
      </c>
      <c r="F15" s="31">
        <v>45974</v>
      </c>
      <c r="G15" s="31">
        <v>0</v>
      </c>
      <c r="H15" s="31">
        <v>1</v>
      </c>
      <c r="I15" s="31">
        <v>46035</v>
      </c>
      <c r="J15" s="31">
        <v>-38.85396811581262</v>
      </c>
      <c r="K15" s="31">
        <v>27.638941185473342</v>
      </c>
      <c r="L15">
        <v>12</v>
      </c>
      <c r="M15" s="21" t="str">
        <f t="shared" si="0"/>
        <v>CC1 Comdty</v>
      </c>
      <c r="N15" s="21" t="str">
        <f>VLOOKUP($M15,SUMMARY!B:D,2,FALSE)</f>
        <v>COCOA</v>
      </c>
      <c r="O15" s="22" t="str">
        <f>VLOOKUP($M15,SUMMARY!$B:$D,3,FALSE)</f>
        <v>COMMODITY</v>
      </c>
      <c r="P15" s="22">
        <f t="shared" si="2"/>
        <v>-1</v>
      </c>
      <c r="Q15" s="22">
        <f t="shared" si="3"/>
        <v>6</v>
      </c>
      <c r="R15" s="22">
        <f t="shared" si="4"/>
        <v>6</v>
      </c>
      <c r="S15" s="23">
        <f t="shared" si="5"/>
        <v>0</v>
      </c>
      <c r="T15" s="23">
        <f t="shared" si="6"/>
        <v>45974</v>
      </c>
      <c r="U15" s="23">
        <f t="shared" si="7"/>
        <v>0</v>
      </c>
      <c r="V15" s="22">
        <f t="shared" si="8"/>
        <v>1</v>
      </c>
      <c r="W15" s="23">
        <f t="shared" si="9"/>
        <v>46035</v>
      </c>
      <c r="X15" s="28">
        <f t="shared" si="10"/>
        <v>-38.85396811581262</v>
      </c>
      <c r="Y15" s="28">
        <f t="shared" si="11"/>
        <v>27.638941185473342</v>
      </c>
    </row>
    <row r="16" spans="1:25" x14ac:dyDescent="0.25">
      <c r="A16" s="35" t="s">
        <v>346</v>
      </c>
      <c r="B16" s="31">
        <v>-1</v>
      </c>
      <c r="C16" s="31">
        <v>6</v>
      </c>
      <c r="D16" s="31">
        <v>6</v>
      </c>
      <c r="E16" s="31">
        <v>0</v>
      </c>
      <c r="F16" s="31">
        <v>0</v>
      </c>
      <c r="G16" s="31">
        <v>46035</v>
      </c>
      <c r="H16" s="31">
        <v>1</v>
      </c>
      <c r="I16" s="31">
        <v>46034</v>
      </c>
      <c r="J16" s="31">
        <v>-18.976663210847981</v>
      </c>
      <c r="K16" s="31">
        <v>47.516246090224691</v>
      </c>
      <c r="L16">
        <v>13</v>
      </c>
      <c r="M16" s="21" t="str">
        <f t="shared" si="0"/>
        <v>C 1 Comdty</v>
      </c>
      <c r="N16" s="21" t="str">
        <f>VLOOKUP($M16,SUMMARY!B:D,2,FALSE)</f>
        <v>CORN</v>
      </c>
      <c r="O16" s="22" t="str">
        <f>VLOOKUP($M16,SUMMARY!$B:$D,3,FALSE)</f>
        <v>COMMODITY</v>
      </c>
      <c r="P16" s="22">
        <f t="shared" si="2"/>
        <v>-1</v>
      </c>
      <c r="Q16" s="22">
        <f t="shared" si="3"/>
        <v>6</v>
      </c>
      <c r="R16" s="22">
        <f t="shared" si="4"/>
        <v>6</v>
      </c>
      <c r="S16" s="23">
        <f t="shared" si="5"/>
        <v>0</v>
      </c>
      <c r="T16" s="23">
        <f t="shared" si="6"/>
        <v>0</v>
      </c>
      <c r="U16" s="23">
        <f t="shared" si="7"/>
        <v>46035</v>
      </c>
      <c r="V16" s="22">
        <f t="shared" si="8"/>
        <v>1</v>
      </c>
      <c r="W16" s="23">
        <f t="shared" si="9"/>
        <v>46034</v>
      </c>
      <c r="X16" s="28">
        <f t="shared" si="10"/>
        <v>-18.976663210847981</v>
      </c>
      <c r="Y16" s="28">
        <f t="shared" si="11"/>
        <v>47.516246090224691</v>
      </c>
    </row>
    <row r="17" spans="1:25" x14ac:dyDescent="0.25">
      <c r="A17" s="35" t="s">
        <v>441</v>
      </c>
      <c r="B17" s="31">
        <v>-1</v>
      </c>
      <c r="C17" s="31">
        <v>3</v>
      </c>
      <c r="D17" s="31">
        <v>6</v>
      </c>
      <c r="E17" s="31">
        <v>0</v>
      </c>
      <c r="F17" s="31">
        <v>46049</v>
      </c>
      <c r="G17" s="31">
        <v>46049</v>
      </c>
      <c r="H17" s="31">
        <v>1</v>
      </c>
      <c r="I17" s="31">
        <v>46041</v>
      </c>
      <c r="J17" s="31">
        <v>-27.277670139837085</v>
      </c>
      <c r="K17" s="31">
        <v>39.215000000000003</v>
      </c>
      <c r="L17">
        <v>14</v>
      </c>
      <c r="M17" s="21" t="str">
        <f t="shared" si="0"/>
        <v>HKDEUR Curncy</v>
      </c>
      <c r="N17" s="21" t="str">
        <f>VLOOKUP($M17,SUMMARY!B:D,2,FALSE)</f>
        <v>HKD/EUR</v>
      </c>
      <c r="O17" s="22" t="str">
        <f>VLOOKUP($M17,SUMMARY!$B:$D,3,FALSE)</f>
        <v>CURRENCY</v>
      </c>
      <c r="P17" s="22">
        <f t="shared" si="2"/>
        <v>-1</v>
      </c>
      <c r="Q17" s="22">
        <f t="shared" si="3"/>
        <v>3</v>
      </c>
      <c r="R17" s="22">
        <f t="shared" si="4"/>
        <v>6</v>
      </c>
      <c r="S17" s="23">
        <f t="shared" si="5"/>
        <v>0</v>
      </c>
      <c r="T17" s="23">
        <f t="shared" si="6"/>
        <v>46049</v>
      </c>
      <c r="U17" s="23">
        <f t="shared" si="7"/>
        <v>46049</v>
      </c>
      <c r="V17" s="22">
        <f t="shared" si="8"/>
        <v>1</v>
      </c>
      <c r="W17" s="23">
        <f t="shared" si="9"/>
        <v>46041</v>
      </c>
      <c r="X17" s="28">
        <f t="shared" si="10"/>
        <v>-27.277670139837085</v>
      </c>
      <c r="Y17" s="28">
        <f t="shared" si="11"/>
        <v>39.215000000000003</v>
      </c>
    </row>
    <row r="18" spans="1:25" x14ac:dyDescent="0.25">
      <c r="A18" s="35" t="s">
        <v>449</v>
      </c>
      <c r="B18" s="31">
        <v>-1</v>
      </c>
      <c r="C18" s="31">
        <v>6</v>
      </c>
      <c r="D18" s="31">
        <v>6</v>
      </c>
      <c r="E18" s="31">
        <v>46056</v>
      </c>
      <c r="F18" s="31">
        <v>45982</v>
      </c>
      <c r="G18" s="31">
        <v>46051</v>
      </c>
      <c r="H18" s="31">
        <v>1</v>
      </c>
      <c r="I18" s="31">
        <v>46036</v>
      </c>
      <c r="J18" s="31">
        <v>-13.840432561246253</v>
      </c>
      <c r="K18" s="31">
        <v>52.652000000000001</v>
      </c>
      <c r="L18">
        <v>15</v>
      </c>
      <c r="M18" s="21" t="str">
        <f t="shared" si="0"/>
        <v>INRUSD Curncy</v>
      </c>
      <c r="N18" s="21" t="str">
        <f>VLOOKUP($M18,SUMMARY!B:D,2,FALSE)</f>
        <v>INR/USD</v>
      </c>
      <c r="O18" s="22" t="str">
        <f>VLOOKUP($M18,SUMMARY!$B:$D,3,FALSE)</f>
        <v>CURRENCY</v>
      </c>
      <c r="P18" s="22">
        <f t="shared" si="2"/>
        <v>-1</v>
      </c>
      <c r="Q18" s="22">
        <f t="shared" si="3"/>
        <v>6</v>
      </c>
      <c r="R18" s="22">
        <f t="shared" si="4"/>
        <v>6</v>
      </c>
      <c r="S18" s="23">
        <f t="shared" si="5"/>
        <v>46056</v>
      </c>
      <c r="T18" s="23">
        <f t="shared" si="6"/>
        <v>45982</v>
      </c>
      <c r="U18" s="23">
        <f t="shared" si="7"/>
        <v>46051</v>
      </c>
      <c r="V18" s="22">
        <f t="shared" si="8"/>
        <v>1</v>
      </c>
      <c r="W18" s="23">
        <f t="shared" si="9"/>
        <v>46036</v>
      </c>
      <c r="X18" s="28">
        <f t="shared" si="10"/>
        <v>-13.840432561246253</v>
      </c>
      <c r="Y18" s="28">
        <f t="shared" si="11"/>
        <v>52.652000000000001</v>
      </c>
    </row>
    <row r="19" spans="1:25" x14ac:dyDescent="0.25">
      <c r="A19" s="35" t="s">
        <v>415</v>
      </c>
      <c r="B19" s="31">
        <v>-1</v>
      </c>
      <c r="C19" s="31">
        <v>3</v>
      </c>
      <c r="D19" s="31">
        <v>6</v>
      </c>
      <c r="E19" s="31">
        <v>0</v>
      </c>
      <c r="F19" s="31">
        <v>0</v>
      </c>
      <c r="G19" s="31">
        <v>46049</v>
      </c>
      <c r="H19" s="31">
        <v>1</v>
      </c>
      <c r="I19" s="31">
        <v>46041</v>
      </c>
      <c r="J19" s="31">
        <v>-18.912651443505077</v>
      </c>
      <c r="K19" s="31">
        <v>47.58</v>
      </c>
      <c r="L19">
        <v>16</v>
      </c>
      <c r="M19" s="21" t="str">
        <f t="shared" si="0"/>
        <v>CNHEUR Curncy</v>
      </c>
      <c r="N19" s="21" t="str">
        <f>VLOOKUP($M19,SUMMARY!B:D,2,FALSE)</f>
        <v>CNH/EUR</v>
      </c>
      <c r="O19" s="22" t="str">
        <f>VLOOKUP($M19,SUMMARY!$B:$D,3,FALSE)</f>
        <v>CURRENCY</v>
      </c>
      <c r="P19" s="22">
        <f t="shared" si="2"/>
        <v>-1</v>
      </c>
      <c r="Q19" s="22">
        <f t="shared" si="3"/>
        <v>3</v>
      </c>
      <c r="R19" s="22">
        <f t="shared" si="4"/>
        <v>6</v>
      </c>
      <c r="S19" s="23">
        <f t="shared" si="5"/>
        <v>0</v>
      </c>
      <c r="T19" s="23">
        <f t="shared" si="6"/>
        <v>0</v>
      </c>
      <c r="U19" s="23">
        <f t="shared" si="7"/>
        <v>46049</v>
      </c>
      <c r="V19" s="22">
        <f t="shared" si="8"/>
        <v>1</v>
      </c>
      <c r="W19" s="23">
        <f t="shared" si="9"/>
        <v>46041</v>
      </c>
      <c r="X19" s="28">
        <f t="shared" si="10"/>
        <v>-18.912651443505077</v>
      </c>
      <c r="Y19" s="28">
        <f t="shared" si="11"/>
        <v>47.58</v>
      </c>
    </row>
    <row r="20" spans="1:25" x14ac:dyDescent="0.25">
      <c r="A20" s="35" t="s">
        <v>370</v>
      </c>
      <c r="B20" s="31">
        <v>3</v>
      </c>
      <c r="C20" s="31">
        <v>9</v>
      </c>
      <c r="D20" s="31">
        <v>6</v>
      </c>
      <c r="E20" s="31">
        <v>0</v>
      </c>
      <c r="F20" s="31">
        <v>0</v>
      </c>
      <c r="G20" s="31">
        <v>0</v>
      </c>
      <c r="H20" s="31">
        <v>1</v>
      </c>
      <c r="I20" s="31">
        <v>0</v>
      </c>
      <c r="J20" s="31">
        <v>-22.472043590228296</v>
      </c>
      <c r="K20" s="31">
        <v>44.020865710916965</v>
      </c>
      <c r="L20">
        <v>17</v>
      </c>
      <c r="M20" s="21" t="str">
        <f t="shared" si="0"/>
        <v>PL1 Comdty</v>
      </c>
      <c r="N20" s="21" t="str">
        <f>VLOOKUP($M20,SUMMARY!B:D,2,FALSE)</f>
        <v>PLATINUM</v>
      </c>
      <c r="O20" s="22" t="str">
        <f>VLOOKUP($M20,SUMMARY!$B:$D,3,FALSE)</f>
        <v>COMMODITY</v>
      </c>
      <c r="P20" s="22">
        <f t="shared" si="2"/>
        <v>3</v>
      </c>
      <c r="Q20" s="22">
        <f t="shared" si="3"/>
        <v>9</v>
      </c>
      <c r="R20" s="22">
        <f t="shared" si="4"/>
        <v>6</v>
      </c>
      <c r="S20" s="23">
        <f t="shared" si="5"/>
        <v>0</v>
      </c>
      <c r="T20" s="23">
        <f t="shared" si="6"/>
        <v>0</v>
      </c>
      <c r="U20" s="23">
        <f t="shared" si="7"/>
        <v>0</v>
      </c>
      <c r="V20" s="22">
        <f t="shared" si="8"/>
        <v>1</v>
      </c>
      <c r="W20" s="23">
        <f t="shared" si="9"/>
        <v>0</v>
      </c>
      <c r="X20" s="28">
        <f t="shared" si="10"/>
        <v>-22.472043590228296</v>
      </c>
      <c r="Y20" s="28">
        <f t="shared" si="11"/>
        <v>44.020865710916965</v>
      </c>
    </row>
    <row r="21" spans="1:25" x14ac:dyDescent="0.25">
      <c r="A21" s="35" t="s">
        <v>417</v>
      </c>
      <c r="B21" s="31">
        <v>1</v>
      </c>
      <c r="C21" s="31">
        <v>6</v>
      </c>
      <c r="D21" s="31">
        <v>6</v>
      </c>
      <c r="E21" s="31">
        <v>0</v>
      </c>
      <c r="F21" s="31">
        <v>0</v>
      </c>
      <c r="G21" s="31">
        <v>45975</v>
      </c>
      <c r="H21" s="31">
        <v>1</v>
      </c>
      <c r="I21" s="31">
        <v>46045</v>
      </c>
      <c r="J21" s="31">
        <v>-20.115400860715376</v>
      </c>
      <c r="K21" s="31">
        <v>46.378</v>
      </c>
      <c r="L21">
        <v>18</v>
      </c>
      <c r="M21" s="21" t="str">
        <f t="shared" si="0"/>
        <v>CNHJPY Curncy</v>
      </c>
      <c r="N21" s="21" t="str">
        <f>VLOOKUP($M21,SUMMARY!B:D,2,FALSE)</f>
        <v>CNH/JPY</v>
      </c>
      <c r="O21" s="22" t="str">
        <f>VLOOKUP($M21,SUMMARY!$B:$D,3,FALSE)</f>
        <v>CURRENCY</v>
      </c>
      <c r="P21" s="22">
        <f t="shared" si="2"/>
        <v>1</v>
      </c>
      <c r="Q21" s="22">
        <f t="shared" si="3"/>
        <v>6</v>
      </c>
      <c r="R21" s="22">
        <f t="shared" si="4"/>
        <v>6</v>
      </c>
      <c r="S21" s="23">
        <f t="shared" si="5"/>
        <v>0</v>
      </c>
      <c r="T21" s="23">
        <f t="shared" si="6"/>
        <v>0</v>
      </c>
      <c r="U21" s="23">
        <f t="shared" si="7"/>
        <v>45975</v>
      </c>
      <c r="V21" s="22">
        <f t="shared" si="8"/>
        <v>1</v>
      </c>
      <c r="W21" s="23">
        <f t="shared" si="9"/>
        <v>46045</v>
      </c>
      <c r="X21" s="28">
        <f t="shared" si="10"/>
        <v>-20.115400860715376</v>
      </c>
      <c r="Y21" s="28">
        <f t="shared" si="11"/>
        <v>46.378</v>
      </c>
    </row>
    <row r="22" spans="1:25" x14ac:dyDescent="0.25">
      <c r="A22" s="35" t="s">
        <v>491</v>
      </c>
      <c r="B22" s="31">
        <v>-1</v>
      </c>
      <c r="C22" s="31">
        <v>9</v>
      </c>
      <c r="D22" s="31">
        <v>6</v>
      </c>
      <c r="E22" s="31">
        <v>0</v>
      </c>
      <c r="F22" s="31">
        <v>0</v>
      </c>
      <c r="G22" s="31">
        <v>45975</v>
      </c>
      <c r="H22" s="31">
        <v>1</v>
      </c>
      <c r="I22" s="31">
        <v>46043</v>
      </c>
      <c r="J22" s="31">
        <v>-21.30836104586237</v>
      </c>
      <c r="K22" s="31">
        <v>45.185000000000002</v>
      </c>
      <c r="L22">
        <v>19</v>
      </c>
      <c r="M22" s="21" t="str">
        <f t="shared" si="0"/>
        <v>THBEUR Curncy</v>
      </c>
      <c r="N22" s="21" t="str">
        <f>VLOOKUP($M22,SUMMARY!B:D,2,FALSE)</f>
        <v>THB/EUR</v>
      </c>
      <c r="O22" s="22" t="str">
        <f>VLOOKUP($M22,SUMMARY!$B:$D,3,FALSE)</f>
        <v>CURRENCY</v>
      </c>
      <c r="P22" s="22">
        <f t="shared" si="2"/>
        <v>-1</v>
      </c>
      <c r="Q22" s="22">
        <f t="shared" si="3"/>
        <v>9</v>
      </c>
      <c r="R22" s="22">
        <f t="shared" si="4"/>
        <v>6</v>
      </c>
      <c r="S22" s="23">
        <f t="shared" si="5"/>
        <v>0</v>
      </c>
      <c r="T22" s="23">
        <f t="shared" si="6"/>
        <v>0</v>
      </c>
      <c r="U22" s="23">
        <f t="shared" si="7"/>
        <v>45975</v>
      </c>
      <c r="V22" s="22">
        <f t="shared" si="8"/>
        <v>1</v>
      </c>
      <c r="W22" s="23">
        <f t="shared" si="9"/>
        <v>46043</v>
      </c>
      <c r="X22" s="28">
        <f t="shared" si="10"/>
        <v>-21.30836104586237</v>
      </c>
      <c r="Y22" s="28">
        <f t="shared" si="11"/>
        <v>45.185000000000002</v>
      </c>
    </row>
    <row r="23" spans="1:25" x14ac:dyDescent="0.25">
      <c r="A23" s="35" t="s">
        <v>353</v>
      </c>
      <c r="B23" s="31">
        <v>-1</v>
      </c>
      <c r="C23" s="31">
        <v>6</v>
      </c>
      <c r="D23" s="31">
        <v>6</v>
      </c>
      <c r="E23" s="31">
        <v>0</v>
      </c>
      <c r="F23" s="31">
        <v>0</v>
      </c>
      <c r="G23" s="31">
        <v>0</v>
      </c>
      <c r="H23" s="31">
        <v>1</v>
      </c>
      <c r="I23" s="31">
        <v>46034</v>
      </c>
      <c r="J23" s="31">
        <v>-33.711022480851881</v>
      </c>
      <c r="K23" s="31">
        <v>32.781887928012381</v>
      </c>
      <c r="L23">
        <v>20</v>
      </c>
      <c r="M23" s="21" t="str">
        <f t="shared" si="0"/>
        <v>CT1 Comdty</v>
      </c>
      <c r="N23" s="21" t="str">
        <f>VLOOKUP($M23,SUMMARY!B:D,2,FALSE)</f>
        <v>COTTON</v>
      </c>
      <c r="O23" s="22" t="str">
        <f>VLOOKUP($M23,SUMMARY!$B:$D,3,FALSE)</f>
        <v>COMMODITY</v>
      </c>
      <c r="P23" s="22">
        <f t="shared" si="2"/>
        <v>-1</v>
      </c>
      <c r="Q23" s="22">
        <f t="shared" si="3"/>
        <v>6</v>
      </c>
      <c r="R23" s="22">
        <f t="shared" si="4"/>
        <v>6</v>
      </c>
      <c r="S23" s="23">
        <f t="shared" si="5"/>
        <v>0</v>
      </c>
      <c r="T23" s="23">
        <f t="shared" si="6"/>
        <v>0</v>
      </c>
      <c r="U23" s="23">
        <f t="shared" si="7"/>
        <v>0</v>
      </c>
      <c r="V23" s="22">
        <f t="shared" si="8"/>
        <v>1</v>
      </c>
      <c r="W23" s="23">
        <f t="shared" si="9"/>
        <v>46034</v>
      </c>
      <c r="X23" s="28">
        <f t="shared" si="10"/>
        <v>-33.711022480851881</v>
      </c>
      <c r="Y23" s="28">
        <f t="shared" si="11"/>
        <v>32.781887928012381</v>
      </c>
    </row>
    <row r="24" spans="1:25" x14ac:dyDescent="0.25">
      <c r="A24" s="35" t="s">
        <v>81</v>
      </c>
      <c r="B24" s="31">
        <v>-1</v>
      </c>
      <c r="C24" s="31">
        <v>6</v>
      </c>
      <c r="D24" s="31">
        <v>6</v>
      </c>
      <c r="E24" s="31">
        <v>46029</v>
      </c>
      <c r="F24" s="31">
        <v>45999</v>
      </c>
      <c r="G24" s="31">
        <v>46013</v>
      </c>
      <c r="H24" s="31">
        <v>1</v>
      </c>
      <c r="I24" s="31">
        <v>46037</v>
      </c>
      <c r="J24" s="31">
        <v>-15.993892881269964</v>
      </c>
      <c r="K24" s="31">
        <v>50.499044940003593</v>
      </c>
      <c r="L24">
        <v>21</v>
      </c>
      <c r="M24" s="21" t="str">
        <f t="shared" si="0"/>
        <v>UB1 Comdty</v>
      </c>
      <c r="N24" s="21" t="str">
        <f>VLOOKUP($M24,SUMMARY!B:D,2,FALSE)</f>
        <v>EURO-BUXL 30Y BND FUTURE</v>
      </c>
      <c r="O24" s="22" t="str">
        <f>VLOOKUP($M24,SUMMARY!$B:$D,3,FALSE)</f>
        <v>BOND FUTURE</v>
      </c>
      <c r="P24" s="22">
        <f t="shared" si="2"/>
        <v>-1</v>
      </c>
      <c r="Q24" s="22">
        <f t="shared" si="3"/>
        <v>6</v>
      </c>
      <c r="R24" s="22">
        <f t="shared" si="4"/>
        <v>6</v>
      </c>
      <c r="S24" s="23">
        <f t="shared" si="5"/>
        <v>46029</v>
      </c>
      <c r="T24" s="23">
        <f t="shared" si="6"/>
        <v>45999</v>
      </c>
      <c r="U24" s="23">
        <f t="shared" si="7"/>
        <v>46013</v>
      </c>
      <c r="V24" s="22">
        <f t="shared" si="8"/>
        <v>1</v>
      </c>
      <c r="W24" s="23">
        <f t="shared" si="9"/>
        <v>46037</v>
      </c>
      <c r="X24" s="28">
        <f t="shared" si="10"/>
        <v>-15.993892881269964</v>
      </c>
      <c r="Y24" s="28">
        <f t="shared" si="11"/>
        <v>50.499044940003593</v>
      </c>
    </row>
    <row r="25" spans="1:25" x14ac:dyDescent="0.25">
      <c r="A25" s="35" t="s">
        <v>429</v>
      </c>
      <c r="B25" s="31">
        <v>-1</v>
      </c>
      <c r="C25" s="31">
        <v>3</v>
      </c>
      <c r="D25" s="31">
        <v>6</v>
      </c>
      <c r="E25" s="31">
        <v>0</v>
      </c>
      <c r="F25" s="31">
        <v>0</v>
      </c>
      <c r="G25" s="31">
        <v>45975</v>
      </c>
      <c r="H25" s="31">
        <v>1</v>
      </c>
      <c r="I25" s="31">
        <v>46045</v>
      </c>
      <c r="J25" s="31">
        <v>-19.397450198062934</v>
      </c>
      <c r="K25" s="31">
        <v>47.094999999999999</v>
      </c>
      <c r="L25">
        <v>22</v>
      </c>
      <c r="M25" s="21" t="str">
        <f t="shared" si="0"/>
        <v>DKKJPY Curncy</v>
      </c>
      <c r="N25" s="21" t="str">
        <f>VLOOKUP($M25,SUMMARY!B:D,2,FALSE)</f>
        <v>DKK/JPY</v>
      </c>
      <c r="O25" s="22" t="str">
        <f>VLOOKUP($M25,SUMMARY!$B:$D,3,FALSE)</f>
        <v>CURRENCY</v>
      </c>
      <c r="P25" s="22">
        <f t="shared" si="2"/>
        <v>-1</v>
      </c>
      <c r="Q25" s="22">
        <f t="shared" si="3"/>
        <v>3</v>
      </c>
      <c r="R25" s="22">
        <f t="shared" si="4"/>
        <v>6</v>
      </c>
      <c r="S25" s="23">
        <f t="shared" si="5"/>
        <v>0</v>
      </c>
      <c r="T25" s="23">
        <f t="shared" si="6"/>
        <v>0</v>
      </c>
      <c r="U25" s="23">
        <f t="shared" si="7"/>
        <v>45975</v>
      </c>
      <c r="V25" s="22">
        <f t="shared" si="8"/>
        <v>1</v>
      </c>
      <c r="W25" s="23">
        <f t="shared" si="9"/>
        <v>46045</v>
      </c>
      <c r="X25" s="28">
        <f t="shared" si="10"/>
        <v>-19.397450198062934</v>
      </c>
      <c r="Y25" s="28">
        <f t="shared" si="11"/>
        <v>47.094999999999999</v>
      </c>
    </row>
    <row r="26" spans="1:25" x14ac:dyDescent="0.25">
      <c r="A26" s="35" t="s">
        <v>89</v>
      </c>
      <c r="B26" s="31">
        <v>-1</v>
      </c>
      <c r="C26" s="31">
        <v>6</v>
      </c>
      <c r="D26" s="31">
        <v>6</v>
      </c>
      <c r="E26" s="31">
        <v>0</v>
      </c>
      <c r="F26" s="31">
        <v>0</v>
      </c>
      <c r="G26" s="31">
        <v>0</v>
      </c>
      <c r="H26" s="31">
        <v>1</v>
      </c>
      <c r="I26" s="31">
        <v>46036</v>
      </c>
      <c r="J26" s="31">
        <v>-23.562044280595345</v>
      </c>
      <c r="K26" s="31">
        <v>42.930920678903831</v>
      </c>
      <c r="L26">
        <v>23</v>
      </c>
      <c r="M26" s="21" t="str">
        <f t="shared" si="0"/>
        <v>G 1 Comdty</v>
      </c>
      <c r="N26" s="21" t="str">
        <f>VLOOKUP($M26,SUMMARY!B:D,2,FALSE)</f>
        <v>LONG GILT FUTURE</v>
      </c>
      <c r="O26" s="22" t="str">
        <f>VLOOKUP($M26,SUMMARY!$B:$D,3,FALSE)</f>
        <v>BOND FUTURE</v>
      </c>
      <c r="P26" s="22">
        <f t="shared" si="2"/>
        <v>-1</v>
      </c>
      <c r="Q26" s="22">
        <f t="shared" si="3"/>
        <v>6</v>
      </c>
      <c r="R26" s="22">
        <f t="shared" si="4"/>
        <v>6</v>
      </c>
      <c r="S26" s="23">
        <f t="shared" si="5"/>
        <v>0</v>
      </c>
      <c r="T26" s="23">
        <f t="shared" si="6"/>
        <v>0</v>
      </c>
      <c r="U26" s="23">
        <f t="shared" si="7"/>
        <v>0</v>
      </c>
      <c r="V26" s="22">
        <f t="shared" si="8"/>
        <v>1</v>
      </c>
      <c r="W26" s="23">
        <f t="shared" si="9"/>
        <v>46036</v>
      </c>
      <c r="X26" s="28">
        <f t="shared" si="10"/>
        <v>-23.562044280595345</v>
      </c>
      <c r="Y26" s="28">
        <f t="shared" si="11"/>
        <v>42.930920678903831</v>
      </c>
    </row>
    <row r="27" spans="1:25" x14ac:dyDescent="0.25">
      <c r="A27" s="35" t="s">
        <v>365</v>
      </c>
      <c r="B27" s="31">
        <v>-1</v>
      </c>
      <c r="C27" s="31">
        <v>0</v>
      </c>
      <c r="D27" s="31">
        <v>6</v>
      </c>
      <c r="E27" s="31">
        <v>0</v>
      </c>
      <c r="F27" s="31">
        <v>0</v>
      </c>
      <c r="G27" s="31">
        <v>0</v>
      </c>
      <c r="H27" s="31">
        <v>1</v>
      </c>
      <c r="I27" s="31">
        <v>0</v>
      </c>
      <c r="J27" s="31">
        <v>-17.681869231332676</v>
      </c>
      <c r="K27" s="31">
        <v>48.811040069258382</v>
      </c>
      <c r="L27">
        <v>24</v>
      </c>
      <c r="M27" s="21" t="str">
        <f t="shared" si="0"/>
        <v>IOE1 Comdty</v>
      </c>
      <c r="N27" s="21" t="str">
        <f>VLOOKUP($M27,SUMMARY!B:D,2,FALSE)</f>
        <v>IRON ORE QINGDAO</v>
      </c>
      <c r="O27" s="22" t="str">
        <f>VLOOKUP($M27,SUMMARY!$B:$D,3,FALSE)</f>
        <v>COMMODITY</v>
      </c>
      <c r="P27" s="22">
        <f t="shared" si="2"/>
        <v>-1</v>
      </c>
      <c r="Q27" s="22">
        <f t="shared" si="3"/>
        <v>0</v>
      </c>
      <c r="R27" s="22">
        <f t="shared" si="4"/>
        <v>6</v>
      </c>
      <c r="S27" s="23">
        <f t="shared" si="5"/>
        <v>0</v>
      </c>
      <c r="T27" s="23">
        <f t="shared" si="6"/>
        <v>0</v>
      </c>
      <c r="U27" s="23">
        <f t="shared" si="7"/>
        <v>0</v>
      </c>
      <c r="V27" s="22">
        <f t="shared" si="8"/>
        <v>1</v>
      </c>
      <c r="W27" s="23">
        <f t="shared" si="9"/>
        <v>0</v>
      </c>
      <c r="X27" s="28">
        <f t="shared" si="10"/>
        <v>-17.681869231332676</v>
      </c>
      <c r="Y27" s="28">
        <f t="shared" si="11"/>
        <v>48.811040069258382</v>
      </c>
    </row>
    <row r="28" spans="1:25" x14ac:dyDescent="0.25">
      <c r="A28" s="35" t="s">
        <v>374</v>
      </c>
      <c r="B28" s="31">
        <v>-1</v>
      </c>
      <c r="C28" s="31">
        <v>9</v>
      </c>
      <c r="D28" s="31">
        <v>5</v>
      </c>
      <c r="E28" s="31">
        <v>0</v>
      </c>
      <c r="F28" s="31">
        <v>45958</v>
      </c>
      <c r="G28" s="31">
        <v>46059</v>
      </c>
      <c r="H28" s="31">
        <v>1</v>
      </c>
      <c r="I28" s="31">
        <v>46049</v>
      </c>
      <c r="J28" s="31">
        <v>-26.688828609295562</v>
      </c>
      <c r="K28" s="31">
        <v>39.804078845175582</v>
      </c>
      <c r="L28">
        <v>25</v>
      </c>
      <c r="M28" s="21" t="str">
        <f t="shared" si="0"/>
        <v>SB1 Comdty</v>
      </c>
      <c r="N28" s="21" t="str">
        <f>VLOOKUP($M28,SUMMARY!B:D,2,FALSE)</f>
        <v>SUGAR</v>
      </c>
      <c r="O28" s="22" t="str">
        <f>VLOOKUP($M28,SUMMARY!$B:$D,3,FALSE)</f>
        <v>COMMODITY</v>
      </c>
      <c r="P28" s="22">
        <f t="shared" si="2"/>
        <v>-1</v>
      </c>
      <c r="Q28" s="22">
        <f t="shared" si="3"/>
        <v>9</v>
      </c>
      <c r="R28" s="22">
        <f t="shared" si="4"/>
        <v>5</v>
      </c>
      <c r="S28" s="23">
        <f t="shared" si="5"/>
        <v>0</v>
      </c>
      <c r="T28" s="23">
        <f t="shared" si="6"/>
        <v>45958</v>
      </c>
      <c r="U28" s="23">
        <f t="shared" si="7"/>
        <v>46059</v>
      </c>
      <c r="V28" s="22">
        <f t="shared" si="8"/>
        <v>1</v>
      </c>
      <c r="W28" s="23">
        <f t="shared" si="9"/>
        <v>46049</v>
      </c>
      <c r="X28" s="28">
        <f t="shared" si="10"/>
        <v>-26.688828609295562</v>
      </c>
      <c r="Y28" s="28">
        <f t="shared" si="11"/>
        <v>39.804078845175582</v>
      </c>
    </row>
    <row r="29" spans="1:25" x14ac:dyDescent="0.25">
      <c r="A29" s="35" t="s">
        <v>499</v>
      </c>
      <c r="B29" s="31">
        <v>-1</v>
      </c>
      <c r="C29" s="31">
        <v>9</v>
      </c>
      <c r="D29" s="31">
        <v>5</v>
      </c>
      <c r="E29" s="31">
        <v>45999</v>
      </c>
      <c r="F29" s="31">
        <v>0</v>
      </c>
      <c r="G29" s="31">
        <v>46059</v>
      </c>
      <c r="H29" s="31">
        <v>1</v>
      </c>
      <c r="I29" s="31">
        <v>46050</v>
      </c>
      <c r="J29" s="31">
        <v>-18.618318512611964</v>
      </c>
      <c r="K29" s="31">
        <v>47.875</v>
      </c>
      <c r="L29">
        <v>26</v>
      </c>
      <c r="M29" s="21" t="str">
        <f t="shared" si="0"/>
        <v>TWDUSD Curncy</v>
      </c>
      <c r="N29" s="21" t="str">
        <f>VLOOKUP($M29,SUMMARY!B:D,2,FALSE)</f>
        <v>TWD/USD</v>
      </c>
      <c r="O29" s="22" t="str">
        <f>VLOOKUP($M29,SUMMARY!$B:$D,3,FALSE)</f>
        <v>CURRENCY</v>
      </c>
      <c r="P29" s="22">
        <f t="shared" si="2"/>
        <v>-1</v>
      </c>
      <c r="Q29" s="22">
        <f t="shared" si="3"/>
        <v>9</v>
      </c>
      <c r="R29" s="22">
        <f t="shared" si="4"/>
        <v>5</v>
      </c>
      <c r="S29" s="23">
        <f t="shared" si="5"/>
        <v>45999</v>
      </c>
      <c r="T29" s="23">
        <f t="shared" si="6"/>
        <v>0</v>
      </c>
      <c r="U29" s="23">
        <f t="shared" si="7"/>
        <v>46059</v>
      </c>
      <c r="V29" s="22">
        <f t="shared" si="8"/>
        <v>1</v>
      </c>
      <c r="W29" s="23">
        <f t="shared" si="9"/>
        <v>46050</v>
      </c>
      <c r="X29" s="28">
        <f t="shared" si="10"/>
        <v>-18.618318512611964</v>
      </c>
      <c r="Y29" s="28">
        <f t="shared" si="11"/>
        <v>47.875</v>
      </c>
    </row>
    <row r="30" spans="1:25" x14ac:dyDescent="0.25">
      <c r="A30" s="35" t="s">
        <v>371</v>
      </c>
      <c r="B30" s="31">
        <v>5</v>
      </c>
      <c r="C30" s="31">
        <v>6</v>
      </c>
      <c r="D30" s="31">
        <v>4</v>
      </c>
      <c r="E30" s="31">
        <v>0</v>
      </c>
      <c r="F30" s="31">
        <v>45943</v>
      </c>
      <c r="G30" s="31">
        <v>0</v>
      </c>
      <c r="H30" s="31">
        <v>1</v>
      </c>
      <c r="I30" s="31">
        <v>0</v>
      </c>
      <c r="J30" s="31">
        <v>2.1296321791557773</v>
      </c>
      <c r="K30" s="31">
        <v>68.62254148032487</v>
      </c>
      <c r="L30">
        <v>27</v>
      </c>
      <c r="M30" s="21" t="str">
        <f t="shared" si="0"/>
        <v>RR1 Comdty</v>
      </c>
      <c r="N30" s="21" t="str">
        <f>VLOOKUP($M30,SUMMARY!B:D,2,FALSE)</f>
        <v>ROUGH RICE</v>
      </c>
      <c r="O30" s="22" t="str">
        <f>VLOOKUP($M30,SUMMARY!$B:$D,3,FALSE)</f>
        <v>COMMODITY</v>
      </c>
      <c r="P30" s="22">
        <f t="shared" si="2"/>
        <v>5</v>
      </c>
      <c r="Q30" s="22">
        <f t="shared" si="3"/>
        <v>6</v>
      </c>
      <c r="R30" s="22">
        <f t="shared" si="4"/>
        <v>4</v>
      </c>
      <c r="S30" s="23">
        <f t="shared" si="5"/>
        <v>0</v>
      </c>
      <c r="T30" s="23">
        <f t="shared" si="6"/>
        <v>45943</v>
      </c>
      <c r="U30" s="23">
        <f t="shared" si="7"/>
        <v>0</v>
      </c>
      <c r="V30" s="22">
        <f t="shared" si="8"/>
        <v>1</v>
      </c>
      <c r="W30" s="23">
        <f t="shared" si="9"/>
        <v>0</v>
      </c>
      <c r="X30" s="28">
        <f t="shared" si="10"/>
        <v>2.1296321791557773</v>
      </c>
      <c r="Y30" s="28">
        <f t="shared" si="11"/>
        <v>68.62254148032487</v>
      </c>
    </row>
    <row r="31" spans="1:25" x14ac:dyDescent="0.25">
      <c r="A31" s="35" t="s">
        <v>391</v>
      </c>
      <c r="B31" s="31">
        <v>-1</v>
      </c>
      <c r="C31" s="31">
        <v>6</v>
      </c>
      <c r="D31" s="31">
        <v>4</v>
      </c>
      <c r="E31" s="31">
        <v>0</v>
      </c>
      <c r="F31" s="31">
        <v>0</v>
      </c>
      <c r="G31" s="31">
        <v>46017</v>
      </c>
      <c r="H31" s="31">
        <v>1</v>
      </c>
      <c r="I31" s="31">
        <v>46034</v>
      </c>
      <c r="J31" s="31">
        <v>-14.974018002647476</v>
      </c>
      <c r="K31" s="31">
        <v>51.518999999999998</v>
      </c>
      <c r="L31">
        <v>28</v>
      </c>
      <c r="M31" s="21" t="str">
        <f t="shared" si="0"/>
        <v>BGNEUR Curncy</v>
      </c>
      <c r="N31" s="21" t="str">
        <f>VLOOKUP($M31,SUMMARY!B:D,2,FALSE)</f>
        <v>BGN/EUR</v>
      </c>
      <c r="O31" s="22" t="str">
        <f>VLOOKUP($M31,SUMMARY!$B:$D,3,FALSE)</f>
        <v>CURRENCY</v>
      </c>
      <c r="P31" s="22">
        <f t="shared" si="2"/>
        <v>-1</v>
      </c>
      <c r="Q31" s="22">
        <f t="shared" si="3"/>
        <v>6</v>
      </c>
      <c r="R31" s="22">
        <f t="shared" si="4"/>
        <v>4</v>
      </c>
      <c r="S31" s="23">
        <f t="shared" si="5"/>
        <v>0</v>
      </c>
      <c r="T31" s="23">
        <f t="shared" si="6"/>
        <v>0</v>
      </c>
      <c r="U31" s="23">
        <f t="shared" si="7"/>
        <v>46017</v>
      </c>
      <c r="V31" s="22">
        <f t="shared" si="8"/>
        <v>1</v>
      </c>
      <c r="W31" s="23">
        <f t="shared" si="9"/>
        <v>46034</v>
      </c>
      <c r="X31" s="28">
        <f t="shared" si="10"/>
        <v>-14.974018002647476</v>
      </c>
      <c r="Y31" s="28">
        <f t="shared" si="11"/>
        <v>51.518999999999998</v>
      </c>
    </row>
    <row r="32" spans="1:25" x14ac:dyDescent="0.25">
      <c r="A32" s="35" t="s">
        <v>522</v>
      </c>
      <c r="B32" s="31">
        <v>5</v>
      </c>
      <c r="C32" s="31">
        <v>12</v>
      </c>
      <c r="D32" s="31">
        <v>4</v>
      </c>
      <c r="E32" s="31">
        <v>0</v>
      </c>
      <c r="F32" s="31">
        <v>0</v>
      </c>
      <c r="G32" s="31">
        <v>45982</v>
      </c>
      <c r="H32" s="31">
        <v>1</v>
      </c>
      <c r="I32" s="31">
        <v>46044</v>
      </c>
      <c r="J32" s="31">
        <v>-9.0485838433407082</v>
      </c>
      <c r="K32" s="31">
        <v>64.52741998689379</v>
      </c>
      <c r="L32">
        <v>29</v>
      </c>
      <c r="M32" s="21" t="str">
        <f t="shared" si="0"/>
        <v>KM1 Index</v>
      </c>
      <c r="N32" s="21" t="str">
        <f>VLOOKUP($M32,SUMMARY!B:D,2,FALSE)</f>
        <v>KOSPI2 INDEX FUTURES</v>
      </c>
      <c r="O32" s="22" t="str">
        <f>VLOOKUP($M32,SUMMARY!$B:$D,3,FALSE)</f>
        <v>INDEX FUTURE</v>
      </c>
      <c r="P32" s="22">
        <f t="shared" si="2"/>
        <v>5</v>
      </c>
      <c r="Q32" s="22">
        <f t="shared" si="3"/>
        <v>12</v>
      </c>
      <c r="R32" s="22">
        <f t="shared" si="4"/>
        <v>4</v>
      </c>
      <c r="S32" s="23">
        <f t="shared" si="5"/>
        <v>0</v>
      </c>
      <c r="T32" s="23">
        <f t="shared" si="6"/>
        <v>0</v>
      </c>
      <c r="U32" s="23">
        <f t="shared" si="7"/>
        <v>45982</v>
      </c>
      <c r="V32" s="22">
        <f t="shared" si="8"/>
        <v>1</v>
      </c>
      <c r="W32" s="23">
        <f t="shared" si="9"/>
        <v>46044</v>
      </c>
      <c r="X32" s="28">
        <f t="shared" si="10"/>
        <v>-9.0485838433407082</v>
      </c>
      <c r="Y32" s="28">
        <f t="shared" si="11"/>
        <v>64.52741998689379</v>
      </c>
    </row>
    <row r="33" spans="1:25" x14ac:dyDescent="0.25">
      <c r="A33" s="35" t="s">
        <v>357</v>
      </c>
      <c r="B33" s="31">
        <v>-1</v>
      </c>
      <c r="C33" s="31">
        <v>6</v>
      </c>
      <c r="D33" s="31">
        <v>4</v>
      </c>
      <c r="E33" s="31">
        <v>0</v>
      </c>
      <c r="F33" s="31">
        <v>45996</v>
      </c>
      <c r="G33" s="31">
        <v>46001</v>
      </c>
      <c r="H33" s="31">
        <v>1</v>
      </c>
      <c r="I33" s="31">
        <v>46048</v>
      </c>
      <c r="J33" s="31">
        <v>-27.58229841936128</v>
      </c>
      <c r="K33" s="31">
        <v>38.910613929441602</v>
      </c>
      <c r="L33">
        <v>30</v>
      </c>
      <c r="M33" s="21" t="str">
        <f t="shared" si="0"/>
        <v>FN1 Comdty</v>
      </c>
      <c r="N33" s="21" t="str">
        <f>VLOOKUP($M33,SUMMARY!B:D,2,FALSE)</f>
        <v>ICE NATURAL GAS</v>
      </c>
      <c r="O33" s="22" t="str">
        <f>VLOOKUP($M33,SUMMARY!$B:$D,3,FALSE)</f>
        <v>COMMODITY</v>
      </c>
      <c r="P33" s="22">
        <f t="shared" si="2"/>
        <v>-1</v>
      </c>
      <c r="Q33" s="22">
        <f t="shared" si="3"/>
        <v>6</v>
      </c>
      <c r="R33" s="22">
        <f t="shared" si="4"/>
        <v>4</v>
      </c>
      <c r="S33" s="23">
        <f t="shared" si="5"/>
        <v>0</v>
      </c>
      <c r="T33" s="23">
        <f t="shared" si="6"/>
        <v>45996</v>
      </c>
      <c r="U33" s="23">
        <f t="shared" si="7"/>
        <v>46001</v>
      </c>
      <c r="V33" s="22">
        <f t="shared" si="8"/>
        <v>1</v>
      </c>
      <c r="W33" s="23">
        <f t="shared" si="9"/>
        <v>46048</v>
      </c>
      <c r="X33" s="28">
        <f t="shared" si="10"/>
        <v>-27.58229841936128</v>
      </c>
      <c r="Y33" s="28">
        <f t="shared" si="11"/>
        <v>38.910613929441602</v>
      </c>
    </row>
    <row r="34" spans="1:25" x14ac:dyDescent="0.25">
      <c r="A34" s="35" t="s">
        <v>369</v>
      </c>
      <c r="B34" s="31">
        <v>1</v>
      </c>
      <c r="C34" s="31">
        <v>6</v>
      </c>
      <c r="D34" s="31">
        <v>4</v>
      </c>
      <c r="E34" s="31">
        <v>0</v>
      </c>
      <c r="F34" s="31">
        <v>0</v>
      </c>
      <c r="G34" s="31">
        <v>0</v>
      </c>
      <c r="H34" s="31">
        <v>1</v>
      </c>
      <c r="I34" s="31">
        <v>46048</v>
      </c>
      <c r="J34" s="31">
        <v>-20.262634720288695</v>
      </c>
      <c r="K34" s="31">
        <v>46.230276808676017</v>
      </c>
      <c r="L34">
        <v>31</v>
      </c>
      <c r="M34" s="21" t="str">
        <f t="shared" si="0"/>
        <v>PA1 Comdty</v>
      </c>
      <c r="N34" s="21" t="str">
        <f>VLOOKUP($M34,SUMMARY!B:D,2,FALSE)</f>
        <v>PALLADIUM</v>
      </c>
      <c r="O34" s="22" t="str">
        <f>VLOOKUP($M34,SUMMARY!$B:$D,3,FALSE)</f>
        <v>COMMODITY</v>
      </c>
      <c r="P34" s="22">
        <f t="shared" si="2"/>
        <v>1</v>
      </c>
      <c r="Q34" s="22">
        <f t="shared" si="3"/>
        <v>6</v>
      </c>
      <c r="R34" s="22">
        <f t="shared" si="4"/>
        <v>4</v>
      </c>
      <c r="S34" s="23">
        <f t="shared" si="5"/>
        <v>0</v>
      </c>
      <c r="T34" s="23">
        <f t="shared" si="6"/>
        <v>0</v>
      </c>
      <c r="U34" s="23">
        <f t="shared" si="7"/>
        <v>0</v>
      </c>
      <c r="V34" s="22">
        <f t="shared" si="8"/>
        <v>1</v>
      </c>
      <c r="W34" s="23">
        <f t="shared" si="9"/>
        <v>46048</v>
      </c>
      <c r="X34" s="28">
        <f t="shared" si="10"/>
        <v>-20.262634720288695</v>
      </c>
      <c r="Y34" s="28">
        <f t="shared" si="11"/>
        <v>46.230276808676017</v>
      </c>
    </row>
    <row r="35" spans="1:25" x14ac:dyDescent="0.25">
      <c r="A35" s="35" t="s">
        <v>435</v>
      </c>
      <c r="B35" s="31">
        <v>-1</v>
      </c>
      <c r="C35" s="31">
        <v>6</v>
      </c>
      <c r="D35" s="31">
        <v>4</v>
      </c>
      <c r="E35" s="31">
        <v>0</v>
      </c>
      <c r="F35" s="31">
        <v>45965</v>
      </c>
      <c r="G35" s="31">
        <v>45975</v>
      </c>
      <c r="H35" s="31">
        <v>1</v>
      </c>
      <c r="I35" s="31">
        <v>46057</v>
      </c>
      <c r="J35" s="31">
        <v>-23.002647245615336</v>
      </c>
      <c r="K35" s="31">
        <v>43.49</v>
      </c>
      <c r="L35">
        <v>32</v>
      </c>
      <c r="M35" s="21" t="str">
        <f t="shared" si="0"/>
        <v>GBPEUR Curncy</v>
      </c>
      <c r="N35" s="21" t="str">
        <f>VLOOKUP($M35,SUMMARY!B:D,2,FALSE)</f>
        <v>GBP/EUR</v>
      </c>
      <c r="O35" s="22" t="str">
        <f>VLOOKUP($M35,SUMMARY!$B:$D,3,FALSE)</f>
        <v>CURRENCY</v>
      </c>
      <c r="P35" s="22">
        <f t="shared" si="2"/>
        <v>-1</v>
      </c>
      <c r="Q35" s="22">
        <f t="shared" si="3"/>
        <v>6</v>
      </c>
      <c r="R35" s="22">
        <f t="shared" si="4"/>
        <v>4</v>
      </c>
      <c r="S35" s="23">
        <f t="shared" si="5"/>
        <v>0</v>
      </c>
      <c r="T35" s="23">
        <f t="shared" si="6"/>
        <v>45965</v>
      </c>
      <c r="U35" s="23">
        <f t="shared" si="7"/>
        <v>45975</v>
      </c>
      <c r="V35" s="22">
        <f t="shared" si="8"/>
        <v>1</v>
      </c>
      <c r="W35" s="23">
        <f t="shared" si="9"/>
        <v>46057</v>
      </c>
      <c r="X35" s="28">
        <f t="shared" si="10"/>
        <v>-23.002647245615336</v>
      </c>
      <c r="Y35" s="28">
        <f t="shared" si="11"/>
        <v>43.49</v>
      </c>
    </row>
    <row r="36" spans="1:25" x14ac:dyDescent="0.25">
      <c r="A36" s="35" t="s">
        <v>427</v>
      </c>
      <c r="B36" s="31">
        <v>-1</v>
      </c>
      <c r="C36" s="31">
        <v>9</v>
      </c>
      <c r="D36" s="31">
        <v>4</v>
      </c>
      <c r="E36" s="31">
        <v>46031</v>
      </c>
      <c r="F36" s="31">
        <v>0</v>
      </c>
      <c r="G36" s="31">
        <v>46010</v>
      </c>
      <c r="H36" s="31">
        <v>1</v>
      </c>
      <c r="I36" s="31">
        <v>46041</v>
      </c>
      <c r="J36" s="31">
        <v>-12.84301705691653</v>
      </c>
      <c r="K36" s="31">
        <v>53.65</v>
      </c>
      <c r="L36">
        <v>33</v>
      </c>
      <c r="M36" s="21" t="str">
        <f t="shared" ref="M36:M53" si="12">A36</f>
        <v>DKKEUR Curncy</v>
      </c>
      <c r="N36" s="21" t="str">
        <f>VLOOKUP($M36,SUMMARY!B:D,2,FALSE)</f>
        <v>DKK/EUR</v>
      </c>
      <c r="O36" s="22" t="str">
        <f>VLOOKUP($M36,SUMMARY!$B:$D,3,FALSE)</f>
        <v>CURRENCY</v>
      </c>
      <c r="P36" s="22">
        <f t="shared" si="2"/>
        <v>-1</v>
      </c>
      <c r="Q36" s="22">
        <f t="shared" si="3"/>
        <v>9</v>
      </c>
      <c r="R36" s="22">
        <f t="shared" si="4"/>
        <v>4</v>
      </c>
      <c r="S36" s="23">
        <f t="shared" si="5"/>
        <v>46031</v>
      </c>
      <c r="T36" s="23">
        <f t="shared" si="6"/>
        <v>0</v>
      </c>
      <c r="U36" s="23">
        <f t="shared" si="7"/>
        <v>46010</v>
      </c>
      <c r="V36" s="22">
        <f t="shared" si="8"/>
        <v>1</v>
      </c>
      <c r="W36" s="23">
        <f t="shared" si="9"/>
        <v>46041</v>
      </c>
      <c r="X36" s="28">
        <f t="shared" si="10"/>
        <v>-12.84301705691653</v>
      </c>
      <c r="Y36" s="28">
        <f t="shared" si="11"/>
        <v>53.65</v>
      </c>
    </row>
    <row r="37" spans="1:25" x14ac:dyDescent="0.25">
      <c r="A37" s="35" t="s">
        <v>437</v>
      </c>
      <c r="B37" s="31">
        <v>1</v>
      </c>
      <c r="C37" s="31">
        <v>6</v>
      </c>
      <c r="D37" s="31">
        <v>4</v>
      </c>
      <c r="E37" s="31">
        <v>0</v>
      </c>
      <c r="F37" s="31">
        <v>0</v>
      </c>
      <c r="G37" s="31">
        <v>45975</v>
      </c>
      <c r="H37" s="31">
        <v>1</v>
      </c>
      <c r="I37" s="31">
        <v>46057</v>
      </c>
      <c r="J37" s="31">
        <v>-21.9651134282066</v>
      </c>
      <c r="K37" s="31">
        <v>44.527999999999999</v>
      </c>
      <c r="L37">
        <v>34</v>
      </c>
      <c r="M37" s="21" t="str">
        <f t="shared" si="12"/>
        <v>GBPJPY Curncy</v>
      </c>
      <c r="N37" s="21" t="str">
        <f>VLOOKUP($M37,SUMMARY!B:D,2,FALSE)</f>
        <v>GBP/JPY</v>
      </c>
      <c r="O37" s="22" t="str">
        <f>VLOOKUP($M37,SUMMARY!$B:$D,3,FALSE)</f>
        <v>CURRENCY</v>
      </c>
      <c r="P37" s="22">
        <f t="shared" si="2"/>
        <v>1</v>
      </c>
      <c r="Q37" s="22">
        <f t="shared" si="3"/>
        <v>6</v>
      </c>
      <c r="R37" s="22">
        <f t="shared" si="4"/>
        <v>4</v>
      </c>
      <c r="S37" s="23">
        <f t="shared" si="5"/>
        <v>0</v>
      </c>
      <c r="T37" s="23">
        <f t="shared" si="6"/>
        <v>0</v>
      </c>
      <c r="U37" s="23">
        <f t="shared" si="7"/>
        <v>45975</v>
      </c>
      <c r="V37" s="22">
        <f t="shared" si="8"/>
        <v>1</v>
      </c>
      <c r="W37" s="23">
        <f t="shared" si="9"/>
        <v>46057</v>
      </c>
      <c r="X37" s="28">
        <f t="shared" si="10"/>
        <v>-21.9651134282066</v>
      </c>
      <c r="Y37" s="28">
        <f t="shared" si="11"/>
        <v>44.527999999999999</v>
      </c>
    </row>
    <row r="38" spans="1:25" x14ac:dyDescent="0.25">
      <c r="A38" s="35" t="s">
        <v>459</v>
      </c>
      <c r="B38" s="31">
        <v>-1</v>
      </c>
      <c r="C38" s="31">
        <v>6</v>
      </c>
      <c r="D38" s="31">
        <v>4</v>
      </c>
      <c r="E38" s="31">
        <v>0</v>
      </c>
      <c r="F38" s="31">
        <v>0</v>
      </c>
      <c r="G38" s="31">
        <v>46014</v>
      </c>
      <c r="H38" s="31">
        <v>1</v>
      </c>
      <c r="I38" s="31">
        <v>46050</v>
      </c>
      <c r="J38" s="31">
        <v>-17.292860904403213</v>
      </c>
      <c r="K38" s="31">
        <v>49.2</v>
      </c>
      <c r="L38">
        <v>35</v>
      </c>
      <c r="M38" s="21" t="str">
        <f t="shared" si="12"/>
        <v>KRWUSD Curncy</v>
      </c>
      <c r="N38" s="21" t="str">
        <f>VLOOKUP($M38,SUMMARY!B:D,2,FALSE)</f>
        <v>KRW/USD</v>
      </c>
      <c r="O38" s="22" t="str">
        <f>VLOOKUP($M38,SUMMARY!$B:$D,3,FALSE)</f>
        <v>CURRENCY</v>
      </c>
      <c r="P38" s="22">
        <f t="shared" si="2"/>
        <v>-1</v>
      </c>
      <c r="Q38" s="22">
        <f t="shared" si="3"/>
        <v>6</v>
      </c>
      <c r="R38" s="22">
        <f t="shared" si="4"/>
        <v>4</v>
      </c>
      <c r="S38" s="23">
        <f t="shared" si="5"/>
        <v>0</v>
      </c>
      <c r="T38" s="23">
        <f t="shared" si="6"/>
        <v>0</v>
      </c>
      <c r="U38" s="23">
        <f t="shared" si="7"/>
        <v>46014</v>
      </c>
      <c r="V38" s="22">
        <f t="shared" si="8"/>
        <v>1</v>
      </c>
      <c r="W38" s="23">
        <f t="shared" si="9"/>
        <v>46050</v>
      </c>
      <c r="X38" s="28">
        <f t="shared" si="10"/>
        <v>-17.292860904403213</v>
      </c>
      <c r="Y38" s="28">
        <f t="shared" si="11"/>
        <v>49.2</v>
      </c>
    </row>
    <row r="39" spans="1:25" x14ac:dyDescent="0.25">
      <c r="A39" s="35" t="s">
        <v>516</v>
      </c>
      <c r="B39" s="31">
        <v>7</v>
      </c>
      <c r="C39" s="31">
        <v>6</v>
      </c>
      <c r="D39" s="31">
        <v>4</v>
      </c>
      <c r="E39" s="31">
        <v>0</v>
      </c>
      <c r="F39" s="31">
        <v>0</v>
      </c>
      <c r="G39" s="31">
        <v>45985</v>
      </c>
      <c r="H39" s="31">
        <v>1</v>
      </c>
      <c r="I39" s="31">
        <v>46035</v>
      </c>
      <c r="J39" s="31">
        <v>-12.533532585092374</v>
      </c>
      <c r="K39" s="31">
        <v>55.306990555885456</v>
      </c>
      <c r="L39">
        <v>36</v>
      </c>
      <c r="M39" s="21" t="str">
        <f t="shared" si="12"/>
        <v>GX1 Index</v>
      </c>
      <c r="N39" s="21" t="str">
        <f>VLOOKUP($M39,SUMMARY!B:D,2,FALSE)</f>
        <v>DAX INDEX FUTURES</v>
      </c>
      <c r="O39" s="22" t="str">
        <f>VLOOKUP($M39,SUMMARY!$B:$D,3,FALSE)</f>
        <v>INDEX FUTURE</v>
      </c>
      <c r="P39" s="22">
        <f t="shared" si="2"/>
        <v>7</v>
      </c>
      <c r="Q39" s="22">
        <f t="shared" si="3"/>
        <v>6</v>
      </c>
      <c r="R39" s="22">
        <f t="shared" si="4"/>
        <v>4</v>
      </c>
      <c r="S39" s="23">
        <f t="shared" si="5"/>
        <v>0</v>
      </c>
      <c r="T39" s="23">
        <f t="shared" si="6"/>
        <v>0</v>
      </c>
      <c r="U39" s="23">
        <f t="shared" si="7"/>
        <v>45985</v>
      </c>
      <c r="V39" s="22">
        <f t="shared" si="8"/>
        <v>1</v>
      </c>
      <c r="W39" s="23">
        <f t="shared" si="9"/>
        <v>46035</v>
      </c>
      <c r="X39" s="28">
        <f t="shared" si="10"/>
        <v>-12.533532585092374</v>
      </c>
      <c r="Y39" s="28">
        <f t="shared" si="11"/>
        <v>55.306990555885456</v>
      </c>
    </row>
    <row r="40" spans="1:25" x14ac:dyDescent="0.25">
      <c r="A40" s="35" t="s">
        <v>367</v>
      </c>
      <c r="B40" s="31">
        <v>1</v>
      </c>
      <c r="C40" s="31">
        <v>12</v>
      </c>
      <c r="D40" s="31">
        <v>4</v>
      </c>
      <c r="E40" s="31">
        <v>0</v>
      </c>
      <c r="F40" s="31">
        <v>0</v>
      </c>
      <c r="G40" s="31">
        <v>46037</v>
      </c>
      <c r="H40" s="31">
        <v>1</v>
      </c>
      <c r="I40" s="31">
        <v>46050</v>
      </c>
      <c r="J40" s="31">
        <v>-24.909565666759079</v>
      </c>
      <c r="K40" s="31">
        <v>41.583343700740471</v>
      </c>
      <c r="L40">
        <v>37</v>
      </c>
      <c r="M40" s="21" t="str">
        <f t="shared" si="12"/>
        <v>NG1 Comdty</v>
      </c>
      <c r="N40" s="21" t="str">
        <f>VLOOKUP($M40,SUMMARY!B:D,2,FALSE)</f>
        <v>NATURAL GAS</v>
      </c>
      <c r="O40" s="22" t="str">
        <f>VLOOKUP($M40,SUMMARY!$B:$D,3,FALSE)</f>
        <v>COMMODITY</v>
      </c>
      <c r="P40" s="22">
        <f t="shared" si="2"/>
        <v>1</v>
      </c>
      <c r="Q40" s="22">
        <f t="shared" si="3"/>
        <v>12</v>
      </c>
      <c r="R40" s="22">
        <f t="shared" si="4"/>
        <v>4</v>
      </c>
      <c r="S40" s="23">
        <f t="shared" si="5"/>
        <v>0</v>
      </c>
      <c r="T40" s="23">
        <f t="shared" si="6"/>
        <v>0</v>
      </c>
      <c r="U40" s="23">
        <f t="shared" si="7"/>
        <v>46037</v>
      </c>
      <c r="V40" s="22">
        <f t="shared" si="8"/>
        <v>1</v>
      </c>
      <c r="W40" s="23">
        <f t="shared" si="9"/>
        <v>46050</v>
      </c>
      <c r="X40" s="28">
        <f t="shared" si="10"/>
        <v>-24.909565666759079</v>
      </c>
      <c r="Y40" s="28">
        <f t="shared" si="11"/>
        <v>41.583343700740471</v>
      </c>
    </row>
    <row r="41" spans="1:25" x14ac:dyDescent="0.25">
      <c r="A41" s="35" t="s">
        <v>521</v>
      </c>
      <c r="B41" s="31">
        <v>5</v>
      </c>
      <c r="C41" s="31">
        <v>9</v>
      </c>
      <c r="D41" s="31">
        <v>4</v>
      </c>
      <c r="E41" s="31">
        <v>0</v>
      </c>
      <c r="F41" s="31">
        <v>0</v>
      </c>
      <c r="G41" s="31">
        <v>45982</v>
      </c>
      <c r="H41" s="31">
        <v>1</v>
      </c>
      <c r="I41" s="31">
        <v>46050</v>
      </c>
      <c r="J41" s="31">
        <v>-21.222659650718413</v>
      </c>
      <c r="K41" s="31">
        <v>53.959376716042286</v>
      </c>
      <c r="L41">
        <v>38</v>
      </c>
      <c r="M41" s="21" t="str">
        <f t="shared" si="12"/>
        <v>IFB1 Index</v>
      </c>
      <c r="N41" s="21" t="str">
        <f>VLOOKUP($M41,SUMMARY!B:D,2,FALSE)</f>
        <v>CSI 300 INDEX FUTURES</v>
      </c>
      <c r="O41" s="22" t="str">
        <f>VLOOKUP($M41,SUMMARY!$B:$D,3,FALSE)</f>
        <v>INDEX FUTURE</v>
      </c>
      <c r="P41" s="22">
        <f t="shared" si="2"/>
        <v>5</v>
      </c>
      <c r="Q41" s="22">
        <f t="shared" si="3"/>
        <v>9</v>
      </c>
      <c r="R41" s="22">
        <f t="shared" si="4"/>
        <v>4</v>
      </c>
      <c r="S41" s="23">
        <f t="shared" si="5"/>
        <v>0</v>
      </c>
      <c r="T41" s="23">
        <f t="shared" si="6"/>
        <v>0</v>
      </c>
      <c r="U41" s="23">
        <f t="shared" si="7"/>
        <v>45982</v>
      </c>
      <c r="V41" s="22">
        <f t="shared" si="8"/>
        <v>1</v>
      </c>
      <c r="W41" s="23">
        <f t="shared" si="9"/>
        <v>46050</v>
      </c>
      <c r="X41" s="28">
        <f t="shared" si="10"/>
        <v>-21.222659650718413</v>
      </c>
      <c r="Y41" s="28">
        <f t="shared" si="11"/>
        <v>53.959376716042286</v>
      </c>
    </row>
    <row r="42" spans="1:25" x14ac:dyDescent="0.25">
      <c r="A42" s="35" t="s">
        <v>479</v>
      </c>
      <c r="B42" s="31">
        <v>-1</v>
      </c>
      <c r="C42" s="31">
        <v>3</v>
      </c>
      <c r="D42" s="31">
        <v>4</v>
      </c>
      <c r="E42" s="31">
        <v>0</v>
      </c>
      <c r="F42" s="31">
        <v>0</v>
      </c>
      <c r="G42" s="31">
        <v>45982</v>
      </c>
      <c r="H42" s="31">
        <v>1</v>
      </c>
      <c r="I42" s="31">
        <v>46050</v>
      </c>
      <c r="J42" s="31">
        <v>-19.224677911430689</v>
      </c>
      <c r="K42" s="31">
        <v>47.268000000000001</v>
      </c>
      <c r="L42">
        <v>39</v>
      </c>
      <c r="M42" s="21" t="str">
        <f t="shared" si="12"/>
        <v>PLNEUR Curncy</v>
      </c>
      <c r="N42" s="21" t="str">
        <f>VLOOKUP($M42,SUMMARY!B:D,2,FALSE)</f>
        <v>PLN/EUR</v>
      </c>
      <c r="O42" s="22" t="str">
        <f>VLOOKUP($M42,SUMMARY!$B:$D,3,FALSE)</f>
        <v>CURRENCY</v>
      </c>
      <c r="P42" s="22">
        <f t="shared" si="2"/>
        <v>-1</v>
      </c>
      <c r="Q42" s="22">
        <f t="shared" si="3"/>
        <v>3</v>
      </c>
      <c r="R42" s="22">
        <f t="shared" si="4"/>
        <v>4</v>
      </c>
      <c r="S42" s="23">
        <f t="shared" si="5"/>
        <v>0</v>
      </c>
      <c r="T42" s="23">
        <f t="shared" si="6"/>
        <v>0</v>
      </c>
      <c r="U42" s="23">
        <f t="shared" si="7"/>
        <v>45982</v>
      </c>
      <c r="V42" s="22">
        <f t="shared" si="8"/>
        <v>1</v>
      </c>
      <c r="W42" s="23">
        <f t="shared" si="9"/>
        <v>46050</v>
      </c>
      <c r="X42" s="28">
        <f t="shared" si="10"/>
        <v>-19.224677911430689</v>
      </c>
      <c r="Y42" s="28">
        <f t="shared" si="11"/>
        <v>47.268000000000001</v>
      </c>
    </row>
    <row r="43" spans="1:25" x14ac:dyDescent="0.25">
      <c r="A43" s="35" t="s">
        <v>512</v>
      </c>
      <c r="B43" s="31">
        <v>6</v>
      </c>
      <c r="C43" s="31">
        <v>9</v>
      </c>
      <c r="D43" s="31">
        <v>4</v>
      </c>
      <c r="E43" s="31">
        <v>0</v>
      </c>
      <c r="F43" s="31">
        <v>0</v>
      </c>
      <c r="G43" s="31">
        <v>45981</v>
      </c>
      <c r="H43" s="31">
        <v>1</v>
      </c>
      <c r="I43" s="31">
        <v>46035</v>
      </c>
      <c r="J43" s="31">
        <v>-11.185918745231724</v>
      </c>
      <c r="K43" s="31">
        <v>63.58718814006447</v>
      </c>
      <c r="L43">
        <v>40</v>
      </c>
      <c r="M43" s="21" t="str">
        <f t="shared" si="12"/>
        <v>CF1 Index</v>
      </c>
      <c r="N43" s="21" t="str">
        <f>VLOOKUP($M43,SUMMARY!B:D,2,FALSE)</f>
        <v>CAC 40 EURO FUTURES</v>
      </c>
      <c r="O43" s="22" t="str">
        <f>VLOOKUP($M43,SUMMARY!$B:$D,3,FALSE)</f>
        <v>INDEX FUTURE</v>
      </c>
      <c r="P43" s="22">
        <f t="shared" si="2"/>
        <v>6</v>
      </c>
      <c r="Q43" s="22">
        <f t="shared" si="3"/>
        <v>9</v>
      </c>
      <c r="R43" s="22">
        <f t="shared" si="4"/>
        <v>4</v>
      </c>
      <c r="S43" s="23">
        <f t="shared" si="5"/>
        <v>0</v>
      </c>
      <c r="T43" s="23">
        <f t="shared" si="6"/>
        <v>0</v>
      </c>
      <c r="U43" s="23">
        <f t="shared" si="7"/>
        <v>45981</v>
      </c>
      <c r="V43" s="22">
        <f t="shared" si="8"/>
        <v>1</v>
      </c>
      <c r="W43" s="23">
        <f t="shared" si="9"/>
        <v>46035</v>
      </c>
      <c r="X43" s="28">
        <f t="shared" si="10"/>
        <v>-11.185918745231724</v>
      </c>
      <c r="Y43" s="28">
        <f t="shared" si="11"/>
        <v>63.58718814006447</v>
      </c>
    </row>
    <row r="44" spans="1:25" x14ac:dyDescent="0.25">
      <c r="A44" s="35" t="s">
        <v>423</v>
      </c>
      <c r="B44" s="31">
        <v>-1</v>
      </c>
      <c r="C44" s="31">
        <v>9</v>
      </c>
      <c r="D44" s="31">
        <v>4</v>
      </c>
      <c r="E44" s="31">
        <v>0</v>
      </c>
      <c r="F44" s="31">
        <v>0</v>
      </c>
      <c r="G44" s="31">
        <v>46008</v>
      </c>
      <c r="H44" s="31">
        <v>1</v>
      </c>
      <c r="I44" s="31">
        <v>46035</v>
      </c>
      <c r="J44" s="31">
        <v>-14.474810783418697</v>
      </c>
      <c r="K44" s="31">
        <v>52.018000000000001</v>
      </c>
      <c r="L44">
        <v>41</v>
      </c>
      <c r="M44" s="21" t="str">
        <f t="shared" si="12"/>
        <v>CZKEUR Curncy</v>
      </c>
      <c r="N44" s="21" t="str">
        <f>VLOOKUP($M44,SUMMARY!B:D,2,FALSE)</f>
        <v>CZK/EUR</v>
      </c>
      <c r="O44" s="22" t="str">
        <f>VLOOKUP($M44,SUMMARY!$B:$D,3,FALSE)</f>
        <v>CURRENCY</v>
      </c>
      <c r="P44" s="22">
        <f t="shared" si="2"/>
        <v>-1</v>
      </c>
      <c r="Q44" s="22">
        <f t="shared" si="3"/>
        <v>9</v>
      </c>
      <c r="R44" s="22">
        <f t="shared" si="4"/>
        <v>4</v>
      </c>
      <c r="S44" s="23">
        <f t="shared" si="5"/>
        <v>0</v>
      </c>
      <c r="T44" s="23">
        <f t="shared" si="6"/>
        <v>0</v>
      </c>
      <c r="U44" s="23">
        <f t="shared" si="7"/>
        <v>46008</v>
      </c>
      <c r="V44" s="22">
        <f t="shared" si="8"/>
        <v>1</v>
      </c>
      <c r="W44" s="23">
        <f t="shared" si="9"/>
        <v>46035</v>
      </c>
      <c r="X44" s="28">
        <f t="shared" si="10"/>
        <v>-14.474810783418697</v>
      </c>
      <c r="Y44" s="28">
        <f t="shared" si="11"/>
        <v>52.018000000000001</v>
      </c>
    </row>
    <row r="45" spans="1:25" x14ac:dyDescent="0.25">
      <c r="A45" s="35" t="s">
        <v>376</v>
      </c>
      <c r="B45" s="31">
        <v>7</v>
      </c>
      <c r="C45" s="31">
        <v>9</v>
      </c>
      <c r="D45" s="31">
        <v>4</v>
      </c>
      <c r="E45" s="31">
        <v>0</v>
      </c>
      <c r="F45" s="31">
        <v>0</v>
      </c>
      <c r="G45" s="31">
        <v>45982</v>
      </c>
      <c r="H45" s="31">
        <v>1</v>
      </c>
      <c r="I45" s="31">
        <v>46051</v>
      </c>
      <c r="J45" s="31">
        <v>-19.61366147083038</v>
      </c>
      <c r="K45" s="31">
        <v>46.879249497771227</v>
      </c>
      <c r="L45">
        <v>42</v>
      </c>
      <c r="M45" s="21" t="str">
        <f t="shared" si="12"/>
        <v>SI1 Comdty</v>
      </c>
      <c r="N45" s="21" t="str">
        <f>VLOOKUP($M45,SUMMARY!B:D,2,FALSE)</f>
        <v>SILVER</v>
      </c>
      <c r="O45" s="22" t="str">
        <f>VLOOKUP($M45,SUMMARY!$B:$D,3,FALSE)</f>
        <v>COMMODITY</v>
      </c>
      <c r="P45" s="22">
        <f t="shared" si="2"/>
        <v>7</v>
      </c>
      <c r="Q45" s="22">
        <f t="shared" si="3"/>
        <v>9</v>
      </c>
      <c r="R45" s="22">
        <f t="shared" si="4"/>
        <v>4</v>
      </c>
      <c r="S45" s="23">
        <f t="shared" si="5"/>
        <v>0</v>
      </c>
      <c r="T45" s="23">
        <f t="shared" si="6"/>
        <v>0</v>
      </c>
      <c r="U45" s="23">
        <f t="shared" si="7"/>
        <v>45982</v>
      </c>
      <c r="V45" s="22">
        <f t="shared" si="8"/>
        <v>1</v>
      </c>
      <c r="W45" s="23">
        <f t="shared" si="9"/>
        <v>46051</v>
      </c>
      <c r="X45" s="28">
        <f t="shared" si="10"/>
        <v>-19.61366147083038</v>
      </c>
      <c r="Y45" s="28">
        <f t="shared" si="11"/>
        <v>46.879249497771227</v>
      </c>
    </row>
    <row r="46" spans="1:25" x14ac:dyDescent="0.25">
      <c r="A46" s="35" t="s">
        <v>71</v>
      </c>
      <c r="B46" s="31">
        <v>-1</v>
      </c>
      <c r="C46" s="31">
        <v>6</v>
      </c>
      <c r="D46" s="31">
        <v>4</v>
      </c>
      <c r="E46" s="31">
        <v>0</v>
      </c>
      <c r="F46" s="31">
        <v>0</v>
      </c>
      <c r="G46" s="31">
        <v>0</v>
      </c>
      <c r="H46" s="31">
        <v>1</v>
      </c>
      <c r="I46" s="31">
        <v>46036</v>
      </c>
      <c r="J46" s="31">
        <v>-7.2601109377703921</v>
      </c>
      <c r="K46" s="31">
        <v>59.232793553422219</v>
      </c>
      <c r="L46">
        <v>43</v>
      </c>
      <c r="M46" s="21" t="str">
        <f t="shared" si="12"/>
        <v>UXY1 Comdty</v>
      </c>
      <c r="N46" s="21" t="str">
        <f>VLOOKUP($M46,SUMMARY!B:D,2,FALSE)</f>
        <v>US 10yr Ultra Future</v>
      </c>
      <c r="O46" s="22" t="str">
        <f>VLOOKUP($M46,SUMMARY!$B:$D,3,FALSE)</f>
        <v>BOND FUTURE</v>
      </c>
      <c r="P46" s="22">
        <f t="shared" si="2"/>
        <v>-1</v>
      </c>
      <c r="Q46" s="22">
        <f t="shared" si="3"/>
        <v>6</v>
      </c>
      <c r="R46" s="22">
        <f t="shared" si="4"/>
        <v>4</v>
      </c>
      <c r="S46" s="23">
        <f t="shared" si="5"/>
        <v>0</v>
      </c>
      <c r="T46" s="23">
        <f t="shared" si="6"/>
        <v>0</v>
      </c>
      <c r="U46" s="23">
        <f t="shared" si="7"/>
        <v>0</v>
      </c>
      <c r="V46" s="22">
        <f t="shared" si="8"/>
        <v>1</v>
      </c>
      <c r="W46" s="23">
        <f t="shared" si="9"/>
        <v>46036</v>
      </c>
      <c r="X46" s="28">
        <f t="shared" si="10"/>
        <v>-7.2601109377703921</v>
      </c>
      <c r="Y46" s="28">
        <f t="shared" si="11"/>
        <v>59.232793553422219</v>
      </c>
    </row>
    <row r="47" spans="1:25" x14ac:dyDescent="0.25">
      <c r="A47" s="35" t="s">
        <v>382</v>
      </c>
      <c r="B47" s="31">
        <v>7</v>
      </c>
      <c r="C47" s="31">
        <v>3</v>
      </c>
      <c r="D47" s="31">
        <v>4</v>
      </c>
      <c r="E47" s="31">
        <v>0</v>
      </c>
      <c r="F47" s="31">
        <v>0</v>
      </c>
      <c r="G47" s="31">
        <v>45985</v>
      </c>
      <c r="H47" s="31">
        <v>1</v>
      </c>
      <c r="I47" s="31">
        <v>46052</v>
      </c>
      <c r="J47" s="31">
        <v>-17.738950372811111</v>
      </c>
      <c r="K47" s="31">
        <v>48.753958928323755</v>
      </c>
      <c r="L47">
        <v>44</v>
      </c>
      <c r="M47" s="21" t="str">
        <f t="shared" si="12"/>
        <v>ZNA1 Comdty</v>
      </c>
      <c r="N47" s="21" t="str">
        <f>VLOOKUP($M47,SUMMARY!B:D,2,FALSE)</f>
        <v>ZINC</v>
      </c>
      <c r="O47" s="22" t="str">
        <f>VLOOKUP($M47,SUMMARY!$B:$D,3,FALSE)</f>
        <v>COMMODITY</v>
      </c>
      <c r="P47" s="22">
        <f t="shared" si="2"/>
        <v>7</v>
      </c>
      <c r="Q47" s="22">
        <f t="shared" si="3"/>
        <v>3</v>
      </c>
      <c r="R47" s="22">
        <f t="shared" si="4"/>
        <v>4</v>
      </c>
      <c r="S47" s="23">
        <f t="shared" si="5"/>
        <v>0</v>
      </c>
      <c r="T47" s="23">
        <f t="shared" si="6"/>
        <v>0</v>
      </c>
      <c r="U47" s="23">
        <f t="shared" si="7"/>
        <v>45985</v>
      </c>
      <c r="V47" s="22">
        <f t="shared" si="8"/>
        <v>1</v>
      </c>
      <c r="W47" s="23">
        <f t="shared" si="9"/>
        <v>46052</v>
      </c>
      <c r="X47" s="28">
        <f t="shared" si="10"/>
        <v>-17.738950372811111</v>
      </c>
      <c r="Y47" s="28">
        <f t="shared" si="11"/>
        <v>48.753958928323755</v>
      </c>
    </row>
    <row r="48" spans="1:25" x14ac:dyDescent="0.25">
      <c r="A48" s="35" t="s">
        <v>66</v>
      </c>
      <c r="B48" s="31">
        <v>-1</v>
      </c>
      <c r="C48" s="31">
        <v>6</v>
      </c>
      <c r="D48" s="31">
        <v>4</v>
      </c>
      <c r="E48" s="31">
        <v>0</v>
      </c>
      <c r="F48" s="31">
        <v>0</v>
      </c>
      <c r="G48" s="31">
        <v>0</v>
      </c>
      <c r="H48" s="31">
        <v>1</v>
      </c>
      <c r="I48" s="31">
        <v>46037</v>
      </c>
      <c r="J48" s="31">
        <v>-7.7546918757784553</v>
      </c>
      <c r="K48" s="31">
        <v>58.738008792699652</v>
      </c>
      <c r="L48">
        <v>45</v>
      </c>
      <c r="M48" s="21" t="str">
        <f t="shared" si="12"/>
        <v>WN1 Comdty</v>
      </c>
      <c r="N48" s="21" t="str">
        <f>VLOOKUP($M48,SUMMARY!B:D,2,FALSE)</f>
        <v>US ULTRA BOND FUTURE</v>
      </c>
      <c r="O48" s="22" t="str">
        <f>VLOOKUP($M48,SUMMARY!$B:$D,3,FALSE)</f>
        <v>BOND FUTURE</v>
      </c>
      <c r="P48" s="22">
        <f t="shared" si="2"/>
        <v>-1</v>
      </c>
      <c r="Q48" s="22">
        <f t="shared" si="3"/>
        <v>6</v>
      </c>
      <c r="R48" s="22">
        <f t="shared" si="4"/>
        <v>4</v>
      </c>
      <c r="S48" s="23">
        <f t="shared" si="5"/>
        <v>0</v>
      </c>
      <c r="T48" s="23">
        <f t="shared" si="6"/>
        <v>0</v>
      </c>
      <c r="U48" s="23">
        <f t="shared" si="7"/>
        <v>0</v>
      </c>
      <c r="V48" s="22">
        <f t="shared" si="8"/>
        <v>1</v>
      </c>
      <c r="W48" s="23">
        <f t="shared" si="9"/>
        <v>46037</v>
      </c>
      <c r="X48" s="28">
        <f t="shared" si="10"/>
        <v>-7.7546918757784553</v>
      </c>
      <c r="Y48" s="28">
        <f t="shared" si="11"/>
        <v>58.738008792699652</v>
      </c>
    </row>
    <row r="49" spans="1:25" x14ac:dyDescent="0.25">
      <c r="A49" s="35" t="s">
        <v>343</v>
      </c>
      <c r="B49" s="31">
        <v>7</v>
      </c>
      <c r="C49" s="31">
        <v>6</v>
      </c>
      <c r="D49" s="31">
        <v>4</v>
      </c>
      <c r="E49" s="31">
        <v>0</v>
      </c>
      <c r="F49" s="31">
        <v>0</v>
      </c>
      <c r="G49" s="31">
        <v>45985</v>
      </c>
      <c r="H49" s="31">
        <v>1</v>
      </c>
      <c r="I49" s="31">
        <v>46052</v>
      </c>
      <c r="J49" s="31">
        <v>-20.059281231664734</v>
      </c>
      <c r="K49" s="31">
        <v>46.433628069470409</v>
      </c>
      <c r="L49">
        <v>46</v>
      </c>
      <c r="M49" s="21" t="str">
        <f t="shared" si="12"/>
        <v>AA1 Comdty</v>
      </c>
      <c r="N49" s="21" t="str">
        <f>VLOOKUP($M49,SUMMARY!B:D,2,FALSE)</f>
        <v>ALUMINUM</v>
      </c>
      <c r="O49" s="22" t="str">
        <f>VLOOKUP($M49,SUMMARY!$B:$D,3,FALSE)</f>
        <v>COMMODITY</v>
      </c>
      <c r="P49" s="22">
        <f t="shared" si="2"/>
        <v>7</v>
      </c>
      <c r="Q49" s="22">
        <f t="shared" si="3"/>
        <v>6</v>
      </c>
      <c r="R49" s="22">
        <f t="shared" si="4"/>
        <v>4</v>
      </c>
      <c r="S49" s="23">
        <f t="shared" si="5"/>
        <v>0</v>
      </c>
      <c r="T49" s="23">
        <f t="shared" si="6"/>
        <v>0</v>
      </c>
      <c r="U49" s="23">
        <f t="shared" si="7"/>
        <v>45985</v>
      </c>
      <c r="V49" s="22">
        <f t="shared" si="8"/>
        <v>1</v>
      </c>
      <c r="W49" s="23">
        <f t="shared" si="9"/>
        <v>46052</v>
      </c>
      <c r="X49" s="28">
        <f t="shared" si="10"/>
        <v>-20.059281231664734</v>
      </c>
      <c r="Y49" s="28">
        <f t="shared" si="11"/>
        <v>46.433628069470409</v>
      </c>
    </row>
    <row r="50" spans="1:25" x14ac:dyDescent="0.25">
      <c r="A50" s="35" t="s">
        <v>79</v>
      </c>
      <c r="B50" s="31">
        <v>-1</v>
      </c>
      <c r="C50" s="31">
        <v>3</v>
      </c>
      <c r="D50" s="31">
        <v>4</v>
      </c>
      <c r="E50" s="31">
        <v>0</v>
      </c>
      <c r="F50" s="31">
        <v>0</v>
      </c>
      <c r="G50" s="31">
        <v>0</v>
      </c>
      <c r="H50" s="31">
        <v>1</v>
      </c>
      <c r="I50" s="31">
        <v>46038</v>
      </c>
      <c r="J50" s="31">
        <v>-7.8057841151081888</v>
      </c>
      <c r="K50" s="31">
        <v>58.99716640152684</v>
      </c>
      <c r="L50">
        <v>47</v>
      </c>
      <c r="M50" s="21" t="str">
        <f t="shared" si="12"/>
        <v>CN1 Comdty</v>
      </c>
      <c r="N50" s="21" t="str">
        <f>VLOOKUP($M50,SUMMARY!B:D,2,FALSE)</f>
        <v>CAN 10YR BOND FUTURE</v>
      </c>
      <c r="O50" s="22" t="str">
        <f>VLOOKUP($M50,SUMMARY!$B:$D,3,FALSE)</f>
        <v>BOND FUTURE</v>
      </c>
      <c r="P50" s="22">
        <f t="shared" si="2"/>
        <v>-1</v>
      </c>
      <c r="Q50" s="22">
        <f t="shared" si="3"/>
        <v>3</v>
      </c>
      <c r="R50" s="22">
        <f t="shared" si="4"/>
        <v>4</v>
      </c>
      <c r="S50" s="23">
        <f t="shared" si="5"/>
        <v>0</v>
      </c>
      <c r="T50" s="23">
        <f t="shared" si="6"/>
        <v>0</v>
      </c>
      <c r="U50" s="23">
        <f t="shared" si="7"/>
        <v>0</v>
      </c>
      <c r="V50" s="22">
        <f t="shared" si="8"/>
        <v>1</v>
      </c>
      <c r="W50" s="23">
        <f t="shared" si="9"/>
        <v>46038</v>
      </c>
      <c r="X50" s="28">
        <f t="shared" si="10"/>
        <v>-7.8057841151081888</v>
      </c>
      <c r="Y50" s="28">
        <f t="shared" si="11"/>
        <v>58.99716640152684</v>
      </c>
    </row>
    <row r="51" spans="1:25" x14ac:dyDescent="0.25">
      <c r="A51" s="35" t="s">
        <v>497</v>
      </c>
      <c r="B51" s="31">
        <v>-1</v>
      </c>
      <c r="C51" s="31">
        <v>9</v>
      </c>
      <c r="D51" s="31">
        <v>3</v>
      </c>
      <c r="E51" s="31">
        <v>0</v>
      </c>
      <c r="F51" s="31">
        <v>0</v>
      </c>
      <c r="G51" s="31">
        <v>46062</v>
      </c>
      <c r="H51" s="31">
        <v>1</v>
      </c>
      <c r="I51" s="31">
        <v>46058</v>
      </c>
      <c r="J51" s="31">
        <v>-53.083001106919909</v>
      </c>
      <c r="K51" s="31">
        <v>13.41</v>
      </c>
      <c r="L51">
        <v>48</v>
      </c>
      <c r="M51" s="21" t="str">
        <f t="shared" si="12"/>
        <v>TRYUSD Curncy</v>
      </c>
      <c r="N51" s="21" t="str">
        <f>VLOOKUP($M51,SUMMARY!B:D,2,FALSE)</f>
        <v>TRY/USD</v>
      </c>
      <c r="O51" s="22" t="str">
        <f>VLOOKUP($M51,SUMMARY!$B:$D,3,FALSE)</f>
        <v>CURRENCY</v>
      </c>
      <c r="P51" s="22">
        <f t="shared" si="2"/>
        <v>-1</v>
      </c>
      <c r="Q51" s="22">
        <f t="shared" si="3"/>
        <v>9</v>
      </c>
      <c r="R51" s="22">
        <f t="shared" si="4"/>
        <v>3</v>
      </c>
      <c r="S51" s="23">
        <f t="shared" si="5"/>
        <v>0</v>
      </c>
      <c r="T51" s="23">
        <f t="shared" si="6"/>
        <v>0</v>
      </c>
      <c r="U51" s="23">
        <f t="shared" si="7"/>
        <v>46062</v>
      </c>
      <c r="V51" s="22">
        <f t="shared" si="8"/>
        <v>1</v>
      </c>
      <c r="W51" s="23">
        <f t="shared" si="9"/>
        <v>46058</v>
      </c>
      <c r="X51" s="28">
        <f t="shared" si="10"/>
        <v>-53.083001106919909</v>
      </c>
      <c r="Y51" s="28">
        <f t="shared" si="11"/>
        <v>13.41</v>
      </c>
    </row>
    <row r="52" spans="1:25" x14ac:dyDescent="0.25">
      <c r="A52" s="35" t="s">
        <v>387</v>
      </c>
      <c r="B52" s="31">
        <v>3</v>
      </c>
      <c r="C52" s="31">
        <v>9</v>
      </c>
      <c r="D52" s="31">
        <v>2</v>
      </c>
      <c r="E52" s="31">
        <v>0</v>
      </c>
      <c r="F52" s="31">
        <v>0</v>
      </c>
      <c r="G52" s="31">
        <v>45979</v>
      </c>
      <c r="H52" s="31">
        <v>1</v>
      </c>
      <c r="I52" s="31">
        <v>46062</v>
      </c>
      <c r="J52" s="31">
        <v>-6.1124778775423749</v>
      </c>
      <c r="K52" s="31">
        <v>60.38</v>
      </c>
      <c r="L52">
        <v>49</v>
      </c>
      <c r="M52" s="21" t="str">
        <f t="shared" si="12"/>
        <v>AUDJPY Curncy</v>
      </c>
      <c r="N52" s="21" t="str">
        <f>VLOOKUP($M52,SUMMARY!B:D,2,FALSE)</f>
        <v>AUD/JPY</v>
      </c>
      <c r="O52" s="22" t="str">
        <f>VLOOKUP($M52,SUMMARY!$B:$D,3,FALSE)</f>
        <v>CURRENCY</v>
      </c>
      <c r="P52" s="22">
        <f t="shared" si="2"/>
        <v>3</v>
      </c>
      <c r="Q52" s="22">
        <f t="shared" si="3"/>
        <v>9</v>
      </c>
      <c r="R52" s="22">
        <f t="shared" si="4"/>
        <v>2</v>
      </c>
      <c r="S52" s="23">
        <f t="shared" si="5"/>
        <v>0</v>
      </c>
      <c r="T52" s="23">
        <f t="shared" si="6"/>
        <v>0</v>
      </c>
      <c r="U52" s="23">
        <f t="shared" si="7"/>
        <v>45979</v>
      </c>
      <c r="V52" s="22">
        <f t="shared" si="8"/>
        <v>1</v>
      </c>
      <c r="W52" s="23">
        <f t="shared" si="9"/>
        <v>46062</v>
      </c>
      <c r="X52" s="28">
        <f t="shared" si="10"/>
        <v>-6.1124778775423749</v>
      </c>
      <c r="Y52" s="28">
        <f t="shared" si="11"/>
        <v>60.38</v>
      </c>
    </row>
    <row r="53" spans="1:25" x14ac:dyDescent="0.25">
      <c r="A53" s="35" t="s">
        <v>407</v>
      </c>
      <c r="B53" s="31">
        <v>1</v>
      </c>
      <c r="C53" s="31">
        <v>6</v>
      </c>
      <c r="D53" s="31">
        <v>2</v>
      </c>
      <c r="E53" s="31">
        <v>0</v>
      </c>
      <c r="F53" s="31">
        <v>0</v>
      </c>
      <c r="G53" s="31">
        <v>45996</v>
      </c>
      <c r="H53" s="31">
        <v>1</v>
      </c>
      <c r="I53" s="31">
        <v>46062</v>
      </c>
      <c r="J53" s="31">
        <v>-10.728769857298474</v>
      </c>
      <c r="K53" s="31">
        <v>55.764000000000003</v>
      </c>
      <c r="L53">
        <v>50</v>
      </c>
      <c r="M53" s="21" t="str">
        <f t="shared" si="12"/>
        <v>CHFJPY Curncy</v>
      </c>
      <c r="N53" s="21" t="str">
        <f>VLOOKUP($M53,SUMMARY!B:D,2,FALSE)</f>
        <v>CHF/JPY</v>
      </c>
      <c r="O53" s="22" t="str">
        <f>VLOOKUP($M53,SUMMARY!$B:$D,3,FALSE)</f>
        <v>CURRENCY</v>
      </c>
      <c r="P53" s="22">
        <f t="shared" si="2"/>
        <v>1</v>
      </c>
      <c r="Q53" s="22">
        <f t="shared" si="3"/>
        <v>6</v>
      </c>
      <c r="R53" s="22">
        <f t="shared" si="4"/>
        <v>2</v>
      </c>
      <c r="S53" s="23">
        <f t="shared" si="5"/>
        <v>0</v>
      </c>
      <c r="T53" s="23">
        <f t="shared" si="6"/>
        <v>0</v>
      </c>
      <c r="U53" s="23">
        <f t="shared" si="7"/>
        <v>45996</v>
      </c>
      <c r="V53" s="22">
        <f t="shared" si="8"/>
        <v>1</v>
      </c>
      <c r="W53" s="23">
        <f t="shared" si="9"/>
        <v>46062</v>
      </c>
      <c r="X53" s="28">
        <f t="shared" si="10"/>
        <v>-10.728769857298474</v>
      </c>
      <c r="Y53" s="28">
        <f t="shared" si="11"/>
        <v>55.764000000000003</v>
      </c>
    </row>
    <row r="54" spans="1:25" x14ac:dyDescent="0.25">
      <c r="A54" s="35" t="s">
        <v>433</v>
      </c>
      <c r="B54" s="31">
        <v>3</v>
      </c>
      <c r="C54" s="31">
        <v>6</v>
      </c>
      <c r="D54" s="31">
        <v>2</v>
      </c>
      <c r="E54" s="31">
        <v>0</v>
      </c>
      <c r="F54" s="31">
        <v>0</v>
      </c>
      <c r="G54" s="31">
        <v>45982</v>
      </c>
      <c r="H54" s="31">
        <v>1</v>
      </c>
      <c r="I54" s="31">
        <v>46049</v>
      </c>
      <c r="J54" s="31">
        <v>-8.3190814854841264</v>
      </c>
      <c r="K54" s="31">
        <v>58.173999999999999</v>
      </c>
      <c r="Q54" s="22"/>
    </row>
    <row r="55" spans="1:25" x14ac:dyDescent="0.25">
      <c r="A55" s="35" t="s">
        <v>511</v>
      </c>
      <c r="B55" s="31">
        <v>3</v>
      </c>
      <c r="C55" s="31">
        <v>12</v>
      </c>
      <c r="D55" s="31">
        <v>2</v>
      </c>
      <c r="E55" s="31">
        <v>0</v>
      </c>
      <c r="F55" s="31">
        <v>0</v>
      </c>
      <c r="G55" s="31">
        <v>45985</v>
      </c>
      <c r="H55" s="31">
        <v>1</v>
      </c>
      <c r="I55" s="31">
        <v>46063</v>
      </c>
      <c r="J55" s="31">
        <v>2.1070336275568735</v>
      </c>
      <c r="K55" s="31">
        <v>56.255091735282519</v>
      </c>
      <c r="Q55" s="22"/>
    </row>
    <row r="56" spans="1:25" x14ac:dyDescent="0.25">
      <c r="A56" s="35" t="s">
        <v>73</v>
      </c>
      <c r="B56" s="31">
        <v>-1</v>
      </c>
      <c r="C56" s="31">
        <v>6</v>
      </c>
      <c r="D56" s="31">
        <v>2</v>
      </c>
      <c r="E56" s="31">
        <v>0</v>
      </c>
      <c r="F56" s="31">
        <v>0</v>
      </c>
      <c r="G56" s="31">
        <v>46042</v>
      </c>
      <c r="H56" s="31">
        <v>1</v>
      </c>
      <c r="I56" s="31">
        <v>46063</v>
      </c>
      <c r="J56" s="31">
        <v>-6.126804583987699</v>
      </c>
      <c r="K56" s="31">
        <v>60.365590182737414</v>
      </c>
      <c r="Q56" s="22"/>
    </row>
    <row r="57" spans="1:25" x14ac:dyDescent="0.25">
      <c r="A57" s="35" t="s">
        <v>517</v>
      </c>
      <c r="B57" s="31">
        <v>3</v>
      </c>
      <c r="C57" s="31">
        <v>9</v>
      </c>
      <c r="D57" s="31">
        <v>2</v>
      </c>
      <c r="E57" s="31">
        <v>0</v>
      </c>
      <c r="F57" s="31">
        <v>0</v>
      </c>
      <c r="G57" s="31">
        <v>45985</v>
      </c>
      <c r="H57" s="31">
        <v>1</v>
      </c>
      <c r="I57" s="31">
        <v>46056</v>
      </c>
      <c r="J57" s="31">
        <v>-1.9654893142497798</v>
      </c>
      <c r="K57" s="31">
        <v>53.992987210703134</v>
      </c>
      <c r="Q57" s="22"/>
    </row>
    <row r="58" spans="1:25" x14ac:dyDescent="0.25">
      <c r="A58" s="35" t="s">
        <v>85</v>
      </c>
      <c r="B58" s="31">
        <v>-1</v>
      </c>
      <c r="C58" s="31">
        <v>3</v>
      </c>
      <c r="D58" s="31">
        <v>2</v>
      </c>
      <c r="E58" s="31">
        <v>46029</v>
      </c>
      <c r="F58" s="31">
        <v>0</v>
      </c>
      <c r="G58" s="31">
        <v>46001</v>
      </c>
      <c r="H58" s="31">
        <v>1</v>
      </c>
      <c r="I58" s="31">
        <v>46063</v>
      </c>
      <c r="J58" s="31">
        <v>-6.0902407938194045</v>
      </c>
      <c r="K58" s="31">
        <v>60.402602071324772</v>
      </c>
      <c r="Q58" s="22"/>
    </row>
    <row r="59" spans="1:25" x14ac:dyDescent="0.25">
      <c r="A59" s="35" t="s">
        <v>360</v>
      </c>
      <c r="B59" s="31">
        <v>5</v>
      </c>
      <c r="C59" s="31">
        <v>6</v>
      </c>
      <c r="D59" s="31">
        <v>2</v>
      </c>
      <c r="E59" s="31">
        <v>0</v>
      </c>
      <c r="F59" s="31">
        <v>0</v>
      </c>
      <c r="G59" s="31">
        <v>45982</v>
      </c>
      <c r="H59" s="31">
        <v>1</v>
      </c>
      <c r="I59" s="31">
        <v>46051</v>
      </c>
      <c r="J59" s="31">
        <v>-14.299046026791139</v>
      </c>
      <c r="K59" s="31">
        <v>52.193857831219255</v>
      </c>
      <c r="Q59" s="22"/>
    </row>
    <row r="60" spans="1:25" x14ac:dyDescent="0.25">
      <c r="A60" s="35" t="s">
        <v>373</v>
      </c>
      <c r="B60" s="31">
        <v>6</v>
      </c>
      <c r="C60" s="31">
        <v>12</v>
      </c>
      <c r="D60" s="31">
        <v>2</v>
      </c>
      <c r="E60" s="31">
        <v>0</v>
      </c>
      <c r="F60" s="31">
        <v>0</v>
      </c>
      <c r="G60" s="31">
        <v>46024</v>
      </c>
      <c r="H60" s="31">
        <v>1</v>
      </c>
      <c r="I60" s="31">
        <v>46059</v>
      </c>
      <c r="J60" s="31">
        <v>3.8097173783067007</v>
      </c>
      <c r="K60" s="31">
        <v>70.30262667940184</v>
      </c>
      <c r="Q60" s="22"/>
    </row>
    <row r="61" spans="1:25" x14ac:dyDescent="0.25">
      <c r="A61" s="35" t="s">
        <v>518</v>
      </c>
      <c r="B61" s="31">
        <v>7</v>
      </c>
      <c r="C61" s="31">
        <v>9</v>
      </c>
      <c r="D61" s="31">
        <v>2</v>
      </c>
      <c r="E61" s="31">
        <v>0</v>
      </c>
      <c r="F61" s="31">
        <v>0</v>
      </c>
      <c r="G61" s="31">
        <v>45982</v>
      </c>
      <c r="H61" s="31">
        <v>1</v>
      </c>
      <c r="I61" s="31">
        <v>46050</v>
      </c>
      <c r="J61" s="31">
        <v>-0.87402820127675795</v>
      </c>
      <c r="K61" s="31">
        <v>56.688401639699038</v>
      </c>
      <c r="Q61" s="22"/>
    </row>
    <row r="62" spans="1:25" x14ac:dyDescent="0.25">
      <c r="A62" s="35" t="s">
        <v>493</v>
      </c>
      <c r="B62" s="31">
        <v>-1</v>
      </c>
      <c r="C62" s="31">
        <v>12</v>
      </c>
      <c r="D62" s="31">
        <v>2</v>
      </c>
      <c r="E62" s="31">
        <v>0</v>
      </c>
      <c r="F62" s="31">
        <v>0</v>
      </c>
      <c r="G62" s="31">
        <v>45982</v>
      </c>
      <c r="H62" s="31">
        <v>1</v>
      </c>
      <c r="I62" s="31">
        <v>46050</v>
      </c>
      <c r="J62" s="31">
        <v>-12.175411507062194</v>
      </c>
      <c r="K62" s="31">
        <v>54.317999999999998</v>
      </c>
      <c r="Q62" s="22"/>
    </row>
    <row r="63" spans="1:25" x14ac:dyDescent="0.25">
      <c r="A63" s="35" t="s">
        <v>403</v>
      </c>
      <c r="B63" s="31">
        <v>4</v>
      </c>
      <c r="C63" s="31">
        <v>3</v>
      </c>
      <c r="D63" s="31">
        <v>2</v>
      </c>
      <c r="E63" s="31">
        <v>0</v>
      </c>
      <c r="F63" s="31">
        <v>0</v>
      </c>
      <c r="G63" s="31">
        <v>45982</v>
      </c>
      <c r="H63" s="31">
        <v>1</v>
      </c>
      <c r="I63" s="31">
        <v>46052</v>
      </c>
      <c r="J63" s="31">
        <v>-3.6756764470795531</v>
      </c>
      <c r="K63" s="31">
        <v>62.817</v>
      </c>
      <c r="Q63" s="22"/>
    </row>
    <row r="64" spans="1:25" x14ac:dyDescent="0.25">
      <c r="A64" s="35" t="s">
        <v>378</v>
      </c>
      <c r="B64" s="31">
        <v>3</v>
      </c>
      <c r="C64" s="31">
        <v>0</v>
      </c>
      <c r="D64" s="31">
        <v>2</v>
      </c>
      <c r="E64" s="31">
        <v>0</v>
      </c>
      <c r="F64" s="31">
        <v>0</v>
      </c>
      <c r="G64" s="31">
        <v>0</v>
      </c>
      <c r="H64" s="31">
        <v>1</v>
      </c>
      <c r="I64" s="31">
        <v>46052</v>
      </c>
      <c r="J64" s="31">
        <v>-13.63328346792796</v>
      </c>
      <c r="K64" s="31">
        <v>52.859625833196645</v>
      </c>
      <c r="Q64" s="22"/>
    </row>
    <row r="65" spans="1:17" x14ac:dyDescent="0.25">
      <c r="A65" s="35" t="s">
        <v>95</v>
      </c>
      <c r="B65" s="31">
        <v>-1</v>
      </c>
      <c r="C65" s="31">
        <v>6</v>
      </c>
      <c r="D65" s="31">
        <v>2</v>
      </c>
      <c r="E65" s="31">
        <v>46029</v>
      </c>
      <c r="F65" s="31">
        <v>0</v>
      </c>
      <c r="G65" s="31">
        <v>46001</v>
      </c>
      <c r="H65" s="31">
        <v>1</v>
      </c>
      <c r="I65" s="31">
        <v>46063</v>
      </c>
      <c r="J65" s="31">
        <v>-4.6131795971064804</v>
      </c>
      <c r="K65" s="31">
        <v>61.82167091246059</v>
      </c>
      <c r="Q65" s="22"/>
    </row>
    <row r="66" spans="1:17" x14ac:dyDescent="0.25">
      <c r="A66" s="35" t="s">
        <v>475</v>
      </c>
      <c r="B66" s="31">
        <v>5</v>
      </c>
      <c r="C66" s="31">
        <v>9</v>
      </c>
      <c r="D66" s="31">
        <v>2</v>
      </c>
      <c r="E66" s="31">
        <v>0</v>
      </c>
      <c r="F66" s="31">
        <v>0</v>
      </c>
      <c r="G66" s="31">
        <v>45982</v>
      </c>
      <c r="H66" s="31">
        <v>1</v>
      </c>
      <c r="I66" s="31">
        <v>46051</v>
      </c>
      <c r="J66" s="31">
        <v>-3.3360392926656743</v>
      </c>
      <c r="K66" s="31">
        <v>63.156999999999996</v>
      </c>
      <c r="Q66" s="22"/>
    </row>
    <row r="67" spans="1:17" x14ac:dyDescent="0.25">
      <c r="A67" s="35" t="s">
        <v>445</v>
      </c>
      <c r="B67" s="31">
        <v>4</v>
      </c>
      <c r="C67" s="31">
        <v>3</v>
      </c>
      <c r="D67" s="31">
        <v>2</v>
      </c>
      <c r="E67" s="31">
        <v>0</v>
      </c>
      <c r="F67" s="31">
        <v>0</v>
      </c>
      <c r="G67" s="31">
        <v>46014</v>
      </c>
      <c r="H67" s="31">
        <v>1</v>
      </c>
      <c r="I67" s="31">
        <v>46062</v>
      </c>
      <c r="J67" s="31">
        <v>-1.6319181938401641</v>
      </c>
      <c r="K67" s="31">
        <v>64.861000000000004</v>
      </c>
      <c r="Q67" s="22"/>
    </row>
    <row r="68" spans="1:17" x14ac:dyDescent="0.25">
      <c r="A68" s="35" t="s">
        <v>477</v>
      </c>
      <c r="B68" s="31">
        <v>5</v>
      </c>
      <c r="C68" s="31">
        <v>6</v>
      </c>
      <c r="D68" s="31">
        <v>2</v>
      </c>
      <c r="E68" s="31">
        <v>0</v>
      </c>
      <c r="F68" s="31">
        <v>46029</v>
      </c>
      <c r="G68" s="31">
        <v>46042</v>
      </c>
      <c r="H68" s="31">
        <v>1</v>
      </c>
      <c r="I68" s="31">
        <v>46062</v>
      </c>
      <c r="J68" s="31">
        <v>-2.5997973276672965</v>
      </c>
      <c r="K68" s="31">
        <v>63.893000000000001</v>
      </c>
      <c r="Q68" s="22"/>
    </row>
    <row r="69" spans="1:17" x14ac:dyDescent="0.25">
      <c r="A69" s="35" t="s">
        <v>447</v>
      </c>
      <c r="B69" s="31">
        <v>5</v>
      </c>
      <c r="C69" s="31">
        <v>6</v>
      </c>
      <c r="D69" s="31">
        <v>2</v>
      </c>
      <c r="E69" s="31">
        <v>0</v>
      </c>
      <c r="F69" s="31">
        <v>0</v>
      </c>
      <c r="G69" s="31">
        <v>45982</v>
      </c>
      <c r="H69" s="31">
        <v>1</v>
      </c>
      <c r="I69" s="31">
        <v>46049</v>
      </c>
      <c r="J69" s="31">
        <v>-3.2547705028654477</v>
      </c>
      <c r="K69" s="31">
        <v>63.238</v>
      </c>
      <c r="Q69" s="22"/>
    </row>
    <row r="70" spans="1:17" x14ac:dyDescent="0.25">
      <c r="A70" s="35" t="s">
        <v>419</v>
      </c>
      <c r="B70" s="31">
        <v>0</v>
      </c>
      <c r="C70" s="31">
        <v>6</v>
      </c>
      <c r="D70" s="31">
        <v>2</v>
      </c>
      <c r="E70" s="31">
        <v>0</v>
      </c>
      <c r="F70" s="31">
        <v>0</v>
      </c>
      <c r="G70" s="31">
        <v>45980</v>
      </c>
      <c r="H70" s="31">
        <v>1</v>
      </c>
      <c r="I70" s="31">
        <v>46063</v>
      </c>
      <c r="J70" s="31">
        <v>6.2737486513354526</v>
      </c>
      <c r="K70" s="31">
        <v>72.766999999999996</v>
      </c>
      <c r="Q70" s="22"/>
    </row>
    <row r="71" spans="1:17" x14ac:dyDescent="0.25">
      <c r="A71" s="35" t="s">
        <v>355</v>
      </c>
      <c r="B71" s="31">
        <v>7</v>
      </c>
      <c r="C71" s="31">
        <v>6</v>
      </c>
      <c r="D71" s="31">
        <v>2</v>
      </c>
      <c r="E71" s="31">
        <v>0</v>
      </c>
      <c r="F71" s="31">
        <v>0</v>
      </c>
      <c r="G71" s="31">
        <v>45980</v>
      </c>
      <c r="H71" s="31">
        <v>1</v>
      </c>
      <c r="I71" s="31">
        <v>46052</v>
      </c>
      <c r="J71" s="31">
        <v>-14.813035703292975</v>
      </c>
      <c r="K71" s="31">
        <v>51.679873597847788</v>
      </c>
      <c r="Q71" s="22"/>
    </row>
    <row r="72" spans="1:17" x14ac:dyDescent="0.25">
      <c r="A72" s="35" t="s">
        <v>483</v>
      </c>
      <c r="B72" s="31">
        <v>1</v>
      </c>
      <c r="C72" s="31">
        <v>6</v>
      </c>
      <c r="D72" s="31">
        <v>2</v>
      </c>
      <c r="E72" s="31">
        <v>0</v>
      </c>
      <c r="F72" s="31">
        <v>0</v>
      </c>
      <c r="G72" s="31">
        <v>45986</v>
      </c>
      <c r="H72" s="31">
        <v>1</v>
      </c>
      <c r="I72" s="31">
        <v>46056</v>
      </c>
      <c r="J72" s="31">
        <v>-6.7945800514939734</v>
      </c>
      <c r="K72" s="31">
        <v>59.698</v>
      </c>
      <c r="Q72" s="22"/>
    </row>
    <row r="73" spans="1:17" x14ac:dyDescent="0.25">
      <c r="A73" s="35" t="s">
        <v>91</v>
      </c>
      <c r="B73" s="31">
        <v>5</v>
      </c>
      <c r="C73" s="31">
        <v>6</v>
      </c>
      <c r="D73" s="31">
        <v>2</v>
      </c>
      <c r="E73" s="31">
        <v>0</v>
      </c>
      <c r="F73" s="31">
        <v>0</v>
      </c>
      <c r="G73" s="31">
        <v>46001</v>
      </c>
      <c r="H73" s="31">
        <v>1</v>
      </c>
      <c r="I73" s="31">
        <v>46063</v>
      </c>
      <c r="J73" s="31">
        <v>-1.6702699754336123</v>
      </c>
      <c r="K73" s="31">
        <v>64.822659558775626</v>
      </c>
      <c r="Q73" s="22"/>
    </row>
    <row r="74" spans="1:17" x14ac:dyDescent="0.25">
      <c r="A74" s="35" t="s">
        <v>75</v>
      </c>
      <c r="B74" s="31">
        <v>-1</v>
      </c>
      <c r="C74" s="31">
        <v>6</v>
      </c>
      <c r="D74" s="31">
        <v>2</v>
      </c>
      <c r="E74" s="31">
        <v>0</v>
      </c>
      <c r="F74" s="31">
        <v>0</v>
      </c>
      <c r="G74" s="31">
        <v>0</v>
      </c>
      <c r="H74" s="31">
        <v>1</v>
      </c>
      <c r="I74" s="31">
        <v>46059</v>
      </c>
      <c r="J74" s="31">
        <v>-5.5156875522538229</v>
      </c>
      <c r="K74" s="31">
        <v>60.976694594390544</v>
      </c>
      <c r="Q74" s="22"/>
    </row>
    <row r="75" spans="1:17" x14ac:dyDescent="0.25">
      <c r="A75" s="35" t="s">
        <v>510</v>
      </c>
      <c r="B75" s="31">
        <v>3</v>
      </c>
      <c r="C75" s="31">
        <v>9</v>
      </c>
      <c r="D75" s="31">
        <v>2</v>
      </c>
      <c r="E75" s="31">
        <v>0</v>
      </c>
      <c r="F75" s="31">
        <v>0</v>
      </c>
      <c r="G75" s="31">
        <v>45982</v>
      </c>
      <c r="H75" s="31">
        <v>1</v>
      </c>
      <c r="I75" s="31">
        <v>46050</v>
      </c>
      <c r="J75" s="31">
        <v>-14.654512906089039</v>
      </c>
      <c r="K75" s="31">
        <v>69.181401184159824</v>
      </c>
      <c r="Q75" s="22"/>
    </row>
    <row r="76" spans="1:17" x14ac:dyDescent="0.25">
      <c r="A76" s="35" t="s">
        <v>77</v>
      </c>
      <c r="B76" s="31">
        <v>-1</v>
      </c>
      <c r="C76" s="31">
        <v>6</v>
      </c>
      <c r="D76" s="31">
        <v>2</v>
      </c>
      <c r="E76" s="31">
        <v>0</v>
      </c>
      <c r="F76" s="31">
        <v>0</v>
      </c>
      <c r="G76" s="31">
        <v>0</v>
      </c>
      <c r="H76" s="31">
        <v>1</v>
      </c>
      <c r="I76" s="31">
        <v>46059</v>
      </c>
      <c r="J76" s="31">
        <v>-4.1787011031450803</v>
      </c>
      <c r="K76" s="31">
        <v>62.314868108950606</v>
      </c>
      <c r="Q76" s="22"/>
    </row>
    <row r="77" spans="1:17" x14ac:dyDescent="0.25">
      <c r="A77" s="35" t="s">
        <v>393</v>
      </c>
      <c r="B77" s="31">
        <v>3</v>
      </c>
      <c r="C77" s="31">
        <v>6</v>
      </c>
      <c r="D77" s="31">
        <v>2</v>
      </c>
      <c r="E77" s="31">
        <v>0</v>
      </c>
      <c r="F77" s="31">
        <v>0</v>
      </c>
      <c r="G77" s="31">
        <v>45982</v>
      </c>
      <c r="H77" s="31">
        <v>1</v>
      </c>
      <c r="I77" s="31">
        <v>46049</v>
      </c>
      <c r="J77" s="31">
        <v>-8.2340738399825923</v>
      </c>
      <c r="K77" s="31">
        <v>58.259</v>
      </c>
      <c r="Q77" s="22"/>
    </row>
    <row r="78" spans="1:17" x14ac:dyDescent="0.25">
      <c r="A78" s="35" t="s">
        <v>69</v>
      </c>
      <c r="B78" s="31">
        <v>-1</v>
      </c>
      <c r="C78" s="31">
        <v>6</v>
      </c>
      <c r="D78" s="31">
        <v>2</v>
      </c>
      <c r="E78" s="31">
        <v>0</v>
      </c>
      <c r="F78" s="31">
        <v>0</v>
      </c>
      <c r="G78" s="31">
        <v>46042</v>
      </c>
      <c r="H78" s="31">
        <v>1</v>
      </c>
      <c r="I78" s="31">
        <v>46063</v>
      </c>
      <c r="J78" s="31">
        <v>-6.2323733190793931</v>
      </c>
      <c r="K78" s="31">
        <v>60.260720592869859</v>
      </c>
      <c r="Q78" s="22"/>
    </row>
    <row r="79" spans="1:17" x14ac:dyDescent="0.25">
      <c r="A79" s="35" t="s">
        <v>503</v>
      </c>
      <c r="B79" s="31">
        <v>8</v>
      </c>
      <c r="C79" s="31">
        <v>9</v>
      </c>
      <c r="D79" s="31">
        <v>2</v>
      </c>
      <c r="E79" s="31">
        <v>0</v>
      </c>
      <c r="F79" s="31">
        <v>0</v>
      </c>
      <c r="G79" s="31">
        <v>45982</v>
      </c>
      <c r="H79" s="31">
        <v>1</v>
      </c>
      <c r="I79" s="31">
        <v>46051</v>
      </c>
      <c r="J79" s="31">
        <v>-11.99440145958922</v>
      </c>
      <c r="K79" s="31">
        <v>54.499000000000002</v>
      </c>
      <c r="Q79" s="22"/>
    </row>
    <row r="80" spans="1:17" x14ac:dyDescent="0.25">
      <c r="A80" s="35" t="s">
        <v>384</v>
      </c>
      <c r="B80" s="31">
        <v>2</v>
      </c>
      <c r="C80" s="31">
        <v>6</v>
      </c>
      <c r="D80" s="31">
        <v>2</v>
      </c>
      <c r="E80" s="31">
        <v>0</v>
      </c>
      <c r="F80" s="31">
        <v>0</v>
      </c>
      <c r="G80" s="31">
        <v>45986</v>
      </c>
      <c r="H80" s="31">
        <v>1</v>
      </c>
      <c r="I80" s="31">
        <v>46056</v>
      </c>
      <c r="J80" s="31">
        <v>3.2644157295068652</v>
      </c>
      <c r="K80" s="31">
        <v>69.757000000000005</v>
      </c>
      <c r="Q80" s="22"/>
    </row>
    <row r="81" spans="1:17" x14ac:dyDescent="0.25">
      <c r="A81" s="35" t="s">
        <v>425</v>
      </c>
      <c r="B81" s="31">
        <v>3</v>
      </c>
      <c r="C81" s="31">
        <v>9</v>
      </c>
      <c r="D81" s="31">
        <v>2</v>
      </c>
      <c r="E81" s="31">
        <v>0</v>
      </c>
      <c r="F81" s="31">
        <v>0</v>
      </c>
      <c r="G81" s="31">
        <v>45982</v>
      </c>
      <c r="H81" s="31">
        <v>1</v>
      </c>
      <c r="I81" s="31">
        <v>46049</v>
      </c>
      <c r="J81" s="31">
        <v>-8.2582015073520125</v>
      </c>
      <c r="K81" s="31">
        <v>58.234999999999999</v>
      </c>
      <c r="Q81" s="22"/>
    </row>
    <row r="82" spans="1:17" x14ac:dyDescent="0.25">
      <c r="A82" s="35" t="s">
        <v>413</v>
      </c>
      <c r="B82" s="31">
        <v>2</v>
      </c>
      <c r="C82" s="31">
        <v>6</v>
      </c>
      <c r="D82" s="31">
        <v>2</v>
      </c>
      <c r="E82" s="31">
        <v>0</v>
      </c>
      <c r="F82" s="31">
        <v>0</v>
      </c>
      <c r="G82" s="31">
        <v>45985</v>
      </c>
      <c r="H82" s="31">
        <v>1</v>
      </c>
      <c r="I82" s="31">
        <v>46062</v>
      </c>
      <c r="J82" s="31">
        <v>-3.8089194591104203</v>
      </c>
      <c r="K82" s="31">
        <v>62.683999999999997</v>
      </c>
      <c r="Q82" s="22"/>
    </row>
    <row r="83" spans="1:17" x14ac:dyDescent="0.25">
      <c r="A83" s="35" t="s">
        <v>397</v>
      </c>
      <c r="B83" s="31">
        <v>5</v>
      </c>
      <c r="C83" s="31">
        <v>9</v>
      </c>
      <c r="D83" s="31">
        <v>2</v>
      </c>
      <c r="E83" s="31">
        <v>0</v>
      </c>
      <c r="F83" s="31">
        <v>0</v>
      </c>
      <c r="G83" s="31">
        <v>46013</v>
      </c>
      <c r="H83" s="31">
        <v>1</v>
      </c>
      <c r="I83" s="31">
        <v>46051</v>
      </c>
      <c r="J83" s="31">
        <v>-1.9502284853553675</v>
      </c>
      <c r="K83" s="31">
        <v>64.543000000000006</v>
      </c>
      <c r="Q83" s="22"/>
    </row>
    <row r="84" spans="1:17" x14ac:dyDescent="0.25">
      <c r="A84" s="35" t="s">
        <v>93</v>
      </c>
      <c r="B84" s="31">
        <v>5</v>
      </c>
      <c r="C84" s="31">
        <v>6</v>
      </c>
      <c r="D84" s="31">
        <v>2</v>
      </c>
      <c r="E84" s="31">
        <v>46020</v>
      </c>
      <c r="F84" s="31">
        <v>46001</v>
      </c>
      <c r="G84" s="31">
        <v>46013</v>
      </c>
      <c r="H84" s="31">
        <v>1</v>
      </c>
      <c r="I84" s="31">
        <v>46063</v>
      </c>
      <c r="J84" s="31">
        <v>-1.7344320635918677</v>
      </c>
      <c r="K84" s="31">
        <v>64.758489297771632</v>
      </c>
      <c r="Q84" s="22"/>
    </row>
    <row r="85" spans="1:17" x14ac:dyDescent="0.25">
      <c r="A85" s="35" t="s">
        <v>455</v>
      </c>
      <c r="B85" s="31">
        <v>-1</v>
      </c>
      <c r="C85" s="31">
        <v>3</v>
      </c>
      <c r="D85" s="31">
        <v>2</v>
      </c>
      <c r="E85" s="31">
        <v>0</v>
      </c>
      <c r="F85" s="31">
        <v>45974</v>
      </c>
      <c r="G85" s="31">
        <v>46045</v>
      </c>
      <c r="H85" s="31">
        <v>1</v>
      </c>
      <c r="I85" s="31">
        <v>46048</v>
      </c>
      <c r="J85" s="31">
        <v>-13.855852947512091</v>
      </c>
      <c r="K85" s="31">
        <v>52.637</v>
      </c>
      <c r="Q85" s="22"/>
    </row>
    <row r="86" spans="1:17" x14ac:dyDescent="0.25">
      <c r="A86" s="35" t="s">
        <v>514</v>
      </c>
      <c r="B86" s="31">
        <v>-1</v>
      </c>
      <c r="C86" s="31">
        <v>9</v>
      </c>
      <c r="D86" s="31">
        <v>2</v>
      </c>
      <c r="E86" s="31">
        <v>0</v>
      </c>
      <c r="F86" s="31">
        <v>0</v>
      </c>
      <c r="G86" s="31">
        <v>0</v>
      </c>
      <c r="H86" s="31">
        <v>1</v>
      </c>
      <c r="I86" s="31">
        <v>46052</v>
      </c>
      <c r="J86" s="31">
        <v>-9.8045076612455233</v>
      </c>
      <c r="K86" s="31">
        <v>51.838396395001517</v>
      </c>
      <c r="Q86" s="22"/>
    </row>
    <row r="87" spans="1:17" x14ac:dyDescent="0.25">
      <c r="A87" s="35" t="s">
        <v>457</v>
      </c>
      <c r="B87" s="31">
        <v>3</v>
      </c>
      <c r="C87" s="31">
        <v>6</v>
      </c>
      <c r="D87" s="31">
        <v>2</v>
      </c>
      <c r="E87" s="31">
        <v>0</v>
      </c>
      <c r="F87" s="31">
        <v>46036</v>
      </c>
      <c r="G87" s="31">
        <v>46036</v>
      </c>
      <c r="H87" s="31">
        <v>1</v>
      </c>
      <c r="I87" s="31">
        <v>46049</v>
      </c>
      <c r="J87" s="31">
        <v>-8.3994028792496849</v>
      </c>
      <c r="K87" s="31">
        <v>58.094000000000001</v>
      </c>
      <c r="Q87" s="22"/>
    </row>
    <row r="88" spans="1:17" x14ac:dyDescent="0.25">
      <c r="A88" s="35" t="s">
        <v>405</v>
      </c>
      <c r="B88" s="31">
        <v>4</v>
      </c>
      <c r="C88" s="31">
        <v>9</v>
      </c>
      <c r="D88" s="31">
        <v>2</v>
      </c>
      <c r="E88" s="31">
        <v>0</v>
      </c>
      <c r="F88" s="31">
        <v>0</v>
      </c>
      <c r="G88" s="31">
        <v>45999</v>
      </c>
      <c r="H88" s="31">
        <v>1</v>
      </c>
      <c r="I88" s="31">
        <v>46063</v>
      </c>
      <c r="J88" s="31">
        <v>-0.8108205002799167</v>
      </c>
      <c r="K88" s="31">
        <v>65.682000000000002</v>
      </c>
      <c r="Q88" s="22"/>
    </row>
    <row r="89" spans="1:17" x14ac:dyDescent="0.25">
      <c r="A89" s="35" t="s">
        <v>395</v>
      </c>
      <c r="B89" s="31">
        <v>3</v>
      </c>
      <c r="C89" s="31">
        <v>3</v>
      </c>
      <c r="D89" s="31">
        <v>2</v>
      </c>
      <c r="E89" s="31">
        <v>46021</v>
      </c>
      <c r="F89" s="31">
        <v>0</v>
      </c>
      <c r="G89" s="31">
        <v>46014</v>
      </c>
      <c r="H89" s="31">
        <v>1</v>
      </c>
      <c r="I89" s="31">
        <v>46056</v>
      </c>
      <c r="J89" s="31">
        <v>-7.10598157215518</v>
      </c>
      <c r="K89" s="31">
        <v>59.387</v>
      </c>
      <c r="Q89" s="22"/>
    </row>
    <row r="90" spans="1:17" x14ac:dyDescent="0.25">
      <c r="A90" s="35" t="s">
        <v>481</v>
      </c>
      <c r="B90" s="31">
        <v>5</v>
      </c>
      <c r="C90" s="31">
        <v>6</v>
      </c>
      <c r="D90" s="31">
        <v>2</v>
      </c>
      <c r="E90" s="31">
        <v>0</v>
      </c>
      <c r="F90" s="31">
        <v>0</v>
      </c>
      <c r="G90" s="31">
        <v>45982</v>
      </c>
      <c r="H90" s="31">
        <v>1</v>
      </c>
      <c r="I90" s="31">
        <v>46049</v>
      </c>
      <c r="J90" s="31">
        <v>-10.67369682574666</v>
      </c>
      <c r="K90" s="31">
        <v>55.819000000000003</v>
      </c>
      <c r="Q90" s="22"/>
    </row>
    <row r="91" spans="1:17" x14ac:dyDescent="0.25">
      <c r="A91" s="35" t="s">
        <v>399</v>
      </c>
      <c r="B91" s="31">
        <v>-1</v>
      </c>
      <c r="C91" s="31">
        <v>9</v>
      </c>
      <c r="D91" s="31">
        <v>2</v>
      </c>
      <c r="E91" s="31">
        <v>0</v>
      </c>
      <c r="F91" s="31">
        <v>0</v>
      </c>
      <c r="G91" s="31">
        <v>46049</v>
      </c>
      <c r="H91" s="31">
        <v>1</v>
      </c>
      <c r="I91" s="31">
        <v>46052</v>
      </c>
      <c r="J91" s="31">
        <v>-10.459861199529165</v>
      </c>
      <c r="K91" s="31">
        <v>56.033000000000001</v>
      </c>
      <c r="Q91" s="22"/>
    </row>
    <row r="92" spans="1:17" x14ac:dyDescent="0.25">
      <c r="A92" s="35" t="s">
        <v>83</v>
      </c>
      <c r="B92" s="31">
        <v>-1</v>
      </c>
      <c r="C92" s="31">
        <v>6</v>
      </c>
      <c r="D92" s="31">
        <v>2</v>
      </c>
      <c r="E92" s="31">
        <v>46020</v>
      </c>
      <c r="F92" s="31">
        <v>0</v>
      </c>
      <c r="G92" s="31">
        <v>46013</v>
      </c>
      <c r="H92" s="31">
        <v>1</v>
      </c>
      <c r="I92" s="31">
        <v>46063</v>
      </c>
      <c r="J92" s="31">
        <v>-5.4153240401882599</v>
      </c>
      <c r="K92" s="31">
        <v>61.077576800657852</v>
      </c>
      <c r="Q92" s="22"/>
    </row>
    <row r="93" spans="1:17" x14ac:dyDescent="0.25">
      <c r="A93" s="35" t="s">
        <v>431</v>
      </c>
      <c r="B93" s="31">
        <v>5</v>
      </c>
      <c r="C93" s="31">
        <v>6</v>
      </c>
      <c r="D93" s="31">
        <v>2</v>
      </c>
      <c r="E93" s="31">
        <v>0</v>
      </c>
      <c r="F93" s="31">
        <v>0</v>
      </c>
      <c r="G93" s="31">
        <v>45982</v>
      </c>
      <c r="H93" s="31">
        <v>1</v>
      </c>
      <c r="I93" s="31">
        <v>46049</v>
      </c>
      <c r="J93" s="31">
        <v>-8.6430935769721273</v>
      </c>
      <c r="K93" s="31">
        <v>57.85</v>
      </c>
      <c r="Q93" s="22"/>
    </row>
    <row r="94" spans="1:17" x14ac:dyDescent="0.25">
      <c r="A94" s="35" t="s">
        <v>515</v>
      </c>
      <c r="B94" s="31">
        <v>5</v>
      </c>
      <c r="C94" s="31">
        <v>9</v>
      </c>
      <c r="D94" s="31">
        <v>2</v>
      </c>
      <c r="E94" s="31">
        <v>0</v>
      </c>
      <c r="F94" s="31">
        <v>0</v>
      </c>
      <c r="G94" s="31">
        <v>45982</v>
      </c>
      <c r="H94" s="31">
        <v>1</v>
      </c>
      <c r="I94" s="31">
        <v>46056</v>
      </c>
      <c r="J94" s="31">
        <v>-4.8181850217797972</v>
      </c>
      <c r="K94" s="31">
        <v>68.599942928734677</v>
      </c>
      <c r="Q94" s="22"/>
    </row>
    <row r="95" spans="1:17" x14ac:dyDescent="0.25">
      <c r="A95" s="35" t="s">
        <v>513</v>
      </c>
      <c r="B95" s="31">
        <v>5</v>
      </c>
      <c r="C95" s="31">
        <v>9</v>
      </c>
      <c r="D95" s="31">
        <v>2</v>
      </c>
      <c r="E95" s="31">
        <v>0</v>
      </c>
      <c r="F95" s="31">
        <v>0</v>
      </c>
      <c r="G95" s="31">
        <v>0</v>
      </c>
      <c r="H95" s="31">
        <v>1</v>
      </c>
      <c r="I95" s="31">
        <v>46052</v>
      </c>
      <c r="J95" s="31">
        <v>-12.499922090196833</v>
      </c>
      <c r="K95" s="31">
        <v>61.208443088971357</v>
      </c>
      <c r="Q95" s="22"/>
    </row>
    <row r="96" spans="1:17" x14ac:dyDescent="0.25">
      <c r="A96" s="35" t="s">
        <v>485</v>
      </c>
      <c r="B96" s="31">
        <v>0</v>
      </c>
      <c r="C96" s="31">
        <v>6</v>
      </c>
      <c r="D96" s="31">
        <v>2</v>
      </c>
      <c r="E96" s="31">
        <v>0</v>
      </c>
      <c r="F96" s="31">
        <v>0</v>
      </c>
      <c r="G96" s="31">
        <v>45986</v>
      </c>
      <c r="H96" s="31">
        <v>1</v>
      </c>
      <c r="I96" s="31">
        <v>46049</v>
      </c>
      <c r="J96" s="31">
        <v>-5.9867602226263088</v>
      </c>
      <c r="K96" s="31">
        <v>60.506</v>
      </c>
      <c r="Q96" s="22"/>
    </row>
    <row r="97" spans="1:17" x14ac:dyDescent="0.25">
      <c r="A97" s="35" t="s">
        <v>523</v>
      </c>
      <c r="B97" s="31">
        <v>3</v>
      </c>
      <c r="C97" s="31">
        <v>6</v>
      </c>
      <c r="D97" s="31">
        <v>2</v>
      </c>
      <c r="E97" s="31">
        <v>0</v>
      </c>
      <c r="F97" s="31">
        <v>0</v>
      </c>
      <c r="G97" s="31">
        <v>45982</v>
      </c>
      <c r="H97" s="31">
        <v>1</v>
      </c>
      <c r="I97" s="31">
        <v>46057</v>
      </c>
      <c r="J97" s="31">
        <v>-5.6522107283174066</v>
      </c>
      <c r="K97" s="31">
        <v>65.618907433758579</v>
      </c>
      <c r="Q97" s="22"/>
    </row>
    <row r="98" spans="1:17" x14ac:dyDescent="0.25">
      <c r="A98" s="35" t="s">
        <v>489</v>
      </c>
      <c r="B98" s="31">
        <v>4</v>
      </c>
      <c r="C98" s="31">
        <v>9</v>
      </c>
      <c r="D98" s="31">
        <v>2</v>
      </c>
      <c r="E98" s="31">
        <v>0</v>
      </c>
      <c r="F98" s="31">
        <v>0</v>
      </c>
      <c r="G98" s="31">
        <v>45982</v>
      </c>
      <c r="H98" s="31">
        <v>1</v>
      </c>
      <c r="I98" s="31">
        <v>46050</v>
      </c>
      <c r="J98" s="31">
        <v>-1.7122010108048755</v>
      </c>
      <c r="K98" s="31">
        <v>64.781000000000006</v>
      </c>
      <c r="Q98" s="22"/>
    </row>
    <row r="99" spans="1:17" x14ac:dyDescent="0.25">
      <c r="A99" s="35" t="s">
        <v>461</v>
      </c>
      <c r="B99" s="31">
        <v>4</v>
      </c>
      <c r="C99" s="31">
        <v>6</v>
      </c>
      <c r="D99" s="31">
        <v>2</v>
      </c>
      <c r="E99" s="31">
        <v>0</v>
      </c>
      <c r="F99" s="31">
        <v>0</v>
      </c>
      <c r="G99" s="31">
        <v>45979</v>
      </c>
      <c r="H99" s="31">
        <v>1</v>
      </c>
      <c r="I99" s="31">
        <v>46056</v>
      </c>
      <c r="J99" s="31">
        <v>-8.5374675022579964</v>
      </c>
      <c r="K99" s="31">
        <v>57.954999999999998</v>
      </c>
      <c r="Q99" s="22"/>
    </row>
    <row r="100" spans="1:17" x14ac:dyDescent="0.25">
      <c r="A100" s="35" t="s">
        <v>409</v>
      </c>
      <c r="B100" s="31">
        <v>4</v>
      </c>
      <c r="C100" s="31">
        <v>6</v>
      </c>
      <c r="D100" s="31">
        <v>2</v>
      </c>
      <c r="E100" s="31">
        <v>0</v>
      </c>
      <c r="F100" s="31">
        <v>0</v>
      </c>
      <c r="G100" s="31">
        <v>45985</v>
      </c>
      <c r="H100" s="31">
        <v>1</v>
      </c>
      <c r="I100" s="31">
        <v>46049</v>
      </c>
      <c r="J100" s="31">
        <v>-4.8275930469417787</v>
      </c>
      <c r="K100" s="31">
        <v>61.664999999999999</v>
      </c>
      <c r="Q100" s="22"/>
    </row>
    <row r="101" spans="1:17" x14ac:dyDescent="0.25">
      <c r="A101" s="35" t="s">
        <v>463</v>
      </c>
      <c r="B101" s="31">
        <v>2</v>
      </c>
      <c r="C101" s="31">
        <v>9</v>
      </c>
      <c r="D101" s="31">
        <v>2</v>
      </c>
      <c r="E101" s="31">
        <v>0</v>
      </c>
      <c r="F101" s="31">
        <v>0</v>
      </c>
      <c r="G101" s="31">
        <v>45982</v>
      </c>
      <c r="H101" s="31">
        <v>1</v>
      </c>
      <c r="I101" s="31">
        <v>46051</v>
      </c>
      <c r="J101" s="31">
        <v>-3.4139831454694161</v>
      </c>
      <c r="K101" s="31">
        <v>63.079000000000001</v>
      </c>
      <c r="Q101" s="22"/>
    </row>
    <row r="102" spans="1:17" x14ac:dyDescent="0.25">
      <c r="A102" s="35" t="s">
        <v>358</v>
      </c>
      <c r="B102" s="31">
        <v>5</v>
      </c>
      <c r="C102" s="31">
        <v>6</v>
      </c>
      <c r="D102" s="31">
        <v>2</v>
      </c>
      <c r="E102" s="31">
        <v>0</v>
      </c>
      <c r="F102" s="31">
        <v>0</v>
      </c>
      <c r="G102" s="31">
        <v>45979</v>
      </c>
      <c r="H102" s="31">
        <v>1</v>
      </c>
      <c r="I102" s="31">
        <v>46051</v>
      </c>
      <c r="J102" s="31">
        <v>-8.4206100480200661</v>
      </c>
      <c r="K102" s="31">
        <v>58.072299253124164</v>
      </c>
      <c r="Q102" s="22"/>
    </row>
    <row r="103" spans="1:17" x14ac:dyDescent="0.25">
      <c r="A103" s="35" t="s">
        <v>350</v>
      </c>
      <c r="B103" s="31">
        <v>4</v>
      </c>
      <c r="C103" s="31">
        <v>6</v>
      </c>
      <c r="D103" s="31">
        <v>2</v>
      </c>
      <c r="E103" s="31">
        <v>0</v>
      </c>
      <c r="F103" s="31">
        <v>0</v>
      </c>
      <c r="G103" s="31">
        <v>46007</v>
      </c>
      <c r="H103" s="31">
        <v>1</v>
      </c>
      <c r="I103" s="31">
        <v>46051</v>
      </c>
      <c r="J103" s="31">
        <v>-8.08668913329182</v>
      </c>
      <c r="K103" s="31">
        <v>57.577664262509437</v>
      </c>
      <c r="Q103" s="22"/>
    </row>
    <row r="104" spans="1:17" x14ac:dyDescent="0.25">
      <c r="A104" s="35" t="s">
        <v>465</v>
      </c>
      <c r="B104" s="31">
        <v>1</v>
      </c>
      <c r="C104" s="31">
        <v>6</v>
      </c>
      <c r="D104" s="31">
        <v>2</v>
      </c>
      <c r="E104" s="31">
        <v>0</v>
      </c>
      <c r="F104" s="31">
        <v>0</v>
      </c>
      <c r="G104" s="31">
        <v>45979</v>
      </c>
      <c r="H104" s="31">
        <v>1</v>
      </c>
      <c r="I104" s="31">
        <v>46051</v>
      </c>
      <c r="J104" s="31">
        <v>6.0449475373757906</v>
      </c>
      <c r="K104" s="31">
        <v>72.537999999999997</v>
      </c>
      <c r="Q104" s="22"/>
    </row>
    <row r="105" spans="1:17" x14ac:dyDescent="0.25">
      <c r="A105" s="35" t="s">
        <v>519</v>
      </c>
      <c r="B105" s="31">
        <v>4</v>
      </c>
      <c r="C105" s="31">
        <v>9</v>
      </c>
      <c r="D105" s="31">
        <v>2</v>
      </c>
      <c r="E105" s="31">
        <v>0</v>
      </c>
      <c r="F105" s="31">
        <v>0</v>
      </c>
      <c r="G105" s="31">
        <v>45982</v>
      </c>
      <c r="H105" s="31">
        <v>1</v>
      </c>
      <c r="I105" s="31">
        <v>46063</v>
      </c>
      <c r="J105" s="31">
        <v>-5.2844662121534967</v>
      </c>
      <c r="K105" s="31">
        <v>58.408877780456493</v>
      </c>
      <c r="Q105" s="22"/>
    </row>
    <row r="106" spans="1:17" x14ac:dyDescent="0.25">
      <c r="A106" s="35" t="s">
        <v>87</v>
      </c>
      <c r="B106" s="31">
        <v>-1</v>
      </c>
      <c r="C106" s="31">
        <v>6</v>
      </c>
      <c r="D106" s="31">
        <v>2</v>
      </c>
      <c r="E106" s="31">
        <v>46020</v>
      </c>
      <c r="F106" s="31">
        <v>0</v>
      </c>
      <c r="G106" s="31">
        <v>46001</v>
      </c>
      <c r="H106" s="31">
        <v>1</v>
      </c>
      <c r="I106" s="31">
        <v>46059</v>
      </c>
      <c r="J106" s="31">
        <v>-7.1359462567930052</v>
      </c>
      <c r="K106" s="31">
        <v>59.356995220704363</v>
      </c>
      <c r="Q106" s="22"/>
    </row>
    <row r="107" spans="1:17" x14ac:dyDescent="0.25">
      <c r="A107" s="35" t="s">
        <v>411</v>
      </c>
      <c r="B107" s="31">
        <v>5</v>
      </c>
      <c r="C107" s="31">
        <v>9</v>
      </c>
      <c r="D107" s="31">
        <v>2</v>
      </c>
      <c r="E107" s="31">
        <v>0</v>
      </c>
      <c r="F107" s="31">
        <v>0</v>
      </c>
      <c r="G107" s="31">
        <v>45975</v>
      </c>
      <c r="H107" s="31">
        <v>1</v>
      </c>
      <c r="I107" s="31">
        <v>46056</v>
      </c>
      <c r="J107" s="31">
        <v>-8.4484915393937854</v>
      </c>
      <c r="K107" s="31">
        <v>58.043999999999997</v>
      </c>
      <c r="Q107" s="22"/>
    </row>
    <row r="108" spans="1:17" x14ac:dyDescent="0.25">
      <c r="A108" s="35" t="s">
        <v>524</v>
      </c>
      <c r="B108" s="31">
        <v>7</v>
      </c>
      <c r="C108" s="31">
        <v>9</v>
      </c>
      <c r="D108" s="31">
        <v>2</v>
      </c>
      <c r="E108" s="31">
        <v>0</v>
      </c>
      <c r="F108" s="31">
        <v>0</v>
      </c>
      <c r="G108" s="31">
        <v>46035</v>
      </c>
      <c r="H108" s="31">
        <v>1</v>
      </c>
      <c r="I108" s="31">
        <v>46059</v>
      </c>
      <c r="J108" s="31">
        <v>-13.816509402513596</v>
      </c>
      <c r="K108" s="31">
        <v>72.205884063102658</v>
      </c>
      <c r="Q108" s="22"/>
    </row>
    <row r="109" spans="1:17" x14ac:dyDescent="0.25">
      <c r="A109" s="35" t="s">
        <v>421</v>
      </c>
      <c r="B109" s="31">
        <v>-1</v>
      </c>
      <c r="C109" s="31">
        <v>6</v>
      </c>
      <c r="D109" s="31">
        <v>2</v>
      </c>
      <c r="E109" s="31">
        <v>0</v>
      </c>
      <c r="F109" s="31">
        <v>0</v>
      </c>
      <c r="G109" s="31">
        <v>45981</v>
      </c>
      <c r="H109" s="31">
        <v>1</v>
      </c>
      <c r="I109" s="31">
        <v>46063</v>
      </c>
      <c r="J109" s="31">
        <v>14.236612294479642</v>
      </c>
      <c r="K109" s="31">
        <v>80.73</v>
      </c>
      <c r="Q109" s="22"/>
    </row>
    <row r="110" spans="1:17" x14ac:dyDescent="0.25">
      <c r="A110" s="35" t="s">
        <v>467</v>
      </c>
      <c r="B110" s="31">
        <v>5</v>
      </c>
      <c r="C110" s="31">
        <v>12</v>
      </c>
      <c r="D110" s="31">
        <v>2</v>
      </c>
      <c r="E110" s="31">
        <v>0</v>
      </c>
      <c r="F110" s="31">
        <v>0</v>
      </c>
      <c r="G110" s="31">
        <v>46009</v>
      </c>
      <c r="H110" s="31">
        <v>1</v>
      </c>
      <c r="I110" s="31">
        <v>46063</v>
      </c>
      <c r="J110" s="31">
        <v>1.2201373961207906</v>
      </c>
      <c r="K110" s="31">
        <v>67.712999999999994</v>
      </c>
      <c r="Q110" s="22"/>
    </row>
    <row r="111" spans="1:17" x14ac:dyDescent="0.25">
      <c r="A111" s="35" t="s">
        <v>352</v>
      </c>
      <c r="B111" s="31">
        <v>4</v>
      </c>
      <c r="C111" s="31">
        <v>6</v>
      </c>
      <c r="D111" s="31">
        <v>2</v>
      </c>
      <c r="E111" s="31">
        <v>0</v>
      </c>
      <c r="F111" s="31">
        <v>0</v>
      </c>
      <c r="G111" s="31">
        <v>46007</v>
      </c>
      <c r="H111" s="31">
        <v>1</v>
      </c>
      <c r="I111" s="31">
        <v>46051</v>
      </c>
      <c r="J111" s="31">
        <v>-7.6710153985877625</v>
      </c>
      <c r="K111" s="31">
        <v>59.029481167558345</v>
      </c>
      <c r="Q111" s="22"/>
    </row>
    <row r="112" spans="1:17" x14ac:dyDescent="0.25">
      <c r="A112" s="35" t="s">
        <v>469</v>
      </c>
      <c r="B112" s="31">
        <v>5</v>
      </c>
      <c r="C112" s="31">
        <v>9</v>
      </c>
      <c r="D112" s="31">
        <v>2</v>
      </c>
      <c r="E112" s="31">
        <v>0</v>
      </c>
      <c r="F112" s="31">
        <v>0</v>
      </c>
      <c r="G112" s="31">
        <v>45982</v>
      </c>
      <c r="H112" s="31">
        <v>1</v>
      </c>
      <c r="I112" s="31">
        <v>46063</v>
      </c>
      <c r="J112" s="31">
        <v>-0.3859033857259675</v>
      </c>
      <c r="K112" s="31">
        <v>66.106999999999999</v>
      </c>
      <c r="Q112" s="22"/>
    </row>
    <row r="113" spans="1:17" x14ac:dyDescent="0.25">
      <c r="A113" s="35" t="s">
        <v>380</v>
      </c>
      <c r="B113" s="31">
        <v>4</v>
      </c>
      <c r="C113" s="31">
        <v>9</v>
      </c>
      <c r="D113" s="31">
        <v>2</v>
      </c>
      <c r="E113" s="31">
        <v>46030</v>
      </c>
      <c r="F113" s="31">
        <v>46001</v>
      </c>
      <c r="G113" s="31">
        <v>46027</v>
      </c>
      <c r="H113" s="31">
        <v>1</v>
      </c>
      <c r="I113" s="31">
        <v>46062</v>
      </c>
      <c r="J113" s="31">
        <v>-5.510137105259524</v>
      </c>
      <c r="K113" s="31">
        <v>60.982775556079879</v>
      </c>
      <c r="Q113" s="22"/>
    </row>
    <row r="114" spans="1:17" x14ac:dyDescent="0.25">
      <c r="A114" s="35" t="s">
        <v>806</v>
      </c>
      <c r="B114" s="31">
        <v>-1</v>
      </c>
      <c r="C114" s="31">
        <v>12</v>
      </c>
      <c r="D114" s="31">
        <v>2</v>
      </c>
      <c r="E114" s="31">
        <v>0</v>
      </c>
      <c r="F114" s="31">
        <v>0</v>
      </c>
      <c r="G114" s="31">
        <v>45982</v>
      </c>
      <c r="H114" s="31">
        <v>1</v>
      </c>
      <c r="I114" s="31">
        <v>46063</v>
      </c>
      <c r="J114" s="31">
        <v>-6.2932267203825845</v>
      </c>
      <c r="K114" s="31">
        <v>45.270249650379533</v>
      </c>
      <c r="Q114" s="22"/>
    </row>
    <row r="115" spans="1:17" x14ac:dyDescent="0.25">
      <c r="A115" s="35" t="s">
        <v>389</v>
      </c>
      <c r="B115" s="31">
        <v>0</v>
      </c>
      <c r="C115" s="31">
        <v>12</v>
      </c>
      <c r="D115" s="31">
        <v>2</v>
      </c>
      <c r="E115" s="31">
        <v>0</v>
      </c>
      <c r="F115" s="31">
        <v>0</v>
      </c>
      <c r="G115" s="31">
        <v>45982</v>
      </c>
      <c r="H115" s="31">
        <v>1</v>
      </c>
      <c r="I115" s="31">
        <v>46062</v>
      </c>
      <c r="J115" s="31">
        <v>1.1301913327697406</v>
      </c>
      <c r="K115" s="31">
        <v>67.623000000000005</v>
      </c>
      <c r="Q115" s="22"/>
    </row>
    <row r="116" spans="1:17" x14ac:dyDescent="0.25">
      <c r="A116" s="35" t="s">
        <v>471</v>
      </c>
      <c r="B116" s="31">
        <v>3</v>
      </c>
      <c r="C116" s="31">
        <v>9</v>
      </c>
      <c r="D116" s="31">
        <v>2</v>
      </c>
      <c r="E116" s="31">
        <v>0</v>
      </c>
      <c r="F116" s="31">
        <v>45968</v>
      </c>
      <c r="G116" s="31">
        <v>45986</v>
      </c>
      <c r="H116" s="31">
        <v>1</v>
      </c>
      <c r="I116" s="31">
        <v>46056</v>
      </c>
      <c r="J116" s="31">
        <v>-4.746593611441682</v>
      </c>
      <c r="K116" s="31">
        <v>61.746000000000002</v>
      </c>
      <c r="Q116" s="22"/>
    </row>
    <row r="117" spans="1:17" x14ac:dyDescent="0.25">
      <c r="A117" s="35" t="s">
        <v>439</v>
      </c>
      <c r="B117" s="31">
        <v>5</v>
      </c>
      <c r="C117" s="31">
        <v>3</v>
      </c>
      <c r="D117" s="31">
        <v>2</v>
      </c>
      <c r="E117" s="31">
        <v>0</v>
      </c>
      <c r="F117" s="31">
        <v>0</v>
      </c>
      <c r="G117" s="31">
        <v>45981</v>
      </c>
      <c r="H117" s="31">
        <v>1</v>
      </c>
      <c r="I117" s="31">
        <v>46049</v>
      </c>
      <c r="J117" s="31">
        <v>-12.338201206095619</v>
      </c>
      <c r="K117" s="31">
        <v>54.155000000000001</v>
      </c>
      <c r="Q117" s="22"/>
    </row>
    <row r="118" spans="1:17" x14ac:dyDescent="0.25">
      <c r="A118" s="35" t="s">
        <v>473</v>
      </c>
      <c r="B118" s="31">
        <v>6</v>
      </c>
      <c r="C118" s="31">
        <v>9</v>
      </c>
      <c r="D118" s="31">
        <v>2</v>
      </c>
      <c r="E118" s="31">
        <v>0</v>
      </c>
      <c r="F118" s="31">
        <v>0</v>
      </c>
      <c r="G118" s="31">
        <v>45974</v>
      </c>
      <c r="H118" s="31">
        <v>1</v>
      </c>
      <c r="I118" s="31">
        <v>46062</v>
      </c>
      <c r="J118" s="31">
        <v>-10.476037771626039</v>
      </c>
      <c r="K118" s="31">
        <v>56.017000000000003</v>
      </c>
      <c r="Q118" s="22"/>
    </row>
    <row r="119" spans="1:17" x14ac:dyDescent="0.25">
      <c r="A119" s="35" t="s">
        <v>363</v>
      </c>
      <c r="B119" s="31">
        <v>2</v>
      </c>
      <c r="C119" s="31">
        <v>6</v>
      </c>
      <c r="D119" s="31">
        <v>2</v>
      </c>
      <c r="E119" s="31">
        <v>0</v>
      </c>
      <c r="F119" s="31">
        <v>0</v>
      </c>
      <c r="G119" s="31">
        <v>45986</v>
      </c>
      <c r="H119" s="31">
        <v>1</v>
      </c>
      <c r="I119" s="31">
        <v>46057</v>
      </c>
      <c r="J119" s="31">
        <v>-7.7958731490880098</v>
      </c>
      <c r="K119" s="31">
        <v>58.697036152009858</v>
      </c>
      <c r="Q119" s="22"/>
    </row>
    <row r="120" spans="1:17" x14ac:dyDescent="0.25">
      <c r="A120" s="35" t="s">
        <v>505</v>
      </c>
      <c r="B120" s="31">
        <v>3</v>
      </c>
      <c r="C120" s="31">
        <v>9</v>
      </c>
      <c r="D120" s="31">
        <v>2</v>
      </c>
      <c r="E120" s="31">
        <v>0</v>
      </c>
      <c r="F120" s="31">
        <v>0</v>
      </c>
      <c r="G120" s="31">
        <v>45982</v>
      </c>
      <c r="H120" s="31">
        <v>1</v>
      </c>
      <c r="I120" s="31">
        <v>46051</v>
      </c>
      <c r="J120" s="31">
        <v>-8.2054005493285942</v>
      </c>
      <c r="K120" s="31">
        <v>58.287999999999997</v>
      </c>
      <c r="Q120" s="22"/>
    </row>
    <row r="121" spans="1:17" x14ac:dyDescent="0.25">
      <c r="A121" s="35" t="s">
        <v>451</v>
      </c>
      <c r="B121" s="31">
        <v>3</v>
      </c>
      <c r="C121" s="31">
        <v>3</v>
      </c>
      <c r="D121" s="31">
        <v>2</v>
      </c>
      <c r="E121" s="31">
        <v>0</v>
      </c>
      <c r="F121" s="31">
        <v>0</v>
      </c>
      <c r="G121" s="31">
        <v>45994</v>
      </c>
      <c r="H121" s="31">
        <v>1</v>
      </c>
      <c r="I121" s="31">
        <v>46052</v>
      </c>
      <c r="J121" s="31">
        <v>-0.18781950504005351</v>
      </c>
      <c r="K121" s="31">
        <v>66.305000000000007</v>
      </c>
      <c r="Q121" s="22"/>
    </row>
    <row r="122" spans="1:17" x14ac:dyDescent="0.25">
      <c r="A122" s="35" t="s">
        <v>812</v>
      </c>
      <c r="B122" s="31">
        <v>1</v>
      </c>
      <c r="C122" s="31">
        <v>9</v>
      </c>
      <c r="D122" s="31">
        <v>2</v>
      </c>
      <c r="E122" s="31">
        <v>0</v>
      </c>
      <c r="F122" s="31">
        <v>0</v>
      </c>
      <c r="G122" s="31">
        <v>45986</v>
      </c>
      <c r="H122" s="31">
        <v>1</v>
      </c>
      <c r="I122" s="31">
        <v>46063</v>
      </c>
      <c r="J122" s="31">
        <v>5.7129747619855067</v>
      </c>
      <c r="K122" s="31">
        <v>61.674749208483881</v>
      </c>
      <c r="Q122" s="22"/>
    </row>
    <row r="123" spans="1:17" x14ac:dyDescent="0.25">
      <c r="A123" s="35" t="s">
        <v>453</v>
      </c>
      <c r="B123" s="31">
        <v>4</v>
      </c>
      <c r="C123" s="31">
        <v>3</v>
      </c>
      <c r="D123" s="31">
        <v>2</v>
      </c>
      <c r="E123" s="31">
        <v>0</v>
      </c>
      <c r="F123" s="31">
        <v>0</v>
      </c>
      <c r="G123" s="31">
        <v>45989</v>
      </c>
      <c r="H123" s="31">
        <v>1</v>
      </c>
      <c r="I123" s="31">
        <v>46049</v>
      </c>
      <c r="J123" s="31">
        <v>-2.9039037798077914</v>
      </c>
      <c r="K123" s="31">
        <v>63.588999999999999</v>
      </c>
      <c r="Q123" s="22"/>
    </row>
    <row r="124" spans="1:17" x14ac:dyDescent="0.25">
      <c r="A124" s="35" t="s">
        <v>361</v>
      </c>
      <c r="B124" s="31">
        <v>-1</v>
      </c>
      <c r="C124" s="31">
        <v>9</v>
      </c>
      <c r="D124" s="31">
        <v>2</v>
      </c>
      <c r="E124" s="31">
        <v>0</v>
      </c>
      <c r="F124" s="31">
        <v>0</v>
      </c>
      <c r="G124" s="31">
        <v>0</v>
      </c>
      <c r="H124" s="31">
        <v>1</v>
      </c>
      <c r="I124" s="31">
        <v>46050</v>
      </c>
      <c r="J124" s="31">
        <v>-41.806635574015218</v>
      </c>
      <c r="K124" s="31">
        <v>24.686268780453943</v>
      </c>
      <c r="Q124" s="22"/>
    </row>
    <row r="125" spans="1:17" x14ac:dyDescent="0.25">
      <c r="A125" s="35" t="s">
        <v>807</v>
      </c>
      <c r="B125" s="31">
        <v>5</v>
      </c>
      <c r="C125" s="31">
        <v>0</v>
      </c>
      <c r="D125" s="31">
        <v>0</v>
      </c>
      <c r="E125" s="31">
        <v>0</v>
      </c>
      <c r="F125" s="31">
        <v>0</v>
      </c>
      <c r="G125" s="31">
        <v>0</v>
      </c>
      <c r="H125" s="31">
        <v>0</v>
      </c>
      <c r="I125" s="31">
        <v>0</v>
      </c>
      <c r="J125" s="31">
        <v>0</v>
      </c>
      <c r="K125" s="31">
        <v>57.444333294355665</v>
      </c>
      <c r="Q125" s="22"/>
    </row>
    <row r="126" spans="1:17" x14ac:dyDescent="0.25">
      <c r="A126" s="35" t="s">
        <v>547</v>
      </c>
      <c r="Q126" s="22"/>
    </row>
    <row r="127" spans="1:17" x14ac:dyDescent="0.25">
      <c r="A127" s="35" t="s">
        <v>809</v>
      </c>
      <c r="B127" s="31">
        <v>6</v>
      </c>
      <c r="C127" s="31">
        <v>0</v>
      </c>
      <c r="D127" s="31">
        <v>0</v>
      </c>
      <c r="E127" s="31">
        <v>0</v>
      </c>
      <c r="F127" s="31">
        <v>0</v>
      </c>
      <c r="G127" s="31">
        <v>0</v>
      </c>
      <c r="H127" s="31">
        <v>0</v>
      </c>
      <c r="I127" s="31">
        <v>0</v>
      </c>
      <c r="J127" s="31">
        <v>0</v>
      </c>
      <c r="K127" s="31">
        <v>63.584456805743308</v>
      </c>
      <c r="Q127" s="22"/>
    </row>
    <row r="128" spans="1:17" x14ac:dyDescent="0.25">
      <c r="A128" s="35" t="s">
        <v>811</v>
      </c>
      <c r="B128" s="31">
        <v>4</v>
      </c>
      <c r="C128" s="31">
        <v>0</v>
      </c>
      <c r="D128" s="31">
        <v>0</v>
      </c>
      <c r="E128" s="31">
        <v>0</v>
      </c>
      <c r="F128" s="31">
        <v>0</v>
      </c>
      <c r="G128" s="31">
        <v>0</v>
      </c>
      <c r="H128" s="31">
        <v>0</v>
      </c>
      <c r="I128" s="31">
        <v>0</v>
      </c>
      <c r="J128" s="31">
        <v>0</v>
      </c>
      <c r="K128" s="31">
        <v>61.790016778270193</v>
      </c>
      <c r="Q128" s="22"/>
    </row>
    <row r="129" spans="1:17" x14ac:dyDescent="0.25">
      <c r="A129" s="35" t="s">
        <v>507</v>
      </c>
      <c r="B129" s="31">
        <v>4</v>
      </c>
      <c r="C129" s="31">
        <v>0</v>
      </c>
      <c r="D129" s="31">
        <v>0</v>
      </c>
      <c r="E129" s="31">
        <v>0</v>
      </c>
      <c r="F129" s="31">
        <v>0</v>
      </c>
      <c r="G129" s="31">
        <v>0</v>
      </c>
      <c r="H129" s="31">
        <v>0</v>
      </c>
      <c r="I129" s="31">
        <v>0</v>
      </c>
      <c r="J129" s="31">
        <v>0</v>
      </c>
      <c r="K129" s="31">
        <v>52.676401306171634</v>
      </c>
      <c r="Q129" s="22"/>
    </row>
    <row r="130" spans="1:17" x14ac:dyDescent="0.25">
      <c r="A130" s="35" t="s">
        <v>810</v>
      </c>
      <c r="B130" s="31">
        <v>5</v>
      </c>
      <c r="C130" s="31">
        <v>0</v>
      </c>
      <c r="D130" s="31">
        <v>0</v>
      </c>
      <c r="E130" s="31">
        <v>0</v>
      </c>
      <c r="F130" s="31">
        <v>0</v>
      </c>
      <c r="G130" s="31">
        <v>0</v>
      </c>
      <c r="H130" s="31">
        <v>0</v>
      </c>
      <c r="I130" s="31">
        <v>0</v>
      </c>
      <c r="J130" s="31">
        <v>0</v>
      </c>
      <c r="K130" s="31">
        <v>60.199682580686549</v>
      </c>
      <c r="Q130" s="22"/>
    </row>
    <row r="131" spans="1:17" x14ac:dyDescent="0.25">
      <c r="A131" s="35" t="s">
        <v>808</v>
      </c>
      <c r="B131" s="31">
        <v>5</v>
      </c>
      <c r="C131" s="31">
        <v>0</v>
      </c>
      <c r="D131" s="31">
        <v>0</v>
      </c>
      <c r="E131" s="31">
        <v>0</v>
      </c>
      <c r="F131" s="31">
        <v>0</v>
      </c>
      <c r="G131" s="31">
        <v>0</v>
      </c>
      <c r="H131" s="31">
        <v>0</v>
      </c>
      <c r="I131" s="31">
        <v>0</v>
      </c>
      <c r="J131" s="31">
        <v>0</v>
      </c>
      <c r="K131" s="31">
        <v>60.840698572957486</v>
      </c>
      <c r="Q131" s="22"/>
    </row>
    <row r="132" spans="1:17" x14ac:dyDescent="0.25">
      <c r="A132" s="35" t="s">
        <v>548</v>
      </c>
      <c r="B132" s="31">
        <v>2</v>
      </c>
      <c r="C132" s="31">
        <v>6.4960629921259843</v>
      </c>
      <c r="D132" s="31">
        <v>3.1968503937007875</v>
      </c>
      <c r="E132" s="31">
        <v>4349.1259842519685</v>
      </c>
      <c r="F132" s="31">
        <v>7969.6850393700788</v>
      </c>
      <c r="G132" s="31">
        <v>38034.629921259846</v>
      </c>
      <c r="H132" s="31">
        <v>0.952755905511811</v>
      </c>
      <c r="I132" s="31">
        <v>42787.149606299216</v>
      </c>
      <c r="J132" s="31">
        <v>-11.674921051542023</v>
      </c>
      <c r="K132" s="31">
        <v>54.609180996089357</v>
      </c>
      <c r="Q132" s="22"/>
    </row>
    <row r="133" spans="1:17" x14ac:dyDescent="0.25">
      <c r="A133"/>
      <c r="B133"/>
      <c r="C133"/>
      <c r="D133"/>
      <c r="E133"/>
      <c r="F133"/>
      <c r="G133"/>
      <c r="H133"/>
      <c r="I133"/>
      <c r="J133"/>
      <c r="K133"/>
      <c r="Q133" s="22"/>
    </row>
    <row r="134" spans="1:17" x14ac:dyDescent="0.25">
      <c r="A134"/>
      <c r="B134"/>
      <c r="C134"/>
      <c r="D134"/>
      <c r="E134"/>
      <c r="F134"/>
      <c r="G134"/>
      <c r="H134"/>
      <c r="I134"/>
      <c r="J134"/>
      <c r="K134"/>
      <c r="Q134" s="22"/>
    </row>
    <row r="135" spans="1:17" x14ac:dyDescent="0.25">
      <c r="A135"/>
      <c r="B135"/>
      <c r="C135"/>
      <c r="D135"/>
      <c r="E135"/>
      <c r="F135"/>
      <c r="G135"/>
      <c r="H135"/>
      <c r="I135"/>
      <c r="J135"/>
      <c r="K135"/>
      <c r="Q135" s="22"/>
    </row>
    <row r="136" spans="1:17" x14ac:dyDescent="0.25">
      <c r="A136"/>
      <c r="B136"/>
      <c r="C136"/>
      <c r="D136"/>
      <c r="E136"/>
      <c r="F136"/>
      <c r="G136"/>
      <c r="H136"/>
      <c r="I136"/>
      <c r="J136"/>
      <c r="K136"/>
      <c r="Q136" s="22"/>
    </row>
    <row r="137" spans="1:17" x14ac:dyDescent="0.25">
      <c r="A137"/>
      <c r="B137"/>
      <c r="C137"/>
      <c r="D137"/>
      <c r="E137"/>
      <c r="F137"/>
      <c r="G137"/>
      <c r="H137"/>
      <c r="I137"/>
      <c r="J137"/>
      <c r="K137"/>
      <c r="Q137" s="22"/>
    </row>
    <row r="138" spans="1:17" x14ac:dyDescent="0.25">
      <c r="A138"/>
      <c r="B138"/>
      <c r="C138"/>
      <c r="D138"/>
      <c r="E138"/>
      <c r="F138"/>
      <c r="G138"/>
      <c r="H138"/>
      <c r="I138"/>
      <c r="J138"/>
      <c r="K138"/>
      <c r="Q138" s="22"/>
    </row>
    <row r="139" spans="1:17" x14ac:dyDescent="0.25">
      <c r="A139"/>
      <c r="B139"/>
      <c r="C139"/>
      <c r="D139"/>
      <c r="E139"/>
      <c r="F139"/>
      <c r="G139"/>
      <c r="H139"/>
      <c r="I139"/>
      <c r="J139"/>
      <c r="K139"/>
      <c r="Q139" s="22"/>
    </row>
    <row r="140" spans="1:17" x14ac:dyDescent="0.25">
      <c r="A140"/>
      <c r="B140"/>
      <c r="C140"/>
      <c r="D140"/>
      <c r="E140"/>
      <c r="F140"/>
      <c r="G140"/>
      <c r="H140"/>
      <c r="I140"/>
      <c r="J140"/>
      <c r="K140"/>
      <c r="Q140" s="22"/>
    </row>
    <row r="141" spans="1:17" x14ac:dyDescent="0.25">
      <c r="A141"/>
      <c r="B141"/>
      <c r="C141"/>
      <c r="D141"/>
      <c r="E141"/>
      <c r="F141"/>
      <c r="G141"/>
      <c r="H141"/>
      <c r="I141"/>
      <c r="J141"/>
      <c r="K141"/>
      <c r="Q141" s="22"/>
    </row>
    <row r="142" spans="1:17" x14ac:dyDescent="0.25">
      <c r="A142"/>
      <c r="B142"/>
      <c r="C142"/>
      <c r="D142"/>
      <c r="E142"/>
      <c r="F142"/>
      <c r="G142"/>
      <c r="H142"/>
      <c r="I142"/>
      <c r="J142"/>
      <c r="K142"/>
      <c r="Q142" s="22"/>
    </row>
    <row r="143" spans="1:17" x14ac:dyDescent="0.25">
      <c r="A143"/>
      <c r="B143"/>
      <c r="C143"/>
      <c r="D143"/>
      <c r="E143"/>
      <c r="F143"/>
      <c r="G143"/>
      <c r="H143"/>
      <c r="I143"/>
      <c r="J143"/>
      <c r="K143"/>
      <c r="Q143" s="22"/>
    </row>
    <row r="144" spans="1:17" x14ac:dyDescent="0.25">
      <c r="A144"/>
      <c r="B144"/>
      <c r="C144"/>
      <c r="D144"/>
      <c r="E144"/>
      <c r="F144"/>
      <c r="G144"/>
      <c r="H144"/>
      <c r="I144"/>
      <c r="J144"/>
      <c r="K144"/>
      <c r="Q144" s="22"/>
    </row>
    <row r="145" spans="1:17" x14ac:dyDescent="0.25">
      <c r="A145"/>
      <c r="B145"/>
      <c r="C145"/>
      <c r="D145"/>
      <c r="E145"/>
      <c r="F145"/>
      <c r="G145"/>
      <c r="H145"/>
      <c r="I145"/>
      <c r="J145"/>
      <c r="K145"/>
      <c r="Q145" s="22"/>
    </row>
    <row r="146" spans="1:17" x14ac:dyDescent="0.25">
      <c r="A146"/>
      <c r="B146"/>
      <c r="C146"/>
      <c r="D146"/>
      <c r="E146"/>
      <c r="F146"/>
      <c r="G146"/>
      <c r="H146"/>
      <c r="I146"/>
      <c r="J146"/>
      <c r="K146"/>
      <c r="Q146" s="22"/>
    </row>
    <row r="147" spans="1:17" x14ac:dyDescent="0.25">
      <c r="A147"/>
      <c r="B147"/>
      <c r="C147"/>
      <c r="D147"/>
      <c r="E147"/>
      <c r="F147"/>
      <c r="G147"/>
      <c r="H147"/>
      <c r="I147"/>
      <c r="J147"/>
      <c r="K147"/>
      <c r="Q147" s="22"/>
    </row>
    <row r="148" spans="1:17" x14ac:dyDescent="0.25">
      <c r="A148"/>
      <c r="B148"/>
      <c r="C148"/>
      <c r="D148"/>
      <c r="E148"/>
      <c r="F148"/>
      <c r="G148"/>
      <c r="H148"/>
      <c r="I148"/>
      <c r="J148"/>
      <c r="K148"/>
      <c r="Q148" s="22"/>
    </row>
    <row r="149" spans="1:17" x14ac:dyDescent="0.25">
      <c r="A149"/>
      <c r="B149"/>
      <c r="C149"/>
      <c r="D149"/>
      <c r="E149"/>
      <c r="F149"/>
      <c r="G149"/>
      <c r="H149"/>
      <c r="I149"/>
      <c r="J149"/>
      <c r="K149"/>
      <c r="Q149" s="22"/>
    </row>
    <row r="150" spans="1:17" x14ac:dyDescent="0.25">
      <c r="A150"/>
      <c r="B150"/>
      <c r="C150"/>
      <c r="D150"/>
      <c r="E150"/>
      <c r="F150"/>
      <c r="G150"/>
      <c r="H150"/>
      <c r="I150"/>
      <c r="J150"/>
      <c r="K150"/>
      <c r="Q150" s="22"/>
    </row>
    <row r="151" spans="1:17" x14ac:dyDescent="0.25">
      <c r="A151"/>
      <c r="B151"/>
      <c r="C151"/>
      <c r="D151"/>
      <c r="E151"/>
      <c r="F151"/>
      <c r="G151"/>
      <c r="H151"/>
      <c r="I151"/>
      <c r="J151"/>
      <c r="K151"/>
      <c r="Q151" s="22"/>
    </row>
    <row r="152" spans="1:17" x14ac:dyDescent="0.25">
      <c r="A152"/>
      <c r="B152"/>
      <c r="C152"/>
      <c r="D152"/>
      <c r="E152"/>
      <c r="F152"/>
      <c r="G152"/>
      <c r="H152"/>
      <c r="I152"/>
      <c r="J152"/>
      <c r="K152"/>
      <c r="Q152" s="22"/>
    </row>
    <row r="153" spans="1:17" x14ac:dyDescent="0.25">
      <c r="A153"/>
      <c r="B153"/>
      <c r="C153"/>
      <c r="D153"/>
      <c r="E153"/>
      <c r="F153"/>
      <c r="G153"/>
      <c r="H153"/>
      <c r="I153"/>
      <c r="J153"/>
      <c r="K153"/>
      <c r="Q153" s="22"/>
    </row>
    <row r="154" spans="1:17" x14ac:dyDescent="0.25">
      <c r="A154"/>
      <c r="B154"/>
      <c r="C154"/>
      <c r="D154"/>
      <c r="E154"/>
      <c r="F154"/>
      <c r="G154"/>
      <c r="H154"/>
      <c r="I154"/>
      <c r="J154"/>
      <c r="K154"/>
      <c r="Q154" s="22"/>
    </row>
    <row r="155" spans="1:17" x14ac:dyDescent="0.25">
      <c r="A155"/>
      <c r="B155"/>
      <c r="C155"/>
      <c r="D155"/>
      <c r="E155"/>
      <c r="F155"/>
      <c r="G155"/>
      <c r="H155"/>
      <c r="I155"/>
      <c r="J155"/>
      <c r="K155"/>
      <c r="Q155" s="22"/>
    </row>
    <row r="156" spans="1:17" x14ac:dyDescent="0.25">
      <c r="A156"/>
      <c r="B156"/>
      <c r="C156"/>
      <c r="D156"/>
      <c r="E156"/>
      <c r="F156"/>
      <c r="G156"/>
      <c r="H156"/>
      <c r="I156"/>
      <c r="J156"/>
      <c r="K156"/>
      <c r="Q156" s="22"/>
    </row>
    <row r="157" spans="1:17" x14ac:dyDescent="0.25">
      <c r="A157"/>
      <c r="B157"/>
      <c r="C157"/>
      <c r="D157"/>
      <c r="E157"/>
      <c r="F157"/>
      <c r="G157"/>
      <c r="H157"/>
      <c r="I157"/>
      <c r="J157"/>
      <c r="K157"/>
      <c r="Q157" s="22"/>
    </row>
    <row r="158" spans="1:17" x14ac:dyDescent="0.25">
      <c r="A158"/>
      <c r="B158"/>
      <c r="C158"/>
      <c r="D158"/>
      <c r="E158"/>
      <c r="F158"/>
      <c r="G158"/>
      <c r="H158"/>
      <c r="I158"/>
      <c r="J158"/>
      <c r="K158"/>
      <c r="Q158" s="22"/>
    </row>
    <row r="159" spans="1:17" x14ac:dyDescent="0.25">
      <c r="A159"/>
      <c r="B159"/>
      <c r="C159"/>
      <c r="D159"/>
      <c r="E159"/>
      <c r="F159"/>
      <c r="G159"/>
      <c r="H159"/>
      <c r="I159"/>
      <c r="J159"/>
      <c r="K159"/>
      <c r="Q159" s="22"/>
    </row>
    <row r="160" spans="1:17" x14ac:dyDescent="0.25">
      <c r="A160"/>
      <c r="B160"/>
      <c r="C160"/>
      <c r="D160"/>
      <c r="E160"/>
      <c r="F160"/>
      <c r="G160"/>
      <c r="H160"/>
      <c r="I160"/>
      <c r="J160"/>
      <c r="K160"/>
      <c r="Q160" s="22"/>
    </row>
    <row r="161" spans="1:17" x14ac:dyDescent="0.25">
      <c r="A161"/>
      <c r="B161"/>
      <c r="C161"/>
      <c r="D161"/>
      <c r="E161"/>
      <c r="F161"/>
      <c r="G161"/>
      <c r="H161"/>
      <c r="I161"/>
      <c r="J161"/>
      <c r="K161"/>
      <c r="Q161" s="22"/>
    </row>
    <row r="162" spans="1:17" x14ac:dyDescent="0.25">
      <c r="A162"/>
      <c r="B162"/>
      <c r="C162"/>
      <c r="D162"/>
      <c r="E162"/>
      <c r="F162"/>
      <c r="G162"/>
      <c r="H162"/>
      <c r="I162"/>
      <c r="J162"/>
      <c r="K162"/>
      <c r="Q162" s="22"/>
    </row>
    <row r="163" spans="1:17" x14ac:dyDescent="0.25">
      <c r="A163"/>
      <c r="B163"/>
      <c r="C163"/>
      <c r="D163"/>
      <c r="E163"/>
      <c r="F163"/>
      <c r="G163"/>
      <c r="H163"/>
      <c r="I163"/>
      <c r="J163"/>
      <c r="K163"/>
      <c r="Q163" s="22"/>
    </row>
    <row r="164" spans="1:17" x14ac:dyDescent="0.25">
      <c r="A164"/>
      <c r="B164"/>
      <c r="C164"/>
      <c r="D164"/>
      <c r="E164"/>
      <c r="F164"/>
      <c r="G164"/>
      <c r="H164"/>
      <c r="I164"/>
      <c r="J164"/>
      <c r="K164"/>
      <c r="Q164" s="22"/>
    </row>
    <row r="165" spans="1:17" x14ac:dyDescent="0.25">
      <c r="A165"/>
      <c r="B165"/>
      <c r="C165"/>
      <c r="D165"/>
      <c r="E165"/>
      <c r="F165"/>
      <c r="G165"/>
      <c r="H165"/>
      <c r="I165"/>
      <c r="J165"/>
      <c r="K165"/>
      <c r="Q165" s="22"/>
    </row>
    <row r="166" spans="1:17" x14ac:dyDescent="0.25">
      <c r="A166"/>
      <c r="B166"/>
      <c r="C166"/>
      <c r="D166"/>
      <c r="E166"/>
      <c r="F166"/>
      <c r="G166"/>
      <c r="H166"/>
      <c r="I166"/>
      <c r="J166"/>
      <c r="K166"/>
      <c r="Q166" s="22"/>
    </row>
    <row r="167" spans="1:17" x14ac:dyDescent="0.25">
      <c r="A167"/>
      <c r="B167"/>
      <c r="C167"/>
      <c r="D167"/>
      <c r="E167"/>
      <c r="F167"/>
      <c r="G167"/>
      <c r="H167"/>
      <c r="I167"/>
      <c r="J167"/>
      <c r="K167"/>
      <c r="Q167" s="22"/>
    </row>
    <row r="168" spans="1:17" x14ac:dyDescent="0.25">
      <c r="A168"/>
      <c r="B168"/>
      <c r="C168"/>
      <c r="D168"/>
      <c r="E168"/>
      <c r="F168"/>
      <c r="G168"/>
      <c r="H168"/>
      <c r="I168"/>
      <c r="J168"/>
      <c r="K168"/>
      <c r="Q168" s="22"/>
    </row>
    <row r="169" spans="1:17" x14ac:dyDescent="0.25">
      <c r="A169"/>
      <c r="B169"/>
      <c r="C169"/>
      <c r="D169"/>
      <c r="E169"/>
      <c r="F169"/>
      <c r="G169"/>
      <c r="H169"/>
      <c r="I169"/>
      <c r="J169"/>
      <c r="K169"/>
      <c r="Q169" s="22"/>
    </row>
    <row r="170" spans="1:17" x14ac:dyDescent="0.25">
      <c r="A170"/>
      <c r="B170"/>
      <c r="C170"/>
      <c r="D170"/>
      <c r="E170"/>
      <c r="F170"/>
      <c r="G170"/>
      <c r="H170"/>
      <c r="I170"/>
      <c r="J170"/>
      <c r="K170"/>
      <c r="Q170" s="22"/>
    </row>
    <row r="171" spans="1:17" x14ac:dyDescent="0.25">
      <c r="A171"/>
      <c r="B171"/>
      <c r="C171"/>
      <c r="D171"/>
      <c r="E171"/>
      <c r="F171"/>
      <c r="G171"/>
      <c r="H171"/>
      <c r="I171"/>
      <c r="J171"/>
      <c r="K171"/>
      <c r="Q171" s="22"/>
    </row>
    <row r="172" spans="1:17" x14ac:dyDescent="0.25">
      <c r="A172"/>
      <c r="B172"/>
      <c r="C172"/>
      <c r="D172"/>
      <c r="E172"/>
      <c r="F172"/>
      <c r="G172"/>
      <c r="H172"/>
      <c r="I172"/>
      <c r="J172"/>
      <c r="K172"/>
      <c r="Q172" s="22"/>
    </row>
    <row r="173" spans="1:17" x14ac:dyDescent="0.25">
      <c r="A173"/>
      <c r="B173"/>
      <c r="C173"/>
      <c r="D173"/>
      <c r="E173"/>
      <c r="F173"/>
      <c r="G173"/>
      <c r="H173"/>
      <c r="I173"/>
      <c r="J173"/>
      <c r="K173"/>
      <c r="Q173" s="22"/>
    </row>
    <row r="174" spans="1:17" x14ac:dyDescent="0.25">
      <c r="A174"/>
      <c r="B174"/>
      <c r="C174"/>
      <c r="D174"/>
      <c r="E174"/>
      <c r="F174"/>
      <c r="G174"/>
      <c r="H174"/>
      <c r="I174"/>
      <c r="J174"/>
      <c r="K174"/>
      <c r="Q174" s="22"/>
    </row>
    <row r="175" spans="1:17" x14ac:dyDescent="0.25">
      <c r="Q175" s="22"/>
    </row>
    <row r="176" spans="1:17" x14ac:dyDescent="0.25">
      <c r="Q176" s="22"/>
    </row>
    <row r="177" spans="17:17" x14ac:dyDescent="0.25">
      <c r="Q177" s="22"/>
    </row>
    <row r="178" spans="17:17" x14ac:dyDescent="0.25">
      <c r="Q178" s="22"/>
    </row>
    <row r="179" spans="17:17" x14ac:dyDescent="0.25">
      <c r="Q179" s="22"/>
    </row>
    <row r="180" spans="17:17" x14ac:dyDescent="0.25">
      <c r="Q180" s="22"/>
    </row>
    <row r="181" spans="17:17" x14ac:dyDescent="0.25">
      <c r="Q181" s="22"/>
    </row>
    <row r="182" spans="17:17" x14ac:dyDescent="0.25">
      <c r="Q182" s="22"/>
    </row>
    <row r="183" spans="17:17" x14ac:dyDescent="0.25">
      <c r="Q183" s="22"/>
    </row>
    <row r="184" spans="17:17" x14ac:dyDescent="0.25">
      <c r="Q184" s="22"/>
    </row>
    <row r="185" spans="17:17" x14ac:dyDescent="0.25">
      <c r="Q185" s="22"/>
    </row>
    <row r="186" spans="17:17" x14ac:dyDescent="0.25">
      <c r="Q186" s="22"/>
    </row>
    <row r="187" spans="17:17" x14ac:dyDescent="0.25">
      <c r="Q187" s="22"/>
    </row>
    <row r="188" spans="17:17" x14ac:dyDescent="0.25">
      <c r="Q188" s="22"/>
    </row>
    <row r="189" spans="17:17" x14ac:dyDescent="0.25">
      <c r="Q189" s="22"/>
    </row>
    <row r="190" spans="17:17" x14ac:dyDescent="0.25">
      <c r="Q190" s="22"/>
    </row>
    <row r="191" spans="17:17" x14ac:dyDescent="0.25">
      <c r="Q191" s="22"/>
    </row>
    <row r="192" spans="17:17" x14ac:dyDescent="0.25">
      <c r="Q192" s="22"/>
    </row>
    <row r="193" spans="17:17" x14ac:dyDescent="0.25">
      <c r="Q193" s="22"/>
    </row>
    <row r="194" spans="17:17" x14ac:dyDescent="0.25">
      <c r="Q194" s="22"/>
    </row>
    <row r="195" spans="17:17" x14ac:dyDescent="0.25">
      <c r="Q195" s="22"/>
    </row>
    <row r="196" spans="17:17" x14ac:dyDescent="0.25">
      <c r="Q196" s="22"/>
    </row>
    <row r="197" spans="17:17" x14ac:dyDescent="0.25">
      <c r="Q197" s="22"/>
    </row>
    <row r="198" spans="17:17" x14ac:dyDescent="0.25">
      <c r="Q198" s="22"/>
    </row>
    <row r="199" spans="17:17" x14ac:dyDescent="0.25">
      <c r="Q199" s="22"/>
    </row>
    <row r="200" spans="17:17" x14ac:dyDescent="0.25">
      <c r="Q200" s="22"/>
    </row>
    <row r="201" spans="17:17" x14ac:dyDescent="0.25">
      <c r="Q201" s="22"/>
    </row>
    <row r="202" spans="17:17" x14ac:dyDescent="0.25">
      <c r="Q202" s="22"/>
    </row>
    <row r="203" spans="17:17" x14ac:dyDescent="0.25">
      <c r="Q203" s="22"/>
    </row>
    <row r="204" spans="17:17" x14ac:dyDescent="0.25">
      <c r="Q204" s="22"/>
    </row>
    <row r="205" spans="17:17" x14ac:dyDescent="0.25">
      <c r="Q205" s="22"/>
    </row>
    <row r="206" spans="17:17" x14ac:dyDescent="0.25">
      <c r="Q206" s="22"/>
    </row>
    <row r="207" spans="17:17" x14ac:dyDescent="0.25">
      <c r="Q207" s="22"/>
    </row>
    <row r="208" spans="17:17" x14ac:dyDescent="0.25">
      <c r="Q208" s="22"/>
    </row>
    <row r="209" spans="17:17" x14ac:dyDescent="0.25">
      <c r="Q209" s="22"/>
    </row>
    <row r="210" spans="17:17" x14ac:dyDescent="0.25">
      <c r="Q210" s="22"/>
    </row>
    <row r="211" spans="17:17" x14ac:dyDescent="0.25">
      <c r="Q211" s="22"/>
    </row>
    <row r="212" spans="17:17" x14ac:dyDescent="0.25">
      <c r="Q212" s="22"/>
    </row>
    <row r="213" spans="17:17" x14ac:dyDescent="0.25">
      <c r="Q213" s="22"/>
    </row>
    <row r="214" spans="17:17" x14ac:dyDescent="0.25">
      <c r="Q214" s="22"/>
    </row>
    <row r="215" spans="17:17" x14ac:dyDescent="0.25">
      <c r="Q215" s="22"/>
    </row>
    <row r="216" spans="17:17" x14ac:dyDescent="0.25">
      <c r="Q216" s="22"/>
    </row>
    <row r="217" spans="17:17" x14ac:dyDescent="0.25">
      <c r="Q217" s="22"/>
    </row>
    <row r="218" spans="17:17" x14ac:dyDescent="0.25">
      <c r="Q218" s="22"/>
    </row>
    <row r="219" spans="17:17" x14ac:dyDescent="0.25">
      <c r="Q219" s="22"/>
    </row>
    <row r="220" spans="17:17" x14ac:dyDescent="0.25">
      <c r="Q220" s="22"/>
    </row>
    <row r="221" spans="17:17" x14ac:dyDescent="0.25">
      <c r="Q221" s="22"/>
    </row>
    <row r="222" spans="17:17" x14ac:dyDescent="0.25">
      <c r="Q222" s="22"/>
    </row>
    <row r="223" spans="17:17" x14ac:dyDescent="0.25">
      <c r="Q223" s="22"/>
    </row>
    <row r="224" spans="17:17" x14ac:dyDescent="0.25">
      <c r="Q224" s="22"/>
    </row>
    <row r="225" spans="17:17" x14ac:dyDescent="0.25">
      <c r="Q225" s="22"/>
    </row>
    <row r="226" spans="17:17" x14ac:dyDescent="0.25">
      <c r="Q226" s="22"/>
    </row>
    <row r="227" spans="17:17" x14ac:dyDescent="0.25">
      <c r="Q227" s="22"/>
    </row>
    <row r="228" spans="17:17" x14ac:dyDescent="0.25">
      <c r="Q228" s="22"/>
    </row>
    <row r="229" spans="17:17" x14ac:dyDescent="0.25">
      <c r="Q229" s="22"/>
    </row>
    <row r="230" spans="17:17" x14ac:dyDescent="0.25">
      <c r="Q230" s="22"/>
    </row>
    <row r="231" spans="17:17" x14ac:dyDescent="0.25">
      <c r="Q231" s="22"/>
    </row>
    <row r="232" spans="17:17" x14ac:dyDescent="0.25">
      <c r="Q232" s="22"/>
    </row>
    <row r="233" spans="17:17" x14ac:dyDescent="0.25">
      <c r="Q233" s="22"/>
    </row>
    <row r="234" spans="17:17" x14ac:dyDescent="0.25">
      <c r="Q234" s="22"/>
    </row>
    <row r="235" spans="17:17" x14ac:dyDescent="0.25">
      <c r="Q235" s="22"/>
    </row>
    <row r="236" spans="17:17" x14ac:dyDescent="0.25">
      <c r="Q236" s="22"/>
    </row>
    <row r="237" spans="17:17" x14ac:dyDescent="0.25">
      <c r="Q237" s="22"/>
    </row>
    <row r="238" spans="17:17" x14ac:dyDescent="0.25">
      <c r="Q238" s="22"/>
    </row>
    <row r="239" spans="17:17" x14ac:dyDescent="0.25">
      <c r="Q239" s="22"/>
    </row>
    <row r="240" spans="17:17" x14ac:dyDescent="0.25">
      <c r="Q240" s="22"/>
    </row>
    <row r="241" spans="17:17" x14ac:dyDescent="0.25">
      <c r="Q241" s="22"/>
    </row>
    <row r="242" spans="17:17" x14ac:dyDescent="0.25">
      <c r="Q242" s="22"/>
    </row>
    <row r="243" spans="17:17" x14ac:dyDescent="0.25">
      <c r="Q243" s="22"/>
    </row>
    <row r="244" spans="17:17" x14ac:dyDescent="0.25">
      <c r="Q244" s="22"/>
    </row>
    <row r="245" spans="17:17" x14ac:dyDescent="0.25">
      <c r="Q245" s="22"/>
    </row>
    <row r="246" spans="17:17" x14ac:dyDescent="0.25">
      <c r="Q246" s="22"/>
    </row>
    <row r="247" spans="17:17" x14ac:dyDescent="0.25">
      <c r="Q247" s="22"/>
    </row>
    <row r="248" spans="17:17" x14ac:dyDescent="0.25">
      <c r="Q248" s="22"/>
    </row>
    <row r="249" spans="17:17" x14ac:dyDescent="0.25">
      <c r="Q249" s="22"/>
    </row>
    <row r="250" spans="17:17" x14ac:dyDescent="0.25">
      <c r="Q250" s="22"/>
    </row>
    <row r="251" spans="17:17" x14ac:dyDescent="0.25">
      <c r="Q251" s="22"/>
    </row>
    <row r="252" spans="17:17" x14ac:dyDescent="0.25">
      <c r="Q252" s="22"/>
    </row>
    <row r="253" spans="17:17" x14ac:dyDescent="0.25">
      <c r="Q253" s="22"/>
    </row>
    <row r="254" spans="17:17" x14ac:dyDescent="0.25">
      <c r="Q254" s="22"/>
    </row>
    <row r="255" spans="17:17" x14ac:dyDescent="0.25">
      <c r="Q255" s="22"/>
    </row>
    <row r="256" spans="17:17" x14ac:dyDescent="0.25">
      <c r="Q256" s="22"/>
    </row>
    <row r="257" spans="17:17" x14ac:dyDescent="0.25">
      <c r="Q257" s="22"/>
    </row>
    <row r="258" spans="17:17" x14ac:dyDescent="0.25">
      <c r="Q258" s="22"/>
    </row>
    <row r="259" spans="17:17" x14ac:dyDescent="0.25">
      <c r="Q259" s="22"/>
    </row>
    <row r="260" spans="17:17" x14ac:dyDescent="0.25">
      <c r="Q260" s="22"/>
    </row>
    <row r="261" spans="17:17" x14ac:dyDescent="0.25">
      <c r="Q261" s="22"/>
    </row>
    <row r="262" spans="17:17" x14ac:dyDescent="0.25">
      <c r="Q262" s="22"/>
    </row>
    <row r="263" spans="17:17" x14ac:dyDescent="0.25">
      <c r="Q263" s="22"/>
    </row>
    <row r="264" spans="17:17" x14ac:dyDescent="0.25">
      <c r="Q264" s="22"/>
    </row>
    <row r="265" spans="17:17" x14ac:dyDescent="0.25">
      <c r="Q265" s="22"/>
    </row>
    <row r="266" spans="17:17" x14ac:dyDescent="0.25">
      <c r="Q266" s="22"/>
    </row>
    <row r="267" spans="17:17" x14ac:dyDescent="0.25">
      <c r="Q267" s="22"/>
    </row>
    <row r="268" spans="17:17" x14ac:dyDescent="0.25">
      <c r="Q268" s="22"/>
    </row>
    <row r="269" spans="17:17" x14ac:dyDescent="0.25">
      <c r="Q269" s="22"/>
    </row>
    <row r="270" spans="17:17" x14ac:dyDescent="0.25">
      <c r="Q270" s="22"/>
    </row>
    <row r="271" spans="17:17" x14ac:dyDescent="0.25">
      <c r="Q271" s="22"/>
    </row>
    <row r="272" spans="17:17" x14ac:dyDescent="0.25">
      <c r="Q272" s="22"/>
    </row>
    <row r="273" spans="17:17" x14ac:dyDescent="0.25">
      <c r="Q273" s="22"/>
    </row>
    <row r="274" spans="17:17" x14ac:dyDescent="0.25">
      <c r="Q274" s="22"/>
    </row>
    <row r="275" spans="17:17" x14ac:dyDescent="0.25">
      <c r="Q275" s="22"/>
    </row>
    <row r="276" spans="17:17" x14ac:dyDescent="0.25">
      <c r="Q276" s="22"/>
    </row>
    <row r="277" spans="17:17" x14ac:dyDescent="0.25">
      <c r="Q277" s="22"/>
    </row>
    <row r="278" spans="17:17" x14ac:dyDescent="0.25">
      <c r="Q278" s="22"/>
    </row>
    <row r="279" spans="17:17" x14ac:dyDescent="0.25">
      <c r="Q279" s="22"/>
    </row>
    <row r="280" spans="17:17" x14ac:dyDescent="0.25">
      <c r="Q280" s="22"/>
    </row>
    <row r="281" spans="17:17" x14ac:dyDescent="0.25">
      <c r="Q281" s="22"/>
    </row>
    <row r="282" spans="17:17" x14ac:dyDescent="0.25">
      <c r="Q282" s="22"/>
    </row>
    <row r="283" spans="17:17" x14ac:dyDescent="0.25">
      <c r="Q283" s="22"/>
    </row>
    <row r="284" spans="17:17" x14ac:dyDescent="0.25">
      <c r="Q284" s="22"/>
    </row>
    <row r="285" spans="17:17" x14ac:dyDescent="0.25">
      <c r="Q285" s="22"/>
    </row>
    <row r="286" spans="17:17" x14ac:dyDescent="0.25">
      <c r="Q286" s="22"/>
    </row>
    <row r="287" spans="17:17" x14ac:dyDescent="0.25">
      <c r="Q287" s="22"/>
    </row>
    <row r="288" spans="17:17" x14ac:dyDescent="0.25">
      <c r="Q288" s="22"/>
    </row>
    <row r="289" spans="17:17" x14ac:dyDescent="0.25">
      <c r="Q289" s="22"/>
    </row>
    <row r="290" spans="17:17" x14ac:dyDescent="0.25">
      <c r="Q290" s="22"/>
    </row>
    <row r="291" spans="17:17" x14ac:dyDescent="0.25">
      <c r="Q291" s="22"/>
    </row>
    <row r="292" spans="17:17" x14ac:dyDescent="0.25">
      <c r="Q292" s="22"/>
    </row>
    <row r="293" spans="17:17" x14ac:dyDescent="0.25">
      <c r="Q293" s="22"/>
    </row>
    <row r="294" spans="17:17" x14ac:dyDescent="0.25">
      <c r="Q294" s="22"/>
    </row>
    <row r="295" spans="17:17" x14ac:dyDescent="0.25">
      <c r="Q295" s="22"/>
    </row>
    <row r="296" spans="17:17" x14ac:dyDescent="0.25">
      <c r="Q296" s="22"/>
    </row>
    <row r="297" spans="17:17" x14ac:dyDescent="0.25">
      <c r="Q297" s="22"/>
    </row>
    <row r="298" spans="17:17" x14ac:dyDescent="0.25">
      <c r="Q298" s="22"/>
    </row>
    <row r="299" spans="17:17" x14ac:dyDescent="0.25">
      <c r="Q299" s="22"/>
    </row>
    <row r="300" spans="17:17" x14ac:dyDescent="0.25">
      <c r="Q300" s="22"/>
    </row>
    <row r="301" spans="17:17" x14ac:dyDescent="0.25">
      <c r="Q301" s="22"/>
    </row>
    <row r="302" spans="17:17" x14ac:dyDescent="0.25">
      <c r="Q302" s="22"/>
    </row>
    <row r="303" spans="17:17" x14ac:dyDescent="0.25">
      <c r="Q303" s="22"/>
    </row>
    <row r="304" spans="17:17" x14ac:dyDescent="0.25">
      <c r="Q304" s="22"/>
    </row>
    <row r="305" spans="17:17" x14ac:dyDescent="0.25">
      <c r="Q305" s="22"/>
    </row>
    <row r="306" spans="17:17" x14ac:dyDescent="0.25">
      <c r="Q306" s="22"/>
    </row>
    <row r="307" spans="17:17" x14ac:dyDescent="0.25">
      <c r="Q307" s="22"/>
    </row>
    <row r="308" spans="17:17" x14ac:dyDescent="0.25">
      <c r="Q308" s="22"/>
    </row>
    <row r="309" spans="17:17" x14ac:dyDescent="0.25">
      <c r="Q309" s="22"/>
    </row>
    <row r="310" spans="17:17" x14ac:dyDescent="0.25">
      <c r="Q310" s="22"/>
    </row>
    <row r="311" spans="17:17" x14ac:dyDescent="0.25">
      <c r="Q311" s="22"/>
    </row>
    <row r="312" spans="17:17" x14ac:dyDescent="0.25">
      <c r="Q312" s="22"/>
    </row>
    <row r="313" spans="17:17" x14ac:dyDescent="0.25">
      <c r="Q313" s="22"/>
    </row>
    <row r="314" spans="17:17" x14ac:dyDescent="0.25">
      <c r="Q314" s="22"/>
    </row>
    <row r="315" spans="17:17" x14ac:dyDescent="0.25">
      <c r="Q315" s="22"/>
    </row>
    <row r="316" spans="17:17" x14ac:dyDescent="0.25">
      <c r="Q316" s="22"/>
    </row>
    <row r="317" spans="17:17" x14ac:dyDescent="0.25">
      <c r="Q317" s="22"/>
    </row>
    <row r="318" spans="17:17" x14ac:dyDescent="0.25">
      <c r="Q318" s="22"/>
    </row>
    <row r="319" spans="17:17" x14ac:dyDescent="0.25">
      <c r="Q319" s="22"/>
    </row>
    <row r="320" spans="17:17" x14ac:dyDescent="0.25">
      <c r="Q320" s="22"/>
    </row>
    <row r="321" spans="17:17" x14ac:dyDescent="0.25">
      <c r="Q321" s="22"/>
    </row>
    <row r="322" spans="17:17" x14ac:dyDescent="0.25">
      <c r="Q322" s="22"/>
    </row>
    <row r="323" spans="17:17" x14ac:dyDescent="0.25">
      <c r="Q323" s="22"/>
    </row>
    <row r="324" spans="17:17" x14ac:dyDescent="0.25">
      <c r="Q324" s="22"/>
    </row>
    <row r="325" spans="17:17" x14ac:dyDescent="0.25">
      <c r="Q325" s="22"/>
    </row>
    <row r="326" spans="17:17" x14ac:dyDescent="0.25">
      <c r="Q326" s="22"/>
    </row>
    <row r="327" spans="17:17" x14ac:dyDescent="0.25">
      <c r="Q327" s="22"/>
    </row>
    <row r="328" spans="17:17" x14ac:dyDescent="0.25">
      <c r="Q328" s="22"/>
    </row>
    <row r="329" spans="17:17" x14ac:dyDescent="0.25">
      <c r="Q329" s="22"/>
    </row>
    <row r="330" spans="17:17" x14ac:dyDescent="0.25">
      <c r="Q330" s="22"/>
    </row>
    <row r="331" spans="17:17" x14ac:dyDescent="0.25">
      <c r="Q331" s="22"/>
    </row>
    <row r="332" spans="17:17" x14ac:dyDescent="0.25">
      <c r="Q332" s="22"/>
    </row>
    <row r="333" spans="17:17" x14ac:dyDescent="0.25">
      <c r="Q333" s="22"/>
    </row>
    <row r="334" spans="17:17" x14ac:dyDescent="0.25">
      <c r="Q334" s="22"/>
    </row>
    <row r="335" spans="17:17" x14ac:dyDescent="0.25">
      <c r="Q335" s="22"/>
    </row>
    <row r="336" spans="17:17" x14ac:dyDescent="0.25">
      <c r="Q336" s="22"/>
    </row>
    <row r="337" spans="17:17" x14ac:dyDescent="0.25">
      <c r="Q337" s="22"/>
    </row>
    <row r="338" spans="17:17" x14ac:dyDescent="0.25">
      <c r="Q338" s="22"/>
    </row>
    <row r="339" spans="17:17" x14ac:dyDescent="0.25">
      <c r="Q339" s="22"/>
    </row>
    <row r="340" spans="17:17" x14ac:dyDescent="0.25">
      <c r="Q340" s="22"/>
    </row>
    <row r="341" spans="17:17" x14ac:dyDescent="0.25">
      <c r="Q341" s="22"/>
    </row>
    <row r="342" spans="17:17" x14ac:dyDescent="0.25">
      <c r="Q342" s="22"/>
    </row>
    <row r="343" spans="17:17" x14ac:dyDescent="0.25">
      <c r="Q343" s="22"/>
    </row>
    <row r="344" spans="17:17" x14ac:dyDescent="0.25">
      <c r="Q344" s="22"/>
    </row>
    <row r="345" spans="17:17" x14ac:dyDescent="0.25">
      <c r="Q345" s="22"/>
    </row>
    <row r="346" spans="17:17" x14ac:dyDescent="0.25">
      <c r="Q346" s="22"/>
    </row>
    <row r="347" spans="17:17" x14ac:dyDescent="0.25">
      <c r="Q347" s="22"/>
    </row>
    <row r="348" spans="17:17" x14ac:dyDescent="0.25">
      <c r="Q348" s="22"/>
    </row>
    <row r="349" spans="17:17" x14ac:dyDescent="0.25">
      <c r="Q349" s="22"/>
    </row>
    <row r="350" spans="17:17" x14ac:dyDescent="0.25">
      <c r="Q350" s="22"/>
    </row>
    <row r="351" spans="17:17" x14ac:dyDescent="0.25">
      <c r="Q351" s="22"/>
    </row>
    <row r="352" spans="17:17" x14ac:dyDescent="0.25">
      <c r="Q352" s="22"/>
    </row>
    <row r="353" spans="17:17" x14ac:dyDescent="0.25">
      <c r="Q353" s="22"/>
    </row>
    <row r="354" spans="17:17" x14ac:dyDescent="0.25">
      <c r="Q354" s="22"/>
    </row>
    <row r="355" spans="17:17" x14ac:dyDescent="0.25">
      <c r="Q355" s="22"/>
    </row>
    <row r="356" spans="17:17" x14ac:dyDescent="0.25">
      <c r="Q356" s="22"/>
    </row>
    <row r="357" spans="17:17" x14ac:dyDescent="0.25">
      <c r="Q357" s="22"/>
    </row>
    <row r="358" spans="17:17" x14ac:dyDescent="0.25">
      <c r="Q358" s="22"/>
    </row>
    <row r="359" spans="17:17" x14ac:dyDescent="0.25">
      <c r="Q359" s="22"/>
    </row>
    <row r="360" spans="17:17" x14ac:dyDescent="0.25">
      <c r="Q360" s="22"/>
    </row>
    <row r="361" spans="17:17" x14ac:dyDescent="0.25">
      <c r="Q361" s="22"/>
    </row>
    <row r="362" spans="17:17" x14ac:dyDescent="0.25">
      <c r="Q362" s="22"/>
    </row>
    <row r="363" spans="17:17" x14ac:dyDescent="0.25">
      <c r="Q363" s="22"/>
    </row>
    <row r="364" spans="17:17" x14ac:dyDescent="0.25">
      <c r="Q364" s="22"/>
    </row>
    <row r="365" spans="17:17" x14ac:dyDescent="0.25">
      <c r="Q365" s="22"/>
    </row>
    <row r="366" spans="17:17" x14ac:dyDescent="0.25">
      <c r="Q366" s="22"/>
    </row>
    <row r="367" spans="17:17" x14ac:dyDescent="0.25">
      <c r="Q367" s="22"/>
    </row>
    <row r="368" spans="17:17" x14ac:dyDescent="0.25">
      <c r="Q368" s="22"/>
    </row>
    <row r="369" spans="17:17" x14ac:dyDescent="0.25">
      <c r="Q369" s="22"/>
    </row>
    <row r="370" spans="17:17" x14ac:dyDescent="0.25">
      <c r="Q370" s="22"/>
    </row>
    <row r="371" spans="17:17" x14ac:dyDescent="0.25">
      <c r="Q371" s="22"/>
    </row>
    <row r="372" spans="17:17" x14ac:dyDescent="0.25">
      <c r="Q372" s="22"/>
    </row>
    <row r="373" spans="17:17" x14ac:dyDescent="0.25">
      <c r="Q373" s="22"/>
    </row>
    <row r="374" spans="17:17" x14ac:dyDescent="0.25">
      <c r="Q374" s="22"/>
    </row>
    <row r="375" spans="17:17" x14ac:dyDescent="0.25">
      <c r="Q375" s="22"/>
    </row>
    <row r="376" spans="17:17" x14ac:dyDescent="0.25">
      <c r="Q376" s="22"/>
    </row>
    <row r="377" spans="17:17" x14ac:dyDescent="0.25">
      <c r="Q377" s="22"/>
    </row>
    <row r="378" spans="17:17" x14ac:dyDescent="0.25">
      <c r="Q378" s="22"/>
    </row>
    <row r="379" spans="17:17" x14ac:dyDescent="0.25">
      <c r="Q379" s="22"/>
    </row>
    <row r="380" spans="17:17" x14ac:dyDescent="0.25">
      <c r="Q380" s="22"/>
    </row>
    <row r="381" spans="17:17" x14ac:dyDescent="0.25">
      <c r="Q381" s="22"/>
    </row>
    <row r="382" spans="17:17" x14ac:dyDescent="0.25">
      <c r="Q382" s="22"/>
    </row>
    <row r="383" spans="17:17" x14ac:dyDescent="0.25">
      <c r="Q383" s="22"/>
    </row>
    <row r="384" spans="17:17" x14ac:dyDescent="0.25">
      <c r="Q384" s="22"/>
    </row>
    <row r="385" spans="17:17" x14ac:dyDescent="0.25">
      <c r="Q385" s="22"/>
    </row>
    <row r="386" spans="17:17" x14ac:dyDescent="0.25">
      <c r="Q386" s="22"/>
    </row>
    <row r="387" spans="17:17" x14ac:dyDescent="0.25">
      <c r="Q387" s="22"/>
    </row>
    <row r="388" spans="17:17" x14ac:dyDescent="0.25">
      <c r="Q388" s="22"/>
    </row>
    <row r="389" spans="17:17" x14ac:dyDescent="0.25">
      <c r="Q389" s="22"/>
    </row>
    <row r="390" spans="17:17" x14ac:dyDescent="0.25">
      <c r="Q390" s="22"/>
    </row>
    <row r="391" spans="17:17" x14ac:dyDescent="0.25">
      <c r="Q391" s="22"/>
    </row>
    <row r="392" spans="17:17" x14ac:dyDescent="0.25">
      <c r="Q392" s="22"/>
    </row>
    <row r="393" spans="17:17" x14ac:dyDescent="0.25">
      <c r="Q393" s="22"/>
    </row>
    <row r="394" spans="17:17" x14ac:dyDescent="0.25">
      <c r="Q394" s="22"/>
    </row>
    <row r="395" spans="17:17" x14ac:dyDescent="0.25">
      <c r="Q395" s="22"/>
    </row>
    <row r="396" spans="17:17" x14ac:dyDescent="0.25">
      <c r="Q396" s="22"/>
    </row>
    <row r="397" spans="17:17" x14ac:dyDescent="0.25">
      <c r="Q397" s="22"/>
    </row>
    <row r="398" spans="17:17" x14ac:dyDescent="0.25">
      <c r="Q398" s="22"/>
    </row>
    <row r="399" spans="17:17" x14ac:dyDescent="0.25">
      <c r="Q399" s="22"/>
    </row>
    <row r="400" spans="17:17" x14ac:dyDescent="0.25">
      <c r="Q400" s="22"/>
    </row>
    <row r="401" spans="17:17" x14ac:dyDescent="0.25">
      <c r="Q401" s="22"/>
    </row>
    <row r="402" spans="17:17" x14ac:dyDescent="0.25">
      <c r="Q402" s="22"/>
    </row>
    <row r="403" spans="17:17" x14ac:dyDescent="0.25">
      <c r="Q403" s="22"/>
    </row>
    <row r="404" spans="17:17" x14ac:dyDescent="0.25">
      <c r="Q404" s="22"/>
    </row>
    <row r="405" spans="17:17" x14ac:dyDescent="0.25">
      <c r="Q405" s="22"/>
    </row>
    <row r="406" spans="17:17" x14ac:dyDescent="0.25">
      <c r="Q406" s="22"/>
    </row>
    <row r="407" spans="17:17" x14ac:dyDescent="0.25">
      <c r="Q407" s="22"/>
    </row>
    <row r="408" spans="17:17" x14ac:dyDescent="0.25">
      <c r="Q408" s="22"/>
    </row>
  </sheetData>
  <conditionalFormatting sqref="S4:U53">
    <cfRule type="cellIs" dxfId="7" priority="2" operator="equal">
      <formula>0</formula>
    </cfRule>
  </conditionalFormatting>
  <conditionalFormatting sqref="W4:W53">
    <cfRule type="cellIs" dxfId="6" priority="1" operator="equal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86934-3CBF-464D-9D1C-496F6695AD26}">
  <dimension ref="A1:X408"/>
  <sheetViews>
    <sheetView zoomScaleNormal="100" workbookViewId="0">
      <selection activeCell="E28" sqref="E28"/>
    </sheetView>
  </sheetViews>
  <sheetFormatPr defaultRowHeight="15" x14ac:dyDescent="0.25"/>
  <cols>
    <col min="1" max="1" width="11" style="31" bestFit="1" customWidth="1"/>
    <col min="2" max="2" width="10.7109375" style="31" bestFit="1" customWidth="1"/>
    <col min="3" max="3" width="9.28515625" style="31" bestFit="1" customWidth="1"/>
    <col min="4" max="7" width="10.7109375" style="31" bestFit="1" customWidth="1"/>
    <col min="8" max="8" width="7.42578125" style="31" bestFit="1" customWidth="1"/>
    <col min="9" max="9" width="10.7109375" style="31" bestFit="1" customWidth="1"/>
    <col min="10" max="10" width="11.42578125" style="31" bestFit="1" customWidth="1"/>
    <col min="11" max="11" width="10.7109375" style="31" bestFit="1" customWidth="1"/>
    <col min="13" max="13" width="16.5703125" customWidth="1"/>
    <col min="14" max="14" width="40.5703125" bestFit="1" customWidth="1"/>
    <col min="16" max="16" width="10.85546875" customWidth="1"/>
    <col min="18" max="18" width="14.140625" customWidth="1"/>
    <col min="19" max="19" width="14" customWidth="1"/>
    <col min="20" max="20" width="12.85546875" customWidth="1"/>
    <col min="21" max="21" width="16.42578125" customWidth="1"/>
    <col min="22" max="22" width="12.85546875" customWidth="1"/>
    <col min="23" max="23" width="13.42578125" customWidth="1"/>
    <col min="24" max="24" width="11.7109375" customWidth="1"/>
  </cols>
  <sheetData>
    <row r="1" spans="1:24" x14ac:dyDescent="0.25">
      <c r="A1" s="30" t="s">
        <v>3</v>
      </c>
      <c r="B1" s="31" t="s">
        <v>100</v>
      </c>
    </row>
    <row r="2" spans="1:24" ht="18.75" customHeight="1" x14ac:dyDescent="0.25"/>
    <row r="3" spans="1:24" ht="67.5" customHeight="1" x14ac:dyDescent="0.25">
      <c r="A3" s="33" t="s">
        <v>546</v>
      </c>
      <c r="B3" s="34" t="s">
        <v>549</v>
      </c>
      <c r="C3" s="34" t="s">
        <v>550</v>
      </c>
      <c r="D3" s="34" t="s">
        <v>551</v>
      </c>
      <c r="E3" s="34" t="s">
        <v>556</v>
      </c>
      <c r="F3" s="34" t="s">
        <v>552</v>
      </c>
      <c r="G3" s="34" t="s">
        <v>747</v>
      </c>
      <c r="H3" s="34" t="s">
        <v>748</v>
      </c>
      <c r="I3" s="34" t="s">
        <v>749</v>
      </c>
      <c r="J3" s="34" t="s">
        <v>750</v>
      </c>
      <c r="K3" s="34" t="s">
        <v>727</v>
      </c>
      <c r="M3" s="1" t="s">
        <v>1</v>
      </c>
      <c r="N3" s="1" t="s">
        <v>2</v>
      </c>
      <c r="O3" s="1" t="s">
        <v>715</v>
      </c>
      <c r="P3" s="1" t="s">
        <v>530</v>
      </c>
      <c r="Q3" s="24" t="s">
        <v>536</v>
      </c>
      <c r="R3" s="1" t="s">
        <v>533</v>
      </c>
      <c r="S3" s="1" t="s">
        <v>534</v>
      </c>
      <c r="T3" s="1" t="s">
        <v>532</v>
      </c>
      <c r="U3" s="1" t="s">
        <v>535</v>
      </c>
      <c r="V3" s="1" t="s">
        <v>531</v>
      </c>
      <c r="W3" s="1" t="s">
        <v>537</v>
      </c>
      <c r="X3" s="1" t="s">
        <v>5</v>
      </c>
    </row>
    <row r="4" spans="1:24" x14ac:dyDescent="0.25">
      <c r="A4" s="35" t="s">
        <v>306</v>
      </c>
      <c r="B4" s="31">
        <v>-1</v>
      </c>
      <c r="C4" s="31">
        <v>12</v>
      </c>
      <c r="D4" s="31">
        <v>9</v>
      </c>
      <c r="E4" s="31">
        <v>0</v>
      </c>
      <c r="F4" s="31">
        <v>46058</v>
      </c>
      <c r="G4" s="31">
        <v>46058</v>
      </c>
      <c r="H4" s="31">
        <v>1</v>
      </c>
      <c r="I4" s="31">
        <v>46034</v>
      </c>
      <c r="J4" s="31">
        <v>-32.940147749132763</v>
      </c>
      <c r="K4" s="31">
        <v>33.552764596392123</v>
      </c>
      <c r="L4">
        <v>1</v>
      </c>
      <c r="M4" s="21" t="str">
        <f t="shared" ref="M4:M53" si="0">A4</f>
        <v>WCLD US Equity</v>
      </c>
      <c r="N4" s="21" t="str">
        <f>VLOOKUP($M4,SUMMARY!$B:$D,2,FALSE)</f>
        <v>WisdomTree Cloud Computing Fund</v>
      </c>
      <c r="O4" s="22">
        <f t="shared" ref="O4:Q19" si="1">B4</f>
        <v>-1</v>
      </c>
      <c r="P4" s="22">
        <f>C4</f>
        <v>12</v>
      </c>
      <c r="Q4" s="22">
        <f>D4</f>
        <v>9</v>
      </c>
      <c r="R4" s="23">
        <f t="shared" ref="R4:X19" si="2">E4</f>
        <v>0</v>
      </c>
      <c r="S4" s="23">
        <f t="shared" si="2"/>
        <v>46058</v>
      </c>
      <c r="T4" s="23">
        <f t="shared" si="2"/>
        <v>46058</v>
      </c>
      <c r="U4" s="22">
        <f t="shared" si="2"/>
        <v>1</v>
      </c>
      <c r="V4" s="23">
        <f t="shared" si="2"/>
        <v>46034</v>
      </c>
      <c r="W4" s="28">
        <f t="shared" si="2"/>
        <v>-32.940147749132763</v>
      </c>
      <c r="X4" s="28">
        <f t="shared" si="2"/>
        <v>33.552764596392123</v>
      </c>
    </row>
    <row r="5" spans="1:24" x14ac:dyDescent="0.25">
      <c r="A5" s="35" t="s">
        <v>137</v>
      </c>
      <c r="B5" s="31">
        <v>-1</v>
      </c>
      <c r="C5" s="31">
        <v>12</v>
      </c>
      <c r="D5" s="31">
        <v>9</v>
      </c>
      <c r="E5" s="31">
        <v>46063</v>
      </c>
      <c r="F5" s="31">
        <v>0</v>
      </c>
      <c r="G5" s="31">
        <v>46058</v>
      </c>
      <c r="H5" s="31">
        <v>1</v>
      </c>
      <c r="I5" s="31">
        <v>46036</v>
      </c>
      <c r="J5" s="31">
        <v>-21.448348294418636</v>
      </c>
      <c r="K5" s="31">
        <v>45.044571389258387</v>
      </c>
      <c r="L5">
        <v>2</v>
      </c>
      <c r="M5" s="21" t="str">
        <f t="shared" si="0"/>
        <v>CIBR US Equity</v>
      </c>
      <c r="N5" s="21" t="str">
        <f>VLOOKUP($M5,SUMMARY!B:D,2,FALSE)</f>
        <v>NASDAQ Cybersecurity ETF</v>
      </c>
      <c r="O5" s="22">
        <f t="shared" si="1"/>
        <v>-1</v>
      </c>
      <c r="P5" s="22">
        <f t="shared" si="1"/>
        <v>12</v>
      </c>
      <c r="Q5" s="22">
        <f t="shared" si="1"/>
        <v>9</v>
      </c>
      <c r="R5" s="23">
        <f t="shared" si="2"/>
        <v>46063</v>
      </c>
      <c r="S5" s="23">
        <f t="shared" si="2"/>
        <v>0</v>
      </c>
      <c r="T5" s="23">
        <f t="shared" si="2"/>
        <v>46058</v>
      </c>
      <c r="U5" s="22">
        <f t="shared" si="2"/>
        <v>1</v>
      </c>
      <c r="V5" s="23">
        <f t="shared" si="2"/>
        <v>46036</v>
      </c>
      <c r="W5" s="28">
        <f t="shared" si="2"/>
        <v>-21.448348294418636</v>
      </c>
      <c r="X5" s="28">
        <f t="shared" si="2"/>
        <v>45.044571389258387</v>
      </c>
    </row>
    <row r="6" spans="1:24" x14ac:dyDescent="0.25">
      <c r="A6" s="35" t="s">
        <v>249</v>
      </c>
      <c r="B6" s="31">
        <v>-1</v>
      </c>
      <c r="C6" s="31">
        <v>9</v>
      </c>
      <c r="D6" s="31">
        <v>7</v>
      </c>
      <c r="E6" s="31">
        <v>0</v>
      </c>
      <c r="F6" s="31">
        <v>0</v>
      </c>
      <c r="G6" s="31">
        <v>46058</v>
      </c>
      <c r="H6" s="31">
        <v>1</v>
      </c>
      <c r="I6" s="31">
        <v>46034</v>
      </c>
      <c r="J6" s="31">
        <v>-24.955127094054191</v>
      </c>
      <c r="K6" s="31">
        <v>41.537790251473844</v>
      </c>
      <c r="L6">
        <v>3</v>
      </c>
      <c r="M6" s="21" t="str">
        <f t="shared" si="0"/>
        <v>MGK US Equity</v>
      </c>
      <c r="N6" s="21" t="str">
        <f>VLOOKUP($M6,SUMMARY!B:D,2,FALSE)</f>
        <v>Mega Cap Growth ETF</v>
      </c>
      <c r="O6" s="22">
        <f t="shared" si="1"/>
        <v>-1</v>
      </c>
      <c r="P6" s="22">
        <f t="shared" si="1"/>
        <v>9</v>
      </c>
      <c r="Q6" s="22">
        <f t="shared" si="1"/>
        <v>7</v>
      </c>
      <c r="R6" s="23">
        <f t="shared" si="2"/>
        <v>0</v>
      </c>
      <c r="S6" s="23">
        <f t="shared" si="2"/>
        <v>0</v>
      </c>
      <c r="T6" s="23">
        <f t="shared" si="2"/>
        <v>46058</v>
      </c>
      <c r="U6" s="22">
        <f t="shared" si="2"/>
        <v>1</v>
      </c>
      <c r="V6" s="23">
        <f t="shared" si="2"/>
        <v>46034</v>
      </c>
      <c r="W6" s="28">
        <f t="shared" si="2"/>
        <v>-24.955127094054191</v>
      </c>
      <c r="X6" s="28">
        <f t="shared" si="2"/>
        <v>41.537790251473844</v>
      </c>
    </row>
    <row r="7" spans="1:24" x14ac:dyDescent="0.25">
      <c r="A7" s="35" t="s">
        <v>202</v>
      </c>
      <c r="B7" s="31">
        <v>-1</v>
      </c>
      <c r="C7" s="31">
        <v>12</v>
      </c>
      <c r="D7" s="31">
        <v>7</v>
      </c>
      <c r="E7" s="31">
        <v>0</v>
      </c>
      <c r="F7" s="31">
        <v>0</v>
      </c>
      <c r="G7" s="31">
        <v>46058</v>
      </c>
      <c r="H7" s="31">
        <v>1</v>
      </c>
      <c r="I7" s="31">
        <v>46034</v>
      </c>
      <c r="J7" s="31">
        <v>-36.153730205574419</v>
      </c>
      <c r="K7" s="31">
        <v>30.339168132899147</v>
      </c>
      <c r="L7">
        <v>4</v>
      </c>
      <c r="M7" s="21" t="str">
        <f t="shared" si="0"/>
        <v>IBUY US Equity</v>
      </c>
      <c r="N7" s="21" t="str">
        <f>VLOOKUP($M7,SUMMARY!B:D,2,FALSE)</f>
        <v>Online Retail ETF</v>
      </c>
      <c r="O7" s="22">
        <f t="shared" si="1"/>
        <v>-1</v>
      </c>
      <c r="P7" s="22">
        <f t="shared" si="1"/>
        <v>12</v>
      </c>
      <c r="Q7" s="22">
        <f t="shared" si="1"/>
        <v>7</v>
      </c>
      <c r="R7" s="23">
        <f t="shared" si="2"/>
        <v>0</v>
      </c>
      <c r="S7" s="23">
        <f t="shared" si="2"/>
        <v>0</v>
      </c>
      <c r="T7" s="23">
        <f t="shared" si="2"/>
        <v>46058</v>
      </c>
      <c r="U7" s="22">
        <f t="shared" si="2"/>
        <v>1</v>
      </c>
      <c r="V7" s="23">
        <f t="shared" si="2"/>
        <v>46034</v>
      </c>
      <c r="W7" s="28">
        <f t="shared" si="2"/>
        <v>-36.153730205574419</v>
      </c>
      <c r="X7" s="28">
        <f t="shared" si="2"/>
        <v>30.339168132899147</v>
      </c>
    </row>
    <row r="8" spans="1:24" x14ac:dyDescent="0.25">
      <c r="A8" s="35" t="s">
        <v>159</v>
      </c>
      <c r="B8" s="31">
        <v>-1</v>
      </c>
      <c r="C8" s="31">
        <v>9</v>
      </c>
      <c r="D8" s="31">
        <v>7</v>
      </c>
      <c r="E8" s="31">
        <v>0</v>
      </c>
      <c r="F8" s="31">
        <v>0</v>
      </c>
      <c r="G8" s="31">
        <v>46058</v>
      </c>
      <c r="H8" s="31">
        <v>1</v>
      </c>
      <c r="I8" s="31">
        <v>46036</v>
      </c>
      <c r="J8" s="31">
        <v>-37.033250248495889</v>
      </c>
      <c r="K8" s="31">
        <v>29.459658610522197</v>
      </c>
      <c r="L8">
        <v>5</v>
      </c>
      <c r="M8" s="21" t="str">
        <f t="shared" si="0"/>
        <v>ETHA US Equity</v>
      </c>
      <c r="N8" s="21" t="str">
        <f>VLOOKUP($M8,SUMMARY!B:D,2,FALSE)</f>
        <v>Ethereum Trust ETF</v>
      </c>
      <c r="O8" s="22">
        <f t="shared" si="1"/>
        <v>-1</v>
      </c>
      <c r="P8" s="22">
        <f t="shared" si="1"/>
        <v>9</v>
      </c>
      <c r="Q8" s="22">
        <f t="shared" si="1"/>
        <v>7</v>
      </c>
      <c r="R8" s="23">
        <f t="shared" si="2"/>
        <v>0</v>
      </c>
      <c r="S8" s="23">
        <f t="shared" si="2"/>
        <v>0</v>
      </c>
      <c r="T8" s="23">
        <f t="shared" si="2"/>
        <v>46058</v>
      </c>
      <c r="U8" s="22">
        <f t="shared" si="2"/>
        <v>1</v>
      </c>
      <c r="V8" s="23">
        <f t="shared" si="2"/>
        <v>46036</v>
      </c>
      <c r="W8" s="28">
        <f t="shared" si="2"/>
        <v>-37.033250248495889</v>
      </c>
      <c r="X8" s="28">
        <f t="shared" si="2"/>
        <v>29.459658610522197</v>
      </c>
    </row>
    <row r="9" spans="1:24" x14ac:dyDescent="0.25">
      <c r="A9" s="35" t="s">
        <v>109</v>
      </c>
      <c r="B9" s="31">
        <v>-1</v>
      </c>
      <c r="C9" s="31">
        <v>9</v>
      </c>
      <c r="D9" s="31">
        <v>7</v>
      </c>
      <c r="E9" s="31">
        <v>0</v>
      </c>
      <c r="F9" s="31">
        <v>0</v>
      </c>
      <c r="G9" s="31">
        <v>46058</v>
      </c>
      <c r="H9" s="31">
        <v>1</v>
      </c>
      <c r="I9" s="31">
        <v>46037</v>
      </c>
      <c r="J9" s="31">
        <v>-26.586478727390002</v>
      </c>
      <c r="K9" s="31">
        <v>39.906434407632226</v>
      </c>
      <c r="L9">
        <v>6</v>
      </c>
      <c r="M9" s="21" t="str">
        <f t="shared" si="0"/>
        <v>ARKK US Equity</v>
      </c>
      <c r="N9" s="21" t="str">
        <f>VLOOKUP($M9,SUMMARY!B:D,2,FALSE)</f>
        <v>ARK Innovation ETF</v>
      </c>
      <c r="O9" s="22">
        <f t="shared" si="1"/>
        <v>-1</v>
      </c>
      <c r="P9" s="22">
        <f t="shared" si="1"/>
        <v>9</v>
      </c>
      <c r="Q9" s="22">
        <f t="shared" si="1"/>
        <v>7</v>
      </c>
      <c r="R9" s="23">
        <f t="shared" si="2"/>
        <v>0</v>
      </c>
      <c r="S9" s="23">
        <f t="shared" si="2"/>
        <v>0</v>
      </c>
      <c r="T9" s="23">
        <f t="shared" si="2"/>
        <v>46058</v>
      </c>
      <c r="U9" s="22">
        <f t="shared" si="2"/>
        <v>1</v>
      </c>
      <c r="V9" s="23">
        <f t="shared" si="2"/>
        <v>46037</v>
      </c>
      <c r="W9" s="28">
        <f t="shared" si="2"/>
        <v>-26.586478727390002</v>
      </c>
      <c r="X9" s="28">
        <f t="shared" si="2"/>
        <v>39.906434407632226</v>
      </c>
    </row>
    <row r="10" spans="1:24" x14ac:dyDescent="0.25">
      <c r="A10" s="35" t="s">
        <v>241</v>
      </c>
      <c r="B10" s="31">
        <v>-1</v>
      </c>
      <c r="C10" s="31">
        <v>3</v>
      </c>
      <c r="D10" s="31">
        <v>7</v>
      </c>
      <c r="E10" s="31">
        <v>0</v>
      </c>
      <c r="F10" s="31">
        <v>0</v>
      </c>
      <c r="G10" s="31">
        <v>46057</v>
      </c>
      <c r="H10" s="31">
        <v>1</v>
      </c>
      <c r="I10" s="31">
        <v>46034</v>
      </c>
      <c r="J10" s="31">
        <v>-23.837055579185005</v>
      </c>
      <c r="K10" s="31">
        <v>42.655871543900453</v>
      </c>
      <c r="L10">
        <v>7</v>
      </c>
      <c r="M10" s="21" t="str">
        <f t="shared" si="0"/>
        <v>KWEB US Equity</v>
      </c>
      <c r="N10" s="21" t="str">
        <f>VLOOKUP($M10,SUMMARY!B:D,2,FALSE)</f>
        <v>CSI China Internet ETF</v>
      </c>
      <c r="O10" s="22">
        <f t="shared" si="1"/>
        <v>-1</v>
      </c>
      <c r="P10" s="22">
        <f t="shared" si="1"/>
        <v>3</v>
      </c>
      <c r="Q10" s="22">
        <f t="shared" si="1"/>
        <v>7</v>
      </c>
      <c r="R10" s="23">
        <f t="shared" si="2"/>
        <v>0</v>
      </c>
      <c r="S10" s="23">
        <f t="shared" si="2"/>
        <v>0</v>
      </c>
      <c r="T10" s="23">
        <f t="shared" si="2"/>
        <v>46057</v>
      </c>
      <c r="U10" s="22">
        <f t="shared" si="2"/>
        <v>1</v>
      </c>
      <c r="V10" s="23">
        <f t="shared" si="2"/>
        <v>46034</v>
      </c>
      <c r="W10" s="28">
        <f t="shared" si="2"/>
        <v>-23.837055579185005</v>
      </c>
      <c r="X10" s="28">
        <f t="shared" si="2"/>
        <v>42.655871543900453</v>
      </c>
    </row>
    <row r="11" spans="1:24" x14ac:dyDescent="0.25">
      <c r="A11" s="35" t="s">
        <v>113</v>
      </c>
      <c r="B11" s="31">
        <v>-1</v>
      </c>
      <c r="C11" s="31">
        <v>9</v>
      </c>
      <c r="D11" s="31">
        <v>7</v>
      </c>
      <c r="E11" s="31">
        <v>0</v>
      </c>
      <c r="F11" s="31">
        <v>0</v>
      </c>
      <c r="G11" s="31">
        <v>46058</v>
      </c>
      <c r="H11" s="31">
        <v>1</v>
      </c>
      <c r="I11" s="31">
        <v>46035</v>
      </c>
      <c r="J11" s="31">
        <v>-30.786962102787101</v>
      </c>
      <c r="K11" s="31">
        <v>35.705955956835467</v>
      </c>
      <c r="L11">
        <v>8</v>
      </c>
      <c r="M11" s="21" t="str">
        <f t="shared" si="0"/>
        <v>ARKW US Equity</v>
      </c>
      <c r="N11" s="21" t="str">
        <f>VLOOKUP($M11,SUMMARY!B:D,2,FALSE)</f>
        <v>ARK Next Generation Internet ETF</v>
      </c>
      <c r="O11" s="22">
        <f t="shared" si="1"/>
        <v>-1</v>
      </c>
      <c r="P11" s="22">
        <f t="shared" si="1"/>
        <v>9</v>
      </c>
      <c r="Q11" s="22">
        <f t="shared" si="1"/>
        <v>7</v>
      </c>
      <c r="R11" s="23">
        <f t="shared" si="2"/>
        <v>0</v>
      </c>
      <c r="S11" s="23">
        <f t="shared" si="2"/>
        <v>0</v>
      </c>
      <c r="T11" s="23">
        <f t="shared" si="2"/>
        <v>46058</v>
      </c>
      <c r="U11" s="22">
        <f t="shared" si="2"/>
        <v>1</v>
      </c>
      <c r="V11" s="23">
        <f t="shared" si="2"/>
        <v>46035</v>
      </c>
      <c r="W11" s="28">
        <f t="shared" si="2"/>
        <v>-30.786962102787101</v>
      </c>
      <c r="X11" s="28">
        <f t="shared" si="2"/>
        <v>35.705955956835467</v>
      </c>
    </row>
    <row r="12" spans="1:24" x14ac:dyDescent="0.25">
      <c r="A12" s="35" t="s">
        <v>103</v>
      </c>
      <c r="B12" s="31">
        <v>-1</v>
      </c>
      <c r="C12" s="31">
        <v>9</v>
      </c>
      <c r="D12" s="31">
        <v>7</v>
      </c>
      <c r="E12" s="31">
        <v>0</v>
      </c>
      <c r="F12" s="31">
        <v>0</v>
      </c>
      <c r="G12" s="31">
        <v>46058</v>
      </c>
      <c r="H12" s="31">
        <v>1</v>
      </c>
      <c r="I12" s="31">
        <v>46036</v>
      </c>
      <c r="J12" s="31">
        <v>-35.846729163050142</v>
      </c>
      <c r="K12" s="31">
        <v>30.646179390338133</v>
      </c>
      <c r="L12">
        <v>9</v>
      </c>
      <c r="M12" s="21" t="str">
        <f t="shared" si="0"/>
        <v>ARKB US Equity</v>
      </c>
      <c r="N12" s="21" t="str">
        <f>VLOOKUP($M12,SUMMARY!B:D,2,FALSE)</f>
        <v>ARK 21Shares Bitcoin ETF</v>
      </c>
      <c r="O12" s="22">
        <f t="shared" si="1"/>
        <v>-1</v>
      </c>
      <c r="P12" s="22">
        <f t="shared" si="1"/>
        <v>9</v>
      </c>
      <c r="Q12" s="22">
        <f t="shared" si="1"/>
        <v>7</v>
      </c>
      <c r="R12" s="23">
        <f t="shared" si="2"/>
        <v>0</v>
      </c>
      <c r="S12" s="23">
        <f t="shared" si="2"/>
        <v>0</v>
      </c>
      <c r="T12" s="23">
        <f t="shared" si="2"/>
        <v>46058</v>
      </c>
      <c r="U12" s="22">
        <f t="shared" si="2"/>
        <v>1</v>
      </c>
      <c r="V12" s="23">
        <f t="shared" si="2"/>
        <v>46036</v>
      </c>
      <c r="W12" s="28">
        <f t="shared" si="2"/>
        <v>-35.846729163050142</v>
      </c>
      <c r="X12" s="28">
        <f t="shared" si="2"/>
        <v>30.646179390338133</v>
      </c>
    </row>
    <row r="13" spans="1:24" x14ac:dyDescent="0.25">
      <c r="A13" s="35" t="s">
        <v>124</v>
      </c>
      <c r="B13" s="31">
        <v>-1</v>
      </c>
      <c r="C13" s="31">
        <v>12</v>
      </c>
      <c r="D13" s="31">
        <v>7</v>
      </c>
      <c r="E13" s="31">
        <v>0</v>
      </c>
      <c r="F13" s="31">
        <v>0</v>
      </c>
      <c r="G13" s="31">
        <v>46058</v>
      </c>
      <c r="H13" s="31">
        <v>1</v>
      </c>
      <c r="I13" s="31">
        <v>46038</v>
      </c>
      <c r="J13" s="31">
        <v>-22.440482910853383</v>
      </c>
      <c r="K13" s="31">
        <v>44.05242746190234</v>
      </c>
      <c r="L13">
        <v>10</v>
      </c>
      <c r="M13" s="21" t="str">
        <f t="shared" si="0"/>
        <v>BKCH US Equity</v>
      </c>
      <c r="N13" s="21" t="str">
        <f>VLOOKUP($M13,SUMMARY!B:D,2,FALSE)</f>
        <v>Blockchain ETF</v>
      </c>
      <c r="O13" s="22">
        <f t="shared" si="1"/>
        <v>-1</v>
      </c>
      <c r="P13" s="22">
        <f t="shared" si="1"/>
        <v>12</v>
      </c>
      <c r="Q13" s="22">
        <f t="shared" si="1"/>
        <v>7</v>
      </c>
      <c r="R13" s="23">
        <f t="shared" si="2"/>
        <v>0</v>
      </c>
      <c r="S13" s="23">
        <f t="shared" si="2"/>
        <v>0</v>
      </c>
      <c r="T13" s="23">
        <f t="shared" si="2"/>
        <v>46058</v>
      </c>
      <c r="U13" s="22">
        <f t="shared" si="2"/>
        <v>1</v>
      </c>
      <c r="V13" s="23">
        <f t="shared" si="2"/>
        <v>46038</v>
      </c>
      <c r="W13" s="28">
        <f t="shared" si="2"/>
        <v>-22.440482910853383</v>
      </c>
      <c r="X13" s="28">
        <f t="shared" si="2"/>
        <v>44.05242746190234</v>
      </c>
    </row>
    <row r="14" spans="1:24" x14ac:dyDescent="0.25">
      <c r="A14" s="35" t="s">
        <v>186</v>
      </c>
      <c r="B14" s="31">
        <v>-1</v>
      </c>
      <c r="C14" s="31">
        <v>9</v>
      </c>
      <c r="D14" s="31">
        <v>7</v>
      </c>
      <c r="E14" s="31">
        <v>0</v>
      </c>
      <c r="F14" s="31">
        <v>0</v>
      </c>
      <c r="G14" s="31">
        <v>46058</v>
      </c>
      <c r="H14" s="31">
        <v>1</v>
      </c>
      <c r="I14" s="31">
        <v>46034</v>
      </c>
      <c r="J14" s="31">
        <v>-35.614462372557838</v>
      </c>
      <c r="K14" s="31">
        <v>30.878495141041313</v>
      </c>
      <c r="L14">
        <v>11</v>
      </c>
      <c r="M14" s="21" t="str">
        <f t="shared" si="0"/>
        <v>FINX US Equity</v>
      </c>
      <c r="N14" s="21" t="str">
        <f>VLOOKUP($M14,SUMMARY!B:D,2,FALSE)</f>
        <v>FinTech ETF</v>
      </c>
      <c r="O14" s="22">
        <f t="shared" si="1"/>
        <v>-1</v>
      </c>
      <c r="P14" s="22">
        <f t="shared" si="1"/>
        <v>9</v>
      </c>
      <c r="Q14" s="22">
        <f t="shared" si="1"/>
        <v>7</v>
      </c>
      <c r="R14" s="23">
        <f t="shared" si="2"/>
        <v>0</v>
      </c>
      <c r="S14" s="23">
        <f t="shared" si="2"/>
        <v>0</v>
      </c>
      <c r="T14" s="23">
        <f t="shared" si="2"/>
        <v>46058</v>
      </c>
      <c r="U14" s="22">
        <f t="shared" si="2"/>
        <v>1</v>
      </c>
      <c r="V14" s="23">
        <f t="shared" si="2"/>
        <v>46034</v>
      </c>
      <c r="W14" s="28">
        <f t="shared" si="2"/>
        <v>-35.614462372557838</v>
      </c>
      <c r="X14" s="28">
        <f t="shared" si="2"/>
        <v>30.878495141041313</v>
      </c>
    </row>
    <row r="15" spans="1:24" x14ac:dyDescent="0.25">
      <c r="A15" s="35" t="s">
        <v>126</v>
      </c>
      <c r="B15" s="31">
        <v>-1</v>
      </c>
      <c r="C15" s="31">
        <v>12</v>
      </c>
      <c r="D15" s="31">
        <v>7</v>
      </c>
      <c r="E15" s="31">
        <v>0</v>
      </c>
      <c r="F15" s="31">
        <v>0</v>
      </c>
      <c r="G15" s="31">
        <v>46058</v>
      </c>
      <c r="H15" s="31">
        <v>1</v>
      </c>
      <c r="I15" s="31">
        <v>46038</v>
      </c>
      <c r="J15" s="31">
        <v>-24.884781265703594</v>
      </c>
      <c r="K15" s="31">
        <v>41.608129545089554</v>
      </c>
      <c r="L15">
        <v>12</v>
      </c>
      <c r="M15" s="21" t="str">
        <f t="shared" si="0"/>
        <v>BLOK US Equity</v>
      </c>
      <c r="N15" s="21" t="str">
        <f>VLOOKUP($M15,SUMMARY!B:D,2,FALSE)</f>
        <v>Amplify Blockchain Technology ETF</v>
      </c>
      <c r="O15" s="22">
        <f t="shared" si="1"/>
        <v>-1</v>
      </c>
      <c r="P15" s="22">
        <f t="shared" si="1"/>
        <v>12</v>
      </c>
      <c r="Q15" s="22">
        <f t="shared" si="1"/>
        <v>7</v>
      </c>
      <c r="R15" s="23">
        <f t="shared" si="2"/>
        <v>0</v>
      </c>
      <c r="S15" s="23">
        <f t="shared" si="2"/>
        <v>0</v>
      </c>
      <c r="T15" s="23">
        <f t="shared" si="2"/>
        <v>46058</v>
      </c>
      <c r="U15" s="22">
        <f t="shared" si="2"/>
        <v>1</v>
      </c>
      <c r="V15" s="23">
        <f t="shared" si="2"/>
        <v>46038</v>
      </c>
      <c r="W15" s="28">
        <f t="shared" si="2"/>
        <v>-24.884781265703594</v>
      </c>
      <c r="X15" s="28">
        <f t="shared" si="2"/>
        <v>41.608129545089554</v>
      </c>
    </row>
    <row r="16" spans="1:24" x14ac:dyDescent="0.25">
      <c r="A16" s="35" t="s">
        <v>206</v>
      </c>
      <c r="B16" s="31">
        <v>-1</v>
      </c>
      <c r="C16" s="31">
        <v>12</v>
      </c>
      <c r="D16" s="31">
        <v>7</v>
      </c>
      <c r="E16" s="31">
        <v>0</v>
      </c>
      <c r="F16" s="31">
        <v>0</v>
      </c>
      <c r="G16" s="31">
        <v>46058</v>
      </c>
      <c r="H16" s="31">
        <v>1</v>
      </c>
      <c r="I16" s="31">
        <v>46034</v>
      </c>
      <c r="J16" s="31">
        <v>-34.345021431863799</v>
      </c>
      <c r="K16" s="31">
        <v>32.147897635988798</v>
      </c>
      <c r="L16">
        <v>13</v>
      </c>
      <c r="M16" s="21" t="str">
        <f t="shared" si="0"/>
        <v>IGV US Equity</v>
      </c>
      <c r="N16" s="21" t="str">
        <f>VLOOKUP($M16,SUMMARY!B:D,2,FALSE)</f>
        <v>Expanded Tech-Software Sector ETF</v>
      </c>
      <c r="O16" s="22">
        <f t="shared" si="1"/>
        <v>-1</v>
      </c>
      <c r="P16" s="22">
        <f t="shared" si="1"/>
        <v>12</v>
      </c>
      <c r="Q16" s="22">
        <f t="shared" si="1"/>
        <v>7</v>
      </c>
      <c r="R16" s="23">
        <f t="shared" si="2"/>
        <v>0</v>
      </c>
      <c r="S16" s="23">
        <f t="shared" si="2"/>
        <v>0</v>
      </c>
      <c r="T16" s="23">
        <f t="shared" si="2"/>
        <v>46058</v>
      </c>
      <c r="U16" s="22">
        <f t="shared" si="2"/>
        <v>1</v>
      </c>
      <c r="V16" s="23">
        <f t="shared" si="2"/>
        <v>46034</v>
      </c>
      <c r="W16" s="28">
        <f t="shared" si="2"/>
        <v>-34.345021431863799</v>
      </c>
      <c r="X16" s="28">
        <f t="shared" si="2"/>
        <v>32.147897635988798</v>
      </c>
    </row>
    <row r="17" spans="1:24" x14ac:dyDescent="0.25">
      <c r="A17" s="35" t="s">
        <v>131</v>
      </c>
      <c r="B17" s="31">
        <v>-1</v>
      </c>
      <c r="C17" s="31">
        <v>12</v>
      </c>
      <c r="D17" s="31">
        <v>7</v>
      </c>
      <c r="E17" s="31">
        <v>0</v>
      </c>
      <c r="F17" s="31">
        <v>46052</v>
      </c>
      <c r="G17" s="31">
        <v>46058</v>
      </c>
      <c r="H17" s="31">
        <v>1</v>
      </c>
      <c r="I17" s="31">
        <v>46035</v>
      </c>
      <c r="J17" s="31">
        <v>-26.946776352499178</v>
      </c>
      <c r="K17" s="31">
        <v>39.546141511135396</v>
      </c>
      <c r="L17">
        <v>14</v>
      </c>
      <c r="M17" s="21" t="str">
        <f t="shared" si="0"/>
        <v>BUG US Equity</v>
      </c>
      <c r="N17" s="21" t="str">
        <f>VLOOKUP($M17,SUMMARY!B:D,2,FALSE)</f>
        <v>Cybersecurity ETF</v>
      </c>
      <c r="O17" s="22">
        <f t="shared" si="1"/>
        <v>-1</v>
      </c>
      <c r="P17" s="22">
        <f t="shared" si="1"/>
        <v>12</v>
      </c>
      <c r="Q17" s="22">
        <f t="shared" si="1"/>
        <v>7</v>
      </c>
      <c r="R17" s="23">
        <f t="shared" si="2"/>
        <v>0</v>
      </c>
      <c r="S17" s="23">
        <f t="shared" si="2"/>
        <v>46052</v>
      </c>
      <c r="T17" s="23">
        <f t="shared" si="2"/>
        <v>46058</v>
      </c>
      <c r="U17" s="22">
        <f t="shared" si="2"/>
        <v>1</v>
      </c>
      <c r="V17" s="23">
        <f t="shared" si="2"/>
        <v>46035</v>
      </c>
      <c r="W17" s="28">
        <f t="shared" si="2"/>
        <v>-26.946776352499178</v>
      </c>
      <c r="X17" s="28">
        <f t="shared" si="2"/>
        <v>39.546141511135396</v>
      </c>
    </row>
    <row r="18" spans="1:24" x14ac:dyDescent="0.25">
      <c r="A18" s="35" t="s">
        <v>246</v>
      </c>
      <c r="B18" s="31">
        <v>-1</v>
      </c>
      <c r="C18" s="31">
        <v>12</v>
      </c>
      <c r="D18" s="31">
        <v>7</v>
      </c>
      <c r="E18" s="31">
        <v>0</v>
      </c>
      <c r="F18" s="31">
        <v>0</v>
      </c>
      <c r="G18" s="31">
        <v>46058</v>
      </c>
      <c r="H18" s="31">
        <v>1</v>
      </c>
      <c r="I18" s="31">
        <v>46037</v>
      </c>
      <c r="J18" s="31">
        <v>-31.415559616504254</v>
      </c>
      <c r="K18" s="31">
        <v>35.077342904261073</v>
      </c>
      <c r="L18">
        <v>15</v>
      </c>
      <c r="M18" s="21" t="str">
        <f t="shared" si="0"/>
        <v>METV US Equity</v>
      </c>
      <c r="N18" s="21" t="str">
        <f>VLOOKUP($M18,SUMMARY!B:D,2,FALSE)</f>
        <v>Roundhill Ball Metaverse ETF</v>
      </c>
      <c r="O18" s="22">
        <f t="shared" si="1"/>
        <v>-1</v>
      </c>
      <c r="P18" s="22">
        <f t="shared" si="1"/>
        <v>12</v>
      </c>
      <c r="Q18" s="22">
        <f t="shared" si="1"/>
        <v>7</v>
      </c>
      <c r="R18" s="23">
        <f t="shared" si="2"/>
        <v>0</v>
      </c>
      <c r="S18" s="23">
        <f t="shared" si="2"/>
        <v>0</v>
      </c>
      <c r="T18" s="23">
        <f t="shared" si="2"/>
        <v>46058</v>
      </c>
      <c r="U18" s="22">
        <f t="shared" si="2"/>
        <v>1</v>
      </c>
      <c r="V18" s="23">
        <f t="shared" si="2"/>
        <v>46037</v>
      </c>
      <c r="W18" s="28">
        <f t="shared" si="2"/>
        <v>-31.415559616504254</v>
      </c>
      <c r="X18" s="28">
        <f t="shared" si="2"/>
        <v>35.077342904261073</v>
      </c>
    </row>
    <row r="19" spans="1:24" x14ac:dyDescent="0.25">
      <c r="A19" s="35" t="s">
        <v>267</v>
      </c>
      <c r="B19" s="31">
        <v>-1</v>
      </c>
      <c r="C19" s="31">
        <v>12</v>
      </c>
      <c r="D19" s="31">
        <v>7</v>
      </c>
      <c r="E19" s="31">
        <v>0</v>
      </c>
      <c r="F19" s="31">
        <v>0</v>
      </c>
      <c r="G19" s="31">
        <v>46058</v>
      </c>
      <c r="H19" s="31">
        <v>1</v>
      </c>
      <c r="I19" s="31">
        <v>46034</v>
      </c>
      <c r="J19" s="31">
        <v>-25.808288175601561</v>
      </c>
      <c r="K19" s="31">
        <v>40.684635004062365</v>
      </c>
      <c r="L19">
        <v>16</v>
      </c>
      <c r="M19" s="21" t="str">
        <f t="shared" si="0"/>
        <v>SCHG US Equity</v>
      </c>
      <c r="N19" s="21" t="str">
        <f>VLOOKUP($M19,SUMMARY!B:D,2,FALSE)</f>
        <v>U.S. Large-Cap Growth ETF</v>
      </c>
      <c r="O19" s="22">
        <f t="shared" si="1"/>
        <v>-1</v>
      </c>
      <c r="P19" s="22">
        <f t="shared" si="1"/>
        <v>12</v>
      </c>
      <c r="Q19" s="22">
        <f t="shared" si="1"/>
        <v>7</v>
      </c>
      <c r="R19" s="23">
        <f t="shared" si="2"/>
        <v>0</v>
      </c>
      <c r="S19" s="23">
        <f t="shared" si="2"/>
        <v>0</v>
      </c>
      <c r="T19" s="23">
        <f t="shared" si="2"/>
        <v>46058</v>
      </c>
      <c r="U19" s="22">
        <f t="shared" si="2"/>
        <v>1</v>
      </c>
      <c r="V19" s="23">
        <f t="shared" si="2"/>
        <v>46034</v>
      </c>
      <c r="W19" s="28">
        <f t="shared" si="2"/>
        <v>-25.808288175601561</v>
      </c>
      <c r="X19" s="28">
        <f t="shared" si="2"/>
        <v>40.684635004062365</v>
      </c>
    </row>
    <row r="20" spans="1:24" x14ac:dyDescent="0.25">
      <c r="A20" s="35" t="s">
        <v>105</v>
      </c>
      <c r="B20" s="31">
        <v>-1</v>
      </c>
      <c r="C20" s="31">
        <v>6</v>
      </c>
      <c r="D20" s="31">
        <v>7</v>
      </c>
      <c r="E20" s="31">
        <v>0</v>
      </c>
      <c r="F20" s="31">
        <v>0</v>
      </c>
      <c r="G20" s="31">
        <v>46058</v>
      </c>
      <c r="H20" s="31">
        <v>1</v>
      </c>
      <c r="I20" s="31">
        <v>46035</v>
      </c>
      <c r="J20" s="31">
        <v>-33.635850267249594</v>
      </c>
      <c r="K20" s="31">
        <v>32.857029091378735</v>
      </c>
      <c r="L20">
        <v>17</v>
      </c>
      <c r="M20" s="21" t="str">
        <f t="shared" si="0"/>
        <v>ARKF US Equity</v>
      </c>
      <c r="N20" s="21" t="str">
        <f>VLOOKUP($M20,SUMMARY!B:D,2,FALSE)</f>
        <v>ARK Fintech Innovation ETF</v>
      </c>
      <c r="O20" s="22">
        <f t="shared" ref="O20:X45" si="3">B20</f>
        <v>-1</v>
      </c>
      <c r="P20" s="22">
        <f t="shared" si="3"/>
        <v>6</v>
      </c>
      <c r="Q20" s="22">
        <f t="shared" si="3"/>
        <v>7</v>
      </c>
      <c r="R20" s="23">
        <f t="shared" si="3"/>
        <v>0</v>
      </c>
      <c r="S20" s="23">
        <f t="shared" si="3"/>
        <v>0</v>
      </c>
      <c r="T20" s="23">
        <f t="shared" si="3"/>
        <v>46058</v>
      </c>
      <c r="U20" s="22">
        <f t="shared" si="3"/>
        <v>1</v>
      </c>
      <c r="V20" s="23">
        <f t="shared" si="3"/>
        <v>46035</v>
      </c>
      <c r="W20" s="28">
        <f t="shared" si="3"/>
        <v>-33.635850267249594</v>
      </c>
      <c r="X20" s="28">
        <f t="shared" si="3"/>
        <v>32.857029091378735</v>
      </c>
    </row>
    <row r="21" spans="1:24" x14ac:dyDescent="0.25">
      <c r="A21" s="35" t="s">
        <v>274</v>
      </c>
      <c r="B21" s="31">
        <v>-1</v>
      </c>
      <c r="C21" s="31">
        <v>12</v>
      </c>
      <c r="D21" s="31">
        <v>7</v>
      </c>
      <c r="E21" s="31">
        <v>0</v>
      </c>
      <c r="F21" s="31">
        <v>0</v>
      </c>
      <c r="G21" s="31">
        <v>46058</v>
      </c>
      <c r="H21" s="31">
        <v>1</v>
      </c>
      <c r="I21" s="31">
        <v>46035</v>
      </c>
      <c r="J21" s="31">
        <v>-26.454943764384097</v>
      </c>
      <c r="K21" s="31">
        <v>40.037963082372151</v>
      </c>
      <c r="L21">
        <v>18</v>
      </c>
      <c r="M21" s="21" t="str">
        <f t="shared" si="0"/>
        <v>SKYY US Equity</v>
      </c>
      <c r="N21" s="21" t="str">
        <f>VLOOKUP($M21,SUMMARY!B:D,2,FALSE)</f>
        <v>First Trust Cloud Computing ETF</v>
      </c>
      <c r="O21" s="22">
        <f t="shared" si="3"/>
        <v>-1</v>
      </c>
      <c r="P21" s="22">
        <f t="shared" si="3"/>
        <v>12</v>
      </c>
      <c r="Q21" s="22">
        <f t="shared" si="3"/>
        <v>7</v>
      </c>
      <c r="R21" s="23">
        <f t="shared" si="3"/>
        <v>0</v>
      </c>
      <c r="S21" s="23">
        <f t="shared" si="3"/>
        <v>0</v>
      </c>
      <c r="T21" s="23">
        <f t="shared" si="3"/>
        <v>46058</v>
      </c>
      <c r="U21" s="22">
        <f t="shared" si="3"/>
        <v>1</v>
      </c>
      <c r="V21" s="23">
        <f t="shared" si="3"/>
        <v>46035</v>
      </c>
      <c r="W21" s="28">
        <f t="shared" si="3"/>
        <v>-26.454943764384097</v>
      </c>
      <c r="X21" s="28">
        <f t="shared" si="3"/>
        <v>40.037963082372151</v>
      </c>
    </row>
    <row r="22" spans="1:24" x14ac:dyDescent="0.25">
      <c r="A22" s="35" t="s">
        <v>286</v>
      </c>
      <c r="B22" s="31">
        <v>-1</v>
      </c>
      <c r="C22" s="31">
        <v>3</v>
      </c>
      <c r="D22" s="31">
        <v>7</v>
      </c>
      <c r="E22" s="31">
        <v>0</v>
      </c>
      <c r="F22" s="31">
        <v>0</v>
      </c>
      <c r="G22" s="31">
        <v>46058</v>
      </c>
      <c r="H22" s="31">
        <v>1</v>
      </c>
      <c r="I22" s="31">
        <v>46034</v>
      </c>
      <c r="J22" s="31">
        <v>-22.435239141328267</v>
      </c>
      <c r="K22" s="31">
        <v>44.057671179456683</v>
      </c>
      <c r="L22">
        <v>19</v>
      </c>
      <c r="M22" s="21" t="str">
        <f t="shared" si="0"/>
        <v>TIGR US Equity</v>
      </c>
      <c r="N22" s="21" t="str">
        <f>VLOOKUP($M22,SUMMARY!B:D,2,FALSE)</f>
        <v>Up Fintech Holding Ltd ETF</v>
      </c>
      <c r="O22" s="22">
        <f t="shared" si="3"/>
        <v>-1</v>
      </c>
      <c r="P22" s="22">
        <f t="shared" si="3"/>
        <v>3</v>
      </c>
      <c r="Q22" s="22">
        <f t="shared" si="3"/>
        <v>7</v>
      </c>
      <c r="R22" s="23">
        <f t="shared" si="3"/>
        <v>0</v>
      </c>
      <c r="S22" s="23">
        <f t="shared" si="3"/>
        <v>0</v>
      </c>
      <c r="T22" s="23">
        <f t="shared" si="3"/>
        <v>46058</v>
      </c>
      <c r="U22" s="22">
        <f t="shared" si="3"/>
        <v>1</v>
      </c>
      <c r="V22" s="23">
        <f t="shared" si="3"/>
        <v>46034</v>
      </c>
      <c r="W22" s="28">
        <f t="shared" si="3"/>
        <v>-22.435239141328267</v>
      </c>
      <c r="X22" s="28">
        <f t="shared" si="3"/>
        <v>44.057671179456683</v>
      </c>
    </row>
    <row r="23" spans="1:24" x14ac:dyDescent="0.25">
      <c r="A23" s="35" t="s">
        <v>138</v>
      </c>
      <c r="B23" s="31">
        <v>-1</v>
      </c>
      <c r="C23" s="31">
        <v>12</v>
      </c>
      <c r="D23" s="31">
        <v>7</v>
      </c>
      <c r="E23" s="31">
        <v>0</v>
      </c>
      <c r="F23" s="31">
        <v>0</v>
      </c>
      <c r="G23" s="31">
        <v>46059</v>
      </c>
      <c r="H23" s="31">
        <v>1</v>
      </c>
      <c r="I23" s="31">
        <v>46034</v>
      </c>
      <c r="J23" s="31">
        <v>-32.983247242457949</v>
      </c>
      <c r="K23" s="31">
        <v>33.509664341205308</v>
      </c>
      <c r="L23">
        <v>20</v>
      </c>
      <c r="M23" s="21" t="str">
        <f t="shared" si="0"/>
        <v>CLOU US Equity</v>
      </c>
      <c r="N23" s="21" t="str">
        <f>VLOOKUP($M23,SUMMARY!B:D,2,FALSE)</f>
        <v>Cloud Computing ETF</v>
      </c>
      <c r="O23" s="22">
        <f t="shared" si="3"/>
        <v>-1</v>
      </c>
      <c r="P23" s="22">
        <f t="shared" si="3"/>
        <v>12</v>
      </c>
      <c r="Q23" s="22">
        <f t="shared" si="3"/>
        <v>7</v>
      </c>
      <c r="R23" s="23">
        <f t="shared" si="3"/>
        <v>0</v>
      </c>
      <c r="S23" s="23">
        <f t="shared" si="3"/>
        <v>0</v>
      </c>
      <c r="T23" s="23">
        <f t="shared" si="3"/>
        <v>46059</v>
      </c>
      <c r="U23" s="22">
        <f t="shared" si="3"/>
        <v>1</v>
      </c>
      <c r="V23" s="23">
        <f t="shared" si="3"/>
        <v>46034</v>
      </c>
      <c r="W23" s="28">
        <f t="shared" si="3"/>
        <v>-32.983247242457949</v>
      </c>
      <c r="X23" s="28">
        <f t="shared" si="3"/>
        <v>33.509664341205308</v>
      </c>
    </row>
    <row r="24" spans="1:24" x14ac:dyDescent="0.25">
      <c r="A24" s="35" t="s">
        <v>152</v>
      </c>
      <c r="B24" s="31">
        <v>-1</v>
      </c>
      <c r="C24" s="31">
        <v>9</v>
      </c>
      <c r="D24" s="31">
        <v>7</v>
      </c>
      <c r="E24" s="31">
        <v>0</v>
      </c>
      <c r="F24" s="31">
        <v>0</v>
      </c>
      <c r="G24" s="31">
        <v>46058</v>
      </c>
      <c r="H24" s="31">
        <v>1</v>
      </c>
      <c r="I24" s="31">
        <v>46034</v>
      </c>
      <c r="J24" s="31">
        <v>-32.726931382043546</v>
      </c>
      <c r="K24" s="31">
        <v>33.766011015284406</v>
      </c>
      <c r="L24">
        <v>21</v>
      </c>
      <c r="M24" s="21" t="str">
        <f t="shared" si="0"/>
        <v>EBIZ US Equity</v>
      </c>
      <c r="N24" s="21" t="str">
        <f>VLOOKUP($M24,SUMMARY!B:D,2,FALSE)</f>
        <v>E-Commerce ETF</v>
      </c>
      <c r="O24" s="22">
        <f t="shared" si="3"/>
        <v>-1</v>
      </c>
      <c r="P24" s="22">
        <f t="shared" si="3"/>
        <v>9</v>
      </c>
      <c r="Q24" s="22">
        <f t="shared" si="3"/>
        <v>7</v>
      </c>
      <c r="R24" s="23">
        <f t="shared" si="3"/>
        <v>0</v>
      </c>
      <c r="S24" s="23">
        <f t="shared" si="3"/>
        <v>0</v>
      </c>
      <c r="T24" s="23">
        <f t="shared" si="3"/>
        <v>46058</v>
      </c>
      <c r="U24" s="22">
        <f t="shared" si="3"/>
        <v>1</v>
      </c>
      <c r="V24" s="23">
        <f t="shared" si="3"/>
        <v>46034</v>
      </c>
      <c r="W24" s="28">
        <f t="shared" si="3"/>
        <v>-32.726931382043546</v>
      </c>
      <c r="X24" s="28">
        <f t="shared" si="3"/>
        <v>33.766011015284406</v>
      </c>
    </row>
    <row r="25" spans="1:24" x14ac:dyDescent="0.25">
      <c r="A25" s="35" t="s">
        <v>201</v>
      </c>
      <c r="B25" s="31">
        <v>-1</v>
      </c>
      <c r="C25" s="31">
        <v>9</v>
      </c>
      <c r="D25" s="31">
        <v>7</v>
      </c>
      <c r="E25" s="31">
        <v>0</v>
      </c>
      <c r="F25" s="31">
        <v>0</v>
      </c>
      <c r="G25" s="31">
        <v>46058</v>
      </c>
      <c r="H25" s="31">
        <v>1</v>
      </c>
      <c r="I25" s="31">
        <v>46036</v>
      </c>
      <c r="J25" s="31">
        <v>-35.814767733791726</v>
      </c>
      <c r="K25" s="31">
        <v>30.678143315316959</v>
      </c>
      <c r="L25">
        <v>22</v>
      </c>
      <c r="M25" s="21" t="str">
        <f t="shared" si="0"/>
        <v>IBIT US Equity</v>
      </c>
      <c r="N25" s="21" t="str">
        <f>VLOOKUP($M25,SUMMARY!B:D,2,FALSE)</f>
        <v>Bitcoin Trust ETF</v>
      </c>
      <c r="O25" s="22">
        <f t="shared" si="3"/>
        <v>-1</v>
      </c>
      <c r="P25" s="22">
        <f t="shared" si="3"/>
        <v>9</v>
      </c>
      <c r="Q25" s="22">
        <f t="shared" si="3"/>
        <v>7</v>
      </c>
      <c r="R25" s="23">
        <f t="shared" si="3"/>
        <v>0</v>
      </c>
      <c r="S25" s="23">
        <f t="shared" si="3"/>
        <v>0</v>
      </c>
      <c r="T25" s="23">
        <f t="shared" si="3"/>
        <v>46058</v>
      </c>
      <c r="U25" s="22">
        <f t="shared" si="3"/>
        <v>1</v>
      </c>
      <c r="V25" s="23">
        <f t="shared" si="3"/>
        <v>46036</v>
      </c>
      <c r="W25" s="28">
        <f t="shared" si="3"/>
        <v>-35.814767733791726</v>
      </c>
      <c r="X25" s="28">
        <f t="shared" si="3"/>
        <v>30.678143315316959</v>
      </c>
    </row>
    <row r="26" spans="1:24" x14ac:dyDescent="0.25">
      <c r="A26" s="35" t="s">
        <v>285</v>
      </c>
      <c r="B26" s="31">
        <v>-1</v>
      </c>
      <c r="C26" s="31">
        <v>6</v>
      </c>
      <c r="D26" s="31">
        <v>6</v>
      </c>
      <c r="E26" s="31">
        <v>0</v>
      </c>
      <c r="F26" s="31">
        <v>0</v>
      </c>
      <c r="G26" s="31">
        <v>45987</v>
      </c>
      <c r="H26" s="31">
        <v>1</v>
      </c>
      <c r="I26" s="31">
        <v>46042</v>
      </c>
      <c r="J26" s="31">
        <v>-26.180884586349833</v>
      </c>
      <c r="K26" s="31">
        <v>40.312004320609759</v>
      </c>
      <c r="L26">
        <v>23</v>
      </c>
      <c r="M26" s="21" t="str">
        <f t="shared" si="0"/>
        <v>TBT US Equity</v>
      </c>
      <c r="N26" s="21" t="str">
        <f>VLOOKUP($M26,SUMMARY!B:D,2,FALSE)</f>
        <v>UltraShort 20+ Year Treasury ETF</v>
      </c>
      <c r="O26" s="22">
        <f t="shared" si="3"/>
        <v>-1</v>
      </c>
      <c r="P26" s="22">
        <f t="shared" si="3"/>
        <v>6</v>
      </c>
      <c r="Q26" s="22">
        <f t="shared" si="3"/>
        <v>6</v>
      </c>
      <c r="R26" s="23">
        <f t="shared" si="3"/>
        <v>0</v>
      </c>
      <c r="S26" s="23">
        <f t="shared" si="3"/>
        <v>0</v>
      </c>
      <c r="T26" s="23">
        <f t="shared" si="3"/>
        <v>45987</v>
      </c>
      <c r="U26" s="22">
        <f t="shared" si="3"/>
        <v>1</v>
      </c>
      <c r="V26" s="23">
        <f t="shared" si="3"/>
        <v>46042</v>
      </c>
      <c r="W26" s="28">
        <f t="shared" si="3"/>
        <v>-26.180884586349833</v>
      </c>
      <c r="X26" s="28">
        <f t="shared" si="3"/>
        <v>40.312004320609759</v>
      </c>
    </row>
    <row r="27" spans="1:24" x14ac:dyDescent="0.25">
      <c r="A27" s="35" t="s">
        <v>318</v>
      </c>
      <c r="B27" s="31">
        <v>-1</v>
      </c>
      <c r="C27" s="31">
        <v>6</v>
      </c>
      <c r="D27" s="31">
        <v>6</v>
      </c>
      <c r="E27" s="31">
        <v>0</v>
      </c>
      <c r="F27" s="31">
        <v>0</v>
      </c>
      <c r="G27" s="31">
        <v>45981</v>
      </c>
      <c r="H27" s="31">
        <v>1</v>
      </c>
      <c r="I27" s="31">
        <v>46034</v>
      </c>
      <c r="J27" s="31">
        <v>-19.744760805096647</v>
      </c>
      <c r="K27" s="31">
        <v>46.748142960249098</v>
      </c>
      <c r="L27">
        <v>24</v>
      </c>
      <c r="M27" s="21" t="str">
        <f t="shared" si="0"/>
        <v>XLF US Equity</v>
      </c>
      <c r="N27" s="21" t="str">
        <f>VLOOKUP($M27,SUMMARY!B:D,2,FALSE)</f>
        <v>Financial Select SPDR Fund</v>
      </c>
      <c r="O27" s="22">
        <f t="shared" si="3"/>
        <v>-1</v>
      </c>
      <c r="P27" s="22">
        <f t="shared" si="3"/>
        <v>6</v>
      </c>
      <c r="Q27" s="22">
        <f t="shared" si="3"/>
        <v>6</v>
      </c>
      <c r="R27" s="23">
        <f t="shared" si="3"/>
        <v>0</v>
      </c>
      <c r="S27" s="23">
        <f t="shared" si="3"/>
        <v>0</v>
      </c>
      <c r="T27" s="23">
        <f t="shared" si="3"/>
        <v>45981</v>
      </c>
      <c r="U27" s="22">
        <f t="shared" si="3"/>
        <v>1</v>
      </c>
      <c r="V27" s="23">
        <f t="shared" si="3"/>
        <v>46034</v>
      </c>
      <c r="W27" s="28">
        <f t="shared" si="3"/>
        <v>-19.744760805096647</v>
      </c>
      <c r="X27" s="28">
        <f t="shared" si="3"/>
        <v>46.748142960249098</v>
      </c>
    </row>
    <row r="28" spans="1:24" x14ac:dyDescent="0.25">
      <c r="A28" s="35" t="s">
        <v>305</v>
      </c>
      <c r="B28" s="31">
        <v>-1</v>
      </c>
      <c r="C28" s="31">
        <v>9</v>
      </c>
      <c r="D28" s="31">
        <v>6</v>
      </c>
      <c r="E28" s="31">
        <v>0</v>
      </c>
      <c r="F28" s="31">
        <v>46014</v>
      </c>
      <c r="G28" s="31">
        <v>46031</v>
      </c>
      <c r="H28" s="31">
        <v>1</v>
      </c>
      <c r="I28" s="31">
        <v>46042</v>
      </c>
      <c r="J28" s="31">
        <v>-17.676895005819787</v>
      </c>
      <c r="K28" s="31">
        <v>48.81601464015084</v>
      </c>
      <c r="L28">
        <v>25</v>
      </c>
      <c r="M28" s="21" t="str">
        <f t="shared" si="0"/>
        <v>VXX US Equity</v>
      </c>
      <c r="N28" s="21" t="str">
        <f>VLOOKUP($M28,SUMMARY!B:D,2,FALSE)</f>
        <v>VIX Short-Term Futures ETN</v>
      </c>
      <c r="O28" s="22">
        <f t="shared" si="3"/>
        <v>-1</v>
      </c>
      <c r="P28" s="22">
        <f t="shared" si="3"/>
        <v>9</v>
      </c>
      <c r="Q28" s="22">
        <f t="shared" si="3"/>
        <v>6</v>
      </c>
      <c r="R28" s="23">
        <f t="shared" si="3"/>
        <v>0</v>
      </c>
      <c r="S28" s="23">
        <f t="shared" si="3"/>
        <v>46014</v>
      </c>
      <c r="T28" s="23">
        <f t="shared" si="3"/>
        <v>46031</v>
      </c>
      <c r="U28" s="22">
        <f t="shared" si="3"/>
        <v>1</v>
      </c>
      <c r="V28" s="23">
        <f t="shared" si="3"/>
        <v>46042</v>
      </c>
      <c r="W28" s="28">
        <f t="shared" si="3"/>
        <v>-17.676895005819787</v>
      </c>
      <c r="X28" s="28">
        <f t="shared" si="3"/>
        <v>48.81601464015084</v>
      </c>
    </row>
    <row r="29" spans="1:24" x14ac:dyDescent="0.25">
      <c r="A29" s="35" t="s">
        <v>111</v>
      </c>
      <c r="B29" s="31">
        <v>5</v>
      </c>
      <c r="C29" s="31">
        <v>6</v>
      </c>
      <c r="D29" s="31">
        <v>6</v>
      </c>
      <c r="E29" s="31">
        <v>0</v>
      </c>
      <c r="F29" s="31">
        <v>0</v>
      </c>
      <c r="G29" s="31">
        <v>45982</v>
      </c>
      <c r="H29" s="31">
        <v>1</v>
      </c>
      <c r="I29" s="31">
        <v>46038</v>
      </c>
      <c r="J29" s="31">
        <v>-16.305851148516538</v>
      </c>
      <c r="K29" s="31">
        <v>50.187053440629342</v>
      </c>
      <c r="L29">
        <v>26</v>
      </c>
      <c r="M29" s="21" t="str">
        <f t="shared" si="0"/>
        <v>ARKQ US Equity</v>
      </c>
      <c r="N29" s="21" t="str">
        <f>VLOOKUP($M29,SUMMARY!B:D,2,FALSE)</f>
        <v>ARK Autonomous Technology &amp; Robotics ETF</v>
      </c>
      <c r="O29" s="22">
        <f t="shared" si="3"/>
        <v>5</v>
      </c>
      <c r="P29" s="22">
        <f t="shared" si="3"/>
        <v>6</v>
      </c>
      <c r="Q29" s="22">
        <f t="shared" si="3"/>
        <v>6</v>
      </c>
      <c r="R29" s="23">
        <f t="shared" si="3"/>
        <v>0</v>
      </c>
      <c r="S29" s="23">
        <f t="shared" si="3"/>
        <v>0</v>
      </c>
      <c r="T29" s="23">
        <f t="shared" si="3"/>
        <v>45982</v>
      </c>
      <c r="U29" s="22">
        <f t="shared" si="3"/>
        <v>1</v>
      </c>
      <c r="V29" s="23">
        <f t="shared" si="3"/>
        <v>46038</v>
      </c>
      <c r="W29" s="28">
        <f t="shared" si="3"/>
        <v>-16.305851148516538</v>
      </c>
      <c r="X29" s="28">
        <f t="shared" si="3"/>
        <v>50.187053440629342</v>
      </c>
    </row>
    <row r="30" spans="1:24" x14ac:dyDescent="0.25">
      <c r="A30" s="35" t="s">
        <v>270</v>
      </c>
      <c r="B30" s="31">
        <v>5</v>
      </c>
      <c r="C30" s="31">
        <v>6</v>
      </c>
      <c r="D30" s="31">
        <v>6</v>
      </c>
      <c r="E30" s="31">
        <v>0</v>
      </c>
      <c r="F30" s="31">
        <v>0</v>
      </c>
      <c r="G30" s="31">
        <v>45985</v>
      </c>
      <c r="H30" s="31">
        <v>1</v>
      </c>
      <c r="I30" s="31">
        <v>46042</v>
      </c>
      <c r="J30" s="31">
        <v>-17.78866190122681</v>
      </c>
      <c r="K30" s="31">
        <v>48.704247855229731</v>
      </c>
      <c r="L30">
        <v>27</v>
      </c>
      <c r="M30" s="21" t="str">
        <f t="shared" si="0"/>
        <v>SHLD US Equity</v>
      </c>
      <c r="N30" s="21" t="str">
        <f>VLOOKUP($M30,SUMMARY!B:D,2,FALSE)</f>
        <v>Defense Tech ETF</v>
      </c>
      <c r="O30" s="22">
        <f t="shared" si="3"/>
        <v>5</v>
      </c>
      <c r="P30" s="22">
        <f t="shared" si="3"/>
        <v>6</v>
      </c>
      <c r="Q30" s="22">
        <f t="shared" si="3"/>
        <v>6</v>
      </c>
      <c r="R30" s="23">
        <f t="shared" si="3"/>
        <v>0</v>
      </c>
      <c r="S30" s="23">
        <f t="shared" si="3"/>
        <v>0</v>
      </c>
      <c r="T30" s="23">
        <f t="shared" si="3"/>
        <v>45985</v>
      </c>
      <c r="U30" s="22">
        <f t="shared" si="3"/>
        <v>1</v>
      </c>
      <c r="V30" s="23">
        <f t="shared" si="3"/>
        <v>46042</v>
      </c>
      <c r="W30" s="28">
        <f t="shared" si="3"/>
        <v>-17.78866190122681</v>
      </c>
      <c r="X30" s="28">
        <f t="shared" si="3"/>
        <v>48.704247855229731</v>
      </c>
    </row>
    <row r="31" spans="1:24" x14ac:dyDescent="0.25">
      <c r="A31" s="35" t="s">
        <v>125</v>
      </c>
      <c r="B31" s="31">
        <v>-1</v>
      </c>
      <c r="C31" s="31">
        <v>9</v>
      </c>
      <c r="D31" s="31">
        <v>6</v>
      </c>
      <c r="E31" s="31">
        <v>0</v>
      </c>
      <c r="F31" s="31">
        <v>0</v>
      </c>
      <c r="G31" s="31">
        <v>45979</v>
      </c>
      <c r="H31" s="31">
        <v>1</v>
      </c>
      <c r="I31" s="31">
        <v>46035</v>
      </c>
      <c r="J31" s="31">
        <v>-31.005926444118856</v>
      </c>
      <c r="K31" s="31">
        <v>35.486377163064773</v>
      </c>
      <c r="L31">
        <v>28</v>
      </c>
      <c r="M31" s="21" t="str">
        <f t="shared" si="0"/>
        <v>BKLN US Equity</v>
      </c>
      <c r="N31" s="21" t="str">
        <f>VLOOKUP($M31,SUMMARY!B:D,2,FALSE)</f>
        <v>Senior Loan ETF</v>
      </c>
      <c r="O31" s="22">
        <f t="shared" si="3"/>
        <v>-1</v>
      </c>
      <c r="P31" s="22">
        <f t="shared" si="3"/>
        <v>9</v>
      </c>
      <c r="Q31" s="22">
        <f t="shared" si="3"/>
        <v>6</v>
      </c>
      <c r="R31" s="23">
        <f t="shared" si="3"/>
        <v>0</v>
      </c>
      <c r="S31" s="23">
        <f t="shared" si="3"/>
        <v>0</v>
      </c>
      <c r="T31" s="23">
        <f t="shared" si="3"/>
        <v>45979</v>
      </c>
      <c r="U31" s="22">
        <f t="shared" si="3"/>
        <v>1</v>
      </c>
      <c r="V31" s="23">
        <f t="shared" si="3"/>
        <v>46035</v>
      </c>
      <c r="W31" s="28">
        <f t="shared" si="3"/>
        <v>-31.005926444118856</v>
      </c>
      <c r="X31" s="28">
        <f t="shared" si="3"/>
        <v>35.486377163064773</v>
      </c>
    </row>
    <row r="32" spans="1:24" x14ac:dyDescent="0.25">
      <c r="A32" s="35" t="s">
        <v>301</v>
      </c>
      <c r="B32" s="31">
        <v>-1</v>
      </c>
      <c r="C32" s="31">
        <v>6</v>
      </c>
      <c r="D32" s="31">
        <v>6</v>
      </c>
      <c r="E32" s="31">
        <v>0</v>
      </c>
      <c r="F32" s="31">
        <v>0</v>
      </c>
      <c r="G32" s="31">
        <v>46049</v>
      </c>
      <c r="H32" s="31">
        <v>1</v>
      </c>
      <c r="I32" s="31">
        <v>46038</v>
      </c>
      <c r="J32" s="31">
        <v>-23.288299260781685</v>
      </c>
      <c r="K32" s="31">
        <v>43.204566242547735</v>
      </c>
      <c r="L32">
        <v>29</v>
      </c>
      <c r="M32" s="21" t="str">
        <f t="shared" si="0"/>
        <v>UUP US Equity</v>
      </c>
      <c r="N32" s="21" t="str">
        <f>VLOOKUP($M32,SUMMARY!B:D,2,FALSE)</f>
        <v>US Dollar Index Bullish Fund</v>
      </c>
      <c r="O32" s="22">
        <f t="shared" si="3"/>
        <v>-1</v>
      </c>
      <c r="P32" s="22">
        <f t="shared" si="3"/>
        <v>6</v>
      </c>
      <c r="Q32" s="22">
        <f t="shared" si="3"/>
        <v>6</v>
      </c>
      <c r="R32" s="23">
        <f t="shared" si="3"/>
        <v>0</v>
      </c>
      <c r="S32" s="23">
        <f t="shared" si="3"/>
        <v>0</v>
      </c>
      <c r="T32" s="23">
        <f t="shared" si="3"/>
        <v>46049</v>
      </c>
      <c r="U32" s="22">
        <f t="shared" si="3"/>
        <v>1</v>
      </c>
      <c r="V32" s="23">
        <f t="shared" si="3"/>
        <v>46038</v>
      </c>
      <c r="W32" s="28">
        <f t="shared" si="3"/>
        <v>-23.288299260781685</v>
      </c>
      <c r="X32" s="28">
        <f t="shared" si="3"/>
        <v>43.204566242547735</v>
      </c>
    </row>
    <row r="33" spans="1:24" x14ac:dyDescent="0.25">
      <c r="A33" s="35" t="s">
        <v>330</v>
      </c>
      <c r="B33" s="31">
        <v>-1</v>
      </c>
      <c r="C33" s="31">
        <v>6</v>
      </c>
      <c r="D33" s="31">
        <v>6</v>
      </c>
      <c r="E33" s="31">
        <v>0</v>
      </c>
      <c r="F33" s="31">
        <v>0</v>
      </c>
      <c r="G33" s="31">
        <v>45981</v>
      </c>
      <c r="H33" s="31">
        <v>1</v>
      </c>
      <c r="I33" s="31">
        <v>46044</v>
      </c>
      <c r="J33" s="31">
        <v>-19.015081394278901</v>
      </c>
      <c r="K33" s="31">
        <v>47.47783336563041</v>
      </c>
      <c r="L33">
        <v>30</v>
      </c>
      <c r="M33" s="21" t="str">
        <f t="shared" si="0"/>
        <v>XRT US Equity</v>
      </c>
      <c r="N33" s="21" t="str">
        <f>VLOOKUP($M33,SUMMARY!B:D,2,FALSE)</f>
        <v>SPDR S&amp;P Retail ETF</v>
      </c>
      <c r="O33" s="22">
        <f t="shared" si="3"/>
        <v>-1</v>
      </c>
      <c r="P33" s="22">
        <f t="shared" si="3"/>
        <v>6</v>
      </c>
      <c r="Q33" s="22">
        <f t="shared" si="3"/>
        <v>6</v>
      </c>
      <c r="R33" s="23">
        <f t="shared" si="3"/>
        <v>0</v>
      </c>
      <c r="S33" s="23">
        <f t="shared" si="3"/>
        <v>0</v>
      </c>
      <c r="T33" s="23">
        <f t="shared" si="3"/>
        <v>45981</v>
      </c>
      <c r="U33" s="22">
        <f t="shared" si="3"/>
        <v>1</v>
      </c>
      <c r="V33" s="23">
        <f t="shared" si="3"/>
        <v>46044</v>
      </c>
      <c r="W33" s="28">
        <f t="shared" si="3"/>
        <v>-19.015081394278901</v>
      </c>
      <c r="X33" s="28">
        <f t="shared" si="3"/>
        <v>47.47783336563041</v>
      </c>
    </row>
    <row r="34" spans="1:24" x14ac:dyDescent="0.25">
      <c r="A34" s="35" t="s">
        <v>308</v>
      </c>
      <c r="B34" s="31">
        <v>7</v>
      </c>
      <c r="C34" s="31">
        <v>6</v>
      </c>
      <c r="D34" s="31">
        <v>6</v>
      </c>
      <c r="E34" s="31">
        <v>0</v>
      </c>
      <c r="F34" s="31">
        <v>0</v>
      </c>
      <c r="G34" s="31">
        <v>45982</v>
      </c>
      <c r="H34" s="31">
        <v>1</v>
      </c>
      <c r="I34" s="31">
        <v>46038</v>
      </c>
      <c r="J34" s="31">
        <v>-15.395512669557107</v>
      </c>
      <c r="K34" s="31">
        <v>51.097400911157273</v>
      </c>
      <c r="L34">
        <v>31</v>
      </c>
      <c r="M34" s="21" t="str">
        <f t="shared" si="0"/>
        <v>XAR US Equity</v>
      </c>
      <c r="N34" s="21" t="str">
        <f>VLOOKUP($M34,SUMMARY!B:D,2,FALSE)</f>
        <v>SPDR S&amp;P Aerospace &amp; Defense ETF</v>
      </c>
      <c r="O34" s="22">
        <f t="shared" si="3"/>
        <v>7</v>
      </c>
      <c r="P34" s="22">
        <f t="shared" si="3"/>
        <v>6</v>
      </c>
      <c r="Q34" s="22">
        <f t="shared" si="3"/>
        <v>6</v>
      </c>
      <c r="R34" s="23">
        <f t="shared" si="3"/>
        <v>0</v>
      </c>
      <c r="S34" s="23">
        <f t="shared" si="3"/>
        <v>0</v>
      </c>
      <c r="T34" s="23">
        <f t="shared" si="3"/>
        <v>45982</v>
      </c>
      <c r="U34" s="22">
        <f t="shared" si="3"/>
        <v>1</v>
      </c>
      <c r="V34" s="23">
        <f t="shared" si="3"/>
        <v>46038</v>
      </c>
      <c r="W34" s="28">
        <f t="shared" si="3"/>
        <v>-15.395512669557107</v>
      </c>
      <c r="X34" s="28">
        <f t="shared" si="3"/>
        <v>51.097400911157273</v>
      </c>
    </row>
    <row r="35" spans="1:24" x14ac:dyDescent="0.25">
      <c r="A35" s="35" t="s">
        <v>324</v>
      </c>
      <c r="B35" s="31">
        <v>1</v>
      </c>
      <c r="C35" s="31">
        <v>3</v>
      </c>
      <c r="D35" s="31">
        <v>6</v>
      </c>
      <c r="E35" s="31">
        <v>0</v>
      </c>
      <c r="F35" s="31">
        <v>0</v>
      </c>
      <c r="G35" s="31">
        <v>46000</v>
      </c>
      <c r="H35" s="31">
        <v>1</v>
      </c>
      <c r="I35" s="31">
        <v>46044</v>
      </c>
      <c r="J35" s="31">
        <v>-17.777420086284955</v>
      </c>
      <c r="K35" s="31">
        <v>48.715494655211302</v>
      </c>
      <c r="L35">
        <v>32</v>
      </c>
      <c r="M35" s="21" t="str">
        <f t="shared" si="0"/>
        <v>XLV US Equity</v>
      </c>
      <c r="N35" s="21" t="str">
        <f>VLOOKUP($M35,SUMMARY!B:D,2,FALSE)</f>
        <v>Health Care Select SPDR Fund</v>
      </c>
      <c r="O35" s="22">
        <f t="shared" si="3"/>
        <v>1</v>
      </c>
      <c r="P35" s="22">
        <f t="shared" si="3"/>
        <v>3</v>
      </c>
      <c r="Q35" s="22">
        <f t="shared" si="3"/>
        <v>6</v>
      </c>
      <c r="R35" s="23">
        <f t="shared" si="3"/>
        <v>0</v>
      </c>
      <c r="S35" s="23">
        <f t="shared" si="3"/>
        <v>0</v>
      </c>
      <c r="T35" s="23">
        <f t="shared" si="3"/>
        <v>46000</v>
      </c>
      <c r="U35" s="22">
        <f t="shared" si="3"/>
        <v>1</v>
      </c>
      <c r="V35" s="23">
        <f t="shared" si="3"/>
        <v>46044</v>
      </c>
      <c r="W35" s="28">
        <f t="shared" si="3"/>
        <v>-17.777420086284955</v>
      </c>
      <c r="X35" s="28">
        <f t="shared" si="3"/>
        <v>48.715494655211302</v>
      </c>
    </row>
    <row r="36" spans="1:24" x14ac:dyDescent="0.25">
      <c r="A36" s="35" t="s">
        <v>115</v>
      </c>
      <c r="B36" s="31">
        <v>5</v>
      </c>
      <c r="C36" s="31">
        <v>9</v>
      </c>
      <c r="D36" s="31">
        <v>6</v>
      </c>
      <c r="E36" s="31">
        <v>0</v>
      </c>
      <c r="F36" s="31">
        <v>0</v>
      </c>
      <c r="G36" s="31">
        <v>45982</v>
      </c>
      <c r="H36" s="31">
        <v>1</v>
      </c>
      <c r="I36" s="31">
        <v>46038</v>
      </c>
      <c r="J36" s="31">
        <v>-17.141198808792389</v>
      </c>
      <c r="K36" s="31">
        <v>49.351707308297847</v>
      </c>
      <c r="L36">
        <v>33</v>
      </c>
      <c r="M36" s="21" t="str">
        <f t="shared" si="0"/>
        <v>ARKX US Equity</v>
      </c>
      <c r="N36" s="21" t="str">
        <f>VLOOKUP($M36,SUMMARY!B:D,2,FALSE)</f>
        <v>ARK Space Exploration &amp; Innovation ETF</v>
      </c>
      <c r="O36" s="22">
        <f t="shared" si="3"/>
        <v>5</v>
      </c>
      <c r="P36" s="22">
        <f t="shared" si="3"/>
        <v>9</v>
      </c>
      <c r="Q36" s="22">
        <f t="shared" si="3"/>
        <v>6</v>
      </c>
      <c r="R36" s="23">
        <f t="shared" si="3"/>
        <v>0</v>
      </c>
      <c r="S36" s="23">
        <f t="shared" si="3"/>
        <v>0</v>
      </c>
      <c r="T36" s="23">
        <f t="shared" si="3"/>
        <v>45982</v>
      </c>
      <c r="U36" s="22">
        <f t="shared" si="3"/>
        <v>1</v>
      </c>
      <c r="V36" s="23">
        <f t="shared" si="3"/>
        <v>46038</v>
      </c>
      <c r="W36" s="28">
        <f t="shared" si="3"/>
        <v>-17.141198808792389</v>
      </c>
      <c r="X36" s="28">
        <f t="shared" si="3"/>
        <v>49.351707308297847</v>
      </c>
    </row>
    <row r="37" spans="1:24" x14ac:dyDescent="0.25">
      <c r="A37" s="35" t="s">
        <v>219</v>
      </c>
      <c r="B37" s="31">
        <v>-1</v>
      </c>
      <c r="C37" s="31">
        <v>9</v>
      </c>
      <c r="D37" s="31">
        <v>6</v>
      </c>
      <c r="E37" s="31">
        <v>0</v>
      </c>
      <c r="F37" s="31">
        <v>0</v>
      </c>
      <c r="G37" s="31">
        <v>45981</v>
      </c>
      <c r="H37" s="31">
        <v>1</v>
      </c>
      <c r="I37" s="31">
        <v>46034</v>
      </c>
      <c r="J37" s="31">
        <v>-21.793804369605439</v>
      </c>
      <c r="K37" s="31">
        <v>44.699116212180691</v>
      </c>
      <c r="L37">
        <v>34</v>
      </c>
      <c r="M37" s="21" t="str">
        <f t="shared" si="0"/>
        <v>IYC US Equity</v>
      </c>
      <c r="N37" s="21" t="str">
        <f>VLOOKUP($M37,SUMMARY!B:D,2,FALSE)</f>
        <v>U.S. Consumer Discretionary ETF</v>
      </c>
      <c r="O37" s="22">
        <f t="shared" si="3"/>
        <v>-1</v>
      </c>
      <c r="P37" s="22">
        <f t="shared" si="3"/>
        <v>9</v>
      </c>
      <c r="Q37" s="22">
        <f t="shared" si="3"/>
        <v>6</v>
      </c>
      <c r="R37" s="23">
        <f t="shared" si="3"/>
        <v>0</v>
      </c>
      <c r="S37" s="23">
        <f t="shared" si="3"/>
        <v>0</v>
      </c>
      <c r="T37" s="23">
        <f t="shared" si="3"/>
        <v>45981</v>
      </c>
      <c r="U37" s="22">
        <f t="shared" si="3"/>
        <v>1</v>
      </c>
      <c r="V37" s="23">
        <f t="shared" si="3"/>
        <v>46034</v>
      </c>
      <c r="W37" s="28">
        <f t="shared" si="3"/>
        <v>-21.793804369605439</v>
      </c>
      <c r="X37" s="28">
        <f t="shared" si="3"/>
        <v>44.699116212180691</v>
      </c>
    </row>
    <row r="38" spans="1:24" x14ac:dyDescent="0.25">
      <c r="A38" s="35" t="s">
        <v>185</v>
      </c>
      <c r="B38" s="31">
        <v>1</v>
      </c>
      <c r="C38" s="31">
        <v>12</v>
      </c>
      <c r="D38" s="31">
        <v>6</v>
      </c>
      <c r="E38" s="31">
        <v>0</v>
      </c>
      <c r="F38" s="31">
        <v>0</v>
      </c>
      <c r="G38" s="31">
        <v>46000</v>
      </c>
      <c r="H38" s="31">
        <v>1</v>
      </c>
      <c r="I38" s="31">
        <v>46044</v>
      </c>
      <c r="J38" s="31">
        <v>-19.224645032409924</v>
      </c>
      <c r="K38" s="31">
        <v>47.268285817199946</v>
      </c>
      <c r="L38">
        <v>35</v>
      </c>
      <c r="M38" s="21" t="str">
        <f t="shared" si="0"/>
        <v>FHLC US Equity</v>
      </c>
      <c r="N38" s="21" t="str">
        <f>VLOOKUP($M38,SUMMARY!B:D,2,FALSE)</f>
        <v>MSCI Health Care Index ETF</v>
      </c>
      <c r="O38" s="22">
        <f t="shared" si="3"/>
        <v>1</v>
      </c>
      <c r="P38" s="22">
        <f t="shared" si="3"/>
        <v>12</v>
      </c>
      <c r="Q38" s="22">
        <f t="shared" si="3"/>
        <v>6</v>
      </c>
      <c r="R38" s="23">
        <f t="shared" si="3"/>
        <v>0</v>
      </c>
      <c r="S38" s="23">
        <f t="shared" si="3"/>
        <v>0</v>
      </c>
      <c r="T38" s="23">
        <f t="shared" si="3"/>
        <v>46000</v>
      </c>
      <c r="U38" s="22">
        <f t="shared" si="3"/>
        <v>1</v>
      </c>
      <c r="V38" s="23">
        <f t="shared" si="3"/>
        <v>46044</v>
      </c>
      <c r="W38" s="28">
        <f t="shared" si="3"/>
        <v>-19.224645032409924</v>
      </c>
      <c r="X38" s="28">
        <f t="shared" si="3"/>
        <v>47.268285817199946</v>
      </c>
    </row>
    <row r="39" spans="1:24" x14ac:dyDescent="0.25">
      <c r="A39" s="35" t="s">
        <v>221</v>
      </c>
      <c r="B39" s="31">
        <v>-1</v>
      </c>
      <c r="C39" s="31">
        <v>6</v>
      </c>
      <c r="D39" s="31">
        <v>6</v>
      </c>
      <c r="E39" s="31">
        <v>0</v>
      </c>
      <c r="F39" s="31">
        <v>0</v>
      </c>
      <c r="G39" s="31">
        <v>45982</v>
      </c>
      <c r="H39" s="31">
        <v>1</v>
      </c>
      <c r="I39" s="31">
        <v>46035</v>
      </c>
      <c r="J39" s="31">
        <v>-18.965809069822903</v>
      </c>
      <c r="K39" s="31">
        <v>47.527090332988401</v>
      </c>
      <c r="L39">
        <v>36</v>
      </c>
      <c r="M39" s="21" t="str">
        <f t="shared" si="0"/>
        <v>IYF US Equity</v>
      </c>
      <c r="N39" s="21" t="str">
        <f>VLOOKUP($M39,SUMMARY!B:D,2,FALSE)</f>
        <v>U.S. Financials ETF</v>
      </c>
      <c r="O39" s="22">
        <f t="shared" si="3"/>
        <v>-1</v>
      </c>
      <c r="P39" s="22">
        <f t="shared" si="3"/>
        <v>6</v>
      </c>
      <c r="Q39" s="22">
        <f t="shared" si="3"/>
        <v>6</v>
      </c>
      <c r="R39" s="23">
        <f t="shared" si="3"/>
        <v>0</v>
      </c>
      <c r="S39" s="23">
        <f t="shared" si="3"/>
        <v>0</v>
      </c>
      <c r="T39" s="23">
        <f t="shared" si="3"/>
        <v>45982</v>
      </c>
      <c r="U39" s="22">
        <f t="shared" si="3"/>
        <v>1</v>
      </c>
      <c r="V39" s="23">
        <f t="shared" si="3"/>
        <v>46035</v>
      </c>
      <c r="W39" s="28">
        <f t="shared" si="3"/>
        <v>-18.965809069822903</v>
      </c>
      <c r="X39" s="28">
        <f t="shared" si="3"/>
        <v>47.527090332988401</v>
      </c>
    </row>
    <row r="40" spans="1:24" x14ac:dyDescent="0.25">
      <c r="A40" s="35" t="s">
        <v>132</v>
      </c>
      <c r="B40" s="31">
        <v>-1</v>
      </c>
      <c r="C40" s="31">
        <v>9</v>
      </c>
      <c r="D40" s="31">
        <v>6</v>
      </c>
      <c r="E40" s="31">
        <v>0</v>
      </c>
      <c r="F40" s="31">
        <v>0</v>
      </c>
      <c r="G40" s="31">
        <v>45982</v>
      </c>
      <c r="H40" s="31">
        <v>1</v>
      </c>
      <c r="I40" s="31">
        <v>46038</v>
      </c>
      <c r="J40" s="31">
        <v>-25.64078153558394</v>
      </c>
      <c r="K40" s="31">
        <v>40.852131384026315</v>
      </c>
      <c r="L40">
        <v>37</v>
      </c>
      <c r="M40" s="21" t="str">
        <f t="shared" si="0"/>
        <v>BUZZ US Equity</v>
      </c>
      <c r="N40" s="21" t="str">
        <f>VLOOKUP($M40,SUMMARY!B:D,2,FALSE)</f>
        <v>Social Sentiment ETF</v>
      </c>
      <c r="O40" s="22">
        <f t="shared" si="3"/>
        <v>-1</v>
      </c>
      <c r="P40" s="22">
        <f t="shared" si="3"/>
        <v>9</v>
      </c>
      <c r="Q40" s="22">
        <f t="shared" si="3"/>
        <v>6</v>
      </c>
      <c r="R40" s="23">
        <f t="shared" si="3"/>
        <v>0</v>
      </c>
      <c r="S40" s="23">
        <f t="shared" si="3"/>
        <v>0</v>
      </c>
      <c r="T40" s="23">
        <f t="shared" si="3"/>
        <v>45982</v>
      </c>
      <c r="U40" s="22">
        <f t="shared" si="3"/>
        <v>1</v>
      </c>
      <c r="V40" s="23">
        <f t="shared" si="3"/>
        <v>46038</v>
      </c>
      <c r="W40" s="28">
        <f t="shared" si="3"/>
        <v>-25.64078153558394</v>
      </c>
      <c r="X40" s="28">
        <f t="shared" si="3"/>
        <v>40.852131384026315</v>
      </c>
    </row>
    <row r="41" spans="1:24" x14ac:dyDescent="0.25">
      <c r="A41" s="35" t="s">
        <v>222</v>
      </c>
      <c r="B41" s="31">
        <v>0</v>
      </c>
      <c r="C41" s="31">
        <v>9</v>
      </c>
      <c r="D41" s="31">
        <v>6</v>
      </c>
      <c r="E41" s="31">
        <v>0</v>
      </c>
      <c r="F41" s="31">
        <v>0</v>
      </c>
      <c r="G41" s="31">
        <v>46000</v>
      </c>
      <c r="H41" s="31">
        <v>1</v>
      </c>
      <c r="I41" s="31">
        <v>46044</v>
      </c>
      <c r="J41" s="31">
        <v>-19.831947822116263</v>
      </c>
      <c r="K41" s="31">
        <v>46.66098819745725</v>
      </c>
      <c r="L41">
        <v>38</v>
      </c>
      <c r="M41" s="21" t="str">
        <f t="shared" si="0"/>
        <v>IYH US Equity</v>
      </c>
      <c r="N41" s="21" t="str">
        <f>VLOOKUP($M41,SUMMARY!B:D,2,FALSE)</f>
        <v>U.S. Healthcare ETF</v>
      </c>
      <c r="O41" s="22">
        <f t="shared" si="3"/>
        <v>0</v>
      </c>
      <c r="P41" s="22">
        <f t="shared" si="3"/>
        <v>9</v>
      </c>
      <c r="Q41" s="22">
        <f t="shared" si="3"/>
        <v>6</v>
      </c>
      <c r="R41" s="23">
        <f t="shared" si="3"/>
        <v>0</v>
      </c>
      <c r="S41" s="23">
        <f t="shared" si="3"/>
        <v>0</v>
      </c>
      <c r="T41" s="23">
        <f t="shared" si="3"/>
        <v>46000</v>
      </c>
      <c r="U41" s="22">
        <f t="shared" si="3"/>
        <v>1</v>
      </c>
      <c r="V41" s="23">
        <f t="shared" si="3"/>
        <v>46044</v>
      </c>
      <c r="W41" s="28">
        <f t="shared" si="3"/>
        <v>-19.831947822116263</v>
      </c>
      <c r="X41" s="28">
        <f t="shared" si="3"/>
        <v>46.66098819745725</v>
      </c>
    </row>
    <row r="42" spans="1:24" x14ac:dyDescent="0.25">
      <c r="A42" s="35" t="s">
        <v>304</v>
      </c>
      <c r="B42" s="31">
        <v>1</v>
      </c>
      <c r="C42" s="31">
        <v>9</v>
      </c>
      <c r="D42" s="31">
        <v>6</v>
      </c>
      <c r="E42" s="31">
        <v>0</v>
      </c>
      <c r="F42" s="31">
        <v>0</v>
      </c>
      <c r="G42" s="31">
        <v>45974</v>
      </c>
      <c r="H42" s="31">
        <v>1</v>
      </c>
      <c r="I42" s="31">
        <v>46035</v>
      </c>
      <c r="J42" s="31">
        <v>-27.980928718972102</v>
      </c>
      <c r="K42" s="31">
        <v>38.512004299454368</v>
      </c>
      <c r="L42">
        <v>39</v>
      </c>
      <c r="M42" s="21" t="str">
        <f t="shared" si="0"/>
        <v>VNM US Equity</v>
      </c>
      <c r="N42" s="21" t="str">
        <f>VLOOKUP($M42,SUMMARY!B:D,2,FALSE)</f>
        <v>Vietnam ETF</v>
      </c>
      <c r="O42" s="22">
        <f t="shared" si="3"/>
        <v>1</v>
      </c>
      <c r="P42" s="22">
        <f t="shared" si="3"/>
        <v>9</v>
      </c>
      <c r="Q42" s="22">
        <f t="shared" si="3"/>
        <v>6</v>
      </c>
      <c r="R42" s="23">
        <f t="shared" si="3"/>
        <v>0</v>
      </c>
      <c r="S42" s="23">
        <f t="shared" si="3"/>
        <v>0</v>
      </c>
      <c r="T42" s="23">
        <f t="shared" si="3"/>
        <v>45974</v>
      </c>
      <c r="U42" s="22">
        <f t="shared" si="3"/>
        <v>1</v>
      </c>
      <c r="V42" s="23">
        <f t="shared" si="3"/>
        <v>46035</v>
      </c>
      <c r="W42" s="28">
        <f t="shared" si="3"/>
        <v>-27.980928718972102</v>
      </c>
      <c r="X42" s="28">
        <f t="shared" si="3"/>
        <v>38.512004299454368</v>
      </c>
    </row>
    <row r="43" spans="1:24" x14ac:dyDescent="0.25">
      <c r="A43" s="35" t="s">
        <v>141</v>
      </c>
      <c r="B43" s="31">
        <v>0</v>
      </c>
      <c r="C43" s="31">
        <v>9</v>
      </c>
      <c r="D43" s="31">
        <v>6</v>
      </c>
      <c r="E43" s="31">
        <v>0</v>
      </c>
      <c r="F43" s="31">
        <v>0</v>
      </c>
      <c r="G43" s="31">
        <v>45982</v>
      </c>
      <c r="H43" s="31">
        <v>1</v>
      </c>
      <c r="I43" s="31">
        <v>46034</v>
      </c>
      <c r="J43" s="31">
        <v>-20.792460427349504</v>
      </c>
      <c r="K43" s="31">
        <v>45.700449103548927</v>
      </c>
      <c r="L43">
        <v>40</v>
      </c>
      <c r="M43" s="21" t="str">
        <f t="shared" si="0"/>
        <v>CQQQ US Equity</v>
      </c>
      <c r="N43" s="21" t="str">
        <f>VLOOKUP($M43,SUMMARY!B:D,2,FALSE)</f>
        <v>China Technology ETF</v>
      </c>
      <c r="O43" s="22">
        <f t="shared" si="3"/>
        <v>0</v>
      </c>
      <c r="P43" s="22">
        <f t="shared" si="3"/>
        <v>9</v>
      </c>
      <c r="Q43" s="22">
        <f t="shared" si="3"/>
        <v>6</v>
      </c>
      <c r="R43" s="23">
        <f t="shared" si="3"/>
        <v>0</v>
      </c>
      <c r="S43" s="23">
        <f t="shared" si="3"/>
        <v>0</v>
      </c>
      <c r="T43" s="23">
        <f t="shared" si="3"/>
        <v>45982</v>
      </c>
      <c r="U43" s="22">
        <f t="shared" si="3"/>
        <v>1</v>
      </c>
      <c r="V43" s="23">
        <f t="shared" si="3"/>
        <v>46034</v>
      </c>
      <c r="W43" s="28">
        <f t="shared" si="3"/>
        <v>-20.792460427349504</v>
      </c>
      <c r="X43" s="28">
        <f t="shared" si="3"/>
        <v>45.700449103548927</v>
      </c>
    </row>
    <row r="44" spans="1:24" x14ac:dyDescent="0.25">
      <c r="A44" s="35" t="s">
        <v>200</v>
      </c>
      <c r="B44" s="31">
        <v>1</v>
      </c>
      <c r="C44" s="31">
        <v>6</v>
      </c>
      <c r="D44" s="31">
        <v>6</v>
      </c>
      <c r="E44" s="31">
        <v>0</v>
      </c>
      <c r="F44" s="31">
        <v>0</v>
      </c>
      <c r="G44" s="31">
        <v>45975</v>
      </c>
      <c r="H44" s="31">
        <v>1</v>
      </c>
      <c r="I44" s="31">
        <v>46044</v>
      </c>
      <c r="J44" s="31">
        <v>-17.902352899667832</v>
      </c>
      <c r="K44" s="31">
        <v>48.590553001760107</v>
      </c>
      <c r="L44">
        <v>41</v>
      </c>
      <c r="M44" s="21" t="str">
        <f t="shared" si="0"/>
        <v>IBB US Equity</v>
      </c>
      <c r="N44" s="21" t="str">
        <f>VLOOKUP($M44,SUMMARY!B:D,2,FALSE)</f>
        <v>Biotechnology ETF</v>
      </c>
      <c r="O44" s="22">
        <f t="shared" si="3"/>
        <v>1</v>
      </c>
      <c r="P44" s="22">
        <f t="shared" si="3"/>
        <v>6</v>
      </c>
      <c r="Q44" s="22">
        <f t="shared" si="3"/>
        <v>6</v>
      </c>
      <c r="R44" s="23">
        <f t="shared" si="3"/>
        <v>0</v>
      </c>
      <c r="S44" s="23">
        <f t="shared" si="3"/>
        <v>0</v>
      </c>
      <c r="T44" s="23">
        <f t="shared" si="3"/>
        <v>45975</v>
      </c>
      <c r="U44" s="22">
        <f t="shared" si="3"/>
        <v>1</v>
      </c>
      <c r="V44" s="23">
        <f t="shared" si="3"/>
        <v>46044</v>
      </c>
      <c r="W44" s="28">
        <f t="shared" si="3"/>
        <v>-17.902352899667832</v>
      </c>
      <c r="X44" s="28">
        <f t="shared" si="3"/>
        <v>48.590553001760107</v>
      </c>
    </row>
    <row r="45" spans="1:24" x14ac:dyDescent="0.25">
      <c r="A45" s="35" t="s">
        <v>107</v>
      </c>
      <c r="B45" s="31">
        <v>0</v>
      </c>
      <c r="C45" s="31">
        <v>12</v>
      </c>
      <c r="D45" s="31">
        <v>6</v>
      </c>
      <c r="E45" s="31">
        <v>0</v>
      </c>
      <c r="F45" s="31">
        <v>0</v>
      </c>
      <c r="G45" s="31">
        <v>45975</v>
      </c>
      <c r="H45" s="31">
        <v>1</v>
      </c>
      <c r="I45" s="31">
        <v>46044</v>
      </c>
      <c r="J45" s="31">
        <v>-24.177161089805772</v>
      </c>
      <c r="K45" s="31">
        <v>42.315742992631087</v>
      </c>
      <c r="L45">
        <v>42</v>
      </c>
      <c r="M45" s="21" t="str">
        <f t="shared" si="0"/>
        <v>ARKG US Equity</v>
      </c>
      <c r="N45" s="21" t="str">
        <f>VLOOKUP($M45,SUMMARY!B:D,2,FALSE)</f>
        <v>ARK Genomic Revolution ETF</v>
      </c>
      <c r="O45" s="22">
        <f t="shared" si="3"/>
        <v>0</v>
      </c>
      <c r="P45" s="22">
        <f t="shared" si="3"/>
        <v>12</v>
      </c>
      <c r="Q45" s="22">
        <f t="shared" si="3"/>
        <v>6</v>
      </c>
      <c r="R45" s="23">
        <f t="shared" si="3"/>
        <v>0</v>
      </c>
      <c r="S45" s="23">
        <f t="shared" si="3"/>
        <v>0</v>
      </c>
      <c r="T45" s="23">
        <f t="shared" ref="T45:X53" si="4">G45</f>
        <v>45975</v>
      </c>
      <c r="U45" s="22">
        <f t="shared" si="4"/>
        <v>1</v>
      </c>
      <c r="V45" s="23">
        <f t="shared" si="4"/>
        <v>46044</v>
      </c>
      <c r="W45" s="28">
        <f t="shared" si="4"/>
        <v>-24.177161089805772</v>
      </c>
      <c r="X45" s="28">
        <f t="shared" si="4"/>
        <v>42.315742992631087</v>
      </c>
    </row>
    <row r="46" spans="1:24" x14ac:dyDescent="0.25">
      <c r="A46" s="35" t="s">
        <v>310</v>
      </c>
      <c r="B46" s="31">
        <v>5</v>
      </c>
      <c r="C46" s="31">
        <v>6</v>
      </c>
      <c r="D46" s="31">
        <v>6</v>
      </c>
      <c r="E46" s="31">
        <v>0</v>
      </c>
      <c r="F46" s="31">
        <v>0</v>
      </c>
      <c r="G46" s="31">
        <v>45975</v>
      </c>
      <c r="H46" s="31">
        <v>1</v>
      </c>
      <c r="I46" s="31">
        <v>46044</v>
      </c>
      <c r="J46" s="31">
        <v>-15.961261238384736</v>
      </c>
      <c r="K46" s="31">
        <v>50.531641497620207</v>
      </c>
      <c r="L46">
        <v>43</v>
      </c>
      <c r="M46" s="21" t="str">
        <f t="shared" si="0"/>
        <v>XBI US Equity</v>
      </c>
      <c r="N46" s="21" t="str">
        <f>VLOOKUP($M46,SUMMARY!B:D,2,FALSE)</f>
        <v>SPDR S&amp;P Biotech ETF</v>
      </c>
      <c r="O46" s="22">
        <f t="shared" ref="O46:S53" si="5">B46</f>
        <v>5</v>
      </c>
      <c r="P46" s="22">
        <f t="shared" si="5"/>
        <v>6</v>
      </c>
      <c r="Q46" s="22">
        <f t="shared" si="5"/>
        <v>6</v>
      </c>
      <c r="R46" s="23">
        <f t="shared" si="5"/>
        <v>0</v>
      </c>
      <c r="S46" s="23">
        <f t="shared" si="5"/>
        <v>0</v>
      </c>
      <c r="T46" s="23">
        <f t="shared" si="4"/>
        <v>45975</v>
      </c>
      <c r="U46" s="22">
        <f t="shared" si="4"/>
        <v>1</v>
      </c>
      <c r="V46" s="23">
        <f t="shared" si="4"/>
        <v>46044</v>
      </c>
      <c r="W46" s="28">
        <f t="shared" si="4"/>
        <v>-15.961261238384736</v>
      </c>
      <c r="X46" s="28">
        <f t="shared" si="4"/>
        <v>50.531641497620207</v>
      </c>
    </row>
    <row r="47" spans="1:24" x14ac:dyDescent="0.25">
      <c r="A47" s="35" t="s">
        <v>156</v>
      </c>
      <c r="B47" s="31">
        <v>-1</v>
      </c>
      <c r="C47" s="31">
        <v>6</v>
      </c>
      <c r="D47" s="31">
        <v>6</v>
      </c>
      <c r="E47" s="31">
        <v>0</v>
      </c>
      <c r="F47" s="31">
        <v>0</v>
      </c>
      <c r="G47" s="31">
        <v>46050</v>
      </c>
      <c r="H47" s="31">
        <v>1</v>
      </c>
      <c r="I47" s="31">
        <v>46037</v>
      </c>
      <c r="J47" s="31">
        <v>-26.103559026254402</v>
      </c>
      <c r="K47" s="31">
        <v>40.389448336535928</v>
      </c>
      <c r="L47">
        <v>44</v>
      </c>
      <c r="M47" s="21" t="str">
        <f t="shared" si="0"/>
        <v>EIDO US Equity</v>
      </c>
      <c r="N47" s="21" t="str">
        <f>VLOOKUP($M47,SUMMARY!B:D,2,FALSE)</f>
        <v>MSCI Indonesia ETF</v>
      </c>
      <c r="O47" s="22">
        <f t="shared" si="5"/>
        <v>-1</v>
      </c>
      <c r="P47" s="22">
        <f t="shared" si="5"/>
        <v>6</v>
      </c>
      <c r="Q47" s="22">
        <f t="shared" si="5"/>
        <v>6</v>
      </c>
      <c r="R47" s="23">
        <f t="shared" si="5"/>
        <v>0</v>
      </c>
      <c r="S47" s="23">
        <f t="shared" si="5"/>
        <v>0</v>
      </c>
      <c r="T47" s="23">
        <f t="shared" si="4"/>
        <v>46050</v>
      </c>
      <c r="U47" s="22">
        <f t="shared" si="4"/>
        <v>1</v>
      </c>
      <c r="V47" s="23">
        <f t="shared" si="4"/>
        <v>46037</v>
      </c>
      <c r="W47" s="28">
        <f t="shared" si="4"/>
        <v>-26.103559026254402</v>
      </c>
      <c r="X47" s="28">
        <f t="shared" si="4"/>
        <v>40.389448336535928</v>
      </c>
    </row>
    <row r="48" spans="1:24" x14ac:dyDescent="0.25">
      <c r="A48" s="35" t="s">
        <v>251</v>
      </c>
      <c r="B48" s="31">
        <v>-2</v>
      </c>
      <c r="C48" s="31">
        <v>3</v>
      </c>
      <c r="D48" s="31">
        <v>6</v>
      </c>
      <c r="E48" s="31">
        <v>0</v>
      </c>
      <c r="F48" s="31">
        <v>0</v>
      </c>
      <c r="G48" s="31">
        <v>45980</v>
      </c>
      <c r="H48" s="31">
        <v>1</v>
      </c>
      <c r="I48" s="31">
        <v>46034</v>
      </c>
      <c r="J48" s="31">
        <v>-23.602416006799601</v>
      </c>
      <c r="K48" s="31">
        <v>42.890492269269082</v>
      </c>
      <c r="L48">
        <v>45</v>
      </c>
      <c r="M48" s="21" t="str">
        <f t="shared" si="0"/>
        <v>MSOS US Equity</v>
      </c>
      <c r="N48" s="21" t="str">
        <f>VLOOKUP($M48,SUMMARY!B:D,2,FALSE)</f>
        <v>AdvisorShares Pure US Cannabis ETF</v>
      </c>
      <c r="O48" s="22">
        <f t="shared" si="5"/>
        <v>-2</v>
      </c>
      <c r="P48" s="22">
        <f t="shared" si="5"/>
        <v>3</v>
      </c>
      <c r="Q48" s="22">
        <f t="shared" si="5"/>
        <v>6</v>
      </c>
      <c r="R48" s="23">
        <f t="shared" si="5"/>
        <v>0</v>
      </c>
      <c r="S48" s="23">
        <f t="shared" si="5"/>
        <v>0</v>
      </c>
      <c r="T48" s="23">
        <f t="shared" si="4"/>
        <v>45980</v>
      </c>
      <c r="U48" s="22">
        <f t="shared" si="4"/>
        <v>1</v>
      </c>
      <c r="V48" s="23">
        <f t="shared" si="4"/>
        <v>46034</v>
      </c>
      <c r="W48" s="28">
        <f t="shared" si="4"/>
        <v>-23.602416006799601</v>
      </c>
      <c r="X48" s="28">
        <f t="shared" si="4"/>
        <v>42.890492269269082</v>
      </c>
    </row>
    <row r="49" spans="1:24" x14ac:dyDescent="0.25">
      <c r="A49" s="35" t="s">
        <v>325</v>
      </c>
      <c r="B49" s="31">
        <v>-1</v>
      </c>
      <c r="C49" s="31">
        <v>9</v>
      </c>
      <c r="D49" s="31">
        <v>6</v>
      </c>
      <c r="E49" s="31">
        <v>0</v>
      </c>
      <c r="F49" s="31">
        <v>0</v>
      </c>
      <c r="G49" s="31">
        <v>45981</v>
      </c>
      <c r="H49" s="31">
        <v>1</v>
      </c>
      <c r="I49" s="31">
        <v>46034</v>
      </c>
      <c r="J49" s="31">
        <v>-25.289341021884745</v>
      </c>
      <c r="K49" s="31">
        <v>41.203581640158703</v>
      </c>
      <c r="L49">
        <v>46</v>
      </c>
      <c r="M49" s="21" t="str">
        <f t="shared" si="0"/>
        <v>XLY US Equity</v>
      </c>
      <c r="N49" s="21" t="str">
        <f>VLOOKUP($M49,SUMMARY!B:D,2,FALSE)</f>
        <v>Consumer Discretionary SPDR Fund</v>
      </c>
      <c r="O49" s="22">
        <f t="shared" si="5"/>
        <v>-1</v>
      </c>
      <c r="P49" s="22">
        <f t="shared" si="5"/>
        <v>9</v>
      </c>
      <c r="Q49" s="22">
        <f t="shared" si="5"/>
        <v>6</v>
      </c>
      <c r="R49" s="23">
        <f t="shared" si="5"/>
        <v>0</v>
      </c>
      <c r="S49" s="23">
        <f t="shared" si="5"/>
        <v>0</v>
      </c>
      <c r="T49" s="23">
        <f t="shared" si="4"/>
        <v>45981</v>
      </c>
      <c r="U49" s="22">
        <f t="shared" si="4"/>
        <v>1</v>
      </c>
      <c r="V49" s="23">
        <f t="shared" si="4"/>
        <v>46034</v>
      </c>
      <c r="W49" s="28">
        <f t="shared" si="4"/>
        <v>-25.289341021884745</v>
      </c>
      <c r="X49" s="28">
        <f t="shared" si="4"/>
        <v>41.203581640158703</v>
      </c>
    </row>
    <row r="50" spans="1:24" x14ac:dyDescent="0.25">
      <c r="A50" s="35" t="s">
        <v>197</v>
      </c>
      <c r="B50" s="31">
        <v>-1</v>
      </c>
      <c r="C50" s="31">
        <v>12</v>
      </c>
      <c r="D50" s="31">
        <v>5</v>
      </c>
      <c r="E50" s="31">
        <v>0</v>
      </c>
      <c r="F50" s="31">
        <v>0</v>
      </c>
      <c r="G50" s="31">
        <v>46058</v>
      </c>
      <c r="H50" s="31">
        <v>1</v>
      </c>
      <c r="I50" s="31">
        <v>46049</v>
      </c>
      <c r="J50" s="31">
        <v>-19.338410927364521</v>
      </c>
      <c r="K50" s="31">
        <v>47.154493931546412</v>
      </c>
      <c r="L50">
        <v>47</v>
      </c>
      <c r="M50" s="21" t="str">
        <f t="shared" si="0"/>
        <v>HACK US Equity</v>
      </c>
      <c r="N50" s="21" t="str">
        <f>VLOOKUP($M50,SUMMARY!B:D,2,FALSE)</f>
        <v>Cybersecurity ETF</v>
      </c>
      <c r="O50" s="22">
        <f t="shared" si="5"/>
        <v>-1</v>
      </c>
      <c r="P50" s="22">
        <f t="shared" si="5"/>
        <v>12</v>
      </c>
      <c r="Q50" s="22">
        <f t="shared" si="5"/>
        <v>5</v>
      </c>
      <c r="R50" s="23">
        <f t="shared" si="5"/>
        <v>0</v>
      </c>
      <c r="S50" s="23">
        <f t="shared" si="5"/>
        <v>0</v>
      </c>
      <c r="T50" s="23">
        <f t="shared" si="4"/>
        <v>46058</v>
      </c>
      <c r="U50" s="22">
        <f t="shared" si="4"/>
        <v>1</v>
      </c>
      <c r="V50" s="23">
        <f t="shared" si="4"/>
        <v>46049</v>
      </c>
      <c r="W50" s="28">
        <f t="shared" si="4"/>
        <v>-19.338410927364521</v>
      </c>
      <c r="X50" s="28">
        <f t="shared" si="4"/>
        <v>47.154493931546412</v>
      </c>
    </row>
    <row r="51" spans="1:24" x14ac:dyDescent="0.25">
      <c r="A51" s="35" t="s">
        <v>240</v>
      </c>
      <c r="B51" s="31">
        <v>4</v>
      </c>
      <c r="C51" s="31">
        <v>9</v>
      </c>
      <c r="D51" s="31">
        <v>4</v>
      </c>
      <c r="E51" s="31">
        <v>0</v>
      </c>
      <c r="F51" s="31">
        <v>0</v>
      </c>
      <c r="G51" s="31">
        <v>46022</v>
      </c>
      <c r="H51" s="31">
        <v>1</v>
      </c>
      <c r="I51" s="31">
        <v>46035</v>
      </c>
      <c r="J51" s="31">
        <v>-9.6487150445520982</v>
      </c>
      <c r="K51" s="31">
        <v>56.844205260323349</v>
      </c>
      <c r="L51">
        <v>48</v>
      </c>
      <c r="M51" s="21" t="str">
        <f t="shared" si="0"/>
        <v>KURE US Equity</v>
      </c>
      <c r="N51" s="21" t="str">
        <f>VLOOKUP($M51,SUMMARY!B:D,2,FALSE)</f>
        <v>MSCI All China Health Care Index ETF</v>
      </c>
      <c r="O51" s="22">
        <f t="shared" si="5"/>
        <v>4</v>
      </c>
      <c r="P51" s="22">
        <f t="shared" si="5"/>
        <v>9</v>
      </c>
      <c r="Q51" s="22">
        <f t="shared" si="5"/>
        <v>4</v>
      </c>
      <c r="R51" s="23">
        <f t="shared" si="5"/>
        <v>0</v>
      </c>
      <c r="S51" s="23">
        <f t="shared" si="5"/>
        <v>0</v>
      </c>
      <c r="T51" s="23">
        <f t="shared" si="4"/>
        <v>46022</v>
      </c>
      <c r="U51" s="22">
        <f t="shared" si="4"/>
        <v>1</v>
      </c>
      <c r="V51" s="23">
        <f t="shared" si="4"/>
        <v>46035</v>
      </c>
      <c r="W51" s="28">
        <f t="shared" si="4"/>
        <v>-9.6487150445520982</v>
      </c>
      <c r="X51" s="28">
        <f t="shared" si="4"/>
        <v>56.844205260323349</v>
      </c>
    </row>
    <row r="52" spans="1:24" x14ac:dyDescent="0.25">
      <c r="A52" s="35" t="s">
        <v>101</v>
      </c>
      <c r="B52" s="31">
        <v>0</v>
      </c>
      <c r="C52" s="31">
        <v>9</v>
      </c>
      <c r="D52" s="31">
        <v>4</v>
      </c>
      <c r="E52" s="31">
        <v>0</v>
      </c>
      <c r="F52" s="31">
        <v>0</v>
      </c>
      <c r="G52" s="31">
        <v>45982</v>
      </c>
      <c r="H52" s="31">
        <v>1</v>
      </c>
      <c r="I52" s="31">
        <v>46050</v>
      </c>
      <c r="J52" s="31">
        <v>-20.017392334383921</v>
      </c>
      <c r="K52" s="31">
        <v>46.475521268000108</v>
      </c>
      <c r="L52">
        <v>49</v>
      </c>
      <c r="M52" s="21" t="str">
        <f t="shared" si="0"/>
        <v>AIQ US Equity</v>
      </c>
      <c r="N52" s="21" t="str">
        <f>VLOOKUP($M52,SUMMARY!B:D,2,FALSE)</f>
        <v>Artificial Intelligence &amp; Technology ETF</v>
      </c>
      <c r="O52" s="22">
        <f t="shared" si="5"/>
        <v>0</v>
      </c>
      <c r="P52" s="22">
        <f t="shared" si="5"/>
        <v>9</v>
      </c>
      <c r="Q52" s="22">
        <f t="shared" si="5"/>
        <v>4</v>
      </c>
      <c r="R52" s="23">
        <f t="shared" si="5"/>
        <v>0</v>
      </c>
      <c r="S52" s="23">
        <f t="shared" si="5"/>
        <v>0</v>
      </c>
      <c r="T52" s="23">
        <f t="shared" si="4"/>
        <v>45982</v>
      </c>
      <c r="U52" s="22">
        <f t="shared" si="4"/>
        <v>1</v>
      </c>
      <c r="V52" s="23">
        <f t="shared" si="4"/>
        <v>46050</v>
      </c>
      <c r="W52" s="28">
        <f t="shared" si="4"/>
        <v>-20.017392334383921</v>
      </c>
      <c r="X52" s="28">
        <f t="shared" si="4"/>
        <v>46.475521268000108</v>
      </c>
    </row>
    <row r="53" spans="1:24" x14ac:dyDescent="0.25">
      <c r="A53" s="35" t="s">
        <v>253</v>
      </c>
      <c r="B53" s="31">
        <v>-1</v>
      </c>
      <c r="C53" s="31">
        <v>12</v>
      </c>
      <c r="D53" s="31">
        <v>4</v>
      </c>
      <c r="E53" s="31">
        <v>0</v>
      </c>
      <c r="F53" s="31">
        <v>0</v>
      </c>
      <c r="G53" s="31">
        <v>45982</v>
      </c>
      <c r="H53" s="31">
        <v>1</v>
      </c>
      <c r="I53" s="31">
        <v>46051</v>
      </c>
      <c r="J53" s="31">
        <v>-16.018881263587851</v>
      </c>
      <c r="K53" s="31">
        <v>50.474025381161795</v>
      </c>
      <c r="L53">
        <v>50</v>
      </c>
      <c r="M53" s="21" t="str">
        <f t="shared" si="0"/>
        <v>MTUM US Equity</v>
      </c>
      <c r="N53" s="21" t="str">
        <f>VLOOKUP($M53,SUMMARY!B:D,2,FALSE)</f>
        <v>MSCI USA Momentum Factor ETF</v>
      </c>
      <c r="O53" s="22">
        <f t="shared" si="5"/>
        <v>-1</v>
      </c>
      <c r="P53" s="22">
        <f t="shared" si="5"/>
        <v>12</v>
      </c>
      <c r="Q53" s="22">
        <f t="shared" si="5"/>
        <v>4</v>
      </c>
      <c r="R53" s="23">
        <f t="shared" si="5"/>
        <v>0</v>
      </c>
      <c r="S53" s="23">
        <f t="shared" si="5"/>
        <v>0</v>
      </c>
      <c r="T53" s="23">
        <f t="shared" si="4"/>
        <v>45982</v>
      </c>
      <c r="U53" s="22">
        <f t="shared" si="4"/>
        <v>1</v>
      </c>
      <c r="V53" s="23">
        <f t="shared" si="4"/>
        <v>46051</v>
      </c>
      <c r="W53" s="28">
        <f t="shared" si="4"/>
        <v>-16.018881263587851</v>
      </c>
      <c r="X53" s="28">
        <f t="shared" si="4"/>
        <v>50.474025381161795</v>
      </c>
    </row>
    <row r="54" spans="1:24" x14ac:dyDescent="0.25">
      <c r="A54" s="35" t="s">
        <v>226</v>
      </c>
      <c r="B54" s="31">
        <v>-1</v>
      </c>
      <c r="C54" s="31">
        <v>12</v>
      </c>
      <c r="D54" s="31">
        <v>4</v>
      </c>
      <c r="E54" s="31">
        <v>0</v>
      </c>
      <c r="F54" s="31">
        <v>0</v>
      </c>
      <c r="G54" s="31">
        <v>45982</v>
      </c>
      <c r="H54" s="31">
        <v>1</v>
      </c>
      <c r="I54" s="31">
        <v>46050</v>
      </c>
      <c r="J54" s="31">
        <v>-20.234544351862304</v>
      </c>
      <c r="K54" s="31">
        <v>46.258361448698984</v>
      </c>
      <c r="P54" s="22"/>
    </row>
    <row r="55" spans="1:24" x14ac:dyDescent="0.25">
      <c r="A55" s="35" t="s">
        <v>256</v>
      </c>
      <c r="B55" s="31">
        <v>5</v>
      </c>
      <c r="C55" s="31">
        <v>9</v>
      </c>
      <c r="D55" s="31">
        <v>4</v>
      </c>
      <c r="E55" s="31">
        <v>0</v>
      </c>
      <c r="F55" s="31">
        <v>0</v>
      </c>
      <c r="G55" s="31">
        <v>45982</v>
      </c>
      <c r="H55" s="31">
        <v>1</v>
      </c>
      <c r="I55" s="31">
        <v>46045</v>
      </c>
      <c r="J55" s="31">
        <v>-14.590528322882911</v>
      </c>
      <c r="K55" s="31">
        <v>51.902376482044332</v>
      </c>
      <c r="P55" s="22"/>
    </row>
    <row r="56" spans="1:24" x14ac:dyDescent="0.25">
      <c r="A56" s="35" t="s">
        <v>211</v>
      </c>
      <c r="B56" s="31">
        <v>-1</v>
      </c>
      <c r="C56" s="31">
        <v>9</v>
      </c>
      <c r="D56" s="31">
        <v>4</v>
      </c>
      <c r="E56" s="31">
        <v>0</v>
      </c>
      <c r="F56" s="31">
        <v>0</v>
      </c>
      <c r="G56" s="31">
        <v>45982</v>
      </c>
      <c r="H56" s="31">
        <v>1</v>
      </c>
      <c r="I56" s="31">
        <v>46050</v>
      </c>
      <c r="J56" s="31">
        <v>-19.80081418415503</v>
      </c>
      <c r="K56" s="31">
        <v>46.692091407235161</v>
      </c>
      <c r="P56" s="22"/>
    </row>
    <row r="57" spans="1:24" x14ac:dyDescent="0.25">
      <c r="A57" s="35" t="s">
        <v>257</v>
      </c>
      <c r="B57" s="31">
        <v>5</v>
      </c>
      <c r="C57" s="31">
        <v>9</v>
      </c>
      <c r="D57" s="31">
        <v>4</v>
      </c>
      <c r="E57" s="31">
        <v>0</v>
      </c>
      <c r="F57" s="31">
        <v>0</v>
      </c>
      <c r="G57" s="31">
        <v>45982</v>
      </c>
      <c r="H57" s="31">
        <v>1</v>
      </c>
      <c r="I57" s="31">
        <v>46038</v>
      </c>
      <c r="J57" s="31">
        <v>-10.176969493464192</v>
      </c>
      <c r="K57" s="31">
        <v>56.315939806471967</v>
      </c>
      <c r="P57" s="22"/>
    </row>
    <row r="58" spans="1:24" x14ac:dyDescent="0.25">
      <c r="A58" s="35" t="s">
        <v>153</v>
      </c>
      <c r="B58" s="31">
        <v>3</v>
      </c>
      <c r="C58" s="31">
        <v>6</v>
      </c>
      <c r="D58" s="31">
        <v>4</v>
      </c>
      <c r="E58" s="31">
        <v>0</v>
      </c>
      <c r="F58" s="31">
        <v>0</v>
      </c>
      <c r="G58" s="31">
        <v>45975</v>
      </c>
      <c r="H58" s="31">
        <v>1</v>
      </c>
      <c r="I58" s="31">
        <v>46051</v>
      </c>
      <c r="J58" s="31">
        <v>-16.098882686310652</v>
      </c>
      <c r="K58" s="31">
        <v>50.394039293714222</v>
      </c>
      <c r="P58" s="22"/>
    </row>
    <row r="59" spans="1:24" x14ac:dyDescent="0.25">
      <c r="A59" s="35" t="s">
        <v>259</v>
      </c>
      <c r="B59" s="31">
        <v>-1</v>
      </c>
      <c r="C59" s="31">
        <v>9</v>
      </c>
      <c r="D59" s="31">
        <v>4</v>
      </c>
      <c r="E59" s="31">
        <v>0</v>
      </c>
      <c r="F59" s="31">
        <v>0</v>
      </c>
      <c r="G59" s="31">
        <v>45982</v>
      </c>
      <c r="H59" s="31">
        <v>1</v>
      </c>
      <c r="I59" s="31">
        <v>46050</v>
      </c>
      <c r="J59" s="31">
        <v>-20.626174668408972</v>
      </c>
      <c r="K59" s="31">
        <v>45.866718251317828</v>
      </c>
      <c r="P59" s="22"/>
    </row>
    <row r="60" spans="1:24" x14ac:dyDescent="0.25">
      <c r="A60" s="35" t="s">
        <v>293</v>
      </c>
      <c r="B60" s="31">
        <v>-1</v>
      </c>
      <c r="C60" s="31">
        <v>9</v>
      </c>
      <c r="D60" s="31">
        <v>4</v>
      </c>
      <c r="E60" s="31">
        <v>0</v>
      </c>
      <c r="F60" s="31">
        <v>46027</v>
      </c>
      <c r="G60" s="31">
        <v>46037</v>
      </c>
      <c r="H60" s="31">
        <v>1</v>
      </c>
      <c r="I60" s="31">
        <v>46052</v>
      </c>
      <c r="J60" s="31">
        <v>-21.695884781170406</v>
      </c>
      <c r="K60" s="31">
        <v>44.797025040237095</v>
      </c>
      <c r="P60" s="22"/>
    </row>
    <row r="61" spans="1:24" x14ac:dyDescent="0.25">
      <c r="A61" s="35" t="s">
        <v>260</v>
      </c>
      <c r="B61" s="31">
        <v>-1</v>
      </c>
      <c r="C61" s="31">
        <v>12</v>
      </c>
      <c r="D61" s="31">
        <v>4</v>
      </c>
      <c r="E61" s="31">
        <v>0</v>
      </c>
      <c r="F61" s="31">
        <v>0</v>
      </c>
      <c r="G61" s="31">
        <v>45981</v>
      </c>
      <c r="H61" s="31">
        <v>1</v>
      </c>
      <c r="I61" s="31">
        <v>46050</v>
      </c>
      <c r="J61" s="31">
        <v>-19.765502605923572</v>
      </c>
      <c r="K61" s="31">
        <v>46.727422980122363</v>
      </c>
      <c r="P61" s="22"/>
    </row>
    <row r="62" spans="1:24" x14ac:dyDescent="0.25">
      <c r="A62" s="35" t="s">
        <v>235</v>
      </c>
      <c r="B62" s="31">
        <v>-1</v>
      </c>
      <c r="C62" s="31">
        <v>9</v>
      </c>
      <c r="D62" s="31">
        <v>4</v>
      </c>
      <c r="E62" s="31">
        <v>0</v>
      </c>
      <c r="F62" s="31">
        <v>0</v>
      </c>
      <c r="G62" s="31">
        <v>46050</v>
      </c>
      <c r="H62" s="31">
        <v>1</v>
      </c>
      <c r="I62" s="31">
        <v>46058</v>
      </c>
      <c r="J62" s="31">
        <v>-23.653792564183277</v>
      </c>
      <c r="K62" s="31">
        <v>42.839106438764084</v>
      </c>
      <c r="P62" s="22"/>
    </row>
    <row r="63" spans="1:24" x14ac:dyDescent="0.25">
      <c r="A63" s="35" t="s">
        <v>214</v>
      </c>
      <c r="B63" s="31">
        <v>5</v>
      </c>
      <c r="C63" s="31">
        <v>12</v>
      </c>
      <c r="D63" s="31">
        <v>4</v>
      </c>
      <c r="E63" s="31">
        <v>0</v>
      </c>
      <c r="F63" s="31">
        <v>0</v>
      </c>
      <c r="G63" s="31">
        <v>45981</v>
      </c>
      <c r="H63" s="31">
        <v>1</v>
      </c>
      <c r="I63" s="31">
        <v>46044</v>
      </c>
      <c r="J63" s="31">
        <v>-8.4278116153390386</v>
      </c>
      <c r="K63" s="31">
        <v>58.065102949868695</v>
      </c>
      <c r="P63" s="22"/>
    </row>
    <row r="64" spans="1:24" x14ac:dyDescent="0.25">
      <c r="A64" s="35" t="s">
        <v>209</v>
      </c>
      <c r="B64" s="31">
        <v>7</v>
      </c>
      <c r="C64" s="31">
        <v>9</v>
      </c>
      <c r="D64" s="31">
        <v>4</v>
      </c>
      <c r="E64" s="31">
        <v>0</v>
      </c>
      <c r="F64" s="31">
        <v>0</v>
      </c>
      <c r="G64" s="31">
        <v>45982</v>
      </c>
      <c r="H64" s="31">
        <v>1</v>
      </c>
      <c r="I64" s="31">
        <v>46038</v>
      </c>
      <c r="J64" s="31">
        <v>-12.645691319326453</v>
      </c>
      <c r="K64" s="31">
        <v>53.84722714681368</v>
      </c>
      <c r="P64" s="22"/>
    </row>
    <row r="65" spans="1:16" x14ac:dyDescent="0.25">
      <c r="A65" s="35" t="s">
        <v>216</v>
      </c>
      <c r="B65" s="31">
        <v>5</v>
      </c>
      <c r="C65" s="31">
        <v>12</v>
      </c>
      <c r="D65" s="31">
        <v>4</v>
      </c>
      <c r="E65" s="31">
        <v>0</v>
      </c>
      <c r="F65" s="31">
        <v>0</v>
      </c>
      <c r="G65" s="31">
        <v>45982</v>
      </c>
      <c r="H65" s="31">
        <v>1</v>
      </c>
      <c r="I65" s="31">
        <v>46044</v>
      </c>
      <c r="J65" s="31">
        <v>-14.199192162475669</v>
      </c>
      <c r="K65" s="31">
        <v>52.293715937594143</v>
      </c>
      <c r="P65" s="22"/>
    </row>
    <row r="66" spans="1:16" x14ac:dyDescent="0.25">
      <c r="A66" s="35" t="s">
        <v>248</v>
      </c>
      <c r="B66" s="31">
        <v>-1</v>
      </c>
      <c r="C66" s="31">
        <v>9</v>
      </c>
      <c r="D66" s="31">
        <v>4</v>
      </c>
      <c r="E66" s="31">
        <v>0</v>
      </c>
      <c r="F66" s="31">
        <v>0</v>
      </c>
      <c r="G66" s="31">
        <v>45982</v>
      </c>
      <c r="H66" s="31">
        <v>1</v>
      </c>
      <c r="I66" s="31">
        <v>46050</v>
      </c>
      <c r="J66" s="31">
        <v>-16.357270468736935</v>
      </c>
      <c r="K66" s="31">
        <v>50.13563130563012</v>
      </c>
      <c r="P66" s="22"/>
    </row>
    <row r="67" spans="1:16" x14ac:dyDescent="0.25">
      <c r="A67" s="35" t="s">
        <v>147</v>
      </c>
      <c r="B67" s="31">
        <v>7</v>
      </c>
      <c r="C67" s="31">
        <v>15</v>
      </c>
      <c r="D67" s="31">
        <v>4</v>
      </c>
      <c r="E67" s="31">
        <v>0</v>
      </c>
      <c r="F67" s="31">
        <v>0</v>
      </c>
      <c r="G67" s="31">
        <v>45982</v>
      </c>
      <c r="H67" s="31">
        <v>1</v>
      </c>
      <c r="I67" s="31">
        <v>46044</v>
      </c>
      <c r="J67" s="31">
        <v>-9.0214689337839928</v>
      </c>
      <c r="K67" s="31">
        <v>57.471449637167822</v>
      </c>
      <c r="P67" s="22"/>
    </row>
    <row r="68" spans="1:16" x14ac:dyDescent="0.25">
      <c r="A68" s="35" t="s">
        <v>320</v>
      </c>
      <c r="B68" s="31">
        <v>-1</v>
      </c>
      <c r="C68" s="31">
        <v>12</v>
      </c>
      <c r="D68" s="31">
        <v>4</v>
      </c>
      <c r="E68" s="31">
        <v>0</v>
      </c>
      <c r="F68" s="31">
        <v>0</v>
      </c>
      <c r="G68" s="31">
        <v>45982</v>
      </c>
      <c r="H68" s="31">
        <v>1</v>
      </c>
      <c r="I68" s="31">
        <v>46050</v>
      </c>
      <c r="J68" s="31">
        <v>-18.688228806227009</v>
      </c>
      <c r="K68" s="31">
        <v>47.80468362582603</v>
      </c>
      <c r="P68" s="22"/>
    </row>
    <row r="69" spans="1:16" x14ac:dyDescent="0.25">
      <c r="A69" s="35" t="s">
        <v>276</v>
      </c>
      <c r="B69" s="31">
        <v>7</v>
      </c>
      <c r="C69" s="31">
        <v>9</v>
      </c>
      <c r="D69" s="31">
        <v>4</v>
      </c>
      <c r="E69" s="31">
        <v>0</v>
      </c>
      <c r="F69" s="31">
        <v>0</v>
      </c>
      <c r="G69" s="31">
        <v>45982</v>
      </c>
      <c r="H69" s="31">
        <v>1</v>
      </c>
      <c r="I69" s="31">
        <v>46051</v>
      </c>
      <c r="J69" s="31">
        <v>-19.885484181480308</v>
      </c>
      <c r="K69" s="31">
        <v>46.607427625497841</v>
      </c>
      <c r="P69" s="22"/>
    </row>
    <row r="70" spans="1:16" x14ac:dyDescent="0.25">
      <c r="A70" s="35" t="s">
        <v>204</v>
      </c>
      <c r="B70" s="31">
        <v>5</v>
      </c>
      <c r="C70" s="31">
        <v>9</v>
      </c>
      <c r="D70" s="31">
        <v>4</v>
      </c>
      <c r="E70" s="31">
        <v>0</v>
      </c>
      <c r="F70" s="31">
        <v>0</v>
      </c>
      <c r="G70" s="31">
        <v>45982</v>
      </c>
      <c r="H70" s="31">
        <v>1</v>
      </c>
      <c r="I70" s="31">
        <v>46044</v>
      </c>
      <c r="J70" s="31">
        <v>-11.545084803404983</v>
      </c>
      <c r="K70" s="31">
        <v>54.947822907943724</v>
      </c>
      <c r="P70" s="22"/>
    </row>
    <row r="71" spans="1:16" x14ac:dyDescent="0.25">
      <c r="A71" s="35" t="s">
        <v>851</v>
      </c>
      <c r="B71" s="31">
        <v>4</v>
      </c>
      <c r="C71" s="31">
        <v>9</v>
      </c>
      <c r="D71" s="31">
        <v>4</v>
      </c>
      <c r="E71" s="31">
        <v>0</v>
      </c>
      <c r="F71" s="31">
        <v>0</v>
      </c>
      <c r="G71" s="31">
        <v>45982</v>
      </c>
      <c r="H71" s="31">
        <v>1</v>
      </c>
      <c r="I71" s="31">
        <v>46051</v>
      </c>
      <c r="J71" s="31">
        <v>-15.12137306995681</v>
      </c>
      <c r="K71" s="31">
        <v>51.371538017917821</v>
      </c>
      <c r="P71" s="22"/>
    </row>
    <row r="72" spans="1:16" x14ac:dyDescent="0.25">
      <c r="A72" s="35" t="s">
        <v>212</v>
      </c>
      <c r="B72" s="31">
        <v>7</v>
      </c>
      <c r="C72" s="31">
        <v>9</v>
      </c>
      <c r="D72" s="31">
        <v>4</v>
      </c>
      <c r="E72" s="31">
        <v>0</v>
      </c>
      <c r="F72" s="31">
        <v>0</v>
      </c>
      <c r="G72" s="31">
        <v>45981</v>
      </c>
      <c r="H72" s="31">
        <v>1</v>
      </c>
      <c r="I72" s="31">
        <v>46044</v>
      </c>
      <c r="J72" s="31">
        <v>-12.891732592653732</v>
      </c>
      <c r="K72" s="31">
        <v>53.601170861136779</v>
      </c>
      <c r="P72" s="22"/>
    </row>
    <row r="73" spans="1:16" x14ac:dyDescent="0.25">
      <c r="A73" s="35" t="s">
        <v>258</v>
      </c>
      <c r="B73" s="31">
        <v>1</v>
      </c>
      <c r="C73" s="31">
        <v>9</v>
      </c>
      <c r="D73" s="31">
        <v>2</v>
      </c>
      <c r="E73" s="31">
        <v>0</v>
      </c>
      <c r="F73" s="31">
        <v>0</v>
      </c>
      <c r="G73" s="31">
        <v>46000</v>
      </c>
      <c r="H73" s="31">
        <v>1</v>
      </c>
      <c r="I73" s="31">
        <v>46062</v>
      </c>
      <c r="J73" s="31">
        <v>-4.1155842744699811</v>
      </c>
      <c r="K73" s="31">
        <v>62.377331438188051</v>
      </c>
      <c r="P73" s="22"/>
    </row>
    <row r="74" spans="1:16" x14ac:dyDescent="0.25">
      <c r="A74" s="35" t="s">
        <v>295</v>
      </c>
      <c r="B74" s="31">
        <v>7</v>
      </c>
      <c r="C74" s="31">
        <v>9</v>
      </c>
      <c r="D74" s="31">
        <v>2</v>
      </c>
      <c r="E74" s="31">
        <v>0</v>
      </c>
      <c r="F74" s="31">
        <v>0</v>
      </c>
      <c r="G74" s="31">
        <v>45982</v>
      </c>
      <c r="H74" s="31">
        <v>1</v>
      </c>
      <c r="I74" s="31">
        <v>46051</v>
      </c>
      <c r="J74" s="31">
        <v>-14.964460249254792</v>
      </c>
      <c r="K74" s="31">
        <v>51.528448871234538</v>
      </c>
      <c r="P74" s="22"/>
    </row>
    <row r="75" spans="1:16" x14ac:dyDescent="0.25">
      <c r="A75" s="35" t="s">
        <v>170</v>
      </c>
      <c r="B75" s="31">
        <v>8</v>
      </c>
      <c r="C75" s="31">
        <v>3</v>
      </c>
      <c r="D75" s="31">
        <v>2</v>
      </c>
      <c r="E75" s="31">
        <v>0</v>
      </c>
      <c r="F75" s="31">
        <v>0</v>
      </c>
      <c r="G75" s="31">
        <v>45981</v>
      </c>
      <c r="H75" s="31">
        <v>1</v>
      </c>
      <c r="I75" s="31">
        <v>46063</v>
      </c>
      <c r="J75" s="31">
        <v>-3.2094797371841892</v>
      </c>
      <c r="K75" s="31">
        <v>63.283438255938563</v>
      </c>
      <c r="P75" s="22"/>
    </row>
    <row r="76" spans="1:16" x14ac:dyDescent="0.25">
      <c r="A76" s="35" t="s">
        <v>187</v>
      </c>
      <c r="B76" s="31">
        <v>4</v>
      </c>
      <c r="C76" s="31">
        <v>3</v>
      </c>
      <c r="D76" s="31">
        <v>2</v>
      </c>
      <c r="E76" s="31">
        <v>0</v>
      </c>
      <c r="F76" s="31">
        <v>0</v>
      </c>
      <c r="G76" s="31">
        <v>46007</v>
      </c>
      <c r="H76" s="31">
        <v>1</v>
      </c>
      <c r="I76" s="31">
        <v>46051</v>
      </c>
      <c r="J76" s="31">
        <v>-14.422318181152505</v>
      </c>
      <c r="K76" s="31">
        <v>52.070573577165391</v>
      </c>
      <c r="P76" s="22"/>
    </row>
    <row r="77" spans="1:16" x14ac:dyDescent="0.25">
      <c r="A77" s="35" t="s">
        <v>180</v>
      </c>
      <c r="B77" s="31">
        <v>4</v>
      </c>
      <c r="C77" s="31">
        <v>9</v>
      </c>
      <c r="D77" s="31">
        <v>2</v>
      </c>
      <c r="E77" s="31">
        <v>0</v>
      </c>
      <c r="F77" s="31">
        <v>0</v>
      </c>
      <c r="G77" s="31">
        <v>46007</v>
      </c>
      <c r="H77" s="31">
        <v>1</v>
      </c>
      <c r="I77" s="31">
        <v>46063</v>
      </c>
      <c r="J77" s="31">
        <v>8.1968080461770825</v>
      </c>
      <c r="K77" s="31">
        <v>74.689666279126243</v>
      </c>
      <c r="P77" s="22"/>
    </row>
    <row r="78" spans="1:16" x14ac:dyDescent="0.25">
      <c r="A78" s="35" t="s">
        <v>188</v>
      </c>
      <c r="B78" s="31">
        <v>7</v>
      </c>
      <c r="C78" s="31">
        <v>9</v>
      </c>
      <c r="D78" s="31">
        <v>2</v>
      </c>
      <c r="E78" s="31">
        <v>0</v>
      </c>
      <c r="F78" s="31">
        <v>0</v>
      </c>
      <c r="G78" s="31">
        <v>45982</v>
      </c>
      <c r="H78" s="31">
        <v>1</v>
      </c>
      <c r="I78" s="31">
        <v>46051</v>
      </c>
      <c r="J78" s="31">
        <v>-9.491487629390754</v>
      </c>
      <c r="K78" s="31">
        <v>57.001424825099612</v>
      </c>
      <c r="P78" s="22"/>
    </row>
    <row r="79" spans="1:16" x14ac:dyDescent="0.25">
      <c r="A79" s="35" t="s">
        <v>266</v>
      </c>
      <c r="B79" s="31">
        <v>1</v>
      </c>
      <c r="C79" s="31">
        <v>9</v>
      </c>
      <c r="D79" s="31">
        <v>2</v>
      </c>
      <c r="E79" s="31">
        <v>0</v>
      </c>
      <c r="F79" s="31">
        <v>0</v>
      </c>
      <c r="G79" s="31">
        <v>45981</v>
      </c>
      <c r="H79" s="31">
        <v>1</v>
      </c>
      <c r="I79" s="31">
        <v>46059</v>
      </c>
      <c r="J79" s="31">
        <v>15.663079710627628</v>
      </c>
      <c r="K79" s="31">
        <v>82.155962396245812</v>
      </c>
      <c r="P79" s="22"/>
    </row>
    <row r="80" spans="1:16" x14ac:dyDescent="0.25">
      <c r="A80" s="35" t="s">
        <v>189</v>
      </c>
      <c r="B80" s="31">
        <v>7</v>
      </c>
      <c r="C80" s="31">
        <v>9</v>
      </c>
      <c r="D80" s="31">
        <v>2</v>
      </c>
      <c r="E80" s="31">
        <v>0</v>
      </c>
      <c r="F80" s="31">
        <v>0</v>
      </c>
      <c r="G80" s="31">
        <v>45982</v>
      </c>
      <c r="H80" s="31">
        <v>1</v>
      </c>
      <c r="I80" s="31">
        <v>46048</v>
      </c>
      <c r="J80" s="31">
        <v>-10.265941049624409</v>
      </c>
      <c r="K80" s="31">
        <v>56.226968878255654</v>
      </c>
      <c r="P80" s="22"/>
    </row>
    <row r="81" spans="1:16" x14ac:dyDescent="0.25">
      <c r="A81" s="35" t="s">
        <v>171</v>
      </c>
      <c r="B81" s="31">
        <v>6</v>
      </c>
      <c r="C81" s="31">
        <v>6</v>
      </c>
      <c r="D81" s="31">
        <v>2</v>
      </c>
      <c r="E81" s="31">
        <v>0</v>
      </c>
      <c r="F81" s="31">
        <v>0</v>
      </c>
      <c r="G81" s="31">
        <v>45982</v>
      </c>
      <c r="H81" s="31">
        <v>1</v>
      </c>
      <c r="I81" s="31">
        <v>46051</v>
      </c>
      <c r="J81" s="31">
        <v>-9.1261505012346049</v>
      </c>
      <c r="K81" s="31">
        <v>57.366746804659321</v>
      </c>
      <c r="P81" s="22"/>
    </row>
    <row r="82" spans="1:16" x14ac:dyDescent="0.25">
      <c r="A82" s="35" t="s">
        <v>190</v>
      </c>
      <c r="B82" s="31">
        <v>3</v>
      </c>
      <c r="C82" s="31">
        <v>6</v>
      </c>
      <c r="D82" s="31">
        <v>2</v>
      </c>
      <c r="E82" s="31">
        <v>0</v>
      </c>
      <c r="F82" s="31">
        <v>0</v>
      </c>
      <c r="G82" s="31">
        <v>45978</v>
      </c>
      <c r="H82" s="31">
        <v>1</v>
      </c>
      <c r="I82" s="31">
        <v>46051</v>
      </c>
      <c r="J82" s="31">
        <v>-9.130639083068516</v>
      </c>
      <c r="K82" s="31">
        <v>57.36226780531242</v>
      </c>
      <c r="P82" s="22"/>
    </row>
    <row r="83" spans="1:16" x14ac:dyDescent="0.25">
      <c r="A83" s="35" t="s">
        <v>176</v>
      </c>
      <c r="B83" s="31">
        <v>4</v>
      </c>
      <c r="C83" s="31">
        <v>9</v>
      </c>
      <c r="D83" s="31">
        <v>2</v>
      </c>
      <c r="E83" s="31">
        <v>0</v>
      </c>
      <c r="F83" s="31">
        <v>0</v>
      </c>
      <c r="G83" s="31">
        <v>45982</v>
      </c>
      <c r="H83" s="31">
        <v>1</v>
      </c>
      <c r="I83" s="31">
        <v>46051</v>
      </c>
      <c r="J83" s="31">
        <v>2.2555121732341377</v>
      </c>
      <c r="K83" s="31">
        <v>68.748422615263053</v>
      </c>
      <c r="P83" s="22"/>
    </row>
    <row r="84" spans="1:16" x14ac:dyDescent="0.25">
      <c r="A84" s="35" t="s">
        <v>192</v>
      </c>
      <c r="B84" s="31">
        <v>3</v>
      </c>
      <c r="C84" s="31">
        <v>6</v>
      </c>
      <c r="D84" s="31">
        <v>2</v>
      </c>
      <c r="E84" s="31">
        <v>0</v>
      </c>
      <c r="F84" s="31">
        <v>0</v>
      </c>
      <c r="G84" s="31">
        <v>45978</v>
      </c>
      <c r="H84" s="31">
        <v>1</v>
      </c>
      <c r="I84" s="31">
        <v>46051</v>
      </c>
      <c r="J84" s="31">
        <v>-9.1062124889998373</v>
      </c>
      <c r="K84" s="31">
        <v>57.386700181358847</v>
      </c>
      <c r="P84" s="22"/>
    </row>
    <row r="85" spans="1:16" x14ac:dyDescent="0.25">
      <c r="A85" s="35" t="s">
        <v>326</v>
      </c>
      <c r="B85" s="31">
        <v>7</v>
      </c>
      <c r="C85" s="31">
        <v>6</v>
      </c>
      <c r="D85" s="31">
        <v>2</v>
      </c>
      <c r="E85" s="31">
        <v>0</v>
      </c>
      <c r="F85" s="31">
        <v>0</v>
      </c>
      <c r="G85" s="31">
        <v>45982</v>
      </c>
      <c r="H85" s="31">
        <v>1</v>
      </c>
      <c r="I85" s="31">
        <v>46048</v>
      </c>
      <c r="J85" s="31">
        <v>-12.442346951654933</v>
      </c>
      <c r="K85" s="31">
        <v>54.050559813847634</v>
      </c>
      <c r="P85" s="22"/>
    </row>
    <row r="86" spans="1:16" x14ac:dyDescent="0.25">
      <c r="A86" s="35" t="s">
        <v>193</v>
      </c>
      <c r="B86" s="31">
        <v>2</v>
      </c>
      <c r="C86" s="31">
        <v>6</v>
      </c>
      <c r="D86" s="31">
        <v>2</v>
      </c>
      <c r="E86" s="31">
        <v>0</v>
      </c>
      <c r="F86" s="31">
        <v>0</v>
      </c>
      <c r="G86" s="31">
        <v>45999</v>
      </c>
      <c r="H86" s="31">
        <v>1</v>
      </c>
      <c r="I86" s="31">
        <v>46063</v>
      </c>
      <c r="J86" s="31">
        <v>0.35402087386837877</v>
      </c>
      <c r="K86" s="31">
        <v>66.847900683891254</v>
      </c>
      <c r="P86" s="22"/>
    </row>
    <row r="87" spans="1:16" x14ac:dyDescent="0.25">
      <c r="A87" s="35" t="s">
        <v>262</v>
      </c>
      <c r="B87" s="31">
        <v>5</v>
      </c>
      <c r="C87" s="31">
        <v>12</v>
      </c>
      <c r="D87" s="31">
        <v>2</v>
      </c>
      <c r="E87" s="31">
        <v>0</v>
      </c>
      <c r="F87" s="31">
        <v>0</v>
      </c>
      <c r="G87" s="31">
        <v>45981</v>
      </c>
      <c r="H87" s="31">
        <v>1</v>
      </c>
      <c r="I87" s="31">
        <v>46051</v>
      </c>
      <c r="J87" s="31">
        <v>-12.067818110931164</v>
      </c>
      <c r="K87" s="31">
        <v>54.425074085357885</v>
      </c>
      <c r="P87" s="22"/>
    </row>
    <row r="88" spans="1:16" x14ac:dyDescent="0.25">
      <c r="A88" s="35" t="s">
        <v>194</v>
      </c>
      <c r="B88" s="31">
        <v>1</v>
      </c>
      <c r="C88" s="31">
        <v>6</v>
      </c>
      <c r="D88" s="31">
        <v>2</v>
      </c>
      <c r="E88" s="31">
        <v>0</v>
      </c>
      <c r="F88" s="31">
        <v>0</v>
      </c>
      <c r="G88" s="31">
        <v>45979</v>
      </c>
      <c r="H88" s="31">
        <v>1</v>
      </c>
      <c r="I88" s="31">
        <v>46050</v>
      </c>
      <c r="J88" s="31">
        <v>-5.9113331801135658</v>
      </c>
      <c r="K88" s="31">
        <v>60.581585893302581</v>
      </c>
      <c r="P88" s="22"/>
    </row>
    <row r="89" spans="1:16" x14ac:dyDescent="0.25">
      <c r="A89" s="35" t="s">
        <v>168</v>
      </c>
      <c r="B89" s="31">
        <v>0</v>
      </c>
      <c r="C89" s="31">
        <v>12</v>
      </c>
      <c r="D89" s="31">
        <v>2</v>
      </c>
      <c r="E89" s="31">
        <v>0</v>
      </c>
      <c r="F89" s="31">
        <v>0</v>
      </c>
      <c r="G89" s="31">
        <v>45979</v>
      </c>
      <c r="H89" s="31">
        <v>1</v>
      </c>
      <c r="I89" s="31">
        <v>46049</v>
      </c>
      <c r="J89" s="31">
        <v>-1.2534780855445291</v>
      </c>
      <c r="K89" s="31">
        <v>65.23940573781482</v>
      </c>
      <c r="P89" s="22"/>
    </row>
    <row r="90" spans="1:16" x14ac:dyDescent="0.25">
      <c r="A90" s="35" t="s">
        <v>195</v>
      </c>
      <c r="B90" s="31">
        <v>7</v>
      </c>
      <c r="C90" s="31">
        <v>9</v>
      </c>
      <c r="D90" s="31">
        <v>2</v>
      </c>
      <c r="E90" s="31">
        <v>0</v>
      </c>
      <c r="F90" s="31">
        <v>0</v>
      </c>
      <c r="G90" s="31">
        <v>46007</v>
      </c>
      <c r="H90" s="31">
        <v>1</v>
      </c>
      <c r="I90" s="31">
        <v>46051</v>
      </c>
      <c r="J90" s="31">
        <v>-9.8790298648354735</v>
      </c>
      <c r="K90" s="31">
        <v>56.613872827958552</v>
      </c>
      <c r="P90" s="22"/>
    </row>
    <row r="91" spans="1:16" x14ac:dyDescent="0.25">
      <c r="A91" s="35" t="s">
        <v>280</v>
      </c>
      <c r="B91" s="31">
        <v>7</v>
      </c>
      <c r="C91" s="31">
        <v>6</v>
      </c>
      <c r="D91" s="31">
        <v>2</v>
      </c>
      <c r="E91" s="31">
        <v>0</v>
      </c>
      <c r="F91" s="31">
        <v>0</v>
      </c>
      <c r="G91" s="31">
        <v>46000</v>
      </c>
      <c r="H91" s="31">
        <v>1</v>
      </c>
      <c r="I91" s="31">
        <v>46063</v>
      </c>
      <c r="J91" s="31">
        <v>5.1888665887574064</v>
      </c>
      <c r="K91" s="31">
        <v>71.681772281981821</v>
      </c>
      <c r="P91" s="22"/>
    </row>
    <row r="92" spans="1:16" x14ac:dyDescent="0.25">
      <c r="A92" s="35" t="s">
        <v>196</v>
      </c>
      <c r="B92" s="31">
        <v>2</v>
      </c>
      <c r="C92" s="31">
        <v>9</v>
      </c>
      <c r="D92" s="31">
        <v>2</v>
      </c>
      <c r="E92" s="31">
        <v>0</v>
      </c>
      <c r="F92" s="31">
        <v>0</v>
      </c>
      <c r="G92" s="31">
        <v>45981</v>
      </c>
      <c r="H92" s="31">
        <v>1</v>
      </c>
      <c r="I92" s="31">
        <v>46063</v>
      </c>
      <c r="J92" s="31">
        <v>3.1024988022107607</v>
      </c>
      <c r="K92" s="31">
        <v>69.595378468289567</v>
      </c>
      <c r="P92" s="22"/>
    </row>
    <row r="93" spans="1:16" x14ac:dyDescent="0.25">
      <c r="A93" s="35" t="s">
        <v>289</v>
      </c>
      <c r="B93" s="31">
        <v>4</v>
      </c>
      <c r="C93" s="31">
        <v>6</v>
      </c>
      <c r="D93" s="31">
        <v>2</v>
      </c>
      <c r="E93" s="31">
        <v>0</v>
      </c>
      <c r="F93" s="31">
        <v>0</v>
      </c>
      <c r="G93" s="31">
        <v>45975</v>
      </c>
      <c r="H93" s="31">
        <v>1</v>
      </c>
      <c r="I93" s="31">
        <v>46057</v>
      </c>
      <c r="J93" s="31">
        <v>-0.30097849938572097</v>
      </c>
      <c r="K93" s="31">
        <v>66.191939944343147</v>
      </c>
      <c r="P93" s="22"/>
    </row>
    <row r="94" spans="1:16" x14ac:dyDescent="0.25">
      <c r="A94" s="35" t="s">
        <v>122</v>
      </c>
      <c r="B94" s="31">
        <v>-5</v>
      </c>
      <c r="C94" s="31">
        <v>6</v>
      </c>
      <c r="D94" s="31">
        <v>2</v>
      </c>
      <c r="E94" s="31">
        <v>0</v>
      </c>
      <c r="F94" s="31">
        <v>0</v>
      </c>
      <c r="G94" s="31">
        <v>45974</v>
      </c>
      <c r="H94" s="31">
        <v>1</v>
      </c>
      <c r="I94" s="31">
        <v>46063</v>
      </c>
      <c r="J94" s="31">
        <v>33.444743989882554</v>
      </c>
      <c r="K94" s="31">
        <v>99.937652644534111</v>
      </c>
      <c r="P94" s="22"/>
    </row>
    <row r="95" spans="1:16" x14ac:dyDescent="0.25">
      <c r="A95" s="35" t="s">
        <v>174</v>
      </c>
      <c r="B95" s="31">
        <v>2</v>
      </c>
      <c r="C95" s="31">
        <v>9</v>
      </c>
      <c r="D95" s="31">
        <v>2</v>
      </c>
      <c r="E95" s="31">
        <v>0</v>
      </c>
      <c r="F95" s="31">
        <v>0</v>
      </c>
      <c r="G95" s="31">
        <v>45982</v>
      </c>
      <c r="H95" s="31">
        <v>1</v>
      </c>
      <c r="I95" s="31">
        <v>46063</v>
      </c>
      <c r="J95" s="31">
        <v>2.143847609397497</v>
      </c>
      <c r="K95" s="31">
        <v>68.636753362391104</v>
      </c>
      <c r="P95" s="22"/>
    </row>
    <row r="96" spans="1:16" x14ac:dyDescent="0.25">
      <c r="A96" s="35" t="s">
        <v>198</v>
      </c>
      <c r="B96" s="31">
        <v>-5</v>
      </c>
      <c r="C96" s="31">
        <v>12</v>
      </c>
      <c r="D96" s="31">
        <v>2</v>
      </c>
      <c r="E96" s="31">
        <v>0</v>
      </c>
      <c r="F96" s="31">
        <v>0</v>
      </c>
      <c r="G96" s="31">
        <v>45979</v>
      </c>
      <c r="H96" s="31">
        <v>1</v>
      </c>
      <c r="I96" s="31">
        <v>46063</v>
      </c>
      <c r="J96" s="31">
        <v>-5.8709461958455833</v>
      </c>
      <c r="K96" s="31">
        <v>60.621792691801453</v>
      </c>
      <c r="P96" s="22"/>
    </row>
    <row r="97" spans="1:16" x14ac:dyDescent="0.25">
      <c r="A97" s="35" t="s">
        <v>312</v>
      </c>
      <c r="B97" s="31">
        <v>6</v>
      </c>
      <c r="C97" s="31">
        <v>9</v>
      </c>
      <c r="D97" s="31">
        <v>2</v>
      </c>
      <c r="E97" s="31">
        <v>0</v>
      </c>
      <c r="F97" s="31">
        <v>0</v>
      </c>
      <c r="G97" s="31">
        <v>45979</v>
      </c>
      <c r="H97" s="31">
        <v>1</v>
      </c>
      <c r="I97" s="31">
        <v>46063</v>
      </c>
      <c r="J97" s="31">
        <v>3.6792725541787377</v>
      </c>
      <c r="K97" s="31">
        <v>70.172172503834815</v>
      </c>
      <c r="P97" s="22"/>
    </row>
    <row r="98" spans="1:16" x14ac:dyDescent="0.25">
      <c r="A98" s="35" t="s">
        <v>199</v>
      </c>
      <c r="B98" s="31">
        <v>3</v>
      </c>
      <c r="C98" s="31">
        <v>6</v>
      </c>
      <c r="D98" s="31">
        <v>2</v>
      </c>
      <c r="E98" s="31">
        <v>0</v>
      </c>
      <c r="F98" s="31">
        <v>0</v>
      </c>
      <c r="G98" s="31">
        <v>45978</v>
      </c>
      <c r="H98" s="31">
        <v>1</v>
      </c>
      <c r="I98" s="31">
        <v>46051</v>
      </c>
      <c r="J98" s="31">
        <v>-9.0633202141147748</v>
      </c>
      <c r="K98" s="31">
        <v>57.429587305004738</v>
      </c>
      <c r="P98" s="22"/>
    </row>
    <row r="99" spans="1:16" x14ac:dyDescent="0.25">
      <c r="A99" s="35" t="s">
        <v>322</v>
      </c>
      <c r="B99" s="31">
        <v>5</v>
      </c>
      <c r="C99" s="31">
        <v>6</v>
      </c>
      <c r="D99" s="31">
        <v>2</v>
      </c>
      <c r="E99" s="31">
        <v>0</v>
      </c>
      <c r="F99" s="31">
        <v>0</v>
      </c>
      <c r="G99" s="31">
        <v>46013</v>
      </c>
      <c r="H99" s="31">
        <v>1</v>
      </c>
      <c r="I99" s="31">
        <v>46063</v>
      </c>
      <c r="J99" s="31">
        <v>1.1177576436025021</v>
      </c>
      <c r="K99" s="31">
        <v>67.610626171056964</v>
      </c>
      <c r="P99" s="22"/>
    </row>
    <row r="100" spans="1:16" x14ac:dyDescent="0.25">
      <c r="A100" s="35" t="s">
        <v>102</v>
      </c>
      <c r="B100" s="31">
        <v>7</v>
      </c>
      <c r="C100" s="31">
        <v>9</v>
      </c>
      <c r="D100" s="31">
        <v>2</v>
      </c>
      <c r="E100" s="31">
        <v>0</v>
      </c>
      <c r="F100" s="31">
        <v>0</v>
      </c>
      <c r="G100" s="31">
        <v>45982</v>
      </c>
      <c r="H100" s="31">
        <v>1</v>
      </c>
      <c r="I100" s="31">
        <v>46050</v>
      </c>
      <c r="J100" s="31">
        <v>-14.545274251866395</v>
      </c>
      <c r="K100" s="31">
        <v>51.947624449230091</v>
      </c>
      <c r="P100" s="22"/>
    </row>
    <row r="101" spans="1:16" x14ac:dyDescent="0.25">
      <c r="A101" s="35" t="s">
        <v>163</v>
      </c>
      <c r="B101" s="31">
        <v>4</v>
      </c>
      <c r="C101" s="31">
        <v>9</v>
      </c>
      <c r="D101" s="31">
        <v>2</v>
      </c>
      <c r="E101" s="31">
        <v>0</v>
      </c>
      <c r="F101" s="31">
        <v>0</v>
      </c>
      <c r="G101" s="31">
        <v>45981</v>
      </c>
      <c r="H101" s="31">
        <v>1</v>
      </c>
      <c r="I101" s="31">
        <v>46049</v>
      </c>
      <c r="J101" s="31">
        <v>-5.9621120518833166</v>
      </c>
      <c r="K101" s="31">
        <v>60.530812774995219</v>
      </c>
      <c r="P101" s="22"/>
    </row>
    <row r="102" spans="1:16" x14ac:dyDescent="0.25">
      <c r="A102" s="35" t="s">
        <v>139</v>
      </c>
      <c r="B102" s="31">
        <v>5</v>
      </c>
      <c r="C102" s="31">
        <v>9</v>
      </c>
      <c r="D102" s="31">
        <v>2</v>
      </c>
      <c r="E102" s="31">
        <v>0</v>
      </c>
      <c r="F102" s="31">
        <v>0</v>
      </c>
      <c r="G102" s="31">
        <v>45982</v>
      </c>
      <c r="H102" s="31">
        <v>1</v>
      </c>
      <c r="I102" s="31">
        <v>46049</v>
      </c>
      <c r="J102" s="31">
        <v>-8.2506703873464673</v>
      </c>
      <c r="K102" s="31">
        <v>58.242228794008994</v>
      </c>
      <c r="P102" s="22"/>
    </row>
    <row r="103" spans="1:16" x14ac:dyDescent="0.25">
      <c r="A103" s="35" t="s">
        <v>166</v>
      </c>
      <c r="B103" s="31">
        <v>6</v>
      </c>
      <c r="C103" s="31">
        <v>12</v>
      </c>
      <c r="D103" s="31">
        <v>2</v>
      </c>
      <c r="E103" s="31">
        <v>0</v>
      </c>
      <c r="F103" s="31">
        <v>0</v>
      </c>
      <c r="G103" s="31">
        <v>45981</v>
      </c>
      <c r="H103" s="31">
        <v>1</v>
      </c>
      <c r="I103" s="31">
        <v>46063</v>
      </c>
      <c r="J103" s="31">
        <v>11.751988603439457</v>
      </c>
      <c r="K103" s="31">
        <v>78.244893272172732</v>
      </c>
      <c r="P103" s="22"/>
    </row>
    <row r="104" spans="1:16" x14ac:dyDescent="0.25">
      <c r="A104" s="35" t="s">
        <v>140</v>
      </c>
      <c r="B104" s="31">
        <v>5</v>
      </c>
      <c r="C104" s="31">
        <v>9</v>
      </c>
      <c r="D104" s="31">
        <v>2</v>
      </c>
      <c r="E104" s="31">
        <v>0</v>
      </c>
      <c r="F104" s="31">
        <v>0</v>
      </c>
      <c r="G104" s="31">
        <v>45982</v>
      </c>
      <c r="H104" s="31">
        <v>1</v>
      </c>
      <c r="I104" s="31">
        <v>46051</v>
      </c>
      <c r="J104" s="31">
        <v>-9.0532872215766744</v>
      </c>
      <c r="K104" s="31">
        <v>57.439627358435402</v>
      </c>
      <c r="P104" s="22"/>
    </row>
    <row r="105" spans="1:16" x14ac:dyDescent="0.25">
      <c r="A105" s="35" t="s">
        <v>264</v>
      </c>
      <c r="B105" s="31">
        <v>6</v>
      </c>
      <c r="C105" s="31">
        <v>12</v>
      </c>
      <c r="D105" s="31">
        <v>2</v>
      </c>
      <c r="E105" s="31">
        <v>0</v>
      </c>
      <c r="F105" s="31">
        <v>0</v>
      </c>
      <c r="G105" s="31">
        <v>45982</v>
      </c>
      <c r="H105" s="31">
        <v>1</v>
      </c>
      <c r="I105" s="31">
        <v>46063</v>
      </c>
      <c r="J105" s="31">
        <v>-0.92594618609153656</v>
      </c>
      <c r="K105" s="31">
        <v>65.566979690621025</v>
      </c>
      <c r="P105" s="22"/>
    </row>
    <row r="106" spans="1:16" x14ac:dyDescent="0.25">
      <c r="A106" s="35" t="s">
        <v>203</v>
      </c>
      <c r="B106" s="31">
        <v>5</v>
      </c>
      <c r="C106" s="31">
        <v>6</v>
      </c>
      <c r="D106" s="31">
        <v>2</v>
      </c>
      <c r="E106" s="31">
        <v>0</v>
      </c>
      <c r="F106" s="31">
        <v>0</v>
      </c>
      <c r="G106" s="31">
        <v>45982</v>
      </c>
      <c r="H106" s="31">
        <v>1</v>
      </c>
      <c r="I106" s="31">
        <v>46057</v>
      </c>
      <c r="J106" s="31">
        <v>-5.4706074407314844</v>
      </c>
      <c r="K106" s="31">
        <v>61.022312106046705</v>
      </c>
      <c r="P106" s="22"/>
    </row>
    <row r="107" spans="1:16" x14ac:dyDescent="0.25">
      <c r="A107" s="35" t="s">
        <v>268</v>
      </c>
      <c r="B107" s="31">
        <v>2</v>
      </c>
      <c r="C107" s="31">
        <v>9</v>
      </c>
      <c r="D107" s="31">
        <v>2</v>
      </c>
      <c r="E107" s="31">
        <v>0</v>
      </c>
      <c r="F107" s="31">
        <v>0</v>
      </c>
      <c r="G107" s="31">
        <v>45981</v>
      </c>
      <c r="H107" s="31">
        <v>1</v>
      </c>
      <c r="I107" s="31">
        <v>46063</v>
      </c>
      <c r="J107" s="31">
        <v>7.9621517447261709</v>
      </c>
      <c r="K107" s="31">
        <v>74.455091110546576</v>
      </c>
      <c r="P107" s="22"/>
    </row>
    <row r="108" spans="1:16" x14ac:dyDescent="0.25">
      <c r="A108" s="35" t="s">
        <v>117</v>
      </c>
      <c r="B108" s="31">
        <v>5</v>
      </c>
      <c r="C108" s="31">
        <v>9</v>
      </c>
      <c r="D108" s="31">
        <v>2</v>
      </c>
      <c r="E108" s="31">
        <v>0</v>
      </c>
      <c r="F108" s="31">
        <v>0</v>
      </c>
      <c r="G108" s="31">
        <v>45982</v>
      </c>
      <c r="H108" s="31">
        <v>1</v>
      </c>
      <c r="I108" s="31">
        <v>46050</v>
      </c>
      <c r="J108" s="31">
        <v>-13.868419072678776</v>
      </c>
      <c r="K108" s="31">
        <v>52.624483077069321</v>
      </c>
      <c r="P108" s="22"/>
    </row>
    <row r="109" spans="1:16" x14ac:dyDescent="0.25">
      <c r="A109" s="35" t="s">
        <v>272</v>
      </c>
      <c r="B109" s="31">
        <v>7</v>
      </c>
      <c r="C109" s="31">
        <v>9</v>
      </c>
      <c r="D109" s="31">
        <v>2</v>
      </c>
      <c r="E109" s="31">
        <v>0</v>
      </c>
      <c r="F109" s="31">
        <v>0</v>
      </c>
      <c r="G109" s="31">
        <v>45982</v>
      </c>
      <c r="H109" s="31">
        <v>1</v>
      </c>
      <c r="I109" s="31">
        <v>46048</v>
      </c>
      <c r="J109" s="31">
        <v>-12.308777241239014</v>
      </c>
      <c r="K109" s="31">
        <v>54.184132438160454</v>
      </c>
      <c r="P109" s="22"/>
    </row>
    <row r="110" spans="1:16" x14ac:dyDescent="0.25">
      <c r="A110" s="35" t="s">
        <v>205</v>
      </c>
      <c r="B110" s="31">
        <v>3</v>
      </c>
      <c r="C110" s="31">
        <v>9</v>
      </c>
      <c r="D110" s="31">
        <v>2</v>
      </c>
      <c r="E110" s="31">
        <v>0</v>
      </c>
      <c r="F110" s="31">
        <v>0</v>
      </c>
      <c r="G110" s="31">
        <v>45982</v>
      </c>
      <c r="H110" s="31">
        <v>1</v>
      </c>
      <c r="I110" s="31">
        <v>46063</v>
      </c>
      <c r="J110" s="31">
        <v>8.4115418347628008</v>
      </c>
      <c r="K110" s="31">
        <v>74.904456835933416</v>
      </c>
      <c r="P110" s="22"/>
    </row>
    <row r="111" spans="1:16" x14ac:dyDescent="0.25">
      <c r="A111" s="35" t="s">
        <v>278</v>
      </c>
      <c r="B111" s="31">
        <v>5</v>
      </c>
      <c r="C111" s="31">
        <v>12</v>
      </c>
      <c r="D111" s="31">
        <v>2</v>
      </c>
      <c r="E111" s="31">
        <v>0</v>
      </c>
      <c r="F111" s="31">
        <v>0</v>
      </c>
      <c r="G111" s="31">
        <v>45982</v>
      </c>
      <c r="H111" s="31">
        <v>1</v>
      </c>
      <c r="I111" s="31">
        <v>46063</v>
      </c>
      <c r="J111" s="31">
        <v>-8.5813255095857315</v>
      </c>
      <c r="K111" s="31">
        <v>57.911582165234357</v>
      </c>
      <c r="P111" s="22"/>
    </row>
    <row r="112" spans="1:16" x14ac:dyDescent="0.25">
      <c r="A112" s="35" t="s">
        <v>142</v>
      </c>
      <c r="B112" s="31">
        <v>-1</v>
      </c>
      <c r="C112" s="31">
        <v>3</v>
      </c>
      <c r="D112" s="31">
        <v>2</v>
      </c>
      <c r="E112" s="31">
        <v>0</v>
      </c>
      <c r="F112" s="31">
        <v>0</v>
      </c>
      <c r="G112" s="31">
        <v>45985</v>
      </c>
      <c r="H112" s="31">
        <v>1</v>
      </c>
      <c r="I112" s="31">
        <v>46051</v>
      </c>
      <c r="J112" s="31">
        <v>-14.24718485448134</v>
      </c>
      <c r="K112" s="31">
        <v>52.245689352594162</v>
      </c>
      <c r="P112" s="22"/>
    </row>
    <row r="113" spans="1:16" x14ac:dyDescent="0.25">
      <c r="A113" s="35" t="s">
        <v>282</v>
      </c>
      <c r="B113" s="31">
        <v>5</v>
      </c>
      <c r="C113" s="31">
        <v>9</v>
      </c>
      <c r="D113" s="31">
        <v>2</v>
      </c>
      <c r="E113" s="31">
        <v>0</v>
      </c>
      <c r="F113" s="31">
        <v>0</v>
      </c>
      <c r="G113" s="31">
        <v>45982</v>
      </c>
      <c r="H113" s="31">
        <v>1</v>
      </c>
      <c r="I113" s="31">
        <v>46050</v>
      </c>
      <c r="J113" s="31">
        <v>-13.514423084219132</v>
      </c>
      <c r="K113" s="31">
        <v>52.97848148795358</v>
      </c>
      <c r="P113" s="22"/>
    </row>
    <row r="114" spans="1:16" x14ac:dyDescent="0.25">
      <c r="A114" s="35" t="s">
        <v>207</v>
      </c>
      <c r="B114" s="31">
        <v>6</v>
      </c>
      <c r="C114" s="31">
        <v>9</v>
      </c>
      <c r="D114" s="31">
        <v>2</v>
      </c>
      <c r="E114" s="31">
        <v>0</v>
      </c>
      <c r="F114" s="31">
        <v>0</v>
      </c>
      <c r="G114" s="31">
        <v>45981</v>
      </c>
      <c r="H114" s="31">
        <v>1</v>
      </c>
      <c r="I114" s="31">
        <v>46063</v>
      </c>
      <c r="J114" s="31">
        <v>0.51671625999456694</v>
      </c>
      <c r="K114" s="31">
        <v>67.009632216899888</v>
      </c>
      <c r="P114" s="22"/>
    </row>
    <row r="115" spans="1:16" x14ac:dyDescent="0.25">
      <c r="A115" s="35" t="s">
        <v>287</v>
      </c>
      <c r="B115" s="31">
        <v>5</v>
      </c>
      <c r="C115" s="31">
        <v>6</v>
      </c>
      <c r="D115" s="31">
        <v>2</v>
      </c>
      <c r="E115" s="31">
        <v>0</v>
      </c>
      <c r="F115" s="31">
        <v>0</v>
      </c>
      <c r="G115" s="31">
        <v>46014</v>
      </c>
      <c r="H115" s="31">
        <v>1</v>
      </c>
      <c r="I115" s="31">
        <v>46063</v>
      </c>
      <c r="J115" s="31">
        <v>-1.2663027368881927</v>
      </c>
      <c r="K115" s="31">
        <v>65.226560994787945</v>
      </c>
      <c r="P115" s="22"/>
    </row>
    <row r="116" spans="1:16" x14ac:dyDescent="0.25">
      <c r="A116" s="35" t="s">
        <v>208</v>
      </c>
      <c r="B116" s="31">
        <v>4</v>
      </c>
      <c r="C116" s="31">
        <v>12</v>
      </c>
      <c r="D116" s="31">
        <v>2</v>
      </c>
      <c r="E116" s="31">
        <v>0</v>
      </c>
      <c r="F116" s="31">
        <v>0</v>
      </c>
      <c r="G116" s="31">
        <v>46045</v>
      </c>
      <c r="H116" s="31">
        <v>1</v>
      </c>
      <c r="I116" s="31">
        <v>46063</v>
      </c>
      <c r="J116" s="31">
        <v>-7.4999831611894123</v>
      </c>
      <c r="K116" s="31">
        <v>58.992940237705454</v>
      </c>
      <c r="P116" s="22"/>
    </row>
    <row r="117" spans="1:16" x14ac:dyDescent="0.25">
      <c r="A117" s="35" t="s">
        <v>291</v>
      </c>
      <c r="B117" s="31">
        <v>5</v>
      </c>
      <c r="C117" s="31">
        <v>12</v>
      </c>
      <c r="D117" s="31">
        <v>2</v>
      </c>
      <c r="E117" s="31">
        <v>0</v>
      </c>
      <c r="F117" s="31">
        <v>0</v>
      </c>
      <c r="G117" s="31">
        <v>45982</v>
      </c>
      <c r="H117" s="31">
        <v>1</v>
      </c>
      <c r="I117" s="31">
        <v>46051</v>
      </c>
      <c r="J117" s="31">
        <v>-14.696272617148665</v>
      </c>
      <c r="K117" s="31">
        <v>51.796636611008232</v>
      </c>
      <c r="P117" s="22"/>
    </row>
    <row r="118" spans="1:16" x14ac:dyDescent="0.25">
      <c r="A118" s="35" t="s">
        <v>143</v>
      </c>
      <c r="B118" s="31">
        <v>6</v>
      </c>
      <c r="C118" s="31">
        <v>9</v>
      </c>
      <c r="D118" s="31">
        <v>2</v>
      </c>
      <c r="E118" s="31">
        <v>0</v>
      </c>
      <c r="F118" s="31">
        <v>0</v>
      </c>
      <c r="G118" s="31">
        <v>45986</v>
      </c>
      <c r="H118" s="31">
        <v>1</v>
      </c>
      <c r="I118" s="31">
        <v>46051</v>
      </c>
      <c r="J118" s="31">
        <v>-11.025574546974411</v>
      </c>
      <c r="K118" s="31">
        <v>55.467342090959797</v>
      </c>
      <c r="P118" s="22"/>
    </row>
    <row r="119" spans="1:16" x14ac:dyDescent="0.25">
      <c r="A119" s="35" t="s">
        <v>298</v>
      </c>
      <c r="B119" s="31">
        <v>5</v>
      </c>
      <c r="C119" s="31">
        <v>12</v>
      </c>
      <c r="D119" s="31">
        <v>2</v>
      </c>
      <c r="E119" s="31">
        <v>0</v>
      </c>
      <c r="F119" s="31">
        <v>0</v>
      </c>
      <c r="G119" s="31">
        <v>45981</v>
      </c>
      <c r="H119" s="31">
        <v>1</v>
      </c>
      <c r="I119" s="31">
        <v>46063</v>
      </c>
      <c r="J119" s="31">
        <v>-6.1140698218489788</v>
      </c>
      <c r="K119" s="31">
        <v>60.378848654228101</v>
      </c>
      <c r="P119" s="22"/>
    </row>
    <row r="120" spans="1:16" x14ac:dyDescent="0.25">
      <c r="A120" s="35" t="s">
        <v>210</v>
      </c>
      <c r="B120" s="31">
        <v>6</v>
      </c>
      <c r="C120" s="31">
        <v>9</v>
      </c>
      <c r="D120" s="31">
        <v>2</v>
      </c>
      <c r="E120" s="31">
        <v>0</v>
      </c>
      <c r="F120" s="31">
        <v>0</v>
      </c>
      <c r="G120" s="31">
        <v>45979</v>
      </c>
      <c r="H120" s="31">
        <v>1</v>
      </c>
      <c r="I120" s="31">
        <v>46063</v>
      </c>
      <c r="J120" s="31">
        <v>0.84710268821130796</v>
      </c>
      <c r="K120" s="31">
        <v>67.340010854677146</v>
      </c>
      <c r="P120" s="22"/>
    </row>
    <row r="121" spans="1:16" x14ac:dyDescent="0.25">
      <c r="A121" s="35" t="s">
        <v>303</v>
      </c>
      <c r="B121" s="31">
        <v>2</v>
      </c>
      <c r="C121" s="31">
        <v>12</v>
      </c>
      <c r="D121" s="31">
        <v>2</v>
      </c>
      <c r="E121" s="31">
        <v>0</v>
      </c>
      <c r="F121" s="31">
        <v>0</v>
      </c>
      <c r="G121" s="31">
        <v>45981</v>
      </c>
      <c r="H121" s="31">
        <v>1</v>
      </c>
      <c r="I121" s="31">
        <v>46059</v>
      </c>
      <c r="J121" s="31">
        <v>-0.39599627479073263</v>
      </c>
      <c r="K121" s="31">
        <v>66.096900798479425</v>
      </c>
      <c r="P121" s="22"/>
    </row>
    <row r="122" spans="1:16" x14ac:dyDescent="0.25">
      <c r="A122" s="35" t="s">
        <v>144</v>
      </c>
      <c r="B122" s="31">
        <v>5</v>
      </c>
      <c r="C122" s="31">
        <v>3</v>
      </c>
      <c r="D122" s="31">
        <v>2</v>
      </c>
      <c r="E122" s="31">
        <v>0</v>
      </c>
      <c r="F122" s="31">
        <v>0</v>
      </c>
      <c r="G122" s="31">
        <v>46007</v>
      </c>
      <c r="H122" s="31">
        <v>1</v>
      </c>
      <c r="I122" s="31">
        <v>46051</v>
      </c>
      <c r="J122" s="31">
        <v>-5.7454981514497874</v>
      </c>
      <c r="K122" s="31">
        <v>60.747425162811687</v>
      </c>
      <c r="P122" s="22"/>
    </row>
    <row r="123" spans="1:16" x14ac:dyDescent="0.25">
      <c r="A123" s="35" t="s">
        <v>178</v>
      </c>
      <c r="B123" s="31">
        <v>4</v>
      </c>
      <c r="C123" s="31">
        <v>6</v>
      </c>
      <c r="D123" s="31">
        <v>2</v>
      </c>
      <c r="E123" s="31">
        <v>0</v>
      </c>
      <c r="F123" s="31">
        <v>0</v>
      </c>
      <c r="G123" s="31">
        <v>45981</v>
      </c>
      <c r="H123" s="31">
        <v>1</v>
      </c>
      <c r="I123" s="31">
        <v>46063</v>
      </c>
      <c r="J123" s="31">
        <v>-2.518766130562625</v>
      </c>
      <c r="K123" s="31">
        <v>63.974126359295241</v>
      </c>
      <c r="P123" s="22"/>
    </row>
    <row r="124" spans="1:16" x14ac:dyDescent="0.25">
      <c r="A124" s="35" t="s">
        <v>145</v>
      </c>
      <c r="B124" s="31">
        <v>5</v>
      </c>
      <c r="C124" s="31">
        <v>9</v>
      </c>
      <c r="D124" s="31">
        <v>2</v>
      </c>
      <c r="E124" s="31">
        <v>0</v>
      </c>
      <c r="F124" s="31">
        <v>0</v>
      </c>
      <c r="G124" s="31">
        <v>45981</v>
      </c>
      <c r="H124" s="31">
        <v>1</v>
      </c>
      <c r="I124" s="31">
        <v>46063</v>
      </c>
      <c r="J124" s="31">
        <v>-4.223844497808507</v>
      </c>
      <c r="K124" s="31">
        <v>62.269068654773207</v>
      </c>
      <c r="P124" s="22"/>
    </row>
    <row r="125" spans="1:16" x14ac:dyDescent="0.25">
      <c r="A125" s="35" t="s">
        <v>316</v>
      </c>
      <c r="B125" s="31">
        <v>4</v>
      </c>
      <c r="C125" s="31">
        <v>6</v>
      </c>
      <c r="D125" s="31">
        <v>2</v>
      </c>
      <c r="E125" s="31">
        <v>0</v>
      </c>
      <c r="F125" s="31">
        <v>0</v>
      </c>
      <c r="G125" s="31">
        <v>45981</v>
      </c>
      <c r="H125" s="31">
        <v>1</v>
      </c>
      <c r="I125" s="31">
        <v>46055</v>
      </c>
      <c r="J125" s="31">
        <v>-13.869406826292682</v>
      </c>
      <c r="K125" s="31">
        <v>52.623510767136345</v>
      </c>
      <c r="P125" s="22"/>
    </row>
    <row r="126" spans="1:16" x14ac:dyDescent="0.25">
      <c r="A126" s="35" t="s">
        <v>118</v>
      </c>
      <c r="B126" s="31">
        <v>5</v>
      </c>
      <c r="C126" s="31">
        <v>9</v>
      </c>
      <c r="D126" s="31">
        <v>2</v>
      </c>
      <c r="E126" s="31">
        <v>0</v>
      </c>
      <c r="F126" s="31">
        <v>0</v>
      </c>
      <c r="G126" s="31">
        <v>45982</v>
      </c>
      <c r="H126" s="31">
        <v>1</v>
      </c>
      <c r="I126" s="31">
        <v>46050</v>
      </c>
      <c r="J126" s="31">
        <v>-12.85763129698848</v>
      </c>
      <c r="K126" s="31">
        <v>53.635275698769881</v>
      </c>
      <c r="P126" s="22"/>
    </row>
    <row r="127" spans="1:16" x14ac:dyDescent="0.25">
      <c r="A127" s="35" t="s">
        <v>181</v>
      </c>
      <c r="B127" s="31">
        <v>3</v>
      </c>
      <c r="C127" s="31">
        <v>6</v>
      </c>
      <c r="D127" s="31">
        <v>2</v>
      </c>
      <c r="E127" s="31">
        <v>0</v>
      </c>
      <c r="F127" s="31">
        <v>0</v>
      </c>
      <c r="G127" s="31">
        <v>45981</v>
      </c>
      <c r="H127" s="31">
        <v>1</v>
      </c>
      <c r="I127" s="31">
        <v>46063</v>
      </c>
      <c r="J127" s="31">
        <v>-5.4495496009368551</v>
      </c>
      <c r="K127" s="31">
        <v>61.043374442610691</v>
      </c>
      <c r="P127" s="22"/>
    </row>
    <row r="128" spans="1:16" x14ac:dyDescent="0.25">
      <c r="A128" s="35" t="s">
        <v>148</v>
      </c>
      <c r="B128" s="31">
        <v>3</v>
      </c>
      <c r="C128" s="31">
        <v>12</v>
      </c>
      <c r="D128" s="31">
        <v>2</v>
      </c>
      <c r="E128" s="31">
        <v>0</v>
      </c>
      <c r="F128" s="31">
        <v>0</v>
      </c>
      <c r="G128" s="31">
        <v>45982</v>
      </c>
      <c r="H128" s="31">
        <v>1</v>
      </c>
      <c r="I128" s="31">
        <v>46051</v>
      </c>
      <c r="J128" s="31">
        <v>-0.44745707794577072</v>
      </c>
      <c r="K128" s="31">
        <v>66.045367426594936</v>
      </c>
      <c r="P128" s="22"/>
    </row>
    <row r="129" spans="1:16" x14ac:dyDescent="0.25">
      <c r="A129" s="35" t="s">
        <v>183</v>
      </c>
      <c r="B129" s="31">
        <v>7</v>
      </c>
      <c r="C129" s="31">
        <v>12</v>
      </c>
      <c r="D129" s="31">
        <v>2</v>
      </c>
      <c r="E129" s="31">
        <v>0</v>
      </c>
      <c r="F129" s="31">
        <v>0</v>
      </c>
      <c r="G129" s="31">
        <v>45982</v>
      </c>
      <c r="H129" s="31">
        <v>1</v>
      </c>
      <c r="I129" s="31">
        <v>46051</v>
      </c>
      <c r="J129" s="31">
        <v>-11.463965901027649</v>
      </c>
      <c r="K129" s="31">
        <v>55.028954394415244</v>
      </c>
      <c r="P129" s="22"/>
    </row>
    <row r="130" spans="1:16" x14ac:dyDescent="0.25">
      <c r="A130" s="35" t="s">
        <v>215</v>
      </c>
      <c r="B130" s="31">
        <v>2</v>
      </c>
      <c r="C130" s="31">
        <v>9</v>
      </c>
      <c r="D130" s="31">
        <v>2</v>
      </c>
      <c r="E130" s="31">
        <v>0</v>
      </c>
      <c r="F130" s="31">
        <v>0</v>
      </c>
      <c r="G130" s="31">
        <v>45981</v>
      </c>
      <c r="H130" s="31">
        <v>1</v>
      </c>
      <c r="I130" s="31">
        <v>46063</v>
      </c>
      <c r="J130" s="31">
        <v>-1.3017906202111504</v>
      </c>
      <c r="K130" s="31">
        <v>65.19113164565303</v>
      </c>
      <c r="P130" s="22"/>
    </row>
    <row r="131" spans="1:16" x14ac:dyDescent="0.25">
      <c r="A131" s="35" t="s">
        <v>135</v>
      </c>
      <c r="B131" s="31">
        <v>4</v>
      </c>
      <c r="C131" s="31">
        <v>9</v>
      </c>
      <c r="D131" s="31">
        <v>2</v>
      </c>
      <c r="E131" s="31">
        <v>0</v>
      </c>
      <c r="F131" s="31">
        <v>0</v>
      </c>
      <c r="G131" s="31">
        <v>45982</v>
      </c>
      <c r="H131" s="31">
        <v>1</v>
      </c>
      <c r="I131" s="31">
        <v>46050</v>
      </c>
      <c r="J131" s="31">
        <v>-13.686181735536557</v>
      </c>
      <c r="K131" s="31">
        <v>52.806698938722732</v>
      </c>
      <c r="P131" s="22"/>
    </row>
    <row r="132" spans="1:16" x14ac:dyDescent="0.25">
      <c r="A132" s="35" t="s">
        <v>149</v>
      </c>
      <c r="B132" s="31">
        <v>7</v>
      </c>
      <c r="C132" s="31">
        <v>12</v>
      </c>
      <c r="D132" s="31">
        <v>2</v>
      </c>
      <c r="E132" s="31">
        <v>0</v>
      </c>
      <c r="F132" s="31">
        <v>0</v>
      </c>
      <c r="G132" s="31">
        <v>45981</v>
      </c>
      <c r="H132" s="31">
        <v>1</v>
      </c>
      <c r="I132" s="31">
        <v>46063</v>
      </c>
      <c r="J132" s="31">
        <v>-5.7451198115906337</v>
      </c>
      <c r="K132" s="31">
        <v>60.747815828678725</v>
      </c>
      <c r="P132" s="22"/>
    </row>
    <row r="133" spans="1:16" x14ac:dyDescent="0.25">
      <c r="A133" s="35" t="s">
        <v>164</v>
      </c>
      <c r="B133" s="31">
        <v>6</v>
      </c>
      <c r="C133" s="31">
        <v>9</v>
      </c>
      <c r="D133" s="31">
        <v>2</v>
      </c>
      <c r="E133" s="31">
        <v>0</v>
      </c>
      <c r="F133" s="31">
        <v>0</v>
      </c>
      <c r="G133" s="31">
        <v>45982</v>
      </c>
      <c r="H133" s="31">
        <v>1</v>
      </c>
      <c r="I133" s="31">
        <v>46051</v>
      </c>
      <c r="J133" s="31">
        <v>-0.71308701698352195</v>
      </c>
      <c r="K133" s="31">
        <v>65.77977555543589</v>
      </c>
      <c r="P133" s="22"/>
    </row>
    <row r="134" spans="1:16" x14ac:dyDescent="0.25">
      <c r="A134" s="35" t="s">
        <v>217</v>
      </c>
      <c r="B134" s="31">
        <v>2</v>
      </c>
      <c r="C134" s="31">
        <v>9</v>
      </c>
      <c r="D134" s="31">
        <v>2</v>
      </c>
      <c r="E134" s="31">
        <v>0</v>
      </c>
      <c r="F134" s="31">
        <v>0</v>
      </c>
      <c r="G134" s="31">
        <v>45981</v>
      </c>
      <c r="H134" s="31">
        <v>1</v>
      </c>
      <c r="I134" s="31">
        <v>46063</v>
      </c>
      <c r="J134" s="31">
        <v>2.7609709040313817</v>
      </c>
      <c r="K134" s="31">
        <v>69.253910996393273</v>
      </c>
      <c r="P134" s="22"/>
    </row>
    <row r="135" spans="1:16" x14ac:dyDescent="0.25">
      <c r="A135" s="35" t="s">
        <v>165</v>
      </c>
      <c r="B135" s="31">
        <v>5</v>
      </c>
      <c r="C135" s="31">
        <v>6</v>
      </c>
      <c r="D135" s="31">
        <v>2</v>
      </c>
      <c r="E135" s="31">
        <v>0</v>
      </c>
      <c r="F135" s="31">
        <v>0</v>
      </c>
      <c r="G135" s="31">
        <v>45981</v>
      </c>
      <c r="H135" s="31">
        <v>1</v>
      </c>
      <c r="I135" s="31">
        <v>46062</v>
      </c>
      <c r="J135" s="31">
        <v>-4.0726514686609718</v>
      </c>
      <c r="K135" s="31">
        <v>62.420246117649171</v>
      </c>
      <c r="P135" s="22"/>
    </row>
    <row r="136" spans="1:16" x14ac:dyDescent="0.25">
      <c r="A136" s="35" t="s">
        <v>218</v>
      </c>
      <c r="B136" s="31">
        <v>5</v>
      </c>
      <c r="C136" s="31">
        <v>6</v>
      </c>
      <c r="D136" s="31">
        <v>2</v>
      </c>
      <c r="E136" s="31">
        <v>0</v>
      </c>
      <c r="F136" s="31">
        <v>0</v>
      </c>
      <c r="G136" s="31">
        <v>46000</v>
      </c>
      <c r="H136" s="31">
        <v>1</v>
      </c>
      <c r="I136" s="31">
        <v>46062</v>
      </c>
      <c r="J136" s="31">
        <v>-13.117843284724863</v>
      </c>
      <c r="K136" s="31">
        <v>53.375064906796425</v>
      </c>
      <c r="P136" s="22"/>
    </row>
    <row r="137" spans="1:16" x14ac:dyDescent="0.25">
      <c r="A137" s="35" t="s">
        <v>261</v>
      </c>
      <c r="B137" s="31">
        <v>5</v>
      </c>
      <c r="C137" s="31">
        <v>12</v>
      </c>
      <c r="D137" s="31">
        <v>2</v>
      </c>
      <c r="E137" s="31">
        <v>0</v>
      </c>
      <c r="F137" s="31">
        <v>0</v>
      </c>
      <c r="G137" s="31">
        <v>45982</v>
      </c>
      <c r="H137" s="31">
        <v>1</v>
      </c>
      <c r="I137" s="31">
        <v>46050</v>
      </c>
      <c r="J137" s="31">
        <v>-11.320071785224734</v>
      </c>
      <c r="K137" s="31">
        <v>55.172840711326501</v>
      </c>
      <c r="P137" s="22"/>
    </row>
    <row r="138" spans="1:16" x14ac:dyDescent="0.25">
      <c r="A138" s="35" t="s">
        <v>151</v>
      </c>
      <c r="B138" s="31">
        <v>5</v>
      </c>
      <c r="C138" s="31">
        <v>9</v>
      </c>
      <c r="D138" s="31">
        <v>2</v>
      </c>
      <c r="E138" s="31">
        <v>0</v>
      </c>
      <c r="F138" s="31">
        <v>0</v>
      </c>
      <c r="G138" s="31">
        <v>45982</v>
      </c>
      <c r="H138" s="31">
        <v>1</v>
      </c>
      <c r="I138" s="31">
        <v>46056</v>
      </c>
      <c r="J138" s="31">
        <v>-11.561983264289765</v>
      </c>
      <c r="K138" s="31">
        <v>54.9309143815127</v>
      </c>
      <c r="P138" s="22"/>
    </row>
    <row r="139" spans="1:16" x14ac:dyDescent="0.25">
      <c r="A139" s="35" t="s">
        <v>263</v>
      </c>
      <c r="B139" s="31">
        <v>7</v>
      </c>
      <c r="C139" s="31">
        <v>9</v>
      </c>
      <c r="D139" s="31">
        <v>2</v>
      </c>
      <c r="E139" s="31">
        <v>0</v>
      </c>
      <c r="F139" s="31">
        <v>0</v>
      </c>
      <c r="G139" s="31">
        <v>45982</v>
      </c>
      <c r="H139" s="31">
        <v>1</v>
      </c>
      <c r="I139" s="31">
        <v>46048</v>
      </c>
      <c r="J139" s="31">
        <v>-13.770386473004208</v>
      </c>
      <c r="K139" s="31">
        <v>52.722519571265806</v>
      </c>
      <c r="P139" s="22"/>
    </row>
    <row r="140" spans="1:16" x14ac:dyDescent="0.25">
      <c r="A140" s="35" t="s">
        <v>220</v>
      </c>
      <c r="B140" s="31">
        <v>4</v>
      </c>
      <c r="C140" s="31">
        <v>12</v>
      </c>
      <c r="D140" s="31">
        <v>2</v>
      </c>
      <c r="E140" s="31">
        <v>0</v>
      </c>
      <c r="F140" s="31">
        <v>0</v>
      </c>
      <c r="G140" s="31">
        <v>46007</v>
      </c>
      <c r="H140" s="31">
        <v>1</v>
      </c>
      <c r="I140" s="31">
        <v>46063</v>
      </c>
      <c r="J140" s="31">
        <v>8.7803958096721857</v>
      </c>
      <c r="K140" s="31">
        <v>75.273297066484929</v>
      </c>
      <c r="P140" s="22"/>
    </row>
    <row r="141" spans="1:16" x14ac:dyDescent="0.25">
      <c r="A141" s="35" t="s">
        <v>265</v>
      </c>
      <c r="B141" s="31">
        <v>2</v>
      </c>
      <c r="C141" s="31">
        <v>9</v>
      </c>
      <c r="D141" s="31">
        <v>2</v>
      </c>
      <c r="E141" s="31">
        <v>0</v>
      </c>
      <c r="F141" s="31">
        <v>0</v>
      </c>
      <c r="G141" s="31">
        <v>45981</v>
      </c>
      <c r="H141" s="31">
        <v>1</v>
      </c>
      <c r="I141" s="31">
        <v>46063</v>
      </c>
      <c r="J141" s="31">
        <v>0</v>
      </c>
      <c r="K141" s="31">
        <v>66.492900347275622</v>
      </c>
      <c r="P141" s="22"/>
    </row>
    <row r="142" spans="1:16" x14ac:dyDescent="0.25">
      <c r="A142" s="35" t="s">
        <v>128</v>
      </c>
      <c r="B142" s="31">
        <v>5</v>
      </c>
      <c r="C142" s="31">
        <v>12</v>
      </c>
      <c r="D142" s="31">
        <v>2</v>
      </c>
      <c r="E142" s="31">
        <v>0</v>
      </c>
      <c r="F142" s="31">
        <v>0</v>
      </c>
      <c r="G142" s="31">
        <v>45982</v>
      </c>
      <c r="H142" s="31">
        <v>1</v>
      </c>
      <c r="I142" s="31">
        <v>46063</v>
      </c>
      <c r="J142" s="31">
        <v>-8.0777231839835082</v>
      </c>
      <c r="K142" s="31">
        <v>58.415156637265824</v>
      </c>
      <c r="P142" s="22"/>
    </row>
    <row r="143" spans="1:16" x14ac:dyDescent="0.25">
      <c r="A143" s="35" t="s">
        <v>167</v>
      </c>
      <c r="B143" s="31">
        <v>2</v>
      </c>
      <c r="C143" s="31">
        <v>6</v>
      </c>
      <c r="D143" s="31">
        <v>2</v>
      </c>
      <c r="E143" s="31">
        <v>0</v>
      </c>
      <c r="F143" s="31">
        <v>0</v>
      </c>
      <c r="G143" s="31">
        <v>45981</v>
      </c>
      <c r="H143" s="31">
        <v>1</v>
      </c>
      <c r="I143" s="31">
        <v>46063</v>
      </c>
      <c r="J143" s="31">
        <v>-0.14414272125694083</v>
      </c>
      <c r="K143" s="31">
        <v>66.348769648492777</v>
      </c>
      <c r="P143" s="22"/>
    </row>
    <row r="144" spans="1:16" x14ac:dyDescent="0.25">
      <c r="A144" s="35" t="s">
        <v>129</v>
      </c>
      <c r="B144" s="31">
        <v>5</v>
      </c>
      <c r="C144" s="31">
        <v>12</v>
      </c>
      <c r="D144" s="31">
        <v>2</v>
      </c>
      <c r="E144" s="31">
        <v>0</v>
      </c>
      <c r="F144" s="31">
        <v>0</v>
      </c>
      <c r="G144" s="31">
        <v>45981</v>
      </c>
      <c r="H144" s="31">
        <v>1</v>
      </c>
      <c r="I144" s="31">
        <v>46062</v>
      </c>
      <c r="J144" s="31">
        <v>-8.2416242431485216</v>
      </c>
      <c r="K144" s="31">
        <v>58.25126205254417</v>
      </c>
      <c r="P144" s="22"/>
    </row>
    <row r="145" spans="1:16" x14ac:dyDescent="0.25">
      <c r="A145" s="35" t="s">
        <v>269</v>
      </c>
      <c r="B145" s="31">
        <v>-5</v>
      </c>
      <c r="C145" s="31">
        <v>3</v>
      </c>
      <c r="D145" s="31">
        <v>2</v>
      </c>
      <c r="E145" s="31">
        <v>0</v>
      </c>
      <c r="F145" s="31">
        <v>0</v>
      </c>
      <c r="G145" s="31">
        <v>45974</v>
      </c>
      <c r="H145" s="31">
        <v>1</v>
      </c>
      <c r="I145" s="31">
        <v>46063</v>
      </c>
      <c r="J145" s="31">
        <v>33.495951926860869</v>
      </c>
      <c r="K145" s="31">
        <v>99.988779767376428</v>
      </c>
      <c r="P145" s="22"/>
    </row>
    <row r="146" spans="1:16" x14ac:dyDescent="0.25">
      <c r="A146" s="35" t="s">
        <v>223</v>
      </c>
      <c r="B146" s="31">
        <v>6</v>
      </c>
      <c r="C146" s="31">
        <v>9</v>
      </c>
      <c r="D146" s="31">
        <v>2</v>
      </c>
      <c r="E146" s="31">
        <v>0</v>
      </c>
      <c r="F146" s="31">
        <v>0</v>
      </c>
      <c r="G146" s="31">
        <v>46030</v>
      </c>
      <c r="H146" s="31">
        <v>1</v>
      </c>
      <c r="I146" s="31">
        <v>46059</v>
      </c>
      <c r="J146" s="31">
        <v>11.63507683030636</v>
      </c>
      <c r="K146" s="31">
        <v>78.127927111098941</v>
      </c>
      <c r="P146" s="22"/>
    </row>
    <row r="147" spans="1:16" x14ac:dyDescent="0.25">
      <c r="A147" s="35" t="s">
        <v>271</v>
      </c>
      <c r="B147" s="31">
        <v>7</v>
      </c>
      <c r="C147" s="31">
        <v>9</v>
      </c>
      <c r="D147" s="31">
        <v>2</v>
      </c>
      <c r="E147" s="31">
        <v>0</v>
      </c>
      <c r="F147" s="31">
        <v>0</v>
      </c>
      <c r="G147" s="31">
        <v>45982</v>
      </c>
      <c r="H147" s="31">
        <v>1</v>
      </c>
      <c r="I147" s="31">
        <v>46048</v>
      </c>
      <c r="J147" s="31">
        <v>-10.946166055463586</v>
      </c>
      <c r="K147" s="31">
        <v>55.546740542715263</v>
      </c>
      <c r="P147" s="22"/>
    </row>
    <row r="148" spans="1:16" x14ac:dyDescent="0.25">
      <c r="A148" s="35" t="s">
        <v>224</v>
      </c>
      <c r="B148" s="31">
        <v>5</v>
      </c>
      <c r="C148" s="31">
        <v>6</v>
      </c>
      <c r="D148" s="31">
        <v>2</v>
      </c>
      <c r="E148" s="31">
        <v>0</v>
      </c>
      <c r="F148" s="31">
        <v>0</v>
      </c>
      <c r="G148" s="31">
        <v>46013</v>
      </c>
      <c r="H148" s="31">
        <v>1</v>
      </c>
      <c r="I148" s="31">
        <v>46063</v>
      </c>
      <c r="J148" s="31">
        <v>1.3730173175397198</v>
      </c>
      <c r="K148" s="31">
        <v>67.865911246225323</v>
      </c>
      <c r="P148" s="22"/>
    </row>
    <row r="149" spans="1:16" x14ac:dyDescent="0.25">
      <c r="A149" s="35" t="s">
        <v>169</v>
      </c>
      <c r="B149" s="31">
        <v>-1</v>
      </c>
      <c r="C149" s="31">
        <v>12</v>
      </c>
      <c r="D149" s="31">
        <v>2</v>
      </c>
      <c r="E149" s="31">
        <v>0</v>
      </c>
      <c r="F149" s="31">
        <v>0</v>
      </c>
      <c r="G149" s="31">
        <v>45981</v>
      </c>
      <c r="H149" s="31">
        <v>1</v>
      </c>
      <c r="I149" s="31">
        <v>46062</v>
      </c>
      <c r="J149" s="31">
        <v>-6.2824068559721056</v>
      </c>
      <c r="K149" s="31">
        <v>60.210508292018872</v>
      </c>
      <c r="P149" s="22"/>
    </row>
    <row r="150" spans="1:16" x14ac:dyDescent="0.25">
      <c r="A150" s="35" t="s">
        <v>225</v>
      </c>
      <c r="B150" s="31">
        <v>6</v>
      </c>
      <c r="C150" s="31">
        <v>12</v>
      </c>
      <c r="D150" s="31">
        <v>2</v>
      </c>
      <c r="E150" s="31">
        <v>0</v>
      </c>
      <c r="F150" s="31">
        <v>0</v>
      </c>
      <c r="G150" s="31">
        <v>45981</v>
      </c>
      <c r="H150" s="31">
        <v>1</v>
      </c>
      <c r="I150" s="31">
        <v>46063</v>
      </c>
      <c r="J150" s="31">
        <v>2.1908176144042812</v>
      </c>
      <c r="K150" s="31">
        <v>68.683739901481573</v>
      </c>
      <c r="P150" s="22"/>
    </row>
    <row r="151" spans="1:16" x14ac:dyDescent="0.25">
      <c r="A151" s="35" t="s">
        <v>277</v>
      </c>
      <c r="B151" s="31">
        <v>5</v>
      </c>
      <c r="C151" s="31">
        <v>9</v>
      </c>
      <c r="D151" s="31">
        <v>2</v>
      </c>
      <c r="E151" s="31">
        <v>0</v>
      </c>
      <c r="F151" s="31">
        <v>0</v>
      </c>
      <c r="G151" s="31">
        <v>45982</v>
      </c>
      <c r="H151" s="31">
        <v>1</v>
      </c>
      <c r="I151" s="31">
        <v>46051</v>
      </c>
      <c r="J151" s="31">
        <v>-9.7520567194877827</v>
      </c>
      <c r="K151" s="31">
        <v>56.740858179338673</v>
      </c>
      <c r="P151" s="22"/>
    </row>
    <row r="152" spans="1:16" x14ac:dyDescent="0.25">
      <c r="A152" s="35" t="s">
        <v>154</v>
      </c>
      <c r="B152" s="31">
        <v>3</v>
      </c>
      <c r="C152" s="31">
        <v>12</v>
      </c>
      <c r="D152" s="31">
        <v>2</v>
      </c>
      <c r="E152" s="31">
        <v>0</v>
      </c>
      <c r="F152" s="31">
        <v>0</v>
      </c>
      <c r="G152" s="31">
        <v>45982</v>
      </c>
      <c r="H152" s="31">
        <v>1</v>
      </c>
      <c r="I152" s="31">
        <v>46051</v>
      </c>
      <c r="J152" s="31">
        <v>-0.35763885574750987</v>
      </c>
      <c r="K152" s="31">
        <v>66.135256355184936</v>
      </c>
      <c r="P152" s="22"/>
    </row>
    <row r="153" spans="1:16" x14ac:dyDescent="0.25">
      <c r="A153" s="35" t="s">
        <v>279</v>
      </c>
      <c r="B153" s="31">
        <v>2</v>
      </c>
      <c r="C153" s="31">
        <v>9</v>
      </c>
      <c r="D153" s="31">
        <v>2</v>
      </c>
      <c r="E153" s="31">
        <v>0</v>
      </c>
      <c r="F153" s="31">
        <v>0</v>
      </c>
      <c r="G153" s="31">
        <v>45981</v>
      </c>
      <c r="H153" s="31">
        <v>1</v>
      </c>
      <c r="I153" s="31">
        <v>46059</v>
      </c>
      <c r="J153" s="31">
        <v>-2.9446786724654785</v>
      </c>
      <c r="K153" s="31">
        <v>63.548219183576691</v>
      </c>
      <c r="P153" s="22"/>
    </row>
    <row r="154" spans="1:16" x14ac:dyDescent="0.25">
      <c r="A154" s="35" t="s">
        <v>227</v>
      </c>
      <c r="B154" s="31">
        <v>5</v>
      </c>
      <c r="C154" s="31">
        <v>9</v>
      </c>
      <c r="D154" s="31">
        <v>2</v>
      </c>
      <c r="E154" s="31">
        <v>0</v>
      </c>
      <c r="F154" s="31">
        <v>0</v>
      </c>
      <c r="G154" s="31">
        <v>45981</v>
      </c>
      <c r="H154" s="31">
        <v>1</v>
      </c>
      <c r="I154" s="31">
        <v>46063</v>
      </c>
      <c r="J154" s="31">
        <v>21.546955186623293</v>
      </c>
      <c r="K154" s="31">
        <v>88.039911789610741</v>
      </c>
      <c r="P154" s="22"/>
    </row>
    <row r="155" spans="1:16" x14ac:dyDescent="0.25">
      <c r="A155" s="35" t="s">
        <v>281</v>
      </c>
      <c r="B155" s="31">
        <v>3</v>
      </c>
      <c r="C155" s="31">
        <v>9</v>
      </c>
      <c r="D155" s="31">
        <v>2</v>
      </c>
      <c r="E155" s="31">
        <v>0</v>
      </c>
      <c r="F155" s="31">
        <v>0</v>
      </c>
      <c r="G155" s="31">
        <v>45982</v>
      </c>
      <c r="H155" s="31">
        <v>1</v>
      </c>
      <c r="I155" s="31">
        <v>46063</v>
      </c>
      <c r="J155" s="31">
        <v>-11.645085235768676</v>
      </c>
      <c r="K155" s="31">
        <v>54.847821159729307</v>
      </c>
      <c r="P155" s="22"/>
    </row>
    <row r="156" spans="1:16" x14ac:dyDescent="0.25">
      <c r="A156" s="35" t="s">
        <v>228</v>
      </c>
      <c r="B156" s="31">
        <v>8</v>
      </c>
      <c r="C156" s="31">
        <v>9</v>
      </c>
      <c r="D156" s="31">
        <v>2</v>
      </c>
      <c r="E156" s="31">
        <v>0</v>
      </c>
      <c r="F156" s="31">
        <v>0</v>
      </c>
      <c r="G156" s="31">
        <v>45981</v>
      </c>
      <c r="H156" s="31">
        <v>1</v>
      </c>
      <c r="I156" s="31">
        <v>46062</v>
      </c>
      <c r="J156" s="31">
        <v>-0.75564181538040032</v>
      </c>
      <c r="K156" s="31">
        <v>65.737300275890703</v>
      </c>
      <c r="P156" s="22"/>
    </row>
    <row r="157" spans="1:16" x14ac:dyDescent="0.25">
      <c r="A157" s="35" t="s">
        <v>284</v>
      </c>
      <c r="B157" s="31">
        <v>5</v>
      </c>
      <c r="C157" s="31">
        <v>9</v>
      </c>
      <c r="D157" s="31">
        <v>2</v>
      </c>
      <c r="E157" s="31">
        <v>0</v>
      </c>
      <c r="F157" s="31">
        <v>0</v>
      </c>
      <c r="G157" s="31">
        <v>45982</v>
      </c>
      <c r="H157" s="31">
        <v>1</v>
      </c>
      <c r="I157" s="31">
        <v>46063</v>
      </c>
      <c r="J157" s="31">
        <v>-1.7240971487489816</v>
      </c>
      <c r="K157" s="31">
        <v>64.768812792680677</v>
      </c>
      <c r="P157" s="22"/>
    </row>
    <row r="158" spans="1:16" x14ac:dyDescent="0.25">
      <c r="A158" s="35" t="s">
        <v>230</v>
      </c>
      <c r="B158" s="31">
        <v>1</v>
      </c>
      <c r="C158" s="31">
        <v>9</v>
      </c>
      <c r="D158" s="31">
        <v>2</v>
      </c>
      <c r="E158" s="31">
        <v>0</v>
      </c>
      <c r="F158" s="31">
        <v>0</v>
      </c>
      <c r="G158" s="31">
        <v>45979</v>
      </c>
      <c r="H158" s="31">
        <v>1</v>
      </c>
      <c r="I158" s="31">
        <v>46063</v>
      </c>
      <c r="J158" s="31">
        <v>-3.1859125169394176</v>
      </c>
      <c r="K158" s="31">
        <v>63.306342841781046</v>
      </c>
      <c r="P158" s="22"/>
    </row>
    <row r="159" spans="1:16" x14ac:dyDescent="0.25">
      <c r="A159" s="35" t="s">
        <v>172</v>
      </c>
      <c r="B159" s="31">
        <v>5</v>
      </c>
      <c r="C159" s="31">
        <v>12</v>
      </c>
      <c r="D159" s="31">
        <v>2</v>
      </c>
      <c r="E159" s="31">
        <v>0</v>
      </c>
      <c r="F159" s="31">
        <v>0</v>
      </c>
      <c r="G159" s="31">
        <v>45982</v>
      </c>
      <c r="H159" s="31">
        <v>1</v>
      </c>
      <c r="I159" s="31">
        <v>46063</v>
      </c>
      <c r="J159" s="31">
        <v>0.91952956685936726</v>
      </c>
      <c r="K159" s="31">
        <v>67.412434549739274</v>
      </c>
      <c r="P159" s="22"/>
    </row>
    <row r="160" spans="1:16" x14ac:dyDescent="0.25">
      <c r="A160" s="35" t="s">
        <v>232</v>
      </c>
      <c r="B160" s="31">
        <v>4</v>
      </c>
      <c r="C160" s="31">
        <v>6</v>
      </c>
      <c r="D160" s="31">
        <v>2</v>
      </c>
      <c r="E160" s="31">
        <v>0</v>
      </c>
      <c r="F160" s="31">
        <v>0</v>
      </c>
      <c r="G160" s="31">
        <v>45979</v>
      </c>
      <c r="H160" s="31">
        <v>1</v>
      </c>
      <c r="I160" s="31">
        <v>46062</v>
      </c>
      <c r="J160" s="31">
        <v>-2.2345397090779073</v>
      </c>
      <c r="K160" s="31">
        <v>64.258356853248131</v>
      </c>
      <c r="P160" s="22"/>
    </row>
    <row r="161" spans="1:16" x14ac:dyDescent="0.25">
      <c r="A161" s="35" t="s">
        <v>288</v>
      </c>
      <c r="B161" s="31">
        <v>4</v>
      </c>
      <c r="C161" s="31">
        <v>6</v>
      </c>
      <c r="D161" s="31">
        <v>2</v>
      </c>
      <c r="E161" s="31">
        <v>0</v>
      </c>
      <c r="F161" s="31">
        <v>0</v>
      </c>
      <c r="G161" s="31">
        <v>46042</v>
      </c>
      <c r="H161" s="31">
        <v>1</v>
      </c>
      <c r="I161" s="31">
        <v>46063</v>
      </c>
      <c r="J161" s="31">
        <v>-5.1764986207431818</v>
      </c>
      <c r="K161" s="31">
        <v>61.316608531920956</v>
      </c>
      <c r="P161" s="22"/>
    </row>
    <row r="162" spans="1:16" x14ac:dyDescent="0.25">
      <c r="A162" s="35" t="s">
        <v>234</v>
      </c>
      <c r="B162" s="31">
        <v>5</v>
      </c>
      <c r="C162" s="31">
        <v>9</v>
      </c>
      <c r="D162" s="31">
        <v>2</v>
      </c>
      <c r="E162" s="31">
        <v>0</v>
      </c>
      <c r="F162" s="31">
        <v>0</v>
      </c>
      <c r="G162" s="31">
        <v>45979</v>
      </c>
      <c r="H162" s="31">
        <v>1</v>
      </c>
      <c r="I162" s="31">
        <v>46063</v>
      </c>
      <c r="J162" s="31">
        <v>-3.951661504858599</v>
      </c>
      <c r="K162" s="31">
        <v>62.541241256784332</v>
      </c>
      <c r="P162" s="22"/>
    </row>
    <row r="163" spans="1:16" x14ac:dyDescent="0.25">
      <c r="A163" s="35" t="s">
        <v>290</v>
      </c>
      <c r="B163" s="31">
        <v>1</v>
      </c>
      <c r="C163" s="31">
        <v>9</v>
      </c>
      <c r="D163" s="31">
        <v>2</v>
      </c>
      <c r="E163" s="31">
        <v>0</v>
      </c>
      <c r="F163" s="31">
        <v>0</v>
      </c>
      <c r="G163" s="31">
        <v>45992</v>
      </c>
      <c r="H163" s="31">
        <v>1</v>
      </c>
      <c r="I163" s="31">
        <v>46063</v>
      </c>
      <c r="J163" s="31">
        <v>13.769136992856957</v>
      </c>
      <c r="K163" s="31">
        <v>80.261912478580641</v>
      </c>
      <c r="P163" s="22"/>
    </row>
    <row r="164" spans="1:16" x14ac:dyDescent="0.25">
      <c r="A164" s="35" t="s">
        <v>155</v>
      </c>
      <c r="B164" s="31">
        <v>4</v>
      </c>
      <c r="C164" s="31">
        <v>12</v>
      </c>
      <c r="D164" s="31">
        <v>2</v>
      </c>
      <c r="E164" s="31">
        <v>0</v>
      </c>
      <c r="F164" s="31">
        <v>0</v>
      </c>
      <c r="G164" s="31">
        <v>45981</v>
      </c>
      <c r="H164" s="31">
        <v>1</v>
      </c>
      <c r="I164" s="31">
        <v>46063</v>
      </c>
      <c r="J164" s="31">
        <v>3.2583379221531032</v>
      </c>
      <c r="K164" s="31">
        <v>69.751237500197192</v>
      </c>
      <c r="P164" s="22"/>
    </row>
    <row r="165" spans="1:16" x14ac:dyDescent="0.25">
      <c r="A165" s="35" t="s">
        <v>173</v>
      </c>
      <c r="B165" s="31">
        <v>1</v>
      </c>
      <c r="C165" s="31">
        <v>9</v>
      </c>
      <c r="D165" s="31">
        <v>2</v>
      </c>
      <c r="E165" s="31">
        <v>0</v>
      </c>
      <c r="F165" s="31">
        <v>0</v>
      </c>
      <c r="G165" s="31">
        <v>45981</v>
      </c>
      <c r="H165" s="31">
        <v>1</v>
      </c>
      <c r="I165" s="31">
        <v>46057</v>
      </c>
      <c r="J165" s="31">
        <v>-5.4304419991471704</v>
      </c>
      <c r="K165" s="31">
        <v>61.062492201054795</v>
      </c>
      <c r="P165" s="22"/>
    </row>
    <row r="166" spans="1:16" x14ac:dyDescent="0.25">
      <c r="A166" s="35" t="s">
        <v>237</v>
      </c>
      <c r="B166" s="31">
        <v>2</v>
      </c>
      <c r="C166" s="31">
        <v>6</v>
      </c>
      <c r="D166" s="31">
        <v>2</v>
      </c>
      <c r="E166" s="31">
        <v>0</v>
      </c>
      <c r="F166" s="31">
        <v>0</v>
      </c>
      <c r="G166" s="31">
        <v>45979</v>
      </c>
      <c r="H166" s="31">
        <v>1</v>
      </c>
      <c r="I166" s="31">
        <v>46062</v>
      </c>
      <c r="J166" s="31">
        <v>-0.55232898652313622</v>
      </c>
      <c r="K166" s="31">
        <v>65.940562556094235</v>
      </c>
      <c r="P166" s="22"/>
    </row>
    <row r="167" spans="1:16" x14ac:dyDescent="0.25">
      <c r="A167" s="35" t="s">
        <v>296</v>
      </c>
      <c r="B167" s="31">
        <v>7</v>
      </c>
      <c r="C167" s="31">
        <v>9</v>
      </c>
      <c r="D167" s="31">
        <v>2</v>
      </c>
      <c r="E167" s="31">
        <v>0</v>
      </c>
      <c r="F167" s="31">
        <v>0</v>
      </c>
      <c r="G167" s="31">
        <v>45982</v>
      </c>
      <c r="H167" s="31">
        <v>1</v>
      </c>
      <c r="I167" s="31">
        <v>46051</v>
      </c>
      <c r="J167" s="31">
        <v>-14.52698216801447</v>
      </c>
      <c r="K167" s="31">
        <v>51.965923697059793</v>
      </c>
      <c r="P167" s="22"/>
    </row>
    <row r="168" spans="1:16" x14ac:dyDescent="0.25">
      <c r="A168" s="35" t="s">
        <v>239</v>
      </c>
      <c r="B168" s="31">
        <v>4</v>
      </c>
      <c r="C168" s="31">
        <v>6</v>
      </c>
      <c r="D168" s="31">
        <v>2</v>
      </c>
      <c r="E168" s="31">
        <v>0</v>
      </c>
      <c r="F168" s="31">
        <v>0</v>
      </c>
      <c r="G168" s="31">
        <v>46008</v>
      </c>
      <c r="H168" s="31">
        <v>1</v>
      </c>
      <c r="I168" s="31">
        <v>46050</v>
      </c>
      <c r="J168" s="31">
        <v>-10.410576695374267</v>
      </c>
      <c r="K168" s="31">
        <v>56.082304533265727</v>
      </c>
      <c r="P168" s="22"/>
    </row>
    <row r="169" spans="1:16" x14ac:dyDescent="0.25">
      <c r="A169" s="35" t="s">
        <v>299</v>
      </c>
      <c r="B169" s="31">
        <v>5</v>
      </c>
      <c r="C169" s="31">
        <v>6</v>
      </c>
      <c r="D169" s="31">
        <v>2</v>
      </c>
      <c r="E169" s="31">
        <v>0</v>
      </c>
      <c r="F169" s="31">
        <v>0</v>
      </c>
      <c r="G169" s="31">
        <v>46007</v>
      </c>
      <c r="H169" s="31">
        <v>1</v>
      </c>
      <c r="I169" s="31">
        <v>46051</v>
      </c>
      <c r="J169" s="31">
        <v>-5.4557427788074904</v>
      </c>
      <c r="K169" s="31">
        <v>61.037163627246684</v>
      </c>
      <c r="P169" s="22"/>
    </row>
    <row r="170" spans="1:16" x14ac:dyDescent="0.25">
      <c r="A170" s="35" t="s">
        <v>119</v>
      </c>
      <c r="B170" s="31">
        <v>7</v>
      </c>
      <c r="C170" s="31">
        <v>9</v>
      </c>
      <c r="D170" s="31">
        <v>2</v>
      </c>
      <c r="E170" s="31">
        <v>0</v>
      </c>
      <c r="F170" s="31">
        <v>0</v>
      </c>
      <c r="G170" s="31">
        <v>45982</v>
      </c>
      <c r="H170" s="31">
        <v>1</v>
      </c>
      <c r="I170" s="31">
        <v>46051</v>
      </c>
      <c r="J170" s="31">
        <v>-12.106768912275655</v>
      </c>
      <c r="K170" s="31">
        <v>54.386119053152655</v>
      </c>
      <c r="P170" s="22"/>
    </row>
    <row r="171" spans="1:16" x14ac:dyDescent="0.25">
      <c r="A171" s="35" t="s">
        <v>302</v>
      </c>
      <c r="B171" s="31">
        <v>4</v>
      </c>
      <c r="C171" s="31">
        <v>9</v>
      </c>
      <c r="D171" s="31">
        <v>2</v>
      </c>
      <c r="E171" s="31">
        <v>0</v>
      </c>
      <c r="F171" s="31">
        <v>0</v>
      </c>
      <c r="G171" s="31">
        <v>45982</v>
      </c>
      <c r="H171" s="31">
        <v>1</v>
      </c>
      <c r="I171" s="31">
        <v>46063</v>
      </c>
      <c r="J171" s="31">
        <v>6.4305131740268564</v>
      </c>
      <c r="K171" s="31">
        <v>72.923433022945758</v>
      </c>
      <c r="P171" s="22"/>
    </row>
    <row r="172" spans="1:16" x14ac:dyDescent="0.25">
      <c r="A172" s="35" t="s">
        <v>157</v>
      </c>
      <c r="B172" s="31">
        <v>3</v>
      </c>
      <c r="C172" s="31">
        <v>6</v>
      </c>
      <c r="D172" s="31">
        <v>2</v>
      </c>
      <c r="E172" s="31">
        <v>0</v>
      </c>
      <c r="F172" s="31">
        <v>0</v>
      </c>
      <c r="G172" s="31">
        <v>45975</v>
      </c>
      <c r="H172" s="31">
        <v>1</v>
      </c>
      <c r="I172" s="31">
        <v>46063</v>
      </c>
      <c r="J172" s="31">
        <v>-3.4919494593181497</v>
      </c>
      <c r="K172" s="31">
        <v>63.000945792960074</v>
      </c>
      <c r="P172" s="22"/>
    </row>
    <row r="173" spans="1:16" x14ac:dyDescent="0.25">
      <c r="A173" s="35" t="s">
        <v>175</v>
      </c>
      <c r="B173" s="31">
        <v>3</v>
      </c>
      <c r="C173" s="31">
        <v>12</v>
      </c>
      <c r="D173" s="31">
        <v>2</v>
      </c>
      <c r="E173" s="31">
        <v>0</v>
      </c>
      <c r="F173" s="31">
        <v>0</v>
      </c>
      <c r="G173" s="31">
        <v>45982</v>
      </c>
      <c r="H173" s="31">
        <v>1</v>
      </c>
      <c r="I173" s="31">
        <v>46057</v>
      </c>
      <c r="J173" s="31">
        <v>0.14498109480418009</v>
      </c>
      <c r="K173" s="31">
        <v>66.637883513595796</v>
      </c>
      <c r="P173" s="22"/>
    </row>
    <row r="174" spans="1:16" x14ac:dyDescent="0.25">
      <c r="A174" s="35" t="s">
        <v>242</v>
      </c>
      <c r="B174" s="31">
        <v>7</v>
      </c>
      <c r="C174" s="31">
        <v>9</v>
      </c>
      <c r="D174" s="31">
        <v>2</v>
      </c>
      <c r="E174" s="31">
        <v>0</v>
      </c>
      <c r="F174" s="31">
        <v>0</v>
      </c>
      <c r="G174" s="31">
        <v>45982</v>
      </c>
      <c r="H174" s="31">
        <v>1</v>
      </c>
      <c r="I174" s="31">
        <v>46048</v>
      </c>
      <c r="J174" s="31">
        <v>-11.830666476162371</v>
      </c>
      <c r="K174" s="31">
        <v>54.662251996147148</v>
      </c>
      <c r="P174" s="22"/>
    </row>
    <row r="175" spans="1:16" x14ac:dyDescent="0.25">
      <c r="A175" s="35" t="s">
        <v>177</v>
      </c>
      <c r="B175" s="31">
        <v>7</v>
      </c>
      <c r="C175" s="31">
        <v>12</v>
      </c>
      <c r="D175" s="31">
        <v>2</v>
      </c>
      <c r="E175" s="31">
        <v>0</v>
      </c>
      <c r="F175" s="31">
        <v>0</v>
      </c>
      <c r="G175" s="31">
        <v>45982</v>
      </c>
      <c r="H175" s="31">
        <v>1</v>
      </c>
      <c r="I175" s="31">
        <v>46051</v>
      </c>
      <c r="J175" s="31">
        <v>-10.931024914646521</v>
      </c>
      <c r="K175" s="31">
        <v>55.561897995554851</v>
      </c>
      <c r="P175" s="22"/>
    </row>
    <row r="176" spans="1:16" x14ac:dyDescent="0.25">
      <c r="A176" s="35" t="s">
        <v>243</v>
      </c>
      <c r="B176" s="31">
        <v>-1</v>
      </c>
      <c r="C176" s="31">
        <v>6</v>
      </c>
      <c r="D176" s="31">
        <v>2</v>
      </c>
      <c r="E176" s="31">
        <v>0</v>
      </c>
      <c r="F176" s="31">
        <v>0</v>
      </c>
      <c r="G176" s="31">
        <v>45975</v>
      </c>
      <c r="H176" s="31">
        <v>1</v>
      </c>
      <c r="I176" s="31">
        <v>46063</v>
      </c>
      <c r="J176" s="31">
        <v>-5.4795984802005506</v>
      </c>
      <c r="K176" s="31">
        <v>61.013372428564324</v>
      </c>
      <c r="P176" s="22"/>
    </row>
    <row r="177" spans="1:16" x14ac:dyDescent="0.25">
      <c r="A177" s="35" t="s">
        <v>179</v>
      </c>
      <c r="B177" s="31">
        <v>2</v>
      </c>
      <c r="C177" s="31">
        <v>6</v>
      </c>
      <c r="D177" s="31">
        <v>2</v>
      </c>
      <c r="E177" s="31">
        <v>0</v>
      </c>
      <c r="F177" s="31">
        <v>0</v>
      </c>
      <c r="G177" s="31">
        <v>45982</v>
      </c>
      <c r="H177" s="31">
        <v>1</v>
      </c>
      <c r="I177" s="31">
        <v>46057</v>
      </c>
      <c r="J177" s="31">
        <v>-3.1677169746666962</v>
      </c>
      <c r="K177" s="31">
        <v>63.325177126147771</v>
      </c>
      <c r="P177" s="22"/>
    </row>
    <row r="178" spans="1:16" x14ac:dyDescent="0.25">
      <c r="A178" s="35" t="s">
        <v>244</v>
      </c>
      <c r="B178" s="31">
        <v>2</v>
      </c>
      <c r="C178" s="31">
        <v>9</v>
      </c>
      <c r="D178" s="31">
        <v>2</v>
      </c>
      <c r="E178" s="31">
        <v>0</v>
      </c>
      <c r="F178" s="31">
        <v>0</v>
      </c>
      <c r="G178" s="31">
        <v>45981</v>
      </c>
      <c r="H178" s="31">
        <v>1</v>
      </c>
      <c r="I178" s="31">
        <v>46063</v>
      </c>
      <c r="J178" s="31">
        <v>2.4086483533379095</v>
      </c>
      <c r="K178" s="31">
        <v>68.901540325777702</v>
      </c>
      <c r="P178" s="22"/>
    </row>
    <row r="179" spans="1:16" x14ac:dyDescent="0.25">
      <c r="A179" s="35" t="s">
        <v>314</v>
      </c>
      <c r="B179" s="31">
        <v>4</v>
      </c>
      <c r="C179" s="31">
        <v>6</v>
      </c>
      <c r="D179" s="31">
        <v>2</v>
      </c>
      <c r="E179" s="31">
        <v>0</v>
      </c>
      <c r="F179" s="31">
        <v>0</v>
      </c>
      <c r="G179" s="31">
        <v>45981</v>
      </c>
      <c r="H179" s="31">
        <v>1</v>
      </c>
      <c r="I179" s="31">
        <v>46063</v>
      </c>
      <c r="J179" s="31">
        <v>6.4252912257569932</v>
      </c>
      <c r="K179" s="31">
        <v>72.91821451453086</v>
      </c>
      <c r="P179" s="22"/>
    </row>
    <row r="180" spans="1:16" x14ac:dyDescent="0.25">
      <c r="A180" s="35" t="s">
        <v>158</v>
      </c>
      <c r="B180" s="31">
        <v>3</v>
      </c>
      <c r="C180" s="31">
        <v>12</v>
      </c>
      <c r="D180" s="31">
        <v>2</v>
      </c>
      <c r="E180" s="31">
        <v>0</v>
      </c>
      <c r="F180" s="31">
        <v>0</v>
      </c>
      <c r="G180" s="31">
        <v>45981</v>
      </c>
      <c r="H180" s="31">
        <v>1</v>
      </c>
      <c r="I180" s="31">
        <v>46051</v>
      </c>
      <c r="J180" s="31">
        <v>-7.6513094957367898</v>
      </c>
      <c r="K180" s="31">
        <v>58.841607164755906</v>
      </c>
      <c r="P180" s="22"/>
    </row>
    <row r="181" spans="1:16" x14ac:dyDescent="0.25">
      <c r="A181" s="35" t="s">
        <v>317</v>
      </c>
      <c r="B181" s="31">
        <v>4</v>
      </c>
      <c r="C181" s="31">
        <v>9</v>
      </c>
      <c r="D181" s="31">
        <v>2</v>
      </c>
      <c r="E181" s="31">
        <v>0</v>
      </c>
      <c r="F181" s="31">
        <v>0</v>
      </c>
      <c r="G181" s="31">
        <v>46007</v>
      </c>
      <c r="H181" s="31">
        <v>1</v>
      </c>
      <c r="I181" s="31">
        <v>46063</v>
      </c>
      <c r="J181" s="31">
        <v>8.5184436461330648</v>
      </c>
      <c r="K181" s="31">
        <v>75.011323399227635</v>
      </c>
      <c r="P181" s="22"/>
    </row>
    <row r="182" spans="1:16" x14ac:dyDescent="0.25">
      <c r="A182" s="35" t="s">
        <v>121</v>
      </c>
      <c r="B182" s="31">
        <v>5</v>
      </c>
      <c r="C182" s="31">
        <v>9</v>
      </c>
      <c r="D182" s="31">
        <v>2</v>
      </c>
      <c r="E182" s="31">
        <v>0</v>
      </c>
      <c r="F182" s="31">
        <v>0</v>
      </c>
      <c r="G182" s="31">
        <v>45981</v>
      </c>
      <c r="H182" s="31">
        <v>1</v>
      </c>
      <c r="I182" s="31">
        <v>46063</v>
      </c>
      <c r="J182" s="31">
        <v>11.831702685221885</v>
      </c>
      <c r="K182" s="31">
        <v>78.324616358573138</v>
      </c>
      <c r="P182" s="22"/>
    </row>
    <row r="183" spans="1:16" x14ac:dyDescent="0.25">
      <c r="A183" s="35" t="s">
        <v>319</v>
      </c>
      <c r="B183" s="31">
        <v>4</v>
      </c>
      <c r="C183" s="31">
        <v>6</v>
      </c>
      <c r="D183" s="31">
        <v>2</v>
      </c>
      <c r="E183" s="31">
        <v>0</v>
      </c>
      <c r="F183" s="31">
        <v>0</v>
      </c>
      <c r="G183" s="31">
        <v>45982</v>
      </c>
      <c r="H183" s="31">
        <v>1</v>
      </c>
      <c r="I183" s="31">
        <v>46063</v>
      </c>
      <c r="J183" s="31">
        <v>7.0367327905916284</v>
      </c>
      <c r="K183" s="31">
        <v>73.529657522211977</v>
      </c>
      <c r="P183" s="22"/>
    </row>
    <row r="184" spans="1:16" x14ac:dyDescent="0.25">
      <c r="A184" s="35" t="s">
        <v>160</v>
      </c>
      <c r="B184" s="31">
        <v>5</v>
      </c>
      <c r="C184" s="31">
        <v>9</v>
      </c>
      <c r="D184" s="31">
        <v>2</v>
      </c>
      <c r="E184" s="31">
        <v>0</v>
      </c>
      <c r="F184" s="31">
        <v>0</v>
      </c>
      <c r="G184" s="31">
        <v>45981</v>
      </c>
      <c r="H184" s="31">
        <v>1</v>
      </c>
      <c r="I184" s="31">
        <v>46062</v>
      </c>
      <c r="J184" s="31">
        <v>-1.0572211231843198</v>
      </c>
      <c r="K184" s="31">
        <v>65.435678530165802</v>
      </c>
      <c r="P184" s="22"/>
    </row>
    <row r="185" spans="1:16" x14ac:dyDescent="0.25">
      <c r="A185" s="35" t="s">
        <v>321</v>
      </c>
      <c r="B185" s="31">
        <v>6</v>
      </c>
      <c r="C185" s="31">
        <v>9</v>
      </c>
      <c r="D185" s="31">
        <v>2</v>
      </c>
      <c r="E185" s="31">
        <v>0</v>
      </c>
      <c r="F185" s="31">
        <v>0</v>
      </c>
      <c r="G185" s="31">
        <v>45980</v>
      </c>
      <c r="H185" s="31">
        <v>1</v>
      </c>
      <c r="I185" s="31">
        <v>46062</v>
      </c>
      <c r="J185" s="31">
        <v>8.3984388987469174</v>
      </c>
      <c r="K185" s="31">
        <v>74.891347733701863</v>
      </c>
      <c r="P185" s="22"/>
    </row>
    <row r="186" spans="1:16" x14ac:dyDescent="0.25">
      <c r="A186" s="35" t="s">
        <v>250</v>
      </c>
      <c r="B186" s="31">
        <v>2</v>
      </c>
      <c r="C186" s="31">
        <v>9</v>
      </c>
      <c r="D186" s="31">
        <v>2</v>
      </c>
      <c r="E186" s="31">
        <v>0</v>
      </c>
      <c r="F186" s="31">
        <v>0</v>
      </c>
      <c r="G186" s="31">
        <v>45981</v>
      </c>
      <c r="H186" s="31">
        <v>1</v>
      </c>
      <c r="I186" s="31">
        <v>46059</v>
      </c>
      <c r="J186" s="31">
        <v>6.400989036235174</v>
      </c>
      <c r="K186" s="31">
        <v>72.893868163923059</v>
      </c>
      <c r="P186" s="22"/>
    </row>
    <row r="187" spans="1:16" x14ac:dyDescent="0.25">
      <c r="A187" s="35" t="s">
        <v>323</v>
      </c>
      <c r="B187" s="31">
        <v>6</v>
      </c>
      <c r="C187" s="31">
        <v>6</v>
      </c>
      <c r="D187" s="31">
        <v>2</v>
      </c>
      <c r="E187" s="31">
        <v>0</v>
      </c>
      <c r="F187" s="31">
        <v>0</v>
      </c>
      <c r="G187" s="31">
        <v>46029</v>
      </c>
      <c r="H187" s="31">
        <v>1</v>
      </c>
      <c r="I187" s="31">
        <v>46063</v>
      </c>
      <c r="J187" s="31">
        <v>-3.0289963105157724</v>
      </c>
      <c r="K187" s="31">
        <v>63.463925036231991</v>
      </c>
      <c r="P187" s="22"/>
    </row>
    <row r="188" spans="1:16" x14ac:dyDescent="0.25">
      <c r="A188" s="35" t="s">
        <v>161</v>
      </c>
      <c r="B188" s="31">
        <v>6</v>
      </c>
      <c r="C188" s="31">
        <v>9</v>
      </c>
      <c r="D188" s="31">
        <v>2</v>
      </c>
      <c r="E188" s="31">
        <v>0</v>
      </c>
      <c r="F188" s="31">
        <v>0</v>
      </c>
      <c r="G188" s="31">
        <v>45982</v>
      </c>
      <c r="H188" s="31">
        <v>1</v>
      </c>
      <c r="I188" s="31">
        <v>46051</v>
      </c>
      <c r="J188" s="31">
        <v>-3.3553914328761039</v>
      </c>
      <c r="K188" s="31">
        <v>63.137517360968694</v>
      </c>
      <c r="P188" s="22"/>
    </row>
    <row r="189" spans="1:16" x14ac:dyDescent="0.25">
      <c r="A189" s="35" t="s">
        <v>133</v>
      </c>
      <c r="B189" s="31">
        <v>5</v>
      </c>
      <c r="C189" s="31">
        <v>6</v>
      </c>
      <c r="D189" s="31">
        <v>2</v>
      </c>
      <c r="E189" s="31">
        <v>0</v>
      </c>
      <c r="F189" s="31">
        <v>0</v>
      </c>
      <c r="G189" s="31">
        <v>45975</v>
      </c>
      <c r="H189" s="31">
        <v>1</v>
      </c>
      <c r="I189" s="31">
        <v>46063</v>
      </c>
      <c r="J189" s="31">
        <v>4.0399472645947441</v>
      </c>
      <c r="K189" s="31">
        <v>70.537227586862883</v>
      </c>
      <c r="P189" s="22"/>
    </row>
    <row r="190" spans="1:16" x14ac:dyDescent="0.25">
      <c r="A190" s="35" t="s">
        <v>162</v>
      </c>
      <c r="B190" s="31">
        <v>4</v>
      </c>
      <c r="C190" s="31">
        <v>15</v>
      </c>
      <c r="D190" s="31">
        <v>2</v>
      </c>
      <c r="E190" s="31">
        <v>0</v>
      </c>
      <c r="F190" s="31">
        <v>0</v>
      </c>
      <c r="G190" s="31">
        <v>45981</v>
      </c>
      <c r="H190" s="31">
        <v>1</v>
      </c>
      <c r="I190" s="31">
        <v>46063</v>
      </c>
      <c r="J190" s="31">
        <v>-1.5833845323896867</v>
      </c>
      <c r="K190" s="31">
        <v>64.909510204531415</v>
      </c>
      <c r="P190" s="22"/>
    </row>
    <row r="191" spans="1:16" x14ac:dyDescent="0.25">
      <c r="A191" s="35" t="s">
        <v>328</v>
      </c>
      <c r="B191" s="31">
        <v>8</v>
      </c>
      <c r="C191" s="31">
        <v>6</v>
      </c>
      <c r="D191" s="31">
        <v>2</v>
      </c>
      <c r="E191" s="31">
        <v>0</v>
      </c>
      <c r="F191" s="31">
        <v>0</v>
      </c>
      <c r="G191" s="31">
        <v>46029</v>
      </c>
      <c r="H191" s="31">
        <v>1</v>
      </c>
      <c r="I191" s="31">
        <v>46062</v>
      </c>
      <c r="J191" s="31">
        <v>0.78831851842571155</v>
      </c>
      <c r="K191" s="31">
        <v>67.281221446874497</v>
      </c>
      <c r="P191" s="22"/>
    </row>
    <row r="192" spans="1:16" x14ac:dyDescent="0.25">
      <c r="A192" s="35" t="s">
        <v>254</v>
      </c>
      <c r="B192" s="31">
        <v>5</v>
      </c>
      <c r="C192" s="31">
        <v>9</v>
      </c>
      <c r="D192" s="31">
        <v>2</v>
      </c>
      <c r="E192" s="31">
        <v>0</v>
      </c>
      <c r="F192" s="31">
        <v>0</v>
      </c>
      <c r="G192" s="31">
        <v>45982</v>
      </c>
      <c r="H192" s="31">
        <v>1</v>
      </c>
      <c r="I192" s="31">
        <v>46062</v>
      </c>
      <c r="J192" s="31">
        <v>2.3909631540776815</v>
      </c>
      <c r="K192" s="31">
        <v>68.883869822159653</v>
      </c>
      <c r="P192" s="22"/>
    </row>
    <row r="193" spans="1:16" x14ac:dyDescent="0.25">
      <c r="A193" s="35" t="s">
        <v>255</v>
      </c>
      <c r="B193" s="31">
        <v>9</v>
      </c>
      <c r="C193" s="31">
        <v>12</v>
      </c>
      <c r="D193" s="31">
        <v>2</v>
      </c>
      <c r="E193" s="31">
        <v>0</v>
      </c>
      <c r="F193" s="31">
        <v>0</v>
      </c>
      <c r="G193" s="31">
        <v>45982</v>
      </c>
      <c r="H193" s="31">
        <v>1</v>
      </c>
      <c r="I193" s="31">
        <v>46063</v>
      </c>
      <c r="J193" s="31">
        <v>10.263819965212079</v>
      </c>
      <c r="K193" s="31">
        <v>76.756704298874908</v>
      </c>
      <c r="P193" s="22"/>
    </row>
    <row r="194" spans="1:16" x14ac:dyDescent="0.25">
      <c r="A194" s="35" t="s">
        <v>99</v>
      </c>
      <c r="B194" s="31">
        <v>5</v>
      </c>
      <c r="C194" s="31">
        <v>12</v>
      </c>
      <c r="D194" s="31">
        <v>2</v>
      </c>
      <c r="E194" s="31">
        <v>0</v>
      </c>
      <c r="F194" s="31">
        <v>0</v>
      </c>
      <c r="G194" s="31">
        <v>45982</v>
      </c>
      <c r="H194" s="31">
        <v>1</v>
      </c>
      <c r="I194" s="31">
        <v>46063</v>
      </c>
      <c r="J194" s="31">
        <v>-6.3016719173808156</v>
      </c>
      <c r="K194" s="31">
        <v>60.191218032690962</v>
      </c>
      <c r="P194" s="22"/>
    </row>
    <row r="195" spans="1:16" x14ac:dyDescent="0.25">
      <c r="A195" s="35" t="s">
        <v>213</v>
      </c>
      <c r="B195" s="31">
        <v>2</v>
      </c>
      <c r="C195" s="31">
        <v>9</v>
      </c>
      <c r="D195" s="31">
        <v>2</v>
      </c>
      <c r="E195" s="31">
        <v>0</v>
      </c>
      <c r="F195" s="31">
        <v>0</v>
      </c>
      <c r="G195" s="31">
        <v>45981</v>
      </c>
      <c r="H195" s="31">
        <v>1</v>
      </c>
      <c r="I195" s="31">
        <v>46063</v>
      </c>
      <c r="J195" s="31">
        <v>2.1059030542179471</v>
      </c>
      <c r="K195" s="31">
        <v>68.598804362077573</v>
      </c>
      <c r="P195" s="22"/>
    </row>
    <row r="196" spans="1:16" x14ac:dyDescent="0.25">
      <c r="A196" s="35" t="s">
        <v>548</v>
      </c>
      <c r="B196" s="31">
        <v>2.9166666666666665</v>
      </c>
      <c r="C196" s="31">
        <v>8.796875</v>
      </c>
      <c r="D196" s="31">
        <v>3.3385416666666665</v>
      </c>
      <c r="E196" s="31">
        <v>239.91145833333334</v>
      </c>
      <c r="F196" s="31">
        <v>959.11979166666663</v>
      </c>
      <c r="G196" s="31">
        <v>45995.729166666664</v>
      </c>
      <c r="H196" s="31">
        <v>1</v>
      </c>
      <c r="I196" s="31">
        <v>46051.682291666664</v>
      </c>
      <c r="J196" s="31">
        <v>-9.6592438152766995</v>
      </c>
      <c r="K196" s="31">
        <v>56.833684434918815</v>
      </c>
      <c r="P196" s="22"/>
    </row>
    <row r="197" spans="1:16" x14ac:dyDescent="0.25">
      <c r="P197" s="22"/>
    </row>
    <row r="198" spans="1:16" x14ac:dyDescent="0.25">
      <c r="P198" s="22"/>
    </row>
    <row r="199" spans="1:16" x14ac:dyDescent="0.25">
      <c r="P199" s="22"/>
    </row>
    <row r="200" spans="1:16" x14ac:dyDescent="0.25">
      <c r="P200" s="22"/>
    </row>
    <row r="201" spans="1:16" x14ac:dyDescent="0.25">
      <c r="P201" s="22"/>
    </row>
    <row r="202" spans="1:16" x14ac:dyDescent="0.25">
      <c r="P202" s="22"/>
    </row>
    <row r="203" spans="1:16" x14ac:dyDescent="0.25">
      <c r="P203" s="22"/>
    </row>
    <row r="204" spans="1:16" x14ac:dyDescent="0.25">
      <c r="P204" s="22"/>
    </row>
    <row r="205" spans="1:16" x14ac:dyDescent="0.25">
      <c r="P205" s="22"/>
    </row>
    <row r="206" spans="1:16" x14ac:dyDescent="0.25">
      <c r="P206" s="22"/>
    </row>
    <row r="207" spans="1:16" x14ac:dyDescent="0.25">
      <c r="P207" s="22"/>
    </row>
    <row r="208" spans="1:16" x14ac:dyDescent="0.25">
      <c r="P208" s="22"/>
    </row>
    <row r="209" spans="16:16" x14ac:dyDescent="0.25">
      <c r="P209" s="22"/>
    </row>
    <row r="210" spans="16:16" x14ac:dyDescent="0.25">
      <c r="P210" s="22"/>
    </row>
    <row r="211" spans="16:16" x14ac:dyDescent="0.25">
      <c r="P211" s="22"/>
    </row>
    <row r="212" spans="16:16" x14ac:dyDescent="0.25">
      <c r="P212" s="22"/>
    </row>
    <row r="213" spans="16:16" x14ac:dyDescent="0.25">
      <c r="P213" s="22"/>
    </row>
    <row r="214" spans="16:16" x14ac:dyDescent="0.25">
      <c r="P214" s="22"/>
    </row>
    <row r="215" spans="16:16" x14ac:dyDescent="0.25">
      <c r="P215" s="22"/>
    </row>
    <row r="216" spans="16:16" x14ac:dyDescent="0.25">
      <c r="P216" s="22"/>
    </row>
    <row r="217" spans="16:16" x14ac:dyDescent="0.25">
      <c r="P217" s="22"/>
    </row>
    <row r="218" spans="16:16" x14ac:dyDescent="0.25">
      <c r="P218" s="22"/>
    </row>
    <row r="219" spans="16:16" x14ac:dyDescent="0.25">
      <c r="P219" s="22"/>
    </row>
    <row r="220" spans="16:16" x14ac:dyDescent="0.25">
      <c r="P220" s="22"/>
    </row>
    <row r="221" spans="16:16" x14ac:dyDescent="0.25">
      <c r="P221" s="22"/>
    </row>
    <row r="222" spans="16:16" x14ac:dyDescent="0.25">
      <c r="P222" s="22"/>
    </row>
    <row r="223" spans="16:16" x14ac:dyDescent="0.25">
      <c r="P223" s="22"/>
    </row>
    <row r="224" spans="16:16" x14ac:dyDescent="0.25">
      <c r="P224" s="22"/>
    </row>
    <row r="225" spans="16:16" x14ac:dyDescent="0.25">
      <c r="P225" s="22"/>
    </row>
    <row r="226" spans="16:16" x14ac:dyDescent="0.25">
      <c r="P226" s="22"/>
    </row>
    <row r="227" spans="16:16" x14ac:dyDescent="0.25">
      <c r="P227" s="22"/>
    </row>
    <row r="228" spans="16:16" x14ac:dyDescent="0.25">
      <c r="P228" s="22"/>
    </row>
    <row r="229" spans="16:16" x14ac:dyDescent="0.25">
      <c r="P229" s="22"/>
    </row>
    <row r="230" spans="16:16" x14ac:dyDescent="0.25">
      <c r="P230" s="22"/>
    </row>
    <row r="231" spans="16:16" x14ac:dyDescent="0.25">
      <c r="P231" s="22"/>
    </row>
    <row r="232" spans="16:16" x14ac:dyDescent="0.25">
      <c r="P232" s="22"/>
    </row>
    <row r="233" spans="16:16" x14ac:dyDescent="0.25">
      <c r="P233" s="22"/>
    </row>
    <row r="234" spans="16:16" x14ac:dyDescent="0.25">
      <c r="P234" s="22"/>
    </row>
    <row r="235" spans="16:16" x14ac:dyDescent="0.25">
      <c r="P235" s="22"/>
    </row>
    <row r="236" spans="16:16" x14ac:dyDescent="0.25">
      <c r="P236" s="22"/>
    </row>
    <row r="237" spans="16:16" x14ac:dyDescent="0.25">
      <c r="P237" s="22"/>
    </row>
    <row r="238" spans="16:16" x14ac:dyDescent="0.25">
      <c r="P238" s="22"/>
    </row>
    <row r="239" spans="16:16" x14ac:dyDescent="0.25">
      <c r="P239" s="22"/>
    </row>
    <row r="240" spans="16:16" x14ac:dyDescent="0.25">
      <c r="P240" s="22"/>
    </row>
    <row r="241" spans="16:16" x14ac:dyDescent="0.25">
      <c r="P241" s="22"/>
    </row>
    <row r="242" spans="16:16" x14ac:dyDescent="0.25">
      <c r="P242" s="22"/>
    </row>
    <row r="243" spans="16:16" x14ac:dyDescent="0.25">
      <c r="P243" s="22"/>
    </row>
    <row r="244" spans="16:16" x14ac:dyDescent="0.25">
      <c r="P244" s="22"/>
    </row>
    <row r="245" spans="16:16" x14ac:dyDescent="0.25">
      <c r="P245" s="22"/>
    </row>
    <row r="246" spans="16:16" x14ac:dyDescent="0.25">
      <c r="P246" s="22"/>
    </row>
    <row r="247" spans="16:16" x14ac:dyDescent="0.25">
      <c r="P247" s="22"/>
    </row>
    <row r="248" spans="16:16" x14ac:dyDescent="0.25">
      <c r="P248" s="22"/>
    </row>
    <row r="249" spans="16:16" x14ac:dyDescent="0.25">
      <c r="P249" s="22"/>
    </row>
    <row r="250" spans="16:16" x14ac:dyDescent="0.25">
      <c r="P250" s="22"/>
    </row>
    <row r="251" spans="16:16" x14ac:dyDescent="0.25">
      <c r="P251" s="22"/>
    </row>
    <row r="252" spans="16:16" x14ac:dyDescent="0.25">
      <c r="P252" s="22"/>
    </row>
    <row r="253" spans="16:16" x14ac:dyDescent="0.25">
      <c r="P253" s="22"/>
    </row>
    <row r="254" spans="16:16" x14ac:dyDescent="0.25">
      <c r="P254" s="22"/>
    </row>
    <row r="255" spans="16:16" x14ac:dyDescent="0.25">
      <c r="P255" s="22"/>
    </row>
    <row r="256" spans="16:16" x14ac:dyDescent="0.25">
      <c r="P256" s="22"/>
    </row>
    <row r="257" spans="16:16" x14ac:dyDescent="0.25">
      <c r="P257" s="22"/>
    </row>
    <row r="258" spans="16:16" x14ac:dyDescent="0.25">
      <c r="P258" s="22"/>
    </row>
    <row r="259" spans="16:16" x14ac:dyDescent="0.25">
      <c r="P259" s="22"/>
    </row>
    <row r="260" spans="16:16" x14ac:dyDescent="0.25">
      <c r="P260" s="22"/>
    </row>
    <row r="261" spans="16:16" x14ac:dyDescent="0.25">
      <c r="P261" s="22"/>
    </row>
    <row r="262" spans="16:16" x14ac:dyDescent="0.25">
      <c r="P262" s="22"/>
    </row>
    <row r="263" spans="16:16" x14ac:dyDescent="0.25">
      <c r="P263" s="22"/>
    </row>
    <row r="264" spans="16:16" x14ac:dyDescent="0.25">
      <c r="P264" s="22"/>
    </row>
    <row r="265" spans="16:16" x14ac:dyDescent="0.25">
      <c r="P265" s="22"/>
    </row>
    <row r="266" spans="16:16" x14ac:dyDescent="0.25">
      <c r="P266" s="22"/>
    </row>
    <row r="267" spans="16:16" x14ac:dyDescent="0.25">
      <c r="P267" s="22"/>
    </row>
    <row r="268" spans="16:16" x14ac:dyDescent="0.25">
      <c r="P268" s="22"/>
    </row>
    <row r="269" spans="16:16" x14ac:dyDescent="0.25">
      <c r="P269" s="22"/>
    </row>
    <row r="270" spans="16:16" x14ac:dyDescent="0.25">
      <c r="P270" s="22"/>
    </row>
    <row r="271" spans="16:16" x14ac:dyDescent="0.25">
      <c r="P271" s="22"/>
    </row>
    <row r="272" spans="16:16" x14ac:dyDescent="0.25">
      <c r="P272" s="22"/>
    </row>
    <row r="273" spans="16:16" x14ac:dyDescent="0.25">
      <c r="P273" s="22"/>
    </row>
    <row r="274" spans="16:16" x14ac:dyDescent="0.25">
      <c r="P274" s="22"/>
    </row>
    <row r="275" spans="16:16" x14ac:dyDescent="0.25">
      <c r="P275" s="22"/>
    </row>
    <row r="276" spans="16:16" x14ac:dyDescent="0.25">
      <c r="P276" s="22"/>
    </row>
    <row r="277" spans="16:16" x14ac:dyDescent="0.25">
      <c r="P277" s="22"/>
    </row>
    <row r="278" spans="16:16" x14ac:dyDescent="0.25">
      <c r="P278" s="22"/>
    </row>
    <row r="279" spans="16:16" x14ac:dyDescent="0.25">
      <c r="P279" s="22"/>
    </row>
    <row r="280" spans="16:16" x14ac:dyDescent="0.25">
      <c r="P280" s="22"/>
    </row>
    <row r="281" spans="16:16" x14ac:dyDescent="0.25">
      <c r="P281" s="22"/>
    </row>
    <row r="282" spans="16:16" x14ac:dyDescent="0.25">
      <c r="P282" s="22"/>
    </row>
    <row r="283" spans="16:16" x14ac:dyDescent="0.25">
      <c r="P283" s="22"/>
    </row>
    <row r="284" spans="16:16" x14ac:dyDescent="0.25">
      <c r="P284" s="22"/>
    </row>
    <row r="285" spans="16:16" x14ac:dyDescent="0.25">
      <c r="P285" s="22"/>
    </row>
    <row r="286" spans="16:16" x14ac:dyDescent="0.25">
      <c r="P286" s="22"/>
    </row>
    <row r="287" spans="16:16" x14ac:dyDescent="0.25">
      <c r="P287" s="22"/>
    </row>
    <row r="288" spans="16:16" x14ac:dyDescent="0.25">
      <c r="P288" s="22"/>
    </row>
    <row r="289" spans="16:16" x14ac:dyDescent="0.25">
      <c r="P289" s="22"/>
    </row>
    <row r="290" spans="16:16" x14ac:dyDescent="0.25">
      <c r="P290" s="22"/>
    </row>
    <row r="291" spans="16:16" x14ac:dyDescent="0.25">
      <c r="P291" s="22"/>
    </row>
    <row r="292" spans="16:16" x14ac:dyDescent="0.25">
      <c r="P292" s="22"/>
    </row>
    <row r="293" spans="16:16" x14ac:dyDescent="0.25">
      <c r="P293" s="22"/>
    </row>
    <row r="294" spans="16:16" x14ac:dyDescent="0.25">
      <c r="P294" s="22"/>
    </row>
    <row r="295" spans="16:16" x14ac:dyDescent="0.25">
      <c r="P295" s="22"/>
    </row>
    <row r="296" spans="16:16" x14ac:dyDescent="0.25">
      <c r="P296" s="22"/>
    </row>
    <row r="297" spans="16:16" x14ac:dyDescent="0.25">
      <c r="P297" s="22"/>
    </row>
    <row r="298" spans="16:16" x14ac:dyDescent="0.25">
      <c r="P298" s="22"/>
    </row>
    <row r="299" spans="16:16" x14ac:dyDescent="0.25">
      <c r="P299" s="22"/>
    </row>
    <row r="300" spans="16:16" x14ac:dyDescent="0.25">
      <c r="P300" s="22"/>
    </row>
    <row r="301" spans="16:16" x14ac:dyDescent="0.25">
      <c r="P301" s="22"/>
    </row>
    <row r="302" spans="16:16" x14ac:dyDescent="0.25">
      <c r="P302" s="22"/>
    </row>
    <row r="303" spans="16:16" x14ac:dyDescent="0.25">
      <c r="P303" s="22"/>
    </row>
    <row r="304" spans="16:16" x14ac:dyDescent="0.25">
      <c r="P304" s="22"/>
    </row>
    <row r="305" spans="16:16" x14ac:dyDescent="0.25">
      <c r="P305" s="22"/>
    </row>
    <row r="306" spans="16:16" x14ac:dyDescent="0.25">
      <c r="P306" s="22"/>
    </row>
    <row r="307" spans="16:16" x14ac:dyDescent="0.25">
      <c r="P307" s="22"/>
    </row>
    <row r="308" spans="16:16" x14ac:dyDescent="0.25">
      <c r="P308" s="22"/>
    </row>
    <row r="309" spans="16:16" x14ac:dyDescent="0.25">
      <c r="P309" s="22"/>
    </row>
    <row r="310" spans="16:16" x14ac:dyDescent="0.25">
      <c r="P310" s="22"/>
    </row>
    <row r="311" spans="16:16" x14ac:dyDescent="0.25">
      <c r="P311" s="22"/>
    </row>
    <row r="312" spans="16:16" x14ac:dyDescent="0.25">
      <c r="P312" s="22"/>
    </row>
    <row r="313" spans="16:16" x14ac:dyDescent="0.25">
      <c r="P313" s="22"/>
    </row>
    <row r="314" spans="16:16" x14ac:dyDescent="0.25">
      <c r="P314" s="22"/>
    </row>
    <row r="315" spans="16:16" x14ac:dyDescent="0.25">
      <c r="P315" s="22"/>
    </row>
    <row r="316" spans="16:16" x14ac:dyDescent="0.25">
      <c r="P316" s="22"/>
    </row>
    <row r="317" spans="16:16" x14ac:dyDescent="0.25">
      <c r="P317" s="22"/>
    </row>
    <row r="318" spans="16:16" x14ac:dyDescent="0.25">
      <c r="P318" s="22"/>
    </row>
    <row r="319" spans="16:16" x14ac:dyDescent="0.25">
      <c r="P319" s="22"/>
    </row>
    <row r="320" spans="16:16" x14ac:dyDescent="0.25">
      <c r="P320" s="22"/>
    </row>
    <row r="321" spans="16:16" x14ac:dyDescent="0.25">
      <c r="P321" s="22"/>
    </row>
    <row r="322" spans="16:16" x14ac:dyDescent="0.25">
      <c r="P322" s="22"/>
    </row>
    <row r="323" spans="16:16" x14ac:dyDescent="0.25">
      <c r="P323" s="22"/>
    </row>
    <row r="324" spans="16:16" x14ac:dyDescent="0.25">
      <c r="P324" s="22"/>
    </row>
    <row r="325" spans="16:16" x14ac:dyDescent="0.25">
      <c r="P325" s="22"/>
    </row>
    <row r="326" spans="16:16" x14ac:dyDescent="0.25">
      <c r="P326" s="22"/>
    </row>
    <row r="327" spans="16:16" x14ac:dyDescent="0.25">
      <c r="P327" s="22"/>
    </row>
    <row r="328" spans="16:16" x14ac:dyDescent="0.25">
      <c r="P328" s="22"/>
    </row>
    <row r="329" spans="16:16" x14ac:dyDescent="0.25">
      <c r="P329" s="22"/>
    </row>
    <row r="330" spans="16:16" x14ac:dyDescent="0.25">
      <c r="P330" s="22"/>
    </row>
    <row r="331" spans="16:16" x14ac:dyDescent="0.25">
      <c r="P331" s="22"/>
    </row>
    <row r="332" spans="16:16" x14ac:dyDescent="0.25">
      <c r="P332" s="22"/>
    </row>
    <row r="333" spans="16:16" x14ac:dyDescent="0.25">
      <c r="P333" s="22"/>
    </row>
    <row r="334" spans="16:16" x14ac:dyDescent="0.25">
      <c r="P334" s="22"/>
    </row>
    <row r="335" spans="16:16" x14ac:dyDescent="0.25">
      <c r="P335" s="22"/>
    </row>
    <row r="336" spans="16:16" x14ac:dyDescent="0.25">
      <c r="P336" s="22"/>
    </row>
    <row r="337" spans="16:16" x14ac:dyDescent="0.25">
      <c r="P337" s="22"/>
    </row>
    <row r="338" spans="16:16" x14ac:dyDescent="0.25">
      <c r="P338" s="22"/>
    </row>
    <row r="339" spans="16:16" x14ac:dyDescent="0.25">
      <c r="P339" s="22"/>
    </row>
    <row r="340" spans="16:16" x14ac:dyDescent="0.25">
      <c r="P340" s="22"/>
    </row>
    <row r="341" spans="16:16" x14ac:dyDescent="0.25">
      <c r="P341" s="22"/>
    </row>
    <row r="342" spans="16:16" x14ac:dyDescent="0.25">
      <c r="P342" s="22"/>
    </row>
    <row r="343" spans="16:16" x14ac:dyDescent="0.25">
      <c r="P343" s="22"/>
    </row>
    <row r="344" spans="16:16" x14ac:dyDescent="0.25">
      <c r="P344" s="22"/>
    </row>
    <row r="345" spans="16:16" x14ac:dyDescent="0.25">
      <c r="P345" s="22"/>
    </row>
    <row r="346" spans="16:16" x14ac:dyDescent="0.25">
      <c r="P346" s="22"/>
    </row>
    <row r="347" spans="16:16" x14ac:dyDescent="0.25">
      <c r="P347" s="22"/>
    </row>
    <row r="348" spans="16:16" x14ac:dyDescent="0.25">
      <c r="P348" s="22"/>
    </row>
    <row r="349" spans="16:16" x14ac:dyDescent="0.25">
      <c r="P349" s="22"/>
    </row>
    <row r="350" spans="16:16" x14ac:dyDescent="0.25">
      <c r="P350" s="22"/>
    </row>
    <row r="351" spans="16:16" x14ac:dyDescent="0.25">
      <c r="P351" s="22"/>
    </row>
    <row r="352" spans="16:16" x14ac:dyDescent="0.25">
      <c r="P352" s="22"/>
    </row>
    <row r="353" spans="16:16" x14ac:dyDescent="0.25">
      <c r="P353" s="22"/>
    </row>
    <row r="354" spans="16:16" x14ac:dyDescent="0.25">
      <c r="P354" s="22"/>
    </row>
    <row r="355" spans="16:16" x14ac:dyDescent="0.25">
      <c r="P355" s="22"/>
    </row>
    <row r="356" spans="16:16" x14ac:dyDescent="0.25">
      <c r="P356" s="22"/>
    </row>
    <row r="357" spans="16:16" x14ac:dyDescent="0.25">
      <c r="P357" s="22"/>
    </row>
    <row r="358" spans="16:16" x14ac:dyDescent="0.25">
      <c r="P358" s="22"/>
    </row>
    <row r="359" spans="16:16" x14ac:dyDescent="0.25">
      <c r="P359" s="22"/>
    </row>
    <row r="360" spans="16:16" x14ac:dyDescent="0.25">
      <c r="P360" s="22"/>
    </row>
    <row r="361" spans="16:16" x14ac:dyDescent="0.25">
      <c r="P361" s="22"/>
    </row>
    <row r="362" spans="16:16" x14ac:dyDescent="0.25">
      <c r="P362" s="22"/>
    </row>
    <row r="363" spans="16:16" x14ac:dyDescent="0.25">
      <c r="P363" s="22"/>
    </row>
    <row r="364" spans="16:16" x14ac:dyDescent="0.25">
      <c r="P364" s="22"/>
    </row>
    <row r="365" spans="16:16" x14ac:dyDescent="0.25">
      <c r="P365" s="22"/>
    </row>
    <row r="366" spans="16:16" x14ac:dyDescent="0.25">
      <c r="P366" s="22"/>
    </row>
    <row r="367" spans="16:16" x14ac:dyDescent="0.25">
      <c r="P367" s="22"/>
    </row>
    <row r="368" spans="16:16" x14ac:dyDescent="0.25">
      <c r="P368" s="22"/>
    </row>
    <row r="369" spans="16:16" x14ac:dyDescent="0.25">
      <c r="P369" s="22"/>
    </row>
    <row r="370" spans="16:16" x14ac:dyDescent="0.25">
      <c r="P370" s="22"/>
    </row>
    <row r="371" spans="16:16" x14ac:dyDescent="0.25">
      <c r="P371" s="22"/>
    </row>
    <row r="372" spans="16:16" x14ac:dyDescent="0.25">
      <c r="P372" s="22"/>
    </row>
    <row r="373" spans="16:16" x14ac:dyDescent="0.25">
      <c r="P373" s="22"/>
    </row>
    <row r="374" spans="16:16" x14ac:dyDescent="0.25">
      <c r="P374" s="22"/>
    </row>
    <row r="375" spans="16:16" x14ac:dyDescent="0.25">
      <c r="P375" s="22"/>
    </row>
    <row r="376" spans="16:16" x14ac:dyDescent="0.25">
      <c r="P376" s="22"/>
    </row>
    <row r="377" spans="16:16" x14ac:dyDescent="0.25">
      <c r="P377" s="22"/>
    </row>
    <row r="378" spans="16:16" x14ac:dyDescent="0.25">
      <c r="P378" s="22"/>
    </row>
    <row r="379" spans="16:16" x14ac:dyDescent="0.25">
      <c r="P379" s="22"/>
    </row>
    <row r="380" spans="16:16" x14ac:dyDescent="0.25">
      <c r="P380" s="22"/>
    </row>
    <row r="381" spans="16:16" x14ac:dyDescent="0.25">
      <c r="P381" s="22"/>
    </row>
    <row r="382" spans="16:16" x14ac:dyDescent="0.25">
      <c r="P382" s="22"/>
    </row>
    <row r="383" spans="16:16" x14ac:dyDescent="0.25">
      <c r="P383" s="22"/>
    </row>
    <row r="384" spans="16:16" x14ac:dyDescent="0.25">
      <c r="P384" s="22"/>
    </row>
    <row r="385" spans="16:16" x14ac:dyDescent="0.25">
      <c r="P385" s="22"/>
    </row>
    <row r="386" spans="16:16" x14ac:dyDescent="0.25">
      <c r="P386" s="22"/>
    </row>
    <row r="387" spans="16:16" x14ac:dyDescent="0.25">
      <c r="P387" s="22"/>
    </row>
    <row r="388" spans="16:16" x14ac:dyDescent="0.25">
      <c r="P388" s="22"/>
    </row>
    <row r="389" spans="16:16" x14ac:dyDescent="0.25">
      <c r="P389" s="22"/>
    </row>
    <row r="390" spans="16:16" x14ac:dyDescent="0.25">
      <c r="P390" s="22"/>
    </row>
    <row r="391" spans="16:16" x14ac:dyDescent="0.25">
      <c r="P391" s="22"/>
    </row>
    <row r="392" spans="16:16" x14ac:dyDescent="0.25">
      <c r="P392" s="22"/>
    </row>
    <row r="393" spans="16:16" x14ac:dyDescent="0.25">
      <c r="P393" s="22"/>
    </row>
    <row r="394" spans="16:16" x14ac:dyDescent="0.25">
      <c r="P394" s="22"/>
    </row>
    <row r="395" spans="16:16" x14ac:dyDescent="0.25">
      <c r="P395" s="22"/>
    </row>
    <row r="396" spans="16:16" x14ac:dyDescent="0.25">
      <c r="P396" s="22"/>
    </row>
    <row r="397" spans="16:16" x14ac:dyDescent="0.25">
      <c r="P397" s="22"/>
    </row>
    <row r="398" spans="16:16" x14ac:dyDescent="0.25">
      <c r="P398" s="22"/>
    </row>
    <row r="399" spans="16:16" x14ac:dyDescent="0.25">
      <c r="P399" s="22"/>
    </row>
    <row r="400" spans="16:16" x14ac:dyDescent="0.25">
      <c r="P400" s="22"/>
    </row>
    <row r="401" spans="16:16" x14ac:dyDescent="0.25">
      <c r="P401" s="22"/>
    </row>
    <row r="402" spans="16:16" x14ac:dyDescent="0.25">
      <c r="P402" s="22"/>
    </row>
    <row r="403" spans="16:16" x14ac:dyDescent="0.25">
      <c r="P403" s="22"/>
    </row>
    <row r="404" spans="16:16" x14ac:dyDescent="0.25">
      <c r="P404" s="22"/>
    </row>
    <row r="405" spans="16:16" x14ac:dyDescent="0.25">
      <c r="P405" s="22"/>
    </row>
    <row r="406" spans="16:16" x14ac:dyDescent="0.25">
      <c r="P406" s="22"/>
    </row>
    <row r="407" spans="16:16" x14ac:dyDescent="0.25">
      <c r="P407" s="22"/>
    </row>
    <row r="408" spans="16:16" x14ac:dyDescent="0.25">
      <c r="P408" s="22"/>
    </row>
  </sheetData>
  <conditionalFormatting sqref="R4:T53">
    <cfRule type="cellIs" dxfId="5" priority="2" operator="equal">
      <formula>0</formula>
    </cfRule>
  </conditionalFormatting>
  <conditionalFormatting sqref="V4:V53">
    <cfRule type="cellIs" dxfId="4" priority="1" operator="equal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A7F25-A44F-488B-AA33-BD126FE19FE9}">
  <dimension ref="A1:X409"/>
  <sheetViews>
    <sheetView workbookViewId="0">
      <selection activeCell="D24" sqref="D24"/>
    </sheetView>
  </sheetViews>
  <sheetFormatPr defaultRowHeight="15" x14ac:dyDescent="0.25"/>
  <cols>
    <col min="1" max="1" width="11" style="31" bestFit="1" customWidth="1"/>
    <col min="2" max="2" width="11.42578125" style="31" bestFit="1" customWidth="1"/>
    <col min="3" max="4" width="10.7109375" style="31" bestFit="1" customWidth="1"/>
    <col min="5" max="5" width="8.85546875" style="32" bestFit="1" customWidth="1"/>
    <col min="6" max="10" width="10.7109375" style="31" bestFit="1" customWidth="1"/>
    <col min="13" max="13" width="16.5703125" bestFit="1" customWidth="1"/>
    <col min="14" max="14" width="40.85546875" bestFit="1" customWidth="1"/>
    <col min="15" max="15" width="13.7109375" style="4" bestFit="1" customWidth="1"/>
    <col min="17" max="17" width="11.140625" customWidth="1"/>
    <col min="19" max="20" width="12" customWidth="1"/>
    <col min="21" max="22" width="13.85546875" customWidth="1"/>
    <col min="23" max="23" width="15.28515625" customWidth="1"/>
    <col min="24" max="24" width="15.140625" customWidth="1"/>
  </cols>
  <sheetData>
    <row r="1" spans="1:24" x14ac:dyDescent="0.25">
      <c r="A1" s="30" t="s">
        <v>3</v>
      </c>
      <c r="B1" s="31" t="s">
        <v>755</v>
      </c>
    </row>
    <row r="3" spans="1:24" ht="45" x14ac:dyDescent="0.25">
      <c r="A3" s="33" t="s">
        <v>546</v>
      </c>
      <c r="B3" s="34" t="s">
        <v>549</v>
      </c>
      <c r="C3" s="34" t="s">
        <v>550</v>
      </c>
      <c r="D3" s="34" t="s">
        <v>551</v>
      </c>
      <c r="E3" s="38" t="s">
        <v>557</v>
      </c>
      <c r="F3" s="34" t="s">
        <v>553</v>
      </c>
      <c r="G3" s="34" t="s">
        <v>552</v>
      </c>
      <c r="H3" s="34" t="s">
        <v>554</v>
      </c>
      <c r="I3" s="34" t="s">
        <v>555</v>
      </c>
      <c r="J3" s="34" t="s">
        <v>556</v>
      </c>
      <c r="M3" s="1" t="s">
        <v>1</v>
      </c>
      <c r="N3" s="1" t="s">
        <v>2</v>
      </c>
      <c r="O3" s="1" t="s">
        <v>3</v>
      </c>
      <c r="P3" s="1" t="s">
        <v>715</v>
      </c>
      <c r="Q3" s="1" t="s">
        <v>530</v>
      </c>
      <c r="R3" s="1" t="s">
        <v>536</v>
      </c>
      <c r="S3" s="24" t="s">
        <v>538</v>
      </c>
      <c r="T3" s="1" t="s">
        <v>540</v>
      </c>
      <c r="U3" s="1" t="s">
        <v>539</v>
      </c>
      <c r="V3" s="1" t="s">
        <v>541</v>
      </c>
      <c r="W3" s="1" t="s">
        <v>542</v>
      </c>
      <c r="X3" s="1" t="s">
        <v>543</v>
      </c>
    </row>
    <row r="4" spans="1:24" x14ac:dyDescent="0.25">
      <c r="A4" s="35" t="s">
        <v>170</v>
      </c>
      <c r="B4" s="31">
        <v>8</v>
      </c>
      <c r="C4" s="31">
        <v>3</v>
      </c>
      <c r="D4" s="31">
        <v>2</v>
      </c>
      <c r="E4" s="32">
        <v>46063</v>
      </c>
      <c r="F4" s="31">
        <v>0</v>
      </c>
      <c r="G4" s="31">
        <v>0</v>
      </c>
      <c r="H4" s="31">
        <v>0</v>
      </c>
      <c r="I4" s="31">
        <v>0</v>
      </c>
      <c r="J4" s="31">
        <v>0</v>
      </c>
      <c r="L4">
        <v>1</v>
      </c>
      <c r="M4" s="21" t="str">
        <f t="shared" ref="M4:M53" si="0">A4</f>
        <v>EWQ US Equity</v>
      </c>
      <c r="N4" s="21" t="str">
        <f>VLOOKUP($M4,SUMMARY!$B:$D,2,FALSE)</f>
        <v>MSCI France ETF</v>
      </c>
      <c r="O4" s="22" t="str">
        <f>VLOOKUP($M4,SUMMARY!$B:$D,3,FALSE)</f>
        <v>ETF</v>
      </c>
      <c r="P4" s="22">
        <f t="shared" ref="P4:X19" si="1">B4</f>
        <v>8</v>
      </c>
      <c r="Q4" s="22">
        <f t="shared" si="1"/>
        <v>3</v>
      </c>
      <c r="R4" s="22">
        <f t="shared" si="1"/>
        <v>2</v>
      </c>
      <c r="S4" s="23">
        <f t="shared" si="1"/>
        <v>46063</v>
      </c>
      <c r="T4" s="23">
        <f t="shared" si="1"/>
        <v>0</v>
      </c>
      <c r="U4" s="23">
        <f t="shared" si="1"/>
        <v>0</v>
      </c>
      <c r="V4" s="23">
        <f t="shared" si="1"/>
        <v>0</v>
      </c>
      <c r="W4" s="23">
        <f t="shared" si="1"/>
        <v>0</v>
      </c>
      <c r="X4" s="23">
        <f t="shared" si="1"/>
        <v>0</v>
      </c>
    </row>
    <row r="5" spans="1:24" x14ac:dyDescent="0.25">
      <c r="A5" s="35" t="s">
        <v>227</v>
      </c>
      <c r="B5" s="31">
        <v>5</v>
      </c>
      <c r="C5" s="31">
        <v>9</v>
      </c>
      <c r="D5" s="31">
        <v>2</v>
      </c>
      <c r="E5" s="32">
        <v>46063</v>
      </c>
      <c r="F5" s="31">
        <v>46044</v>
      </c>
      <c r="G5" s="31">
        <v>0</v>
      </c>
      <c r="H5" s="31">
        <v>0</v>
      </c>
      <c r="I5" s="31">
        <v>0</v>
      </c>
      <c r="J5" s="31">
        <v>0</v>
      </c>
      <c r="L5">
        <v>2</v>
      </c>
      <c r="M5" s="21" t="str">
        <f t="shared" si="0"/>
        <v>IYZ US Equity</v>
      </c>
      <c r="N5" s="21" t="str">
        <f>VLOOKUP($M5,SUMMARY!B:D,2,FALSE)</f>
        <v>U.S. Telecommunications ETF</v>
      </c>
      <c r="O5" s="22" t="str">
        <f>VLOOKUP($M5,SUMMARY!$B:$D,3,FALSE)</f>
        <v>ETF</v>
      </c>
      <c r="P5" s="22">
        <f t="shared" si="1"/>
        <v>5</v>
      </c>
      <c r="Q5" s="22">
        <f t="shared" si="1"/>
        <v>9</v>
      </c>
      <c r="R5" s="22">
        <f t="shared" si="1"/>
        <v>2</v>
      </c>
      <c r="S5" s="23">
        <f t="shared" si="1"/>
        <v>46063</v>
      </c>
      <c r="T5" s="23">
        <f t="shared" si="1"/>
        <v>46044</v>
      </c>
      <c r="U5" s="23">
        <f t="shared" si="1"/>
        <v>0</v>
      </c>
      <c r="V5" s="23">
        <f t="shared" si="1"/>
        <v>0</v>
      </c>
      <c r="W5" s="23">
        <f t="shared" si="1"/>
        <v>0</v>
      </c>
      <c r="X5" s="23">
        <f t="shared" si="1"/>
        <v>0</v>
      </c>
    </row>
    <row r="6" spans="1:24" x14ac:dyDescent="0.25">
      <c r="A6" s="35" t="s">
        <v>193</v>
      </c>
      <c r="B6" s="31">
        <v>2</v>
      </c>
      <c r="C6" s="31">
        <v>6</v>
      </c>
      <c r="D6" s="31">
        <v>2</v>
      </c>
      <c r="E6" s="32">
        <v>46063</v>
      </c>
      <c r="F6" s="31">
        <v>0</v>
      </c>
      <c r="G6" s="31">
        <v>0</v>
      </c>
      <c r="H6" s="31">
        <v>45958</v>
      </c>
      <c r="I6" s="31">
        <v>0</v>
      </c>
      <c r="J6" s="31">
        <v>0</v>
      </c>
      <c r="L6">
        <v>3</v>
      </c>
      <c r="M6" s="21" t="str">
        <f t="shared" si="0"/>
        <v>GOVT US Equity</v>
      </c>
      <c r="N6" s="21" t="str">
        <f>VLOOKUP($M6,SUMMARY!B:D,2,FALSE)</f>
        <v>U.S. Treasury Bond ETF</v>
      </c>
      <c r="O6" s="22" t="str">
        <f>VLOOKUP($M6,SUMMARY!$B:$D,3,FALSE)</f>
        <v>ETF</v>
      </c>
      <c r="P6" s="22">
        <f t="shared" si="1"/>
        <v>2</v>
      </c>
      <c r="Q6" s="22">
        <f t="shared" si="1"/>
        <v>6</v>
      </c>
      <c r="R6" s="22">
        <f t="shared" si="1"/>
        <v>2</v>
      </c>
      <c r="S6" s="23">
        <f t="shared" si="1"/>
        <v>46063</v>
      </c>
      <c r="T6" s="23">
        <f t="shared" si="1"/>
        <v>0</v>
      </c>
      <c r="U6" s="23">
        <f t="shared" si="1"/>
        <v>0</v>
      </c>
      <c r="V6" s="23">
        <f t="shared" si="1"/>
        <v>45958</v>
      </c>
      <c r="W6" s="23">
        <f t="shared" si="1"/>
        <v>0</v>
      </c>
      <c r="X6" s="23">
        <f t="shared" si="1"/>
        <v>0</v>
      </c>
    </row>
    <row r="7" spans="1:24" x14ac:dyDescent="0.25">
      <c r="A7" s="35" t="s">
        <v>121</v>
      </c>
      <c r="B7" s="31">
        <v>5</v>
      </c>
      <c r="C7" s="31">
        <v>9</v>
      </c>
      <c r="D7" s="31">
        <v>2</v>
      </c>
      <c r="E7" s="32">
        <v>46063</v>
      </c>
      <c r="F7" s="31">
        <v>46059</v>
      </c>
      <c r="G7" s="31">
        <v>0</v>
      </c>
      <c r="H7" s="31">
        <v>0</v>
      </c>
      <c r="I7" s="31">
        <v>0</v>
      </c>
      <c r="J7" s="31">
        <v>0</v>
      </c>
      <c r="L7">
        <v>4</v>
      </c>
      <c r="M7" s="21" t="str">
        <f t="shared" si="0"/>
        <v>BBJP US Equity</v>
      </c>
      <c r="N7" s="21" t="str">
        <f>VLOOKUP($M7,SUMMARY!B:D,2,FALSE)</f>
        <v>BetaBuilders Japan ETF</v>
      </c>
      <c r="O7" s="22" t="str">
        <f>VLOOKUP($M7,SUMMARY!$B:$D,3,FALSE)</f>
        <v>ETF</v>
      </c>
      <c r="P7" s="22">
        <f t="shared" si="1"/>
        <v>5</v>
      </c>
      <c r="Q7" s="22">
        <f t="shared" si="1"/>
        <v>9</v>
      </c>
      <c r="R7" s="22">
        <f t="shared" si="1"/>
        <v>2</v>
      </c>
      <c r="S7" s="23">
        <f t="shared" si="1"/>
        <v>46063</v>
      </c>
      <c r="T7" s="23">
        <f t="shared" si="1"/>
        <v>46059</v>
      </c>
      <c r="U7" s="23">
        <f t="shared" si="1"/>
        <v>0</v>
      </c>
      <c r="V7" s="23">
        <f t="shared" si="1"/>
        <v>0</v>
      </c>
      <c r="W7" s="23">
        <f t="shared" si="1"/>
        <v>0</v>
      </c>
      <c r="X7" s="23">
        <f t="shared" si="1"/>
        <v>0</v>
      </c>
    </row>
    <row r="8" spans="1:24" x14ac:dyDescent="0.25">
      <c r="A8" s="35" t="s">
        <v>166</v>
      </c>
      <c r="B8" s="31">
        <v>6</v>
      </c>
      <c r="C8" s="31">
        <v>12</v>
      </c>
      <c r="D8" s="31">
        <v>2</v>
      </c>
      <c r="E8" s="32">
        <v>46063</v>
      </c>
      <c r="F8" s="31">
        <v>46059</v>
      </c>
      <c r="G8" s="31">
        <v>0</v>
      </c>
      <c r="H8" s="31">
        <v>0</v>
      </c>
      <c r="I8" s="31">
        <v>0</v>
      </c>
      <c r="J8" s="31">
        <v>0</v>
      </c>
      <c r="L8">
        <v>5</v>
      </c>
      <c r="M8" s="21" t="str">
        <f t="shared" si="0"/>
        <v>EWJ US Equity</v>
      </c>
      <c r="N8" s="21" t="str">
        <f>VLOOKUP($M8,SUMMARY!B:D,2,FALSE)</f>
        <v>MSCI Japan ETF</v>
      </c>
      <c r="O8" s="22" t="str">
        <f>VLOOKUP($M8,SUMMARY!$B:$D,3,FALSE)</f>
        <v>ETF</v>
      </c>
      <c r="P8" s="22">
        <f t="shared" si="1"/>
        <v>6</v>
      </c>
      <c r="Q8" s="22">
        <f t="shared" si="1"/>
        <v>12</v>
      </c>
      <c r="R8" s="22">
        <f t="shared" si="1"/>
        <v>2</v>
      </c>
      <c r="S8" s="23">
        <f t="shared" si="1"/>
        <v>46063</v>
      </c>
      <c r="T8" s="23">
        <f t="shared" si="1"/>
        <v>46059</v>
      </c>
      <c r="U8" s="23">
        <f t="shared" si="1"/>
        <v>0</v>
      </c>
      <c r="V8" s="23">
        <f t="shared" si="1"/>
        <v>0</v>
      </c>
      <c r="W8" s="23">
        <f t="shared" si="1"/>
        <v>0</v>
      </c>
      <c r="X8" s="23">
        <f t="shared" si="1"/>
        <v>0</v>
      </c>
    </row>
    <row r="9" spans="1:24" x14ac:dyDescent="0.25">
      <c r="A9" s="35" t="s">
        <v>421</v>
      </c>
      <c r="B9" s="31">
        <v>-1</v>
      </c>
      <c r="C9" s="31">
        <v>6</v>
      </c>
      <c r="D9" s="31">
        <v>2</v>
      </c>
      <c r="E9" s="32">
        <v>46063</v>
      </c>
      <c r="F9" s="31">
        <v>0</v>
      </c>
      <c r="G9" s="31">
        <v>0</v>
      </c>
      <c r="H9" s="31">
        <v>45957</v>
      </c>
      <c r="I9" s="31">
        <v>0</v>
      </c>
      <c r="J9" s="31">
        <v>0</v>
      </c>
      <c r="L9">
        <v>6</v>
      </c>
      <c r="M9" s="21" t="str">
        <f t="shared" si="0"/>
        <v>CNYUSD Curncy</v>
      </c>
      <c r="N9" s="21" t="str">
        <f>VLOOKUP($M9,SUMMARY!B:D,2,FALSE)</f>
        <v>CNY/USD</v>
      </c>
      <c r="O9" s="22" t="str">
        <f>VLOOKUP($M9,SUMMARY!$B:$D,3,FALSE)</f>
        <v>CURRENCY</v>
      </c>
      <c r="P9" s="22">
        <f t="shared" si="1"/>
        <v>-1</v>
      </c>
      <c r="Q9" s="22">
        <f t="shared" si="1"/>
        <v>6</v>
      </c>
      <c r="R9" s="22">
        <f t="shared" si="1"/>
        <v>2</v>
      </c>
      <c r="S9" s="23">
        <f t="shared" si="1"/>
        <v>46063</v>
      </c>
      <c r="T9" s="23">
        <f t="shared" si="1"/>
        <v>0</v>
      </c>
      <c r="U9" s="23">
        <f t="shared" si="1"/>
        <v>0</v>
      </c>
      <c r="V9" s="23">
        <f t="shared" si="1"/>
        <v>45957</v>
      </c>
      <c r="W9" s="23">
        <f t="shared" si="1"/>
        <v>0</v>
      </c>
      <c r="X9" s="23">
        <f t="shared" si="1"/>
        <v>0</v>
      </c>
    </row>
    <row r="10" spans="1:24" x14ac:dyDescent="0.25">
      <c r="A10" s="35" t="s">
        <v>178</v>
      </c>
      <c r="B10" s="31">
        <v>4</v>
      </c>
      <c r="C10" s="31">
        <v>6</v>
      </c>
      <c r="D10" s="31">
        <v>2</v>
      </c>
      <c r="E10" s="32">
        <v>46063</v>
      </c>
      <c r="F10" s="31">
        <v>0</v>
      </c>
      <c r="G10" s="31">
        <v>0</v>
      </c>
      <c r="H10" s="31">
        <v>0</v>
      </c>
      <c r="I10" s="31">
        <v>0</v>
      </c>
      <c r="J10" s="31">
        <v>0</v>
      </c>
      <c r="L10">
        <v>7</v>
      </c>
      <c r="M10" s="21" t="str">
        <f t="shared" si="0"/>
        <v>EZU US Equity</v>
      </c>
      <c r="N10" s="21" t="str">
        <f>VLOOKUP($M10,SUMMARY!B:D,2,FALSE)</f>
        <v>MSCI Eurozone ETF</v>
      </c>
      <c r="O10" s="22" t="str">
        <f>VLOOKUP($M10,SUMMARY!$B:$D,3,FALSE)</f>
        <v>ETF</v>
      </c>
      <c r="P10" s="22">
        <f t="shared" si="1"/>
        <v>4</v>
      </c>
      <c r="Q10" s="22">
        <f t="shared" si="1"/>
        <v>6</v>
      </c>
      <c r="R10" s="22">
        <f t="shared" si="1"/>
        <v>2</v>
      </c>
      <c r="S10" s="23">
        <f t="shared" si="1"/>
        <v>46063</v>
      </c>
      <c r="T10" s="23">
        <f t="shared" si="1"/>
        <v>0</v>
      </c>
      <c r="U10" s="23">
        <f t="shared" si="1"/>
        <v>0</v>
      </c>
      <c r="V10" s="23">
        <f t="shared" si="1"/>
        <v>0</v>
      </c>
      <c r="W10" s="23">
        <f t="shared" si="1"/>
        <v>0</v>
      </c>
      <c r="X10" s="23">
        <f t="shared" si="1"/>
        <v>0</v>
      </c>
    </row>
    <row r="11" spans="1:24" x14ac:dyDescent="0.25">
      <c r="A11" s="35" t="s">
        <v>149</v>
      </c>
      <c r="B11" s="31">
        <v>7</v>
      </c>
      <c r="C11" s="31">
        <v>12</v>
      </c>
      <c r="D11" s="31">
        <v>2</v>
      </c>
      <c r="E11" s="32">
        <v>46063</v>
      </c>
      <c r="F11" s="31">
        <v>0</v>
      </c>
      <c r="G11" s="31">
        <v>0</v>
      </c>
      <c r="H11" s="31">
        <v>45958</v>
      </c>
      <c r="I11" s="31">
        <v>0</v>
      </c>
      <c r="J11" s="31">
        <v>0</v>
      </c>
      <c r="L11">
        <v>8</v>
      </c>
      <c r="M11" s="21" t="str">
        <f t="shared" si="0"/>
        <v>DUHP US Equity</v>
      </c>
      <c r="N11" s="21" t="str">
        <f>VLOOKUP($M11,SUMMARY!B:D,2,FALSE)</f>
        <v>Dimensional US High Profitability ETF</v>
      </c>
      <c r="O11" s="22" t="str">
        <f>VLOOKUP($M11,SUMMARY!$B:$D,3,FALSE)</f>
        <v>ETF</v>
      </c>
      <c r="P11" s="22">
        <f t="shared" si="1"/>
        <v>7</v>
      </c>
      <c r="Q11" s="22">
        <f t="shared" si="1"/>
        <v>12</v>
      </c>
      <c r="R11" s="22">
        <f t="shared" si="1"/>
        <v>2</v>
      </c>
      <c r="S11" s="23">
        <f t="shared" si="1"/>
        <v>46063</v>
      </c>
      <c r="T11" s="23">
        <f t="shared" si="1"/>
        <v>0</v>
      </c>
      <c r="U11" s="23">
        <f t="shared" si="1"/>
        <v>0</v>
      </c>
      <c r="V11" s="23">
        <f t="shared" si="1"/>
        <v>45958</v>
      </c>
      <c r="W11" s="23">
        <f t="shared" si="1"/>
        <v>0</v>
      </c>
      <c r="X11" s="23">
        <f t="shared" si="1"/>
        <v>0</v>
      </c>
    </row>
    <row r="12" spans="1:24" x14ac:dyDescent="0.25">
      <c r="A12" s="35" t="s">
        <v>812</v>
      </c>
      <c r="B12" s="31">
        <v>1</v>
      </c>
      <c r="C12" s="31">
        <v>9</v>
      </c>
      <c r="D12" s="31">
        <v>2</v>
      </c>
      <c r="E12" s="32">
        <v>46063</v>
      </c>
      <c r="F12" s="31">
        <v>45965</v>
      </c>
      <c r="G12" s="31">
        <v>0</v>
      </c>
      <c r="H12" s="31">
        <v>0</v>
      </c>
      <c r="I12" s="31">
        <v>0</v>
      </c>
      <c r="J12" s="31">
        <v>0</v>
      </c>
      <c r="L12">
        <v>9</v>
      </c>
      <c r="M12" s="21" t="str">
        <f t="shared" si="0"/>
        <v>IB1 Index</v>
      </c>
      <c r="N12" s="21" t="str">
        <f>VLOOKUP($M12,SUMMARY!B:D,2,FALSE)</f>
        <v>IBEX INDEX FUTURES</v>
      </c>
      <c r="O12" s="22" t="str">
        <f>VLOOKUP($M12,SUMMARY!$B:$D,3,FALSE)</f>
        <v>INDEX FUTURE</v>
      </c>
      <c r="P12" s="22">
        <f t="shared" si="1"/>
        <v>1</v>
      </c>
      <c r="Q12" s="22">
        <f t="shared" si="1"/>
        <v>9</v>
      </c>
      <c r="R12" s="22">
        <f t="shared" si="1"/>
        <v>2</v>
      </c>
      <c r="S12" s="23">
        <f t="shared" si="1"/>
        <v>46063</v>
      </c>
      <c r="T12" s="23">
        <f t="shared" si="1"/>
        <v>45965</v>
      </c>
      <c r="U12" s="23">
        <f t="shared" si="1"/>
        <v>0</v>
      </c>
      <c r="V12" s="23">
        <f t="shared" si="1"/>
        <v>0</v>
      </c>
      <c r="W12" s="23">
        <f t="shared" si="1"/>
        <v>0</v>
      </c>
      <c r="X12" s="23">
        <f t="shared" si="1"/>
        <v>0</v>
      </c>
    </row>
    <row r="13" spans="1:24" x14ac:dyDescent="0.25">
      <c r="A13" s="35" t="s">
        <v>155</v>
      </c>
      <c r="B13" s="31">
        <v>4</v>
      </c>
      <c r="C13" s="31">
        <v>12</v>
      </c>
      <c r="D13" s="31">
        <v>2</v>
      </c>
      <c r="E13" s="32">
        <v>46063</v>
      </c>
      <c r="F13" s="31">
        <v>0</v>
      </c>
      <c r="G13" s="31">
        <v>0</v>
      </c>
      <c r="H13" s="31">
        <v>0</v>
      </c>
      <c r="I13" s="31">
        <v>0</v>
      </c>
      <c r="J13" s="31">
        <v>0</v>
      </c>
      <c r="L13">
        <v>10</v>
      </c>
      <c r="M13" s="21" t="str">
        <f t="shared" si="0"/>
        <v>EFA US Equity</v>
      </c>
      <c r="N13" s="21" t="str">
        <f>VLOOKUP($M13,SUMMARY!B:D,2,FALSE)</f>
        <v>MSCI EAFE ETF</v>
      </c>
      <c r="O13" s="22" t="str">
        <f>VLOOKUP($M13,SUMMARY!$B:$D,3,FALSE)</f>
        <v>ETF</v>
      </c>
      <c r="P13" s="22">
        <f t="shared" si="1"/>
        <v>4</v>
      </c>
      <c r="Q13" s="22">
        <f t="shared" si="1"/>
        <v>12</v>
      </c>
      <c r="R13" s="22">
        <f t="shared" si="1"/>
        <v>2</v>
      </c>
      <c r="S13" s="23">
        <f t="shared" si="1"/>
        <v>46063</v>
      </c>
      <c r="T13" s="23">
        <f t="shared" si="1"/>
        <v>0</v>
      </c>
      <c r="U13" s="23">
        <f t="shared" si="1"/>
        <v>0</v>
      </c>
      <c r="V13" s="23">
        <f t="shared" si="1"/>
        <v>0</v>
      </c>
      <c r="W13" s="23">
        <f t="shared" si="1"/>
        <v>0</v>
      </c>
      <c r="X13" s="23">
        <f t="shared" si="1"/>
        <v>0</v>
      </c>
    </row>
    <row r="14" spans="1:24" x14ac:dyDescent="0.25">
      <c r="A14" s="35" t="s">
        <v>255</v>
      </c>
      <c r="B14" s="31">
        <v>9</v>
      </c>
      <c r="C14" s="31">
        <v>12</v>
      </c>
      <c r="D14" s="31">
        <v>2</v>
      </c>
      <c r="E14" s="32">
        <v>46063</v>
      </c>
      <c r="F14" s="31">
        <v>46058</v>
      </c>
      <c r="G14" s="31">
        <v>0</v>
      </c>
      <c r="H14" s="31">
        <v>0</v>
      </c>
      <c r="I14" s="31">
        <v>0</v>
      </c>
      <c r="J14" s="31">
        <v>0</v>
      </c>
      <c r="L14">
        <v>11</v>
      </c>
      <c r="M14" s="21" t="str">
        <f t="shared" si="0"/>
        <v>PAVE US Equity</v>
      </c>
      <c r="N14" s="21" t="str">
        <f>VLOOKUP($M14,SUMMARY!B:D,2,FALSE)</f>
        <v>US Infrastructure Development ETF</v>
      </c>
      <c r="O14" s="22" t="str">
        <f>VLOOKUP($M14,SUMMARY!$B:$D,3,FALSE)</f>
        <v>ETF</v>
      </c>
      <c r="P14" s="22">
        <f t="shared" si="1"/>
        <v>9</v>
      </c>
      <c r="Q14" s="22">
        <f t="shared" si="1"/>
        <v>12</v>
      </c>
      <c r="R14" s="22">
        <f t="shared" si="1"/>
        <v>2</v>
      </c>
      <c r="S14" s="23">
        <f t="shared" si="1"/>
        <v>46063</v>
      </c>
      <c r="T14" s="23">
        <f t="shared" si="1"/>
        <v>46058</v>
      </c>
      <c r="U14" s="23">
        <f t="shared" si="1"/>
        <v>0</v>
      </c>
      <c r="V14" s="23">
        <f t="shared" si="1"/>
        <v>0</v>
      </c>
      <c r="W14" s="23">
        <f t="shared" si="1"/>
        <v>0</v>
      </c>
      <c r="X14" s="23">
        <f t="shared" si="1"/>
        <v>0</v>
      </c>
    </row>
    <row r="15" spans="1:24" x14ac:dyDescent="0.25">
      <c r="A15" s="35" t="s">
        <v>162</v>
      </c>
      <c r="B15" s="31">
        <v>4</v>
      </c>
      <c r="C15" s="31">
        <v>15</v>
      </c>
      <c r="D15" s="31">
        <v>2</v>
      </c>
      <c r="E15" s="32">
        <v>46063</v>
      </c>
      <c r="F15" s="31">
        <v>0</v>
      </c>
      <c r="G15" s="31">
        <v>0</v>
      </c>
      <c r="H15" s="31">
        <v>0</v>
      </c>
      <c r="I15" s="31">
        <v>0</v>
      </c>
      <c r="J15" s="31">
        <v>0</v>
      </c>
      <c r="L15">
        <v>12</v>
      </c>
      <c r="M15" s="21" t="str">
        <f t="shared" si="0"/>
        <v>EWD US Equity</v>
      </c>
      <c r="N15" s="21" t="str">
        <f>VLOOKUP($M15,SUMMARY!B:D,2,FALSE)</f>
        <v>MSCI Sweden ETF</v>
      </c>
      <c r="O15" s="22" t="str">
        <f>VLOOKUP($M15,SUMMARY!$B:$D,3,FALSE)</f>
        <v>ETF</v>
      </c>
      <c r="P15" s="22">
        <f t="shared" si="1"/>
        <v>4</v>
      </c>
      <c r="Q15" s="22">
        <f t="shared" si="1"/>
        <v>15</v>
      </c>
      <c r="R15" s="22">
        <f t="shared" si="1"/>
        <v>2</v>
      </c>
      <c r="S15" s="23">
        <f t="shared" si="1"/>
        <v>46063</v>
      </c>
      <c r="T15" s="23">
        <f t="shared" si="1"/>
        <v>0</v>
      </c>
      <c r="U15" s="23">
        <f t="shared" si="1"/>
        <v>0</v>
      </c>
      <c r="V15" s="23">
        <f t="shared" si="1"/>
        <v>0</v>
      </c>
      <c r="W15" s="23">
        <f t="shared" si="1"/>
        <v>0</v>
      </c>
      <c r="X15" s="23">
        <f t="shared" si="1"/>
        <v>0</v>
      </c>
    </row>
    <row r="16" spans="1:24" x14ac:dyDescent="0.25">
      <c r="A16" s="35" t="s">
        <v>196</v>
      </c>
      <c r="B16" s="31">
        <v>2</v>
      </c>
      <c r="C16" s="31">
        <v>9</v>
      </c>
      <c r="D16" s="31">
        <v>2</v>
      </c>
      <c r="E16" s="32">
        <v>46063</v>
      </c>
      <c r="F16" s="31">
        <v>0</v>
      </c>
      <c r="G16" s="31">
        <v>0</v>
      </c>
      <c r="H16" s="31">
        <v>0</v>
      </c>
      <c r="I16" s="31">
        <v>0</v>
      </c>
      <c r="J16" s="31">
        <v>0</v>
      </c>
      <c r="L16">
        <v>13</v>
      </c>
      <c r="M16" s="21" t="str">
        <f t="shared" si="0"/>
        <v>GSIE US Equity</v>
      </c>
      <c r="N16" s="21" t="str">
        <f>VLOOKUP($M16,SUMMARY!B:D,2,FALSE)</f>
        <v>ActiveBeta International Equity ETF</v>
      </c>
      <c r="O16" s="22" t="str">
        <f>VLOOKUP($M16,SUMMARY!$B:$D,3,FALSE)</f>
        <v>ETF</v>
      </c>
      <c r="P16" s="22">
        <f t="shared" si="1"/>
        <v>2</v>
      </c>
      <c r="Q16" s="22">
        <f t="shared" si="1"/>
        <v>9</v>
      </c>
      <c r="R16" s="22">
        <f t="shared" si="1"/>
        <v>2</v>
      </c>
      <c r="S16" s="23">
        <f t="shared" si="1"/>
        <v>46063</v>
      </c>
      <c r="T16" s="23">
        <f t="shared" si="1"/>
        <v>0</v>
      </c>
      <c r="U16" s="23">
        <f t="shared" si="1"/>
        <v>0</v>
      </c>
      <c r="V16" s="23">
        <f t="shared" si="1"/>
        <v>0</v>
      </c>
      <c r="W16" s="23">
        <f t="shared" si="1"/>
        <v>0</v>
      </c>
      <c r="X16" s="23">
        <f t="shared" si="1"/>
        <v>0</v>
      </c>
    </row>
    <row r="17" spans="1:24" x14ac:dyDescent="0.25">
      <c r="A17" s="35" t="s">
        <v>232</v>
      </c>
      <c r="B17" s="31">
        <v>4</v>
      </c>
      <c r="C17" s="31">
        <v>6</v>
      </c>
      <c r="D17" s="31">
        <v>2</v>
      </c>
      <c r="E17" s="32">
        <v>46062</v>
      </c>
      <c r="F17" s="31">
        <v>0</v>
      </c>
      <c r="G17" s="31">
        <v>0</v>
      </c>
      <c r="H17" s="31">
        <v>0</v>
      </c>
      <c r="I17" s="31">
        <v>0</v>
      </c>
      <c r="J17" s="31">
        <v>0</v>
      </c>
      <c r="L17">
        <v>14</v>
      </c>
      <c r="M17" s="21" t="str">
        <f t="shared" si="0"/>
        <v>KBE US Equity</v>
      </c>
      <c r="N17" s="21" t="str">
        <f>VLOOKUP($M17,SUMMARY!B:D,2,FALSE)</f>
        <v>SPDR S&amp;P Bank ETF</v>
      </c>
      <c r="O17" s="22" t="str">
        <f>VLOOKUP($M17,SUMMARY!$B:$D,3,FALSE)</f>
        <v>ETF</v>
      </c>
      <c r="P17" s="22">
        <f t="shared" si="1"/>
        <v>4</v>
      </c>
      <c r="Q17" s="22">
        <f t="shared" si="1"/>
        <v>6</v>
      </c>
      <c r="R17" s="22">
        <f t="shared" si="1"/>
        <v>2</v>
      </c>
      <c r="S17" s="23">
        <f t="shared" si="1"/>
        <v>46062</v>
      </c>
      <c r="T17" s="23">
        <f t="shared" si="1"/>
        <v>0</v>
      </c>
      <c r="U17" s="23">
        <f t="shared" si="1"/>
        <v>0</v>
      </c>
      <c r="V17" s="23">
        <f t="shared" si="1"/>
        <v>0</v>
      </c>
      <c r="W17" s="23">
        <f t="shared" si="1"/>
        <v>0</v>
      </c>
      <c r="X17" s="23">
        <f t="shared" si="1"/>
        <v>0</v>
      </c>
    </row>
    <row r="18" spans="1:24" x14ac:dyDescent="0.25">
      <c r="A18" s="35" t="s">
        <v>328</v>
      </c>
      <c r="B18" s="31">
        <v>8</v>
      </c>
      <c r="C18" s="31">
        <v>6</v>
      </c>
      <c r="D18" s="31">
        <v>2</v>
      </c>
      <c r="E18" s="32">
        <v>46062</v>
      </c>
      <c r="F18" s="31">
        <v>0</v>
      </c>
      <c r="G18" s="31">
        <v>0</v>
      </c>
      <c r="H18" s="31">
        <v>45965</v>
      </c>
      <c r="I18" s="31">
        <v>0</v>
      </c>
      <c r="J18" s="31">
        <v>0</v>
      </c>
      <c r="L18">
        <v>15</v>
      </c>
      <c r="M18" s="21" t="str">
        <f t="shared" si="0"/>
        <v>XOP US Equity</v>
      </c>
      <c r="N18" s="21" t="str">
        <f>VLOOKUP($M18,SUMMARY!B:D,2,FALSE)</f>
        <v>SPDR S&amp;P Oil &amp; Gas Exploration &amp; Production ETF</v>
      </c>
      <c r="O18" s="22" t="str">
        <f>VLOOKUP($M18,SUMMARY!$B:$D,3,FALSE)</f>
        <v>ETF</v>
      </c>
      <c r="P18" s="22">
        <f t="shared" si="1"/>
        <v>8</v>
      </c>
      <c r="Q18" s="22">
        <f t="shared" si="1"/>
        <v>6</v>
      </c>
      <c r="R18" s="22">
        <f t="shared" si="1"/>
        <v>2</v>
      </c>
      <c r="S18" s="23">
        <f t="shared" si="1"/>
        <v>46062</v>
      </c>
      <c r="T18" s="23">
        <f t="shared" si="1"/>
        <v>0</v>
      </c>
      <c r="U18" s="23">
        <f t="shared" si="1"/>
        <v>0</v>
      </c>
      <c r="V18" s="23">
        <f t="shared" si="1"/>
        <v>45965</v>
      </c>
      <c r="W18" s="23">
        <f t="shared" si="1"/>
        <v>0</v>
      </c>
      <c r="X18" s="23">
        <f t="shared" si="1"/>
        <v>0</v>
      </c>
    </row>
    <row r="19" spans="1:24" x14ac:dyDescent="0.25">
      <c r="A19" s="35" t="s">
        <v>266</v>
      </c>
      <c r="B19" s="31">
        <v>1</v>
      </c>
      <c r="C19" s="31">
        <v>9</v>
      </c>
      <c r="D19" s="31">
        <v>2</v>
      </c>
      <c r="E19" s="32">
        <v>46062</v>
      </c>
      <c r="F19" s="31">
        <v>0</v>
      </c>
      <c r="G19" s="31">
        <v>0</v>
      </c>
      <c r="H19" s="31">
        <v>45958</v>
      </c>
      <c r="I19" s="31">
        <v>0</v>
      </c>
      <c r="J19" s="31">
        <v>0</v>
      </c>
      <c r="L19">
        <v>16</v>
      </c>
      <c r="M19" s="21" t="str">
        <f t="shared" si="0"/>
        <v>SCHD US Equity</v>
      </c>
      <c r="N19" s="21" t="str">
        <f>VLOOKUP($M19,SUMMARY!B:D,2,FALSE)</f>
        <v>US Dividend Equity ETF</v>
      </c>
      <c r="O19" s="22" t="str">
        <f>VLOOKUP($M19,SUMMARY!$B:$D,3,FALSE)</f>
        <v>ETF</v>
      </c>
      <c r="P19" s="22">
        <f t="shared" si="1"/>
        <v>1</v>
      </c>
      <c r="Q19" s="22">
        <f t="shared" si="1"/>
        <v>9</v>
      </c>
      <c r="R19" s="22">
        <f t="shared" si="1"/>
        <v>2</v>
      </c>
      <c r="S19" s="23">
        <f t="shared" si="1"/>
        <v>46062</v>
      </c>
      <c r="T19" s="23">
        <f t="shared" si="1"/>
        <v>0</v>
      </c>
      <c r="U19" s="23">
        <f t="shared" si="1"/>
        <v>0</v>
      </c>
      <c r="V19" s="23">
        <f t="shared" si="1"/>
        <v>45958</v>
      </c>
      <c r="W19" s="23">
        <f t="shared" si="1"/>
        <v>0</v>
      </c>
      <c r="X19" s="23">
        <f t="shared" si="1"/>
        <v>0</v>
      </c>
    </row>
    <row r="20" spans="1:24" x14ac:dyDescent="0.25">
      <c r="A20" s="35" t="s">
        <v>165</v>
      </c>
      <c r="B20" s="31">
        <v>5</v>
      </c>
      <c r="C20" s="31">
        <v>6</v>
      </c>
      <c r="D20" s="31">
        <v>2</v>
      </c>
      <c r="E20" s="32">
        <v>46062</v>
      </c>
      <c r="F20" s="31">
        <v>46049</v>
      </c>
      <c r="G20" s="31">
        <v>0</v>
      </c>
      <c r="H20" s="31">
        <v>0</v>
      </c>
      <c r="I20" s="31">
        <v>0</v>
      </c>
      <c r="J20" s="31">
        <v>0</v>
      </c>
      <c r="L20">
        <v>17</v>
      </c>
      <c r="M20" s="21" t="str">
        <f t="shared" si="0"/>
        <v>EWI US Equity</v>
      </c>
      <c r="N20" s="21" t="str">
        <f>VLOOKUP($M20,SUMMARY!B:D,2,FALSE)</f>
        <v>MSCI Italy ETF</v>
      </c>
      <c r="O20" s="22" t="str">
        <f>VLOOKUP($M20,SUMMARY!$B:$D,3,FALSE)</f>
        <v>ETF</v>
      </c>
      <c r="P20" s="22">
        <f t="shared" ref="P20:X48" si="2">B20</f>
        <v>5</v>
      </c>
      <c r="Q20" s="22">
        <f t="shared" si="2"/>
        <v>6</v>
      </c>
      <c r="R20" s="22">
        <f t="shared" si="2"/>
        <v>2</v>
      </c>
      <c r="S20" s="23">
        <f t="shared" si="2"/>
        <v>46062</v>
      </c>
      <c r="T20" s="23">
        <f t="shared" si="2"/>
        <v>46049</v>
      </c>
      <c r="U20" s="23">
        <f t="shared" si="2"/>
        <v>0</v>
      </c>
      <c r="V20" s="23">
        <f t="shared" si="2"/>
        <v>0</v>
      </c>
      <c r="W20" s="23">
        <f t="shared" si="2"/>
        <v>0</v>
      </c>
      <c r="X20" s="23">
        <f t="shared" si="2"/>
        <v>0</v>
      </c>
    </row>
    <row r="21" spans="1:24" x14ac:dyDescent="0.25">
      <c r="A21" s="35" t="s">
        <v>181</v>
      </c>
      <c r="B21" s="31">
        <v>3</v>
      </c>
      <c r="C21" s="31">
        <v>6</v>
      </c>
      <c r="D21" s="31">
        <v>2</v>
      </c>
      <c r="E21" s="32">
        <v>46062</v>
      </c>
      <c r="F21" s="31">
        <v>0</v>
      </c>
      <c r="G21" s="31">
        <v>0</v>
      </c>
      <c r="H21" s="31">
        <v>0</v>
      </c>
      <c r="I21" s="31">
        <v>0</v>
      </c>
      <c r="J21" s="31">
        <v>0</v>
      </c>
      <c r="L21">
        <v>18</v>
      </c>
      <c r="M21" s="21" t="str">
        <f t="shared" si="0"/>
        <v>FEZ US Equity</v>
      </c>
      <c r="N21" s="21" t="str">
        <f>VLOOKUP($M21,SUMMARY!B:D,2,FALSE)</f>
        <v>SPDR EURO STOXX 50 ETF</v>
      </c>
      <c r="O21" s="22" t="str">
        <f>VLOOKUP($M21,SUMMARY!$B:$D,3,FALSE)</f>
        <v>ETF</v>
      </c>
      <c r="P21" s="22">
        <f t="shared" si="2"/>
        <v>3</v>
      </c>
      <c r="Q21" s="22">
        <f t="shared" si="2"/>
        <v>6</v>
      </c>
      <c r="R21" s="22">
        <f t="shared" si="2"/>
        <v>2</v>
      </c>
      <c r="S21" s="23">
        <f t="shared" si="2"/>
        <v>46062</v>
      </c>
      <c r="T21" s="23">
        <f t="shared" si="2"/>
        <v>0</v>
      </c>
      <c r="U21" s="23">
        <f t="shared" si="2"/>
        <v>0</v>
      </c>
      <c r="V21" s="23">
        <f t="shared" si="2"/>
        <v>0</v>
      </c>
      <c r="W21" s="23">
        <f t="shared" si="2"/>
        <v>0</v>
      </c>
      <c r="X21" s="23">
        <f t="shared" si="2"/>
        <v>0</v>
      </c>
    </row>
    <row r="22" spans="1:24" x14ac:dyDescent="0.25">
      <c r="A22" s="35" t="s">
        <v>228</v>
      </c>
      <c r="B22" s="31">
        <v>8</v>
      </c>
      <c r="C22" s="31">
        <v>9</v>
      </c>
      <c r="D22" s="31">
        <v>2</v>
      </c>
      <c r="E22" s="32">
        <v>46062</v>
      </c>
      <c r="F22" s="31">
        <v>0</v>
      </c>
      <c r="G22" s="31">
        <v>0</v>
      </c>
      <c r="H22" s="31">
        <v>0</v>
      </c>
      <c r="I22" s="31">
        <v>0</v>
      </c>
      <c r="J22" s="31">
        <v>0</v>
      </c>
      <c r="L22">
        <v>19</v>
      </c>
      <c r="M22" s="21" t="str">
        <f t="shared" si="0"/>
        <v>JETS US Equity</v>
      </c>
      <c r="N22" s="21" t="str">
        <f>VLOOKUP($M22,SUMMARY!B:D,2,FALSE)</f>
        <v>US Global Jets ETF</v>
      </c>
      <c r="O22" s="22" t="str">
        <f>VLOOKUP($M22,SUMMARY!$B:$D,3,FALSE)</f>
        <v>ETF</v>
      </c>
      <c r="P22" s="22">
        <f t="shared" si="2"/>
        <v>8</v>
      </c>
      <c r="Q22" s="22">
        <f t="shared" si="2"/>
        <v>9</v>
      </c>
      <c r="R22" s="22">
        <f t="shared" si="2"/>
        <v>2</v>
      </c>
      <c r="S22" s="23">
        <f t="shared" si="2"/>
        <v>46062</v>
      </c>
      <c r="T22" s="23">
        <f t="shared" si="2"/>
        <v>0</v>
      </c>
      <c r="U22" s="23">
        <f t="shared" si="2"/>
        <v>0</v>
      </c>
      <c r="V22" s="23">
        <f t="shared" si="2"/>
        <v>0</v>
      </c>
      <c r="W22" s="23">
        <f t="shared" si="2"/>
        <v>0</v>
      </c>
      <c r="X22" s="23">
        <f t="shared" si="2"/>
        <v>0</v>
      </c>
    </row>
    <row r="23" spans="1:24" x14ac:dyDescent="0.25">
      <c r="A23" s="35" t="s">
        <v>387</v>
      </c>
      <c r="B23" s="31">
        <v>3</v>
      </c>
      <c r="C23" s="31">
        <v>9</v>
      </c>
      <c r="D23" s="31">
        <v>2</v>
      </c>
      <c r="E23" s="32">
        <v>46059</v>
      </c>
      <c r="F23" s="31">
        <v>0</v>
      </c>
      <c r="G23" s="31">
        <v>0</v>
      </c>
      <c r="H23" s="31">
        <v>0</v>
      </c>
      <c r="I23" s="31">
        <v>0</v>
      </c>
      <c r="J23" s="31">
        <v>0</v>
      </c>
      <c r="L23">
        <v>20</v>
      </c>
      <c r="M23" s="21" t="str">
        <f t="shared" si="0"/>
        <v>AUDJPY Curncy</v>
      </c>
      <c r="N23" s="21" t="str">
        <f>VLOOKUP($M23,SUMMARY!B:D,2,FALSE)</f>
        <v>AUD/JPY</v>
      </c>
      <c r="O23" s="22" t="str">
        <f>VLOOKUP($M23,SUMMARY!$B:$D,3,FALSE)</f>
        <v>CURRENCY</v>
      </c>
      <c r="P23" s="22">
        <f t="shared" si="2"/>
        <v>3</v>
      </c>
      <c r="Q23" s="22">
        <f t="shared" si="2"/>
        <v>9</v>
      </c>
      <c r="R23" s="22">
        <f t="shared" si="2"/>
        <v>2</v>
      </c>
      <c r="S23" s="23">
        <f t="shared" si="2"/>
        <v>46059</v>
      </c>
      <c r="T23" s="23">
        <f t="shared" si="2"/>
        <v>0</v>
      </c>
      <c r="U23" s="23">
        <f t="shared" si="2"/>
        <v>0</v>
      </c>
      <c r="V23" s="23">
        <f t="shared" si="2"/>
        <v>0</v>
      </c>
      <c r="W23" s="23">
        <f t="shared" si="2"/>
        <v>0</v>
      </c>
      <c r="X23" s="23">
        <f t="shared" si="2"/>
        <v>0</v>
      </c>
    </row>
    <row r="24" spans="1:24" x14ac:dyDescent="0.25">
      <c r="A24" s="35" t="s">
        <v>167</v>
      </c>
      <c r="B24" s="31">
        <v>2</v>
      </c>
      <c r="C24" s="31">
        <v>6</v>
      </c>
      <c r="D24" s="31">
        <v>2</v>
      </c>
      <c r="E24" s="32">
        <v>46059</v>
      </c>
      <c r="F24" s="31">
        <v>0</v>
      </c>
      <c r="G24" s="31">
        <v>0</v>
      </c>
      <c r="H24" s="31">
        <v>0</v>
      </c>
      <c r="I24" s="31">
        <v>0</v>
      </c>
      <c r="J24" s="31">
        <v>0</v>
      </c>
      <c r="L24">
        <v>21</v>
      </c>
      <c r="M24" s="21" t="str">
        <f t="shared" si="0"/>
        <v>EWL US Equity</v>
      </c>
      <c r="N24" s="21" t="str">
        <f>VLOOKUP($M24,SUMMARY!B:D,2,FALSE)</f>
        <v>MSCI Switzerland ETF</v>
      </c>
      <c r="O24" s="22" t="str">
        <f>VLOOKUP($M24,SUMMARY!$B:$D,3,FALSE)</f>
        <v>ETF</v>
      </c>
      <c r="P24" s="22">
        <f t="shared" si="2"/>
        <v>2</v>
      </c>
      <c r="Q24" s="22">
        <f t="shared" si="2"/>
        <v>6</v>
      </c>
      <c r="R24" s="22">
        <f t="shared" si="2"/>
        <v>2</v>
      </c>
      <c r="S24" s="23">
        <f t="shared" si="2"/>
        <v>46059</v>
      </c>
      <c r="T24" s="23">
        <f t="shared" si="2"/>
        <v>0</v>
      </c>
      <c r="U24" s="23">
        <f t="shared" si="2"/>
        <v>0</v>
      </c>
      <c r="V24" s="23">
        <f t="shared" si="2"/>
        <v>0</v>
      </c>
      <c r="W24" s="23">
        <f t="shared" si="2"/>
        <v>0</v>
      </c>
      <c r="X24" s="23">
        <f t="shared" si="2"/>
        <v>0</v>
      </c>
    </row>
    <row r="25" spans="1:24" x14ac:dyDescent="0.25">
      <c r="A25" s="35" t="s">
        <v>280</v>
      </c>
      <c r="B25" s="31">
        <v>7</v>
      </c>
      <c r="C25" s="31">
        <v>6</v>
      </c>
      <c r="D25" s="31">
        <v>2</v>
      </c>
      <c r="E25" s="32">
        <v>46058</v>
      </c>
      <c r="F25" s="31">
        <v>0</v>
      </c>
      <c r="G25" s="31">
        <v>0</v>
      </c>
      <c r="H25" s="31">
        <v>45958</v>
      </c>
      <c r="I25" s="31">
        <v>0</v>
      </c>
      <c r="J25" s="31">
        <v>0</v>
      </c>
      <c r="L25">
        <v>22</v>
      </c>
      <c r="M25" s="21" t="str">
        <f t="shared" si="0"/>
        <v>SPLV US Equity</v>
      </c>
      <c r="N25" s="21" t="str">
        <f>VLOOKUP($M25,SUMMARY!B:D,2,FALSE)</f>
        <v>S&amp;P 500 Low Volatility ETF</v>
      </c>
      <c r="O25" s="22" t="str">
        <f>VLOOKUP($M25,SUMMARY!$B:$D,3,FALSE)</f>
        <v>ETF</v>
      </c>
      <c r="P25" s="22">
        <f t="shared" si="2"/>
        <v>7</v>
      </c>
      <c r="Q25" s="22">
        <f t="shared" si="2"/>
        <v>6</v>
      </c>
      <c r="R25" s="22">
        <f t="shared" si="2"/>
        <v>2</v>
      </c>
      <c r="S25" s="23">
        <f t="shared" si="2"/>
        <v>46058</v>
      </c>
      <c r="T25" s="23">
        <f t="shared" si="2"/>
        <v>0</v>
      </c>
      <c r="U25" s="23">
        <f t="shared" si="2"/>
        <v>0</v>
      </c>
      <c r="V25" s="23">
        <f t="shared" si="2"/>
        <v>45958</v>
      </c>
      <c r="W25" s="23">
        <f t="shared" si="2"/>
        <v>0</v>
      </c>
      <c r="X25" s="23">
        <f t="shared" si="2"/>
        <v>0</v>
      </c>
    </row>
    <row r="26" spans="1:24" x14ac:dyDescent="0.25">
      <c r="A26" s="35" t="s">
        <v>298</v>
      </c>
      <c r="B26" s="31">
        <v>5</v>
      </c>
      <c r="C26" s="31">
        <v>12</v>
      </c>
      <c r="D26" s="31">
        <v>2</v>
      </c>
      <c r="E26" s="32">
        <v>46058</v>
      </c>
      <c r="F26" s="31">
        <v>0</v>
      </c>
      <c r="G26" s="31">
        <v>0</v>
      </c>
      <c r="H26" s="31">
        <v>45958</v>
      </c>
      <c r="I26" s="31">
        <v>0</v>
      </c>
      <c r="J26" s="31">
        <v>0</v>
      </c>
      <c r="L26">
        <v>23</v>
      </c>
      <c r="M26" s="21" t="str">
        <f t="shared" si="0"/>
        <v>USMV US Equity</v>
      </c>
      <c r="N26" s="21" t="str">
        <f>VLOOKUP($M26,SUMMARY!B:D,2,FALSE)</f>
        <v>MSCI USA Min Vol Factor ETF</v>
      </c>
      <c r="O26" s="22" t="str">
        <f>VLOOKUP($M26,SUMMARY!$B:$D,3,FALSE)</f>
        <v>ETF</v>
      </c>
      <c r="P26" s="22">
        <f t="shared" si="2"/>
        <v>5</v>
      </c>
      <c r="Q26" s="22">
        <f t="shared" si="2"/>
        <v>12</v>
      </c>
      <c r="R26" s="22">
        <f t="shared" si="2"/>
        <v>2</v>
      </c>
      <c r="S26" s="23">
        <f t="shared" si="2"/>
        <v>46058</v>
      </c>
      <c r="T26" s="23">
        <f t="shared" si="2"/>
        <v>0</v>
      </c>
      <c r="U26" s="23">
        <f t="shared" si="2"/>
        <v>0</v>
      </c>
      <c r="V26" s="23">
        <f t="shared" si="2"/>
        <v>45958</v>
      </c>
      <c r="W26" s="23">
        <f t="shared" si="2"/>
        <v>0</v>
      </c>
      <c r="X26" s="23">
        <f t="shared" si="2"/>
        <v>0</v>
      </c>
    </row>
    <row r="27" spans="1:24" x14ac:dyDescent="0.25">
      <c r="A27" s="35" t="s">
        <v>173</v>
      </c>
      <c r="B27" s="31">
        <v>1</v>
      </c>
      <c r="C27" s="31">
        <v>9</v>
      </c>
      <c r="D27" s="31">
        <v>2</v>
      </c>
      <c r="E27" s="32">
        <v>46057</v>
      </c>
      <c r="F27" s="31">
        <v>0</v>
      </c>
      <c r="G27" s="31">
        <v>0</v>
      </c>
      <c r="H27" s="31">
        <v>0</v>
      </c>
      <c r="I27" s="31">
        <v>0</v>
      </c>
      <c r="J27" s="31">
        <v>0</v>
      </c>
      <c r="L27">
        <v>24</v>
      </c>
      <c r="M27" s="21" t="str">
        <f t="shared" si="0"/>
        <v>EWU US Equity</v>
      </c>
      <c r="N27" s="21" t="str">
        <f>VLOOKUP($M27,SUMMARY!B:D,2,FALSE)</f>
        <v>MSCI United Kingdom ETF</v>
      </c>
      <c r="O27" s="22" t="str">
        <f>VLOOKUP($M27,SUMMARY!$B:$D,3,FALSE)</f>
        <v>ETF</v>
      </c>
      <c r="P27" s="22">
        <f t="shared" si="2"/>
        <v>1</v>
      </c>
      <c r="Q27" s="22">
        <f t="shared" si="2"/>
        <v>9</v>
      </c>
      <c r="R27" s="22">
        <f t="shared" si="2"/>
        <v>2</v>
      </c>
      <c r="S27" s="23">
        <f t="shared" si="2"/>
        <v>46057</v>
      </c>
      <c r="T27" s="23">
        <f t="shared" si="2"/>
        <v>0</v>
      </c>
      <c r="U27" s="23">
        <f t="shared" si="2"/>
        <v>0</v>
      </c>
      <c r="V27" s="23">
        <f t="shared" si="2"/>
        <v>0</v>
      </c>
      <c r="W27" s="23">
        <f t="shared" si="2"/>
        <v>0</v>
      </c>
      <c r="X27" s="23">
        <f t="shared" si="2"/>
        <v>0</v>
      </c>
    </row>
    <row r="28" spans="1:24" x14ac:dyDescent="0.25">
      <c r="A28" s="35" t="s">
        <v>169</v>
      </c>
      <c r="B28" s="31">
        <v>-1</v>
      </c>
      <c r="C28" s="31">
        <v>12</v>
      </c>
      <c r="D28" s="31">
        <v>2</v>
      </c>
      <c r="E28" s="32">
        <v>46057</v>
      </c>
      <c r="F28" s="31">
        <v>45974</v>
      </c>
      <c r="G28" s="31">
        <v>0</v>
      </c>
      <c r="H28" s="31">
        <v>0</v>
      </c>
      <c r="I28" s="31">
        <v>0</v>
      </c>
      <c r="J28" s="31">
        <v>0</v>
      </c>
      <c r="L28">
        <v>25</v>
      </c>
      <c r="M28" s="21" t="str">
        <f t="shared" si="0"/>
        <v>EWP US Equity</v>
      </c>
      <c r="N28" s="21" t="str">
        <f>VLOOKUP($M28,SUMMARY!B:D,2,FALSE)</f>
        <v>MSCI Spain ETF</v>
      </c>
      <c r="O28" s="22" t="str">
        <f>VLOOKUP($M28,SUMMARY!$B:$D,3,FALSE)</f>
        <v>ETF</v>
      </c>
      <c r="P28" s="22">
        <f t="shared" si="2"/>
        <v>-1</v>
      </c>
      <c r="Q28" s="22">
        <f t="shared" si="2"/>
        <v>12</v>
      </c>
      <c r="R28" s="22">
        <f t="shared" si="2"/>
        <v>2</v>
      </c>
      <c r="S28" s="23">
        <f t="shared" si="2"/>
        <v>46057</v>
      </c>
      <c r="T28" s="23">
        <f t="shared" si="2"/>
        <v>45974</v>
      </c>
      <c r="U28" s="23">
        <f t="shared" si="2"/>
        <v>0</v>
      </c>
      <c r="V28" s="23">
        <f t="shared" si="2"/>
        <v>0</v>
      </c>
      <c r="W28" s="23">
        <f t="shared" si="2"/>
        <v>0</v>
      </c>
      <c r="X28" s="23">
        <f t="shared" si="2"/>
        <v>0</v>
      </c>
    </row>
    <row r="29" spans="1:24" x14ac:dyDescent="0.25">
      <c r="A29" s="35" t="s">
        <v>223</v>
      </c>
      <c r="B29" s="31">
        <v>6</v>
      </c>
      <c r="C29" s="31">
        <v>9</v>
      </c>
      <c r="D29" s="31">
        <v>2</v>
      </c>
      <c r="E29" s="32">
        <v>46055</v>
      </c>
      <c r="F29" s="31">
        <v>0</v>
      </c>
      <c r="G29" s="31">
        <v>0</v>
      </c>
      <c r="H29" s="31">
        <v>45959</v>
      </c>
      <c r="I29" s="31">
        <v>0</v>
      </c>
      <c r="J29" s="31">
        <v>0</v>
      </c>
      <c r="L29">
        <v>26</v>
      </c>
      <c r="M29" s="21" t="str">
        <f t="shared" si="0"/>
        <v>IYK US Equity</v>
      </c>
      <c r="N29" s="21" t="str">
        <f>VLOOKUP($M29,SUMMARY!B:D,2,FALSE)</f>
        <v>U.S. Consumer Staples ETF</v>
      </c>
      <c r="O29" s="22" t="str">
        <f>VLOOKUP($M29,SUMMARY!$B:$D,3,FALSE)</f>
        <v>ETF</v>
      </c>
      <c r="P29" s="22">
        <f t="shared" si="2"/>
        <v>6</v>
      </c>
      <c r="Q29" s="22">
        <f t="shared" si="2"/>
        <v>9</v>
      </c>
      <c r="R29" s="22">
        <f t="shared" si="2"/>
        <v>2</v>
      </c>
      <c r="S29" s="23">
        <f t="shared" si="2"/>
        <v>46055</v>
      </c>
      <c r="T29" s="23">
        <f t="shared" si="2"/>
        <v>0</v>
      </c>
      <c r="U29" s="23">
        <f t="shared" si="2"/>
        <v>0</v>
      </c>
      <c r="V29" s="23">
        <f t="shared" si="2"/>
        <v>45959</v>
      </c>
      <c r="W29" s="23">
        <f t="shared" si="2"/>
        <v>0</v>
      </c>
      <c r="X29" s="23">
        <f t="shared" si="2"/>
        <v>0</v>
      </c>
    </row>
    <row r="30" spans="1:24" x14ac:dyDescent="0.25">
      <c r="A30" s="35" t="s">
        <v>316</v>
      </c>
      <c r="B30" s="31">
        <v>4</v>
      </c>
      <c r="C30" s="31">
        <v>6</v>
      </c>
      <c r="D30" s="31">
        <v>2</v>
      </c>
      <c r="E30" s="32">
        <v>46052</v>
      </c>
      <c r="F30" s="31">
        <v>0</v>
      </c>
      <c r="G30" s="31">
        <v>0</v>
      </c>
      <c r="H30" s="31">
        <v>0</v>
      </c>
      <c r="I30" s="31">
        <v>0</v>
      </c>
      <c r="J30" s="31">
        <v>0</v>
      </c>
      <c r="L30">
        <v>27</v>
      </c>
      <c r="M30" s="21" t="str">
        <f t="shared" si="0"/>
        <v>XLC US Equity</v>
      </c>
      <c r="N30" s="21" t="str">
        <f>VLOOKUP($M30,SUMMARY!B:D,2,FALSE)</f>
        <v>Communication Services Select SPDR Fund</v>
      </c>
      <c r="O30" s="22" t="str">
        <f>VLOOKUP($M30,SUMMARY!$B:$D,3,FALSE)</f>
        <v>ETF</v>
      </c>
      <c r="P30" s="22">
        <f t="shared" si="2"/>
        <v>4</v>
      </c>
      <c r="Q30" s="22">
        <f t="shared" si="2"/>
        <v>6</v>
      </c>
      <c r="R30" s="22">
        <f t="shared" si="2"/>
        <v>2</v>
      </c>
      <c r="S30" s="23">
        <f t="shared" si="2"/>
        <v>46052</v>
      </c>
      <c r="T30" s="23">
        <f t="shared" si="2"/>
        <v>0</v>
      </c>
      <c r="U30" s="23">
        <f t="shared" si="2"/>
        <v>0</v>
      </c>
      <c r="V30" s="23">
        <f t="shared" si="2"/>
        <v>0</v>
      </c>
      <c r="W30" s="23">
        <f t="shared" si="2"/>
        <v>0</v>
      </c>
      <c r="X30" s="23">
        <f t="shared" si="2"/>
        <v>0</v>
      </c>
    </row>
    <row r="31" spans="1:24" x14ac:dyDescent="0.25">
      <c r="A31" s="35" t="s">
        <v>514</v>
      </c>
      <c r="B31" s="31">
        <v>-1</v>
      </c>
      <c r="C31" s="31">
        <v>9</v>
      </c>
      <c r="D31" s="31">
        <v>2</v>
      </c>
      <c r="E31" s="32">
        <v>46051</v>
      </c>
      <c r="F31" s="31">
        <v>0</v>
      </c>
      <c r="G31" s="31">
        <v>0</v>
      </c>
      <c r="H31" s="31">
        <v>0</v>
      </c>
      <c r="I31" s="31">
        <v>46055</v>
      </c>
      <c r="J31" s="31">
        <v>0</v>
      </c>
      <c r="L31">
        <v>28</v>
      </c>
      <c r="M31" s="21" t="str">
        <f t="shared" si="0"/>
        <v>ES1 Index</v>
      </c>
      <c r="N31" s="21" t="str">
        <f>VLOOKUP($M31,SUMMARY!B:D,2,FALSE)</f>
        <v>S&amp;P500 EMINI FUTURES</v>
      </c>
      <c r="O31" s="22" t="str">
        <f>VLOOKUP($M31,SUMMARY!$B:$D,3,FALSE)</f>
        <v>INDEX FUTURE</v>
      </c>
      <c r="P31" s="22">
        <f t="shared" si="2"/>
        <v>-1</v>
      </c>
      <c r="Q31" s="22">
        <f t="shared" si="2"/>
        <v>9</v>
      </c>
      <c r="R31" s="22">
        <f t="shared" si="2"/>
        <v>2</v>
      </c>
      <c r="S31" s="23">
        <f t="shared" si="2"/>
        <v>46051</v>
      </c>
      <c r="T31" s="23">
        <f t="shared" si="2"/>
        <v>0</v>
      </c>
      <c r="U31" s="23">
        <f t="shared" si="2"/>
        <v>0</v>
      </c>
      <c r="V31" s="23">
        <f t="shared" si="2"/>
        <v>0</v>
      </c>
      <c r="W31" s="23">
        <f t="shared" si="2"/>
        <v>46055</v>
      </c>
      <c r="X31" s="23">
        <f t="shared" si="2"/>
        <v>0</v>
      </c>
    </row>
    <row r="32" spans="1:24" x14ac:dyDescent="0.25">
      <c r="A32" s="35" t="s">
        <v>276</v>
      </c>
      <c r="B32" s="31">
        <v>7</v>
      </c>
      <c r="C32" s="31">
        <v>9</v>
      </c>
      <c r="D32" s="31">
        <v>4</v>
      </c>
      <c r="E32" s="32">
        <v>46051</v>
      </c>
      <c r="F32" s="31">
        <v>46051</v>
      </c>
      <c r="G32" s="31">
        <v>0</v>
      </c>
      <c r="H32" s="31">
        <v>0</v>
      </c>
      <c r="I32" s="31">
        <v>46052</v>
      </c>
      <c r="J32" s="31">
        <v>0</v>
      </c>
      <c r="L32">
        <v>29</v>
      </c>
      <c r="M32" s="21" t="str">
        <f t="shared" si="0"/>
        <v>SLV US Equity</v>
      </c>
      <c r="N32" s="21" t="str">
        <f>VLOOKUP($M32,SUMMARY!B:D,2,FALSE)</f>
        <v>Silver Trust</v>
      </c>
      <c r="O32" s="22" t="str">
        <f>VLOOKUP($M32,SUMMARY!$B:$D,3,FALSE)</f>
        <v>ETF</v>
      </c>
      <c r="P32" s="22">
        <f t="shared" si="2"/>
        <v>7</v>
      </c>
      <c r="Q32" s="22">
        <f t="shared" si="2"/>
        <v>9</v>
      </c>
      <c r="R32" s="22">
        <f t="shared" si="2"/>
        <v>4</v>
      </c>
      <c r="S32" s="23">
        <f t="shared" si="2"/>
        <v>46051</v>
      </c>
      <c r="T32" s="23">
        <f t="shared" si="2"/>
        <v>46051</v>
      </c>
      <c r="U32" s="23">
        <f t="shared" si="2"/>
        <v>0</v>
      </c>
      <c r="V32" s="23">
        <f t="shared" si="2"/>
        <v>0</v>
      </c>
      <c r="W32" s="23">
        <f t="shared" si="2"/>
        <v>46052</v>
      </c>
      <c r="X32" s="23">
        <f t="shared" si="2"/>
        <v>0</v>
      </c>
    </row>
    <row r="33" spans="1:24" x14ac:dyDescent="0.25">
      <c r="A33" s="35" t="s">
        <v>376</v>
      </c>
      <c r="B33" s="31">
        <v>7</v>
      </c>
      <c r="C33" s="31">
        <v>9</v>
      </c>
      <c r="D33" s="31">
        <v>4</v>
      </c>
      <c r="E33" s="32">
        <v>46051</v>
      </c>
      <c r="F33" s="31">
        <v>46051</v>
      </c>
      <c r="G33" s="31">
        <v>0</v>
      </c>
      <c r="H33" s="31">
        <v>0</v>
      </c>
      <c r="I33" s="31">
        <v>46052</v>
      </c>
      <c r="J33" s="31">
        <v>0</v>
      </c>
      <c r="L33">
        <v>30</v>
      </c>
      <c r="M33" s="21" t="str">
        <f t="shared" si="0"/>
        <v>SI1 Comdty</v>
      </c>
      <c r="N33" s="21" t="str">
        <f>VLOOKUP($M33,SUMMARY!B:D,2,FALSE)</f>
        <v>SILVER</v>
      </c>
      <c r="O33" s="22" t="str">
        <f>VLOOKUP($M33,SUMMARY!$B:$D,3,FALSE)</f>
        <v>COMMODITY</v>
      </c>
      <c r="P33" s="22">
        <f t="shared" si="2"/>
        <v>7</v>
      </c>
      <c r="Q33" s="22">
        <f t="shared" si="2"/>
        <v>9</v>
      </c>
      <c r="R33" s="22">
        <f t="shared" si="2"/>
        <v>4</v>
      </c>
      <c r="S33" s="23">
        <f t="shared" si="2"/>
        <v>46051</v>
      </c>
      <c r="T33" s="23">
        <f t="shared" si="2"/>
        <v>46051</v>
      </c>
      <c r="U33" s="23">
        <f t="shared" si="2"/>
        <v>0</v>
      </c>
      <c r="V33" s="23">
        <f t="shared" si="2"/>
        <v>0</v>
      </c>
      <c r="W33" s="23">
        <f t="shared" si="2"/>
        <v>46052</v>
      </c>
      <c r="X33" s="23">
        <f t="shared" si="2"/>
        <v>0</v>
      </c>
    </row>
    <row r="34" spans="1:24" x14ac:dyDescent="0.25">
      <c r="A34" s="35" t="s">
        <v>505</v>
      </c>
      <c r="B34" s="31">
        <v>3</v>
      </c>
      <c r="C34" s="31">
        <v>9</v>
      </c>
      <c r="D34" s="31">
        <v>2</v>
      </c>
      <c r="E34" s="32">
        <v>46051</v>
      </c>
      <c r="F34" s="31">
        <v>0</v>
      </c>
      <c r="G34" s="31">
        <v>0</v>
      </c>
      <c r="H34" s="31">
        <v>45958</v>
      </c>
      <c r="I34" s="31">
        <v>0</v>
      </c>
      <c r="J34" s="31">
        <v>0</v>
      </c>
      <c r="L34">
        <v>31</v>
      </c>
      <c r="M34" s="21" t="str">
        <f t="shared" si="0"/>
        <v>ZARUSD Curncy</v>
      </c>
      <c r="N34" s="21" t="str">
        <f>VLOOKUP($M34,SUMMARY!B:D,2,FALSE)</f>
        <v>ZAR/USD</v>
      </c>
      <c r="O34" s="22" t="str">
        <f>VLOOKUP($M34,SUMMARY!$B:$D,3,FALSE)</f>
        <v>CURRENCY</v>
      </c>
      <c r="P34" s="22">
        <f t="shared" si="2"/>
        <v>3</v>
      </c>
      <c r="Q34" s="22">
        <f t="shared" si="2"/>
        <v>9</v>
      </c>
      <c r="R34" s="22">
        <f t="shared" si="2"/>
        <v>2</v>
      </c>
      <c r="S34" s="23">
        <f t="shared" si="2"/>
        <v>46051</v>
      </c>
      <c r="T34" s="23">
        <f t="shared" si="2"/>
        <v>0</v>
      </c>
      <c r="U34" s="23">
        <f t="shared" si="2"/>
        <v>0</v>
      </c>
      <c r="V34" s="23">
        <f t="shared" si="2"/>
        <v>45958</v>
      </c>
      <c r="W34" s="23">
        <f t="shared" si="2"/>
        <v>0</v>
      </c>
      <c r="X34" s="23">
        <f t="shared" si="2"/>
        <v>0</v>
      </c>
    </row>
    <row r="35" spans="1:24" x14ac:dyDescent="0.25">
      <c r="A35" s="35" t="s">
        <v>358</v>
      </c>
      <c r="B35" s="31">
        <v>5</v>
      </c>
      <c r="C35" s="31">
        <v>6</v>
      </c>
      <c r="D35" s="31">
        <v>2</v>
      </c>
      <c r="E35" s="32">
        <v>46051</v>
      </c>
      <c r="F35" s="31">
        <v>46035</v>
      </c>
      <c r="G35" s="31">
        <v>0</v>
      </c>
      <c r="H35" s="31">
        <v>0</v>
      </c>
      <c r="I35" s="31">
        <v>0</v>
      </c>
      <c r="J35" s="31">
        <v>0</v>
      </c>
      <c r="L35">
        <v>32</v>
      </c>
      <c r="M35" s="21" t="str">
        <f t="shared" si="0"/>
        <v>GC1 Comdty</v>
      </c>
      <c r="N35" s="21" t="str">
        <f>VLOOKUP($M35,SUMMARY!B:D,2,FALSE)</f>
        <v>GOLD</v>
      </c>
      <c r="O35" s="22" t="str">
        <f>VLOOKUP($M35,SUMMARY!$B:$D,3,FALSE)</f>
        <v>COMMODITY</v>
      </c>
      <c r="P35" s="22">
        <f t="shared" si="2"/>
        <v>5</v>
      </c>
      <c r="Q35" s="22">
        <f t="shared" si="2"/>
        <v>6</v>
      </c>
      <c r="R35" s="22">
        <f t="shared" si="2"/>
        <v>2</v>
      </c>
      <c r="S35" s="23">
        <f t="shared" si="2"/>
        <v>46051</v>
      </c>
      <c r="T35" s="23">
        <f t="shared" si="2"/>
        <v>46035</v>
      </c>
      <c r="U35" s="23">
        <f t="shared" si="2"/>
        <v>0</v>
      </c>
      <c r="V35" s="23">
        <f t="shared" si="2"/>
        <v>0</v>
      </c>
      <c r="W35" s="23">
        <f t="shared" si="2"/>
        <v>0</v>
      </c>
      <c r="X35" s="23">
        <f t="shared" si="2"/>
        <v>0</v>
      </c>
    </row>
    <row r="36" spans="1:24" x14ac:dyDescent="0.25">
      <c r="A36" s="35" t="s">
        <v>171</v>
      </c>
      <c r="B36" s="31">
        <v>6</v>
      </c>
      <c r="C36" s="31">
        <v>6</v>
      </c>
      <c r="D36" s="31">
        <v>2</v>
      </c>
      <c r="E36" s="32">
        <v>46051</v>
      </c>
      <c r="F36" s="31">
        <v>0</v>
      </c>
      <c r="G36" s="31">
        <v>0</v>
      </c>
      <c r="H36" s="31">
        <v>0</v>
      </c>
      <c r="I36" s="31">
        <v>46036</v>
      </c>
      <c r="J36" s="31">
        <v>0</v>
      </c>
      <c r="L36">
        <v>33</v>
      </c>
      <c r="M36" s="21" t="str">
        <f t="shared" si="0"/>
        <v>EWS US Equity</v>
      </c>
      <c r="N36" s="21" t="str">
        <f>VLOOKUP($M36,SUMMARY!B:D,2,FALSE)</f>
        <v>MSCI Singapore ETF</v>
      </c>
      <c r="O36" s="22" t="str">
        <f>VLOOKUP($M36,SUMMARY!$B:$D,3,FALSE)</f>
        <v>ETF</v>
      </c>
      <c r="P36" s="22">
        <f t="shared" si="2"/>
        <v>6</v>
      </c>
      <c r="Q36" s="22">
        <f t="shared" si="2"/>
        <v>6</v>
      </c>
      <c r="R36" s="22">
        <f t="shared" si="2"/>
        <v>2</v>
      </c>
      <c r="S36" s="23">
        <f t="shared" si="2"/>
        <v>46051</v>
      </c>
      <c r="T36" s="23">
        <f t="shared" si="2"/>
        <v>0</v>
      </c>
      <c r="U36" s="23">
        <f t="shared" si="2"/>
        <v>0</v>
      </c>
      <c r="V36" s="23">
        <f t="shared" si="2"/>
        <v>0</v>
      </c>
      <c r="W36" s="23">
        <f t="shared" si="2"/>
        <v>46036</v>
      </c>
      <c r="X36" s="23">
        <f t="shared" si="2"/>
        <v>0</v>
      </c>
    </row>
    <row r="37" spans="1:24" x14ac:dyDescent="0.25">
      <c r="A37" s="35" t="s">
        <v>465</v>
      </c>
      <c r="B37" s="31">
        <v>1</v>
      </c>
      <c r="C37" s="31">
        <v>6</v>
      </c>
      <c r="D37" s="31">
        <v>2</v>
      </c>
      <c r="E37" s="32">
        <v>46051</v>
      </c>
      <c r="F37" s="31">
        <v>0</v>
      </c>
      <c r="G37" s="31">
        <v>0</v>
      </c>
      <c r="H37" s="31">
        <v>45957</v>
      </c>
      <c r="I37" s="31">
        <v>0</v>
      </c>
      <c r="J37" s="31">
        <v>0</v>
      </c>
      <c r="L37">
        <v>34</v>
      </c>
      <c r="M37" s="21" t="str">
        <f t="shared" si="0"/>
        <v>MYRUSD Curncy</v>
      </c>
      <c r="N37" s="21" t="str">
        <f>VLOOKUP($M37,SUMMARY!B:D,2,FALSE)</f>
        <v>MYR/USD</v>
      </c>
      <c r="O37" s="22" t="str">
        <f>VLOOKUP($M37,SUMMARY!$B:$D,3,FALSE)</f>
        <v>CURRENCY</v>
      </c>
      <c r="P37" s="22">
        <f t="shared" si="2"/>
        <v>1</v>
      </c>
      <c r="Q37" s="22">
        <f t="shared" si="2"/>
        <v>6</v>
      </c>
      <c r="R37" s="22">
        <f t="shared" si="2"/>
        <v>2</v>
      </c>
      <c r="S37" s="23">
        <f t="shared" si="2"/>
        <v>46051</v>
      </c>
      <c r="T37" s="23">
        <f t="shared" si="2"/>
        <v>0</v>
      </c>
      <c r="U37" s="23">
        <f t="shared" si="2"/>
        <v>0</v>
      </c>
      <c r="V37" s="23">
        <f t="shared" si="2"/>
        <v>45957</v>
      </c>
      <c r="W37" s="23">
        <f t="shared" si="2"/>
        <v>0</v>
      </c>
      <c r="X37" s="23">
        <f t="shared" si="2"/>
        <v>0</v>
      </c>
    </row>
    <row r="38" spans="1:24" x14ac:dyDescent="0.25">
      <c r="A38" s="35" t="s">
        <v>405</v>
      </c>
      <c r="B38" s="31">
        <v>4</v>
      </c>
      <c r="C38" s="31">
        <v>9</v>
      </c>
      <c r="D38" s="31">
        <v>2</v>
      </c>
      <c r="E38" s="32">
        <v>46050</v>
      </c>
      <c r="F38" s="31">
        <v>0</v>
      </c>
      <c r="G38" s="31">
        <v>0</v>
      </c>
      <c r="H38" s="31">
        <v>45958</v>
      </c>
      <c r="I38" s="31">
        <v>0</v>
      </c>
      <c r="J38" s="31">
        <v>0</v>
      </c>
      <c r="L38">
        <v>35</v>
      </c>
      <c r="M38" s="21" t="str">
        <f t="shared" si="0"/>
        <v>CHFEUR Curncy</v>
      </c>
      <c r="N38" s="21" t="str">
        <f>VLOOKUP($M38,SUMMARY!B:D,2,FALSE)</f>
        <v>CHF/EUR</v>
      </c>
      <c r="O38" s="22" t="str">
        <f>VLOOKUP($M38,SUMMARY!$B:$D,3,FALSE)</f>
        <v>CURRENCY</v>
      </c>
      <c r="P38" s="22">
        <f t="shared" si="2"/>
        <v>4</v>
      </c>
      <c r="Q38" s="22">
        <f t="shared" si="2"/>
        <v>9</v>
      </c>
      <c r="R38" s="22">
        <f t="shared" si="2"/>
        <v>2</v>
      </c>
      <c r="S38" s="23">
        <f t="shared" si="2"/>
        <v>46050</v>
      </c>
      <c r="T38" s="23">
        <f t="shared" si="2"/>
        <v>0</v>
      </c>
      <c r="U38" s="23">
        <f t="shared" si="2"/>
        <v>0</v>
      </c>
      <c r="V38" s="23">
        <f t="shared" si="2"/>
        <v>45958</v>
      </c>
      <c r="W38" s="23">
        <f t="shared" si="2"/>
        <v>0</v>
      </c>
      <c r="X38" s="23">
        <f t="shared" si="2"/>
        <v>0</v>
      </c>
    </row>
    <row r="39" spans="1:24" x14ac:dyDescent="0.25">
      <c r="A39" s="35" t="s">
        <v>140</v>
      </c>
      <c r="B39" s="31">
        <v>5</v>
      </c>
      <c r="C39" s="31">
        <v>9</v>
      </c>
      <c r="D39" s="31">
        <v>2</v>
      </c>
      <c r="E39" s="32">
        <v>46050</v>
      </c>
      <c r="F39" s="31">
        <v>46051</v>
      </c>
      <c r="G39" s="31">
        <v>0</v>
      </c>
      <c r="H39" s="31">
        <v>0</v>
      </c>
      <c r="I39" s="31">
        <v>46052</v>
      </c>
      <c r="J39" s="31">
        <v>0</v>
      </c>
      <c r="L39">
        <v>36</v>
      </c>
      <c r="M39" s="21" t="str">
        <f t="shared" si="0"/>
        <v>COPX US Equity</v>
      </c>
      <c r="N39" s="21" t="str">
        <f>VLOOKUP($M39,SUMMARY!B:D,2,FALSE)</f>
        <v>Copper Miners ETF</v>
      </c>
      <c r="O39" s="22" t="str">
        <f>VLOOKUP($M39,SUMMARY!$B:$D,3,FALSE)</f>
        <v>ETF</v>
      </c>
      <c r="P39" s="22">
        <f t="shared" si="2"/>
        <v>5</v>
      </c>
      <c r="Q39" s="22">
        <f t="shared" si="2"/>
        <v>9</v>
      </c>
      <c r="R39" s="22">
        <f t="shared" si="2"/>
        <v>2</v>
      </c>
      <c r="S39" s="23">
        <f t="shared" si="2"/>
        <v>46050</v>
      </c>
      <c r="T39" s="23">
        <f t="shared" si="2"/>
        <v>46051</v>
      </c>
      <c r="U39" s="23">
        <f t="shared" si="2"/>
        <v>0</v>
      </c>
      <c r="V39" s="23">
        <f t="shared" si="2"/>
        <v>0</v>
      </c>
      <c r="W39" s="23">
        <f t="shared" si="2"/>
        <v>46052</v>
      </c>
      <c r="X39" s="23">
        <f t="shared" si="2"/>
        <v>0</v>
      </c>
    </row>
    <row r="40" spans="1:24" x14ac:dyDescent="0.25">
      <c r="A40" s="35" t="s">
        <v>295</v>
      </c>
      <c r="B40" s="31">
        <v>7</v>
      </c>
      <c r="C40" s="31">
        <v>9</v>
      </c>
      <c r="D40" s="31">
        <v>2</v>
      </c>
      <c r="E40" s="32">
        <v>46050</v>
      </c>
      <c r="F40" s="31">
        <v>46051</v>
      </c>
      <c r="G40" s="31">
        <v>0</v>
      </c>
      <c r="H40" s="31">
        <v>0</v>
      </c>
      <c r="I40" s="31">
        <v>46052</v>
      </c>
      <c r="J40" s="31">
        <v>0</v>
      </c>
      <c r="L40">
        <v>37</v>
      </c>
      <c r="M40" s="21" t="str">
        <f t="shared" si="0"/>
        <v>URA US Equity</v>
      </c>
      <c r="N40" s="21" t="str">
        <f>VLOOKUP($M40,SUMMARY!B:D,2,FALSE)</f>
        <v>Uranium ETF</v>
      </c>
      <c r="O40" s="22" t="str">
        <f>VLOOKUP($M40,SUMMARY!$B:$D,3,FALSE)</f>
        <v>ETF</v>
      </c>
      <c r="P40" s="22">
        <f t="shared" si="2"/>
        <v>7</v>
      </c>
      <c r="Q40" s="22">
        <f t="shared" si="2"/>
        <v>9</v>
      </c>
      <c r="R40" s="22">
        <f t="shared" si="2"/>
        <v>2</v>
      </c>
      <c r="S40" s="23">
        <f t="shared" si="2"/>
        <v>46050</v>
      </c>
      <c r="T40" s="23">
        <f t="shared" si="2"/>
        <v>46051</v>
      </c>
      <c r="U40" s="23">
        <f t="shared" si="2"/>
        <v>0</v>
      </c>
      <c r="V40" s="23">
        <f t="shared" si="2"/>
        <v>0</v>
      </c>
      <c r="W40" s="23">
        <f t="shared" si="2"/>
        <v>46052</v>
      </c>
      <c r="X40" s="23">
        <f t="shared" si="2"/>
        <v>0</v>
      </c>
    </row>
    <row r="41" spans="1:24" x14ac:dyDescent="0.25">
      <c r="A41" s="35" t="s">
        <v>463</v>
      </c>
      <c r="B41" s="31">
        <v>2</v>
      </c>
      <c r="C41" s="31">
        <v>9</v>
      </c>
      <c r="D41" s="31">
        <v>2</v>
      </c>
      <c r="E41" s="32">
        <v>46050</v>
      </c>
      <c r="F41" s="31">
        <v>0</v>
      </c>
      <c r="G41" s="31">
        <v>0</v>
      </c>
      <c r="H41" s="31">
        <v>45958</v>
      </c>
      <c r="I41" s="31">
        <v>0</v>
      </c>
      <c r="J41" s="31">
        <v>0</v>
      </c>
      <c r="L41">
        <v>38</v>
      </c>
      <c r="M41" s="21" t="str">
        <f t="shared" si="0"/>
        <v>MXNUSD Curncy</v>
      </c>
      <c r="N41" s="21" t="str">
        <f>VLOOKUP($M41,SUMMARY!B:D,2,FALSE)</f>
        <v>MXN/USD</v>
      </c>
      <c r="O41" s="22" t="str">
        <f>VLOOKUP($M41,SUMMARY!$B:$D,3,FALSE)</f>
        <v>CURRENCY</v>
      </c>
      <c r="P41" s="22">
        <f t="shared" si="2"/>
        <v>2</v>
      </c>
      <c r="Q41" s="22">
        <f t="shared" si="2"/>
        <v>9</v>
      </c>
      <c r="R41" s="22">
        <f t="shared" si="2"/>
        <v>2</v>
      </c>
      <c r="S41" s="23">
        <f t="shared" si="2"/>
        <v>46050</v>
      </c>
      <c r="T41" s="23">
        <f t="shared" si="2"/>
        <v>0</v>
      </c>
      <c r="U41" s="23">
        <f t="shared" si="2"/>
        <v>0</v>
      </c>
      <c r="V41" s="23">
        <f t="shared" si="2"/>
        <v>45958</v>
      </c>
      <c r="W41" s="23">
        <f t="shared" si="2"/>
        <v>0</v>
      </c>
      <c r="X41" s="23">
        <f t="shared" si="2"/>
        <v>0</v>
      </c>
    </row>
    <row r="42" spans="1:24" x14ac:dyDescent="0.25">
      <c r="A42" s="35" t="s">
        <v>389</v>
      </c>
      <c r="B42" s="31">
        <v>0</v>
      </c>
      <c r="C42" s="31">
        <v>12</v>
      </c>
      <c r="D42" s="31">
        <v>2</v>
      </c>
      <c r="E42" s="32">
        <v>46050</v>
      </c>
      <c r="F42" s="31">
        <v>0</v>
      </c>
      <c r="G42" s="31">
        <v>0</v>
      </c>
      <c r="H42" s="31">
        <v>0</v>
      </c>
      <c r="I42" s="31">
        <v>0</v>
      </c>
      <c r="J42" s="31">
        <v>0</v>
      </c>
      <c r="L42">
        <v>39</v>
      </c>
      <c r="M42" s="21" t="str">
        <f t="shared" si="0"/>
        <v>AUDUSD Curncy</v>
      </c>
      <c r="N42" s="21" t="str">
        <f>VLOOKUP($M42,SUMMARY!B:D,2,FALSE)</f>
        <v>AUD/USD</v>
      </c>
      <c r="O42" s="22" t="str">
        <f>VLOOKUP($M42,SUMMARY!$B:$D,3,FALSE)</f>
        <v>CURRENCY</v>
      </c>
      <c r="P42" s="22">
        <f t="shared" si="2"/>
        <v>0</v>
      </c>
      <c r="Q42" s="22">
        <f t="shared" si="2"/>
        <v>12</v>
      </c>
      <c r="R42" s="22">
        <f t="shared" si="2"/>
        <v>2</v>
      </c>
      <c r="S42" s="23">
        <f t="shared" si="2"/>
        <v>46050</v>
      </c>
      <c r="T42" s="23">
        <f t="shared" si="2"/>
        <v>0</v>
      </c>
      <c r="U42" s="23">
        <f t="shared" si="2"/>
        <v>0</v>
      </c>
      <c r="V42" s="23">
        <f t="shared" si="2"/>
        <v>0</v>
      </c>
      <c r="W42" s="23">
        <f t="shared" si="2"/>
        <v>0</v>
      </c>
      <c r="X42" s="23">
        <f t="shared" si="2"/>
        <v>0</v>
      </c>
    </row>
    <row r="43" spans="1:24" x14ac:dyDescent="0.25">
      <c r="A43" s="35" t="s">
        <v>194</v>
      </c>
      <c r="B43" s="31">
        <v>1</v>
      </c>
      <c r="C43" s="31">
        <v>6</v>
      </c>
      <c r="D43" s="31">
        <v>2</v>
      </c>
      <c r="E43" s="32">
        <v>46050</v>
      </c>
      <c r="F43" s="31">
        <v>46043</v>
      </c>
      <c r="G43" s="31">
        <v>0</v>
      </c>
      <c r="H43" s="31">
        <v>0</v>
      </c>
      <c r="I43" s="31">
        <v>0</v>
      </c>
      <c r="J43" s="31">
        <v>0</v>
      </c>
      <c r="L43">
        <v>40</v>
      </c>
      <c r="M43" s="21" t="str">
        <f t="shared" si="0"/>
        <v>GREK US Equity</v>
      </c>
      <c r="N43" s="21" t="str">
        <f>VLOOKUP($M43,SUMMARY!B:D,2,FALSE)</f>
        <v>MSCI Greece ETF</v>
      </c>
      <c r="O43" s="22" t="str">
        <f>VLOOKUP($M43,SUMMARY!$B:$D,3,FALSE)</f>
        <v>ETF</v>
      </c>
      <c r="P43" s="22">
        <f t="shared" si="2"/>
        <v>1</v>
      </c>
      <c r="Q43" s="22">
        <f t="shared" si="2"/>
        <v>6</v>
      </c>
      <c r="R43" s="22">
        <f t="shared" si="2"/>
        <v>2</v>
      </c>
      <c r="S43" s="23">
        <f t="shared" si="2"/>
        <v>46050</v>
      </c>
      <c r="T43" s="23">
        <f t="shared" si="2"/>
        <v>46043</v>
      </c>
      <c r="U43" s="23">
        <f t="shared" si="2"/>
        <v>0</v>
      </c>
      <c r="V43" s="23">
        <f t="shared" si="2"/>
        <v>0</v>
      </c>
      <c r="W43" s="23">
        <f t="shared" si="2"/>
        <v>0</v>
      </c>
      <c r="X43" s="23">
        <f t="shared" si="2"/>
        <v>0</v>
      </c>
    </row>
    <row r="44" spans="1:24" x14ac:dyDescent="0.25">
      <c r="A44" s="35" t="s">
        <v>367</v>
      </c>
      <c r="B44" s="31">
        <v>1</v>
      </c>
      <c r="C44" s="31">
        <v>12</v>
      </c>
      <c r="D44" s="31">
        <v>4</v>
      </c>
      <c r="E44" s="32">
        <v>46050</v>
      </c>
      <c r="F44" s="31">
        <v>46050</v>
      </c>
      <c r="G44" s="31">
        <v>0</v>
      </c>
      <c r="H44" s="31">
        <v>0</v>
      </c>
      <c r="I44" s="31">
        <v>46051</v>
      </c>
      <c r="J44" s="31">
        <v>0</v>
      </c>
      <c r="L44">
        <v>41</v>
      </c>
      <c r="M44" s="21" t="str">
        <f t="shared" si="0"/>
        <v>NG1 Comdty</v>
      </c>
      <c r="N44" s="21" t="str">
        <f>VLOOKUP($M44,SUMMARY!B:D,2,FALSE)</f>
        <v>NATURAL GAS</v>
      </c>
      <c r="O44" s="22" t="str">
        <f>VLOOKUP($M44,SUMMARY!$B:$D,3,FALSE)</f>
        <v>COMMODITY</v>
      </c>
      <c r="P44" s="22">
        <f t="shared" si="2"/>
        <v>1</v>
      </c>
      <c r="Q44" s="22">
        <f t="shared" si="2"/>
        <v>12</v>
      </c>
      <c r="R44" s="22">
        <f t="shared" si="2"/>
        <v>4</v>
      </c>
      <c r="S44" s="23">
        <f t="shared" si="2"/>
        <v>46050</v>
      </c>
      <c r="T44" s="23">
        <f t="shared" si="2"/>
        <v>46050</v>
      </c>
      <c r="U44" s="23">
        <f t="shared" si="2"/>
        <v>0</v>
      </c>
      <c r="V44" s="23">
        <f t="shared" si="2"/>
        <v>0</v>
      </c>
      <c r="W44" s="23">
        <f t="shared" si="2"/>
        <v>46051</v>
      </c>
      <c r="X44" s="23">
        <f t="shared" si="2"/>
        <v>0</v>
      </c>
    </row>
    <row r="45" spans="1:24" x14ac:dyDescent="0.25">
      <c r="A45" s="35" t="s">
        <v>168</v>
      </c>
      <c r="B45" s="31">
        <v>0</v>
      </c>
      <c r="C45" s="31">
        <v>12</v>
      </c>
      <c r="D45" s="31">
        <v>2</v>
      </c>
      <c r="E45" s="32">
        <v>46049</v>
      </c>
      <c r="F45" s="31">
        <v>0</v>
      </c>
      <c r="G45" s="31">
        <v>0</v>
      </c>
      <c r="H45" s="31">
        <v>0</v>
      </c>
      <c r="I45" s="31">
        <v>0</v>
      </c>
      <c r="J45" s="31">
        <v>0</v>
      </c>
      <c r="L45">
        <v>42</v>
      </c>
      <c r="M45" s="21" t="str">
        <f t="shared" si="0"/>
        <v>EWM US Equity</v>
      </c>
      <c r="N45" s="21" t="str">
        <f>VLOOKUP($M45,SUMMARY!B:D,2,FALSE)</f>
        <v>MSCI Malaysia ETF</v>
      </c>
      <c r="O45" s="22" t="str">
        <f>VLOOKUP($M45,SUMMARY!$B:$D,3,FALSE)</f>
        <v>ETF</v>
      </c>
      <c r="P45" s="22">
        <f t="shared" si="2"/>
        <v>0</v>
      </c>
      <c r="Q45" s="22">
        <f t="shared" si="2"/>
        <v>12</v>
      </c>
      <c r="R45" s="22">
        <f t="shared" si="2"/>
        <v>2</v>
      </c>
      <c r="S45" s="23">
        <f t="shared" si="2"/>
        <v>46049</v>
      </c>
      <c r="T45" s="23">
        <f t="shared" si="2"/>
        <v>0</v>
      </c>
      <c r="U45" s="23">
        <f t="shared" si="2"/>
        <v>0</v>
      </c>
      <c r="V45" s="23">
        <f t="shared" si="2"/>
        <v>0</v>
      </c>
      <c r="W45" s="23">
        <f t="shared" si="2"/>
        <v>0</v>
      </c>
      <c r="X45" s="23">
        <f t="shared" si="2"/>
        <v>0</v>
      </c>
    </row>
    <row r="46" spans="1:24" x14ac:dyDescent="0.25">
      <c r="A46" s="35" t="s">
        <v>177</v>
      </c>
      <c r="B46" s="31">
        <v>7</v>
      </c>
      <c r="C46" s="31">
        <v>12</v>
      </c>
      <c r="D46" s="31">
        <v>2</v>
      </c>
      <c r="E46" s="32">
        <v>46049</v>
      </c>
      <c r="F46" s="31">
        <v>46050</v>
      </c>
      <c r="G46" s="31">
        <v>0</v>
      </c>
      <c r="H46" s="31">
        <v>0</v>
      </c>
      <c r="I46" s="31">
        <v>46052</v>
      </c>
      <c r="J46" s="31">
        <v>0</v>
      </c>
      <c r="L46">
        <v>43</v>
      </c>
      <c r="M46" s="21" t="str">
        <f t="shared" si="0"/>
        <v>EZA US Equity</v>
      </c>
      <c r="N46" s="21" t="str">
        <f>VLOOKUP($M46,SUMMARY!B:D,2,FALSE)</f>
        <v>MSCI South Africa ETF</v>
      </c>
      <c r="O46" s="22" t="str">
        <f>VLOOKUP($M46,SUMMARY!$B:$D,3,FALSE)</f>
        <v>ETF</v>
      </c>
      <c r="P46" s="22">
        <f t="shared" si="2"/>
        <v>7</v>
      </c>
      <c r="Q46" s="22">
        <f t="shared" si="2"/>
        <v>12</v>
      </c>
      <c r="R46" s="22">
        <f t="shared" si="2"/>
        <v>2</v>
      </c>
      <c r="S46" s="23">
        <f t="shared" si="2"/>
        <v>46049</v>
      </c>
      <c r="T46" s="23">
        <f t="shared" si="2"/>
        <v>46050</v>
      </c>
      <c r="U46" s="23">
        <f t="shared" si="2"/>
        <v>0</v>
      </c>
      <c r="V46" s="23">
        <f t="shared" si="2"/>
        <v>0</v>
      </c>
      <c r="W46" s="23">
        <f t="shared" si="2"/>
        <v>46052</v>
      </c>
      <c r="X46" s="23">
        <f t="shared" si="2"/>
        <v>0</v>
      </c>
    </row>
    <row r="47" spans="1:24" x14ac:dyDescent="0.25">
      <c r="A47" s="35" t="s">
        <v>469</v>
      </c>
      <c r="B47" s="31">
        <v>5</v>
      </c>
      <c r="C47" s="31">
        <v>9</v>
      </c>
      <c r="D47" s="31">
        <v>2</v>
      </c>
      <c r="E47" s="32">
        <v>46049</v>
      </c>
      <c r="F47" s="31">
        <v>0</v>
      </c>
      <c r="G47" s="31">
        <v>0</v>
      </c>
      <c r="H47" s="31">
        <v>45961</v>
      </c>
      <c r="I47" s="31">
        <v>0</v>
      </c>
      <c r="J47" s="31">
        <v>0</v>
      </c>
      <c r="L47">
        <v>44</v>
      </c>
      <c r="M47" s="21" t="str">
        <f t="shared" si="0"/>
        <v>NOKUSD Curncy</v>
      </c>
      <c r="N47" s="21" t="str">
        <f>VLOOKUP($M47,SUMMARY!B:D,2,FALSE)</f>
        <v>NOK/USD</v>
      </c>
      <c r="O47" s="22" t="str">
        <f>VLOOKUP($M47,SUMMARY!$B:$D,3,FALSE)</f>
        <v>CURRENCY</v>
      </c>
      <c r="P47" s="22">
        <f t="shared" si="2"/>
        <v>5</v>
      </c>
      <c r="Q47" s="22">
        <f t="shared" si="2"/>
        <v>9</v>
      </c>
      <c r="R47" s="22">
        <f t="shared" si="2"/>
        <v>2</v>
      </c>
      <c r="S47" s="23">
        <f t="shared" si="2"/>
        <v>46049</v>
      </c>
      <c r="T47" s="23">
        <f t="shared" si="2"/>
        <v>0</v>
      </c>
      <c r="U47" s="23">
        <f t="shared" si="2"/>
        <v>0</v>
      </c>
      <c r="V47" s="23">
        <f t="shared" si="2"/>
        <v>45961</v>
      </c>
      <c r="W47" s="23">
        <f t="shared" si="2"/>
        <v>0</v>
      </c>
      <c r="X47" s="23">
        <f t="shared" si="2"/>
        <v>0</v>
      </c>
    </row>
    <row r="48" spans="1:24" x14ac:dyDescent="0.25">
      <c r="A48" s="35" t="s">
        <v>489</v>
      </c>
      <c r="B48" s="31">
        <v>4</v>
      </c>
      <c r="C48" s="31">
        <v>9</v>
      </c>
      <c r="D48" s="31">
        <v>2</v>
      </c>
      <c r="E48" s="32">
        <v>46049</v>
      </c>
      <c r="F48" s="31">
        <v>0</v>
      </c>
      <c r="G48" s="31">
        <v>0</v>
      </c>
      <c r="H48" s="31">
        <v>45958</v>
      </c>
      <c r="I48" s="31">
        <v>0</v>
      </c>
      <c r="J48" s="31">
        <v>0</v>
      </c>
      <c r="L48">
        <v>45</v>
      </c>
      <c r="M48" s="21" t="str">
        <f t="shared" si="0"/>
        <v>SGDUSD Curncy</v>
      </c>
      <c r="N48" s="21" t="str">
        <f>VLOOKUP($M48,SUMMARY!B:D,2,FALSE)</f>
        <v>SGD/USD</v>
      </c>
      <c r="O48" s="22" t="str">
        <f>VLOOKUP($M48,SUMMARY!$B:$D,3,FALSE)</f>
        <v>CURRENCY</v>
      </c>
      <c r="P48" s="22">
        <f t="shared" si="2"/>
        <v>4</v>
      </c>
      <c r="Q48" s="22">
        <f t="shared" si="2"/>
        <v>9</v>
      </c>
      <c r="R48" s="22">
        <f t="shared" si="2"/>
        <v>2</v>
      </c>
      <c r="S48" s="23">
        <f t="shared" ref="S48:X53" si="3">E48</f>
        <v>46049</v>
      </c>
      <c r="T48" s="23">
        <f t="shared" si="3"/>
        <v>0</v>
      </c>
      <c r="U48" s="23">
        <f t="shared" si="3"/>
        <v>0</v>
      </c>
      <c r="V48" s="23">
        <f t="shared" si="3"/>
        <v>45958</v>
      </c>
      <c r="W48" s="23">
        <f t="shared" si="3"/>
        <v>0</v>
      </c>
      <c r="X48" s="23">
        <f t="shared" si="3"/>
        <v>0</v>
      </c>
    </row>
    <row r="49" spans="1:24" x14ac:dyDescent="0.25">
      <c r="A49" s="35" t="s">
        <v>425</v>
      </c>
      <c r="B49" s="31">
        <v>3</v>
      </c>
      <c r="C49" s="31">
        <v>9</v>
      </c>
      <c r="D49" s="31">
        <v>2</v>
      </c>
      <c r="E49" s="32">
        <v>46049</v>
      </c>
      <c r="F49" s="31">
        <v>0</v>
      </c>
      <c r="G49" s="31">
        <v>0</v>
      </c>
      <c r="H49" s="31">
        <v>0</v>
      </c>
      <c r="I49" s="31">
        <v>0</v>
      </c>
      <c r="J49" s="31">
        <v>0</v>
      </c>
      <c r="L49">
        <v>46</v>
      </c>
      <c r="M49" s="21" t="str">
        <f t="shared" si="0"/>
        <v>CZKUSD Curncy</v>
      </c>
      <c r="N49" s="21" t="str">
        <f>VLOOKUP($M49,SUMMARY!B:D,2,FALSE)</f>
        <v>CZK/USD</v>
      </c>
      <c r="O49" s="22" t="str">
        <f>VLOOKUP($M49,SUMMARY!$B:$D,3,FALSE)</f>
        <v>CURRENCY</v>
      </c>
      <c r="P49" s="22">
        <f t="shared" ref="P49:R53" si="4">B49</f>
        <v>3</v>
      </c>
      <c r="Q49" s="22">
        <f t="shared" si="4"/>
        <v>9</v>
      </c>
      <c r="R49" s="22">
        <f t="shared" si="4"/>
        <v>2</v>
      </c>
      <c r="S49" s="23">
        <f t="shared" si="3"/>
        <v>46049</v>
      </c>
      <c r="T49" s="23">
        <f t="shared" si="3"/>
        <v>0</v>
      </c>
      <c r="U49" s="23">
        <f t="shared" si="3"/>
        <v>0</v>
      </c>
      <c r="V49" s="23">
        <f t="shared" si="3"/>
        <v>0</v>
      </c>
      <c r="W49" s="23">
        <f t="shared" si="3"/>
        <v>0</v>
      </c>
      <c r="X49" s="23">
        <f t="shared" si="3"/>
        <v>0</v>
      </c>
    </row>
    <row r="50" spans="1:24" x14ac:dyDescent="0.25">
      <c r="A50" s="35" t="s">
        <v>321</v>
      </c>
      <c r="B50" s="31">
        <v>6</v>
      </c>
      <c r="C50" s="31">
        <v>9</v>
      </c>
      <c r="D50" s="31">
        <v>2</v>
      </c>
      <c r="E50" s="32">
        <v>46048</v>
      </c>
      <c r="F50" s="31">
        <v>0</v>
      </c>
      <c r="G50" s="31">
        <v>0</v>
      </c>
      <c r="H50" s="31">
        <v>45959</v>
      </c>
      <c r="I50" s="31">
        <v>0</v>
      </c>
      <c r="J50" s="31">
        <v>0</v>
      </c>
      <c r="L50">
        <v>47</v>
      </c>
      <c r="M50" s="21" t="str">
        <f t="shared" si="0"/>
        <v>XLP US Equity</v>
      </c>
      <c r="N50" s="21" t="str">
        <f>VLOOKUP($M50,SUMMARY!B:D,2,FALSE)</f>
        <v>Consumer Staples Select SPDR Fund</v>
      </c>
      <c r="O50" s="22" t="str">
        <f>VLOOKUP($M50,SUMMARY!$B:$D,3,FALSE)</f>
        <v>ETF</v>
      </c>
      <c r="P50" s="22">
        <f t="shared" si="4"/>
        <v>6</v>
      </c>
      <c r="Q50" s="22">
        <f t="shared" si="4"/>
        <v>9</v>
      </c>
      <c r="R50" s="22">
        <f t="shared" si="4"/>
        <v>2</v>
      </c>
      <c r="S50" s="23">
        <f t="shared" si="3"/>
        <v>46048</v>
      </c>
      <c r="T50" s="23">
        <f t="shared" si="3"/>
        <v>0</v>
      </c>
      <c r="U50" s="23">
        <f t="shared" si="3"/>
        <v>0</v>
      </c>
      <c r="V50" s="23">
        <f t="shared" si="3"/>
        <v>45959</v>
      </c>
      <c r="W50" s="23">
        <f t="shared" si="3"/>
        <v>0</v>
      </c>
      <c r="X50" s="23">
        <f t="shared" si="3"/>
        <v>0</v>
      </c>
    </row>
    <row r="51" spans="1:24" x14ac:dyDescent="0.25">
      <c r="A51" s="35" t="s">
        <v>481</v>
      </c>
      <c r="B51" s="31">
        <v>5</v>
      </c>
      <c r="C51" s="31">
        <v>6</v>
      </c>
      <c r="D51" s="31">
        <v>2</v>
      </c>
      <c r="E51" s="32">
        <v>46048</v>
      </c>
      <c r="F51" s="31">
        <v>0</v>
      </c>
      <c r="G51" s="31">
        <v>0</v>
      </c>
      <c r="H51" s="31">
        <v>45958</v>
      </c>
      <c r="I51" s="31">
        <v>46052</v>
      </c>
      <c r="J51" s="31">
        <v>0</v>
      </c>
      <c r="L51">
        <v>48</v>
      </c>
      <c r="M51" s="21" t="str">
        <f t="shared" si="0"/>
        <v>PLNUSD Curncy</v>
      </c>
      <c r="N51" s="21" t="str">
        <f>VLOOKUP($M51,SUMMARY!B:D,2,FALSE)</f>
        <v>PLN/USD</v>
      </c>
      <c r="O51" s="22" t="str">
        <f>VLOOKUP($M51,SUMMARY!$B:$D,3,FALSE)</f>
        <v>CURRENCY</v>
      </c>
      <c r="P51" s="22">
        <f t="shared" si="4"/>
        <v>5</v>
      </c>
      <c r="Q51" s="22">
        <f t="shared" si="4"/>
        <v>6</v>
      </c>
      <c r="R51" s="22">
        <f t="shared" si="4"/>
        <v>2</v>
      </c>
      <c r="S51" s="23">
        <f t="shared" si="3"/>
        <v>46048</v>
      </c>
      <c r="T51" s="23">
        <f t="shared" si="3"/>
        <v>0</v>
      </c>
      <c r="U51" s="23">
        <f t="shared" si="3"/>
        <v>0</v>
      </c>
      <c r="V51" s="23">
        <f t="shared" si="3"/>
        <v>45958</v>
      </c>
      <c r="W51" s="23">
        <f t="shared" si="3"/>
        <v>46052</v>
      </c>
      <c r="X51" s="23">
        <f t="shared" si="3"/>
        <v>0</v>
      </c>
    </row>
    <row r="52" spans="1:24" x14ac:dyDescent="0.25">
      <c r="A52" s="35" t="s">
        <v>409</v>
      </c>
      <c r="B52" s="31">
        <v>4</v>
      </c>
      <c r="C52" s="31">
        <v>6</v>
      </c>
      <c r="D52" s="31">
        <v>2</v>
      </c>
      <c r="E52" s="32">
        <v>46048</v>
      </c>
      <c r="F52" s="31">
        <v>0</v>
      </c>
      <c r="G52" s="31">
        <v>0</v>
      </c>
      <c r="H52" s="31">
        <v>46034</v>
      </c>
      <c r="I52" s="31">
        <v>0</v>
      </c>
      <c r="J52" s="31">
        <v>0</v>
      </c>
      <c r="L52">
        <v>49</v>
      </c>
      <c r="M52" s="21" t="str">
        <f t="shared" si="0"/>
        <v>CHFUSD Curncy</v>
      </c>
      <c r="N52" s="21" t="str">
        <f>VLOOKUP($M52,SUMMARY!B:D,2,FALSE)</f>
        <v>CHF/USD</v>
      </c>
      <c r="O52" s="22" t="str">
        <f>VLOOKUP($M52,SUMMARY!$B:$D,3,FALSE)</f>
        <v>CURRENCY</v>
      </c>
      <c r="P52" s="22">
        <f t="shared" si="4"/>
        <v>4</v>
      </c>
      <c r="Q52" s="22">
        <f t="shared" si="4"/>
        <v>6</v>
      </c>
      <c r="R52" s="22">
        <f t="shared" si="4"/>
        <v>2</v>
      </c>
      <c r="S52" s="23">
        <f t="shared" si="3"/>
        <v>46048</v>
      </c>
      <c r="T52" s="23">
        <f t="shared" si="3"/>
        <v>0</v>
      </c>
      <c r="U52" s="23">
        <f t="shared" si="3"/>
        <v>0</v>
      </c>
      <c r="V52" s="23">
        <f t="shared" si="3"/>
        <v>46034</v>
      </c>
      <c r="W52" s="23">
        <f t="shared" si="3"/>
        <v>0</v>
      </c>
      <c r="X52" s="23">
        <f t="shared" si="3"/>
        <v>0</v>
      </c>
    </row>
    <row r="53" spans="1:24" x14ac:dyDescent="0.25">
      <c r="A53" s="35" t="s">
        <v>397</v>
      </c>
      <c r="B53" s="31">
        <v>5</v>
      </c>
      <c r="C53" s="31">
        <v>9</v>
      </c>
      <c r="D53" s="31">
        <v>2</v>
      </c>
      <c r="E53" s="32">
        <v>46048</v>
      </c>
      <c r="F53" s="31">
        <v>0</v>
      </c>
      <c r="G53" s="31">
        <v>0</v>
      </c>
      <c r="H53" s="31">
        <v>46010</v>
      </c>
      <c r="I53" s="31">
        <v>0</v>
      </c>
      <c r="J53" s="31">
        <v>0</v>
      </c>
      <c r="L53">
        <v>50</v>
      </c>
      <c r="M53" s="21" t="str">
        <f t="shared" si="0"/>
        <v>BRLUSD Curncy</v>
      </c>
      <c r="N53" s="21" t="str">
        <f>VLOOKUP($M53,SUMMARY!B:D,2,FALSE)</f>
        <v>BRL/USD</v>
      </c>
      <c r="O53" s="22" t="str">
        <f>VLOOKUP($M53,SUMMARY!$B:$D,3,FALSE)</f>
        <v>CURRENCY</v>
      </c>
      <c r="P53" s="22">
        <f t="shared" si="4"/>
        <v>5</v>
      </c>
      <c r="Q53" s="22">
        <f t="shared" si="4"/>
        <v>9</v>
      </c>
      <c r="R53" s="22">
        <f t="shared" si="4"/>
        <v>2</v>
      </c>
      <c r="S53" s="23">
        <f t="shared" si="3"/>
        <v>46048</v>
      </c>
      <c r="T53" s="23">
        <f t="shared" si="3"/>
        <v>0</v>
      </c>
      <c r="U53" s="23">
        <f t="shared" si="3"/>
        <v>0</v>
      </c>
      <c r="V53" s="23">
        <f t="shared" si="3"/>
        <v>46010</v>
      </c>
      <c r="W53" s="23">
        <f t="shared" si="3"/>
        <v>0</v>
      </c>
      <c r="X53" s="23">
        <f t="shared" si="3"/>
        <v>0</v>
      </c>
    </row>
    <row r="54" spans="1:24" x14ac:dyDescent="0.25">
      <c r="A54" s="35" t="s">
        <v>256</v>
      </c>
      <c r="B54" s="31">
        <v>5</v>
      </c>
      <c r="C54" s="31">
        <v>9</v>
      </c>
      <c r="D54" s="31">
        <v>4</v>
      </c>
      <c r="E54" s="32">
        <v>46045</v>
      </c>
      <c r="F54" s="31">
        <v>0</v>
      </c>
      <c r="G54" s="31">
        <v>0</v>
      </c>
      <c r="H54" s="31">
        <v>0</v>
      </c>
      <c r="I54" s="31">
        <v>0</v>
      </c>
      <c r="J54" s="31">
        <v>0</v>
      </c>
    </row>
    <row r="55" spans="1:24" x14ac:dyDescent="0.25">
      <c r="A55" s="35" t="s">
        <v>160</v>
      </c>
      <c r="B55" s="31">
        <v>5</v>
      </c>
      <c r="C55" s="31">
        <v>9</v>
      </c>
      <c r="D55" s="31">
        <v>2</v>
      </c>
      <c r="E55" s="32">
        <v>46045</v>
      </c>
      <c r="F55" s="31">
        <v>0</v>
      </c>
      <c r="G55" s="31">
        <v>0</v>
      </c>
      <c r="H55" s="31">
        <v>45961</v>
      </c>
      <c r="I55" s="31">
        <v>0</v>
      </c>
      <c r="J55" s="31">
        <v>0</v>
      </c>
    </row>
    <row r="56" spans="1:24" x14ac:dyDescent="0.25">
      <c r="A56" s="35" t="s">
        <v>176</v>
      </c>
      <c r="B56" s="31">
        <v>4</v>
      </c>
      <c r="C56" s="31">
        <v>9</v>
      </c>
      <c r="D56" s="31">
        <v>2</v>
      </c>
      <c r="E56" s="32">
        <v>46045</v>
      </c>
      <c r="F56" s="31">
        <v>46044</v>
      </c>
      <c r="G56" s="31">
        <v>0</v>
      </c>
      <c r="H56" s="31">
        <v>0</v>
      </c>
      <c r="I56" s="31">
        <v>0</v>
      </c>
      <c r="J56" s="31">
        <v>0</v>
      </c>
    </row>
    <row r="57" spans="1:24" x14ac:dyDescent="0.25">
      <c r="A57" s="35" t="s">
        <v>483</v>
      </c>
      <c r="B57" s="31">
        <v>1</v>
      </c>
      <c r="C57" s="31">
        <v>6</v>
      </c>
      <c r="D57" s="31">
        <v>2</v>
      </c>
      <c r="E57" s="32">
        <v>46044</v>
      </c>
      <c r="F57" s="31">
        <v>0</v>
      </c>
      <c r="G57" s="31">
        <v>0</v>
      </c>
      <c r="H57" s="31">
        <v>45958</v>
      </c>
      <c r="I57" s="31">
        <v>0</v>
      </c>
      <c r="J57" s="31">
        <v>0</v>
      </c>
    </row>
    <row r="58" spans="1:24" x14ac:dyDescent="0.25">
      <c r="A58" s="35" t="s">
        <v>290</v>
      </c>
      <c r="B58" s="31">
        <v>1</v>
      </c>
      <c r="C58" s="31">
        <v>9</v>
      </c>
      <c r="D58" s="31">
        <v>2</v>
      </c>
      <c r="E58" s="32">
        <v>46044</v>
      </c>
      <c r="F58" s="31">
        <v>0</v>
      </c>
      <c r="G58" s="31">
        <v>0</v>
      </c>
      <c r="H58" s="31">
        <v>0</v>
      </c>
      <c r="I58" s="31">
        <v>0</v>
      </c>
      <c r="J58" s="31">
        <v>0</v>
      </c>
    </row>
    <row r="59" spans="1:24" x14ac:dyDescent="0.25">
      <c r="A59" s="35" t="s">
        <v>139</v>
      </c>
      <c r="B59" s="31">
        <v>5</v>
      </c>
      <c r="C59" s="31">
        <v>9</v>
      </c>
      <c r="D59" s="31">
        <v>2</v>
      </c>
      <c r="E59" s="32">
        <v>46044</v>
      </c>
      <c r="F59" s="31">
        <v>46044</v>
      </c>
      <c r="G59" s="31">
        <v>0</v>
      </c>
      <c r="H59" s="31">
        <v>0</v>
      </c>
      <c r="I59" s="31">
        <v>0</v>
      </c>
      <c r="J59" s="31">
        <v>0</v>
      </c>
    </row>
    <row r="60" spans="1:24" x14ac:dyDescent="0.25">
      <c r="A60" s="35" t="s">
        <v>473</v>
      </c>
      <c r="B60" s="31">
        <v>6</v>
      </c>
      <c r="C60" s="31">
        <v>9</v>
      </c>
      <c r="D60" s="31">
        <v>2</v>
      </c>
      <c r="E60" s="32">
        <v>46043</v>
      </c>
      <c r="F60" s="31">
        <v>0</v>
      </c>
      <c r="G60" s="31">
        <v>0</v>
      </c>
      <c r="H60" s="31">
        <v>45966</v>
      </c>
      <c r="I60" s="31">
        <v>46049</v>
      </c>
      <c r="J60" s="31">
        <v>0</v>
      </c>
    </row>
    <row r="61" spans="1:24" x14ac:dyDescent="0.25">
      <c r="A61" s="35" t="s">
        <v>289</v>
      </c>
      <c r="B61" s="31">
        <v>4</v>
      </c>
      <c r="C61" s="31">
        <v>6</v>
      </c>
      <c r="D61" s="31">
        <v>2</v>
      </c>
      <c r="E61" s="32">
        <v>46038</v>
      </c>
      <c r="F61" s="31">
        <v>0</v>
      </c>
      <c r="G61" s="31">
        <v>0</v>
      </c>
      <c r="H61" s="31">
        <v>0</v>
      </c>
      <c r="I61" s="31">
        <v>0</v>
      </c>
      <c r="J61" s="31">
        <v>0</v>
      </c>
    </row>
    <row r="62" spans="1:24" x14ac:dyDescent="0.25">
      <c r="A62" s="35" t="s">
        <v>303</v>
      </c>
      <c r="B62" s="31">
        <v>2</v>
      </c>
      <c r="C62" s="31">
        <v>12</v>
      </c>
      <c r="D62" s="31">
        <v>2</v>
      </c>
      <c r="E62" s="32">
        <v>46037</v>
      </c>
      <c r="F62" s="31">
        <v>46031</v>
      </c>
      <c r="G62" s="31">
        <v>0</v>
      </c>
      <c r="H62" s="31">
        <v>0</v>
      </c>
      <c r="I62" s="31">
        <v>0</v>
      </c>
      <c r="J62" s="31">
        <v>0</v>
      </c>
    </row>
    <row r="63" spans="1:24" x14ac:dyDescent="0.25">
      <c r="A63" s="35" t="s">
        <v>296</v>
      </c>
      <c r="B63" s="31">
        <v>7</v>
      </c>
      <c r="C63" s="31">
        <v>9</v>
      </c>
      <c r="D63" s="31">
        <v>2</v>
      </c>
      <c r="E63" s="32">
        <v>46037</v>
      </c>
      <c r="F63" s="31">
        <v>46038</v>
      </c>
      <c r="G63" s="31">
        <v>0</v>
      </c>
      <c r="H63" s="31">
        <v>0</v>
      </c>
      <c r="I63" s="31">
        <v>46055</v>
      </c>
      <c r="J63" s="31">
        <v>0</v>
      </c>
    </row>
    <row r="64" spans="1:24" x14ac:dyDescent="0.25">
      <c r="A64" s="35" t="s">
        <v>153</v>
      </c>
      <c r="B64" s="31">
        <v>3</v>
      </c>
      <c r="C64" s="31">
        <v>6</v>
      </c>
      <c r="D64" s="31">
        <v>4</v>
      </c>
      <c r="E64" s="32">
        <v>46037</v>
      </c>
      <c r="F64" s="31">
        <v>46044</v>
      </c>
      <c r="G64" s="31">
        <v>0</v>
      </c>
      <c r="H64" s="31">
        <v>0</v>
      </c>
      <c r="I64" s="31">
        <v>46058</v>
      </c>
      <c r="J64" s="31">
        <v>0</v>
      </c>
    </row>
    <row r="65" spans="1:10" x14ac:dyDescent="0.25">
      <c r="A65" s="35" t="s">
        <v>220</v>
      </c>
      <c r="B65" s="31">
        <v>4</v>
      </c>
      <c r="C65" s="31">
        <v>12</v>
      </c>
      <c r="D65" s="31">
        <v>2</v>
      </c>
      <c r="E65" s="32">
        <v>46036</v>
      </c>
      <c r="F65" s="31">
        <v>0</v>
      </c>
      <c r="G65" s="31">
        <v>0</v>
      </c>
      <c r="H65" s="31">
        <v>0</v>
      </c>
      <c r="I65" s="31">
        <v>0</v>
      </c>
      <c r="J65" s="31">
        <v>0</v>
      </c>
    </row>
    <row r="66" spans="1:10" x14ac:dyDescent="0.25">
      <c r="A66" s="35" t="s">
        <v>133</v>
      </c>
      <c r="B66" s="31">
        <v>5</v>
      </c>
      <c r="C66" s="31">
        <v>6</v>
      </c>
      <c r="D66" s="31">
        <v>2</v>
      </c>
      <c r="E66" s="32">
        <v>46036</v>
      </c>
      <c r="F66" s="31">
        <v>0</v>
      </c>
      <c r="G66" s="31">
        <v>0</v>
      </c>
      <c r="H66" s="31">
        <v>45958</v>
      </c>
      <c r="I66" s="31">
        <v>0</v>
      </c>
      <c r="J66" s="31">
        <v>0</v>
      </c>
    </row>
    <row r="67" spans="1:10" x14ac:dyDescent="0.25">
      <c r="A67" s="35" t="s">
        <v>317</v>
      </c>
      <c r="B67" s="31">
        <v>4</v>
      </c>
      <c r="C67" s="31">
        <v>9</v>
      </c>
      <c r="D67" s="31">
        <v>2</v>
      </c>
      <c r="E67" s="32">
        <v>46035</v>
      </c>
      <c r="F67" s="31">
        <v>0</v>
      </c>
      <c r="G67" s="31">
        <v>0</v>
      </c>
      <c r="H67" s="31">
        <v>0</v>
      </c>
      <c r="I67" s="31">
        <v>0</v>
      </c>
      <c r="J67" s="31">
        <v>0</v>
      </c>
    </row>
    <row r="68" spans="1:10" x14ac:dyDescent="0.25">
      <c r="A68" s="35" t="s">
        <v>180</v>
      </c>
      <c r="B68" s="31">
        <v>4</v>
      </c>
      <c r="C68" s="31">
        <v>9</v>
      </c>
      <c r="D68" s="31">
        <v>2</v>
      </c>
      <c r="E68" s="32">
        <v>46035</v>
      </c>
      <c r="F68" s="31">
        <v>0</v>
      </c>
      <c r="G68" s="31">
        <v>0</v>
      </c>
      <c r="H68" s="31">
        <v>0</v>
      </c>
      <c r="I68" s="31">
        <v>0</v>
      </c>
      <c r="J68" s="31">
        <v>0</v>
      </c>
    </row>
    <row r="69" spans="1:10" x14ac:dyDescent="0.25">
      <c r="A69" s="35" t="s">
        <v>461</v>
      </c>
      <c r="B69" s="31">
        <v>4</v>
      </c>
      <c r="C69" s="31">
        <v>6</v>
      </c>
      <c r="D69" s="31">
        <v>2</v>
      </c>
      <c r="E69" s="32">
        <v>46034</v>
      </c>
      <c r="F69" s="31">
        <v>0</v>
      </c>
      <c r="G69" s="31">
        <v>0</v>
      </c>
      <c r="H69" s="31">
        <v>45958</v>
      </c>
      <c r="I69" s="31">
        <v>46051</v>
      </c>
      <c r="J69" s="31">
        <v>0</v>
      </c>
    </row>
    <row r="70" spans="1:10" x14ac:dyDescent="0.25">
      <c r="A70" s="35" t="s">
        <v>314</v>
      </c>
      <c r="B70" s="31">
        <v>4</v>
      </c>
      <c r="C70" s="31">
        <v>6</v>
      </c>
      <c r="D70" s="31">
        <v>2</v>
      </c>
      <c r="E70" s="32">
        <v>46034</v>
      </c>
      <c r="F70" s="31">
        <v>0</v>
      </c>
      <c r="G70" s="31">
        <v>0</v>
      </c>
      <c r="H70" s="31">
        <v>45958</v>
      </c>
      <c r="I70" s="31">
        <v>0</v>
      </c>
      <c r="J70" s="31">
        <v>0</v>
      </c>
    </row>
    <row r="71" spans="1:10" x14ac:dyDescent="0.25">
      <c r="A71" s="35" t="s">
        <v>413</v>
      </c>
      <c r="B71" s="31">
        <v>2</v>
      </c>
      <c r="C71" s="31">
        <v>6</v>
      </c>
      <c r="D71" s="31">
        <v>2</v>
      </c>
      <c r="E71" s="32">
        <v>46034</v>
      </c>
      <c r="F71" s="31">
        <v>0</v>
      </c>
      <c r="G71" s="31">
        <v>0</v>
      </c>
      <c r="H71" s="31">
        <v>0</v>
      </c>
      <c r="I71" s="31">
        <v>0</v>
      </c>
      <c r="J71" s="31">
        <v>0</v>
      </c>
    </row>
    <row r="72" spans="1:10" x14ac:dyDescent="0.25">
      <c r="A72" s="35" t="s">
        <v>254</v>
      </c>
      <c r="B72" s="31">
        <v>5</v>
      </c>
      <c r="C72" s="31">
        <v>9</v>
      </c>
      <c r="D72" s="31">
        <v>2</v>
      </c>
      <c r="E72" s="32">
        <v>46031</v>
      </c>
      <c r="F72" s="31">
        <v>46059</v>
      </c>
      <c r="G72" s="31">
        <v>0</v>
      </c>
      <c r="H72" s="31">
        <v>0</v>
      </c>
      <c r="I72" s="31">
        <v>0</v>
      </c>
      <c r="J72" s="31">
        <v>0</v>
      </c>
    </row>
    <row r="73" spans="1:10" x14ac:dyDescent="0.25">
      <c r="A73" s="35" t="s">
        <v>219</v>
      </c>
      <c r="B73" s="31">
        <v>-1</v>
      </c>
      <c r="C73" s="31">
        <v>9</v>
      </c>
      <c r="D73" s="31">
        <v>6</v>
      </c>
      <c r="E73" s="32">
        <v>46031</v>
      </c>
      <c r="F73" s="31">
        <v>0</v>
      </c>
      <c r="G73" s="31">
        <v>0</v>
      </c>
      <c r="H73" s="31">
        <v>0</v>
      </c>
      <c r="I73" s="31">
        <v>0</v>
      </c>
      <c r="J73" s="31">
        <v>0</v>
      </c>
    </row>
    <row r="74" spans="1:10" x14ac:dyDescent="0.25">
      <c r="A74" s="35" t="s">
        <v>268</v>
      </c>
      <c r="B74" s="31">
        <v>2</v>
      </c>
      <c r="C74" s="31">
        <v>9</v>
      </c>
      <c r="D74" s="31">
        <v>2</v>
      </c>
      <c r="E74" s="32">
        <v>46031</v>
      </c>
      <c r="F74" s="31">
        <v>0</v>
      </c>
      <c r="G74" s="31">
        <v>0</v>
      </c>
      <c r="H74" s="31">
        <v>45958</v>
      </c>
      <c r="I74" s="31">
        <v>0</v>
      </c>
      <c r="J74" s="31">
        <v>0</v>
      </c>
    </row>
    <row r="75" spans="1:10" x14ac:dyDescent="0.25">
      <c r="A75" s="35" t="s">
        <v>163</v>
      </c>
      <c r="B75" s="31">
        <v>4</v>
      </c>
      <c r="C75" s="31">
        <v>9</v>
      </c>
      <c r="D75" s="31">
        <v>2</v>
      </c>
      <c r="E75" s="32">
        <v>46031</v>
      </c>
      <c r="F75" s="31">
        <v>0</v>
      </c>
      <c r="G75" s="31">
        <v>0</v>
      </c>
      <c r="H75" s="31">
        <v>0</v>
      </c>
      <c r="I75" s="31">
        <v>0</v>
      </c>
      <c r="J75" s="31">
        <v>0</v>
      </c>
    </row>
    <row r="76" spans="1:10" x14ac:dyDescent="0.25">
      <c r="A76" s="35" t="s">
        <v>99</v>
      </c>
      <c r="B76" s="31">
        <v>5</v>
      </c>
      <c r="C76" s="31">
        <v>12</v>
      </c>
      <c r="D76" s="31">
        <v>2</v>
      </c>
      <c r="E76" s="32">
        <v>46031</v>
      </c>
      <c r="F76" s="31">
        <v>46043</v>
      </c>
      <c r="G76" s="31">
        <v>0</v>
      </c>
      <c r="H76" s="31">
        <v>0</v>
      </c>
      <c r="I76" s="31">
        <v>0</v>
      </c>
      <c r="J76" s="31">
        <v>0</v>
      </c>
    </row>
    <row r="77" spans="1:10" x14ac:dyDescent="0.25">
      <c r="A77" s="35" t="s">
        <v>237</v>
      </c>
      <c r="B77" s="31">
        <v>2</v>
      </c>
      <c r="C77" s="31">
        <v>6</v>
      </c>
      <c r="D77" s="31">
        <v>2</v>
      </c>
      <c r="E77" s="32">
        <v>46031</v>
      </c>
      <c r="F77" s="31">
        <v>0</v>
      </c>
      <c r="G77" s="31">
        <v>0</v>
      </c>
      <c r="H77" s="31">
        <v>0</v>
      </c>
      <c r="I77" s="31">
        <v>0</v>
      </c>
      <c r="J77" s="31">
        <v>0</v>
      </c>
    </row>
    <row r="78" spans="1:10" x14ac:dyDescent="0.25">
      <c r="A78" s="35" t="s">
        <v>250</v>
      </c>
      <c r="B78" s="31">
        <v>2</v>
      </c>
      <c r="C78" s="31">
        <v>9</v>
      </c>
      <c r="D78" s="31">
        <v>2</v>
      </c>
      <c r="E78" s="32">
        <v>46031</v>
      </c>
      <c r="F78" s="31">
        <v>0</v>
      </c>
      <c r="G78" s="31">
        <v>0</v>
      </c>
      <c r="H78" s="31">
        <v>45958</v>
      </c>
      <c r="I78" s="31">
        <v>0</v>
      </c>
      <c r="J78" s="31">
        <v>0</v>
      </c>
    </row>
    <row r="79" spans="1:10" x14ac:dyDescent="0.25">
      <c r="A79" s="35" t="s">
        <v>207</v>
      </c>
      <c r="B79" s="31">
        <v>6</v>
      </c>
      <c r="C79" s="31">
        <v>9</v>
      </c>
      <c r="D79" s="31">
        <v>2</v>
      </c>
      <c r="E79" s="32">
        <v>46031</v>
      </c>
      <c r="F79" s="31">
        <v>0</v>
      </c>
      <c r="G79" s="31">
        <v>0</v>
      </c>
      <c r="H79" s="31">
        <v>45964</v>
      </c>
      <c r="I79" s="31">
        <v>0</v>
      </c>
      <c r="J79" s="31">
        <v>0</v>
      </c>
    </row>
    <row r="80" spans="1:10" x14ac:dyDescent="0.25">
      <c r="A80" s="35" t="s">
        <v>270</v>
      </c>
      <c r="B80" s="31">
        <v>5</v>
      </c>
      <c r="C80" s="31">
        <v>6</v>
      </c>
      <c r="D80" s="31">
        <v>6</v>
      </c>
      <c r="E80" s="32">
        <v>46030</v>
      </c>
      <c r="F80" s="31">
        <v>46031</v>
      </c>
      <c r="G80" s="31">
        <v>0</v>
      </c>
      <c r="H80" s="31">
        <v>0</v>
      </c>
      <c r="I80" s="31">
        <v>0</v>
      </c>
      <c r="J80" s="31">
        <v>0</v>
      </c>
    </row>
    <row r="81" spans="1:10" x14ac:dyDescent="0.25">
      <c r="A81" s="35" t="s">
        <v>216</v>
      </c>
      <c r="B81" s="31">
        <v>5</v>
      </c>
      <c r="C81" s="31">
        <v>12</v>
      </c>
      <c r="D81" s="31">
        <v>4</v>
      </c>
      <c r="E81" s="32">
        <v>46030</v>
      </c>
      <c r="F81" s="31">
        <v>0</v>
      </c>
      <c r="G81" s="31">
        <v>0</v>
      </c>
      <c r="H81" s="31">
        <v>0</v>
      </c>
      <c r="I81" s="31">
        <v>0</v>
      </c>
      <c r="J81" s="31">
        <v>0</v>
      </c>
    </row>
    <row r="82" spans="1:10" x14ac:dyDescent="0.25">
      <c r="A82" s="35" t="s">
        <v>263</v>
      </c>
      <c r="B82" s="31">
        <v>7</v>
      </c>
      <c r="C82" s="31">
        <v>9</v>
      </c>
      <c r="D82" s="31">
        <v>2</v>
      </c>
      <c r="E82" s="32">
        <v>46029</v>
      </c>
      <c r="F82" s="31">
        <v>46029</v>
      </c>
      <c r="G82" s="31">
        <v>0</v>
      </c>
      <c r="H82" s="31">
        <v>0</v>
      </c>
      <c r="I82" s="31">
        <v>46052</v>
      </c>
      <c r="J82" s="31">
        <v>0</v>
      </c>
    </row>
    <row r="83" spans="1:10" x14ac:dyDescent="0.25">
      <c r="A83" s="35" t="s">
        <v>213</v>
      </c>
      <c r="B83" s="31">
        <v>2</v>
      </c>
      <c r="C83" s="31">
        <v>9</v>
      </c>
      <c r="D83" s="31">
        <v>2</v>
      </c>
      <c r="E83" s="32">
        <v>46029</v>
      </c>
      <c r="F83" s="31">
        <v>0</v>
      </c>
      <c r="G83" s="31">
        <v>0</v>
      </c>
      <c r="H83" s="31">
        <v>45958</v>
      </c>
      <c r="I83" s="31">
        <v>0</v>
      </c>
      <c r="J83" s="31">
        <v>0</v>
      </c>
    </row>
    <row r="84" spans="1:10" x14ac:dyDescent="0.25">
      <c r="A84" s="35" t="s">
        <v>330</v>
      </c>
      <c r="B84" s="31">
        <v>-1</v>
      </c>
      <c r="C84" s="31">
        <v>6</v>
      </c>
      <c r="D84" s="31">
        <v>6</v>
      </c>
      <c r="E84" s="32">
        <v>46029</v>
      </c>
      <c r="F84" s="31">
        <v>0</v>
      </c>
      <c r="G84" s="31">
        <v>0</v>
      </c>
      <c r="H84" s="31">
        <v>45961</v>
      </c>
      <c r="I84" s="31">
        <v>0</v>
      </c>
      <c r="J84" s="31">
        <v>0</v>
      </c>
    </row>
    <row r="85" spans="1:10" x14ac:dyDescent="0.25">
      <c r="A85" s="35" t="s">
        <v>148</v>
      </c>
      <c r="B85" s="31">
        <v>3</v>
      </c>
      <c r="C85" s="31">
        <v>12</v>
      </c>
      <c r="D85" s="31">
        <v>2</v>
      </c>
      <c r="E85" s="32">
        <v>46029</v>
      </c>
      <c r="F85" s="31">
        <v>46051</v>
      </c>
      <c r="G85" s="31">
        <v>0</v>
      </c>
      <c r="H85" s="31">
        <v>0</v>
      </c>
      <c r="I85" s="31">
        <v>0</v>
      </c>
      <c r="J85" s="31">
        <v>0</v>
      </c>
    </row>
    <row r="86" spans="1:10" x14ac:dyDescent="0.25">
      <c r="A86" s="35" t="s">
        <v>115</v>
      </c>
      <c r="B86" s="31">
        <v>5</v>
      </c>
      <c r="C86" s="31">
        <v>9</v>
      </c>
      <c r="D86" s="31">
        <v>6</v>
      </c>
      <c r="E86" s="32">
        <v>46029</v>
      </c>
      <c r="F86" s="31">
        <v>46034</v>
      </c>
      <c r="G86" s="31">
        <v>0</v>
      </c>
      <c r="H86" s="31">
        <v>0</v>
      </c>
      <c r="I86" s="31">
        <v>0</v>
      </c>
      <c r="J86" s="31">
        <v>0</v>
      </c>
    </row>
    <row r="87" spans="1:10" x14ac:dyDescent="0.25">
      <c r="A87" s="35" t="s">
        <v>218</v>
      </c>
      <c r="B87" s="31">
        <v>5</v>
      </c>
      <c r="C87" s="31">
        <v>6</v>
      </c>
      <c r="D87" s="31">
        <v>2</v>
      </c>
      <c r="E87" s="32">
        <v>46029</v>
      </c>
      <c r="F87" s="31">
        <v>0</v>
      </c>
      <c r="G87" s="31">
        <v>0</v>
      </c>
      <c r="H87" s="31">
        <v>0</v>
      </c>
      <c r="I87" s="31">
        <v>45996</v>
      </c>
      <c r="J87" s="31">
        <v>0</v>
      </c>
    </row>
    <row r="88" spans="1:10" x14ac:dyDescent="0.25">
      <c r="A88" s="35" t="s">
        <v>291</v>
      </c>
      <c r="B88" s="31">
        <v>5</v>
      </c>
      <c r="C88" s="31">
        <v>12</v>
      </c>
      <c r="D88" s="31">
        <v>2</v>
      </c>
      <c r="E88" s="32">
        <v>46028</v>
      </c>
      <c r="F88" s="31">
        <v>46029</v>
      </c>
      <c r="G88" s="31">
        <v>0</v>
      </c>
      <c r="H88" s="31">
        <v>0</v>
      </c>
      <c r="I88" s="31">
        <v>0</v>
      </c>
      <c r="J88" s="31">
        <v>0</v>
      </c>
    </row>
    <row r="89" spans="1:10" x14ac:dyDescent="0.25">
      <c r="A89" s="35" t="s">
        <v>111</v>
      </c>
      <c r="B89" s="31">
        <v>5</v>
      </c>
      <c r="C89" s="31">
        <v>6</v>
      </c>
      <c r="D89" s="31">
        <v>6</v>
      </c>
      <c r="E89" s="32">
        <v>46028</v>
      </c>
      <c r="F89" s="31">
        <v>46031</v>
      </c>
      <c r="G89" s="31">
        <v>0</v>
      </c>
      <c r="H89" s="31">
        <v>0</v>
      </c>
      <c r="I89" s="31">
        <v>0</v>
      </c>
      <c r="J89" s="31">
        <v>0</v>
      </c>
    </row>
    <row r="90" spans="1:10" x14ac:dyDescent="0.25">
      <c r="A90" s="35" t="s">
        <v>512</v>
      </c>
      <c r="B90" s="31">
        <v>6</v>
      </c>
      <c r="C90" s="31">
        <v>9</v>
      </c>
      <c r="D90" s="31">
        <v>4</v>
      </c>
      <c r="E90" s="32">
        <v>46028</v>
      </c>
      <c r="F90" s="31">
        <v>0</v>
      </c>
      <c r="G90" s="31">
        <v>0</v>
      </c>
      <c r="H90" s="31">
        <v>0</v>
      </c>
      <c r="I90" s="31">
        <v>46041</v>
      </c>
      <c r="J90" s="31">
        <v>0</v>
      </c>
    </row>
    <row r="91" spans="1:10" x14ac:dyDescent="0.25">
      <c r="A91" s="35" t="s">
        <v>326</v>
      </c>
      <c r="B91" s="31">
        <v>7</v>
      </c>
      <c r="C91" s="31">
        <v>6</v>
      </c>
      <c r="D91" s="31">
        <v>2</v>
      </c>
      <c r="E91" s="32">
        <v>46028</v>
      </c>
      <c r="F91" s="31">
        <v>46031</v>
      </c>
      <c r="G91" s="31">
        <v>0</v>
      </c>
      <c r="H91" s="31">
        <v>0</v>
      </c>
      <c r="I91" s="31">
        <v>46052</v>
      </c>
      <c r="J91" s="31">
        <v>0</v>
      </c>
    </row>
    <row r="92" spans="1:10" x14ac:dyDescent="0.25">
      <c r="A92" s="35" t="s">
        <v>360</v>
      </c>
      <c r="B92" s="31">
        <v>5</v>
      </c>
      <c r="C92" s="31">
        <v>6</v>
      </c>
      <c r="D92" s="31">
        <v>2</v>
      </c>
      <c r="E92" s="32">
        <v>46028</v>
      </c>
      <c r="F92" s="31">
        <v>0</v>
      </c>
      <c r="G92" s="31">
        <v>0</v>
      </c>
      <c r="H92" s="31">
        <v>0</v>
      </c>
      <c r="I92" s="31">
        <v>46020</v>
      </c>
      <c r="J92" s="31">
        <v>0</v>
      </c>
    </row>
    <row r="93" spans="1:10" x14ac:dyDescent="0.25">
      <c r="A93" s="35" t="s">
        <v>257</v>
      </c>
      <c r="B93" s="31">
        <v>5</v>
      </c>
      <c r="C93" s="31">
        <v>9</v>
      </c>
      <c r="D93" s="31">
        <v>4</v>
      </c>
      <c r="E93" s="32">
        <v>46028</v>
      </c>
      <c r="F93" s="31">
        <v>46028</v>
      </c>
      <c r="G93" s="31">
        <v>0</v>
      </c>
      <c r="H93" s="31">
        <v>0</v>
      </c>
      <c r="I93" s="31">
        <v>0</v>
      </c>
      <c r="J93" s="31">
        <v>0</v>
      </c>
    </row>
    <row r="94" spans="1:10" x14ac:dyDescent="0.25">
      <c r="A94" s="35" t="s">
        <v>205</v>
      </c>
      <c r="B94" s="31">
        <v>3</v>
      </c>
      <c r="C94" s="31">
        <v>9</v>
      </c>
      <c r="D94" s="31">
        <v>2</v>
      </c>
      <c r="E94" s="32">
        <v>46028</v>
      </c>
      <c r="F94" s="31">
        <v>46059</v>
      </c>
      <c r="G94" s="31">
        <v>0</v>
      </c>
      <c r="H94" s="31">
        <v>0</v>
      </c>
      <c r="I94" s="31">
        <v>0</v>
      </c>
      <c r="J94" s="31">
        <v>0</v>
      </c>
    </row>
    <row r="95" spans="1:10" x14ac:dyDescent="0.25">
      <c r="A95" s="35" t="s">
        <v>102</v>
      </c>
      <c r="B95" s="31">
        <v>7</v>
      </c>
      <c r="C95" s="31">
        <v>9</v>
      </c>
      <c r="D95" s="31">
        <v>2</v>
      </c>
      <c r="E95" s="32">
        <v>46028</v>
      </c>
      <c r="F95" s="31">
        <v>0</v>
      </c>
      <c r="G95" s="31">
        <v>0</v>
      </c>
      <c r="H95" s="31">
        <v>0</v>
      </c>
      <c r="I95" s="31">
        <v>46055</v>
      </c>
      <c r="J95" s="31">
        <v>0</v>
      </c>
    </row>
    <row r="96" spans="1:10" x14ac:dyDescent="0.25">
      <c r="A96" s="35" t="s">
        <v>511</v>
      </c>
      <c r="B96" s="31">
        <v>3</v>
      </c>
      <c r="C96" s="31">
        <v>12</v>
      </c>
      <c r="D96" s="31">
        <v>2</v>
      </c>
      <c r="E96" s="32">
        <v>46028</v>
      </c>
      <c r="F96" s="31">
        <v>46028</v>
      </c>
      <c r="G96" s="31">
        <v>0</v>
      </c>
      <c r="H96" s="31">
        <v>0</v>
      </c>
      <c r="I96" s="31">
        <v>0</v>
      </c>
      <c r="J96" s="31">
        <v>0</v>
      </c>
    </row>
    <row r="97" spans="1:10" x14ac:dyDescent="0.25">
      <c r="A97" s="35" t="s">
        <v>523</v>
      </c>
      <c r="B97" s="31">
        <v>3</v>
      </c>
      <c r="C97" s="31">
        <v>6</v>
      </c>
      <c r="D97" s="31">
        <v>2</v>
      </c>
      <c r="E97" s="32">
        <v>46027</v>
      </c>
      <c r="F97" s="31">
        <v>0</v>
      </c>
      <c r="G97" s="31">
        <v>0</v>
      </c>
      <c r="H97" s="31">
        <v>45959</v>
      </c>
      <c r="I97" s="31">
        <v>0</v>
      </c>
      <c r="J97" s="31">
        <v>0</v>
      </c>
    </row>
    <row r="98" spans="1:10" x14ac:dyDescent="0.25">
      <c r="A98" s="35" t="s">
        <v>419</v>
      </c>
      <c r="B98" s="31">
        <v>0</v>
      </c>
      <c r="C98" s="31">
        <v>6</v>
      </c>
      <c r="D98" s="31">
        <v>2</v>
      </c>
      <c r="E98" s="32">
        <v>46027</v>
      </c>
      <c r="F98" s="31">
        <v>0</v>
      </c>
      <c r="G98" s="31">
        <v>0</v>
      </c>
      <c r="H98" s="31">
        <v>45958</v>
      </c>
      <c r="I98" s="31">
        <v>0</v>
      </c>
      <c r="J98" s="31">
        <v>0</v>
      </c>
    </row>
    <row r="99" spans="1:10" x14ac:dyDescent="0.25">
      <c r="A99" s="35" t="s">
        <v>518</v>
      </c>
      <c r="B99" s="31">
        <v>7</v>
      </c>
      <c r="C99" s="31">
        <v>9</v>
      </c>
      <c r="D99" s="31">
        <v>2</v>
      </c>
      <c r="E99" s="32">
        <v>46024</v>
      </c>
      <c r="F99" s="31">
        <v>46028</v>
      </c>
      <c r="G99" s="31">
        <v>0</v>
      </c>
      <c r="H99" s="31">
        <v>0</v>
      </c>
      <c r="I99" s="31">
        <v>0</v>
      </c>
      <c r="J99" s="31">
        <v>0</v>
      </c>
    </row>
    <row r="100" spans="1:10" x14ac:dyDescent="0.25">
      <c r="A100" s="35" t="s">
        <v>485</v>
      </c>
      <c r="B100" s="31">
        <v>0</v>
      </c>
      <c r="C100" s="31">
        <v>6</v>
      </c>
      <c r="D100" s="31">
        <v>2</v>
      </c>
      <c r="E100" s="32">
        <v>46015</v>
      </c>
      <c r="F100" s="31">
        <v>0</v>
      </c>
      <c r="G100" s="31">
        <v>0</v>
      </c>
      <c r="H100" s="31">
        <v>0</v>
      </c>
      <c r="I100" s="31">
        <v>0</v>
      </c>
      <c r="J100" s="31">
        <v>0</v>
      </c>
    </row>
    <row r="101" spans="1:10" x14ac:dyDescent="0.25">
      <c r="A101" s="35" t="s">
        <v>192</v>
      </c>
      <c r="B101" s="31">
        <v>3</v>
      </c>
      <c r="C101" s="31">
        <v>6</v>
      </c>
      <c r="D101" s="31">
        <v>2</v>
      </c>
      <c r="E101" s="32">
        <v>46014</v>
      </c>
      <c r="F101" s="31">
        <v>46035</v>
      </c>
      <c r="G101" s="31">
        <v>0</v>
      </c>
      <c r="H101" s="31">
        <v>0</v>
      </c>
      <c r="I101" s="31">
        <v>46052</v>
      </c>
      <c r="J101" s="31">
        <v>0</v>
      </c>
    </row>
    <row r="102" spans="1:10" x14ac:dyDescent="0.25">
      <c r="A102" s="35" t="s">
        <v>190</v>
      </c>
      <c r="B102" s="31">
        <v>3</v>
      </c>
      <c r="C102" s="31">
        <v>6</v>
      </c>
      <c r="D102" s="31">
        <v>2</v>
      </c>
      <c r="E102" s="32">
        <v>46014</v>
      </c>
      <c r="F102" s="31">
        <v>46035</v>
      </c>
      <c r="G102" s="31">
        <v>0</v>
      </c>
      <c r="H102" s="31">
        <v>0</v>
      </c>
      <c r="I102" s="31">
        <v>46052</v>
      </c>
      <c r="J102" s="31">
        <v>0</v>
      </c>
    </row>
    <row r="103" spans="1:10" x14ac:dyDescent="0.25">
      <c r="A103" s="35" t="s">
        <v>199</v>
      </c>
      <c r="B103" s="31">
        <v>3</v>
      </c>
      <c r="C103" s="31">
        <v>6</v>
      </c>
      <c r="D103" s="31">
        <v>2</v>
      </c>
      <c r="E103" s="32">
        <v>46014</v>
      </c>
      <c r="F103" s="31">
        <v>46035</v>
      </c>
      <c r="G103" s="31">
        <v>0</v>
      </c>
      <c r="H103" s="31">
        <v>0</v>
      </c>
      <c r="I103" s="31">
        <v>46052</v>
      </c>
      <c r="J103" s="31">
        <v>0</v>
      </c>
    </row>
    <row r="104" spans="1:10" x14ac:dyDescent="0.25">
      <c r="A104" s="35" t="s">
        <v>417</v>
      </c>
      <c r="B104" s="31">
        <v>1</v>
      </c>
      <c r="C104" s="31">
        <v>6</v>
      </c>
      <c r="D104" s="31">
        <v>6</v>
      </c>
      <c r="E104" s="32">
        <v>46010</v>
      </c>
      <c r="F104" s="31">
        <v>0</v>
      </c>
      <c r="G104" s="31">
        <v>0</v>
      </c>
      <c r="H104" s="31">
        <v>0</v>
      </c>
      <c r="I104" s="31">
        <v>46045</v>
      </c>
      <c r="J104" s="31">
        <v>0</v>
      </c>
    </row>
    <row r="105" spans="1:10" x14ac:dyDescent="0.25">
      <c r="A105" s="35" t="s">
        <v>401</v>
      </c>
      <c r="B105" s="31">
        <v>-1</v>
      </c>
      <c r="C105" s="31">
        <v>6</v>
      </c>
      <c r="D105" s="31">
        <v>6</v>
      </c>
      <c r="E105" s="32">
        <v>46010</v>
      </c>
      <c r="F105" s="31">
        <v>0</v>
      </c>
      <c r="G105" s="31">
        <v>0</v>
      </c>
      <c r="H105" s="31">
        <v>0</v>
      </c>
      <c r="I105" s="31">
        <v>0</v>
      </c>
      <c r="J105" s="31">
        <v>0</v>
      </c>
    </row>
    <row r="106" spans="1:10" x14ac:dyDescent="0.25">
      <c r="A106" s="35" t="s">
        <v>325</v>
      </c>
      <c r="B106" s="31">
        <v>-1</v>
      </c>
      <c r="C106" s="31">
        <v>9</v>
      </c>
      <c r="D106" s="31">
        <v>6</v>
      </c>
      <c r="E106" s="32">
        <v>46006</v>
      </c>
      <c r="F106" s="31">
        <v>0</v>
      </c>
      <c r="G106" s="31">
        <v>0</v>
      </c>
      <c r="H106" s="31">
        <v>0</v>
      </c>
      <c r="I106" s="31">
        <v>0</v>
      </c>
      <c r="J106" s="31">
        <v>0</v>
      </c>
    </row>
    <row r="107" spans="1:10" x14ac:dyDescent="0.25">
      <c r="A107" s="35" t="s">
        <v>493</v>
      </c>
      <c r="B107" s="31">
        <v>-1</v>
      </c>
      <c r="C107" s="31">
        <v>12</v>
      </c>
      <c r="D107" s="31">
        <v>2</v>
      </c>
      <c r="E107" s="32">
        <v>46006</v>
      </c>
      <c r="F107" s="31">
        <v>0</v>
      </c>
      <c r="G107" s="31">
        <v>0</v>
      </c>
      <c r="H107" s="31">
        <v>45958</v>
      </c>
      <c r="I107" s="31">
        <v>46020</v>
      </c>
      <c r="J107" s="31">
        <v>0</v>
      </c>
    </row>
    <row r="108" spans="1:10" x14ac:dyDescent="0.25">
      <c r="A108" s="35" t="s">
        <v>189</v>
      </c>
      <c r="B108" s="31">
        <v>7</v>
      </c>
      <c r="C108" s="31">
        <v>9</v>
      </c>
      <c r="D108" s="31">
        <v>2</v>
      </c>
      <c r="E108" s="32">
        <v>46003</v>
      </c>
      <c r="F108" s="31">
        <v>46003</v>
      </c>
      <c r="G108" s="31">
        <v>0</v>
      </c>
      <c r="H108" s="31">
        <v>0</v>
      </c>
      <c r="I108" s="31">
        <v>46052</v>
      </c>
      <c r="J108" s="31">
        <v>0</v>
      </c>
    </row>
    <row r="109" spans="1:10" x14ac:dyDescent="0.25">
      <c r="A109" s="35" t="s">
        <v>188</v>
      </c>
      <c r="B109" s="31">
        <v>7</v>
      </c>
      <c r="C109" s="31">
        <v>9</v>
      </c>
      <c r="D109" s="31">
        <v>2</v>
      </c>
      <c r="E109" s="32">
        <v>46003</v>
      </c>
      <c r="F109" s="31">
        <v>46010</v>
      </c>
      <c r="G109" s="31">
        <v>0</v>
      </c>
      <c r="H109" s="31">
        <v>0</v>
      </c>
      <c r="I109" s="31">
        <v>46052</v>
      </c>
      <c r="J109" s="31">
        <v>0</v>
      </c>
    </row>
    <row r="110" spans="1:10" x14ac:dyDescent="0.25">
      <c r="A110" s="35" t="s">
        <v>370</v>
      </c>
      <c r="B110" s="31">
        <v>3</v>
      </c>
      <c r="C110" s="31">
        <v>9</v>
      </c>
      <c r="D110" s="31">
        <v>6</v>
      </c>
      <c r="E110" s="32">
        <v>46003</v>
      </c>
      <c r="F110" s="31">
        <v>45946</v>
      </c>
      <c r="G110" s="31">
        <v>0</v>
      </c>
      <c r="H110" s="31">
        <v>0</v>
      </c>
      <c r="I110" s="31">
        <v>46049</v>
      </c>
      <c r="J110" s="31">
        <v>0</v>
      </c>
    </row>
    <row r="111" spans="1:10" x14ac:dyDescent="0.25">
      <c r="A111" s="35" t="s">
        <v>318</v>
      </c>
      <c r="B111" s="31">
        <v>-1</v>
      </c>
      <c r="C111" s="31">
        <v>6</v>
      </c>
      <c r="D111" s="31">
        <v>6</v>
      </c>
      <c r="E111" s="32">
        <v>46003</v>
      </c>
      <c r="F111" s="31">
        <v>0</v>
      </c>
      <c r="G111" s="31">
        <v>0</v>
      </c>
      <c r="H111" s="31">
        <v>0</v>
      </c>
      <c r="I111" s="31">
        <v>0</v>
      </c>
      <c r="J111" s="31">
        <v>0</v>
      </c>
    </row>
    <row r="112" spans="1:10" x14ac:dyDescent="0.25">
      <c r="A112" s="35" t="s">
        <v>271</v>
      </c>
      <c r="B112" s="31">
        <v>7</v>
      </c>
      <c r="C112" s="31">
        <v>9</v>
      </c>
      <c r="D112" s="31">
        <v>2</v>
      </c>
      <c r="E112" s="32">
        <v>46003</v>
      </c>
      <c r="F112" s="31">
        <v>46003</v>
      </c>
      <c r="G112" s="31">
        <v>0</v>
      </c>
      <c r="H112" s="31">
        <v>0</v>
      </c>
      <c r="I112" s="31">
        <v>46052</v>
      </c>
      <c r="J112" s="31">
        <v>0</v>
      </c>
    </row>
    <row r="113" spans="1:10" x14ac:dyDescent="0.25">
      <c r="A113" s="35" t="s">
        <v>272</v>
      </c>
      <c r="B113" s="31">
        <v>7</v>
      </c>
      <c r="C113" s="31">
        <v>9</v>
      </c>
      <c r="D113" s="31">
        <v>2</v>
      </c>
      <c r="E113" s="32">
        <v>46003</v>
      </c>
      <c r="F113" s="31">
        <v>46003</v>
      </c>
      <c r="G113" s="31">
        <v>0</v>
      </c>
      <c r="H113" s="31">
        <v>0</v>
      </c>
      <c r="I113" s="31">
        <v>46052</v>
      </c>
      <c r="J113" s="31">
        <v>0</v>
      </c>
    </row>
    <row r="114" spans="1:10" x14ac:dyDescent="0.25">
      <c r="A114" s="35" t="s">
        <v>244</v>
      </c>
      <c r="B114" s="31">
        <v>2</v>
      </c>
      <c r="C114" s="31">
        <v>9</v>
      </c>
      <c r="D114" s="31">
        <v>2</v>
      </c>
      <c r="E114" s="32">
        <v>46002</v>
      </c>
      <c r="F114" s="31">
        <v>0</v>
      </c>
      <c r="G114" s="31">
        <v>0</v>
      </c>
      <c r="H114" s="31">
        <v>45959</v>
      </c>
      <c r="I114" s="31">
        <v>0</v>
      </c>
      <c r="J114" s="31">
        <v>0</v>
      </c>
    </row>
    <row r="115" spans="1:10" x14ac:dyDescent="0.25">
      <c r="A115" s="35" t="s">
        <v>221</v>
      </c>
      <c r="B115" s="31">
        <v>-1</v>
      </c>
      <c r="C115" s="31">
        <v>6</v>
      </c>
      <c r="D115" s="31">
        <v>6</v>
      </c>
      <c r="E115" s="32">
        <v>46002</v>
      </c>
      <c r="F115" s="31">
        <v>0</v>
      </c>
      <c r="G115" s="31">
        <v>0</v>
      </c>
      <c r="H115" s="31">
        <v>0</v>
      </c>
      <c r="I115" s="31">
        <v>0</v>
      </c>
      <c r="J115" s="31">
        <v>0</v>
      </c>
    </row>
    <row r="116" spans="1:10" x14ac:dyDescent="0.25">
      <c r="A116" s="35" t="s">
        <v>522</v>
      </c>
      <c r="B116" s="31">
        <v>5</v>
      </c>
      <c r="C116" s="31">
        <v>12</v>
      </c>
      <c r="D116" s="31">
        <v>4</v>
      </c>
      <c r="E116" s="32">
        <v>46001</v>
      </c>
      <c r="F116" s="31">
        <v>0</v>
      </c>
      <c r="G116" s="31">
        <v>0</v>
      </c>
      <c r="H116" s="31">
        <v>0</v>
      </c>
      <c r="I116" s="31">
        <v>0</v>
      </c>
      <c r="J116" s="31">
        <v>0</v>
      </c>
    </row>
    <row r="117" spans="1:10" x14ac:dyDescent="0.25">
      <c r="A117" s="35" t="s">
        <v>125</v>
      </c>
      <c r="B117" s="31">
        <v>-1</v>
      </c>
      <c r="C117" s="31">
        <v>9</v>
      </c>
      <c r="D117" s="31">
        <v>6</v>
      </c>
      <c r="E117" s="32">
        <v>46000</v>
      </c>
      <c r="F117" s="31">
        <v>0</v>
      </c>
      <c r="G117" s="31">
        <v>0</v>
      </c>
      <c r="H117" s="31">
        <v>45958</v>
      </c>
      <c r="I117" s="31">
        <v>0</v>
      </c>
      <c r="J117" s="31">
        <v>0</v>
      </c>
    </row>
    <row r="118" spans="1:10" x14ac:dyDescent="0.25">
      <c r="A118" s="35" t="s">
        <v>214</v>
      </c>
      <c r="B118" s="31">
        <v>5</v>
      </c>
      <c r="C118" s="31">
        <v>12</v>
      </c>
      <c r="D118" s="31">
        <v>4</v>
      </c>
      <c r="E118" s="32">
        <v>46000</v>
      </c>
      <c r="F118" s="31">
        <v>0</v>
      </c>
      <c r="G118" s="31">
        <v>0</v>
      </c>
      <c r="H118" s="31">
        <v>0</v>
      </c>
      <c r="I118" s="31">
        <v>0</v>
      </c>
      <c r="J118" s="31">
        <v>0</v>
      </c>
    </row>
    <row r="119" spans="1:10" x14ac:dyDescent="0.25">
      <c r="A119" s="35" t="s">
        <v>212</v>
      </c>
      <c r="B119" s="31">
        <v>7</v>
      </c>
      <c r="C119" s="31">
        <v>9</v>
      </c>
      <c r="D119" s="31">
        <v>4</v>
      </c>
      <c r="E119" s="32">
        <v>45999</v>
      </c>
      <c r="F119" s="31">
        <v>46003</v>
      </c>
      <c r="G119" s="31">
        <v>0</v>
      </c>
      <c r="H119" s="31">
        <v>0</v>
      </c>
      <c r="I119" s="31">
        <v>46051</v>
      </c>
      <c r="J119" s="31">
        <v>0</v>
      </c>
    </row>
    <row r="120" spans="1:10" x14ac:dyDescent="0.25">
      <c r="A120" s="35" t="s">
        <v>355</v>
      </c>
      <c r="B120" s="31">
        <v>7</v>
      </c>
      <c r="C120" s="31">
        <v>6</v>
      </c>
      <c r="D120" s="31">
        <v>2</v>
      </c>
      <c r="E120" s="32">
        <v>45996</v>
      </c>
      <c r="F120" s="31">
        <v>46028</v>
      </c>
      <c r="G120" s="31">
        <v>0</v>
      </c>
      <c r="H120" s="31">
        <v>0</v>
      </c>
      <c r="I120" s="31">
        <v>46043</v>
      </c>
      <c r="J120" s="31">
        <v>0</v>
      </c>
    </row>
    <row r="121" spans="1:10" x14ac:dyDescent="0.25">
      <c r="A121" s="35" t="s">
        <v>265</v>
      </c>
      <c r="B121" s="31">
        <v>2</v>
      </c>
      <c r="C121" s="31">
        <v>9</v>
      </c>
      <c r="D121" s="31">
        <v>2</v>
      </c>
      <c r="E121" s="32">
        <v>45996</v>
      </c>
      <c r="F121" s="31">
        <v>0</v>
      </c>
      <c r="G121" s="31">
        <v>0</v>
      </c>
      <c r="H121" s="31">
        <v>45958</v>
      </c>
      <c r="I121" s="31">
        <v>0</v>
      </c>
      <c r="J121" s="31">
        <v>0</v>
      </c>
    </row>
    <row r="122" spans="1:10" x14ac:dyDescent="0.25">
      <c r="A122" s="35" t="s">
        <v>195</v>
      </c>
      <c r="B122" s="31">
        <v>7</v>
      </c>
      <c r="C122" s="31">
        <v>9</v>
      </c>
      <c r="D122" s="31">
        <v>2</v>
      </c>
      <c r="E122" s="32">
        <v>45996</v>
      </c>
      <c r="F122" s="31">
        <v>0</v>
      </c>
      <c r="G122" s="31">
        <v>0</v>
      </c>
      <c r="H122" s="31">
        <v>46007</v>
      </c>
      <c r="I122" s="31">
        <v>46055</v>
      </c>
      <c r="J122" s="31">
        <v>0</v>
      </c>
    </row>
    <row r="123" spans="1:10" x14ac:dyDescent="0.25">
      <c r="A123" s="35" t="s">
        <v>143</v>
      </c>
      <c r="B123" s="31">
        <v>6</v>
      </c>
      <c r="C123" s="31">
        <v>9</v>
      </c>
      <c r="D123" s="31">
        <v>2</v>
      </c>
      <c r="E123" s="32">
        <v>45996</v>
      </c>
      <c r="F123" s="31">
        <v>0</v>
      </c>
      <c r="G123" s="31">
        <v>0</v>
      </c>
      <c r="H123" s="31">
        <v>0</v>
      </c>
      <c r="I123" s="31">
        <v>46055</v>
      </c>
      <c r="J123" s="31">
        <v>0</v>
      </c>
    </row>
    <row r="124" spans="1:10" x14ac:dyDescent="0.25">
      <c r="A124" s="35" t="s">
        <v>279</v>
      </c>
      <c r="B124" s="31">
        <v>2</v>
      </c>
      <c r="C124" s="31">
        <v>9</v>
      </c>
      <c r="D124" s="31">
        <v>2</v>
      </c>
      <c r="E124" s="32">
        <v>45996</v>
      </c>
      <c r="F124" s="31">
        <v>0</v>
      </c>
      <c r="G124" s="31">
        <v>0</v>
      </c>
      <c r="H124" s="31">
        <v>45958</v>
      </c>
      <c r="I124" s="31">
        <v>0</v>
      </c>
      <c r="J124" s="31">
        <v>0</v>
      </c>
    </row>
    <row r="125" spans="1:10" x14ac:dyDescent="0.25">
      <c r="A125" s="35" t="s">
        <v>447</v>
      </c>
      <c r="B125" s="31">
        <v>5</v>
      </c>
      <c r="C125" s="31">
        <v>6</v>
      </c>
      <c r="D125" s="31">
        <v>2</v>
      </c>
      <c r="E125" s="32">
        <v>45995</v>
      </c>
      <c r="F125" s="31">
        <v>0</v>
      </c>
      <c r="G125" s="31">
        <v>0</v>
      </c>
      <c r="H125" s="31">
        <v>0</v>
      </c>
      <c r="I125" s="31">
        <v>0</v>
      </c>
      <c r="J125" s="31">
        <v>0</v>
      </c>
    </row>
    <row r="126" spans="1:10" x14ac:dyDescent="0.25">
      <c r="A126" s="35" t="s">
        <v>217</v>
      </c>
      <c r="B126" s="31">
        <v>2</v>
      </c>
      <c r="C126" s="31">
        <v>9</v>
      </c>
      <c r="D126" s="31">
        <v>2</v>
      </c>
      <c r="E126" s="32">
        <v>45995</v>
      </c>
      <c r="F126" s="31">
        <v>0</v>
      </c>
      <c r="G126" s="31">
        <v>0</v>
      </c>
      <c r="H126" s="31">
        <v>45958</v>
      </c>
      <c r="I126" s="31">
        <v>0</v>
      </c>
      <c r="J126" s="31">
        <v>0</v>
      </c>
    </row>
    <row r="127" spans="1:10" x14ac:dyDescent="0.25">
      <c r="A127" s="35" t="s">
        <v>225</v>
      </c>
      <c r="B127" s="31">
        <v>6</v>
      </c>
      <c r="C127" s="31">
        <v>12</v>
      </c>
      <c r="D127" s="31">
        <v>2</v>
      </c>
      <c r="E127" s="32">
        <v>45995</v>
      </c>
      <c r="F127" s="31">
        <v>0</v>
      </c>
      <c r="G127" s="31">
        <v>0</v>
      </c>
      <c r="H127" s="31">
        <v>45958</v>
      </c>
      <c r="I127" s="31">
        <v>0</v>
      </c>
      <c r="J127" s="31">
        <v>0</v>
      </c>
    </row>
    <row r="128" spans="1:10" x14ac:dyDescent="0.25">
      <c r="A128" s="35" t="s">
        <v>215</v>
      </c>
      <c r="B128" s="31">
        <v>2</v>
      </c>
      <c r="C128" s="31">
        <v>9</v>
      </c>
      <c r="D128" s="31">
        <v>2</v>
      </c>
      <c r="E128" s="32">
        <v>45995</v>
      </c>
      <c r="F128" s="31">
        <v>0</v>
      </c>
      <c r="G128" s="31">
        <v>0</v>
      </c>
      <c r="H128" s="31">
        <v>0</v>
      </c>
      <c r="I128" s="31">
        <v>0</v>
      </c>
      <c r="J128" s="31">
        <v>0</v>
      </c>
    </row>
    <row r="129" spans="1:10" x14ac:dyDescent="0.25">
      <c r="A129" s="35" t="s">
        <v>437</v>
      </c>
      <c r="B129" s="31">
        <v>1</v>
      </c>
      <c r="C129" s="31">
        <v>6</v>
      </c>
      <c r="D129" s="31">
        <v>4</v>
      </c>
      <c r="E129" s="32">
        <v>45994</v>
      </c>
      <c r="F129" s="31">
        <v>0</v>
      </c>
      <c r="G129" s="31">
        <v>0</v>
      </c>
      <c r="H129" s="31">
        <v>45959</v>
      </c>
      <c r="I129" s="31">
        <v>46038</v>
      </c>
      <c r="J129" s="31">
        <v>0</v>
      </c>
    </row>
    <row r="130" spans="1:10" x14ac:dyDescent="0.25">
      <c r="A130" s="35" t="s">
        <v>234</v>
      </c>
      <c r="B130" s="31">
        <v>5</v>
      </c>
      <c r="C130" s="31">
        <v>9</v>
      </c>
      <c r="D130" s="31">
        <v>2</v>
      </c>
      <c r="E130" s="32">
        <v>45994</v>
      </c>
      <c r="F130" s="31">
        <v>46000</v>
      </c>
      <c r="G130" s="31">
        <v>0</v>
      </c>
      <c r="H130" s="31">
        <v>0</v>
      </c>
      <c r="I130" s="31">
        <v>0</v>
      </c>
      <c r="J130" s="31">
        <v>0</v>
      </c>
    </row>
    <row r="131" spans="1:10" x14ac:dyDescent="0.25">
      <c r="A131" s="35" t="s">
        <v>198</v>
      </c>
      <c r="B131" s="31">
        <v>-5</v>
      </c>
      <c r="C131" s="31">
        <v>12</v>
      </c>
      <c r="D131" s="31">
        <v>2</v>
      </c>
      <c r="E131" s="32">
        <v>45987</v>
      </c>
      <c r="F131" s="31">
        <v>0</v>
      </c>
      <c r="G131" s="31">
        <v>0</v>
      </c>
      <c r="H131" s="31">
        <v>45958</v>
      </c>
      <c r="I131" s="31">
        <v>0</v>
      </c>
      <c r="J131" s="31">
        <v>0</v>
      </c>
    </row>
    <row r="132" spans="1:10" x14ac:dyDescent="0.25">
      <c r="A132" s="35" t="s">
        <v>324</v>
      </c>
      <c r="B132" s="31">
        <v>1</v>
      </c>
      <c r="C132" s="31">
        <v>3</v>
      </c>
      <c r="D132" s="31">
        <v>6</v>
      </c>
      <c r="E132" s="32">
        <v>45987</v>
      </c>
      <c r="F132" s="31">
        <v>0</v>
      </c>
      <c r="G132" s="31">
        <v>0</v>
      </c>
      <c r="H132" s="31">
        <v>0</v>
      </c>
      <c r="I132" s="31">
        <v>45996</v>
      </c>
      <c r="J132" s="31">
        <v>0</v>
      </c>
    </row>
    <row r="133" spans="1:10" x14ac:dyDescent="0.25">
      <c r="A133" s="35" t="s">
        <v>230</v>
      </c>
      <c r="B133" s="31">
        <v>1</v>
      </c>
      <c r="C133" s="31">
        <v>9</v>
      </c>
      <c r="D133" s="31">
        <v>2</v>
      </c>
      <c r="E133" s="32">
        <v>45987</v>
      </c>
      <c r="F133" s="31">
        <v>0</v>
      </c>
      <c r="G133" s="31">
        <v>0</v>
      </c>
      <c r="H133" s="31">
        <v>45958</v>
      </c>
      <c r="I133" s="31">
        <v>0</v>
      </c>
      <c r="J133" s="31">
        <v>0</v>
      </c>
    </row>
    <row r="134" spans="1:10" x14ac:dyDescent="0.25">
      <c r="A134" s="35" t="s">
        <v>222</v>
      </c>
      <c r="B134" s="31">
        <v>0</v>
      </c>
      <c r="C134" s="31">
        <v>9</v>
      </c>
      <c r="D134" s="31">
        <v>6</v>
      </c>
      <c r="E134" s="32">
        <v>45986</v>
      </c>
      <c r="F134" s="31">
        <v>0</v>
      </c>
      <c r="G134" s="31">
        <v>0</v>
      </c>
      <c r="H134" s="31">
        <v>0</v>
      </c>
      <c r="I134" s="31">
        <v>45996</v>
      </c>
      <c r="J134" s="31">
        <v>0</v>
      </c>
    </row>
    <row r="135" spans="1:10" x14ac:dyDescent="0.25">
      <c r="A135" s="35" t="s">
        <v>343</v>
      </c>
      <c r="B135" s="31">
        <v>7</v>
      </c>
      <c r="C135" s="31">
        <v>6</v>
      </c>
      <c r="D135" s="31">
        <v>4</v>
      </c>
      <c r="E135" s="32">
        <v>45975</v>
      </c>
      <c r="F135" s="31">
        <v>0</v>
      </c>
      <c r="G135" s="31">
        <v>0</v>
      </c>
      <c r="H135" s="31">
        <v>45958</v>
      </c>
      <c r="I135" s="31">
        <v>46055</v>
      </c>
      <c r="J135" s="31">
        <v>0</v>
      </c>
    </row>
    <row r="136" spans="1:10" x14ac:dyDescent="0.25">
      <c r="A136" s="35" t="s">
        <v>429</v>
      </c>
      <c r="B136" s="31">
        <v>-1</v>
      </c>
      <c r="C136" s="31">
        <v>3</v>
      </c>
      <c r="D136" s="31">
        <v>6</v>
      </c>
      <c r="E136" s="32">
        <v>45974</v>
      </c>
      <c r="F136" s="31">
        <v>0</v>
      </c>
      <c r="G136" s="31">
        <v>0</v>
      </c>
      <c r="H136" s="31">
        <v>0</v>
      </c>
      <c r="I136" s="31">
        <v>45995</v>
      </c>
      <c r="J136" s="31">
        <v>0</v>
      </c>
    </row>
    <row r="137" spans="1:10" x14ac:dyDescent="0.25">
      <c r="A137" s="35" t="s">
        <v>185</v>
      </c>
      <c r="B137" s="31">
        <v>1</v>
      </c>
      <c r="C137" s="31">
        <v>12</v>
      </c>
      <c r="D137" s="31">
        <v>6</v>
      </c>
      <c r="E137" s="32">
        <v>45974</v>
      </c>
      <c r="F137" s="31">
        <v>0</v>
      </c>
      <c r="G137" s="31">
        <v>0</v>
      </c>
      <c r="H137" s="31">
        <v>0</v>
      </c>
      <c r="I137" s="31">
        <v>45999</v>
      </c>
      <c r="J137" s="31">
        <v>0</v>
      </c>
    </row>
    <row r="138" spans="1:10" x14ac:dyDescent="0.25">
      <c r="A138" s="35" t="s">
        <v>174</v>
      </c>
      <c r="B138" s="31">
        <v>2</v>
      </c>
      <c r="C138" s="31">
        <v>9</v>
      </c>
      <c r="D138" s="31">
        <v>2</v>
      </c>
      <c r="E138" s="32">
        <v>45973</v>
      </c>
      <c r="F138" s="31">
        <v>46014</v>
      </c>
      <c r="G138" s="31">
        <v>0</v>
      </c>
      <c r="H138" s="31">
        <v>0</v>
      </c>
      <c r="I138" s="31">
        <v>0</v>
      </c>
      <c r="J138" s="31">
        <v>0</v>
      </c>
    </row>
    <row r="139" spans="1:10" x14ac:dyDescent="0.25">
      <c r="A139" s="35" t="s">
        <v>161</v>
      </c>
      <c r="B139" s="31">
        <v>6</v>
      </c>
      <c r="C139" s="31">
        <v>9</v>
      </c>
      <c r="D139" s="31">
        <v>2</v>
      </c>
      <c r="E139" s="32">
        <v>45973</v>
      </c>
      <c r="F139" s="31">
        <v>46050</v>
      </c>
      <c r="G139" s="31">
        <v>0</v>
      </c>
      <c r="H139" s="31">
        <v>0</v>
      </c>
      <c r="I139" s="31">
        <v>0</v>
      </c>
      <c r="J139" s="31">
        <v>0</v>
      </c>
    </row>
    <row r="140" spans="1:10" x14ac:dyDescent="0.25">
      <c r="A140" s="35" t="s">
        <v>407</v>
      </c>
      <c r="B140" s="31">
        <v>1</v>
      </c>
      <c r="C140" s="31">
        <v>6</v>
      </c>
      <c r="D140" s="31">
        <v>2</v>
      </c>
      <c r="E140" s="32">
        <v>45973</v>
      </c>
      <c r="F140" s="31">
        <v>0</v>
      </c>
      <c r="G140" s="31">
        <v>0</v>
      </c>
      <c r="H140" s="31">
        <v>0</v>
      </c>
      <c r="I140" s="31">
        <v>0</v>
      </c>
      <c r="J140" s="31">
        <v>0</v>
      </c>
    </row>
    <row r="141" spans="1:10" x14ac:dyDescent="0.25">
      <c r="A141" s="35" t="s">
        <v>258</v>
      </c>
      <c r="B141" s="31">
        <v>1</v>
      </c>
      <c r="C141" s="31">
        <v>9</v>
      </c>
      <c r="D141" s="31">
        <v>2</v>
      </c>
      <c r="E141" s="32">
        <v>45973</v>
      </c>
      <c r="F141" s="31">
        <v>0</v>
      </c>
      <c r="G141" s="31">
        <v>0</v>
      </c>
      <c r="H141" s="31">
        <v>0</v>
      </c>
      <c r="I141" s="31">
        <v>0</v>
      </c>
      <c r="J141" s="31">
        <v>0</v>
      </c>
    </row>
    <row r="142" spans="1:10" x14ac:dyDescent="0.25">
      <c r="A142" s="35" t="s">
        <v>179</v>
      </c>
      <c r="B142" s="31">
        <v>2</v>
      </c>
      <c r="C142" s="31">
        <v>6</v>
      </c>
      <c r="D142" s="31">
        <v>2</v>
      </c>
      <c r="E142" s="32">
        <v>45971</v>
      </c>
      <c r="F142" s="31">
        <v>46028</v>
      </c>
      <c r="G142" s="31">
        <v>0</v>
      </c>
      <c r="H142" s="31">
        <v>0</v>
      </c>
      <c r="I142" s="31">
        <v>0</v>
      </c>
      <c r="J142" s="31">
        <v>0</v>
      </c>
    </row>
    <row r="143" spans="1:10" x14ac:dyDescent="0.25">
      <c r="A143" s="35" t="s">
        <v>445</v>
      </c>
      <c r="B143" s="31">
        <v>4</v>
      </c>
      <c r="C143" s="31">
        <v>3</v>
      </c>
      <c r="D143" s="31">
        <v>2</v>
      </c>
      <c r="E143" s="32">
        <v>45966</v>
      </c>
      <c r="F143" s="31">
        <v>0</v>
      </c>
      <c r="G143" s="31">
        <v>0</v>
      </c>
      <c r="H143" s="31">
        <v>45958</v>
      </c>
      <c r="I143" s="31">
        <v>0</v>
      </c>
      <c r="J143" s="31">
        <v>0</v>
      </c>
    </row>
    <row r="144" spans="1:10" x14ac:dyDescent="0.25">
      <c r="A144" s="35" t="s">
        <v>164</v>
      </c>
      <c r="B144" s="31">
        <v>6</v>
      </c>
      <c r="C144" s="31">
        <v>9</v>
      </c>
      <c r="D144" s="31">
        <v>2</v>
      </c>
      <c r="E144" s="32">
        <v>45966</v>
      </c>
      <c r="F144" s="31">
        <v>46050</v>
      </c>
      <c r="G144" s="31">
        <v>0</v>
      </c>
      <c r="H144" s="31">
        <v>0</v>
      </c>
      <c r="I144" s="31">
        <v>0</v>
      </c>
      <c r="J144" s="31">
        <v>0</v>
      </c>
    </row>
    <row r="145" spans="1:10" x14ac:dyDescent="0.25">
      <c r="A145" s="35" t="s">
        <v>203</v>
      </c>
      <c r="B145" s="31">
        <v>5</v>
      </c>
      <c r="C145" s="31">
        <v>6</v>
      </c>
      <c r="D145" s="31">
        <v>2</v>
      </c>
      <c r="E145" s="32">
        <v>45964</v>
      </c>
      <c r="F145" s="31">
        <v>46049</v>
      </c>
      <c r="G145" s="31">
        <v>0</v>
      </c>
      <c r="H145" s="31">
        <v>0</v>
      </c>
      <c r="I145" s="31">
        <v>0</v>
      </c>
      <c r="J145" s="31">
        <v>0</v>
      </c>
    </row>
    <row r="146" spans="1:10" x14ac:dyDescent="0.25">
      <c r="A146" s="35" t="s">
        <v>284</v>
      </c>
      <c r="B146" s="31">
        <v>5</v>
      </c>
      <c r="C146" s="31">
        <v>9</v>
      </c>
      <c r="D146" s="31">
        <v>2</v>
      </c>
      <c r="E146" s="32">
        <v>45964</v>
      </c>
      <c r="F146" s="31">
        <v>46045</v>
      </c>
      <c r="G146" s="31">
        <v>0</v>
      </c>
      <c r="H146" s="31">
        <v>0</v>
      </c>
      <c r="I146" s="31">
        <v>0</v>
      </c>
      <c r="J146" s="31">
        <v>0</v>
      </c>
    </row>
    <row r="147" spans="1:10" x14ac:dyDescent="0.25">
      <c r="A147" s="35" t="s">
        <v>242</v>
      </c>
      <c r="B147" s="31">
        <v>7</v>
      </c>
      <c r="C147" s="31">
        <v>9</v>
      </c>
      <c r="D147" s="31">
        <v>2</v>
      </c>
      <c r="E147" s="32">
        <v>45960</v>
      </c>
      <c r="F147" s="31">
        <v>45960</v>
      </c>
      <c r="G147" s="31">
        <v>0</v>
      </c>
      <c r="H147" s="31">
        <v>0</v>
      </c>
      <c r="I147" s="31">
        <v>46052</v>
      </c>
      <c r="J147" s="31">
        <v>0</v>
      </c>
    </row>
    <row r="148" spans="1:10" x14ac:dyDescent="0.25">
      <c r="A148" s="35" t="s">
        <v>516</v>
      </c>
      <c r="B148" s="31">
        <v>7</v>
      </c>
      <c r="C148" s="31">
        <v>6</v>
      </c>
      <c r="D148" s="31">
        <v>4</v>
      </c>
      <c r="E148" s="32">
        <v>45960</v>
      </c>
      <c r="F148" s="31">
        <v>0</v>
      </c>
      <c r="G148" s="31">
        <v>0</v>
      </c>
      <c r="H148" s="31">
        <v>0</v>
      </c>
      <c r="I148" s="31">
        <v>0</v>
      </c>
      <c r="J148" s="31">
        <v>0</v>
      </c>
    </row>
    <row r="149" spans="1:10" x14ac:dyDescent="0.25">
      <c r="A149" s="35" t="s">
        <v>517</v>
      </c>
      <c r="B149" s="31">
        <v>3</v>
      </c>
      <c r="C149" s="31">
        <v>9</v>
      </c>
      <c r="D149" s="31">
        <v>2</v>
      </c>
      <c r="E149" s="32">
        <v>45959</v>
      </c>
      <c r="F149" s="31">
        <v>45959</v>
      </c>
      <c r="G149" s="31">
        <v>0</v>
      </c>
      <c r="H149" s="31">
        <v>0</v>
      </c>
      <c r="I149" s="31">
        <v>0</v>
      </c>
      <c r="J149" s="31">
        <v>0</v>
      </c>
    </row>
    <row r="150" spans="1:10" x14ac:dyDescent="0.25">
      <c r="A150" s="35" t="s">
        <v>175</v>
      </c>
      <c r="B150" s="31">
        <v>3</v>
      </c>
      <c r="C150" s="31">
        <v>12</v>
      </c>
      <c r="D150" s="31">
        <v>2</v>
      </c>
      <c r="E150" s="32">
        <v>45959</v>
      </c>
      <c r="F150" s="31">
        <v>45959</v>
      </c>
      <c r="G150" s="31">
        <v>0</v>
      </c>
      <c r="H150" s="31">
        <v>0</v>
      </c>
      <c r="I150" s="31">
        <v>0</v>
      </c>
      <c r="J150" s="31">
        <v>0</v>
      </c>
    </row>
    <row r="151" spans="1:10" x14ac:dyDescent="0.25">
      <c r="A151" s="35" t="s">
        <v>128</v>
      </c>
      <c r="B151" s="31">
        <v>5</v>
      </c>
      <c r="C151" s="31">
        <v>12</v>
      </c>
      <c r="D151" s="31">
        <v>2</v>
      </c>
      <c r="E151" s="32">
        <v>45959</v>
      </c>
      <c r="F151" s="31">
        <v>0</v>
      </c>
      <c r="G151" s="31">
        <v>0</v>
      </c>
      <c r="H151" s="31">
        <v>0</v>
      </c>
      <c r="I151" s="31">
        <v>0</v>
      </c>
      <c r="J151" s="31">
        <v>0</v>
      </c>
    </row>
    <row r="152" spans="1:10" x14ac:dyDescent="0.25">
      <c r="A152" s="35" t="s">
        <v>278</v>
      </c>
      <c r="B152" s="31">
        <v>5</v>
      </c>
      <c r="C152" s="31">
        <v>12</v>
      </c>
      <c r="D152" s="31">
        <v>2</v>
      </c>
      <c r="E152" s="32">
        <v>45959</v>
      </c>
      <c r="F152" s="31">
        <v>45996</v>
      </c>
      <c r="G152" s="31">
        <v>0</v>
      </c>
      <c r="H152" s="31">
        <v>0</v>
      </c>
      <c r="I152" s="31">
        <v>0</v>
      </c>
      <c r="J152" s="31">
        <v>0</v>
      </c>
    </row>
    <row r="153" spans="1:10" x14ac:dyDescent="0.25">
      <c r="A153" s="35" t="s">
        <v>302</v>
      </c>
      <c r="B153" s="31">
        <v>4</v>
      </c>
      <c r="C153" s="31">
        <v>9</v>
      </c>
      <c r="D153" s="31">
        <v>2</v>
      </c>
      <c r="E153" s="32">
        <v>45959</v>
      </c>
      <c r="F153" s="31">
        <v>46038</v>
      </c>
      <c r="G153" s="31">
        <v>0</v>
      </c>
      <c r="H153" s="31">
        <v>0</v>
      </c>
      <c r="I153" s="31">
        <v>0</v>
      </c>
      <c r="J153" s="31">
        <v>0</v>
      </c>
    </row>
    <row r="154" spans="1:10" x14ac:dyDescent="0.25">
      <c r="A154" s="35" t="s">
        <v>119</v>
      </c>
      <c r="B154" s="31">
        <v>7</v>
      </c>
      <c r="C154" s="31">
        <v>9</v>
      </c>
      <c r="D154" s="31">
        <v>2</v>
      </c>
      <c r="E154" s="32">
        <v>45959</v>
      </c>
      <c r="F154" s="31">
        <v>45974</v>
      </c>
      <c r="G154" s="31">
        <v>0</v>
      </c>
      <c r="H154" s="31">
        <v>0</v>
      </c>
      <c r="I154" s="31">
        <v>46052</v>
      </c>
      <c r="J154" s="31">
        <v>0</v>
      </c>
    </row>
    <row r="155" spans="1:10" x14ac:dyDescent="0.25">
      <c r="A155" s="35" t="s">
        <v>204</v>
      </c>
      <c r="B155" s="31">
        <v>5</v>
      </c>
      <c r="C155" s="31">
        <v>9</v>
      </c>
      <c r="D155" s="31">
        <v>4</v>
      </c>
      <c r="E155" s="32">
        <v>45959</v>
      </c>
      <c r="F155" s="31">
        <v>45974</v>
      </c>
      <c r="G155" s="31">
        <v>0</v>
      </c>
      <c r="H155" s="31">
        <v>0</v>
      </c>
      <c r="I155" s="31">
        <v>0</v>
      </c>
      <c r="J155" s="31">
        <v>0</v>
      </c>
    </row>
    <row r="156" spans="1:10" x14ac:dyDescent="0.25">
      <c r="A156" s="35" t="s">
        <v>147</v>
      </c>
      <c r="B156" s="31">
        <v>7</v>
      </c>
      <c r="C156" s="31">
        <v>15</v>
      </c>
      <c r="D156" s="31">
        <v>4</v>
      </c>
      <c r="E156" s="32">
        <v>45959</v>
      </c>
      <c r="F156" s="31">
        <v>46028</v>
      </c>
      <c r="G156" s="31">
        <v>0</v>
      </c>
      <c r="H156" s="31">
        <v>0</v>
      </c>
      <c r="I156" s="31">
        <v>46052</v>
      </c>
      <c r="J156" s="31">
        <v>0</v>
      </c>
    </row>
    <row r="157" spans="1:10" x14ac:dyDescent="0.25">
      <c r="A157" s="35" t="s">
        <v>806</v>
      </c>
      <c r="B157" s="31">
        <v>-1</v>
      </c>
      <c r="C157" s="31">
        <v>12</v>
      </c>
      <c r="D157" s="31">
        <v>2</v>
      </c>
      <c r="E157" s="32">
        <v>45959</v>
      </c>
      <c r="F157" s="31">
        <v>0</v>
      </c>
      <c r="G157" s="31">
        <v>0</v>
      </c>
      <c r="H157" s="31">
        <v>0</v>
      </c>
      <c r="I157" s="31">
        <v>0</v>
      </c>
      <c r="J157" s="31">
        <v>0</v>
      </c>
    </row>
    <row r="158" spans="1:10" x14ac:dyDescent="0.25">
      <c r="A158" s="35" t="s">
        <v>515</v>
      </c>
      <c r="B158" s="31">
        <v>5</v>
      </c>
      <c r="C158" s="31">
        <v>9</v>
      </c>
      <c r="D158" s="31">
        <v>2</v>
      </c>
      <c r="E158" s="32">
        <v>45959</v>
      </c>
      <c r="F158" s="31">
        <v>46007</v>
      </c>
      <c r="G158" s="31">
        <v>0</v>
      </c>
      <c r="H158" s="31">
        <v>0</v>
      </c>
      <c r="I158" s="31">
        <v>0</v>
      </c>
      <c r="J158" s="31">
        <v>0</v>
      </c>
    </row>
    <row r="159" spans="1:10" x14ac:dyDescent="0.25">
      <c r="A159" s="35" t="s">
        <v>320</v>
      </c>
      <c r="B159" s="31">
        <v>-1</v>
      </c>
      <c r="C159" s="31">
        <v>12</v>
      </c>
      <c r="D159" s="31">
        <v>4</v>
      </c>
      <c r="E159" s="32">
        <v>45958</v>
      </c>
      <c r="F159" s="31">
        <v>45958</v>
      </c>
      <c r="G159" s="31">
        <v>0</v>
      </c>
      <c r="H159" s="31">
        <v>0</v>
      </c>
      <c r="I159" s="31">
        <v>0</v>
      </c>
      <c r="J159" s="31">
        <v>0</v>
      </c>
    </row>
    <row r="160" spans="1:10" x14ac:dyDescent="0.25">
      <c r="A160" s="35" t="s">
        <v>226</v>
      </c>
      <c r="B160" s="31">
        <v>-1</v>
      </c>
      <c r="C160" s="31">
        <v>12</v>
      </c>
      <c r="D160" s="31">
        <v>4</v>
      </c>
      <c r="E160" s="32">
        <v>45958</v>
      </c>
      <c r="F160" s="31">
        <v>45958</v>
      </c>
      <c r="G160" s="31">
        <v>0</v>
      </c>
      <c r="H160" s="31">
        <v>0</v>
      </c>
      <c r="I160" s="31">
        <v>0</v>
      </c>
      <c r="J160" s="31">
        <v>0</v>
      </c>
    </row>
    <row r="161" spans="1:10" x14ac:dyDescent="0.25">
      <c r="A161" s="35" t="s">
        <v>521</v>
      </c>
      <c r="B161" s="31">
        <v>5</v>
      </c>
      <c r="C161" s="31">
        <v>9</v>
      </c>
      <c r="D161" s="31">
        <v>4</v>
      </c>
      <c r="E161" s="32">
        <v>45958</v>
      </c>
      <c r="F161" s="31">
        <v>45958</v>
      </c>
      <c r="G161" s="31">
        <v>0</v>
      </c>
      <c r="H161" s="31">
        <v>0</v>
      </c>
      <c r="I161" s="31">
        <v>0</v>
      </c>
      <c r="J161" s="31">
        <v>0</v>
      </c>
    </row>
    <row r="162" spans="1:10" x14ac:dyDescent="0.25">
      <c r="A162" s="35" t="s">
        <v>259</v>
      </c>
      <c r="B162" s="31">
        <v>-1</v>
      </c>
      <c r="C162" s="31">
        <v>9</v>
      </c>
      <c r="D162" s="31">
        <v>4</v>
      </c>
      <c r="E162" s="32">
        <v>45958</v>
      </c>
      <c r="F162" s="31">
        <v>45958</v>
      </c>
      <c r="G162" s="31">
        <v>0</v>
      </c>
      <c r="H162" s="31">
        <v>0</v>
      </c>
      <c r="I162" s="31">
        <v>0</v>
      </c>
      <c r="J162" s="31">
        <v>0</v>
      </c>
    </row>
    <row r="163" spans="1:10" x14ac:dyDescent="0.25">
      <c r="A163" s="35" t="s">
        <v>135</v>
      </c>
      <c r="B163" s="31">
        <v>4</v>
      </c>
      <c r="C163" s="31">
        <v>9</v>
      </c>
      <c r="D163" s="31">
        <v>2</v>
      </c>
      <c r="E163" s="32">
        <v>45958</v>
      </c>
      <c r="F163" s="31">
        <v>0</v>
      </c>
      <c r="G163" s="31">
        <v>0</v>
      </c>
      <c r="H163" s="31">
        <v>0</v>
      </c>
      <c r="I163" s="31">
        <v>0</v>
      </c>
      <c r="J163" s="31">
        <v>0</v>
      </c>
    </row>
    <row r="164" spans="1:10" x14ac:dyDescent="0.25">
      <c r="A164" s="35" t="s">
        <v>260</v>
      </c>
      <c r="B164" s="31">
        <v>-1</v>
      </c>
      <c r="C164" s="31">
        <v>12</v>
      </c>
      <c r="D164" s="31">
        <v>4</v>
      </c>
      <c r="E164" s="32">
        <v>45958</v>
      </c>
      <c r="F164" s="31">
        <v>0</v>
      </c>
      <c r="G164" s="31">
        <v>0</v>
      </c>
      <c r="H164" s="31">
        <v>45980</v>
      </c>
      <c r="I164" s="31">
        <v>0</v>
      </c>
      <c r="J164" s="31">
        <v>0</v>
      </c>
    </row>
    <row r="165" spans="1:10" x14ac:dyDescent="0.25">
      <c r="A165" s="35" t="s">
        <v>281</v>
      </c>
      <c r="B165" s="31">
        <v>3</v>
      </c>
      <c r="C165" s="31">
        <v>9</v>
      </c>
      <c r="D165" s="31">
        <v>2</v>
      </c>
      <c r="E165" s="32">
        <v>45958</v>
      </c>
      <c r="F165" s="31">
        <v>0</v>
      </c>
      <c r="G165" s="31">
        <v>0</v>
      </c>
      <c r="H165" s="31">
        <v>0</v>
      </c>
      <c r="I165" s="31">
        <v>0</v>
      </c>
      <c r="J165" s="31">
        <v>0</v>
      </c>
    </row>
    <row r="166" spans="1:10" x14ac:dyDescent="0.25">
      <c r="A166" s="35" t="s">
        <v>261</v>
      </c>
      <c r="B166" s="31">
        <v>5</v>
      </c>
      <c r="C166" s="31">
        <v>12</v>
      </c>
      <c r="D166" s="31">
        <v>2</v>
      </c>
      <c r="E166" s="32">
        <v>45958</v>
      </c>
      <c r="F166" s="31">
        <v>46034</v>
      </c>
      <c r="G166" s="31">
        <v>0</v>
      </c>
      <c r="H166" s="31">
        <v>0</v>
      </c>
      <c r="I166" s="31">
        <v>0</v>
      </c>
      <c r="J166" s="31">
        <v>0</v>
      </c>
    </row>
    <row r="167" spans="1:10" x14ac:dyDescent="0.25">
      <c r="A167" s="35" t="s">
        <v>172</v>
      </c>
      <c r="B167" s="31">
        <v>5</v>
      </c>
      <c r="C167" s="31">
        <v>12</v>
      </c>
      <c r="D167" s="31">
        <v>2</v>
      </c>
      <c r="E167" s="32">
        <v>45958</v>
      </c>
      <c r="F167" s="31">
        <v>46028</v>
      </c>
      <c r="G167" s="31">
        <v>0</v>
      </c>
      <c r="H167" s="31">
        <v>0</v>
      </c>
      <c r="I167" s="31">
        <v>0</v>
      </c>
      <c r="J167" s="31">
        <v>0</v>
      </c>
    </row>
    <row r="168" spans="1:10" x14ac:dyDescent="0.25">
      <c r="A168" s="35" t="s">
        <v>262</v>
      </c>
      <c r="B168" s="31">
        <v>5</v>
      </c>
      <c r="C168" s="31">
        <v>12</v>
      </c>
      <c r="D168" s="31">
        <v>2</v>
      </c>
      <c r="E168" s="32">
        <v>45958</v>
      </c>
      <c r="F168" s="31">
        <v>0</v>
      </c>
      <c r="G168" s="31">
        <v>0</v>
      </c>
      <c r="H168" s="31">
        <v>45964</v>
      </c>
      <c r="I168" s="31">
        <v>0</v>
      </c>
      <c r="J168" s="31">
        <v>0</v>
      </c>
    </row>
    <row r="169" spans="1:10" x14ac:dyDescent="0.25">
      <c r="A169" s="35" t="s">
        <v>308</v>
      </c>
      <c r="B169" s="31">
        <v>7</v>
      </c>
      <c r="C169" s="31">
        <v>6</v>
      </c>
      <c r="D169" s="31">
        <v>6</v>
      </c>
      <c r="E169" s="32">
        <v>45958</v>
      </c>
      <c r="F169" s="31">
        <v>46028</v>
      </c>
      <c r="G169" s="31">
        <v>0</v>
      </c>
      <c r="H169" s="31">
        <v>0</v>
      </c>
      <c r="I169" s="31">
        <v>46052</v>
      </c>
      <c r="J169" s="31">
        <v>0</v>
      </c>
    </row>
    <row r="170" spans="1:10" x14ac:dyDescent="0.25">
      <c r="A170" s="35" t="s">
        <v>264</v>
      </c>
      <c r="B170" s="31">
        <v>6</v>
      </c>
      <c r="C170" s="31">
        <v>12</v>
      </c>
      <c r="D170" s="31">
        <v>2</v>
      </c>
      <c r="E170" s="32">
        <v>45958</v>
      </c>
      <c r="F170" s="31">
        <v>46029</v>
      </c>
      <c r="G170" s="31">
        <v>0</v>
      </c>
      <c r="H170" s="31">
        <v>0</v>
      </c>
      <c r="I170" s="31">
        <v>0</v>
      </c>
      <c r="J170" s="31">
        <v>0</v>
      </c>
    </row>
    <row r="171" spans="1:10" x14ac:dyDescent="0.25">
      <c r="A171" s="35" t="s">
        <v>209</v>
      </c>
      <c r="B171" s="31">
        <v>7</v>
      </c>
      <c r="C171" s="31">
        <v>9</v>
      </c>
      <c r="D171" s="31">
        <v>4</v>
      </c>
      <c r="E171" s="32">
        <v>45958</v>
      </c>
      <c r="F171" s="31">
        <v>46027</v>
      </c>
      <c r="G171" s="31">
        <v>0</v>
      </c>
      <c r="H171" s="31">
        <v>0</v>
      </c>
      <c r="I171" s="31">
        <v>46048</v>
      </c>
      <c r="J171" s="31">
        <v>0</v>
      </c>
    </row>
    <row r="172" spans="1:10" x14ac:dyDescent="0.25">
      <c r="A172" s="35" t="s">
        <v>211</v>
      </c>
      <c r="B172" s="31">
        <v>-1</v>
      </c>
      <c r="C172" s="31">
        <v>9</v>
      </c>
      <c r="D172" s="31">
        <v>4</v>
      </c>
      <c r="E172" s="32">
        <v>45958</v>
      </c>
      <c r="F172" s="31">
        <v>45959</v>
      </c>
      <c r="G172" s="31">
        <v>0</v>
      </c>
      <c r="H172" s="31">
        <v>0</v>
      </c>
      <c r="I172" s="31">
        <v>0</v>
      </c>
      <c r="J172" s="31">
        <v>0</v>
      </c>
    </row>
    <row r="173" spans="1:10" x14ac:dyDescent="0.25">
      <c r="A173" s="35" t="s">
        <v>145</v>
      </c>
      <c r="B173" s="31">
        <v>5</v>
      </c>
      <c r="C173" s="31">
        <v>9</v>
      </c>
      <c r="D173" s="31">
        <v>2</v>
      </c>
      <c r="E173" s="32">
        <v>45958</v>
      </c>
      <c r="F173" s="31">
        <v>0</v>
      </c>
      <c r="G173" s="31">
        <v>0</v>
      </c>
      <c r="H173" s="31">
        <v>0</v>
      </c>
      <c r="I173" s="31">
        <v>0</v>
      </c>
      <c r="J173" s="31">
        <v>0</v>
      </c>
    </row>
    <row r="174" spans="1:10" x14ac:dyDescent="0.25">
      <c r="A174" s="35" t="s">
        <v>267</v>
      </c>
      <c r="B174" s="31">
        <v>-1</v>
      </c>
      <c r="C174" s="31">
        <v>12</v>
      </c>
      <c r="D174" s="31">
        <v>7</v>
      </c>
      <c r="E174" s="32">
        <v>45958</v>
      </c>
      <c r="F174" s="31">
        <v>45958</v>
      </c>
      <c r="G174" s="31">
        <v>0</v>
      </c>
      <c r="H174" s="31">
        <v>0</v>
      </c>
      <c r="I174" s="31">
        <v>0</v>
      </c>
      <c r="J174" s="31">
        <v>0</v>
      </c>
    </row>
    <row r="175" spans="1:10" x14ac:dyDescent="0.25">
      <c r="A175" s="35" t="s">
        <v>282</v>
      </c>
      <c r="B175" s="31">
        <v>5</v>
      </c>
      <c r="C175" s="31">
        <v>9</v>
      </c>
      <c r="D175" s="31">
        <v>2</v>
      </c>
      <c r="E175" s="32">
        <v>45958</v>
      </c>
      <c r="F175" s="31">
        <v>46042</v>
      </c>
      <c r="G175" s="31">
        <v>0</v>
      </c>
      <c r="H175" s="31">
        <v>0</v>
      </c>
      <c r="I175" s="31">
        <v>0</v>
      </c>
      <c r="J175" s="31">
        <v>0</v>
      </c>
    </row>
    <row r="176" spans="1:10" x14ac:dyDescent="0.25">
      <c r="A176" s="35" t="s">
        <v>519</v>
      </c>
      <c r="B176" s="31">
        <v>4</v>
      </c>
      <c r="C176" s="31">
        <v>9</v>
      </c>
      <c r="D176" s="31">
        <v>2</v>
      </c>
      <c r="E176" s="32">
        <v>45958</v>
      </c>
      <c r="F176" s="31">
        <v>0</v>
      </c>
      <c r="G176" s="31">
        <v>0</v>
      </c>
      <c r="H176" s="31">
        <v>0</v>
      </c>
      <c r="I176" s="31">
        <v>0</v>
      </c>
      <c r="J176" s="31">
        <v>0</v>
      </c>
    </row>
    <row r="177" spans="1:10" x14ac:dyDescent="0.25">
      <c r="A177" s="35" t="s">
        <v>117</v>
      </c>
      <c r="B177" s="31">
        <v>5</v>
      </c>
      <c r="C177" s="31">
        <v>9</v>
      </c>
      <c r="D177" s="31">
        <v>2</v>
      </c>
      <c r="E177" s="32">
        <v>45958</v>
      </c>
      <c r="F177" s="31">
        <v>46050</v>
      </c>
      <c r="G177" s="31">
        <v>0</v>
      </c>
      <c r="H177" s="31">
        <v>0</v>
      </c>
      <c r="I177" s="31">
        <v>0</v>
      </c>
      <c r="J177" s="31">
        <v>0</v>
      </c>
    </row>
    <row r="178" spans="1:10" x14ac:dyDescent="0.25">
      <c r="A178" s="35" t="s">
        <v>101</v>
      </c>
      <c r="B178" s="31">
        <v>0</v>
      </c>
      <c r="C178" s="31">
        <v>9</v>
      </c>
      <c r="D178" s="31">
        <v>4</v>
      </c>
      <c r="E178" s="32">
        <v>45958</v>
      </c>
      <c r="F178" s="31">
        <v>45959</v>
      </c>
      <c r="G178" s="31">
        <v>0</v>
      </c>
      <c r="H178" s="31">
        <v>0</v>
      </c>
      <c r="I178" s="31">
        <v>0</v>
      </c>
      <c r="J178" s="31">
        <v>0</v>
      </c>
    </row>
    <row r="179" spans="1:10" x14ac:dyDescent="0.25">
      <c r="A179" s="35" t="s">
        <v>253</v>
      </c>
      <c r="B179" s="31">
        <v>-1</v>
      </c>
      <c r="C179" s="31">
        <v>12</v>
      </c>
      <c r="D179" s="31">
        <v>4</v>
      </c>
      <c r="E179" s="32">
        <v>45958</v>
      </c>
      <c r="F179" s="31">
        <v>0</v>
      </c>
      <c r="G179" s="31">
        <v>0</v>
      </c>
      <c r="H179" s="31">
        <v>0</v>
      </c>
      <c r="I179" s="31">
        <v>0</v>
      </c>
      <c r="J179" s="31">
        <v>0</v>
      </c>
    </row>
    <row r="180" spans="1:10" x14ac:dyDescent="0.25">
      <c r="A180" s="35" t="s">
        <v>269</v>
      </c>
      <c r="B180" s="31">
        <v>-5</v>
      </c>
      <c r="C180" s="31">
        <v>3</v>
      </c>
      <c r="D180" s="31">
        <v>2</v>
      </c>
      <c r="E180" s="32">
        <v>45958</v>
      </c>
      <c r="F180" s="31">
        <v>0</v>
      </c>
      <c r="G180" s="31">
        <v>0</v>
      </c>
      <c r="H180" s="31">
        <v>45958</v>
      </c>
      <c r="I180" s="31">
        <v>0</v>
      </c>
      <c r="J180" s="31">
        <v>0</v>
      </c>
    </row>
    <row r="181" spans="1:10" x14ac:dyDescent="0.25">
      <c r="A181" s="35" t="s">
        <v>122</v>
      </c>
      <c r="B181" s="31">
        <v>-5</v>
      </c>
      <c r="C181" s="31">
        <v>6</v>
      </c>
      <c r="D181" s="31">
        <v>2</v>
      </c>
      <c r="E181" s="32">
        <v>45958</v>
      </c>
      <c r="F181" s="31">
        <v>0</v>
      </c>
      <c r="G181" s="31">
        <v>0</v>
      </c>
      <c r="H181" s="31">
        <v>45958</v>
      </c>
      <c r="I181" s="31">
        <v>0</v>
      </c>
      <c r="J181" s="31">
        <v>0</v>
      </c>
    </row>
    <row r="182" spans="1:10" x14ac:dyDescent="0.25">
      <c r="A182" s="35" t="s">
        <v>200</v>
      </c>
      <c r="B182" s="31">
        <v>1</v>
      </c>
      <c r="C182" s="31">
        <v>6</v>
      </c>
      <c r="D182" s="31">
        <v>6</v>
      </c>
      <c r="E182" s="32">
        <v>45958</v>
      </c>
      <c r="F182" s="31">
        <v>0</v>
      </c>
      <c r="G182" s="31">
        <v>0</v>
      </c>
      <c r="H182" s="31">
        <v>0</v>
      </c>
      <c r="I182" s="31">
        <v>46000</v>
      </c>
      <c r="J182" s="31">
        <v>0</v>
      </c>
    </row>
    <row r="183" spans="1:10" x14ac:dyDescent="0.25">
      <c r="A183" s="35" t="s">
        <v>310</v>
      </c>
      <c r="B183" s="31">
        <v>5</v>
      </c>
      <c r="C183" s="31">
        <v>6</v>
      </c>
      <c r="D183" s="31">
        <v>6</v>
      </c>
      <c r="E183" s="32">
        <v>45958</v>
      </c>
      <c r="F183" s="31">
        <v>46043</v>
      </c>
      <c r="G183" s="31">
        <v>0</v>
      </c>
      <c r="H183" s="31">
        <v>0</v>
      </c>
      <c r="I183" s="31">
        <v>46008</v>
      </c>
      <c r="J183" s="31">
        <v>0</v>
      </c>
    </row>
    <row r="184" spans="1:10" x14ac:dyDescent="0.25">
      <c r="A184" s="35" t="s">
        <v>510</v>
      </c>
      <c r="B184" s="31">
        <v>3</v>
      </c>
      <c r="C184" s="31">
        <v>9</v>
      </c>
      <c r="D184" s="31">
        <v>2</v>
      </c>
      <c r="E184" s="32">
        <v>45958</v>
      </c>
      <c r="F184" s="31">
        <v>0</v>
      </c>
      <c r="G184" s="31">
        <v>0</v>
      </c>
      <c r="H184" s="31">
        <v>0</v>
      </c>
      <c r="I184" s="31">
        <v>0</v>
      </c>
      <c r="J184" s="31">
        <v>0</v>
      </c>
    </row>
    <row r="185" spans="1:10" x14ac:dyDescent="0.25">
      <c r="A185" s="35" t="s">
        <v>154</v>
      </c>
      <c r="B185" s="31">
        <v>3</v>
      </c>
      <c r="C185" s="31">
        <v>12</v>
      </c>
      <c r="D185" s="31">
        <v>2</v>
      </c>
      <c r="E185" s="32">
        <v>45958</v>
      </c>
      <c r="F185" s="31">
        <v>45975</v>
      </c>
      <c r="G185" s="31">
        <v>0</v>
      </c>
      <c r="H185" s="31">
        <v>0</v>
      </c>
      <c r="I185" s="31">
        <v>0</v>
      </c>
      <c r="J185" s="31">
        <v>0</v>
      </c>
    </row>
    <row r="186" spans="1:10" x14ac:dyDescent="0.25">
      <c r="A186" s="35" t="s">
        <v>274</v>
      </c>
      <c r="B186" s="31">
        <v>-1</v>
      </c>
      <c r="C186" s="31">
        <v>12</v>
      </c>
      <c r="D186" s="31">
        <v>7</v>
      </c>
      <c r="E186" s="32">
        <v>45958</v>
      </c>
      <c r="F186" s="31">
        <v>0</v>
      </c>
      <c r="G186" s="31">
        <v>0</v>
      </c>
      <c r="H186" s="31">
        <v>46057</v>
      </c>
      <c r="I186" s="31">
        <v>0</v>
      </c>
      <c r="J186" s="31">
        <v>0</v>
      </c>
    </row>
    <row r="187" spans="1:10" x14ac:dyDescent="0.25">
      <c r="A187" s="35" t="s">
        <v>319</v>
      </c>
      <c r="B187" s="31">
        <v>4</v>
      </c>
      <c r="C187" s="31">
        <v>6</v>
      </c>
      <c r="D187" s="31">
        <v>2</v>
      </c>
      <c r="E187" s="32">
        <v>45958</v>
      </c>
      <c r="F187" s="31">
        <v>46043</v>
      </c>
      <c r="G187" s="31">
        <v>0</v>
      </c>
      <c r="H187" s="31">
        <v>0</v>
      </c>
      <c r="I187" s="31">
        <v>0</v>
      </c>
      <c r="J187" s="31">
        <v>0</v>
      </c>
    </row>
    <row r="188" spans="1:10" x14ac:dyDescent="0.25">
      <c r="A188" s="35" t="s">
        <v>277</v>
      </c>
      <c r="B188" s="31">
        <v>5</v>
      </c>
      <c r="C188" s="31">
        <v>9</v>
      </c>
      <c r="D188" s="31">
        <v>2</v>
      </c>
      <c r="E188" s="32">
        <v>45958</v>
      </c>
      <c r="F188" s="31">
        <v>45958</v>
      </c>
      <c r="G188" s="31">
        <v>0</v>
      </c>
      <c r="H188" s="31">
        <v>0</v>
      </c>
      <c r="I188" s="31">
        <v>0</v>
      </c>
      <c r="J188" s="31">
        <v>0</v>
      </c>
    </row>
    <row r="189" spans="1:10" x14ac:dyDescent="0.25">
      <c r="A189" s="35" t="s">
        <v>158</v>
      </c>
      <c r="B189" s="31">
        <v>3</v>
      </c>
      <c r="C189" s="31">
        <v>12</v>
      </c>
      <c r="D189" s="31">
        <v>2</v>
      </c>
      <c r="E189" s="32">
        <v>45958</v>
      </c>
      <c r="F189" s="31">
        <v>46028</v>
      </c>
      <c r="G189" s="31">
        <v>0</v>
      </c>
      <c r="H189" s="31">
        <v>0</v>
      </c>
      <c r="I189" s="31">
        <v>0</v>
      </c>
      <c r="J189" s="31">
        <v>0</v>
      </c>
    </row>
    <row r="190" spans="1:10" x14ac:dyDescent="0.25">
      <c r="A190" s="35" t="s">
        <v>248</v>
      </c>
      <c r="B190" s="31">
        <v>-1</v>
      </c>
      <c r="C190" s="31">
        <v>9</v>
      </c>
      <c r="D190" s="31">
        <v>4</v>
      </c>
      <c r="E190" s="32">
        <v>45958</v>
      </c>
      <c r="F190" s="31">
        <v>45958</v>
      </c>
      <c r="G190" s="31">
        <v>0</v>
      </c>
      <c r="H190" s="31">
        <v>0</v>
      </c>
      <c r="I190" s="31">
        <v>0</v>
      </c>
      <c r="J190" s="31">
        <v>0</v>
      </c>
    </row>
    <row r="191" spans="1:10" x14ac:dyDescent="0.25">
      <c r="A191" s="35" t="s">
        <v>249</v>
      </c>
      <c r="B191" s="31">
        <v>-1</v>
      </c>
      <c r="C191" s="31">
        <v>9</v>
      </c>
      <c r="D191" s="31">
        <v>7</v>
      </c>
      <c r="E191" s="32">
        <v>45958</v>
      </c>
      <c r="F191" s="31">
        <v>45958</v>
      </c>
      <c r="G191" s="31">
        <v>0</v>
      </c>
      <c r="H191" s="31">
        <v>0</v>
      </c>
      <c r="I191" s="31">
        <v>0</v>
      </c>
      <c r="J191" s="31">
        <v>0</v>
      </c>
    </row>
    <row r="192" spans="1:10" x14ac:dyDescent="0.25">
      <c r="A192" s="35" t="s">
        <v>151</v>
      </c>
      <c r="B192" s="31">
        <v>5</v>
      </c>
      <c r="C192" s="31">
        <v>9</v>
      </c>
      <c r="D192" s="31">
        <v>2</v>
      </c>
      <c r="E192" s="32">
        <v>45958</v>
      </c>
      <c r="F192" s="31">
        <v>45964</v>
      </c>
      <c r="G192" s="31">
        <v>0</v>
      </c>
      <c r="H192" s="31">
        <v>0</v>
      </c>
      <c r="I192" s="31">
        <v>0</v>
      </c>
      <c r="J192" s="31">
        <v>0</v>
      </c>
    </row>
    <row r="193" spans="1:10" x14ac:dyDescent="0.25">
      <c r="A193" s="35" t="s">
        <v>369</v>
      </c>
      <c r="B193" s="31">
        <v>1</v>
      </c>
      <c r="C193" s="31">
        <v>6</v>
      </c>
      <c r="D193" s="31">
        <v>4</v>
      </c>
      <c r="E193" s="32">
        <v>45946</v>
      </c>
      <c r="F193" s="31">
        <v>45946</v>
      </c>
      <c r="G193" s="31">
        <v>0</v>
      </c>
      <c r="H193" s="31">
        <v>0</v>
      </c>
      <c r="I193" s="31">
        <v>46020</v>
      </c>
      <c r="J193" s="31">
        <v>0</v>
      </c>
    </row>
    <row r="194" spans="1:10" x14ac:dyDescent="0.25">
      <c r="A194" s="35" t="s">
        <v>285</v>
      </c>
      <c r="B194" s="31">
        <v>-1</v>
      </c>
      <c r="C194" s="31">
        <v>6</v>
      </c>
      <c r="D194" s="31">
        <v>6</v>
      </c>
      <c r="E194" s="32">
        <v>0</v>
      </c>
      <c r="F194" s="31">
        <v>0</v>
      </c>
      <c r="G194" s="31">
        <v>0</v>
      </c>
      <c r="H194" s="31">
        <v>45958</v>
      </c>
      <c r="I194" s="31">
        <v>0</v>
      </c>
      <c r="J194" s="31">
        <v>0</v>
      </c>
    </row>
    <row r="195" spans="1:10" x14ac:dyDescent="0.25">
      <c r="A195" s="35" t="s">
        <v>361</v>
      </c>
      <c r="B195" s="31">
        <v>-1</v>
      </c>
      <c r="C195" s="31">
        <v>9</v>
      </c>
      <c r="D195" s="31">
        <v>2</v>
      </c>
      <c r="E195" s="32">
        <v>0</v>
      </c>
      <c r="F195" s="31">
        <v>0</v>
      </c>
      <c r="G195" s="31">
        <v>0</v>
      </c>
      <c r="H195" s="31">
        <v>0</v>
      </c>
      <c r="I195" s="31">
        <v>0</v>
      </c>
      <c r="J195" s="31">
        <v>0</v>
      </c>
    </row>
    <row r="196" spans="1:10" x14ac:dyDescent="0.25">
      <c r="A196" s="35" t="s">
        <v>457</v>
      </c>
      <c r="B196" s="31">
        <v>3</v>
      </c>
      <c r="C196" s="31">
        <v>6</v>
      </c>
      <c r="D196" s="31">
        <v>2</v>
      </c>
      <c r="E196" s="32">
        <v>0</v>
      </c>
      <c r="F196" s="31">
        <v>0</v>
      </c>
      <c r="G196" s="31">
        <v>46036</v>
      </c>
      <c r="H196" s="31">
        <v>45958</v>
      </c>
      <c r="I196" s="31">
        <v>0</v>
      </c>
      <c r="J196" s="31">
        <v>0</v>
      </c>
    </row>
    <row r="197" spans="1:10" x14ac:dyDescent="0.25">
      <c r="A197" s="35" t="s">
        <v>431</v>
      </c>
      <c r="B197" s="31">
        <v>5</v>
      </c>
      <c r="C197" s="31">
        <v>6</v>
      </c>
      <c r="D197" s="31">
        <v>2</v>
      </c>
      <c r="E197" s="32">
        <v>0</v>
      </c>
      <c r="F197" s="31">
        <v>0</v>
      </c>
      <c r="G197" s="31">
        <v>0</v>
      </c>
      <c r="H197" s="31">
        <v>45958</v>
      </c>
      <c r="I197" s="31">
        <v>46052</v>
      </c>
      <c r="J197" s="31">
        <v>0</v>
      </c>
    </row>
    <row r="198" spans="1:10" x14ac:dyDescent="0.25">
      <c r="A198" s="35" t="s">
        <v>241</v>
      </c>
      <c r="B198" s="31">
        <v>-1</v>
      </c>
      <c r="C198" s="31">
        <v>3</v>
      </c>
      <c r="D198" s="31">
        <v>7</v>
      </c>
      <c r="E198" s="32">
        <v>0</v>
      </c>
      <c r="F198" s="31">
        <v>0</v>
      </c>
      <c r="G198" s="31">
        <v>0</v>
      </c>
      <c r="H198" s="31">
        <v>0</v>
      </c>
      <c r="I198" s="31">
        <v>0</v>
      </c>
      <c r="J198" s="31">
        <v>0</v>
      </c>
    </row>
    <row r="199" spans="1:10" x14ac:dyDescent="0.25">
      <c r="A199" s="35" t="s">
        <v>513</v>
      </c>
      <c r="B199" s="31">
        <v>5</v>
      </c>
      <c r="C199" s="31">
        <v>9</v>
      </c>
      <c r="D199" s="31">
        <v>2</v>
      </c>
      <c r="E199" s="32">
        <v>0</v>
      </c>
      <c r="F199" s="31">
        <v>0</v>
      </c>
      <c r="G199" s="31">
        <v>0</v>
      </c>
      <c r="H199" s="31">
        <v>0</v>
      </c>
      <c r="I199" s="31">
        <v>0</v>
      </c>
      <c r="J199" s="31">
        <v>0</v>
      </c>
    </row>
    <row r="200" spans="1:10" x14ac:dyDescent="0.25">
      <c r="A200" s="35" t="s">
        <v>77</v>
      </c>
      <c r="B200" s="31">
        <v>-1</v>
      </c>
      <c r="C200" s="31">
        <v>6</v>
      </c>
      <c r="D200" s="31">
        <v>2</v>
      </c>
      <c r="E200" s="32">
        <v>0</v>
      </c>
      <c r="F200" s="31">
        <v>0</v>
      </c>
      <c r="G200" s="31">
        <v>0</v>
      </c>
      <c r="H200" s="31">
        <v>45957</v>
      </c>
      <c r="I200" s="31">
        <v>0</v>
      </c>
      <c r="J200" s="31">
        <v>0</v>
      </c>
    </row>
    <row r="201" spans="1:10" x14ac:dyDescent="0.25">
      <c r="A201" s="35" t="s">
        <v>246</v>
      </c>
      <c r="B201" s="31">
        <v>-1</v>
      </c>
      <c r="C201" s="31">
        <v>12</v>
      </c>
      <c r="D201" s="31">
        <v>7</v>
      </c>
      <c r="E201" s="32">
        <v>0</v>
      </c>
      <c r="F201" s="31">
        <v>0</v>
      </c>
      <c r="G201" s="31">
        <v>0</v>
      </c>
      <c r="H201" s="31">
        <v>0</v>
      </c>
      <c r="I201" s="31">
        <v>0</v>
      </c>
      <c r="J201" s="31">
        <v>0</v>
      </c>
    </row>
    <row r="202" spans="1:10" x14ac:dyDescent="0.25">
      <c r="A202" s="35" t="s">
        <v>439</v>
      </c>
      <c r="B202" s="31">
        <v>5</v>
      </c>
      <c r="C202" s="31">
        <v>3</v>
      </c>
      <c r="D202" s="31">
        <v>2</v>
      </c>
      <c r="E202" s="32">
        <v>0</v>
      </c>
      <c r="F202" s="31">
        <v>0</v>
      </c>
      <c r="G202" s="31">
        <v>0</v>
      </c>
      <c r="H202" s="31">
        <v>45958</v>
      </c>
      <c r="I202" s="31">
        <v>46057</v>
      </c>
      <c r="J202" s="31">
        <v>0</v>
      </c>
    </row>
    <row r="203" spans="1:10" x14ac:dyDescent="0.25">
      <c r="A203" s="35" t="s">
        <v>206</v>
      </c>
      <c r="B203" s="31">
        <v>-1</v>
      </c>
      <c r="C203" s="31">
        <v>12</v>
      </c>
      <c r="D203" s="31">
        <v>7</v>
      </c>
      <c r="E203" s="32">
        <v>0</v>
      </c>
      <c r="F203" s="31">
        <v>0</v>
      </c>
      <c r="G203" s="31">
        <v>0</v>
      </c>
      <c r="H203" s="31">
        <v>46036</v>
      </c>
      <c r="I203" s="31">
        <v>0</v>
      </c>
      <c r="J203" s="31">
        <v>0</v>
      </c>
    </row>
    <row r="204" spans="1:10" x14ac:dyDescent="0.25">
      <c r="A204" s="35" t="s">
        <v>415</v>
      </c>
      <c r="B204" s="31">
        <v>-1</v>
      </c>
      <c r="C204" s="31">
        <v>3</v>
      </c>
      <c r="D204" s="31">
        <v>6</v>
      </c>
      <c r="E204" s="32">
        <v>0</v>
      </c>
      <c r="F204" s="31">
        <v>0</v>
      </c>
      <c r="G204" s="31">
        <v>0</v>
      </c>
      <c r="H204" s="31">
        <v>45958</v>
      </c>
      <c r="I204" s="31">
        <v>0</v>
      </c>
      <c r="J204" s="31">
        <v>0</v>
      </c>
    </row>
    <row r="205" spans="1:10" x14ac:dyDescent="0.25">
      <c r="A205" s="35" t="s">
        <v>118</v>
      </c>
      <c r="B205" s="31">
        <v>5</v>
      </c>
      <c r="C205" s="31">
        <v>9</v>
      </c>
      <c r="D205" s="31">
        <v>2</v>
      </c>
      <c r="E205" s="32">
        <v>0</v>
      </c>
      <c r="F205" s="31">
        <v>0</v>
      </c>
      <c r="G205" s="31">
        <v>0</v>
      </c>
      <c r="H205" s="31">
        <v>0</v>
      </c>
      <c r="I205" s="31">
        <v>0</v>
      </c>
      <c r="J205" s="31">
        <v>0</v>
      </c>
    </row>
    <row r="206" spans="1:10" x14ac:dyDescent="0.25">
      <c r="A206" s="35" t="s">
        <v>75</v>
      </c>
      <c r="B206" s="31">
        <v>-1</v>
      </c>
      <c r="C206" s="31">
        <v>6</v>
      </c>
      <c r="D206" s="31">
        <v>2</v>
      </c>
      <c r="E206" s="32">
        <v>0</v>
      </c>
      <c r="F206" s="31">
        <v>0</v>
      </c>
      <c r="G206" s="31">
        <v>0</v>
      </c>
      <c r="H206" s="31">
        <v>45957</v>
      </c>
      <c r="I206" s="31">
        <v>0</v>
      </c>
      <c r="J206" s="31">
        <v>0</v>
      </c>
    </row>
    <row r="207" spans="1:10" x14ac:dyDescent="0.25">
      <c r="A207" s="35" t="s">
        <v>91</v>
      </c>
      <c r="B207" s="31">
        <v>5</v>
      </c>
      <c r="C207" s="31">
        <v>6</v>
      </c>
      <c r="D207" s="31">
        <v>2</v>
      </c>
      <c r="E207" s="32">
        <v>0</v>
      </c>
      <c r="F207" s="31">
        <v>0</v>
      </c>
      <c r="G207" s="31">
        <v>0</v>
      </c>
      <c r="H207" s="31">
        <v>45958</v>
      </c>
      <c r="I207" s="31">
        <v>0</v>
      </c>
      <c r="J207" s="31">
        <v>0</v>
      </c>
    </row>
    <row r="208" spans="1:10" x14ac:dyDescent="0.25">
      <c r="A208" s="35" t="s">
        <v>287</v>
      </c>
      <c r="B208" s="31">
        <v>5</v>
      </c>
      <c r="C208" s="31">
        <v>6</v>
      </c>
      <c r="D208" s="31">
        <v>2</v>
      </c>
      <c r="E208" s="32">
        <v>0</v>
      </c>
      <c r="F208" s="31">
        <v>0</v>
      </c>
      <c r="G208" s="31">
        <v>0</v>
      </c>
      <c r="H208" s="31">
        <v>45958</v>
      </c>
      <c r="I208" s="31">
        <v>0</v>
      </c>
      <c r="J208" s="31">
        <v>0</v>
      </c>
    </row>
    <row r="209" spans="1:10" x14ac:dyDescent="0.25">
      <c r="A209" s="35" t="s">
        <v>251</v>
      </c>
      <c r="B209" s="31">
        <v>-2</v>
      </c>
      <c r="C209" s="31">
        <v>3</v>
      </c>
      <c r="D209" s="31">
        <v>6</v>
      </c>
      <c r="E209" s="32">
        <v>0</v>
      </c>
      <c r="F209" s="31">
        <v>0</v>
      </c>
      <c r="G209" s="31">
        <v>0</v>
      </c>
      <c r="H209" s="31">
        <v>0</v>
      </c>
      <c r="I209" s="31">
        <v>46009</v>
      </c>
      <c r="J209" s="31">
        <v>0</v>
      </c>
    </row>
    <row r="210" spans="1:10" x14ac:dyDescent="0.25">
      <c r="A210" s="35" t="s">
        <v>455</v>
      </c>
      <c r="B210" s="31">
        <v>-1</v>
      </c>
      <c r="C210" s="31">
        <v>3</v>
      </c>
      <c r="D210" s="31">
        <v>2</v>
      </c>
      <c r="E210" s="32">
        <v>0</v>
      </c>
      <c r="F210" s="31">
        <v>0</v>
      </c>
      <c r="G210" s="31">
        <v>45974</v>
      </c>
      <c r="H210" s="31">
        <v>45958</v>
      </c>
      <c r="I210" s="31">
        <v>0</v>
      </c>
      <c r="J210" s="31">
        <v>0</v>
      </c>
    </row>
    <row r="211" spans="1:10" x14ac:dyDescent="0.25">
      <c r="A211" s="35" t="s">
        <v>208</v>
      </c>
      <c r="B211" s="31">
        <v>4</v>
      </c>
      <c r="C211" s="31">
        <v>12</v>
      </c>
      <c r="D211" s="31">
        <v>2</v>
      </c>
      <c r="E211" s="32">
        <v>0</v>
      </c>
      <c r="F211" s="31">
        <v>0</v>
      </c>
      <c r="G211" s="31">
        <v>0</v>
      </c>
      <c r="H211" s="31">
        <v>46031</v>
      </c>
      <c r="I211" s="31">
        <v>0</v>
      </c>
      <c r="J211" s="31">
        <v>0</v>
      </c>
    </row>
    <row r="212" spans="1:10" x14ac:dyDescent="0.25">
      <c r="A212" s="35" t="s">
        <v>299</v>
      </c>
      <c r="B212" s="31">
        <v>5</v>
      </c>
      <c r="C212" s="31">
        <v>6</v>
      </c>
      <c r="D212" s="31">
        <v>2</v>
      </c>
      <c r="E212" s="32">
        <v>0</v>
      </c>
      <c r="F212" s="31">
        <v>0</v>
      </c>
      <c r="G212" s="31">
        <v>0</v>
      </c>
      <c r="H212" s="31">
        <v>46007</v>
      </c>
      <c r="I212" s="31">
        <v>0</v>
      </c>
      <c r="J212" s="31">
        <v>0</v>
      </c>
    </row>
    <row r="213" spans="1:10" x14ac:dyDescent="0.25">
      <c r="A213" s="35" t="s">
        <v>126</v>
      </c>
      <c r="B213" s="31">
        <v>-1</v>
      </c>
      <c r="C213" s="31">
        <v>12</v>
      </c>
      <c r="D213" s="31">
        <v>7</v>
      </c>
      <c r="E213" s="32">
        <v>0</v>
      </c>
      <c r="F213" s="31">
        <v>0</v>
      </c>
      <c r="G213" s="31">
        <v>0</v>
      </c>
      <c r="H213" s="31">
        <v>0</v>
      </c>
      <c r="I213" s="31">
        <v>0</v>
      </c>
      <c r="J213" s="31">
        <v>0</v>
      </c>
    </row>
    <row r="214" spans="1:10" x14ac:dyDescent="0.25">
      <c r="A214" s="35" t="s">
        <v>378</v>
      </c>
      <c r="B214" s="31">
        <v>3</v>
      </c>
      <c r="C214" s="31">
        <v>0</v>
      </c>
      <c r="D214" s="31">
        <v>2</v>
      </c>
      <c r="E214" s="32">
        <v>0</v>
      </c>
      <c r="F214" s="31">
        <v>0</v>
      </c>
      <c r="G214" s="31">
        <v>0</v>
      </c>
      <c r="H214" s="31">
        <v>46022</v>
      </c>
      <c r="I214" s="31">
        <v>0</v>
      </c>
      <c r="J214" s="31">
        <v>0</v>
      </c>
    </row>
    <row r="215" spans="1:10" x14ac:dyDescent="0.25">
      <c r="A215" s="35" t="s">
        <v>87</v>
      </c>
      <c r="B215" s="31">
        <v>-1</v>
      </c>
      <c r="C215" s="31">
        <v>6</v>
      </c>
      <c r="D215" s="31">
        <v>2</v>
      </c>
      <c r="E215" s="32">
        <v>0</v>
      </c>
      <c r="F215" s="31">
        <v>0</v>
      </c>
      <c r="G215" s="31">
        <v>0</v>
      </c>
      <c r="H215" s="31">
        <v>45957</v>
      </c>
      <c r="I215" s="31">
        <v>0</v>
      </c>
      <c r="J215" s="31">
        <v>46020</v>
      </c>
    </row>
    <row r="216" spans="1:10" x14ac:dyDescent="0.25">
      <c r="A216" s="35" t="s">
        <v>501</v>
      </c>
      <c r="B216" s="31">
        <v>-1</v>
      </c>
      <c r="C216" s="31">
        <v>6</v>
      </c>
      <c r="D216" s="31">
        <v>9</v>
      </c>
      <c r="E216" s="32">
        <v>0</v>
      </c>
      <c r="F216" s="31">
        <v>0</v>
      </c>
      <c r="G216" s="31">
        <v>46057</v>
      </c>
      <c r="H216" s="31">
        <v>46059</v>
      </c>
      <c r="I216" s="31">
        <v>0</v>
      </c>
      <c r="J216" s="31">
        <v>0</v>
      </c>
    </row>
    <row r="217" spans="1:10" x14ac:dyDescent="0.25">
      <c r="A217" s="35" t="s">
        <v>449</v>
      </c>
      <c r="B217" s="31">
        <v>-1</v>
      </c>
      <c r="C217" s="31">
        <v>6</v>
      </c>
      <c r="D217" s="31">
        <v>6</v>
      </c>
      <c r="E217" s="32">
        <v>0</v>
      </c>
      <c r="F217" s="31">
        <v>0</v>
      </c>
      <c r="G217" s="31">
        <v>45982</v>
      </c>
      <c r="H217" s="31">
        <v>45958</v>
      </c>
      <c r="I217" s="31">
        <v>0</v>
      </c>
      <c r="J217" s="31">
        <v>46056</v>
      </c>
    </row>
    <row r="218" spans="1:10" x14ac:dyDescent="0.25">
      <c r="A218" s="35" t="s">
        <v>240</v>
      </c>
      <c r="B218" s="31">
        <v>4</v>
      </c>
      <c r="C218" s="31">
        <v>9</v>
      </c>
      <c r="D218" s="31">
        <v>4</v>
      </c>
      <c r="E218" s="32">
        <v>0</v>
      </c>
      <c r="F218" s="31">
        <v>0</v>
      </c>
      <c r="G218" s="31">
        <v>0</v>
      </c>
      <c r="H218" s="31">
        <v>0</v>
      </c>
      <c r="I218" s="31">
        <v>0</v>
      </c>
      <c r="J218" s="31">
        <v>0</v>
      </c>
    </row>
    <row r="219" spans="1:10" x14ac:dyDescent="0.25">
      <c r="A219" s="35" t="s">
        <v>365</v>
      </c>
      <c r="B219" s="31">
        <v>-1</v>
      </c>
      <c r="C219" s="31">
        <v>0</v>
      </c>
      <c r="D219" s="31">
        <v>6</v>
      </c>
      <c r="E219" s="32">
        <v>0</v>
      </c>
      <c r="F219" s="31">
        <v>0</v>
      </c>
      <c r="G219" s="31">
        <v>0</v>
      </c>
      <c r="H219" s="31">
        <v>46028</v>
      </c>
      <c r="I219" s="31">
        <v>0</v>
      </c>
      <c r="J219" s="31">
        <v>0</v>
      </c>
    </row>
    <row r="220" spans="1:10" x14ac:dyDescent="0.25">
      <c r="A220" s="35" t="s">
        <v>337</v>
      </c>
      <c r="B220" s="31">
        <v>-1</v>
      </c>
      <c r="C220" s="31">
        <v>6</v>
      </c>
      <c r="D220" s="31">
        <v>9</v>
      </c>
      <c r="E220" s="32">
        <v>0</v>
      </c>
      <c r="F220" s="31">
        <v>0</v>
      </c>
      <c r="G220" s="31">
        <v>46059</v>
      </c>
      <c r="H220" s="31">
        <v>0</v>
      </c>
      <c r="I220" s="31">
        <v>0</v>
      </c>
      <c r="J220" s="31">
        <v>0</v>
      </c>
    </row>
    <row r="221" spans="1:10" x14ac:dyDescent="0.25">
      <c r="A221" s="35" t="s">
        <v>524</v>
      </c>
      <c r="B221" s="31">
        <v>7</v>
      </c>
      <c r="C221" s="31">
        <v>9</v>
      </c>
      <c r="D221" s="31">
        <v>2</v>
      </c>
      <c r="E221" s="32">
        <v>0</v>
      </c>
      <c r="F221" s="31">
        <v>0</v>
      </c>
      <c r="G221" s="31">
        <v>0</v>
      </c>
      <c r="H221" s="31">
        <v>46035</v>
      </c>
      <c r="I221" s="31">
        <v>0</v>
      </c>
      <c r="J221" s="31">
        <v>0</v>
      </c>
    </row>
    <row r="222" spans="1:10" x14ac:dyDescent="0.25">
      <c r="A222" s="35" t="s">
        <v>97</v>
      </c>
      <c r="B222" s="31">
        <v>-1</v>
      </c>
      <c r="C222" s="31">
        <v>9</v>
      </c>
      <c r="D222" s="31">
        <v>8</v>
      </c>
      <c r="E222" s="32">
        <v>0</v>
      </c>
      <c r="F222" s="31">
        <v>0</v>
      </c>
      <c r="G222" s="31">
        <v>45972</v>
      </c>
      <c r="H222" s="31">
        <v>45957</v>
      </c>
      <c r="I222" s="31">
        <v>0</v>
      </c>
      <c r="J222" s="31">
        <v>46055</v>
      </c>
    </row>
    <row r="223" spans="1:10" x14ac:dyDescent="0.25">
      <c r="A223" s="35" t="s">
        <v>467</v>
      </c>
      <c r="B223" s="31">
        <v>5</v>
      </c>
      <c r="C223" s="31">
        <v>12</v>
      </c>
      <c r="D223" s="31">
        <v>2</v>
      </c>
      <c r="E223" s="32">
        <v>0</v>
      </c>
      <c r="F223" s="31">
        <v>0</v>
      </c>
      <c r="G223" s="31">
        <v>0</v>
      </c>
      <c r="H223" s="31">
        <v>45958</v>
      </c>
      <c r="I223" s="31">
        <v>0</v>
      </c>
      <c r="J223" s="31">
        <v>0</v>
      </c>
    </row>
    <row r="224" spans="1:10" x14ac:dyDescent="0.25">
      <c r="A224" s="35" t="s">
        <v>202</v>
      </c>
      <c r="B224" s="31">
        <v>-1</v>
      </c>
      <c r="C224" s="31">
        <v>12</v>
      </c>
      <c r="D224" s="31">
        <v>7</v>
      </c>
      <c r="E224" s="32">
        <v>0</v>
      </c>
      <c r="F224" s="31">
        <v>0</v>
      </c>
      <c r="G224" s="31">
        <v>0</v>
      </c>
      <c r="H224" s="31">
        <v>0</v>
      </c>
      <c r="I224" s="31">
        <v>0</v>
      </c>
      <c r="J224" s="31">
        <v>0</v>
      </c>
    </row>
    <row r="225" spans="1:10" x14ac:dyDescent="0.25">
      <c r="A225" s="35" t="s">
        <v>152</v>
      </c>
      <c r="B225" s="31">
        <v>-1</v>
      </c>
      <c r="C225" s="31">
        <v>9</v>
      </c>
      <c r="D225" s="31">
        <v>7</v>
      </c>
      <c r="E225" s="32">
        <v>0</v>
      </c>
      <c r="F225" s="31">
        <v>0</v>
      </c>
      <c r="G225" s="31">
        <v>0</v>
      </c>
      <c r="H225" s="31">
        <v>0</v>
      </c>
      <c r="I225" s="31">
        <v>0</v>
      </c>
      <c r="J225" s="31">
        <v>0</v>
      </c>
    </row>
    <row r="226" spans="1:10" x14ac:dyDescent="0.25">
      <c r="A226" s="35" t="s">
        <v>495</v>
      </c>
      <c r="B226" s="31">
        <v>-1</v>
      </c>
      <c r="C226" s="31">
        <v>12</v>
      </c>
      <c r="D226" s="31">
        <v>6</v>
      </c>
      <c r="E226" s="32">
        <v>0</v>
      </c>
      <c r="F226" s="31">
        <v>0</v>
      </c>
      <c r="G226" s="31">
        <v>46006</v>
      </c>
      <c r="H226" s="31">
        <v>45958</v>
      </c>
      <c r="I226" s="31">
        <v>0</v>
      </c>
      <c r="J226" s="31">
        <v>0</v>
      </c>
    </row>
    <row r="227" spans="1:10" x14ac:dyDescent="0.25">
      <c r="A227" s="35" t="s">
        <v>471</v>
      </c>
      <c r="B227" s="31">
        <v>3</v>
      </c>
      <c r="C227" s="31">
        <v>9</v>
      </c>
      <c r="D227" s="31">
        <v>2</v>
      </c>
      <c r="E227" s="32">
        <v>0</v>
      </c>
      <c r="F227" s="31">
        <v>0</v>
      </c>
      <c r="G227" s="31">
        <v>45968</v>
      </c>
      <c r="H227" s="31">
        <v>45958</v>
      </c>
      <c r="I227" s="31">
        <v>0</v>
      </c>
      <c r="J227" s="31">
        <v>0</v>
      </c>
    </row>
    <row r="228" spans="1:10" x14ac:dyDescent="0.25">
      <c r="A228" s="35" t="s">
        <v>499</v>
      </c>
      <c r="B228" s="31">
        <v>-1</v>
      </c>
      <c r="C228" s="31">
        <v>9</v>
      </c>
      <c r="D228" s="31">
        <v>5</v>
      </c>
      <c r="E228" s="32">
        <v>0</v>
      </c>
      <c r="F228" s="31">
        <v>0</v>
      </c>
      <c r="G228" s="31">
        <v>0</v>
      </c>
      <c r="H228" s="31">
        <v>45958</v>
      </c>
      <c r="I228" s="31">
        <v>0</v>
      </c>
      <c r="J228" s="31">
        <v>45999</v>
      </c>
    </row>
    <row r="229" spans="1:10" x14ac:dyDescent="0.25">
      <c r="A229" s="35" t="s">
        <v>129</v>
      </c>
      <c r="B229" s="31">
        <v>5</v>
      </c>
      <c r="C229" s="31">
        <v>12</v>
      </c>
      <c r="D229" s="31">
        <v>2</v>
      </c>
      <c r="E229" s="32">
        <v>0</v>
      </c>
      <c r="F229" s="31">
        <v>0</v>
      </c>
      <c r="G229" s="31">
        <v>0</v>
      </c>
      <c r="H229" s="31">
        <v>45964</v>
      </c>
      <c r="I229" s="31">
        <v>0</v>
      </c>
      <c r="J229" s="31">
        <v>0</v>
      </c>
    </row>
    <row r="230" spans="1:10" x14ac:dyDescent="0.25">
      <c r="A230" s="35" t="s">
        <v>348</v>
      </c>
      <c r="B230" s="31">
        <v>-1</v>
      </c>
      <c r="C230" s="31">
        <v>6</v>
      </c>
      <c r="D230" s="31">
        <v>6</v>
      </c>
      <c r="E230" s="32">
        <v>0</v>
      </c>
      <c r="F230" s="31">
        <v>0</v>
      </c>
      <c r="G230" s="31">
        <v>45974</v>
      </c>
      <c r="H230" s="31">
        <v>45972</v>
      </c>
      <c r="I230" s="31">
        <v>0</v>
      </c>
      <c r="J230" s="31">
        <v>0</v>
      </c>
    </row>
    <row r="231" spans="1:10" x14ac:dyDescent="0.25">
      <c r="A231" s="35" t="s">
        <v>475</v>
      </c>
      <c r="B231" s="31">
        <v>5</v>
      </c>
      <c r="C231" s="31">
        <v>9</v>
      </c>
      <c r="D231" s="31">
        <v>2</v>
      </c>
      <c r="E231" s="32">
        <v>0</v>
      </c>
      <c r="F231" s="31">
        <v>0</v>
      </c>
      <c r="G231" s="31">
        <v>0</v>
      </c>
      <c r="H231" s="31">
        <v>45958</v>
      </c>
      <c r="I231" s="31">
        <v>0</v>
      </c>
      <c r="J231" s="31">
        <v>0</v>
      </c>
    </row>
    <row r="232" spans="1:10" x14ac:dyDescent="0.25">
      <c r="A232" s="35" t="s">
        <v>69</v>
      </c>
      <c r="B232" s="31">
        <v>-1</v>
      </c>
      <c r="C232" s="31">
        <v>6</v>
      </c>
      <c r="D232" s="31">
        <v>2</v>
      </c>
      <c r="E232" s="32">
        <v>0</v>
      </c>
      <c r="F232" s="31">
        <v>0</v>
      </c>
      <c r="G232" s="31">
        <v>0</v>
      </c>
      <c r="H232" s="31">
        <v>45999</v>
      </c>
      <c r="I232" s="31">
        <v>0</v>
      </c>
      <c r="J232" s="31">
        <v>0</v>
      </c>
    </row>
    <row r="233" spans="1:10" x14ac:dyDescent="0.25">
      <c r="A233" s="35" t="s">
        <v>93</v>
      </c>
      <c r="B233" s="31">
        <v>5</v>
      </c>
      <c r="C233" s="31">
        <v>6</v>
      </c>
      <c r="D233" s="31">
        <v>2</v>
      </c>
      <c r="E233" s="32">
        <v>0</v>
      </c>
      <c r="F233" s="31">
        <v>0</v>
      </c>
      <c r="G233" s="31">
        <v>46001</v>
      </c>
      <c r="H233" s="31">
        <v>45958</v>
      </c>
      <c r="I233" s="31">
        <v>0</v>
      </c>
      <c r="J233" s="31">
        <v>46020</v>
      </c>
    </row>
    <row r="234" spans="1:10" x14ac:dyDescent="0.25">
      <c r="A234" s="35" t="s">
        <v>507</v>
      </c>
      <c r="B234" s="31">
        <v>4</v>
      </c>
      <c r="C234" s="31">
        <v>0</v>
      </c>
      <c r="D234" s="31">
        <v>0</v>
      </c>
      <c r="E234" s="32">
        <v>0</v>
      </c>
      <c r="F234" s="31">
        <v>0</v>
      </c>
      <c r="G234" s="31">
        <v>0</v>
      </c>
      <c r="H234" s="31">
        <v>0</v>
      </c>
      <c r="I234" s="31">
        <v>0</v>
      </c>
      <c r="J234" s="31">
        <v>0</v>
      </c>
    </row>
    <row r="235" spans="1:10" x14ac:dyDescent="0.25">
      <c r="A235" s="35" t="s">
        <v>85</v>
      </c>
      <c r="B235" s="31">
        <v>-1</v>
      </c>
      <c r="C235" s="31">
        <v>3</v>
      </c>
      <c r="D235" s="31">
        <v>2</v>
      </c>
      <c r="E235" s="32">
        <v>0</v>
      </c>
      <c r="F235" s="31">
        <v>0</v>
      </c>
      <c r="G235" s="31">
        <v>0</v>
      </c>
      <c r="H235" s="31">
        <v>45957</v>
      </c>
      <c r="I235" s="31">
        <v>0</v>
      </c>
      <c r="J235" s="31">
        <v>46029</v>
      </c>
    </row>
    <row r="236" spans="1:10" x14ac:dyDescent="0.25">
      <c r="A236" s="35" t="s">
        <v>304</v>
      </c>
      <c r="B236" s="31">
        <v>1</v>
      </c>
      <c r="C236" s="31">
        <v>9</v>
      </c>
      <c r="D236" s="31">
        <v>6</v>
      </c>
      <c r="E236" s="32">
        <v>0</v>
      </c>
      <c r="F236" s="31">
        <v>0</v>
      </c>
      <c r="G236" s="31">
        <v>0</v>
      </c>
      <c r="H236" s="31">
        <v>0</v>
      </c>
      <c r="I236" s="31">
        <v>0</v>
      </c>
      <c r="J236" s="31">
        <v>0</v>
      </c>
    </row>
    <row r="237" spans="1:10" x14ac:dyDescent="0.25">
      <c r="A237" s="35" t="s">
        <v>451</v>
      </c>
      <c r="B237" s="31">
        <v>3</v>
      </c>
      <c r="C237" s="31">
        <v>3</v>
      </c>
      <c r="D237" s="31">
        <v>2</v>
      </c>
      <c r="E237" s="32">
        <v>0</v>
      </c>
      <c r="F237" s="31">
        <v>0</v>
      </c>
      <c r="G237" s="31">
        <v>0</v>
      </c>
      <c r="H237" s="31">
        <v>45958</v>
      </c>
      <c r="I237" s="31">
        <v>0</v>
      </c>
      <c r="J237" s="31">
        <v>0</v>
      </c>
    </row>
    <row r="238" spans="1:10" x14ac:dyDescent="0.25">
      <c r="A238" s="35" t="s">
        <v>66</v>
      </c>
      <c r="B238" s="31">
        <v>-1</v>
      </c>
      <c r="C238" s="31">
        <v>6</v>
      </c>
      <c r="D238" s="31">
        <v>4</v>
      </c>
      <c r="E238" s="32">
        <v>0</v>
      </c>
      <c r="F238" s="31">
        <v>0</v>
      </c>
      <c r="G238" s="31">
        <v>0</v>
      </c>
      <c r="H238" s="31">
        <v>45972</v>
      </c>
      <c r="I238" s="31">
        <v>0</v>
      </c>
      <c r="J238" s="31">
        <v>0</v>
      </c>
    </row>
    <row r="239" spans="1:10" x14ac:dyDescent="0.25">
      <c r="A239" s="35" t="s">
        <v>453</v>
      </c>
      <c r="B239" s="31">
        <v>4</v>
      </c>
      <c r="C239" s="31">
        <v>3</v>
      </c>
      <c r="D239" s="31">
        <v>2</v>
      </c>
      <c r="E239" s="32">
        <v>0</v>
      </c>
      <c r="F239" s="31">
        <v>0</v>
      </c>
      <c r="G239" s="31">
        <v>0</v>
      </c>
      <c r="H239" s="31">
        <v>45966</v>
      </c>
      <c r="I239" s="31">
        <v>0</v>
      </c>
      <c r="J239" s="31">
        <v>0</v>
      </c>
    </row>
    <row r="240" spans="1:10" x14ac:dyDescent="0.25">
      <c r="A240" s="35" t="s">
        <v>235</v>
      </c>
      <c r="B240" s="31">
        <v>-1</v>
      </c>
      <c r="C240" s="31">
        <v>9</v>
      </c>
      <c r="D240" s="31">
        <v>4</v>
      </c>
      <c r="E240" s="32">
        <v>0</v>
      </c>
      <c r="F240" s="31">
        <v>0</v>
      </c>
      <c r="G240" s="31">
        <v>0</v>
      </c>
      <c r="H240" s="31">
        <v>45958</v>
      </c>
      <c r="I240" s="31">
        <v>0</v>
      </c>
      <c r="J240" s="31">
        <v>0</v>
      </c>
    </row>
    <row r="241" spans="1:10" x14ac:dyDescent="0.25">
      <c r="A241" s="35" t="s">
        <v>807</v>
      </c>
      <c r="B241" s="31">
        <v>5</v>
      </c>
      <c r="C241" s="31">
        <v>0</v>
      </c>
      <c r="D241" s="31">
        <v>0</v>
      </c>
      <c r="E241" s="32">
        <v>0</v>
      </c>
      <c r="F241" s="31">
        <v>0</v>
      </c>
      <c r="G241" s="31">
        <v>0</v>
      </c>
      <c r="H241" s="31">
        <v>0</v>
      </c>
      <c r="I241" s="31">
        <v>0</v>
      </c>
      <c r="J241" s="31">
        <v>0</v>
      </c>
    </row>
    <row r="242" spans="1:10" x14ac:dyDescent="0.25">
      <c r="A242" s="35" t="s">
        <v>312</v>
      </c>
      <c r="B242" s="31">
        <v>6</v>
      </c>
      <c r="C242" s="31">
        <v>9</v>
      </c>
      <c r="D242" s="31">
        <v>2</v>
      </c>
      <c r="E242" s="32">
        <v>0</v>
      </c>
      <c r="F242" s="31">
        <v>0</v>
      </c>
      <c r="G242" s="31">
        <v>0</v>
      </c>
      <c r="H242" s="31">
        <v>45964</v>
      </c>
      <c r="I242" s="31">
        <v>0</v>
      </c>
      <c r="J242" s="31">
        <v>0</v>
      </c>
    </row>
    <row r="243" spans="1:10" x14ac:dyDescent="0.25">
      <c r="A243" s="35" t="s">
        <v>809</v>
      </c>
      <c r="B243" s="31">
        <v>6</v>
      </c>
      <c r="C243" s="31">
        <v>0</v>
      </c>
      <c r="D243" s="31">
        <v>0</v>
      </c>
      <c r="E243" s="32">
        <v>0</v>
      </c>
      <c r="F243" s="31">
        <v>0</v>
      </c>
      <c r="G243" s="31">
        <v>0</v>
      </c>
      <c r="H243" s="31">
        <v>0</v>
      </c>
      <c r="I243" s="31">
        <v>0</v>
      </c>
      <c r="J243" s="31">
        <v>0</v>
      </c>
    </row>
    <row r="244" spans="1:10" x14ac:dyDescent="0.25">
      <c r="A244" s="35" t="s">
        <v>459</v>
      </c>
      <c r="B244" s="31">
        <v>-1</v>
      </c>
      <c r="C244" s="31">
        <v>6</v>
      </c>
      <c r="D244" s="31">
        <v>4</v>
      </c>
      <c r="E244" s="32">
        <v>0</v>
      </c>
      <c r="F244" s="31">
        <v>0</v>
      </c>
      <c r="G244" s="31">
        <v>0</v>
      </c>
      <c r="H244" s="31">
        <v>45958</v>
      </c>
      <c r="I244" s="31">
        <v>0</v>
      </c>
      <c r="J244" s="31">
        <v>0</v>
      </c>
    </row>
    <row r="245" spans="1:10" x14ac:dyDescent="0.25">
      <c r="A245" s="35" t="s">
        <v>811</v>
      </c>
      <c r="B245" s="31">
        <v>4</v>
      </c>
      <c r="C245" s="31">
        <v>0</v>
      </c>
      <c r="D245" s="31">
        <v>0</v>
      </c>
      <c r="E245" s="32">
        <v>0</v>
      </c>
      <c r="F245" s="31">
        <v>0</v>
      </c>
      <c r="G245" s="31">
        <v>0</v>
      </c>
      <c r="H245" s="31">
        <v>0</v>
      </c>
      <c r="I245" s="31">
        <v>0</v>
      </c>
      <c r="J245" s="31">
        <v>0</v>
      </c>
    </row>
    <row r="246" spans="1:10" x14ac:dyDescent="0.25">
      <c r="A246" s="35" t="s">
        <v>322</v>
      </c>
      <c r="B246" s="31">
        <v>5</v>
      </c>
      <c r="C246" s="31">
        <v>6</v>
      </c>
      <c r="D246" s="31">
        <v>2</v>
      </c>
      <c r="E246" s="32">
        <v>0</v>
      </c>
      <c r="F246" s="31">
        <v>0</v>
      </c>
      <c r="G246" s="31">
        <v>0</v>
      </c>
      <c r="H246" s="31">
        <v>45959</v>
      </c>
      <c r="I246" s="31">
        <v>0</v>
      </c>
      <c r="J246" s="31">
        <v>0</v>
      </c>
    </row>
    <row r="247" spans="1:10" x14ac:dyDescent="0.25">
      <c r="A247" s="35" t="s">
        <v>851</v>
      </c>
      <c r="B247" s="31">
        <v>4</v>
      </c>
      <c r="C247" s="31">
        <v>9</v>
      </c>
      <c r="D247" s="31">
        <v>4</v>
      </c>
      <c r="E247" s="32">
        <v>0</v>
      </c>
      <c r="F247" s="31">
        <v>0</v>
      </c>
      <c r="G247" s="31">
        <v>0</v>
      </c>
      <c r="H247" s="31">
        <v>0</v>
      </c>
      <c r="I247" s="31">
        <v>46007</v>
      </c>
      <c r="J247" s="31">
        <v>0</v>
      </c>
    </row>
    <row r="248" spans="1:10" x14ac:dyDescent="0.25">
      <c r="A248" s="35" t="s">
        <v>186</v>
      </c>
      <c r="B248" s="31">
        <v>-1</v>
      </c>
      <c r="C248" s="31">
        <v>9</v>
      </c>
      <c r="D248" s="31">
        <v>7</v>
      </c>
      <c r="E248" s="32">
        <v>0</v>
      </c>
      <c r="F248" s="31">
        <v>0</v>
      </c>
      <c r="G248" s="31">
        <v>0</v>
      </c>
      <c r="H248" s="31">
        <v>46058</v>
      </c>
      <c r="I248" s="31">
        <v>0</v>
      </c>
      <c r="J248" s="31">
        <v>0</v>
      </c>
    </row>
    <row r="249" spans="1:10" x14ac:dyDescent="0.25">
      <c r="A249" s="35" t="s">
        <v>479</v>
      </c>
      <c r="B249" s="31">
        <v>-1</v>
      </c>
      <c r="C249" s="31">
        <v>3</v>
      </c>
      <c r="D249" s="31">
        <v>4</v>
      </c>
      <c r="E249" s="32">
        <v>0</v>
      </c>
      <c r="F249" s="31">
        <v>0</v>
      </c>
      <c r="G249" s="31">
        <v>0</v>
      </c>
      <c r="H249" s="31">
        <v>45958</v>
      </c>
      <c r="I249" s="31">
        <v>0</v>
      </c>
      <c r="J249" s="31">
        <v>0</v>
      </c>
    </row>
    <row r="250" spans="1:10" x14ac:dyDescent="0.25">
      <c r="A250" s="35" t="s">
        <v>339</v>
      </c>
      <c r="B250" s="31">
        <v>-1</v>
      </c>
      <c r="C250" s="31">
        <v>3</v>
      </c>
      <c r="D250" s="31">
        <v>9</v>
      </c>
      <c r="E250" s="32">
        <v>0</v>
      </c>
      <c r="F250" s="31">
        <v>0</v>
      </c>
      <c r="G250" s="31">
        <v>46058</v>
      </c>
      <c r="H250" s="31">
        <v>0</v>
      </c>
      <c r="I250" s="31">
        <v>0</v>
      </c>
      <c r="J250" s="31">
        <v>0</v>
      </c>
    </row>
    <row r="251" spans="1:10" x14ac:dyDescent="0.25">
      <c r="A251" s="35" t="s">
        <v>197</v>
      </c>
      <c r="B251" s="31">
        <v>-1</v>
      </c>
      <c r="C251" s="31">
        <v>12</v>
      </c>
      <c r="D251" s="31">
        <v>5</v>
      </c>
      <c r="E251" s="32">
        <v>0</v>
      </c>
      <c r="F251" s="31">
        <v>0</v>
      </c>
      <c r="G251" s="31">
        <v>0</v>
      </c>
      <c r="H251" s="31">
        <v>46057</v>
      </c>
      <c r="I251" s="31">
        <v>0</v>
      </c>
      <c r="J251" s="31">
        <v>0</v>
      </c>
    </row>
    <row r="252" spans="1:10" x14ac:dyDescent="0.25">
      <c r="A252" s="35" t="s">
        <v>243</v>
      </c>
      <c r="B252" s="31">
        <v>-1</v>
      </c>
      <c r="C252" s="31">
        <v>6</v>
      </c>
      <c r="D252" s="31">
        <v>2</v>
      </c>
      <c r="E252" s="32">
        <v>0</v>
      </c>
      <c r="F252" s="31">
        <v>0</v>
      </c>
      <c r="G252" s="31">
        <v>0</v>
      </c>
      <c r="H252" s="31">
        <v>45958</v>
      </c>
      <c r="I252" s="31">
        <v>0</v>
      </c>
      <c r="J252" s="31">
        <v>0</v>
      </c>
    </row>
    <row r="253" spans="1:10" x14ac:dyDescent="0.25">
      <c r="A253" s="35" t="s">
        <v>113</v>
      </c>
      <c r="B253" s="31">
        <v>-1</v>
      </c>
      <c r="C253" s="31">
        <v>9</v>
      </c>
      <c r="D253" s="31">
        <v>7</v>
      </c>
      <c r="E253" s="32">
        <v>0</v>
      </c>
      <c r="F253" s="31">
        <v>0</v>
      </c>
      <c r="G253" s="31">
        <v>0</v>
      </c>
      <c r="H253" s="31">
        <v>0</v>
      </c>
      <c r="I253" s="31">
        <v>0</v>
      </c>
      <c r="J253" s="31">
        <v>0</v>
      </c>
    </row>
    <row r="254" spans="1:10" x14ac:dyDescent="0.25">
      <c r="A254" s="35" t="s">
        <v>144</v>
      </c>
      <c r="B254" s="31">
        <v>5</v>
      </c>
      <c r="C254" s="31">
        <v>3</v>
      </c>
      <c r="D254" s="31">
        <v>2</v>
      </c>
      <c r="E254" s="32">
        <v>0</v>
      </c>
      <c r="F254" s="31">
        <v>0</v>
      </c>
      <c r="G254" s="31">
        <v>0</v>
      </c>
      <c r="H254" s="31">
        <v>46007</v>
      </c>
      <c r="I254" s="31">
        <v>0</v>
      </c>
      <c r="J254" s="31">
        <v>0</v>
      </c>
    </row>
    <row r="255" spans="1:10" x14ac:dyDescent="0.25">
      <c r="A255" s="35" t="s">
        <v>210</v>
      </c>
      <c r="B255" s="31">
        <v>6</v>
      </c>
      <c r="C255" s="31">
        <v>9</v>
      </c>
      <c r="D255" s="31">
        <v>2</v>
      </c>
      <c r="E255" s="32">
        <v>0</v>
      </c>
      <c r="F255" s="31">
        <v>0</v>
      </c>
      <c r="G255" s="31">
        <v>0</v>
      </c>
      <c r="H255" s="31">
        <v>45978</v>
      </c>
      <c r="I255" s="31">
        <v>0</v>
      </c>
      <c r="J255" s="31">
        <v>0</v>
      </c>
    </row>
    <row r="256" spans="1:10" x14ac:dyDescent="0.25">
      <c r="A256" s="35" t="s">
        <v>491</v>
      </c>
      <c r="B256" s="31">
        <v>-1</v>
      </c>
      <c r="C256" s="31">
        <v>9</v>
      </c>
      <c r="D256" s="31">
        <v>6</v>
      </c>
      <c r="E256" s="32">
        <v>0</v>
      </c>
      <c r="F256" s="31">
        <v>0</v>
      </c>
      <c r="G256" s="31">
        <v>0</v>
      </c>
      <c r="H256" s="31">
        <v>45958</v>
      </c>
      <c r="I256" s="31">
        <v>46020</v>
      </c>
      <c r="J256" s="31">
        <v>0</v>
      </c>
    </row>
    <row r="257" spans="1:10" x14ac:dyDescent="0.25">
      <c r="A257" s="35" t="s">
        <v>137</v>
      </c>
      <c r="B257" s="31">
        <v>-1</v>
      </c>
      <c r="C257" s="31">
        <v>12</v>
      </c>
      <c r="D257" s="31">
        <v>9</v>
      </c>
      <c r="E257" s="32">
        <v>0</v>
      </c>
      <c r="F257" s="31">
        <v>0</v>
      </c>
      <c r="G257" s="31">
        <v>0</v>
      </c>
      <c r="H257" s="31">
        <v>46052</v>
      </c>
      <c r="I257" s="31">
        <v>0</v>
      </c>
      <c r="J257" s="31">
        <v>46063</v>
      </c>
    </row>
    <row r="258" spans="1:10" x14ac:dyDescent="0.25">
      <c r="A258" s="35" t="s">
        <v>286</v>
      </c>
      <c r="B258" s="31">
        <v>-1</v>
      </c>
      <c r="C258" s="31">
        <v>3</v>
      </c>
      <c r="D258" s="31">
        <v>7</v>
      </c>
      <c r="E258" s="32">
        <v>0</v>
      </c>
      <c r="F258" s="31">
        <v>0</v>
      </c>
      <c r="G258" s="31">
        <v>0</v>
      </c>
      <c r="H258" s="31">
        <v>0</v>
      </c>
      <c r="I258" s="31">
        <v>0</v>
      </c>
      <c r="J258" s="31">
        <v>0</v>
      </c>
    </row>
    <row r="259" spans="1:10" x14ac:dyDescent="0.25">
      <c r="A259" s="35" t="s">
        <v>109</v>
      </c>
      <c r="B259" s="31">
        <v>-1</v>
      </c>
      <c r="C259" s="31">
        <v>9</v>
      </c>
      <c r="D259" s="31">
        <v>7</v>
      </c>
      <c r="E259" s="32">
        <v>0</v>
      </c>
      <c r="F259" s="31">
        <v>0</v>
      </c>
      <c r="G259" s="31">
        <v>0</v>
      </c>
      <c r="H259" s="31">
        <v>0</v>
      </c>
      <c r="I259" s="31">
        <v>0</v>
      </c>
      <c r="J259" s="31">
        <v>0</v>
      </c>
    </row>
    <row r="260" spans="1:10" x14ac:dyDescent="0.25">
      <c r="A260" s="35" t="s">
        <v>288</v>
      </c>
      <c r="B260" s="31">
        <v>4</v>
      </c>
      <c r="C260" s="31">
        <v>6</v>
      </c>
      <c r="D260" s="31">
        <v>2</v>
      </c>
      <c r="E260" s="32">
        <v>0</v>
      </c>
      <c r="F260" s="31">
        <v>0</v>
      </c>
      <c r="G260" s="31">
        <v>0</v>
      </c>
      <c r="H260" s="31">
        <v>45992</v>
      </c>
      <c r="I260" s="31">
        <v>0</v>
      </c>
      <c r="J260" s="31">
        <v>0</v>
      </c>
    </row>
    <row r="261" spans="1:10" x14ac:dyDescent="0.25">
      <c r="A261" s="35" t="s">
        <v>124</v>
      </c>
      <c r="B261" s="31">
        <v>-1</v>
      </c>
      <c r="C261" s="31">
        <v>12</v>
      </c>
      <c r="D261" s="31">
        <v>7</v>
      </c>
      <c r="E261" s="32">
        <v>0</v>
      </c>
      <c r="F261" s="31">
        <v>0</v>
      </c>
      <c r="G261" s="31">
        <v>0</v>
      </c>
      <c r="H261" s="31">
        <v>0</v>
      </c>
      <c r="I261" s="31">
        <v>0</v>
      </c>
      <c r="J261" s="31">
        <v>0</v>
      </c>
    </row>
    <row r="262" spans="1:10" x14ac:dyDescent="0.25">
      <c r="A262" s="35" t="s">
        <v>497</v>
      </c>
      <c r="B262" s="31">
        <v>-1</v>
      </c>
      <c r="C262" s="31">
        <v>9</v>
      </c>
      <c r="D262" s="31">
        <v>3</v>
      </c>
      <c r="E262" s="32">
        <v>0</v>
      </c>
      <c r="F262" s="31">
        <v>0</v>
      </c>
      <c r="G262" s="31">
        <v>0</v>
      </c>
      <c r="H262" s="31">
        <v>45958</v>
      </c>
      <c r="I262" s="31">
        <v>0</v>
      </c>
      <c r="J262" s="31">
        <v>0</v>
      </c>
    </row>
    <row r="263" spans="1:10" x14ac:dyDescent="0.25">
      <c r="A263" s="35" t="s">
        <v>391</v>
      </c>
      <c r="B263" s="31">
        <v>-1</v>
      </c>
      <c r="C263" s="31">
        <v>6</v>
      </c>
      <c r="D263" s="31">
        <v>4</v>
      </c>
      <c r="E263" s="32">
        <v>0</v>
      </c>
      <c r="F263" s="31">
        <v>0</v>
      </c>
      <c r="G263" s="31">
        <v>0</v>
      </c>
      <c r="H263" s="31">
        <v>45958</v>
      </c>
      <c r="I263" s="31">
        <v>0</v>
      </c>
      <c r="J263" s="31">
        <v>0</v>
      </c>
    </row>
    <row r="264" spans="1:10" x14ac:dyDescent="0.25">
      <c r="A264" s="35" t="s">
        <v>403</v>
      </c>
      <c r="B264" s="31">
        <v>4</v>
      </c>
      <c r="C264" s="31">
        <v>3</v>
      </c>
      <c r="D264" s="31">
        <v>2</v>
      </c>
      <c r="E264" s="32">
        <v>0</v>
      </c>
      <c r="F264" s="31">
        <v>0</v>
      </c>
      <c r="G264" s="31">
        <v>0</v>
      </c>
      <c r="H264" s="31">
        <v>45958</v>
      </c>
      <c r="I264" s="31">
        <v>0</v>
      </c>
      <c r="J264" s="31">
        <v>0</v>
      </c>
    </row>
    <row r="265" spans="1:10" x14ac:dyDescent="0.25">
      <c r="A265" s="35" t="s">
        <v>159</v>
      </c>
      <c r="B265" s="31">
        <v>-1</v>
      </c>
      <c r="C265" s="31">
        <v>9</v>
      </c>
      <c r="D265" s="31">
        <v>7</v>
      </c>
      <c r="E265" s="32">
        <v>0</v>
      </c>
      <c r="F265" s="31">
        <v>0</v>
      </c>
      <c r="G265" s="31">
        <v>0</v>
      </c>
      <c r="H265" s="31">
        <v>0</v>
      </c>
      <c r="I265" s="31">
        <v>0</v>
      </c>
      <c r="J265" s="31">
        <v>0</v>
      </c>
    </row>
    <row r="266" spans="1:10" x14ac:dyDescent="0.25">
      <c r="A266" s="35" t="s">
        <v>73</v>
      </c>
      <c r="B266" s="31">
        <v>-1</v>
      </c>
      <c r="C266" s="31">
        <v>6</v>
      </c>
      <c r="D266" s="31">
        <v>2</v>
      </c>
      <c r="E266" s="32">
        <v>0</v>
      </c>
      <c r="F266" s="31">
        <v>0</v>
      </c>
      <c r="G266" s="31">
        <v>0</v>
      </c>
      <c r="H266" s="31">
        <v>45958</v>
      </c>
      <c r="I266" s="31">
        <v>0</v>
      </c>
      <c r="J266" s="31">
        <v>0</v>
      </c>
    </row>
    <row r="267" spans="1:10" x14ac:dyDescent="0.25">
      <c r="A267" s="35" t="s">
        <v>441</v>
      </c>
      <c r="B267" s="31">
        <v>-1</v>
      </c>
      <c r="C267" s="31">
        <v>3</v>
      </c>
      <c r="D267" s="31">
        <v>6</v>
      </c>
      <c r="E267" s="32">
        <v>0</v>
      </c>
      <c r="F267" s="31">
        <v>0</v>
      </c>
      <c r="G267" s="31">
        <v>46049</v>
      </c>
      <c r="H267" s="31">
        <v>45958</v>
      </c>
      <c r="I267" s="31">
        <v>0</v>
      </c>
      <c r="J267" s="31">
        <v>0</v>
      </c>
    </row>
    <row r="268" spans="1:10" x14ac:dyDescent="0.25">
      <c r="A268" s="35" t="s">
        <v>81</v>
      </c>
      <c r="B268" s="31">
        <v>-1</v>
      </c>
      <c r="C268" s="31">
        <v>6</v>
      </c>
      <c r="D268" s="31">
        <v>6</v>
      </c>
      <c r="E268" s="32">
        <v>0</v>
      </c>
      <c r="F268" s="31">
        <v>0</v>
      </c>
      <c r="G268" s="31">
        <v>45999</v>
      </c>
      <c r="H268" s="31">
        <v>45964</v>
      </c>
      <c r="I268" s="31">
        <v>0</v>
      </c>
      <c r="J268" s="31">
        <v>46029</v>
      </c>
    </row>
    <row r="269" spans="1:10" x14ac:dyDescent="0.25">
      <c r="A269" s="35" t="s">
        <v>371</v>
      </c>
      <c r="B269" s="31">
        <v>5</v>
      </c>
      <c r="C269" s="31">
        <v>6</v>
      </c>
      <c r="D269" s="31">
        <v>4</v>
      </c>
      <c r="E269" s="32">
        <v>0</v>
      </c>
      <c r="F269" s="31">
        <v>0</v>
      </c>
      <c r="G269" s="31">
        <v>45943</v>
      </c>
      <c r="H269" s="31">
        <v>45951</v>
      </c>
      <c r="I269" s="31">
        <v>0</v>
      </c>
      <c r="J269" s="31">
        <v>0</v>
      </c>
    </row>
    <row r="270" spans="1:10" x14ac:dyDescent="0.25">
      <c r="A270" s="35" t="s">
        <v>293</v>
      </c>
      <c r="B270" s="31">
        <v>-1</v>
      </c>
      <c r="C270" s="31">
        <v>9</v>
      </c>
      <c r="D270" s="31">
        <v>4</v>
      </c>
      <c r="E270" s="32">
        <v>0</v>
      </c>
      <c r="F270" s="31">
        <v>0</v>
      </c>
      <c r="G270" s="31">
        <v>46027</v>
      </c>
      <c r="H270" s="31">
        <v>46027</v>
      </c>
      <c r="I270" s="31">
        <v>0</v>
      </c>
      <c r="J270" s="31">
        <v>0</v>
      </c>
    </row>
    <row r="271" spans="1:10" x14ac:dyDescent="0.25">
      <c r="A271" s="35" t="s">
        <v>141</v>
      </c>
      <c r="B271" s="31">
        <v>0</v>
      </c>
      <c r="C271" s="31">
        <v>9</v>
      </c>
      <c r="D271" s="31">
        <v>6</v>
      </c>
      <c r="E271" s="32">
        <v>0</v>
      </c>
      <c r="F271" s="31">
        <v>0</v>
      </c>
      <c r="G271" s="31">
        <v>0</v>
      </c>
      <c r="H271" s="31">
        <v>0</v>
      </c>
      <c r="I271" s="31">
        <v>0</v>
      </c>
      <c r="J271" s="31">
        <v>0</v>
      </c>
    </row>
    <row r="272" spans="1:10" x14ac:dyDescent="0.25">
      <c r="A272" s="35" t="s">
        <v>79</v>
      </c>
      <c r="B272" s="31">
        <v>-1</v>
      </c>
      <c r="C272" s="31">
        <v>3</v>
      </c>
      <c r="D272" s="31">
        <v>4</v>
      </c>
      <c r="E272" s="32">
        <v>0</v>
      </c>
      <c r="F272" s="31">
        <v>0</v>
      </c>
      <c r="G272" s="31">
        <v>0</v>
      </c>
      <c r="H272" s="31">
        <v>45957</v>
      </c>
      <c r="I272" s="31">
        <v>0</v>
      </c>
      <c r="J272" s="31">
        <v>0</v>
      </c>
    </row>
    <row r="273" spans="1:10" x14ac:dyDescent="0.25">
      <c r="A273" s="35" t="s">
        <v>83</v>
      </c>
      <c r="B273" s="31">
        <v>-1</v>
      </c>
      <c r="C273" s="31">
        <v>6</v>
      </c>
      <c r="D273" s="31">
        <v>2</v>
      </c>
      <c r="E273" s="32">
        <v>0</v>
      </c>
      <c r="F273" s="31">
        <v>0</v>
      </c>
      <c r="G273" s="31">
        <v>0</v>
      </c>
      <c r="H273" s="31">
        <v>45958</v>
      </c>
      <c r="I273" s="31">
        <v>0</v>
      </c>
      <c r="J273" s="31">
        <v>46020</v>
      </c>
    </row>
    <row r="274" spans="1:10" x14ac:dyDescent="0.25">
      <c r="A274" s="35" t="s">
        <v>384</v>
      </c>
      <c r="B274" s="31">
        <v>2</v>
      </c>
      <c r="C274" s="31">
        <v>6</v>
      </c>
      <c r="D274" s="31">
        <v>2</v>
      </c>
      <c r="E274" s="32">
        <v>0</v>
      </c>
      <c r="F274" s="31">
        <v>0</v>
      </c>
      <c r="G274" s="31">
        <v>0</v>
      </c>
      <c r="H274" s="31">
        <v>45958</v>
      </c>
      <c r="I274" s="31">
        <v>0</v>
      </c>
      <c r="J274" s="31">
        <v>0</v>
      </c>
    </row>
    <row r="275" spans="1:10" x14ac:dyDescent="0.25">
      <c r="A275" s="35" t="s">
        <v>373</v>
      </c>
      <c r="B275" s="31">
        <v>6</v>
      </c>
      <c r="C275" s="31">
        <v>12</v>
      </c>
      <c r="D275" s="31">
        <v>2</v>
      </c>
      <c r="E275" s="32">
        <v>0</v>
      </c>
      <c r="F275" s="31">
        <v>0</v>
      </c>
      <c r="G275" s="31">
        <v>0</v>
      </c>
      <c r="H275" s="31">
        <v>46035</v>
      </c>
      <c r="I275" s="31">
        <v>0</v>
      </c>
      <c r="J275" s="31">
        <v>0</v>
      </c>
    </row>
    <row r="276" spans="1:10" x14ac:dyDescent="0.25">
      <c r="A276" s="35" t="s">
        <v>301</v>
      </c>
      <c r="B276" s="31">
        <v>-1</v>
      </c>
      <c r="C276" s="31">
        <v>6</v>
      </c>
      <c r="D276" s="31">
        <v>6</v>
      </c>
      <c r="E276" s="32">
        <v>0</v>
      </c>
      <c r="F276" s="31">
        <v>0</v>
      </c>
      <c r="G276" s="31">
        <v>0</v>
      </c>
      <c r="H276" s="31">
        <v>45958</v>
      </c>
      <c r="I276" s="31">
        <v>0</v>
      </c>
      <c r="J276" s="31">
        <v>0</v>
      </c>
    </row>
    <row r="277" spans="1:10" x14ac:dyDescent="0.25">
      <c r="A277" s="35" t="s">
        <v>374</v>
      </c>
      <c r="B277" s="31">
        <v>-1</v>
      </c>
      <c r="C277" s="31">
        <v>9</v>
      </c>
      <c r="D277" s="31">
        <v>5</v>
      </c>
      <c r="E277" s="32">
        <v>0</v>
      </c>
      <c r="F277" s="31">
        <v>0</v>
      </c>
      <c r="G277" s="31">
        <v>45958</v>
      </c>
      <c r="H277" s="31">
        <v>45958</v>
      </c>
      <c r="I277" s="31">
        <v>0</v>
      </c>
      <c r="J277" s="31">
        <v>0</v>
      </c>
    </row>
    <row r="278" spans="1:10" x14ac:dyDescent="0.25">
      <c r="A278" s="35" t="s">
        <v>71</v>
      </c>
      <c r="B278" s="31">
        <v>-1</v>
      </c>
      <c r="C278" s="31">
        <v>6</v>
      </c>
      <c r="D278" s="31">
        <v>4</v>
      </c>
      <c r="E278" s="32">
        <v>0</v>
      </c>
      <c r="F278" s="31">
        <v>0</v>
      </c>
      <c r="G278" s="31">
        <v>0</v>
      </c>
      <c r="H278" s="31">
        <v>45958</v>
      </c>
      <c r="I278" s="31">
        <v>0</v>
      </c>
      <c r="J278" s="31">
        <v>0</v>
      </c>
    </row>
    <row r="279" spans="1:10" x14ac:dyDescent="0.25">
      <c r="A279" s="35" t="s">
        <v>433</v>
      </c>
      <c r="B279" s="31">
        <v>3</v>
      </c>
      <c r="C279" s="31">
        <v>6</v>
      </c>
      <c r="D279" s="31">
        <v>2</v>
      </c>
      <c r="E279" s="32">
        <v>0</v>
      </c>
      <c r="F279" s="31">
        <v>0</v>
      </c>
      <c r="G279" s="31">
        <v>0</v>
      </c>
      <c r="H279" s="31">
        <v>45958</v>
      </c>
      <c r="I279" s="31">
        <v>0</v>
      </c>
      <c r="J279" s="31">
        <v>0</v>
      </c>
    </row>
    <row r="280" spans="1:10" x14ac:dyDescent="0.25">
      <c r="A280" s="35" t="s">
        <v>105</v>
      </c>
      <c r="B280" s="31">
        <v>-1</v>
      </c>
      <c r="C280" s="31">
        <v>6</v>
      </c>
      <c r="D280" s="31">
        <v>7</v>
      </c>
      <c r="E280" s="32">
        <v>0</v>
      </c>
      <c r="F280" s="31">
        <v>0</v>
      </c>
      <c r="G280" s="31">
        <v>0</v>
      </c>
      <c r="H280" s="31">
        <v>0</v>
      </c>
      <c r="I280" s="31">
        <v>0</v>
      </c>
      <c r="J280" s="31">
        <v>0</v>
      </c>
    </row>
    <row r="281" spans="1:10" x14ac:dyDescent="0.25">
      <c r="A281" s="35" t="s">
        <v>443</v>
      </c>
      <c r="B281" s="31">
        <v>-1</v>
      </c>
      <c r="C281" s="31">
        <v>6</v>
      </c>
      <c r="D281" s="31">
        <v>7</v>
      </c>
      <c r="E281" s="32">
        <v>0</v>
      </c>
      <c r="F281" s="31">
        <v>0</v>
      </c>
      <c r="G281" s="31">
        <v>0</v>
      </c>
      <c r="H281" s="31">
        <v>45958</v>
      </c>
      <c r="I281" s="31">
        <v>0</v>
      </c>
      <c r="J281" s="31">
        <v>0</v>
      </c>
    </row>
    <row r="282" spans="1:10" x14ac:dyDescent="0.25">
      <c r="A282" s="35" t="s">
        <v>305</v>
      </c>
      <c r="B282" s="31">
        <v>-1</v>
      </c>
      <c r="C282" s="31">
        <v>9</v>
      </c>
      <c r="D282" s="31">
        <v>6</v>
      </c>
      <c r="E282" s="32">
        <v>0</v>
      </c>
      <c r="F282" s="31">
        <v>0</v>
      </c>
      <c r="G282" s="31">
        <v>46014</v>
      </c>
      <c r="H282" s="31">
        <v>46014</v>
      </c>
      <c r="I282" s="31">
        <v>0</v>
      </c>
      <c r="J282" s="31">
        <v>0</v>
      </c>
    </row>
    <row r="283" spans="1:10" x14ac:dyDescent="0.25">
      <c r="A283" s="35" t="s">
        <v>353</v>
      </c>
      <c r="B283" s="31">
        <v>-1</v>
      </c>
      <c r="C283" s="31">
        <v>6</v>
      </c>
      <c r="D283" s="31">
        <v>6</v>
      </c>
      <c r="E283" s="32">
        <v>0</v>
      </c>
      <c r="F283" s="31">
        <v>0</v>
      </c>
      <c r="G283" s="31">
        <v>0</v>
      </c>
      <c r="H283" s="31">
        <v>45951</v>
      </c>
      <c r="I283" s="31">
        <v>0</v>
      </c>
      <c r="J283" s="31">
        <v>0</v>
      </c>
    </row>
    <row r="284" spans="1:10" x14ac:dyDescent="0.25">
      <c r="A284" s="35" t="s">
        <v>306</v>
      </c>
      <c r="B284" s="31">
        <v>-1</v>
      </c>
      <c r="C284" s="31">
        <v>12</v>
      </c>
      <c r="D284" s="31">
        <v>9</v>
      </c>
      <c r="E284" s="32">
        <v>0</v>
      </c>
      <c r="F284" s="31">
        <v>0</v>
      </c>
      <c r="G284" s="31">
        <v>46058</v>
      </c>
      <c r="H284" s="31">
        <v>46059</v>
      </c>
      <c r="I284" s="31">
        <v>0</v>
      </c>
      <c r="J284" s="31">
        <v>0</v>
      </c>
    </row>
    <row r="285" spans="1:10" x14ac:dyDescent="0.25">
      <c r="A285" s="35" t="s">
        <v>350</v>
      </c>
      <c r="B285" s="31">
        <v>4</v>
      </c>
      <c r="C285" s="31">
        <v>6</v>
      </c>
      <c r="D285" s="31">
        <v>2</v>
      </c>
      <c r="E285" s="32">
        <v>0</v>
      </c>
      <c r="F285" s="31">
        <v>0</v>
      </c>
      <c r="G285" s="31">
        <v>0</v>
      </c>
      <c r="H285" s="31">
        <v>46006</v>
      </c>
      <c r="I285" s="31">
        <v>0</v>
      </c>
      <c r="J285" s="31">
        <v>0</v>
      </c>
    </row>
    <row r="286" spans="1:10" x14ac:dyDescent="0.25">
      <c r="A286" s="35" t="s">
        <v>341</v>
      </c>
      <c r="B286" s="31">
        <v>-1</v>
      </c>
      <c r="C286" s="31">
        <v>6</v>
      </c>
      <c r="D286" s="31">
        <v>9</v>
      </c>
      <c r="E286" s="32">
        <v>0</v>
      </c>
      <c r="F286" s="31">
        <v>0</v>
      </c>
      <c r="G286" s="31">
        <v>46059</v>
      </c>
      <c r="H286" s="31">
        <v>46058</v>
      </c>
      <c r="I286" s="31">
        <v>0</v>
      </c>
      <c r="J286" s="31">
        <v>0</v>
      </c>
    </row>
    <row r="287" spans="1:10" x14ac:dyDescent="0.25">
      <c r="A287" s="35" t="s">
        <v>95</v>
      </c>
      <c r="B287" s="31">
        <v>-1</v>
      </c>
      <c r="C287" s="31">
        <v>6</v>
      </c>
      <c r="D287" s="31">
        <v>2</v>
      </c>
      <c r="E287" s="32">
        <v>0</v>
      </c>
      <c r="F287" s="31">
        <v>0</v>
      </c>
      <c r="G287" s="31">
        <v>0</v>
      </c>
      <c r="H287" s="31">
        <v>45957</v>
      </c>
      <c r="I287" s="31">
        <v>0</v>
      </c>
      <c r="J287" s="31">
        <v>46029</v>
      </c>
    </row>
    <row r="288" spans="1:10" x14ac:dyDescent="0.25">
      <c r="A288" s="35" t="s">
        <v>380</v>
      </c>
      <c r="B288" s="31">
        <v>4</v>
      </c>
      <c r="C288" s="31">
        <v>9</v>
      </c>
      <c r="D288" s="31">
        <v>2</v>
      </c>
      <c r="E288" s="32">
        <v>0</v>
      </c>
      <c r="F288" s="31">
        <v>0</v>
      </c>
      <c r="G288" s="31">
        <v>46001</v>
      </c>
      <c r="H288" s="31">
        <v>45996</v>
      </c>
      <c r="I288" s="31">
        <v>0</v>
      </c>
      <c r="J288" s="31">
        <v>46030</v>
      </c>
    </row>
    <row r="289" spans="1:10" x14ac:dyDescent="0.25">
      <c r="A289" s="35" t="s">
        <v>487</v>
      </c>
      <c r="B289" s="31">
        <v>-1</v>
      </c>
      <c r="C289" s="31">
        <v>3</v>
      </c>
      <c r="D289" s="31">
        <v>6</v>
      </c>
      <c r="E289" s="32">
        <v>0</v>
      </c>
      <c r="F289" s="31">
        <v>0</v>
      </c>
      <c r="G289" s="31">
        <v>46007</v>
      </c>
      <c r="H289" s="31">
        <v>45958</v>
      </c>
      <c r="I289" s="31">
        <v>0</v>
      </c>
      <c r="J289" s="31">
        <v>0</v>
      </c>
    </row>
    <row r="290" spans="1:10" x14ac:dyDescent="0.25">
      <c r="A290" s="35" t="s">
        <v>332</v>
      </c>
      <c r="B290" s="31">
        <v>-1</v>
      </c>
      <c r="C290" s="31">
        <v>6</v>
      </c>
      <c r="D290" s="31">
        <v>9</v>
      </c>
      <c r="E290" s="32">
        <v>0</v>
      </c>
      <c r="F290" s="31">
        <v>0</v>
      </c>
      <c r="G290" s="31">
        <v>46057</v>
      </c>
      <c r="H290" s="31">
        <v>46059</v>
      </c>
      <c r="I290" s="31">
        <v>0</v>
      </c>
      <c r="J290" s="31">
        <v>0</v>
      </c>
    </row>
    <row r="291" spans="1:10" x14ac:dyDescent="0.25">
      <c r="A291" s="35" t="s">
        <v>131</v>
      </c>
      <c r="B291" s="31">
        <v>-1</v>
      </c>
      <c r="C291" s="31">
        <v>12</v>
      </c>
      <c r="D291" s="31">
        <v>7</v>
      </c>
      <c r="E291" s="32">
        <v>0</v>
      </c>
      <c r="F291" s="31">
        <v>0</v>
      </c>
      <c r="G291" s="31">
        <v>46052</v>
      </c>
      <c r="H291" s="31">
        <v>46057</v>
      </c>
      <c r="I291" s="31">
        <v>0</v>
      </c>
      <c r="J291" s="31">
        <v>0</v>
      </c>
    </row>
    <row r="292" spans="1:10" x14ac:dyDescent="0.25">
      <c r="A292" s="35" t="s">
        <v>335</v>
      </c>
      <c r="B292" s="31">
        <v>-1</v>
      </c>
      <c r="C292" s="31">
        <v>3</v>
      </c>
      <c r="D292" s="31">
        <v>7</v>
      </c>
      <c r="E292" s="32">
        <v>0</v>
      </c>
      <c r="F292" s="31">
        <v>0</v>
      </c>
      <c r="G292" s="31">
        <v>0</v>
      </c>
      <c r="H292" s="31">
        <v>46059</v>
      </c>
      <c r="I292" s="31">
        <v>0</v>
      </c>
      <c r="J292" s="31">
        <v>0</v>
      </c>
    </row>
    <row r="293" spans="1:10" x14ac:dyDescent="0.25">
      <c r="A293" s="35" t="s">
        <v>423</v>
      </c>
      <c r="B293" s="31">
        <v>-1</v>
      </c>
      <c r="C293" s="31">
        <v>9</v>
      </c>
      <c r="D293" s="31">
        <v>4</v>
      </c>
      <c r="E293" s="32">
        <v>0</v>
      </c>
      <c r="F293" s="31">
        <v>0</v>
      </c>
      <c r="G293" s="31">
        <v>0</v>
      </c>
      <c r="H293" s="31">
        <v>45958</v>
      </c>
      <c r="I293" s="31">
        <v>45995</v>
      </c>
      <c r="J293" s="31">
        <v>0</v>
      </c>
    </row>
    <row r="294" spans="1:10" x14ac:dyDescent="0.25">
      <c r="A294" s="35" t="s">
        <v>427</v>
      </c>
      <c r="B294" s="31">
        <v>-1</v>
      </c>
      <c r="C294" s="31">
        <v>9</v>
      </c>
      <c r="D294" s="31">
        <v>4</v>
      </c>
      <c r="E294" s="32">
        <v>0</v>
      </c>
      <c r="F294" s="31">
        <v>0</v>
      </c>
      <c r="G294" s="31">
        <v>0</v>
      </c>
      <c r="H294" s="31">
        <v>45958</v>
      </c>
      <c r="I294" s="31">
        <v>0</v>
      </c>
      <c r="J294" s="31">
        <v>46031</v>
      </c>
    </row>
    <row r="295" spans="1:10" x14ac:dyDescent="0.25">
      <c r="A295" s="35" t="s">
        <v>138</v>
      </c>
      <c r="B295" s="31">
        <v>-1</v>
      </c>
      <c r="C295" s="31">
        <v>12</v>
      </c>
      <c r="D295" s="31">
        <v>7</v>
      </c>
      <c r="E295" s="32">
        <v>0</v>
      </c>
      <c r="F295" s="31">
        <v>0</v>
      </c>
      <c r="G295" s="31">
        <v>0</v>
      </c>
      <c r="H295" s="31">
        <v>46057</v>
      </c>
      <c r="I295" s="31">
        <v>0</v>
      </c>
      <c r="J295" s="31">
        <v>0</v>
      </c>
    </row>
    <row r="296" spans="1:10" x14ac:dyDescent="0.25">
      <c r="A296" s="35" t="s">
        <v>107</v>
      </c>
      <c r="B296" s="31">
        <v>0</v>
      </c>
      <c r="C296" s="31">
        <v>12</v>
      </c>
      <c r="D296" s="31">
        <v>6</v>
      </c>
      <c r="E296" s="32">
        <v>0</v>
      </c>
      <c r="F296" s="31">
        <v>0</v>
      </c>
      <c r="G296" s="31">
        <v>0</v>
      </c>
      <c r="H296" s="31">
        <v>0</v>
      </c>
      <c r="I296" s="31">
        <v>0</v>
      </c>
      <c r="J296" s="31">
        <v>0</v>
      </c>
    </row>
    <row r="297" spans="1:10" x14ac:dyDescent="0.25">
      <c r="A297" s="35" t="s">
        <v>132</v>
      </c>
      <c r="B297" s="31">
        <v>-1</v>
      </c>
      <c r="C297" s="31">
        <v>9</v>
      </c>
      <c r="D297" s="31">
        <v>6</v>
      </c>
      <c r="E297" s="32">
        <v>0</v>
      </c>
      <c r="F297" s="31">
        <v>0</v>
      </c>
      <c r="G297" s="31">
        <v>0</v>
      </c>
      <c r="H297" s="31">
        <v>0</v>
      </c>
      <c r="I297" s="31">
        <v>0</v>
      </c>
      <c r="J297" s="31">
        <v>0</v>
      </c>
    </row>
    <row r="298" spans="1:10" x14ac:dyDescent="0.25">
      <c r="A298" s="35" t="s">
        <v>239</v>
      </c>
      <c r="B298" s="31">
        <v>4</v>
      </c>
      <c r="C298" s="31">
        <v>6</v>
      </c>
      <c r="D298" s="31">
        <v>2</v>
      </c>
      <c r="E298" s="32">
        <v>0</v>
      </c>
      <c r="F298" s="31">
        <v>0</v>
      </c>
      <c r="G298" s="31">
        <v>0</v>
      </c>
      <c r="H298" s="31">
        <v>45989</v>
      </c>
      <c r="I298" s="31">
        <v>0</v>
      </c>
      <c r="J298" s="31">
        <v>0</v>
      </c>
    </row>
    <row r="299" spans="1:10" x14ac:dyDescent="0.25">
      <c r="A299" s="35" t="s">
        <v>411</v>
      </c>
      <c r="B299" s="31">
        <v>5</v>
      </c>
      <c r="C299" s="31">
        <v>9</v>
      </c>
      <c r="D299" s="31">
        <v>2</v>
      </c>
      <c r="E299" s="32">
        <v>0</v>
      </c>
      <c r="F299" s="31">
        <v>0</v>
      </c>
      <c r="G299" s="31">
        <v>0</v>
      </c>
      <c r="H299" s="31">
        <v>0</v>
      </c>
      <c r="I299" s="31">
        <v>0</v>
      </c>
      <c r="J299" s="31">
        <v>0</v>
      </c>
    </row>
    <row r="300" spans="1:10" x14ac:dyDescent="0.25">
      <c r="A300" s="35" t="s">
        <v>183</v>
      </c>
      <c r="B300" s="31">
        <v>7</v>
      </c>
      <c r="C300" s="31">
        <v>12</v>
      </c>
      <c r="D300" s="31">
        <v>2</v>
      </c>
      <c r="E300" s="32">
        <v>0</v>
      </c>
      <c r="F300" s="31">
        <v>0</v>
      </c>
      <c r="G300" s="31">
        <v>0</v>
      </c>
      <c r="H300" s="31">
        <v>0</v>
      </c>
      <c r="I300" s="31">
        <v>46052</v>
      </c>
      <c r="J300" s="31">
        <v>0</v>
      </c>
    </row>
    <row r="301" spans="1:10" x14ac:dyDescent="0.25">
      <c r="A301" s="35" t="s">
        <v>346</v>
      </c>
      <c r="B301" s="31">
        <v>-1</v>
      </c>
      <c r="C301" s="31">
        <v>6</v>
      </c>
      <c r="D301" s="31">
        <v>6</v>
      </c>
      <c r="E301" s="32">
        <v>0</v>
      </c>
      <c r="F301" s="31">
        <v>0</v>
      </c>
      <c r="G301" s="31">
        <v>0</v>
      </c>
      <c r="H301" s="31">
        <v>0</v>
      </c>
      <c r="I301" s="31">
        <v>0</v>
      </c>
      <c r="J301" s="31">
        <v>0</v>
      </c>
    </row>
    <row r="302" spans="1:10" x14ac:dyDescent="0.25">
      <c r="A302" s="35" t="s">
        <v>323</v>
      </c>
      <c r="B302" s="31">
        <v>6</v>
      </c>
      <c r="C302" s="31">
        <v>6</v>
      </c>
      <c r="D302" s="31">
        <v>2</v>
      </c>
      <c r="E302" s="32">
        <v>0</v>
      </c>
      <c r="F302" s="31">
        <v>0</v>
      </c>
      <c r="G302" s="31">
        <v>0</v>
      </c>
      <c r="H302" s="31">
        <v>0</v>
      </c>
      <c r="I302" s="31">
        <v>0</v>
      </c>
      <c r="J302" s="31">
        <v>0</v>
      </c>
    </row>
    <row r="303" spans="1:10" x14ac:dyDescent="0.25">
      <c r="A303" s="35" t="s">
        <v>142</v>
      </c>
      <c r="B303" s="31">
        <v>-1</v>
      </c>
      <c r="C303" s="31">
        <v>3</v>
      </c>
      <c r="D303" s="31">
        <v>2</v>
      </c>
      <c r="E303" s="32">
        <v>0</v>
      </c>
      <c r="F303" s="31">
        <v>0</v>
      </c>
      <c r="G303" s="31">
        <v>0</v>
      </c>
      <c r="H303" s="31">
        <v>45958</v>
      </c>
      <c r="I303" s="31">
        <v>0</v>
      </c>
      <c r="J303" s="31">
        <v>0</v>
      </c>
    </row>
    <row r="304" spans="1:10" x14ac:dyDescent="0.25">
      <c r="A304" s="35" t="s">
        <v>363</v>
      </c>
      <c r="B304" s="31">
        <v>2</v>
      </c>
      <c r="C304" s="31">
        <v>6</v>
      </c>
      <c r="D304" s="31">
        <v>2</v>
      </c>
      <c r="E304" s="32">
        <v>0</v>
      </c>
      <c r="F304" s="31">
        <v>0</v>
      </c>
      <c r="G304" s="31">
        <v>0</v>
      </c>
      <c r="H304" s="31">
        <v>0</v>
      </c>
      <c r="I304" s="31">
        <v>0</v>
      </c>
      <c r="J304" s="31">
        <v>0</v>
      </c>
    </row>
    <row r="305" spans="1:10" x14ac:dyDescent="0.25">
      <c r="A305" s="35" t="s">
        <v>103</v>
      </c>
      <c r="B305" s="31">
        <v>-1</v>
      </c>
      <c r="C305" s="31">
        <v>9</v>
      </c>
      <c r="D305" s="31">
        <v>7</v>
      </c>
      <c r="E305" s="32">
        <v>0</v>
      </c>
      <c r="F305" s="31">
        <v>0</v>
      </c>
      <c r="G305" s="31">
        <v>0</v>
      </c>
      <c r="H305" s="31">
        <v>0</v>
      </c>
      <c r="I305" s="31">
        <v>0</v>
      </c>
      <c r="J305" s="31">
        <v>0</v>
      </c>
    </row>
    <row r="306" spans="1:10" x14ac:dyDescent="0.25">
      <c r="A306" s="35" t="s">
        <v>357</v>
      </c>
      <c r="B306" s="31">
        <v>-1</v>
      </c>
      <c r="C306" s="31">
        <v>6</v>
      </c>
      <c r="D306" s="31">
        <v>4</v>
      </c>
      <c r="E306" s="32">
        <v>0</v>
      </c>
      <c r="F306" s="31">
        <v>0</v>
      </c>
      <c r="G306" s="31">
        <v>45996</v>
      </c>
      <c r="H306" s="31">
        <v>45958</v>
      </c>
      <c r="I306" s="31">
        <v>0</v>
      </c>
      <c r="J306" s="31">
        <v>0</v>
      </c>
    </row>
    <row r="307" spans="1:10" x14ac:dyDescent="0.25">
      <c r="A307" s="35" t="s">
        <v>224</v>
      </c>
      <c r="B307" s="31">
        <v>5</v>
      </c>
      <c r="C307" s="31">
        <v>6</v>
      </c>
      <c r="D307" s="31">
        <v>2</v>
      </c>
      <c r="E307" s="32">
        <v>0</v>
      </c>
      <c r="F307" s="31">
        <v>0</v>
      </c>
      <c r="G307" s="31">
        <v>0</v>
      </c>
      <c r="H307" s="31">
        <v>45959</v>
      </c>
      <c r="I307" s="31">
        <v>0</v>
      </c>
      <c r="J307" s="31">
        <v>0</v>
      </c>
    </row>
    <row r="308" spans="1:10" x14ac:dyDescent="0.25">
      <c r="A308" s="35" t="s">
        <v>352</v>
      </c>
      <c r="B308" s="31">
        <v>4</v>
      </c>
      <c r="C308" s="31">
        <v>6</v>
      </c>
      <c r="D308" s="31">
        <v>2</v>
      </c>
      <c r="E308" s="32">
        <v>0</v>
      </c>
      <c r="F308" s="31">
        <v>0</v>
      </c>
      <c r="G308" s="31">
        <v>0</v>
      </c>
      <c r="H308" s="31">
        <v>46006</v>
      </c>
      <c r="I308" s="31">
        <v>0</v>
      </c>
      <c r="J308" s="31">
        <v>0</v>
      </c>
    </row>
    <row r="309" spans="1:10" x14ac:dyDescent="0.25">
      <c r="A309" s="35" t="s">
        <v>393</v>
      </c>
      <c r="B309" s="31">
        <v>3</v>
      </c>
      <c r="C309" s="31">
        <v>6</v>
      </c>
      <c r="D309" s="31">
        <v>2</v>
      </c>
      <c r="E309" s="32">
        <v>0</v>
      </c>
      <c r="F309" s="31">
        <v>0</v>
      </c>
      <c r="G309" s="31">
        <v>0</v>
      </c>
      <c r="H309" s="31">
        <v>45958</v>
      </c>
      <c r="I309" s="31">
        <v>0</v>
      </c>
      <c r="J309" s="31">
        <v>0</v>
      </c>
    </row>
    <row r="310" spans="1:10" x14ac:dyDescent="0.25">
      <c r="A310" s="35" t="s">
        <v>503</v>
      </c>
      <c r="B310" s="31">
        <v>8</v>
      </c>
      <c r="C310" s="31">
        <v>9</v>
      </c>
      <c r="D310" s="31">
        <v>2</v>
      </c>
      <c r="E310" s="32">
        <v>0</v>
      </c>
      <c r="F310" s="31">
        <v>0</v>
      </c>
      <c r="G310" s="31">
        <v>0</v>
      </c>
      <c r="H310" s="31">
        <v>45958</v>
      </c>
      <c r="I310" s="31">
        <v>46042</v>
      </c>
      <c r="J310" s="31">
        <v>0</v>
      </c>
    </row>
    <row r="311" spans="1:10" x14ac:dyDescent="0.25">
      <c r="A311" s="35" t="s">
        <v>435</v>
      </c>
      <c r="B311" s="31">
        <v>-1</v>
      </c>
      <c r="C311" s="31">
        <v>6</v>
      </c>
      <c r="D311" s="31">
        <v>4</v>
      </c>
      <c r="E311" s="32">
        <v>0</v>
      </c>
      <c r="F311" s="31">
        <v>0</v>
      </c>
      <c r="G311" s="31">
        <v>45965</v>
      </c>
      <c r="H311" s="31">
        <v>45958</v>
      </c>
      <c r="I311" s="31">
        <v>0</v>
      </c>
      <c r="J311" s="31">
        <v>0</v>
      </c>
    </row>
    <row r="312" spans="1:10" x14ac:dyDescent="0.25">
      <c r="A312" s="35" t="s">
        <v>382</v>
      </c>
      <c r="B312" s="31">
        <v>7</v>
      </c>
      <c r="C312" s="31">
        <v>3</v>
      </c>
      <c r="D312" s="31">
        <v>4</v>
      </c>
      <c r="E312" s="32">
        <v>0</v>
      </c>
      <c r="F312" s="31">
        <v>0</v>
      </c>
      <c r="G312" s="31">
        <v>0</v>
      </c>
      <c r="H312" s="31">
        <v>0</v>
      </c>
      <c r="I312" s="31">
        <v>46056</v>
      </c>
      <c r="J312" s="31">
        <v>0</v>
      </c>
    </row>
    <row r="313" spans="1:10" x14ac:dyDescent="0.25">
      <c r="A313" s="35" t="s">
        <v>399</v>
      </c>
      <c r="B313" s="31">
        <v>-1</v>
      </c>
      <c r="C313" s="31">
        <v>9</v>
      </c>
      <c r="D313" s="31">
        <v>2</v>
      </c>
      <c r="E313" s="32">
        <v>0</v>
      </c>
      <c r="F313" s="31">
        <v>0</v>
      </c>
      <c r="G313" s="31">
        <v>0</v>
      </c>
      <c r="H313" s="31">
        <v>45958</v>
      </c>
      <c r="I313" s="31">
        <v>0</v>
      </c>
      <c r="J313" s="31">
        <v>0</v>
      </c>
    </row>
    <row r="314" spans="1:10" x14ac:dyDescent="0.25">
      <c r="A314" s="35" t="s">
        <v>201</v>
      </c>
      <c r="B314" s="31">
        <v>-1</v>
      </c>
      <c r="C314" s="31">
        <v>9</v>
      </c>
      <c r="D314" s="31">
        <v>7</v>
      </c>
      <c r="E314" s="32">
        <v>0</v>
      </c>
      <c r="F314" s="31">
        <v>0</v>
      </c>
      <c r="G314" s="31">
        <v>0</v>
      </c>
      <c r="H314" s="31">
        <v>0</v>
      </c>
      <c r="I314" s="31">
        <v>0</v>
      </c>
      <c r="J314" s="31">
        <v>0</v>
      </c>
    </row>
    <row r="315" spans="1:10" x14ac:dyDescent="0.25">
      <c r="A315" s="35" t="s">
        <v>808</v>
      </c>
      <c r="B315" s="31">
        <v>5</v>
      </c>
      <c r="C315" s="31">
        <v>0</v>
      </c>
      <c r="D315" s="31">
        <v>0</v>
      </c>
      <c r="E315" s="32">
        <v>0</v>
      </c>
      <c r="F315" s="31">
        <v>0</v>
      </c>
      <c r="G315" s="31">
        <v>0</v>
      </c>
      <c r="H315" s="31">
        <v>0</v>
      </c>
      <c r="I315" s="31">
        <v>0</v>
      </c>
      <c r="J315" s="31">
        <v>0</v>
      </c>
    </row>
    <row r="316" spans="1:10" x14ac:dyDescent="0.25">
      <c r="A316" s="35" t="s">
        <v>395</v>
      </c>
      <c r="B316" s="31">
        <v>3</v>
      </c>
      <c r="C316" s="31">
        <v>3</v>
      </c>
      <c r="D316" s="31">
        <v>2</v>
      </c>
      <c r="E316" s="32">
        <v>0</v>
      </c>
      <c r="F316" s="31">
        <v>0</v>
      </c>
      <c r="G316" s="31">
        <v>0</v>
      </c>
      <c r="H316" s="31">
        <v>45958</v>
      </c>
      <c r="I316" s="31">
        <v>0</v>
      </c>
      <c r="J316" s="31">
        <v>46021</v>
      </c>
    </row>
    <row r="317" spans="1:10" x14ac:dyDescent="0.25">
      <c r="A317" s="35" t="s">
        <v>810</v>
      </c>
      <c r="B317" s="31">
        <v>5</v>
      </c>
      <c r="C317" s="31">
        <v>0</v>
      </c>
      <c r="D317" s="31">
        <v>0</v>
      </c>
      <c r="E317" s="32">
        <v>0</v>
      </c>
      <c r="F317" s="31">
        <v>0</v>
      </c>
      <c r="G317" s="31">
        <v>0</v>
      </c>
      <c r="H317" s="31">
        <v>0</v>
      </c>
      <c r="I317" s="31">
        <v>0</v>
      </c>
      <c r="J317" s="31">
        <v>0</v>
      </c>
    </row>
    <row r="318" spans="1:10" x14ac:dyDescent="0.25">
      <c r="A318" s="35" t="s">
        <v>156</v>
      </c>
      <c r="B318" s="31">
        <v>-1</v>
      </c>
      <c r="C318" s="31">
        <v>6</v>
      </c>
      <c r="D318" s="31">
        <v>6</v>
      </c>
      <c r="E318" s="32">
        <v>0</v>
      </c>
      <c r="F318" s="31">
        <v>0</v>
      </c>
      <c r="G318" s="31">
        <v>0</v>
      </c>
      <c r="H318" s="31">
        <v>0</v>
      </c>
      <c r="I318" s="31">
        <v>0</v>
      </c>
      <c r="J318" s="31">
        <v>0</v>
      </c>
    </row>
    <row r="319" spans="1:10" x14ac:dyDescent="0.25">
      <c r="A319" s="35" t="s">
        <v>187</v>
      </c>
      <c r="B319" s="31">
        <v>4</v>
      </c>
      <c r="C319" s="31">
        <v>3</v>
      </c>
      <c r="D319" s="31">
        <v>2</v>
      </c>
      <c r="E319" s="32">
        <v>0</v>
      </c>
      <c r="F319" s="31">
        <v>0</v>
      </c>
      <c r="G319" s="31">
        <v>0</v>
      </c>
      <c r="H319" s="31">
        <v>0</v>
      </c>
      <c r="I319" s="31">
        <v>0</v>
      </c>
      <c r="J319" s="31">
        <v>0</v>
      </c>
    </row>
    <row r="320" spans="1:10" x14ac:dyDescent="0.25">
      <c r="A320" s="35" t="s">
        <v>477</v>
      </c>
      <c r="B320" s="31">
        <v>5</v>
      </c>
      <c r="C320" s="31">
        <v>6</v>
      </c>
      <c r="D320" s="31">
        <v>2</v>
      </c>
      <c r="E320" s="32">
        <v>0</v>
      </c>
      <c r="F320" s="31">
        <v>0</v>
      </c>
      <c r="G320" s="31">
        <v>46029</v>
      </c>
      <c r="H320" s="31">
        <v>45958</v>
      </c>
      <c r="I320" s="31">
        <v>0</v>
      </c>
      <c r="J320" s="31">
        <v>0</v>
      </c>
    </row>
    <row r="321" spans="1:10" x14ac:dyDescent="0.25">
      <c r="A321" s="35" t="s">
        <v>89</v>
      </c>
      <c r="B321" s="31">
        <v>-1</v>
      </c>
      <c r="C321" s="31">
        <v>6</v>
      </c>
      <c r="D321" s="31">
        <v>6</v>
      </c>
      <c r="E321" s="32">
        <v>0</v>
      </c>
      <c r="F321" s="31">
        <v>0</v>
      </c>
      <c r="G321" s="31">
        <v>0</v>
      </c>
      <c r="H321" s="31">
        <v>46027</v>
      </c>
      <c r="I321" s="31">
        <v>0</v>
      </c>
      <c r="J321" s="31">
        <v>0</v>
      </c>
    </row>
    <row r="322" spans="1:10" x14ac:dyDescent="0.25">
      <c r="A322" s="35" t="s">
        <v>157</v>
      </c>
      <c r="B322" s="31">
        <v>3</v>
      </c>
      <c r="C322" s="31">
        <v>6</v>
      </c>
      <c r="D322" s="31">
        <v>2</v>
      </c>
      <c r="E322" s="32">
        <v>0</v>
      </c>
      <c r="F322" s="31">
        <v>0</v>
      </c>
      <c r="G322" s="31">
        <v>0</v>
      </c>
      <c r="H322" s="31">
        <v>45958</v>
      </c>
      <c r="I322" s="31">
        <v>0</v>
      </c>
      <c r="J322" s="31">
        <v>0</v>
      </c>
    </row>
    <row r="323" spans="1:10" x14ac:dyDescent="0.25">
      <c r="A323" s="35" t="s">
        <v>548</v>
      </c>
      <c r="B323" s="31">
        <v>2.5517241379310347</v>
      </c>
      <c r="C323" s="31">
        <v>7.8808777429467085</v>
      </c>
      <c r="D323" s="31">
        <v>3.2821316614420062</v>
      </c>
      <c r="E323" s="32">
        <v>27404.341692789967</v>
      </c>
      <c r="F323" s="31">
        <v>11828.598746081505</v>
      </c>
      <c r="G323" s="31">
        <v>3750.1598746081504</v>
      </c>
      <c r="H323" s="31">
        <v>20032.978056426331</v>
      </c>
      <c r="I323" s="31">
        <v>8082.1880877742942</v>
      </c>
      <c r="J323" s="31">
        <v>1875.8683385579936</v>
      </c>
    </row>
    <row r="324" spans="1:10" x14ac:dyDescent="0.25">
      <c r="A324"/>
      <c r="B324"/>
      <c r="C324"/>
      <c r="D324"/>
      <c r="E324"/>
      <c r="F324"/>
      <c r="G324"/>
      <c r="H324"/>
      <c r="I324"/>
      <c r="J324"/>
    </row>
    <row r="325" spans="1:10" x14ac:dyDescent="0.25">
      <c r="A325"/>
      <c r="B325"/>
      <c r="C325"/>
      <c r="D325"/>
      <c r="E325"/>
      <c r="F325"/>
      <c r="G325"/>
      <c r="H325"/>
      <c r="I325"/>
      <c r="J325"/>
    </row>
    <row r="326" spans="1:10" x14ac:dyDescent="0.25">
      <c r="A326"/>
      <c r="B326"/>
      <c r="C326"/>
      <c r="D326"/>
      <c r="E326"/>
      <c r="F326"/>
      <c r="G326"/>
      <c r="H326"/>
      <c r="I326"/>
      <c r="J326"/>
    </row>
    <row r="327" spans="1:10" x14ac:dyDescent="0.25">
      <c r="A327"/>
      <c r="B327"/>
      <c r="C327"/>
      <c r="D327"/>
      <c r="E327"/>
      <c r="F327"/>
      <c r="G327"/>
      <c r="H327"/>
      <c r="I327"/>
      <c r="J327"/>
    </row>
    <row r="328" spans="1:10" x14ac:dyDescent="0.25">
      <c r="A328"/>
      <c r="B328"/>
      <c r="C328"/>
      <c r="D328"/>
      <c r="E328"/>
      <c r="F328"/>
      <c r="G328"/>
      <c r="H328"/>
      <c r="I328"/>
      <c r="J328"/>
    </row>
    <row r="329" spans="1:10" x14ac:dyDescent="0.25">
      <c r="A329"/>
      <c r="B329"/>
      <c r="C329"/>
      <c r="D329"/>
      <c r="E329"/>
      <c r="F329"/>
      <c r="G329"/>
      <c r="H329"/>
      <c r="I329"/>
      <c r="J329"/>
    </row>
    <row r="330" spans="1:10" x14ac:dyDescent="0.25">
      <c r="A330"/>
      <c r="B330"/>
      <c r="C330"/>
      <c r="D330"/>
      <c r="E330"/>
      <c r="F330"/>
      <c r="G330"/>
      <c r="H330"/>
      <c r="I330"/>
      <c r="J330"/>
    </row>
    <row r="331" spans="1:10" x14ac:dyDescent="0.25">
      <c r="A331"/>
      <c r="B331"/>
      <c r="C331"/>
      <c r="D331"/>
      <c r="E331"/>
      <c r="F331"/>
      <c r="G331"/>
      <c r="H331"/>
      <c r="I331"/>
      <c r="J331"/>
    </row>
    <row r="332" spans="1:10" x14ac:dyDescent="0.25">
      <c r="A332"/>
      <c r="B332"/>
      <c r="C332"/>
      <c r="D332"/>
      <c r="E332"/>
      <c r="F332"/>
      <c r="G332"/>
      <c r="H332"/>
      <c r="I332"/>
      <c r="J332"/>
    </row>
    <row r="333" spans="1:10" x14ac:dyDescent="0.25">
      <c r="A333"/>
      <c r="B333"/>
      <c r="C333"/>
      <c r="D333"/>
      <c r="E333"/>
      <c r="F333"/>
      <c r="G333"/>
      <c r="H333"/>
      <c r="I333"/>
      <c r="J333"/>
    </row>
    <row r="334" spans="1:10" x14ac:dyDescent="0.25">
      <c r="A334"/>
      <c r="B334"/>
      <c r="C334"/>
      <c r="D334"/>
      <c r="E334"/>
      <c r="F334"/>
      <c r="G334"/>
      <c r="H334"/>
      <c r="I334"/>
      <c r="J334"/>
    </row>
    <row r="335" spans="1:10" x14ac:dyDescent="0.25">
      <c r="A335"/>
      <c r="B335"/>
      <c r="C335"/>
      <c r="D335"/>
      <c r="E335"/>
      <c r="F335"/>
      <c r="G335"/>
      <c r="H335"/>
      <c r="I335"/>
      <c r="J335"/>
    </row>
    <row r="336" spans="1:10" x14ac:dyDescent="0.25">
      <c r="A336"/>
      <c r="B336"/>
      <c r="C336"/>
      <c r="D336"/>
      <c r="E336"/>
      <c r="F336"/>
      <c r="G336"/>
      <c r="H336"/>
      <c r="I336"/>
      <c r="J336"/>
    </row>
    <row r="337" spans="1:10" x14ac:dyDescent="0.25">
      <c r="A337"/>
      <c r="B337"/>
      <c r="C337"/>
      <c r="D337"/>
      <c r="E337"/>
      <c r="F337"/>
      <c r="G337"/>
      <c r="H337"/>
      <c r="I337"/>
      <c r="J337"/>
    </row>
    <row r="338" spans="1:10" x14ac:dyDescent="0.25">
      <c r="A338"/>
      <c r="B338"/>
      <c r="C338"/>
      <c r="D338"/>
      <c r="E338"/>
      <c r="F338"/>
      <c r="G338"/>
      <c r="H338"/>
      <c r="I338"/>
      <c r="J338"/>
    </row>
    <row r="339" spans="1:10" x14ac:dyDescent="0.25">
      <c r="A339"/>
      <c r="B339"/>
      <c r="C339"/>
      <c r="D339"/>
      <c r="E339"/>
      <c r="F339"/>
      <c r="G339"/>
      <c r="H339"/>
      <c r="I339"/>
      <c r="J339"/>
    </row>
    <row r="340" spans="1:10" x14ac:dyDescent="0.25">
      <c r="A340"/>
      <c r="B340"/>
      <c r="C340"/>
      <c r="D340"/>
      <c r="E340"/>
      <c r="F340"/>
      <c r="G340"/>
      <c r="H340"/>
      <c r="I340"/>
      <c r="J340"/>
    </row>
    <row r="341" spans="1:10" x14ac:dyDescent="0.25">
      <c r="A341"/>
      <c r="B341"/>
      <c r="C341"/>
      <c r="D341"/>
      <c r="E341"/>
      <c r="F341"/>
      <c r="G341"/>
      <c r="H341"/>
      <c r="I341"/>
      <c r="J341"/>
    </row>
    <row r="342" spans="1:10" x14ac:dyDescent="0.25">
      <c r="A342"/>
      <c r="B342"/>
      <c r="C342"/>
      <c r="D342"/>
      <c r="E342"/>
      <c r="F342"/>
      <c r="G342"/>
      <c r="H342"/>
      <c r="I342"/>
      <c r="J342"/>
    </row>
    <row r="343" spans="1:10" x14ac:dyDescent="0.25">
      <c r="A343"/>
      <c r="B343"/>
      <c r="C343"/>
      <c r="D343"/>
      <c r="E343"/>
      <c r="F343"/>
      <c r="G343"/>
      <c r="H343"/>
      <c r="I343"/>
      <c r="J343"/>
    </row>
    <row r="344" spans="1:10" x14ac:dyDescent="0.25">
      <c r="A344"/>
      <c r="B344"/>
      <c r="C344"/>
      <c r="D344"/>
      <c r="E344"/>
      <c r="F344"/>
      <c r="G344"/>
      <c r="H344"/>
      <c r="I344"/>
      <c r="J344"/>
    </row>
    <row r="345" spans="1:10" x14ac:dyDescent="0.25">
      <c r="A345"/>
      <c r="B345"/>
      <c r="C345"/>
      <c r="D345"/>
      <c r="E345"/>
      <c r="F345"/>
      <c r="G345"/>
      <c r="H345"/>
      <c r="I345"/>
      <c r="J345"/>
    </row>
    <row r="346" spans="1:10" x14ac:dyDescent="0.25">
      <c r="A346"/>
      <c r="B346"/>
      <c r="C346"/>
      <c r="D346"/>
      <c r="E346"/>
      <c r="F346"/>
      <c r="G346"/>
      <c r="H346"/>
      <c r="I346"/>
      <c r="J346"/>
    </row>
    <row r="347" spans="1:10" x14ac:dyDescent="0.25">
      <c r="A347"/>
      <c r="B347"/>
      <c r="C347"/>
      <c r="D347"/>
      <c r="E347"/>
      <c r="F347"/>
      <c r="G347"/>
      <c r="H347"/>
      <c r="I347"/>
      <c r="J347"/>
    </row>
    <row r="348" spans="1:10" x14ac:dyDescent="0.25">
      <c r="A348"/>
      <c r="B348"/>
      <c r="C348"/>
      <c r="D348"/>
      <c r="E348"/>
      <c r="F348"/>
      <c r="G348"/>
      <c r="H348"/>
      <c r="I348"/>
      <c r="J348"/>
    </row>
    <row r="349" spans="1:10" x14ac:dyDescent="0.25">
      <c r="A349"/>
      <c r="B349"/>
      <c r="C349"/>
      <c r="D349"/>
      <c r="E349"/>
      <c r="F349"/>
      <c r="G349"/>
      <c r="H349"/>
      <c r="I349"/>
      <c r="J349"/>
    </row>
    <row r="350" spans="1:10" x14ac:dyDescent="0.25">
      <c r="A350"/>
      <c r="B350"/>
      <c r="C350"/>
      <c r="D350"/>
      <c r="E350"/>
      <c r="F350"/>
      <c r="G350"/>
      <c r="H350"/>
      <c r="I350"/>
      <c r="J350"/>
    </row>
    <row r="351" spans="1:10" x14ac:dyDescent="0.25">
      <c r="A351"/>
      <c r="B351"/>
      <c r="C351"/>
      <c r="D351"/>
      <c r="E351"/>
      <c r="F351"/>
      <c r="G351"/>
      <c r="H351"/>
      <c r="I351"/>
      <c r="J351"/>
    </row>
    <row r="352" spans="1:10" x14ac:dyDescent="0.25">
      <c r="A352"/>
      <c r="B352"/>
      <c r="C352"/>
      <c r="D352"/>
      <c r="E352"/>
      <c r="F352"/>
      <c r="G352"/>
      <c r="H352"/>
      <c r="I352"/>
      <c r="J352"/>
    </row>
    <row r="353" spans="1:10" x14ac:dyDescent="0.25">
      <c r="A353"/>
      <c r="B353"/>
      <c r="C353"/>
      <c r="D353"/>
      <c r="E353"/>
      <c r="F353"/>
      <c r="G353"/>
      <c r="H353"/>
      <c r="I353"/>
      <c r="J353"/>
    </row>
    <row r="354" spans="1:10" x14ac:dyDescent="0.25">
      <c r="A354"/>
      <c r="B354"/>
      <c r="C354"/>
      <c r="D354"/>
      <c r="E354"/>
      <c r="F354"/>
      <c r="G354"/>
      <c r="H354"/>
      <c r="I354"/>
      <c r="J354"/>
    </row>
    <row r="355" spans="1:10" x14ac:dyDescent="0.25">
      <c r="A355"/>
      <c r="B355"/>
      <c r="C355"/>
      <c r="D355"/>
      <c r="E355"/>
      <c r="F355"/>
      <c r="G355"/>
      <c r="H355"/>
      <c r="I355"/>
      <c r="J355"/>
    </row>
    <row r="356" spans="1:10" x14ac:dyDescent="0.25">
      <c r="A356"/>
      <c r="B356"/>
      <c r="C356"/>
      <c r="D356"/>
      <c r="E356"/>
      <c r="F356"/>
      <c r="G356"/>
      <c r="H356"/>
      <c r="I356"/>
      <c r="J356"/>
    </row>
    <row r="357" spans="1:10" x14ac:dyDescent="0.25">
      <c r="A357"/>
      <c r="B357"/>
      <c r="C357"/>
      <c r="D357"/>
      <c r="E357"/>
      <c r="F357"/>
      <c r="G357"/>
      <c r="H357"/>
      <c r="I357"/>
      <c r="J357"/>
    </row>
    <row r="358" spans="1:10" x14ac:dyDescent="0.25">
      <c r="A358"/>
      <c r="B358"/>
      <c r="C358"/>
      <c r="D358"/>
      <c r="E358"/>
      <c r="F358"/>
      <c r="G358"/>
      <c r="H358"/>
      <c r="I358"/>
      <c r="J358"/>
    </row>
    <row r="359" spans="1:10" x14ac:dyDescent="0.25">
      <c r="A359"/>
      <c r="B359"/>
      <c r="C359"/>
      <c r="D359"/>
      <c r="E359"/>
      <c r="F359"/>
      <c r="G359"/>
      <c r="H359"/>
      <c r="I359"/>
      <c r="J359"/>
    </row>
    <row r="360" spans="1:10" x14ac:dyDescent="0.25">
      <c r="A360"/>
      <c r="B360"/>
      <c r="C360"/>
      <c r="D360"/>
      <c r="E360"/>
      <c r="F360"/>
      <c r="G360"/>
      <c r="H360"/>
      <c r="I360"/>
      <c r="J360"/>
    </row>
    <row r="361" spans="1:10" x14ac:dyDescent="0.25">
      <c r="A361"/>
      <c r="B361"/>
      <c r="C361"/>
      <c r="D361"/>
      <c r="E361"/>
      <c r="F361"/>
      <c r="G361"/>
      <c r="H361"/>
      <c r="I361"/>
      <c r="J361"/>
    </row>
    <row r="362" spans="1:10" x14ac:dyDescent="0.25">
      <c r="A362"/>
      <c r="B362"/>
      <c r="C362"/>
      <c r="D362"/>
      <c r="E362"/>
      <c r="F362"/>
      <c r="G362"/>
      <c r="H362"/>
      <c r="I362"/>
      <c r="J362"/>
    </row>
    <row r="363" spans="1:10" x14ac:dyDescent="0.25">
      <c r="A363"/>
      <c r="B363"/>
      <c r="C363"/>
      <c r="D363"/>
      <c r="E363"/>
      <c r="F363"/>
      <c r="G363"/>
      <c r="H363"/>
      <c r="I363"/>
      <c r="J363"/>
    </row>
    <row r="364" spans="1:10" x14ac:dyDescent="0.25">
      <c r="A364"/>
      <c r="B364"/>
      <c r="C364"/>
      <c r="D364"/>
      <c r="E364"/>
      <c r="F364"/>
      <c r="G364"/>
      <c r="H364"/>
      <c r="I364"/>
      <c r="J364"/>
    </row>
    <row r="365" spans="1:10" x14ac:dyDescent="0.25">
      <c r="A365"/>
      <c r="B365"/>
      <c r="C365"/>
      <c r="D365"/>
      <c r="E365"/>
      <c r="F365"/>
      <c r="G365"/>
      <c r="H365"/>
      <c r="I365"/>
      <c r="J365"/>
    </row>
    <row r="366" spans="1:10" x14ac:dyDescent="0.25">
      <c r="E366" s="31"/>
    </row>
    <row r="367" spans="1:10" x14ac:dyDescent="0.25">
      <c r="E367" s="31"/>
    </row>
    <row r="368" spans="1:10" x14ac:dyDescent="0.25">
      <c r="E368" s="31"/>
    </row>
    <row r="369" spans="5:5" x14ac:dyDescent="0.25">
      <c r="E369" s="31"/>
    </row>
    <row r="370" spans="5:5" x14ac:dyDescent="0.25">
      <c r="E370" s="31"/>
    </row>
    <row r="371" spans="5:5" x14ac:dyDescent="0.25">
      <c r="E371" s="31"/>
    </row>
    <row r="372" spans="5:5" x14ac:dyDescent="0.25">
      <c r="E372" s="31"/>
    </row>
    <row r="373" spans="5:5" x14ac:dyDescent="0.25">
      <c r="E373" s="31"/>
    </row>
    <row r="374" spans="5:5" x14ac:dyDescent="0.25">
      <c r="E374" s="31"/>
    </row>
    <row r="375" spans="5:5" x14ac:dyDescent="0.25">
      <c r="E375" s="31"/>
    </row>
    <row r="376" spans="5:5" x14ac:dyDescent="0.25">
      <c r="E376" s="31"/>
    </row>
    <row r="377" spans="5:5" x14ac:dyDescent="0.25">
      <c r="E377" s="31"/>
    </row>
    <row r="378" spans="5:5" x14ac:dyDescent="0.25">
      <c r="E378" s="31"/>
    </row>
    <row r="379" spans="5:5" x14ac:dyDescent="0.25">
      <c r="E379" s="31"/>
    </row>
    <row r="380" spans="5:5" x14ac:dyDescent="0.25">
      <c r="E380" s="31"/>
    </row>
    <row r="381" spans="5:5" x14ac:dyDescent="0.25">
      <c r="E381" s="31"/>
    </row>
    <row r="382" spans="5:5" x14ac:dyDescent="0.25">
      <c r="E382" s="31"/>
    </row>
    <row r="383" spans="5:5" x14ac:dyDescent="0.25">
      <c r="E383" s="31"/>
    </row>
    <row r="384" spans="5:5" x14ac:dyDescent="0.25">
      <c r="E384" s="31"/>
    </row>
    <row r="385" spans="5:5" x14ac:dyDescent="0.25">
      <c r="E385" s="31"/>
    </row>
    <row r="386" spans="5:5" x14ac:dyDescent="0.25">
      <c r="E386" s="31"/>
    </row>
    <row r="387" spans="5:5" x14ac:dyDescent="0.25">
      <c r="E387" s="31"/>
    </row>
    <row r="388" spans="5:5" x14ac:dyDescent="0.25">
      <c r="E388" s="31"/>
    </row>
    <row r="389" spans="5:5" x14ac:dyDescent="0.25">
      <c r="E389" s="31"/>
    </row>
    <row r="390" spans="5:5" x14ac:dyDescent="0.25">
      <c r="E390" s="31"/>
    </row>
    <row r="391" spans="5:5" x14ac:dyDescent="0.25">
      <c r="E391" s="31"/>
    </row>
    <row r="392" spans="5:5" x14ac:dyDescent="0.25">
      <c r="E392" s="31"/>
    </row>
    <row r="393" spans="5:5" x14ac:dyDescent="0.25">
      <c r="E393" s="31"/>
    </row>
    <row r="394" spans="5:5" x14ac:dyDescent="0.25">
      <c r="E394" s="31"/>
    </row>
    <row r="395" spans="5:5" x14ac:dyDescent="0.25">
      <c r="E395" s="31"/>
    </row>
    <row r="396" spans="5:5" x14ac:dyDescent="0.25">
      <c r="E396" s="31"/>
    </row>
    <row r="397" spans="5:5" x14ac:dyDescent="0.25">
      <c r="E397" s="31"/>
    </row>
    <row r="398" spans="5:5" x14ac:dyDescent="0.25">
      <c r="E398" s="31"/>
    </row>
    <row r="399" spans="5:5" x14ac:dyDescent="0.25">
      <c r="E399" s="31"/>
    </row>
    <row r="400" spans="5:5" x14ac:dyDescent="0.25">
      <c r="E400" s="31"/>
    </row>
    <row r="401" spans="5:5" x14ac:dyDescent="0.25">
      <c r="E401" s="31"/>
    </row>
    <row r="402" spans="5:5" x14ac:dyDescent="0.25">
      <c r="E402" s="31"/>
    </row>
    <row r="403" spans="5:5" x14ac:dyDescent="0.25">
      <c r="E403" s="31"/>
    </row>
    <row r="404" spans="5:5" x14ac:dyDescent="0.25">
      <c r="E404" s="31"/>
    </row>
    <row r="405" spans="5:5" x14ac:dyDescent="0.25">
      <c r="E405" s="31"/>
    </row>
    <row r="406" spans="5:5" x14ac:dyDescent="0.25">
      <c r="E406" s="31"/>
    </row>
    <row r="407" spans="5:5" x14ac:dyDescent="0.25">
      <c r="E407" s="31"/>
    </row>
    <row r="408" spans="5:5" x14ac:dyDescent="0.25">
      <c r="E408" s="31"/>
    </row>
    <row r="409" spans="5:5" x14ac:dyDescent="0.25">
      <c r="E409" s="31"/>
    </row>
  </sheetData>
  <conditionalFormatting sqref="S4:X53">
    <cfRule type="cellIs" dxfId="3" priority="1" operator="equal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FD4A0-9D8F-4160-9CD2-3838C8552022}">
  <dimension ref="A1:X409"/>
  <sheetViews>
    <sheetView workbookViewId="0">
      <selection activeCell="F27" sqref="F27"/>
    </sheetView>
  </sheetViews>
  <sheetFormatPr defaultRowHeight="15" x14ac:dyDescent="0.25"/>
  <cols>
    <col min="1" max="1" width="11" style="31" bestFit="1" customWidth="1"/>
    <col min="2" max="2" width="11.42578125" style="31" bestFit="1" customWidth="1"/>
    <col min="3" max="6" width="10.7109375" style="31" bestFit="1" customWidth="1"/>
    <col min="7" max="7" width="8.42578125" style="32" bestFit="1" customWidth="1"/>
    <col min="8" max="10" width="10.7109375" style="31" bestFit="1" customWidth="1"/>
    <col min="13" max="13" width="16.5703125" bestFit="1" customWidth="1"/>
    <col min="14" max="14" width="37.42578125" bestFit="1" customWidth="1"/>
    <col min="15" max="15" width="13.7109375" style="4" bestFit="1" customWidth="1"/>
    <col min="17" max="17" width="11.140625" customWidth="1"/>
    <col min="19" max="20" width="12" customWidth="1"/>
    <col min="21" max="22" width="13.85546875" customWidth="1"/>
    <col min="23" max="23" width="15.28515625" customWidth="1"/>
    <col min="24" max="24" width="15.140625" customWidth="1"/>
  </cols>
  <sheetData>
    <row r="1" spans="1:24" x14ac:dyDescent="0.25">
      <c r="A1" s="30" t="s">
        <v>3</v>
      </c>
      <c r="B1" s="31" t="s">
        <v>755</v>
      </c>
    </row>
    <row r="3" spans="1:24" ht="45" x14ac:dyDescent="0.25">
      <c r="A3" s="33" t="s">
        <v>546</v>
      </c>
      <c r="B3" s="34" t="s">
        <v>549</v>
      </c>
      <c r="C3" s="34" t="s">
        <v>550</v>
      </c>
      <c r="D3" s="34" t="s">
        <v>551</v>
      </c>
      <c r="E3" s="34" t="s">
        <v>557</v>
      </c>
      <c r="F3" s="34" t="s">
        <v>553</v>
      </c>
      <c r="G3" s="38" t="s">
        <v>552</v>
      </c>
      <c r="H3" s="34" t="s">
        <v>554</v>
      </c>
      <c r="I3" s="34" t="s">
        <v>555</v>
      </c>
      <c r="J3" s="34" t="s">
        <v>556</v>
      </c>
      <c r="M3" s="1" t="s">
        <v>1</v>
      </c>
      <c r="N3" s="1" t="s">
        <v>2</v>
      </c>
      <c r="O3" s="1" t="s">
        <v>3</v>
      </c>
      <c r="P3" s="1" t="s">
        <v>715</v>
      </c>
      <c r="Q3" s="1" t="s">
        <v>530</v>
      </c>
      <c r="R3" s="1" t="s">
        <v>536</v>
      </c>
      <c r="S3" s="1" t="s">
        <v>538</v>
      </c>
      <c r="T3" s="1" t="s">
        <v>540</v>
      </c>
      <c r="U3" s="24" t="s">
        <v>539</v>
      </c>
      <c r="V3" s="1" t="s">
        <v>541</v>
      </c>
      <c r="W3" s="1" t="s">
        <v>542</v>
      </c>
      <c r="X3" s="1" t="s">
        <v>543</v>
      </c>
    </row>
    <row r="4" spans="1:24" x14ac:dyDescent="0.25">
      <c r="A4" s="35" t="s">
        <v>341</v>
      </c>
      <c r="B4" s="31">
        <v>-1</v>
      </c>
      <c r="C4" s="31">
        <v>6</v>
      </c>
      <c r="D4" s="31">
        <v>9</v>
      </c>
      <c r="E4" s="31">
        <v>0</v>
      </c>
      <c r="F4" s="31">
        <v>0</v>
      </c>
      <c r="G4" s="32">
        <v>46059</v>
      </c>
      <c r="H4" s="31">
        <v>46058</v>
      </c>
      <c r="I4" s="31">
        <v>0</v>
      </c>
      <c r="J4" s="31">
        <v>0</v>
      </c>
      <c r="L4">
        <v>1</v>
      </c>
      <c r="M4" s="21" t="str">
        <f t="shared" ref="M4:M53" si="0">A4</f>
        <v>XAD Curncy</v>
      </c>
      <c r="N4" s="21" t="str">
        <f>VLOOKUP($M4,SUMMARY!$B:$D,2,FALSE)</f>
        <v>Cardano</v>
      </c>
      <c r="O4" s="22" t="str">
        <f>VLOOKUP($M4,SUMMARY!$B:$D,3,FALSE)</f>
        <v>CRYPTO</v>
      </c>
      <c r="P4" s="22">
        <f t="shared" ref="P4:X19" si="1">B4</f>
        <v>-1</v>
      </c>
      <c r="Q4" s="22">
        <f t="shared" si="1"/>
        <v>6</v>
      </c>
      <c r="R4" s="22">
        <f t="shared" si="1"/>
        <v>9</v>
      </c>
      <c r="S4" s="23">
        <f t="shared" si="1"/>
        <v>0</v>
      </c>
      <c r="T4" s="23">
        <f t="shared" si="1"/>
        <v>0</v>
      </c>
      <c r="U4" s="23">
        <f t="shared" si="1"/>
        <v>46059</v>
      </c>
      <c r="V4" s="23">
        <f t="shared" si="1"/>
        <v>46058</v>
      </c>
      <c r="W4" s="23">
        <f t="shared" si="1"/>
        <v>0</v>
      </c>
      <c r="X4" s="23">
        <f t="shared" si="1"/>
        <v>0</v>
      </c>
    </row>
    <row r="5" spans="1:24" x14ac:dyDescent="0.25">
      <c r="A5" s="35" t="s">
        <v>337</v>
      </c>
      <c r="B5" s="31">
        <v>-1</v>
      </c>
      <c r="C5" s="31">
        <v>6</v>
      </c>
      <c r="D5" s="31">
        <v>9</v>
      </c>
      <c r="E5" s="31">
        <v>0</v>
      </c>
      <c r="F5" s="31">
        <v>0</v>
      </c>
      <c r="G5" s="32">
        <v>46059</v>
      </c>
      <c r="H5" s="31">
        <v>0</v>
      </c>
      <c r="I5" s="31">
        <v>0</v>
      </c>
      <c r="J5" s="31">
        <v>0</v>
      </c>
      <c r="L5">
        <v>2</v>
      </c>
      <c r="M5" s="21" t="str">
        <f t="shared" si="0"/>
        <v>XRP Curncy</v>
      </c>
      <c r="N5" s="21" t="str">
        <f>VLOOKUP($M5,SUMMARY!B:D,2,FALSE)</f>
        <v>XRP</v>
      </c>
      <c r="O5" s="22" t="str">
        <f>VLOOKUP($M5,SUMMARY!$B:$D,3,FALSE)</f>
        <v>CRYPTO</v>
      </c>
      <c r="P5" s="22">
        <f t="shared" si="1"/>
        <v>-1</v>
      </c>
      <c r="Q5" s="22">
        <f t="shared" si="1"/>
        <v>6</v>
      </c>
      <c r="R5" s="22">
        <f t="shared" si="1"/>
        <v>9</v>
      </c>
      <c r="S5" s="23">
        <f t="shared" si="1"/>
        <v>0</v>
      </c>
      <c r="T5" s="23">
        <f t="shared" si="1"/>
        <v>0</v>
      </c>
      <c r="U5" s="23">
        <f t="shared" si="1"/>
        <v>46059</v>
      </c>
      <c r="V5" s="23">
        <f t="shared" si="1"/>
        <v>0</v>
      </c>
      <c r="W5" s="23">
        <f t="shared" si="1"/>
        <v>0</v>
      </c>
      <c r="X5" s="23">
        <f t="shared" si="1"/>
        <v>0</v>
      </c>
    </row>
    <row r="6" spans="1:24" x14ac:dyDescent="0.25">
      <c r="A6" s="35" t="s">
        <v>306</v>
      </c>
      <c r="B6" s="31">
        <v>-1</v>
      </c>
      <c r="C6" s="31">
        <v>12</v>
      </c>
      <c r="D6" s="31">
        <v>9</v>
      </c>
      <c r="E6" s="31">
        <v>0</v>
      </c>
      <c r="F6" s="31">
        <v>0</v>
      </c>
      <c r="G6" s="32">
        <v>46058</v>
      </c>
      <c r="H6" s="31">
        <v>46059</v>
      </c>
      <c r="I6" s="31">
        <v>0</v>
      </c>
      <c r="J6" s="31">
        <v>0</v>
      </c>
      <c r="L6">
        <v>3</v>
      </c>
      <c r="M6" s="21" t="str">
        <f t="shared" si="0"/>
        <v>WCLD US Equity</v>
      </c>
      <c r="N6" s="21" t="str">
        <f>VLOOKUP($M6,SUMMARY!B:D,2,FALSE)</f>
        <v>WisdomTree Cloud Computing Fund</v>
      </c>
      <c r="O6" s="22" t="str">
        <f>VLOOKUP($M6,SUMMARY!$B:$D,3,FALSE)</f>
        <v>ETF</v>
      </c>
      <c r="P6" s="22">
        <f t="shared" si="1"/>
        <v>-1</v>
      </c>
      <c r="Q6" s="22">
        <f t="shared" si="1"/>
        <v>12</v>
      </c>
      <c r="R6" s="22">
        <f t="shared" si="1"/>
        <v>9</v>
      </c>
      <c r="S6" s="23">
        <f t="shared" si="1"/>
        <v>0</v>
      </c>
      <c r="T6" s="23">
        <f t="shared" si="1"/>
        <v>0</v>
      </c>
      <c r="U6" s="23">
        <f t="shared" si="1"/>
        <v>46058</v>
      </c>
      <c r="V6" s="23">
        <f t="shared" si="1"/>
        <v>46059</v>
      </c>
      <c r="W6" s="23">
        <f t="shared" si="1"/>
        <v>0</v>
      </c>
      <c r="X6" s="23">
        <f t="shared" si="1"/>
        <v>0</v>
      </c>
    </row>
    <row r="7" spans="1:24" x14ac:dyDescent="0.25">
      <c r="A7" s="35" t="s">
        <v>339</v>
      </c>
      <c r="B7" s="31">
        <v>-1</v>
      </c>
      <c r="C7" s="31">
        <v>3</v>
      </c>
      <c r="D7" s="31">
        <v>9</v>
      </c>
      <c r="E7" s="31">
        <v>0</v>
      </c>
      <c r="F7" s="31">
        <v>0</v>
      </c>
      <c r="G7" s="32">
        <v>46058</v>
      </c>
      <c r="H7" s="31">
        <v>0</v>
      </c>
      <c r="I7" s="31">
        <v>0</v>
      </c>
      <c r="J7" s="31">
        <v>0</v>
      </c>
      <c r="L7">
        <v>4</v>
      </c>
      <c r="M7" s="21" t="str">
        <f t="shared" si="0"/>
        <v>XSO Curncy</v>
      </c>
      <c r="N7" s="21" t="str">
        <f>VLOOKUP($M7,SUMMARY!B:D,2,FALSE)</f>
        <v>Solana</v>
      </c>
      <c r="O7" s="22" t="str">
        <f>VLOOKUP($M7,SUMMARY!$B:$D,3,FALSE)</f>
        <v>CRYPTO</v>
      </c>
      <c r="P7" s="22">
        <f t="shared" si="1"/>
        <v>-1</v>
      </c>
      <c r="Q7" s="22">
        <f t="shared" si="1"/>
        <v>3</v>
      </c>
      <c r="R7" s="22">
        <f t="shared" si="1"/>
        <v>9</v>
      </c>
      <c r="S7" s="23">
        <f t="shared" si="1"/>
        <v>0</v>
      </c>
      <c r="T7" s="23">
        <f t="shared" si="1"/>
        <v>0</v>
      </c>
      <c r="U7" s="23">
        <f t="shared" si="1"/>
        <v>46058</v>
      </c>
      <c r="V7" s="23">
        <f t="shared" si="1"/>
        <v>0</v>
      </c>
      <c r="W7" s="23">
        <f t="shared" si="1"/>
        <v>0</v>
      </c>
      <c r="X7" s="23">
        <f t="shared" si="1"/>
        <v>0</v>
      </c>
    </row>
    <row r="8" spans="1:24" x14ac:dyDescent="0.25">
      <c r="A8" s="35" t="s">
        <v>332</v>
      </c>
      <c r="B8" s="31">
        <v>-1</v>
      </c>
      <c r="C8" s="31">
        <v>6</v>
      </c>
      <c r="D8" s="31">
        <v>9</v>
      </c>
      <c r="E8" s="31">
        <v>0</v>
      </c>
      <c r="F8" s="31">
        <v>0</v>
      </c>
      <c r="G8" s="32">
        <v>46057</v>
      </c>
      <c r="H8" s="31">
        <v>46059</v>
      </c>
      <c r="I8" s="31">
        <v>0</v>
      </c>
      <c r="J8" s="31">
        <v>0</v>
      </c>
      <c r="L8">
        <v>5</v>
      </c>
      <c r="M8" s="21" t="str">
        <f t="shared" si="0"/>
        <v>XBT Curncy</v>
      </c>
      <c r="N8" s="21" t="str">
        <f>VLOOKUP($M8,SUMMARY!B:D,2,FALSE)</f>
        <v>Bitcoin</v>
      </c>
      <c r="O8" s="22" t="str">
        <f>VLOOKUP($M8,SUMMARY!$B:$D,3,FALSE)</f>
        <v>CRYPTO</v>
      </c>
      <c r="P8" s="22">
        <f t="shared" si="1"/>
        <v>-1</v>
      </c>
      <c r="Q8" s="22">
        <f t="shared" si="1"/>
        <v>6</v>
      </c>
      <c r="R8" s="22">
        <f t="shared" si="1"/>
        <v>9</v>
      </c>
      <c r="S8" s="23">
        <f t="shared" si="1"/>
        <v>0</v>
      </c>
      <c r="T8" s="23">
        <f t="shared" si="1"/>
        <v>0</v>
      </c>
      <c r="U8" s="23">
        <f t="shared" si="1"/>
        <v>46057</v>
      </c>
      <c r="V8" s="23">
        <f t="shared" si="1"/>
        <v>46059</v>
      </c>
      <c r="W8" s="23">
        <f t="shared" si="1"/>
        <v>0</v>
      </c>
      <c r="X8" s="23">
        <f t="shared" si="1"/>
        <v>0</v>
      </c>
    </row>
    <row r="9" spans="1:24" x14ac:dyDescent="0.25">
      <c r="A9" s="35" t="s">
        <v>501</v>
      </c>
      <c r="B9" s="31">
        <v>-1</v>
      </c>
      <c r="C9" s="31">
        <v>6</v>
      </c>
      <c r="D9" s="31">
        <v>9</v>
      </c>
      <c r="E9" s="31">
        <v>0</v>
      </c>
      <c r="F9" s="31">
        <v>0</v>
      </c>
      <c r="G9" s="32">
        <v>46057</v>
      </c>
      <c r="H9" s="31">
        <v>46059</v>
      </c>
      <c r="I9" s="31">
        <v>0</v>
      </c>
      <c r="J9" s="31">
        <v>0</v>
      </c>
      <c r="L9">
        <v>6</v>
      </c>
      <c r="M9" s="21" t="str">
        <f t="shared" si="0"/>
        <v>XBTUSD Curncy</v>
      </c>
      <c r="N9" s="21" t="str">
        <f>VLOOKUP($M9,SUMMARY!B:D,2,FALSE)</f>
        <v>XBT/USD</v>
      </c>
      <c r="O9" s="22" t="str">
        <f>VLOOKUP($M9,SUMMARY!$B:$D,3,FALSE)</f>
        <v>CURRENCY</v>
      </c>
      <c r="P9" s="22">
        <f t="shared" si="1"/>
        <v>-1</v>
      </c>
      <c r="Q9" s="22">
        <f t="shared" si="1"/>
        <v>6</v>
      </c>
      <c r="R9" s="22">
        <f t="shared" si="1"/>
        <v>9</v>
      </c>
      <c r="S9" s="23">
        <f t="shared" si="1"/>
        <v>0</v>
      </c>
      <c r="T9" s="23">
        <f t="shared" si="1"/>
        <v>0</v>
      </c>
      <c r="U9" s="23">
        <f t="shared" si="1"/>
        <v>46057</v>
      </c>
      <c r="V9" s="23">
        <f t="shared" si="1"/>
        <v>46059</v>
      </c>
      <c r="W9" s="23">
        <f t="shared" si="1"/>
        <v>0</v>
      </c>
      <c r="X9" s="23">
        <f t="shared" si="1"/>
        <v>0</v>
      </c>
    </row>
    <row r="10" spans="1:24" x14ac:dyDescent="0.25">
      <c r="A10" s="35" t="s">
        <v>131</v>
      </c>
      <c r="B10" s="31">
        <v>-1</v>
      </c>
      <c r="C10" s="31">
        <v>12</v>
      </c>
      <c r="D10" s="31">
        <v>7</v>
      </c>
      <c r="E10" s="31">
        <v>0</v>
      </c>
      <c r="F10" s="31">
        <v>0</v>
      </c>
      <c r="G10" s="32">
        <v>46052</v>
      </c>
      <c r="H10" s="31">
        <v>46057</v>
      </c>
      <c r="I10" s="31">
        <v>0</v>
      </c>
      <c r="J10" s="31">
        <v>0</v>
      </c>
      <c r="L10">
        <v>7</v>
      </c>
      <c r="M10" s="21" t="str">
        <f t="shared" si="0"/>
        <v>BUG US Equity</v>
      </c>
      <c r="N10" s="21" t="str">
        <f>VLOOKUP($M10,SUMMARY!B:D,2,FALSE)</f>
        <v>Cybersecurity ETF</v>
      </c>
      <c r="O10" s="22" t="str">
        <f>VLOOKUP($M10,SUMMARY!$B:$D,3,FALSE)</f>
        <v>ETF</v>
      </c>
      <c r="P10" s="22">
        <f t="shared" si="1"/>
        <v>-1</v>
      </c>
      <c r="Q10" s="22">
        <f t="shared" si="1"/>
        <v>12</v>
      </c>
      <c r="R10" s="22">
        <f t="shared" si="1"/>
        <v>7</v>
      </c>
      <c r="S10" s="23">
        <f t="shared" si="1"/>
        <v>0</v>
      </c>
      <c r="T10" s="23">
        <f t="shared" si="1"/>
        <v>0</v>
      </c>
      <c r="U10" s="23">
        <f t="shared" si="1"/>
        <v>46052</v>
      </c>
      <c r="V10" s="23">
        <f t="shared" si="1"/>
        <v>46057</v>
      </c>
      <c r="W10" s="23">
        <f t="shared" si="1"/>
        <v>0</v>
      </c>
      <c r="X10" s="23">
        <f t="shared" si="1"/>
        <v>0</v>
      </c>
    </row>
    <row r="11" spans="1:24" x14ac:dyDescent="0.25">
      <c r="A11" s="35" t="s">
        <v>441</v>
      </c>
      <c r="B11" s="31">
        <v>-1</v>
      </c>
      <c r="C11" s="31">
        <v>3</v>
      </c>
      <c r="D11" s="31">
        <v>6</v>
      </c>
      <c r="E11" s="31">
        <v>0</v>
      </c>
      <c r="F11" s="31">
        <v>0</v>
      </c>
      <c r="G11" s="32">
        <v>46049</v>
      </c>
      <c r="H11" s="31">
        <v>45958</v>
      </c>
      <c r="I11" s="31">
        <v>0</v>
      </c>
      <c r="J11" s="31">
        <v>0</v>
      </c>
      <c r="L11">
        <v>8</v>
      </c>
      <c r="M11" s="21" t="str">
        <f t="shared" si="0"/>
        <v>HKDEUR Curncy</v>
      </c>
      <c r="N11" s="21" t="str">
        <f>VLOOKUP($M11,SUMMARY!B:D,2,FALSE)</f>
        <v>HKD/EUR</v>
      </c>
      <c r="O11" s="22" t="str">
        <f>VLOOKUP($M11,SUMMARY!$B:$D,3,FALSE)</f>
        <v>CURRENCY</v>
      </c>
      <c r="P11" s="22">
        <f t="shared" si="1"/>
        <v>-1</v>
      </c>
      <c r="Q11" s="22">
        <f t="shared" si="1"/>
        <v>3</v>
      </c>
      <c r="R11" s="22">
        <f t="shared" si="1"/>
        <v>6</v>
      </c>
      <c r="S11" s="23">
        <f t="shared" si="1"/>
        <v>0</v>
      </c>
      <c r="T11" s="23">
        <f t="shared" si="1"/>
        <v>0</v>
      </c>
      <c r="U11" s="23">
        <f t="shared" si="1"/>
        <v>46049</v>
      </c>
      <c r="V11" s="23">
        <f t="shared" si="1"/>
        <v>45958</v>
      </c>
      <c r="W11" s="23">
        <f t="shared" si="1"/>
        <v>0</v>
      </c>
      <c r="X11" s="23">
        <f t="shared" si="1"/>
        <v>0</v>
      </c>
    </row>
    <row r="12" spans="1:24" x14ac:dyDescent="0.25">
      <c r="A12" s="35" t="s">
        <v>457</v>
      </c>
      <c r="B12" s="31">
        <v>3</v>
      </c>
      <c r="C12" s="31">
        <v>6</v>
      </c>
      <c r="D12" s="31">
        <v>2</v>
      </c>
      <c r="E12" s="31">
        <v>0</v>
      </c>
      <c r="F12" s="31">
        <v>0</v>
      </c>
      <c r="G12" s="32">
        <v>46036</v>
      </c>
      <c r="H12" s="31">
        <v>45958</v>
      </c>
      <c r="I12" s="31">
        <v>0</v>
      </c>
      <c r="J12" s="31">
        <v>0</v>
      </c>
      <c r="L12">
        <v>9</v>
      </c>
      <c r="M12" s="21" t="str">
        <f t="shared" si="0"/>
        <v>JPYUSD Curncy</v>
      </c>
      <c r="N12" s="21" t="str">
        <f>VLOOKUP($M12,SUMMARY!B:D,2,FALSE)</f>
        <v>JPY/USD</v>
      </c>
      <c r="O12" s="22" t="str">
        <f>VLOOKUP($M12,SUMMARY!$B:$D,3,FALSE)</f>
        <v>CURRENCY</v>
      </c>
      <c r="P12" s="22">
        <f t="shared" si="1"/>
        <v>3</v>
      </c>
      <c r="Q12" s="22">
        <f t="shared" si="1"/>
        <v>6</v>
      </c>
      <c r="R12" s="22">
        <f t="shared" si="1"/>
        <v>2</v>
      </c>
      <c r="S12" s="23">
        <f t="shared" si="1"/>
        <v>0</v>
      </c>
      <c r="T12" s="23">
        <f t="shared" si="1"/>
        <v>0</v>
      </c>
      <c r="U12" s="23">
        <f t="shared" si="1"/>
        <v>46036</v>
      </c>
      <c r="V12" s="23">
        <f t="shared" si="1"/>
        <v>45958</v>
      </c>
      <c r="W12" s="23">
        <f t="shared" si="1"/>
        <v>0</v>
      </c>
      <c r="X12" s="23">
        <f t="shared" si="1"/>
        <v>0</v>
      </c>
    </row>
    <row r="13" spans="1:24" x14ac:dyDescent="0.25">
      <c r="A13" s="35" t="s">
        <v>477</v>
      </c>
      <c r="B13" s="31">
        <v>5</v>
      </c>
      <c r="C13" s="31">
        <v>6</v>
      </c>
      <c r="D13" s="31">
        <v>2</v>
      </c>
      <c r="E13" s="31">
        <v>0</v>
      </c>
      <c r="F13" s="31">
        <v>0</v>
      </c>
      <c r="G13" s="32">
        <v>46029</v>
      </c>
      <c r="H13" s="31">
        <v>45958</v>
      </c>
      <c r="I13" s="31">
        <v>0</v>
      </c>
      <c r="J13" s="31">
        <v>0</v>
      </c>
      <c r="L13">
        <v>10</v>
      </c>
      <c r="M13" s="21" t="str">
        <f t="shared" si="0"/>
        <v>PHPUSD Curncy</v>
      </c>
      <c r="N13" s="21" t="str">
        <f>VLOOKUP($M13,SUMMARY!B:D,2,FALSE)</f>
        <v>PHP/USD</v>
      </c>
      <c r="O13" s="22" t="str">
        <f>VLOOKUP($M13,SUMMARY!$B:$D,3,FALSE)</f>
        <v>CURRENCY</v>
      </c>
      <c r="P13" s="22">
        <f t="shared" si="1"/>
        <v>5</v>
      </c>
      <c r="Q13" s="22">
        <f t="shared" si="1"/>
        <v>6</v>
      </c>
      <c r="R13" s="22">
        <f t="shared" si="1"/>
        <v>2</v>
      </c>
      <c r="S13" s="23">
        <f t="shared" si="1"/>
        <v>0</v>
      </c>
      <c r="T13" s="23">
        <f t="shared" si="1"/>
        <v>0</v>
      </c>
      <c r="U13" s="23">
        <f t="shared" si="1"/>
        <v>46029</v>
      </c>
      <c r="V13" s="23">
        <f t="shared" si="1"/>
        <v>45958</v>
      </c>
      <c r="W13" s="23">
        <f t="shared" si="1"/>
        <v>0</v>
      </c>
      <c r="X13" s="23">
        <f t="shared" si="1"/>
        <v>0</v>
      </c>
    </row>
    <row r="14" spans="1:24" x14ac:dyDescent="0.25">
      <c r="A14" s="35" t="s">
        <v>293</v>
      </c>
      <c r="B14" s="31">
        <v>-1</v>
      </c>
      <c r="C14" s="31">
        <v>9</v>
      </c>
      <c r="D14" s="31">
        <v>4</v>
      </c>
      <c r="E14" s="31">
        <v>0</v>
      </c>
      <c r="F14" s="31">
        <v>0</v>
      </c>
      <c r="G14" s="32">
        <v>46027</v>
      </c>
      <c r="H14" s="31">
        <v>46027</v>
      </c>
      <c r="I14" s="31">
        <v>0</v>
      </c>
      <c r="J14" s="31">
        <v>0</v>
      </c>
      <c r="L14">
        <v>11</v>
      </c>
      <c r="M14" s="21" t="str">
        <f t="shared" si="0"/>
        <v>UNG US Equity</v>
      </c>
      <c r="N14" s="21" t="str">
        <f>VLOOKUP($M14,SUMMARY!B:D,2,FALSE)</f>
        <v>United States Natural Gas Fund LP</v>
      </c>
      <c r="O14" s="22" t="str">
        <f>VLOOKUP($M14,SUMMARY!$B:$D,3,FALSE)</f>
        <v>ETF</v>
      </c>
      <c r="P14" s="22">
        <f t="shared" si="1"/>
        <v>-1</v>
      </c>
      <c r="Q14" s="22">
        <f t="shared" si="1"/>
        <v>9</v>
      </c>
      <c r="R14" s="22">
        <f t="shared" si="1"/>
        <v>4</v>
      </c>
      <c r="S14" s="23">
        <f t="shared" si="1"/>
        <v>0</v>
      </c>
      <c r="T14" s="23">
        <f t="shared" si="1"/>
        <v>0</v>
      </c>
      <c r="U14" s="23">
        <f t="shared" si="1"/>
        <v>46027</v>
      </c>
      <c r="V14" s="23">
        <f t="shared" si="1"/>
        <v>46027</v>
      </c>
      <c r="W14" s="23">
        <f t="shared" si="1"/>
        <v>0</v>
      </c>
      <c r="X14" s="23">
        <f t="shared" si="1"/>
        <v>0</v>
      </c>
    </row>
    <row r="15" spans="1:24" x14ac:dyDescent="0.25">
      <c r="A15" s="35" t="s">
        <v>305</v>
      </c>
      <c r="B15" s="31">
        <v>-1</v>
      </c>
      <c r="C15" s="31">
        <v>9</v>
      </c>
      <c r="D15" s="31">
        <v>6</v>
      </c>
      <c r="E15" s="31">
        <v>0</v>
      </c>
      <c r="F15" s="31">
        <v>0</v>
      </c>
      <c r="G15" s="32">
        <v>46014</v>
      </c>
      <c r="H15" s="31">
        <v>46014</v>
      </c>
      <c r="I15" s="31">
        <v>0</v>
      </c>
      <c r="J15" s="31">
        <v>0</v>
      </c>
      <c r="L15">
        <v>12</v>
      </c>
      <c r="M15" s="21" t="str">
        <f t="shared" si="0"/>
        <v>VXX US Equity</v>
      </c>
      <c r="N15" s="21" t="str">
        <f>VLOOKUP($M15,SUMMARY!B:D,2,FALSE)</f>
        <v>VIX Short-Term Futures ETN</v>
      </c>
      <c r="O15" s="22" t="str">
        <f>VLOOKUP($M15,SUMMARY!$B:$D,3,FALSE)</f>
        <v>ETF</v>
      </c>
      <c r="P15" s="22">
        <f t="shared" si="1"/>
        <v>-1</v>
      </c>
      <c r="Q15" s="22">
        <f t="shared" si="1"/>
        <v>9</v>
      </c>
      <c r="R15" s="22">
        <f t="shared" si="1"/>
        <v>6</v>
      </c>
      <c r="S15" s="23">
        <f t="shared" si="1"/>
        <v>0</v>
      </c>
      <c r="T15" s="23">
        <f t="shared" si="1"/>
        <v>0</v>
      </c>
      <c r="U15" s="23">
        <f t="shared" si="1"/>
        <v>46014</v>
      </c>
      <c r="V15" s="23">
        <f t="shared" si="1"/>
        <v>46014</v>
      </c>
      <c r="W15" s="23">
        <f t="shared" si="1"/>
        <v>0</v>
      </c>
      <c r="X15" s="23">
        <f t="shared" si="1"/>
        <v>0</v>
      </c>
    </row>
    <row r="16" spans="1:24" x14ac:dyDescent="0.25">
      <c r="A16" s="35" t="s">
        <v>487</v>
      </c>
      <c r="B16" s="31">
        <v>-1</v>
      </c>
      <c r="C16" s="31">
        <v>3</v>
      </c>
      <c r="D16" s="31">
        <v>6</v>
      </c>
      <c r="E16" s="31">
        <v>0</v>
      </c>
      <c r="F16" s="31">
        <v>0</v>
      </c>
      <c r="G16" s="32">
        <v>46007</v>
      </c>
      <c r="H16" s="31">
        <v>45958</v>
      </c>
      <c r="I16" s="31">
        <v>0</v>
      </c>
      <c r="J16" s="31">
        <v>0</v>
      </c>
      <c r="L16">
        <v>13</v>
      </c>
      <c r="M16" s="21" t="str">
        <f t="shared" si="0"/>
        <v>SGDEUR Curncy</v>
      </c>
      <c r="N16" s="21" t="str">
        <f>VLOOKUP($M16,SUMMARY!B:D,2,FALSE)</f>
        <v>SGD/EUR</v>
      </c>
      <c r="O16" s="22" t="str">
        <f>VLOOKUP($M16,SUMMARY!$B:$D,3,FALSE)</f>
        <v>CURRENCY</v>
      </c>
      <c r="P16" s="22">
        <f t="shared" si="1"/>
        <v>-1</v>
      </c>
      <c r="Q16" s="22">
        <f t="shared" si="1"/>
        <v>3</v>
      </c>
      <c r="R16" s="22">
        <f t="shared" si="1"/>
        <v>6</v>
      </c>
      <c r="S16" s="23">
        <f t="shared" si="1"/>
        <v>0</v>
      </c>
      <c r="T16" s="23">
        <f t="shared" si="1"/>
        <v>0</v>
      </c>
      <c r="U16" s="23">
        <f t="shared" si="1"/>
        <v>46007</v>
      </c>
      <c r="V16" s="23">
        <f t="shared" si="1"/>
        <v>45958</v>
      </c>
      <c r="W16" s="23">
        <f t="shared" si="1"/>
        <v>0</v>
      </c>
      <c r="X16" s="23">
        <f t="shared" si="1"/>
        <v>0</v>
      </c>
    </row>
    <row r="17" spans="1:24" x14ac:dyDescent="0.25">
      <c r="A17" s="35" t="s">
        <v>495</v>
      </c>
      <c r="B17" s="31">
        <v>-1</v>
      </c>
      <c r="C17" s="31">
        <v>12</v>
      </c>
      <c r="D17" s="31">
        <v>6</v>
      </c>
      <c r="E17" s="31">
        <v>0</v>
      </c>
      <c r="F17" s="31">
        <v>0</v>
      </c>
      <c r="G17" s="32">
        <v>46006</v>
      </c>
      <c r="H17" s="31">
        <v>45958</v>
      </c>
      <c r="I17" s="31">
        <v>0</v>
      </c>
      <c r="J17" s="31">
        <v>0</v>
      </c>
      <c r="L17">
        <v>14</v>
      </c>
      <c r="M17" s="21" t="str">
        <f t="shared" si="0"/>
        <v>TRYEUR Curncy</v>
      </c>
      <c r="N17" s="21" t="str">
        <f>VLOOKUP($M17,SUMMARY!B:D,2,FALSE)</f>
        <v>TRY/EUR</v>
      </c>
      <c r="O17" s="22" t="str">
        <f>VLOOKUP($M17,SUMMARY!$B:$D,3,FALSE)</f>
        <v>CURRENCY</v>
      </c>
      <c r="P17" s="22">
        <f t="shared" si="1"/>
        <v>-1</v>
      </c>
      <c r="Q17" s="22">
        <f t="shared" si="1"/>
        <v>12</v>
      </c>
      <c r="R17" s="22">
        <f t="shared" si="1"/>
        <v>6</v>
      </c>
      <c r="S17" s="23">
        <f t="shared" si="1"/>
        <v>0</v>
      </c>
      <c r="T17" s="23">
        <f t="shared" si="1"/>
        <v>0</v>
      </c>
      <c r="U17" s="23">
        <f t="shared" si="1"/>
        <v>46006</v>
      </c>
      <c r="V17" s="23">
        <f t="shared" si="1"/>
        <v>45958</v>
      </c>
      <c r="W17" s="23">
        <f t="shared" si="1"/>
        <v>0</v>
      </c>
      <c r="X17" s="23">
        <f t="shared" si="1"/>
        <v>0</v>
      </c>
    </row>
    <row r="18" spans="1:24" x14ac:dyDescent="0.25">
      <c r="A18" s="35" t="s">
        <v>380</v>
      </c>
      <c r="B18" s="31">
        <v>4</v>
      </c>
      <c r="C18" s="31">
        <v>9</v>
      </c>
      <c r="D18" s="31">
        <v>2</v>
      </c>
      <c r="E18" s="31">
        <v>0</v>
      </c>
      <c r="F18" s="31">
        <v>0</v>
      </c>
      <c r="G18" s="32">
        <v>46001</v>
      </c>
      <c r="H18" s="31">
        <v>45996</v>
      </c>
      <c r="I18" s="31">
        <v>0</v>
      </c>
      <c r="J18" s="31">
        <v>46030</v>
      </c>
      <c r="L18">
        <v>15</v>
      </c>
      <c r="M18" s="21" t="str">
        <f t="shared" si="0"/>
        <v>XB1 Comdty</v>
      </c>
      <c r="N18" s="21" t="str">
        <f>VLOOKUP($M18,SUMMARY!B:D,2,FALSE)</f>
        <v>GASOLINE RBOB</v>
      </c>
      <c r="O18" s="22" t="str">
        <f>VLOOKUP($M18,SUMMARY!$B:$D,3,FALSE)</f>
        <v>COMMODITY</v>
      </c>
      <c r="P18" s="22">
        <f t="shared" si="1"/>
        <v>4</v>
      </c>
      <c r="Q18" s="22">
        <f t="shared" si="1"/>
        <v>9</v>
      </c>
      <c r="R18" s="22">
        <f t="shared" si="1"/>
        <v>2</v>
      </c>
      <c r="S18" s="23">
        <f t="shared" si="1"/>
        <v>0</v>
      </c>
      <c r="T18" s="23">
        <f t="shared" si="1"/>
        <v>0</v>
      </c>
      <c r="U18" s="23">
        <f t="shared" si="1"/>
        <v>46001</v>
      </c>
      <c r="V18" s="23">
        <f t="shared" si="1"/>
        <v>45996</v>
      </c>
      <c r="W18" s="23">
        <f t="shared" si="1"/>
        <v>0</v>
      </c>
      <c r="X18" s="23">
        <f t="shared" si="1"/>
        <v>46030</v>
      </c>
    </row>
    <row r="19" spans="1:24" x14ac:dyDescent="0.25">
      <c r="A19" s="35" t="s">
        <v>93</v>
      </c>
      <c r="B19" s="31">
        <v>5</v>
      </c>
      <c r="C19" s="31">
        <v>6</v>
      </c>
      <c r="D19" s="31">
        <v>2</v>
      </c>
      <c r="E19" s="31">
        <v>0</v>
      </c>
      <c r="F19" s="31">
        <v>0</v>
      </c>
      <c r="G19" s="32">
        <v>46001</v>
      </c>
      <c r="H19" s="31">
        <v>45958</v>
      </c>
      <c r="I19" s="31">
        <v>0</v>
      </c>
      <c r="J19" s="31">
        <v>46020</v>
      </c>
      <c r="L19">
        <v>16</v>
      </c>
      <c r="M19" s="21" t="str">
        <f t="shared" si="0"/>
        <v>OAT1 Comdty</v>
      </c>
      <c r="N19" s="21" t="str">
        <f>VLOOKUP($M19,SUMMARY!B:D,2,FALSE)</f>
        <v>Euro-OAT Future</v>
      </c>
      <c r="O19" s="22" t="str">
        <f>VLOOKUP($M19,SUMMARY!$B:$D,3,FALSE)</f>
        <v>BOND FUTURE</v>
      </c>
      <c r="P19" s="22">
        <f t="shared" si="1"/>
        <v>5</v>
      </c>
      <c r="Q19" s="22">
        <f t="shared" si="1"/>
        <v>6</v>
      </c>
      <c r="R19" s="22">
        <f t="shared" si="1"/>
        <v>2</v>
      </c>
      <c r="S19" s="23">
        <f t="shared" si="1"/>
        <v>0</v>
      </c>
      <c r="T19" s="23">
        <f t="shared" si="1"/>
        <v>0</v>
      </c>
      <c r="U19" s="23">
        <f t="shared" si="1"/>
        <v>46001</v>
      </c>
      <c r="V19" s="23">
        <f t="shared" si="1"/>
        <v>45958</v>
      </c>
      <c r="W19" s="23">
        <f t="shared" si="1"/>
        <v>0</v>
      </c>
      <c r="X19" s="23">
        <f t="shared" si="1"/>
        <v>46020</v>
      </c>
    </row>
    <row r="20" spans="1:24" x14ac:dyDescent="0.25">
      <c r="A20" s="35" t="s">
        <v>81</v>
      </c>
      <c r="B20" s="31">
        <v>-1</v>
      </c>
      <c r="C20" s="31">
        <v>6</v>
      </c>
      <c r="D20" s="31">
        <v>6</v>
      </c>
      <c r="E20" s="31">
        <v>0</v>
      </c>
      <c r="F20" s="31">
        <v>0</v>
      </c>
      <c r="G20" s="32">
        <v>45999</v>
      </c>
      <c r="H20" s="31">
        <v>45964</v>
      </c>
      <c r="I20" s="31">
        <v>0</v>
      </c>
      <c r="J20" s="31">
        <v>46029</v>
      </c>
      <c r="L20">
        <v>17</v>
      </c>
      <c r="M20" s="21" t="str">
        <f t="shared" si="0"/>
        <v>UB1 Comdty</v>
      </c>
      <c r="N20" s="21" t="str">
        <f>VLOOKUP($M20,SUMMARY!B:D,2,FALSE)</f>
        <v>EURO-BUXL 30Y BND FUTURE</v>
      </c>
      <c r="O20" s="22" t="str">
        <f>VLOOKUP($M20,SUMMARY!$B:$D,3,FALSE)</f>
        <v>BOND FUTURE</v>
      </c>
      <c r="P20" s="22">
        <f t="shared" ref="P20:X48" si="2">B20</f>
        <v>-1</v>
      </c>
      <c r="Q20" s="22">
        <f t="shared" si="2"/>
        <v>6</v>
      </c>
      <c r="R20" s="22">
        <f t="shared" si="2"/>
        <v>6</v>
      </c>
      <c r="S20" s="23">
        <f t="shared" si="2"/>
        <v>0</v>
      </c>
      <c r="T20" s="23">
        <f t="shared" si="2"/>
        <v>0</v>
      </c>
      <c r="U20" s="23">
        <f t="shared" si="2"/>
        <v>45999</v>
      </c>
      <c r="V20" s="23">
        <f t="shared" si="2"/>
        <v>45964</v>
      </c>
      <c r="W20" s="23">
        <f t="shared" si="2"/>
        <v>0</v>
      </c>
      <c r="X20" s="23">
        <f t="shared" si="2"/>
        <v>46029</v>
      </c>
    </row>
    <row r="21" spans="1:24" x14ac:dyDescent="0.25">
      <c r="A21" s="35" t="s">
        <v>357</v>
      </c>
      <c r="B21" s="31">
        <v>-1</v>
      </c>
      <c r="C21" s="31">
        <v>6</v>
      </c>
      <c r="D21" s="31">
        <v>4</v>
      </c>
      <c r="E21" s="31">
        <v>0</v>
      </c>
      <c r="F21" s="31">
        <v>0</v>
      </c>
      <c r="G21" s="32">
        <v>45996</v>
      </c>
      <c r="H21" s="31">
        <v>45958</v>
      </c>
      <c r="I21" s="31">
        <v>0</v>
      </c>
      <c r="J21" s="31">
        <v>0</v>
      </c>
      <c r="L21">
        <v>18</v>
      </c>
      <c r="M21" s="21" t="str">
        <f t="shared" si="0"/>
        <v>FN1 Comdty</v>
      </c>
      <c r="N21" s="21" t="str">
        <f>VLOOKUP($M21,SUMMARY!B:D,2,FALSE)</f>
        <v>ICE NATURAL GAS</v>
      </c>
      <c r="O21" s="22" t="str">
        <f>VLOOKUP($M21,SUMMARY!$B:$D,3,FALSE)</f>
        <v>COMMODITY</v>
      </c>
      <c r="P21" s="22">
        <f t="shared" si="2"/>
        <v>-1</v>
      </c>
      <c r="Q21" s="22">
        <f t="shared" si="2"/>
        <v>6</v>
      </c>
      <c r="R21" s="22">
        <f t="shared" si="2"/>
        <v>4</v>
      </c>
      <c r="S21" s="23">
        <f t="shared" si="2"/>
        <v>0</v>
      </c>
      <c r="T21" s="23">
        <f t="shared" si="2"/>
        <v>0</v>
      </c>
      <c r="U21" s="23">
        <f t="shared" si="2"/>
        <v>45996</v>
      </c>
      <c r="V21" s="23">
        <f t="shared" si="2"/>
        <v>45958</v>
      </c>
      <c r="W21" s="23">
        <f t="shared" si="2"/>
        <v>0</v>
      </c>
      <c r="X21" s="23">
        <f t="shared" si="2"/>
        <v>0</v>
      </c>
    </row>
    <row r="22" spans="1:24" x14ac:dyDescent="0.25">
      <c r="A22" s="35" t="s">
        <v>449</v>
      </c>
      <c r="B22" s="31">
        <v>-1</v>
      </c>
      <c r="C22" s="31">
        <v>6</v>
      </c>
      <c r="D22" s="31">
        <v>6</v>
      </c>
      <c r="E22" s="31">
        <v>0</v>
      </c>
      <c r="F22" s="31">
        <v>0</v>
      </c>
      <c r="G22" s="32">
        <v>45982</v>
      </c>
      <c r="H22" s="31">
        <v>45958</v>
      </c>
      <c r="I22" s="31">
        <v>0</v>
      </c>
      <c r="J22" s="31">
        <v>46056</v>
      </c>
      <c r="L22">
        <v>19</v>
      </c>
      <c r="M22" s="21" t="str">
        <f t="shared" si="0"/>
        <v>INRUSD Curncy</v>
      </c>
      <c r="N22" s="21" t="str">
        <f>VLOOKUP($M22,SUMMARY!B:D,2,FALSE)</f>
        <v>INR/USD</v>
      </c>
      <c r="O22" s="22" t="str">
        <f>VLOOKUP($M22,SUMMARY!$B:$D,3,FALSE)</f>
        <v>CURRENCY</v>
      </c>
      <c r="P22" s="22">
        <f t="shared" si="2"/>
        <v>-1</v>
      </c>
      <c r="Q22" s="22">
        <f t="shared" si="2"/>
        <v>6</v>
      </c>
      <c r="R22" s="22">
        <f t="shared" si="2"/>
        <v>6</v>
      </c>
      <c r="S22" s="23">
        <f t="shared" si="2"/>
        <v>0</v>
      </c>
      <c r="T22" s="23">
        <f t="shared" si="2"/>
        <v>0</v>
      </c>
      <c r="U22" s="23">
        <f t="shared" si="2"/>
        <v>45982</v>
      </c>
      <c r="V22" s="23">
        <f t="shared" si="2"/>
        <v>45958</v>
      </c>
      <c r="W22" s="23">
        <f t="shared" si="2"/>
        <v>0</v>
      </c>
      <c r="X22" s="23">
        <f t="shared" si="2"/>
        <v>46056</v>
      </c>
    </row>
    <row r="23" spans="1:24" x14ac:dyDescent="0.25">
      <c r="A23" s="35" t="s">
        <v>455</v>
      </c>
      <c r="B23" s="31">
        <v>-1</v>
      </c>
      <c r="C23" s="31">
        <v>3</v>
      </c>
      <c r="D23" s="31">
        <v>2</v>
      </c>
      <c r="E23" s="31">
        <v>0</v>
      </c>
      <c r="F23" s="31">
        <v>0</v>
      </c>
      <c r="G23" s="32">
        <v>45974</v>
      </c>
      <c r="H23" s="31">
        <v>45958</v>
      </c>
      <c r="I23" s="31">
        <v>0</v>
      </c>
      <c r="J23" s="31">
        <v>0</v>
      </c>
      <c r="L23">
        <v>20</v>
      </c>
      <c r="M23" s="21" t="str">
        <f t="shared" si="0"/>
        <v>JPYEUR Curncy</v>
      </c>
      <c r="N23" s="21" t="str">
        <f>VLOOKUP($M23,SUMMARY!B:D,2,FALSE)</f>
        <v>JPY/EUR</v>
      </c>
      <c r="O23" s="22" t="str">
        <f>VLOOKUP($M23,SUMMARY!$B:$D,3,FALSE)</f>
        <v>CURRENCY</v>
      </c>
      <c r="P23" s="22">
        <f t="shared" si="2"/>
        <v>-1</v>
      </c>
      <c r="Q23" s="22">
        <f t="shared" si="2"/>
        <v>3</v>
      </c>
      <c r="R23" s="22">
        <f t="shared" si="2"/>
        <v>2</v>
      </c>
      <c r="S23" s="23">
        <f t="shared" si="2"/>
        <v>0</v>
      </c>
      <c r="T23" s="23">
        <f t="shared" si="2"/>
        <v>0</v>
      </c>
      <c r="U23" s="23">
        <f t="shared" si="2"/>
        <v>45974</v>
      </c>
      <c r="V23" s="23">
        <f t="shared" si="2"/>
        <v>45958</v>
      </c>
      <c r="W23" s="23">
        <f t="shared" si="2"/>
        <v>0</v>
      </c>
      <c r="X23" s="23">
        <f t="shared" si="2"/>
        <v>0</v>
      </c>
    </row>
    <row r="24" spans="1:24" x14ac:dyDescent="0.25">
      <c r="A24" s="35" t="s">
        <v>348</v>
      </c>
      <c r="B24" s="31">
        <v>-1</v>
      </c>
      <c r="C24" s="31">
        <v>6</v>
      </c>
      <c r="D24" s="31">
        <v>6</v>
      </c>
      <c r="E24" s="31">
        <v>0</v>
      </c>
      <c r="F24" s="31">
        <v>0</v>
      </c>
      <c r="G24" s="32">
        <v>45974</v>
      </c>
      <c r="H24" s="31">
        <v>45972</v>
      </c>
      <c r="I24" s="31">
        <v>0</v>
      </c>
      <c r="J24" s="31">
        <v>0</v>
      </c>
      <c r="L24">
        <v>21</v>
      </c>
      <c r="M24" s="21" t="str">
        <f t="shared" si="0"/>
        <v>CC1 Comdty</v>
      </c>
      <c r="N24" s="21" t="str">
        <f>VLOOKUP($M24,SUMMARY!B:D,2,FALSE)</f>
        <v>COCOA</v>
      </c>
      <c r="O24" s="22" t="str">
        <f>VLOOKUP($M24,SUMMARY!$B:$D,3,FALSE)</f>
        <v>COMMODITY</v>
      </c>
      <c r="P24" s="22">
        <f t="shared" si="2"/>
        <v>-1</v>
      </c>
      <c r="Q24" s="22">
        <f t="shared" si="2"/>
        <v>6</v>
      </c>
      <c r="R24" s="22">
        <f t="shared" si="2"/>
        <v>6</v>
      </c>
      <c r="S24" s="23">
        <f t="shared" si="2"/>
        <v>0</v>
      </c>
      <c r="T24" s="23">
        <f t="shared" si="2"/>
        <v>0</v>
      </c>
      <c r="U24" s="23">
        <f t="shared" si="2"/>
        <v>45974</v>
      </c>
      <c r="V24" s="23">
        <f t="shared" si="2"/>
        <v>45972</v>
      </c>
      <c r="W24" s="23">
        <f t="shared" si="2"/>
        <v>0</v>
      </c>
      <c r="X24" s="23">
        <f t="shared" si="2"/>
        <v>0</v>
      </c>
    </row>
    <row r="25" spans="1:24" x14ac:dyDescent="0.25">
      <c r="A25" s="35" t="s">
        <v>97</v>
      </c>
      <c r="B25" s="31">
        <v>-1</v>
      </c>
      <c r="C25" s="31">
        <v>9</v>
      </c>
      <c r="D25" s="31">
        <v>8</v>
      </c>
      <c r="E25" s="31">
        <v>0</v>
      </c>
      <c r="F25" s="31">
        <v>0</v>
      </c>
      <c r="G25" s="32">
        <v>45972</v>
      </c>
      <c r="H25" s="31">
        <v>45957</v>
      </c>
      <c r="I25" s="31">
        <v>0</v>
      </c>
      <c r="J25" s="31">
        <v>46055</v>
      </c>
      <c r="L25">
        <v>22</v>
      </c>
      <c r="M25" s="21" t="str">
        <f t="shared" si="0"/>
        <v>JB1 Comdty</v>
      </c>
      <c r="N25" s="21" t="str">
        <f>VLOOKUP($M25,SUMMARY!B:D,2,FALSE)</f>
        <v>JPN 10Y BOND FUTURE</v>
      </c>
      <c r="O25" s="22" t="str">
        <f>VLOOKUP($M25,SUMMARY!$B:$D,3,FALSE)</f>
        <v>BOND FUTURE</v>
      </c>
      <c r="P25" s="22">
        <f t="shared" si="2"/>
        <v>-1</v>
      </c>
      <c r="Q25" s="22">
        <f t="shared" si="2"/>
        <v>9</v>
      </c>
      <c r="R25" s="22">
        <f t="shared" si="2"/>
        <v>8</v>
      </c>
      <c r="S25" s="23">
        <f t="shared" si="2"/>
        <v>0</v>
      </c>
      <c r="T25" s="23">
        <f t="shared" si="2"/>
        <v>0</v>
      </c>
      <c r="U25" s="23">
        <f t="shared" si="2"/>
        <v>45972</v>
      </c>
      <c r="V25" s="23">
        <f t="shared" si="2"/>
        <v>45957</v>
      </c>
      <c r="W25" s="23">
        <f t="shared" si="2"/>
        <v>0</v>
      </c>
      <c r="X25" s="23">
        <f t="shared" si="2"/>
        <v>46055</v>
      </c>
    </row>
    <row r="26" spans="1:24" x14ac:dyDescent="0.25">
      <c r="A26" s="35" t="s">
        <v>471</v>
      </c>
      <c r="B26" s="31">
        <v>3</v>
      </c>
      <c r="C26" s="31">
        <v>9</v>
      </c>
      <c r="D26" s="31">
        <v>2</v>
      </c>
      <c r="E26" s="31">
        <v>0</v>
      </c>
      <c r="F26" s="31">
        <v>0</v>
      </c>
      <c r="G26" s="32">
        <v>45968</v>
      </c>
      <c r="H26" s="31">
        <v>45958</v>
      </c>
      <c r="I26" s="31">
        <v>0</v>
      </c>
      <c r="J26" s="31">
        <v>0</v>
      </c>
      <c r="L26">
        <v>23</v>
      </c>
      <c r="M26" s="21" t="str">
        <f t="shared" si="0"/>
        <v>NZDEUR Curncy</v>
      </c>
      <c r="N26" s="21" t="str">
        <f>VLOOKUP($M26,SUMMARY!B:D,2,FALSE)</f>
        <v>NZD/EUR</v>
      </c>
      <c r="O26" s="22" t="str">
        <f>VLOOKUP($M26,SUMMARY!$B:$D,3,FALSE)</f>
        <v>CURRENCY</v>
      </c>
      <c r="P26" s="22">
        <f t="shared" si="2"/>
        <v>3</v>
      </c>
      <c r="Q26" s="22">
        <f t="shared" si="2"/>
        <v>9</v>
      </c>
      <c r="R26" s="22">
        <f t="shared" si="2"/>
        <v>2</v>
      </c>
      <c r="S26" s="23">
        <f t="shared" si="2"/>
        <v>0</v>
      </c>
      <c r="T26" s="23">
        <f t="shared" si="2"/>
        <v>0</v>
      </c>
      <c r="U26" s="23">
        <f t="shared" si="2"/>
        <v>45968</v>
      </c>
      <c r="V26" s="23">
        <f t="shared" si="2"/>
        <v>45958</v>
      </c>
      <c r="W26" s="23">
        <f t="shared" si="2"/>
        <v>0</v>
      </c>
      <c r="X26" s="23">
        <f t="shared" si="2"/>
        <v>0</v>
      </c>
    </row>
    <row r="27" spans="1:24" x14ac:dyDescent="0.25">
      <c r="A27" s="35" t="s">
        <v>435</v>
      </c>
      <c r="B27" s="31">
        <v>-1</v>
      </c>
      <c r="C27" s="31">
        <v>6</v>
      </c>
      <c r="D27" s="31">
        <v>4</v>
      </c>
      <c r="E27" s="31">
        <v>0</v>
      </c>
      <c r="F27" s="31">
        <v>0</v>
      </c>
      <c r="G27" s="32">
        <v>45965</v>
      </c>
      <c r="H27" s="31">
        <v>45958</v>
      </c>
      <c r="I27" s="31">
        <v>0</v>
      </c>
      <c r="J27" s="31">
        <v>0</v>
      </c>
      <c r="L27">
        <v>24</v>
      </c>
      <c r="M27" s="21" t="str">
        <f t="shared" si="0"/>
        <v>GBPEUR Curncy</v>
      </c>
      <c r="N27" s="21" t="str">
        <f>VLOOKUP($M27,SUMMARY!B:D,2,FALSE)</f>
        <v>GBP/EUR</v>
      </c>
      <c r="O27" s="22" t="str">
        <f>VLOOKUP($M27,SUMMARY!$B:$D,3,FALSE)</f>
        <v>CURRENCY</v>
      </c>
      <c r="P27" s="22">
        <f t="shared" si="2"/>
        <v>-1</v>
      </c>
      <c r="Q27" s="22">
        <f t="shared" si="2"/>
        <v>6</v>
      </c>
      <c r="R27" s="22">
        <f t="shared" si="2"/>
        <v>4</v>
      </c>
      <c r="S27" s="23">
        <f t="shared" si="2"/>
        <v>0</v>
      </c>
      <c r="T27" s="23">
        <f t="shared" si="2"/>
        <v>0</v>
      </c>
      <c r="U27" s="23">
        <f t="shared" si="2"/>
        <v>45965</v>
      </c>
      <c r="V27" s="23">
        <f t="shared" si="2"/>
        <v>45958</v>
      </c>
      <c r="W27" s="23">
        <f t="shared" si="2"/>
        <v>0</v>
      </c>
      <c r="X27" s="23">
        <f t="shared" si="2"/>
        <v>0</v>
      </c>
    </row>
    <row r="28" spans="1:24" x14ac:dyDescent="0.25">
      <c r="A28" s="35" t="s">
        <v>374</v>
      </c>
      <c r="B28" s="31">
        <v>-1</v>
      </c>
      <c r="C28" s="31">
        <v>9</v>
      </c>
      <c r="D28" s="31">
        <v>5</v>
      </c>
      <c r="E28" s="31">
        <v>0</v>
      </c>
      <c r="F28" s="31">
        <v>0</v>
      </c>
      <c r="G28" s="32">
        <v>45958</v>
      </c>
      <c r="H28" s="31">
        <v>45958</v>
      </c>
      <c r="I28" s="31">
        <v>0</v>
      </c>
      <c r="J28" s="31">
        <v>0</v>
      </c>
      <c r="L28">
        <v>25</v>
      </c>
      <c r="M28" s="21" t="str">
        <f t="shared" si="0"/>
        <v>SB1 Comdty</v>
      </c>
      <c r="N28" s="21" t="str">
        <f>VLOOKUP($M28,SUMMARY!B:D,2,FALSE)</f>
        <v>SUGAR</v>
      </c>
      <c r="O28" s="22" t="str">
        <f>VLOOKUP($M28,SUMMARY!$B:$D,3,FALSE)</f>
        <v>COMMODITY</v>
      </c>
      <c r="P28" s="22">
        <f t="shared" si="2"/>
        <v>-1</v>
      </c>
      <c r="Q28" s="22">
        <f t="shared" si="2"/>
        <v>9</v>
      </c>
      <c r="R28" s="22">
        <f t="shared" si="2"/>
        <v>5</v>
      </c>
      <c r="S28" s="23">
        <f t="shared" si="2"/>
        <v>0</v>
      </c>
      <c r="T28" s="23">
        <f t="shared" si="2"/>
        <v>0</v>
      </c>
      <c r="U28" s="23">
        <f t="shared" si="2"/>
        <v>45958</v>
      </c>
      <c r="V28" s="23">
        <f t="shared" si="2"/>
        <v>45958</v>
      </c>
      <c r="W28" s="23">
        <f t="shared" si="2"/>
        <v>0</v>
      </c>
      <c r="X28" s="23">
        <f t="shared" si="2"/>
        <v>0</v>
      </c>
    </row>
    <row r="29" spans="1:24" x14ac:dyDescent="0.25">
      <c r="A29" s="35" t="s">
        <v>371</v>
      </c>
      <c r="B29" s="31">
        <v>5</v>
      </c>
      <c r="C29" s="31">
        <v>6</v>
      </c>
      <c r="D29" s="31">
        <v>4</v>
      </c>
      <c r="E29" s="31">
        <v>0</v>
      </c>
      <c r="F29" s="31">
        <v>0</v>
      </c>
      <c r="G29" s="32">
        <v>45943</v>
      </c>
      <c r="H29" s="31">
        <v>45951</v>
      </c>
      <c r="I29" s="31">
        <v>0</v>
      </c>
      <c r="J29" s="31">
        <v>0</v>
      </c>
      <c r="L29">
        <v>26</v>
      </c>
      <c r="M29" s="21" t="str">
        <f t="shared" si="0"/>
        <v>RR1 Comdty</v>
      </c>
      <c r="N29" s="21" t="str">
        <f>VLOOKUP($M29,SUMMARY!B:D,2,FALSE)</f>
        <v>ROUGH RICE</v>
      </c>
      <c r="O29" s="22" t="str">
        <f>VLOOKUP($M29,SUMMARY!$B:$D,3,FALSE)</f>
        <v>COMMODITY</v>
      </c>
      <c r="P29" s="22">
        <f t="shared" si="2"/>
        <v>5</v>
      </c>
      <c r="Q29" s="22">
        <f t="shared" si="2"/>
        <v>6</v>
      </c>
      <c r="R29" s="22">
        <f t="shared" si="2"/>
        <v>4</v>
      </c>
      <c r="S29" s="23">
        <f t="shared" si="2"/>
        <v>0</v>
      </c>
      <c r="T29" s="23">
        <f t="shared" si="2"/>
        <v>0</v>
      </c>
      <c r="U29" s="23">
        <f t="shared" si="2"/>
        <v>45943</v>
      </c>
      <c r="V29" s="23">
        <f t="shared" si="2"/>
        <v>45951</v>
      </c>
      <c r="W29" s="23">
        <f t="shared" si="2"/>
        <v>0</v>
      </c>
      <c r="X29" s="23">
        <f t="shared" si="2"/>
        <v>0</v>
      </c>
    </row>
    <row r="30" spans="1:24" x14ac:dyDescent="0.25">
      <c r="A30" s="35" t="s">
        <v>121</v>
      </c>
      <c r="B30" s="31">
        <v>5</v>
      </c>
      <c r="C30" s="31">
        <v>9</v>
      </c>
      <c r="D30" s="31">
        <v>2</v>
      </c>
      <c r="E30" s="31">
        <v>46063</v>
      </c>
      <c r="F30" s="31">
        <v>46059</v>
      </c>
      <c r="G30" s="32">
        <v>0</v>
      </c>
      <c r="H30" s="31">
        <v>0</v>
      </c>
      <c r="I30" s="31">
        <v>0</v>
      </c>
      <c r="J30" s="31">
        <v>0</v>
      </c>
      <c r="L30">
        <v>27</v>
      </c>
      <c r="M30" s="21" t="str">
        <f t="shared" si="0"/>
        <v>BBJP US Equity</v>
      </c>
      <c r="N30" s="21" t="str">
        <f>VLOOKUP($M30,SUMMARY!B:D,2,FALSE)</f>
        <v>BetaBuilders Japan ETF</v>
      </c>
      <c r="O30" s="22" t="str">
        <f>VLOOKUP($M30,SUMMARY!$B:$D,3,FALSE)</f>
        <v>ETF</v>
      </c>
      <c r="P30" s="22">
        <f t="shared" si="2"/>
        <v>5</v>
      </c>
      <c r="Q30" s="22">
        <f t="shared" si="2"/>
        <v>9</v>
      </c>
      <c r="R30" s="22">
        <f t="shared" si="2"/>
        <v>2</v>
      </c>
      <c r="S30" s="23">
        <f t="shared" si="2"/>
        <v>46063</v>
      </c>
      <c r="T30" s="23">
        <f t="shared" si="2"/>
        <v>46059</v>
      </c>
      <c r="U30" s="23">
        <f t="shared" si="2"/>
        <v>0</v>
      </c>
      <c r="V30" s="23">
        <f t="shared" si="2"/>
        <v>0</v>
      </c>
      <c r="W30" s="23">
        <f t="shared" si="2"/>
        <v>0</v>
      </c>
      <c r="X30" s="23">
        <f t="shared" si="2"/>
        <v>0</v>
      </c>
    </row>
    <row r="31" spans="1:24" x14ac:dyDescent="0.25">
      <c r="A31" s="35" t="s">
        <v>479</v>
      </c>
      <c r="B31" s="31">
        <v>-1</v>
      </c>
      <c r="C31" s="31">
        <v>3</v>
      </c>
      <c r="D31" s="31">
        <v>4</v>
      </c>
      <c r="E31" s="31">
        <v>0</v>
      </c>
      <c r="F31" s="31">
        <v>0</v>
      </c>
      <c r="G31" s="32">
        <v>0</v>
      </c>
      <c r="H31" s="31">
        <v>45958</v>
      </c>
      <c r="I31" s="31">
        <v>0</v>
      </c>
      <c r="J31" s="31">
        <v>0</v>
      </c>
      <c r="L31">
        <v>28</v>
      </c>
      <c r="M31" s="21" t="str">
        <f t="shared" si="0"/>
        <v>PLNEUR Curncy</v>
      </c>
      <c r="N31" s="21" t="str">
        <f>VLOOKUP($M31,SUMMARY!B:D,2,FALSE)</f>
        <v>PLN/EUR</v>
      </c>
      <c r="O31" s="22" t="str">
        <f>VLOOKUP($M31,SUMMARY!$B:$D,3,FALSE)</f>
        <v>CURRENCY</v>
      </c>
      <c r="P31" s="22">
        <f t="shared" si="2"/>
        <v>-1</v>
      </c>
      <c r="Q31" s="22">
        <f t="shared" si="2"/>
        <v>3</v>
      </c>
      <c r="R31" s="22">
        <f t="shared" si="2"/>
        <v>4</v>
      </c>
      <c r="S31" s="23">
        <f t="shared" si="2"/>
        <v>0</v>
      </c>
      <c r="T31" s="23">
        <f t="shared" si="2"/>
        <v>0</v>
      </c>
      <c r="U31" s="23">
        <f t="shared" si="2"/>
        <v>0</v>
      </c>
      <c r="V31" s="23">
        <f t="shared" si="2"/>
        <v>45958</v>
      </c>
      <c r="W31" s="23">
        <f t="shared" si="2"/>
        <v>0</v>
      </c>
      <c r="X31" s="23">
        <f t="shared" si="2"/>
        <v>0</v>
      </c>
    </row>
    <row r="32" spans="1:24" x14ac:dyDescent="0.25">
      <c r="A32" s="35" t="s">
        <v>239</v>
      </c>
      <c r="B32" s="31">
        <v>4</v>
      </c>
      <c r="C32" s="31">
        <v>6</v>
      </c>
      <c r="D32" s="31">
        <v>2</v>
      </c>
      <c r="E32" s="31">
        <v>0</v>
      </c>
      <c r="F32" s="31">
        <v>0</v>
      </c>
      <c r="G32" s="32">
        <v>0</v>
      </c>
      <c r="H32" s="31">
        <v>45989</v>
      </c>
      <c r="I32" s="31">
        <v>0</v>
      </c>
      <c r="J32" s="31">
        <v>0</v>
      </c>
      <c r="L32">
        <v>29</v>
      </c>
      <c r="M32" s="21" t="str">
        <f t="shared" si="0"/>
        <v>KSA US Equity</v>
      </c>
      <c r="N32" s="21" t="str">
        <f>VLOOKUP($M32,SUMMARY!B:D,2,FALSE)</f>
        <v>MSCI Saudi Arabia ETF</v>
      </c>
      <c r="O32" s="22" t="str">
        <f>VLOOKUP($M32,SUMMARY!$B:$D,3,FALSE)</f>
        <v>ETF</v>
      </c>
      <c r="P32" s="22">
        <f t="shared" si="2"/>
        <v>4</v>
      </c>
      <c r="Q32" s="22">
        <f t="shared" si="2"/>
        <v>6</v>
      </c>
      <c r="R32" s="22">
        <f t="shared" si="2"/>
        <v>2</v>
      </c>
      <c r="S32" s="23">
        <f t="shared" si="2"/>
        <v>0</v>
      </c>
      <c r="T32" s="23">
        <f t="shared" si="2"/>
        <v>0</v>
      </c>
      <c r="U32" s="23">
        <f t="shared" si="2"/>
        <v>0</v>
      </c>
      <c r="V32" s="23">
        <f t="shared" si="2"/>
        <v>45989</v>
      </c>
      <c r="W32" s="23">
        <f t="shared" si="2"/>
        <v>0</v>
      </c>
      <c r="X32" s="23">
        <f t="shared" si="2"/>
        <v>0</v>
      </c>
    </row>
    <row r="33" spans="1:24" x14ac:dyDescent="0.25">
      <c r="A33" s="35" t="s">
        <v>397</v>
      </c>
      <c r="B33" s="31">
        <v>5</v>
      </c>
      <c r="C33" s="31">
        <v>9</v>
      </c>
      <c r="D33" s="31">
        <v>2</v>
      </c>
      <c r="E33" s="31">
        <v>46048</v>
      </c>
      <c r="F33" s="31">
        <v>0</v>
      </c>
      <c r="G33" s="32">
        <v>0</v>
      </c>
      <c r="H33" s="31">
        <v>46010</v>
      </c>
      <c r="I33" s="31">
        <v>0</v>
      </c>
      <c r="J33" s="31">
        <v>0</v>
      </c>
      <c r="L33">
        <v>30</v>
      </c>
      <c r="M33" s="21" t="str">
        <f t="shared" si="0"/>
        <v>BRLUSD Curncy</v>
      </c>
      <c r="N33" s="21" t="str">
        <f>VLOOKUP($M33,SUMMARY!B:D,2,FALSE)</f>
        <v>BRL/USD</v>
      </c>
      <c r="O33" s="22" t="str">
        <f>VLOOKUP($M33,SUMMARY!$B:$D,3,FALSE)</f>
        <v>CURRENCY</v>
      </c>
      <c r="P33" s="22">
        <f t="shared" si="2"/>
        <v>5</v>
      </c>
      <c r="Q33" s="22">
        <f t="shared" si="2"/>
        <v>9</v>
      </c>
      <c r="R33" s="22">
        <f t="shared" si="2"/>
        <v>2</v>
      </c>
      <c r="S33" s="23">
        <f t="shared" si="2"/>
        <v>46048</v>
      </c>
      <c r="T33" s="23">
        <f t="shared" si="2"/>
        <v>0</v>
      </c>
      <c r="U33" s="23">
        <f t="shared" si="2"/>
        <v>0</v>
      </c>
      <c r="V33" s="23">
        <f t="shared" si="2"/>
        <v>46010</v>
      </c>
      <c r="W33" s="23">
        <f t="shared" si="2"/>
        <v>0</v>
      </c>
      <c r="X33" s="23">
        <f t="shared" si="2"/>
        <v>0</v>
      </c>
    </row>
    <row r="34" spans="1:24" x14ac:dyDescent="0.25">
      <c r="A34" s="35" t="s">
        <v>286</v>
      </c>
      <c r="B34" s="31">
        <v>-1</v>
      </c>
      <c r="C34" s="31">
        <v>3</v>
      </c>
      <c r="D34" s="31">
        <v>7</v>
      </c>
      <c r="E34" s="31">
        <v>0</v>
      </c>
      <c r="F34" s="31">
        <v>0</v>
      </c>
      <c r="G34" s="32">
        <v>0</v>
      </c>
      <c r="H34" s="31">
        <v>0</v>
      </c>
      <c r="I34" s="31">
        <v>0</v>
      </c>
      <c r="J34" s="31">
        <v>0</v>
      </c>
      <c r="L34">
        <v>31</v>
      </c>
      <c r="M34" s="21" t="str">
        <f t="shared" si="0"/>
        <v>TIGR US Equity</v>
      </c>
      <c r="N34" s="21" t="str">
        <f>VLOOKUP($M34,SUMMARY!B:D,2,FALSE)</f>
        <v>Up Fintech Holding Ltd ETF</v>
      </c>
      <c r="O34" s="22" t="str">
        <f>VLOOKUP($M34,SUMMARY!$B:$D,3,FALSE)</f>
        <v>ETF</v>
      </c>
      <c r="P34" s="22">
        <f t="shared" si="2"/>
        <v>-1</v>
      </c>
      <c r="Q34" s="22">
        <f t="shared" si="2"/>
        <v>3</v>
      </c>
      <c r="R34" s="22">
        <f t="shared" si="2"/>
        <v>7</v>
      </c>
      <c r="S34" s="23">
        <f t="shared" si="2"/>
        <v>0</v>
      </c>
      <c r="T34" s="23">
        <f t="shared" si="2"/>
        <v>0</v>
      </c>
      <c r="U34" s="23">
        <f t="shared" si="2"/>
        <v>0</v>
      </c>
      <c r="V34" s="23">
        <f t="shared" si="2"/>
        <v>0</v>
      </c>
      <c r="W34" s="23">
        <f t="shared" si="2"/>
        <v>0</v>
      </c>
      <c r="X34" s="23">
        <f t="shared" si="2"/>
        <v>0</v>
      </c>
    </row>
    <row r="35" spans="1:24" x14ac:dyDescent="0.25">
      <c r="A35" s="35" t="s">
        <v>519</v>
      </c>
      <c r="B35" s="31">
        <v>4</v>
      </c>
      <c r="C35" s="31">
        <v>9</v>
      </c>
      <c r="D35" s="31">
        <v>2</v>
      </c>
      <c r="E35" s="31">
        <v>45958</v>
      </c>
      <c r="F35" s="31">
        <v>0</v>
      </c>
      <c r="G35" s="32">
        <v>0</v>
      </c>
      <c r="H35" s="31">
        <v>0</v>
      </c>
      <c r="I35" s="31">
        <v>0</v>
      </c>
      <c r="J35" s="31">
        <v>0</v>
      </c>
      <c r="L35">
        <v>32</v>
      </c>
      <c r="M35" s="21" t="str">
        <f t="shared" si="0"/>
        <v>BSE500 Index</v>
      </c>
      <c r="N35" s="21" t="str">
        <f>VLOOKUP($M35,SUMMARY!B:D,2,FALSE)</f>
        <v>BOMBAY BSE500 Index</v>
      </c>
      <c r="O35" s="22" t="str">
        <f>VLOOKUP($M35,SUMMARY!$B:$D,3,FALSE)</f>
        <v>INDEX FUTURE</v>
      </c>
      <c r="P35" s="22">
        <f t="shared" si="2"/>
        <v>4</v>
      </c>
      <c r="Q35" s="22">
        <f t="shared" si="2"/>
        <v>9</v>
      </c>
      <c r="R35" s="22">
        <f t="shared" si="2"/>
        <v>2</v>
      </c>
      <c r="S35" s="23">
        <f t="shared" si="2"/>
        <v>45958</v>
      </c>
      <c r="T35" s="23">
        <f t="shared" si="2"/>
        <v>0</v>
      </c>
      <c r="U35" s="23">
        <f t="shared" si="2"/>
        <v>0</v>
      </c>
      <c r="V35" s="23">
        <f t="shared" si="2"/>
        <v>0</v>
      </c>
      <c r="W35" s="23">
        <f t="shared" si="2"/>
        <v>0</v>
      </c>
      <c r="X35" s="23">
        <f t="shared" si="2"/>
        <v>0</v>
      </c>
    </row>
    <row r="36" spans="1:24" x14ac:dyDescent="0.25">
      <c r="A36" s="35" t="s">
        <v>224</v>
      </c>
      <c r="B36" s="31">
        <v>5</v>
      </c>
      <c r="C36" s="31">
        <v>6</v>
      </c>
      <c r="D36" s="31">
        <v>2</v>
      </c>
      <c r="E36" s="31">
        <v>0</v>
      </c>
      <c r="F36" s="31">
        <v>0</v>
      </c>
      <c r="G36" s="32">
        <v>0</v>
      </c>
      <c r="H36" s="31">
        <v>45959</v>
      </c>
      <c r="I36" s="31">
        <v>0</v>
      </c>
      <c r="J36" s="31">
        <v>0</v>
      </c>
      <c r="L36">
        <v>33</v>
      </c>
      <c r="M36" s="21" t="str">
        <f t="shared" si="0"/>
        <v>IYR US Equity</v>
      </c>
      <c r="N36" s="21" t="str">
        <f>VLOOKUP($M36,SUMMARY!B:D,2,FALSE)</f>
        <v>U.S. Real Estate ETF</v>
      </c>
      <c r="O36" s="22" t="str">
        <f>VLOOKUP($M36,SUMMARY!$B:$D,3,FALSE)</f>
        <v>ETF</v>
      </c>
      <c r="P36" s="22">
        <f t="shared" si="2"/>
        <v>5</v>
      </c>
      <c r="Q36" s="22">
        <f t="shared" si="2"/>
        <v>6</v>
      </c>
      <c r="R36" s="22">
        <f t="shared" si="2"/>
        <v>2</v>
      </c>
      <c r="S36" s="23">
        <f t="shared" si="2"/>
        <v>0</v>
      </c>
      <c r="T36" s="23">
        <f t="shared" si="2"/>
        <v>0</v>
      </c>
      <c r="U36" s="23">
        <f t="shared" si="2"/>
        <v>0</v>
      </c>
      <c r="V36" s="23">
        <f t="shared" si="2"/>
        <v>45959</v>
      </c>
      <c r="W36" s="23">
        <f t="shared" si="2"/>
        <v>0</v>
      </c>
      <c r="X36" s="23">
        <f t="shared" si="2"/>
        <v>0</v>
      </c>
    </row>
    <row r="37" spans="1:24" x14ac:dyDescent="0.25">
      <c r="A37" s="35" t="s">
        <v>95</v>
      </c>
      <c r="B37" s="31">
        <v>-1</v>
      </c>
      <c r="C37" s="31">
        <v>6</v>
      </c>
      <c r="D37" s="31">
        <v>2</v>
      </c>
      <c r="E37" s="31">
        <v>0</v>
      </c>
      <c r="F37" s="31">
        <v>0</v>
      </c>
      <c r="G37" s="32">
        <v>0</v>
      </c>
      <c r="H37" s="31">
        <v>45957</v>
      </c>
      <c r="I37" s="31">
        <v>0</v>
      </c>
      <c r="J37" s="31">
        <v>46029</v>
      </c>
      <c r="L37">
        <v>34</v>
      </c>
      <c r="M37" s="21" t="str">
        <f t="shared" si="0"/>
        <v>BTS1 Comdty</v>
      </c>
      <c r="N37" s="21" t="str">
        <f>VLOOKUP($M37,SUMMARY!B:D,2,FALSE)</f>
        <v>Short Euro-BTP Future</v>
      </c>
      <c r="O37" s="22" t="str">
        <f>VLOOKUP($M37,SUMMARY!$B:$D,3,FALSE)</f>
        <v>BOND FUTURE</v>
      </c>
      <c r="P37" s="22">
        <f t="shared" si="2"/>
        <v>-1</v>
      </c>
      <c r="Q37" s="22">
        <f t="shared" si="2"/>
        <v>6</v>
      </c>
      <c r="R37" s="22">
        <f t="shared" si="2"/>
        <v>2</v>
      </c>
      <c r="S37" s="23">
        <f t="shared" si="2"/>
        <v>0</v>
      </c>
      <c r="T37" s="23">
        <f t="shared" si="2"/>
        <v>0</v>
      </c>
      <c r="U37" s="23">
        <f t="shared" si="2"/>
        <v>0</v>
      </c>
      <c r="V37" s="23">
        <f t="shared" si="2"/>
        <v>45957</v>
      </c>
      <c r="W37" s="23">
        <f t="shared" si="2"/>
        <v>0</v>
      </c>
      <c r="X37" s="23">
        <f t="shared" si="2"/>
        <v>46029</v>
      </c>
    </row>
    <row r="38" spans="1:24" x14ac:dyDescent="0.25">
      <c r="A38" s="35" t="s">
        <v>465</v>
      </c>
      <c r="B38" s="31">
        <v>1</v>
      </c>
      <c r="C38" s="31">
        <v>6</v>
      </c>
      <c r="D38" s="31">
        <v>2</v>
      </c>
      <c r="E38" s="31">
        <v>46051</v>
      </c>
      <c r="F38" s="31">
        <v>0</v>
      </c>
      <c r="G38" s="32">
        <v>0</v>
      </c>
      <c r="H38" s="31">
        <v>45957</v>
      </c>
      <c r="I38" s="31">
        <v>0</v>
      </c>
      <c r="J38" s="31">
        <v>0</v>
      </c>
      <c r="L38">
        <v>35</v>
      </c>
      <c r="M38" s="21" t="str">
        <f t="shared" si="0"/>
        <v>MYRUSD Curncy</v>
      </c>
      <c r="N38" s="21" t="str">
        <f>VLOOKUP($M38,SUMMARY!B:D,2,FALSE)</f>
        <v>MYR/USD</v>
      </c>
      <c r="O38" s="22" t="str">
        <f>VLOOKUP($M38,SUMMARY!$B:$D,3,FALSE)</f>
        <v>CURRENCY</v>
      </c>
      <c r="P38" s="22">
        <f t="shared" si="2"/>
        <v>1</v>
      </c>
      <c r="Q38" s="22">
        <f t="shared" si="2"/>
        <v>6</v>
      </c>
      <c r="R38" s="22">
        <f t="shared" si="2"/>
        <v>2</v>
      </c>
      <c r="S38" s="23">
        <f t="shared" si="2"/>
        <v>46051</v>
      </c>
      <c r="T38" s="23">
        <f t="shared" si="2"/>
        <v>0</v>
      </c>
      <c r="U38" s="23">
        <f t="shared" si="2"/>
        <v>0</v>
      </c>
      <c r="V38" s="23">
        <f t="shared" si="2"/>
        <v>45957</v>
      </c>
      <c r="W38" s="23">
        <f t="shared" si="2"/>
        <v>0</v>
      </c>
      <c r="X38" s="23">
        <f t="shared" si="2"/>
        <v>0</v>
      </c>
    </row>
    <row r="39" spans="1:24" x14ac:dyDescent="0.25">
      <c r="A39" s="35" t="s">
        <v>99</v>
      </c>
      <c r="B39" s="31">
        <v>5</v>
      </c>
      <c r="C39" s="31">
        <v>12</v>
      </c>
      <c r="D39" s="31">
        <v>2</v>
      </c>
      <c r="E39" s="31">
        <v>46031</v>
      </c>
      <c r="F39" s="31">
        <v>46043</v>
      </c>
      <c r="G39" s="32">
        <v>0</v>
      </c>
      <c r="H39" s="31">
        <v>0</v>
      </c>
      <c r="I39" s="31">
        <v>0</v>
      </c>
      <c r="J39" s="31">
        <v>0</v>
      </c>
      <c r="L39">
        <v>36</v>
      </c>
      <c r="M39" s="21" t="str">
        <f t="shared" si="0"/>
        <v>ACWI US Equity</v>
      </c>
      <c r="N39" s="21" t="str">
        <f>VLOOKUP($M39,SUMMARY!B:D,2,FALSE)</f>
        <v>MSCI ACWI ETF</v>
      </c>
      <c r="O39" s="22" t="str">
        <f>VLOOKUP($M39,SUMMARY!$B:$D,3,FALSE)</f>
        <v>ETF</v>
      </c>
      <c r="P39" s="22">
        <f t="shared" si="2"/>
        <v>5</v>
      </c>
      <c r="Q39" s="22">
        <f t="shared" si="2"/>
        <v>12</v>
      </c>
      <c r="R39" s="22">
        <f t="shared" si="2"/>
        <v>2</v>
      </c>
      <c r="S39" s="23">
        <f t="shared" si="2"/>
        <v>46031</v>
      </c>
      <c r="T39" s="23">
        <f t="shared" si="2"/>
        <v>46043</v>
      </c>
      <c r="U39" s="23">
        <f t="shared" si="2"/>
        <v>0</v>
      </c>
      <c r="V39" s="23">
        <f t="shared" si="2"/>
        <v>0</v>
      </c>
      <c r="W39" s="23">
        <f t="shared" si="2"/>
        <v>0</v>
      </c>
      <c r="X39" s="23">
        <f t="shared" si="2"/>
        <v>0</v>
      </c>
    </row>
    <row r="40" spans="1:24" x14ac:dyDescent="0.25">
      <c r="A40" s="35" t="s">
        <v>270</v>
      </c>
      <c r="B40" s="31">
        <v>5</v>
      </c>
      <c r="C40" s="31">
        <v>6</v>
      </c>
      <c r="D40" s="31">
        <v>6</v>
      </c>
      <c r="E40" s="31">
        <v>46030</v>
      </c>
      <c r="F40" s="31">
        <v>46031</v>
      </c>
      <c r="G40" s="32">
        <v>0</v>
      </c>
      <c r="H40" s="31">
        <v>0</v>
      </c>
      <c r="I40" s="31">
        <v>0</v>
      </c>
      <c r="J40" s="31">
        <v>0</v>
      </c>
      <c r="L40">
        <v>37</v>
      </c>
      <c r="M40" s="21" t="str">
        <f t="shared" si="0"/>
        <v>SHLD US Equity</v>
      </c>
      <c r="N40" s="21" t="str">
        <f>VLOOKUP($M40,SUMMARY!B:D,2,FALSE)</f>
        <v>Defense Tech ETF</v>
      </c>
      <c r="O40" s="22" t="str">
        <f>VLOOKUP($M40,SUMMARY!$B:$D,3,FALSE)</f>
        <v>ETF</v>
      </c>
      <c r="P40" s="22">
        <f t="shared" si="2"/>
        <v>5</v>
      </c>
      <c r="Q40" s="22">
        <f t="shared" si="2"/>
        <v>6</v>
      </c>
      <c r="R40" s="22">
        <f t="shared" si="2"/>
        <v>6</v>
      </c>
      <c r="S40" s="23">
        <f t="shared" si="2"/>
        <v>46030</v>
      </c>
      <c r="T40" s="23">
        <f t="shared" si="2"/>
        <v>46031</v>
      </c>
      <c r="U40" s="23">
        <f t="shared" si="2"/>
        <v>0</v>
      </c>
      <c r="V40" s="23">
        <f t="shared" si="2"/>
        <v>0</v>
      </c>
      <c r="W40" s="23">
        <f t="shared" si="2"/>
        <v>0</v>
      </c>
      <c r="X40" s="23">
        <f t="shared" si="2"/>
        <v>0</v>
      </c>
    </row>
    <row r="41" spans="1:24" x14ac:dyDescent="0.25">
      <c r="A41" s="35" t="s">
        <v>132</v>
      </c>
      <c r="B41" s="31">
        <v>-1</v>
      </c>
      <c r="C41" s="31">
        <v>9</v>
      </c>
      <c r="D41" s="31">
        <v>6</v>
      </c>
      <c r="E41" s="31">
        <v>0</v>
      </c>
      <c r="F41" s="31">
        <v>0</v>
      </c>
      <c r="G41" s="32">
        <v>0</v>
      </c>
      <c r="H41" s="31">
        <v>0</v>
      </c>
      <c r="I41" s="31">
        <v>0</v>
      </c>
      <c r="J41" s="31">
        <v>0</v>
      </c>
      <c r="L41">
        <v>38</v>
      </c>
      <c r="M41" s="21" t="str">
        <f t="shared" si="0"/>
        <v>BUZZ US Equity</v>
      </c>
      <c r="N41" s="21" t="str">
        <f>VLOOKUP($M41,SUMMARY!B:D,2,FALSE)</f>
        <v>Social Sentiment ETF</v>
      </c>
      <c r="O41" s="22" t="str">
        <f>VLOOKUP($M41,SUMMARY!$B:$D,3,FALSE)</f>
        <v>ETF</v>
      </c>
      <c r="P41" s="22">
        <f t="shared" si="2"/>
        <v>-1</v>
      </c>
      <c r="Q41" s="22">
        <f t="shared" si="2"/>
        <v>9</v>
      </c>
      <c r="R41" s="22">
        <f t="shared" si="2"/>
        <v>6</v>
      </c>
      <c r="S41" s="23">
        <f t="shared" si="2"/>
        <v>0</v>
      </c>
      <c r="T41" s="23">
        <f t="shared" si="2"/>
        <v>0</v>
      </c>
      <c r="U41" s="23">
        <f t="shared" si="2"/>
        <v>0</v>
      </c>
      <c r="V41" s="23">
        <f t="shared" si="2"/>
        <v>0</v>
      </c>
      <c r="W41" s="23">
        <f t="shared" si="2"/>
        <v>0</v>
      </c>
      <c r="X41" s="23">
        <f t="shared" si="2"/>
        <v>0</v>
      </c>
    </row>
    <row r="42" spans="1:24" x14ac:dyDescent="0.25">
      <c r="A42" s="35" t="s">
        <v>298</v>
      </c>
      <c r="B42" s="31">
        <v>5</v>
      </c>
      <c r="C42" s="31">
        <v>12</v>
      </c>
      <c r="D42" s="31">
        <v>2</v>
      </c>
      <c r="E42" s="31">
        <v>46058</v>
      </c>
      <c r="F42" s="31">
        <v>0</v>
      </c>
      <c r="G42" s="32">
        <v>0</v>
      </c>
      <c r="H42" s="31">
        <v>45958</v>
      </c>
      <c r="I42" s="31">
        <v>0</v>
      </c>
      <c r="J42" s="31">
        <v>0</v>
      </c>
      <c r="L42">
        <v>39</v>
      </c>
      <c r="M42" s="21" t="str">
        <f t="shared" si="0"/>
        <v>USMV US Equity</v>
      </c>
      <c r="N42" s="21" t="str">
        <f>VLOOKUP($M42,SUMMARY!B:D,2,FALSE)</f>
        <v>MSCI USA Min Vol Factor ETF</v>
      </c>
      <c r="O42" s="22" t="str">
        <f>VLOOKUP($M42,SUMMARY!$B:$D,3,FALSE)</f>
        <v>ETF</v>
      </c>
      <c r="P42" s="22">
        <f t="shared" si="2"/>
        <v>5</v>
      </c>
      <c r="Q42" s="22">
        <f t="shared" si="2"/>
        <v>12</v>
      </c>
      <c r="R42" s="22">
        <f t="shared" si="2"/>
        <v>2</v>
      </c>
      <c r="S42" s="23">
        <f t="shared" si="2"/>
        <v>46058</v>
      </c>
      <c r="T42" s="23">
        <f t="shared" si="2"/>
        <v>0</v>
      </c>
      <c r="U42" s="23">
        <f t="shared" si="2"/>
        <v>0</v>
      </c>
      <c r="V42" s="23">
        <f t="shared" si="2"/>
        <v>45958</v>
      </c>
      <c r="W42" s="23">
        <f t="shared" si="2"/>
        <v>0</v>
      </c>
      <c r="X42" s="23">
        <f t="shared" si="2"/>
        <v>0</v>
      </c>
    </row>
    <row r="43" spans="1:24" x14ac:dyDescent="0.25">
      <c r="A43" s="35" t="s">
        <v>510</v>
      </c>
      <c r="B43" s="31">
        <v>3</v>
      </c>
      <c r="C43" s="31">
        <v>9</v>
      </c>
      <c r="D43" s="31">
        <v>2</v>
      </c>
      <c r="E43" s="31">
        <v>45958</v>
      </c>
      <c r="F43" s="31">
        <v>0</v>
      </c>
      <c r="G43" s="32">
        <v>0</v>
      </c>
      <c r="H43" s="31">
        <v>0</v>
      </c>
      <c r="I43" s="31">
        <v>0</v>
      </c>
      <c r="J43" s="31">
        <v>0</v>
      </c>
      <c r="L43">
        <v>40</v>
      </c>
      <c r="M43" s="21" t="str">
        <f t="shared" si="0"/>
        <v>BZ1 Index</v>
      </c>
      <c r="N43" s="21" t="str">
        <f>VLOOKUP($M43,SUMMARY!B:D,2,FALSE)</f>
        <v>BOVESPA INDEX FUTURES</v>
      </c>
      <c r="O43" s="22" t="str">
        <f>VLOOKUP($M43,SUMMARY!$B:$D,3,FALSE)</f>
        <v>INDEX FUTURE</v>
      </c>
      <c r="P43" s="22">
        <f t="shared" si="2"/>
        <v>3</v>
      </c>
      <c r="Q43" s="22">
        <f t="shared" si="2"/>
        <v>9</v>
      </c>
      <c r="R43" s="22">
        <f t="shared" si="2"/>
        <v>2</v>
      </c>
      <c r="S43" s="23">
        <f t="shared" si="2"/>
        <v>45958</v>
      </c>
      <c r="T43" s="23">
        <f t="shared" si="2"/>
        <v>0</v>
      </c>
      <c r="U43" s="23">
        <f t="shared" si="2"/>
        <v>0</v>
      </c>
      <c r="V43" s="23">
        <f t="shared" si="2"/>
        <v>0</v>
      </c>
      <c r="W43" s="23">
        <f t="shared" si="2"/>
        <v>0</v>
      </c>
      <c r="X43" s="23">
        <f t="shared" si="2"/>
        <v>0</v>
      </c>
    </row>
    <row r="44" spans="1:24" x14ac:dyDescent="0.25">
      <c r="A44" s="35" t="s">
        <v>216</v>
      </c>
      <c r="B44" s="31">
        <v>5</v>
      </c>
      <c r="C44" s="31">
        <v>12</v>
      </c>
      <c r="D44" s="31">
        <v>4</v>
      </c>
      <c r="E44" s="31">
        <v>46030</v>
      </c>
      <c r="F44" s="31">
        <v>0</v>
      </c>
      <c r="G44" s="32">
        <v>0</v>
      </c>
      <c r="H44" s="31">
        <v>0</v>
      </c>
      <c r="I44" s="31">
        <v>0</v>
      </c>
      <c r="J44" s="31">
        <v>0</v>
      </c>
      <c r="L44">
        <v>41</v>
      </c>
      <c r="M44" s="21" t="str">
        <f t="shared" si="0"/>
        <v>IWO US Equity</v>
      </c>
      <c r="N44" s="21" t="str">
        <f>VLOOKUP($M44,SUMMARY!B:D,2,FALSE)</f>
        <v>Russell 2000 Growth ETF</v>
      </c>
      <c r="O44" s="22" t="str">
        <f>VLOOKUP($M44,SUMMARY!$B:$D,3,FALSE)</f>
        <v>ETF</v>
      </c>
      <c r="P44" s="22">
        <f t="shared" si="2"/>
        <v>5</v>
      </c>
      <c r="Q44" s="22">
        <f t="shared" si="2"/>
        <v>12</v>
      </c>
      <c r="R44" s="22">
        <f t="shared" si="2"/>
        <v>4</v>
      </c>
      <c r="S44" s="23">
        <f t="shared" si="2"/>
        <v>46030</v>
      </c>
      <c r="T44" s="23">
        <f t="shared" si="2"/>
        <v>0</v>
      </c>
      <c r="U44" s="23">
        <f t="shared" si="2"/>
        <v>0</v>
      </c>
      <c r="V44" s="23">
        <f t="shared" si="2"/>
        <v>0</v>
      </c>
      <c r="W44" s="23">
        <f t="shared" si="2"/>
        <v>0</v>
      </c>
      <c r="X44" s="23">
        <f t="shared" si="2"/>
        <v>0</v>
      </c>
    </row>
    <row r="45" spans="1:24" x14ac:dyDescent="0.25">
      <c r="A45" s="35" t="s">
        <v>346</v>
      </c>
      <c r="B45" s="31">
        <v>-1</v>
      </c>
      <c r="C45" s="31">
        <v>6</v>
      </c>
      <c r="D45" s="31">
        <v>6</v>
      </c>
      <c r="E45" s="31">
        <v>0</v>
      </c>
      <c r="F45" s="31">
        <v>0</v>
      </c>
      <c r="G45" s="32">
        <v>0</v>
      </c>
      <c r="H45" s="31">
        <v>0</v>
      </c>
      <c r="I45" s="31">
        <v>0</v>
      </c>
      <c r="J45" s="31">
        <v>0</v>
      </c>
      <c r="L45">
        <v>42</v>
      </c>
      <c r="M45" s="21" t="str">
        <f t="shared" si="0"/>
        <v>C 1 Comdty</v>
      </c>
      <c r="N45" s="21" t="str">
        <f>VLOOKUP($M45,SUMMARY!B:D,2,FALSE)</f>
        <v>CORN</v>
      </c>
      <c r="O45" s="22" t="str">
        <f>VLOOKUP($M45,SUMMARY!$B:$D,3,FALSE)</f>
        <v>COMMODITY</v>
      </c>
      <c r="P45" s="22">
        <f t="shared" si="2"/>
        <v>-1</v>
      </c>
      <c r="Q45" s="22">
        <f t="shared" si="2"/>
        <v>6</v>
      </c>
      <c r="R45" s="22">
        <f t="shared" si="2"/>
        <v>6</v>
      </c>
      <c r="S45" s="23">
        <f t="shared" si="2"/>
        <v>0</v>
      </c>
      <c r="T45" s="23">
        <f t="shared" si="2"/>
        <v>0</v>
      </c>
      <c r="U45" s="23">
        <f t="shared" si="2"/>
        <v>0</v>
      </c>
      <c r="V45" s="23">
        <f t="shared" si="2"/>
        <v>0</v>
      </c>
      <c r="W45" s="23">
        <f t="shared" si="2"/>
        <v>0</v>
      </c>
      <c r="X45" s="23">
        <f t="shared" si="2"/>
        <v>0</v>
      </c>
    </row>
    <row r="46" spans="1:24" x14ac:dyDescent="0.25">
      <c r="A46" s="35" t="s">
        <v>107</v>
      </c>
      <c r="B46" s="31">
        <v>0</v>
      </c>
      <c r="C46" s="31">
        <v>12</v>
      </c>
      <c r="D46" s="31">
        <v>6</v>
      </c>
      <c r="E46" s="31">
        <v>0</v>
      </c>
      <c r="F46" s="31">
        <v>0</v>
      </c>
      <c r="G46" s="32">
        <v>0</v>
      </c>
      <c r="H46" s="31">
        <v>0</v>
      </c>
      <c r="I46" s="31">
        <v>0</v>
      </c>
      <c r="J46" s="31">
        <v>0</v>
      </c>
      <c r="L46">
        <v>43</v>
      </c>
      <c r="M46" s="21" t="str">
        <f t="shared" si="0"/>
        <v>ARKG US Equity</v>
      </c>
      <c r="N46" s="21" t="str">
        <f>VLOOKUP($M46,SUMMARY!B:D,2,FALSE)</f>
        <v>ARK Genomic Revolution ETF</v>
      </c>
      <c r="O46" s="22" t="str">
        <f>VLOOKUP($M46,SUMMARY!$B:$D,3,FALSE)</f>
        <v>ETF</v>
      </c>
      <c r="P46" s="22">
        <f t="shared" si="2"/>
        <v>0</v>
      </c>
      <c r="Q46" s="22">
        <f t="shared" si="2"/>
        <v>12</v>
      </c>
      <c r="R46" s="22">
        <f t="shared" si="2"/>
        <v>6</v>
      </c>
      <c r="S46" s="23">
        <f t="shared" si="2"/>
        <v>0</v>
      </c>
      <c r="T46" s="23">
        <f t="shared" si="2"/>
        <v>0</v>
      </c>
      <c r="U46" s="23">
        <f t="shared" si="2"/>
        <v>0</v>
      </c>
      <c r="V46" s="23">
        <f t="shared" si="2"/>
        <v>0</v>
      </c>
      <c r="W46" s="23">
        <f t="shared" si="2"/>
        <v>0</v>
      </c>
      <c r="X46" s="23">
        <f t="shared" si="2"/>
        <v>0</v>
      </c>
    </row>
    <row r="47" spans="1:24" x14ac:dyDescent="0.25">
      <c r="A47" s="35" t="s">
        <v>511</v>
      </c>
      <c r="B47" s="31">
        <v>3</v>
      </c>
      <c r="C47" s="31">
        <v>12</v>
      </c>
      <c r="D47" s="31">
        <v>2</v>
      </c>
      <c r="E47" s="31">
        <v>46028</v>
      </c>
      <c r="F47" s="31">
        <v>46028</v>
      </c>
      <c r="G47" s="32">
        <v>0</v>
      </c>
      <c r="H47" s="31">
        <v>0</v>
      </c>
      <c r="I47" s="31">
        <v>0</v>
      </c>
      <c r="J47" s="31">
        <v>0</v>
      </c>
      <c r="L47">
        <v>44</v>
      </c>
      <c r="M47" s="21" t="str">
        <f t="shared" si="0"/>
        <v>CA1 Index</v>
      </c>
      <c r="N47" s="21" t="str">
        <f>VLOOKUP($M47,SUMMARY!B:D,2,FALSE)</f>
        <v>EURO STOXX BANK INDEX</v>
      </c>
      <c r="O47" s="22" t="str">
        <f>VLOOKUP($M47,SUMMARY!$B:$D,3,FALSE)</f>
        <v>INDEX FUTURE</v>
      </c>
      <c r="P47" s="22">
        <f t="shared" si="2"/>
        <v>3</v>
      </c>
      <c r="Q47" s="22">
        <f t="shared" si="2"/>
        <v>12</v>
      </c>
      <c r="R47" s="22">
        <f t="shared" si="2"/>
        <v>2</v>
      </c>
      <c r="S47" s="23">
        <f t="shared" si="2"/>
        <v>46028</v>
      </c>
      <c r="T47" s="23">
        <f t="shared" si="2"/>
        <v>46028</v>
      </c>
      <c r="U47" s="23">
        <f t="shared" si="2"/>
        <v>0</v>
      </c>
      <c r="V47" s="23">
        <f t="shared" si="2"/>
        <v>0</v>
      </c>
      <c r="W47" s="23">
        <f t="shared" si="2"/>
        <v>0</v>
      </c>
      <c r="X47" s="23">
        <f t="shared" si="2"/>
        <v>0</v>
      </c>
    </row>
    <row r="48" spans="1:24" x14ac:dyDescent="0.25">
      <c r="A48" s="35" t="s">
        <v>246</v>
      </c>
      <c r="B48" s="31">
        <v>-1</v>
      </c>
      <c r="C48" s="31">
        <v>12</v>
      </c>
      <c r="D48" s="31">
        <v>7</v>
      </c>
      <c r="E48" s="31">
        <v>0</v>
      </c>
      <c r="F48" s="31">
        <v>0</v>
      </c>
      <c r="G48" s="32">
        <v>0</v>
      </c>
      <c r="H48" s="31">
        <v>0</v>
      </c>
      <c r="I48" s="31">
        <v>0</v>
      </c>
      <c r="J48" s="31">
        <v>0</v>
      </c>
      <c r="L48">
        <v>45</v>
      </c>
      <c r="M48" s="21" t="str">
        <f t="shared" si="0"/>
        <v>METV US Equity</v>
      </c>
      <c r="N48" s="21" t="str">
        <f>VLOOKUP($M48,SUMMARY!B:D,2,FALSE)</f>
        <v>Roundhill Ball Metaverse ETF</v>
      </c>
      <c r="O48" s="22" t="str">
        <f>VLOOKUP($M48,SUMMARY!$B:$D,3,FALSE)</f>
        <v>ETF</v>
      </c>
      <c r="P48" s="22">
        <f t="shared" si="2"/>
        <v>-1</v>
      </c>
      <c r="Q48" s="22">
        <f t="shared" si="2"/>
        <v>12</v>
      </c>
      <c r="R48" s="22">
        <f t="shared" si="2"/>
        <v>7</v>
      </c>
      <c r="S48" s="23">
        <f t="shared" ref="S48:X53" si="3">E48</f>
        <v>0</v>
      </c>
      <c r="T48" s="23">
        <f t="shared" si="3"/>
        <v>0</v>
      </c>
      <c r="U48" s="23">
        <f t="shared" si="3"/>
        <v>0</v>
      </c>
      <c r="V48" s="23">
        <f t="shared" si="3"/>
        <v>0</v>
      </c>
      <c r="W48" s="23">
        <f t="shared" si="3"/>
        <v>0</v>
      </c>
      <c r="X48" s="23">
        <f t="shared" si="3"/>
        <v>0</v>
      </c>
    </row>
    <row r="49" spans="1:24" x14ac:dyDescent="0.25">
      <c r="A49" s="35" t="s">
        <v>399</v>
      </c>
      <c r="B49" s="31">
        <v>-1</v>
      </c>
      <c r="C49" s="31">
        <v>9</v>
      </c>
      <c r="D49" s="31">
        <v>2</v>
      </c>
      <c r="E49" s="31">
        <v>0</v>
      </c>
      <c r="F49" s="31">
        <v>0</v>
      </c>
      <c r="G49" s="32">
        <v>0</v>
      </c>
      <c r="H49" s="31">
        <v>45958</v>
      </c>
      <c r="I49" s="31">
        <v>0</v>
      </c>
      <c r="J49" s="31">
        <v>0</v>
      </c>
      <c r="L49">
        <v>46</v>
      </c>
      <c r="M49" s="21" t="str">
        <f t="shared" si="0"/>
        <v>CADEUR Curncy</v>
      </c>
      <c r="N49" s="21" t="str">
        <f>VLOOKUP($M49,SUMMARY!B:D,2,FALSE)</f>
        <v>CAD/EUR</v>
      </c>
      <c r="O49" s="22" t="str">
        <f>VLOOKUP($M49,SUMMARY!$B:$D,3,FALSE)</f>
        <v>CURRENCY</v>
      </c>
      <c r="P49" s="22">
        <f t="shared" ref="P49:R53" si="4">B49</f>
        <v>-1</v>
      </c>
      <c r="Q49" s="22">
        <f t="shared" si="4"/>
        <v>9</v>
      </c>
      <c r="R49" s="22">
        <f t="shared" si="4"/>
        <v>2</v>
      </c>
      <c r="S49" s="23">
        <f t="shared" si="3"/>
        <v>0</v>
      </c>
      <c r="T49" s="23">
        <f t="shared" si="3"/>
        <v>0</v>
      </c>
      <c r="U49" s="23">
        <f t="shared" si="3"/>
        <v>0</v>
      </c>
      <c r="V49" s="23">
        <f t="shared" si="3"/>
        <v>45958</v>
      </c>
      <c r="W49" s="23">
        <f t="shared" si="3"/>
        <v>0</v>
      </c>
      <c r="X49" s="23">
        <f t="shared" si="3"/>
        <v>0</v>
      </c>
    </row>
    <row r="50" spans="1:24" x14ac:dyDescent="0.25">
      <c r="A50" s="35" t="s">
        <v>109</v>
      </c>
      <c r="B50" s="31">
        <v>-1</v>
      </c>
      <c r="C50" s="31">
        <v>9</v>
      </c>
      <c r="D50" s="31">
        <v>7</v>
      </c>
      <c r="E50" s="31">
        <v>0</v>
      </c>
      <c r="F50" s="31">
        <v>0</v>
      </c>
      <c r="G50" s="32">
        <v>0</v>
      </c>
      <c r="H50" s="31">
        <v>0</v>
      </c>
      <c r="I50" s="31">
        <v>0</v>
      </c>
      <c r="J50" s="31">
        <v>0</v>
      </c>
      <c r="L50">
        <v>47</v>
      </c>
      <c r="M50" s="21" t="str">
        <f t="shared" si="0"/>
        <v>ARKK US Equity</v>
      </c>
      <c r="N50" s="21" t="str">
        <f>VLOOKUP($M50,SUMMARY!B:D,2,FALSE)</f>
        <v>ARK Innovation ETF</v>
      </c>
      <c r="O50" s="22" t="str">
        <f>VLOOKUP($M50,SUMMARY!$B:$D,3,FALSE)</f>
        <v>ETF</v>
      </c>
      <c r="P50" s="22">
        <f t="shared" si="4"/>
        <v>-1</v>
      </c>
      <c r="Q50" s="22">
        <f t="shared" si="4"/>
        <v>9</v>
      </c>
      <c r="R50" s="22">
        <f t="shared" si="4"/>
        <v>7</v>
      </c>
      <c r="S50" s="23">
        <f t="shared" si="3"/>
        <v>0</v>
      </c>
      <c r="T50" s="23">
        <f t="shared" si="3"/>
        <v>0</v>
      </c>
      <c r="U50" s="23">
        <f t="shared" si="3"/>
        <v>0</v>
      </c>
      <c r="V50" s="23">
        <f t="shared" si="3"/>
        <v>0</v>
      </c>
      <c r="W50" s="23">
        <f t="shared" si="3"/>
        <v>0</v>
      </c>
      <c r="X50" s="23">
        <f t="shared" si="3"/>
        <v>0</v>
      </c>
    </row>
    <row r="51" spans="1:24" x14ac:dyDescent="0.25">
      <c r="A51" s="35" t="s">
        <v>401</v>
      </c>
      <c r="B51" s="31">
        <v>-1</v>
      </c>
      <c r="C51" s="31">
        <v>6</v>
      </c>
      <c r="D51" s="31">
        <v>6</v>
      </c>
      <c r="E51" s="31">
        <v>46010</v>
      </c>
      <c r="F51" s="31">
        <v>0</v>
      </c>
      <c r="G51" s="32">
        <v>0</v>
      </c>
      <c r="H51" s="31">
        <v>0</v>
      </c>
      <c r="I51" s="31">
        <v>0</v>
      </c>
      <c r="J51" s="31">
        <v>0</v>
      </c>
      <c r="L51">
        <v>48</v>
      </c>
      <c r="M51" s="21" t="str">
        <f t="shared" si="0"/>
        <v>CADJPY Curncy</v>
      </c>
      <c r="N51" s="21" t="str">
        <f>VLOOKUP($M51,SUMMARY!B:D,2,FALSE)</f>
        <v>CAD/JPY</v>
      </c>
      <c r="O51" s="22" t="str">
        <f>VLOOKUP($M51,SUMMARY!$B:$D,3,FALSE)</f>
        <v>CURRENCY</v>
      </c>
      <c r="P51" s="22">
        <f t="shared" si="4"/>
        <v>-1</v>
      </c>
      <c r="Q51" s="22">
        <f t="shared" si="4"/>
        <v>6</v>
      </c>
      <c r="R51" s="22">
        <f t="shared" si="4"/>
        <v>6</v>
      </c>
      <c r="S51" s="23">
        <f t="shared" si="3"/>
        <v>46010</v>
      </c>
      <c r="T51" s="23">
        <f t="shared" si="3"/>
        <v>0</v>
      </c>
      <c r="U51" s="23">
        <f t="shared" si="3"/>
        <v>0</v>
      </c>
      <c r="V51" s="23">
        <f t="shared" si="3"/>
        <v>0</v>
      </c>
      <c r="W51" s="23">
        <f t="shared" si="3"/>
        <v>0</v>
      </c>
      <c r="X51" s="23">
        <f t="shared" si="3"/>
        <v>0</v>
      </c>
    </row>
    <row r="52" spans="1:24" x14ac:dyDescent="0.25">
      <c r="A52" s="35" t="s">
        <v>263</v>
      </c>
      <c r="B52" s="31">
        <v>7</v>
      </c>
      <c r="C52" s="31">
        <v>9</v>
      </c>
      <c r="D52" s="31">
        <v>2</v>
      </c>
      <c r="E52" s="31">
        <v>46029</v>
      </c>
      <c r="F52" s="31">
        <v>46029</v>
      </c>
      <c r="G52" s="32">
        <v>0</v>
      </c>
      <c r="H52" s="31">
        <v>0</v>
      </c>
      <c r="I52" s="31">
        <v>46052</v>
      </c>
      <c r="J52" s="31">
        <v>0</v>
      </c>
      <c r="L52">
        <v>49</v>
      </c>
      <c r="M52" s="21" t="str">
        <f t="shared" si="0"/>
        <v>REMX US Equity</v>
      </c>
      <c r="N52" s="21" t="str">
        <f>VLOOKUP($M52,SUMMARY!B:D,2,FALSE)</f>
        <v>Rare Earth and Strategic Metals ETF</v>
      </c>
      <c r="O52" s="22" t="str">
        <f>VLOOKUP($M52,SUMMARY!$B:$D,3,FALSE)</f>
        <v>ETF</v>
      </c>
      <c r="P52" s="22">
        <f t="shared" si="4"/>
        <v>7</v>
      </c>
      <c r="Q52" s="22">
        <f t="shared" si="4"/>
        <v>9</v>
      </c>
      <c r="R52" s="22">
        <f t="shared" si="4"/>
        <v>2</v>
      </c>
      <c r="S52" s="23">
        <f t="shared" si="3"/>
        <v>46029</v>
      </c>
      <c r="T52" s="23">
        <f t="shared" si="3"/>
        <v>46029</v>
      </c>
      <c r="U52" s="23">
        <f t="shared" si="3"/>
        <v>0</v>
      </c>
      <c r="V52" s="23">
        <f t="shared" si="3"/>
        <v>0</v>
      </c>
      <c r="W52" s="23">
        <f t="shared" si="3"/>
        <v>46052</v>
      </c>
      <c r="X52" s="23">
        <f t="shared" si="3"/>
        <v>0</v>
      </c>
    </row>
    <row r="53" spans="1:24" x14ac:dyDescent="0.25">
      <c r="A53" s="35" t="s">
        <v>403</v>
      </c>
      <c r="B53" s="31">
        <v>4</v>
      </c>
      <c r="C53" s="31">
        <v>3</v>
      </c>
      <c r="D53" s="31">
        <v>2</v>
      </c>
      <c r="E53" s="31">
        <v>0</v>
      </c>
      <c r="F53" s="31">
        <v>0</v>
      </c>
      <c r="G53" s="32">
        <v>0</v>
      </c>
      <c r="H53" s="31">
        <v>45958</v>
      </c>
      <c r="I53" s="31">
        <v>0</v>
      </c>
      <c r="J53" s="31">
        <v>0</v>
      </c>
      <c r="L53">
        <v>50</v>
      </c>
      <c r="M53" s="21" t="str">
        <f t="shared" si="0"/>
        <v>CADUSD Curncy</v>
      </c>
      <c r="N53" s="21" t="str">
        <f>VLOOKUP($M53,SUMMARY!B:D,2,FALSE)</f>
        <v>CAD/USD</v>
      </c>
      <c r="O53" s="22" t="str">
        <f>VLOOKUP($M53,SUMMARY!$B:$D,3,FALSE)</f>
        <v>CURRENCY</v>
      </c>
      <c r="P53" s="22">
        <f t="shared" si="4"/>
        <v>4</v>
      </c>
      <c r="Q53" s="22">
        <f t="shared" si="4"/>
        <v>3</v>
      </c>
      <c r="R53" s="22">
        <f t="shared" si="4"/>
        <v>2</v>
      </c>
      <c r="S53" s="23">
        <f t="shared" si="3"/>
        <v>0</v>
      </c>
      <c r="T53" s="23">
        <f t="shared" si="3"/>
        <v>0</v>
      </c>
      <c r="U53" s="23">
        <f t="shared" si="3"/>
        <v>0</v>
      </c>
      <c r="V53" s="23">
        <f t="shared" si="3"/>
        <v>45958</v>
      </c>
      <c r="W53" s="23">
        <f t="shared" si="3"/>
        <v>0</v>
      </c>
      <c r="X53" s="23">
        <f t="shared" si="3"/>
        <v>0</v>
      </c>
    </row>
    <row r="54" spans="1:24" x14ac:dyDescent="0.25">
      <c r="A54" s="35" t="s">
        <v>279</v>
      </c>
      <c r="B54" s="31">
        <v>2</v>
      </c>
      <c r="C54" s="31">
        <v>9</v>
      </c>
      <c r="D54" s="31">
        <v>2</v>
      </c>
      <c r="E54" s="31">
        <v>45996</v>
      </c>
      <c r="F54" s="31">
        <v>0</v>
      </c>
      <c r="G54" s="32">
        <v>0</v>
      </c>
      <c r="H54" s="31">
        <v>45958</v>
      </c>
      <c r="I54" s="31">
        <v>0</v>
      </c>
      <c r="J54" s="31">
        <v>0</v>
      </c>
    </row>
    <row r="55" spans="1:24" x14ac:dyDescent="0.25">
      <c r="A55" s="35" t="s">
        <v>122</v>
      </c>
      <c r="B55" s="31">
        <v>-5</v>
      </c>
      <c r="C55" s="31">
        <v>6</v>
      </c>
      <c r="D55" s="31">
        <v>2</v>
      </c>
      <c r="E55" s="31">
        <v>45958</v>
      </c>
      <c r="F55" s="31">
        <v>0</v>
      </c>
      <c r="G55" s="32">
        <v>0</v>
      </c>
      <c r="H55" s="31">
        <v>45958</v>
      </c>
      <c r="I55" s="31">
        <v>0</v>
      </c>
      <c r="J55" s="31">
        <v>0</v>
      </c>
    </row>
    <row r="56" spans="1:24" x14ac:dyDescent="0.25">
      <c r="A56" s="35" t="s">
        <v>73</v>
      </c>
      <c r="B56" s="31">
        <v>-1</v>
      </c>
      <c r="C56" s="31">
        <v>6</v>
      </c>
      <c r="D56" s="31">
        <v>2</v>
      </c>
      <c r="E56" s="31">
        <v>0</v>
      </c>
      <c r="F56" s="31">
        <v>0</v>
      </c>
      <c r="G56" s="32">
        <v>0</v>
      </c>
      <c r="H56" s="31">
        <v>45958</v>
      </c>
      <c r="I56" s="31">
        <v>0</v>
      </c>
      <c r="J56" s="31">
        <v>0</v>
      </c>
    </row>
    <row r="57" spans="1:24" x14ac:dyDescent="0.25">
      <c r="A57" s="35" t="s">
        <v>512</v>
      </c>
      <c r="B57" s="31">
        <v>6</v>
      </c>
      <c r="C57" s="31">
        <v>9</v>
      </c>
      <c r="D57" s="31">
        <v>4</v>
      </c>
      <c r="E57" s="31">
        <v>46028</v>
      </c>
      <c r="F57" s="31">
        <v>0</v>
      </c>
      <c r="G57" s="32">
        <v>0</v>
      </c>
      <c r="H57" s="31">
        <v>0</v>
      </c>
      <c r="I57" s="31">
        <v>46041</v>
      </c>
      <c r="J57" s="31">
        <v>0</v>
      </c>
    </row>
    <row r="58" spans="1:24" x14ac:dyDescent="0.25">
      <c r="A58" s="35" t="s">
        <v>387</v>
      </c>
      <c r="B58" s="31">
        <v>3</v>
      </c>
      <c r="C58" s="31">
        <v>9</v>
      </c>
      <c r="D58" s="31">
        <v>2</v>
      </c>
      <c r="E58" s="31">
        <v>46059</v>
      </c>
      <c r="F58" s="31">
        <v>0</v>
      </c>
      <c r="G58" s="32">
        <v>0</v>
      </c>
      <c r="H58" s="31">
        <v>0</v>
      </c>
      <c r="I58" s="31">
        <v>0</v>
      </c>
      <c r="J58" s="31">
        <v>0</v>
      </c>
    </row>
    <row r="59" spans="1:24" x14ac:dyDescent="0.25">
      <c r="A59" s="35" t="s">
        <v>133</v>
      </c>
      <c r="B59" s="31">
        <v>5</v>
      </c>
      <c r="C59" s="31">
        <v>6</v>
      </c>
      <c r="D59" s="31">
        <v>2</v>
      </c>
      <c r="E59" s="31">
        <v>46036</v>
      </c>
      <c r="F59" s="31">
        <v>0</v>
      </c>
      <c r="G59" s="32">
        <v>0</v>
      </c>
      <c r="H59" s="31">
        <v>45958</v>
      </c>
      <c r="I59" s="31">
        <v>0</v>
      </c>
      <c r="J59" s="31">
        <v>0</v>
      </c>
    </row>
    <row r="60" spans="1:24" x14ac:dyDescent="0.25">
      <c r="A60" s="35" t="s">
        <v>319</v>
      </c>
      <c r="B60" s="31">
        <v>4</v>
      </c>
      <c r="C60" s="31">
        <v>6</v>
      </c>
      <c r="D60" s="31">
        <v>2</v>
      </c>
      <c r="E60" s="31">
        <v>45958</v>
      </c>
      <c r="F60" s="31">
        <v>46043</v>
      </c>
      <c r="G60" s="32">
        <v>0</v>
      </c>
      <c r="H60" s="31">
        <v>0</v>
      </c>
      <c r="I60" s="31">
        <v>0</v>
      </c>
      <c r="J60" s="31">
        <v>0</v>
      </c>
    </row>
    <row r="61" spans="1:24" x14ac:dyDescent="0.25">
      <c r="A61" s="35" t="s">
        <v>135</v>
      </c>
      <c r="B61" s="31">
        <v>4</v>
      </c>
      <c r="C61" s="31">
        <v>9</v>
      </c>
      <c r="D61" s="31">
        <v>2</v>
      </c>
      <c r="E61" s="31">
        <v>45958</v>
      </c>
      <c r="F61" s="31">
        <v>0</v>
      </c>
      <c r="G61" s="32">
        <v>0</v>
      </c>
      <c r="H61" s="31">
        <v>0</v>
      </c>
      <c r="I61" s="31">
        <v>0</v>
      </c>
      <c r="J61" s="31">
        <v>0</v>
      </c>
    </row>
    <row r="62" spans="1:24" x14ac:dyDescent="0.25">
      <c r="A62" s="35" t="s">
        <v>220</v>
      </c>
      <c r="B62" s="31">
        <v>4</v>
      </c>
      <c r="C62" s="31">
        <v>12</v>
      </c>
      <c r="D62" s="31">
        <v>2</v>
      </c>
      <c r="E62" s="31">
        <v>46036</v>
      </c>
      <c r="F62" s="31">
        <v>0</v>
      </c>
      <c r="G62" s="32">
        <v>0</v>
      </c>
      <c r="H62" s="31">
        <v>0</v>
      </c>
      <c r="I62" s="31">
        <v>0</v>
      </c>
      <c r="J62" s="31">
        <v>0</v>
      </c>
    </row>
    <row r="63" spans="1:24" x14ac:dyDescent="0.25">
      <c r="A63" s="35" t="s">
        <v>405</v>
      </c>
      <c r="B63" s="31">
        <v>4</v>
      </c>
      <c r="C63" s="31">
        <v>9</v>
      </c>
      <c r="D63" s="31">
        <v>2</v>
      </c>
      <c r="E63" s="31">
        <v>46050</v>
      </c>
      <c r="F63" s="31">
        <v>0</v>
      </c>
      <c r="G63" s="32">
        <v>0</v>
      </c>
      <c r="H63" s="31">
        <v>45958</v>
      </c>
      <c r="I63" s="31">
        <v>0</v>
      </c>
      <c r="J63" s="31">
        <v>0</v>
      </c>
    </row>
    <row r="64" spans="1:24" x14ac:dyDescent="0.25">
      <c r="A64" s="35" t="s">
        <v>125</v>
      </c>
      <c r="B64" s="31">
        <v>-1</v>
      </c>
      <c r="C64" s="31">
        <v>9</v>
      </c>
      <c r="D64" s="31">
        <v>6</v>
      </c>
      <c r="E64" s="31">
        <v>46000</v>
      </c>
      <c r="F64" s="31">
        <v>0</v>
      </c>
      <c r="G64" s="32">
        <v>0</v>
      </c>
      <c r="H64" s="31">
        <v>45958</v>
      </c>
      <c r="I64" s="31">
        <v>0</v>
      </c>
      <c r="J64" s="31">
        <v>0</v>
      </c>
    </row>
    <row r="65" spans="1:10" x14ac:dyDescent="0.25">
      <c r="A65" s="35" t="s">
        <v>407</v>
      </c>
      <c r="B65" s="31">
        <v>1</v>
      </c>
      <c r="C65" s="31">
        <v>6</v>
      </c>
      <c r="D65" s="31">
        <v>2</v>
      </c>
      <c r="E65" s="31">
        <v>45973</v>
      </c>
      <c r="F65" s="31">
        <v>0</v>
      </c>
      <c r="G65" s="32">
        <v>0</v>
      </c>
      <c r="H65" s="31">
        <v>0</v>
      </c>
      <c r="I65" s="31">
        <v>0</v>
      </c>
      <c r="J65" s="31">
        <v>0</v>
      </c>
    </row>
    <row r="66" spans="1:10" x14ac:dyDescent="0.25">
      <c r="A66" s="35" t="s">
        <v>235</v>
      </c>
      <c r="B66" s="31">
        <v>-1</v>
      </c>
      <c r="C66" s="31">
        <v>9</v>
      </c>
      <c r="D66" s="31">
        <v>4</v>
      </c>
      <c r="E66" s="31">
        <v>0</v>
      </c>
      <c r="F66" s="31">
        <v>0</v>
      </c>
      <c r="G66" s="32">
        <v>0</v>
      </c>
      <c r="H66" s="31">
        <v>45958</v>
      </c>
      <c r="I66" s="31">
        <v>0</v>
      </c>
      <c r="J66" s="31">
        <v>0</v>
      </c>
    </row>
    <row r="67" spans="1:10" x14ac:dyDescent="0.25">
      <c r="A67" s="35" t="s">
        <v>409</v>
      </c>
      <c r="B67" s="31">
        <v>4</v>
      </c>
      <c r="C67" s="31">
        <v>6</v>
      </c>
      <c r="D67" s="31">
        <v>2</v>
      </c>
      <c r="E67" s="31">
        <v>46048</v>
      </c>
      <c r="F67" s="31">
        <v>0</v>
      </c>
      <c r="G67" s="32">
        <v>0</v>
      </c>
      <c r="H67" s="31">
        <v>46034</v>
      </c>
      <c r="I67" s="31">
        <v>0</v>
      </c>
      <c r="J67" s="31">
        <v>0</v>
      </c>
    </row>
    <row r="68" spans="1:10" x14ac:dyDescent="0.25">
      <c r="A68" s="35" t="s">
        <v>242</v>
      </c>
      <c r="B68" s="31">
        <v>7</v>
      </c>
      <c r="C68" s="31">
        <v>9</v>
      </c>
      <c r="D68" s="31">
        <v>2</v>
      </c>
      <c r="E68" s="31">
        <v>45960</v>
      </c>
      <c r="F68" s="31">
        <v>45960</v>
      </c>
      <c r="G68" s="32">
        <v>0</v>
      </c>
      <c r="H68" s="31">
        <v>0</v>
      </c>
      <c r="I68" s="31">
        <v>46052</v>
      </c>
      <c r="J68" s="31">
        <v>0</v>
      </c>
    </row>
    <row r="69" spans="1:10" x14ac:dyDescent="0.25">
      <c r="A69" s="35" t="s">
        <v>137</v>
      </c>
      <c r="B69" s="31">
        <v>-1</v>
      </c>
      <c r="C69" s="31">
        <v>12</v>
      </c>
      <c r="D69" s="31">
        <v>9</v>
      </c>
      <c r="E69" s="31">
        <v>0</v>
      </c>
      <c r="F69" s="31">
        <v>0</v>
      </c>
      <c r="G69" s="32">
        <v>0</v>
      </c>
      <c r="H69" s="31">
        <v>46052</v>
      </c>
      <c r="I69" s="31">
        <v>0</v>
      </c>
      <c r="J69" s="31">
        <v>46063</v>
      </c>
    </row>
    <row r="70" spans="1:10" x14ac:dyDescent="0.25">
      <c r="A70" s="35" t="s">
        <v>251</v>
      </c>
      <c r="B70" s="31">
        <v>-2</v>
      </c>
      <c r="C70" s="31">
        <v>3</v>
      </c>
      <c r="D70" s="31">
        <v>6</v>
      </c>
      <c r="E70" s="31">
        <v>0</v>
      </c>
      <c r="F70" s="31">
        <v>0</v>
      </c>
      <c r="G70" s="32">
        <v>0</v>
      </c>
      <c r="H70" s="31">
        <v>0</v>
      </c>
      <c r="I70" s="31">
        <v>46009</v>
      </c>
      <c r="J70" s="31">
        <v>0</v>
      </c>
    </row>
    <row r="71" spans="1:10" x14ac:dyDescent="0.25">
      <c r="A71" s="35" t="s">
        <v>350</v>
      </c>
      <c r="B71" s="31">
        <v>4</v>
      </c>
      <c r="C71" s="31">
        <v>6</v>
      </c>
      <c r="D71" s="31">
        <v>2</v>
      </c>
      <c r="E71" s="31">
        <v>0</v>
      </c>
      <c r="F71" s="31">
        <v>0</v>
      </c>
      <c r="G71" s="32">
        <v>0</v>
      </c>
      <c r="H71" s="31">
        <v>46006</v>
      </c>
      <c r="I71" s="31">
        <v>0</v>
      </c>
      <c r="J71" s="31">
        <v>0</v>
      </c>
    </row>
    <row r="72" spans="1:10" x14ac:dyDescent="0.25">
      <c r="A72" s="35" t="s">
        <v>469</v>
      </c>
      <c r="B72" s="31">
        <v>5</v>
      </c>
      <c r="C72" s="31">
        <v>9</v>
      </c>
      <c r="D72" s="31">
        <v>2</v>
      </c>
      <c r="E72" s="31">
        <v>46049</v>
      </c>
      <c r="F72" s="31">
        <v>0</v>
      </c>
      <c r="G72" s="32">
        <v>0</v>
      </c>
      <c r="H72" s="31">
        <v>45961</v>
      </c>
      <c r="I72" s="31">
        <v>0</v>
      </c>
      <c r="J72" s="31">
        <v>0</v>
      </c>
    </row>
    <row r="73" spans="1:10" x14ac:dyDescent="0.25">
      <c r="A73" s="35" t="s">
        <v>138</v>
      </c>
      <c r="B73" s="31">
        <v>-1</v>
      </c>
      <c r="C73" s="31">
        <v>12</v>
      </c>
      <c r="D73" s="31">
        <v>7</v>
      </c>
      <c r="E73" s="31">
        <v>0</v>
      </c>
      <c r="F73" s="31">
        <v>0</v>
      </c>
      <c r="G73" s="32">
        <v>0</v>
      </c>
      <c r="H73" s="31">
        <v>46057</v>
      </c>
      <c r="I73" s="31">
        <v>0</v>
      </c>
      <c r="J73" s="31">
        <v>0</v>
      </c>
    </row>
    <row r="74" spans="1:10" x14ac:dyDescent="0.25">
      <c r="A74" s="35" t="s">
        <v>255</v>
      </c>
      <c r="B74" s="31">
        <v>9</v>
      </c>
      <c r="C74" s="31">
        <v>12</v>
      </c>
      <c r="D74" s="31">
        <v>2</v>
      </c>
      <c r="E74" s="31">
        <v>46063</v>
      </c>
      <c r="F74" s="31">
        <v>46058</v>
      </c>
      <c r="G74" s="32">
        <v>0</v>
      </c>
      <c r="H74" s="31">
        <v>0</v>
      </c>
      <c r="I74" s="31">
        <v>0</v>
      </c>
      <c r="J74" s="31">
        <v>0</v>
      </c>
    </row>
    <row r="75" spans="1:10" x14ac:dyDescent="0.25">
      <c r="A75" s="35" t="s">
        <v>411</v>
      </c>
      <c r="B75" s="31">
        <v>5</v>
      </c>
      <c r="C75" s="31">
        <v>9</v>
      </c>
      <c r="D75" s="31">
        <v>2</v>
      </c>
      <c r="E75" s="31">
        <v>0</v>
      </c>
      <c r="F75" s="31">
        <v>0</v>
      </c>
      <c r="G75" s="32">
        <v>0</v>
      </c>
      <c r="H75" s="31">
        <v>0</v>
      </c>
      <c r="I75" s="31">
        <v>0</v>
      </c>
      <c r="J75" s="31">
        <v>0</v>
      </c>
    </row>
    <row r="76" spans="1:10" x14ac:dyDescent="0.25">
      <c r="A76" s="35" t="s">
        <v>259</v>
      </c>
      <c r="B76" s="31">
        <v>-1</v>
      </c>
      <c r="C76" s="31">
        <v>9</v>
      </c>
      <c r="D76" s="31">
        <v>4</v>
      </c>
      <c r="E76" s="31">
        <v>45958</v>
      </c>
      <c r="F76" s="31">
        <v>45958</v>
      </c>
      <c r="G76" s="32">
        <v>0</v>
      </c>
      <c r="H76" s="31">
        <v>0</v>
      </c>
      <c r="I76" s="31">
        <v>0</v>
      </c>
      <c r="J76" s="31">
        <v>0</v>
      </c>
    </row>
    <row r="77" spans="1:10" x14ac:dyDescent="0.25">
      <c r="A77" s="35" t="s">
        <v>413</v>
      </c>
      <c r="B77" s="31">
        <v>2</v>
      </c>
      <c r="C77" s="31">
        <v>6</v>
      </c>
      <c r="D77" s="31">
        <v>2</v>
      </c>
      <c r="E77" s="31">
        <v>46034</v>
      </c>
      <c r="F77" s="31">
        <v>0</v>
      </c>
      <c r="G77" s="32">
        <v>0</v>
      </c>
      <c r="H77" s="31">
        <v>0</v>
      </c>
      <c r="I77" s="31">
        <v>0</v>
      </c>
      <c r="J77" s="31">
        <v>0</v>
      </c>
    </row>
    <row r="78" spans="1:10" x14ac:dyDescent="0.25">
      <c r="A78" s="35" t="s">
        <v>129</v>
      </c>
      <c r="B78" s="31">
        <v>5</v>
      </c>
      <c r="C78" s="31">
        <v>12</v>
      </c>
      <c r="D78" s="31">
        <v>2</v>
      </c>
      <c r="E78" s="31">
        <v>0</v>
      </c>
      <c r="F78" s="31">
        <v>0</v>
      </c>
      <c r="G78" s="32">
        <v>0</v>
      </c>
      <c r="H78" s="31">
        <v>45964</v>
      </c>
      <c r="I78" s="31">
        <v>0</v>
      </c>
      <c r="J78" s="31">
        <v>0</v>
      </c>
    </row>
    <row r="79" spans="1:10" x14ac:dyDescent="0.25">
      <c r="A79" s="35" t="s">
        <v>79</v>
      </c>
      <c r="B79" s="31">
        <v>-1</v>
      </c>
      <c r="C79" s="31">
        <v>3</v>
      </c>
      <c r="D79" s="31">
        <v>4</v>
      </c>
      <c r="E79" s="31">
        <v>0</v>
      </c>
      <c r="F79" s="31">
        <v>0</v>
      </c>
      <c r="G79" s="32">
        <v>0</v>
      </c>
      <c r="H79" s="31">
        <v>45957</v>
      </c>
      <c r="I79" s="31">
        <v>0</v>
      </c>
      <c r="J79" s="31">
        <v>0</v>
      </c>
    </row>
    <row r="80" spans="1:10" x14ac:dyDescent="0.25">
      <c r="A80" s="35" t="s">
        <v>274</v>
      </c>
      <c r="B80" s="31">
        <v>-1</v>
      </c>
      <c r="C80" s="31">
        <v>12</v>
      </c>
      <c r="D80" s="31">
        <v>7</v>
      </c>
      <c r="E80" s="31">
        <v>45958</v>
      </c>
      <c r="F80" s="31">
        <v>0</v>
      </c>
      <c r="G80" s="32">
        <v>0</v>
      </c>
      <c r="H80" s="31">
        <v>46057</v>
      </c>
      <c r="I80" s="31">
        <v>0</v>
      </c>
      <c r="J80" s="31">
        <v>0</v>
      </c>
    </row>
    <row r="81" spans="1:10" x14ac:dyDescent="0.25">
      <c r="A81" s="35" t="s">
        <v>415</v>
      </c>
      <c r="B81" s="31">
        <v>-1</v>
      </c>
      <c r="C81" s="31">
        <v>3</v>
      </c>
      <c r="D81" s="31">
        <v>6</v>
      </c>
      <c r="E81" s="31">
        <v>0</v>
      </c>
      <c r="F81" s="31">
        <v>0</v>
      </c>
      <c r="G81" s="32">
        <v>0</v>
      </c>
      <c r="H81" s="31">
        <v>45958</v>
      </c>
      <c r="I81" s="31">
        <v>0</v>
      </c>
      <c r="J81" s="31">
        <v>0</v>
      </c>
    </row>
    <row r="82" spans="1:10" x14ac:dyDescent="0.25">
      <c r="A82" s="35" t="s">
        <v>284</v>
      </c>
      <c r="B82" s="31">
        <v>5</v>
      </c>
      <c r="C82" s="31">
        <v>9</v>
      </c>
      <c r="D82" s="31">
        <v>2</v>
      </c>
      <c r="E82" s="31">
        <v>45964</v>
      </c>
      <c r="F82" s="31">
        <v>46045</v>
      </c>
      <c r="G82" s="32">
        <v>0</v>
      </c>
      <c r="H82" s="31">
        <v>0</v>
      </c>
      <c r="I82" s="31">
        <v>0</v>
      </c>
      <c r="J82" s="31">
        <v>0</v>
      </c>
    </row>
    <row r="83" spans="1:10" x14ac:dyDescent="0.25">
      <c r="A83" s="35" t="s">
        <v>417</v>
      </c>
      <c r="B83" s="31">
        <v>1</v>
      </c>
      <c r="C83" s="31">
        <v>6</v>
      </c>
      <c r="D83" s="31">
        <v>6</v>
      </c>
      <c r="E83" s="31">
        <v>46010</v>
      </c>
      <c r="F83" s="31">
        <v>0</v>
      </c>
      <c r="G83" s="32">
        <v>0</v>
      </c>
      <c r="H83" s="31">
        <v>0</v>
      </c>
      <c r="I83" s="31">
        <v>46045</v>
      </c>
      <c r="J83" s="31">
        <v>0</v>
      </c>
    </row>
    <row r="84" spans="1:10" x14ac:dyDescent="0.25">
      <c r="A84" s="35" t="s">
        <v>497</v>
      </c>
      <c r="B84" s="31">
        <v>-1</v>
      </c>
      <c r="C84" s="31">
        <v>9</v>
      </c>
      <c r="D84" s="31">
        <v>3</v>
      </c>
      <c r="E84" s="31">
        <v>0</v>
      </c>
      <c r="F84" s="31">
        <v>0</v>
      </c>
      <c r="G84" s="32">
        <v>0</v>
      </c>
      <c r="H84" s="31">
        <v>45958</v>
      </c>
      <c r="I84" s="31">
        <v>0</v>
      </c>
      <c r="J84" s="31">
        <v>0</v>
      </c>
    </row>
    <row r="85" spans="1:10" x14ac:dyDescent="0.25">
      <c r="A85" s="35" t="s">
        <v>419</v>
      </c>
      <c r="B85" s="31">
        <v>0</v>
      </c>
      <c r="C85" s="31">
        <v>6</v>
      </c>
      <c r="D85" s="31">
        <v>2</v>
      </c>
      <c r="E85" s="31">
        <v>46027</v>
      </c>
      <c r="F85" s="31">
        <v>0</v>
      </c>
      <c r="G85" s="32">
        <v>0</v>
      </c>
      <c r="H85" s="31">
        <v>45958</v>
      </c>
      <c r="I85" s="31">
        <v>0</v>
      </c>
      <c r="J85" s="31">
        <v>0</v>
      </c>
    </row>
    <row r="86" spans="1:10" x14ac:dyDescent="0.25">
      <c r="A86" s="35" t="s">
        <v>384</v>
      </c>
      <c r="B86" s="31">
        <v>2</v>
      </c>
      <c r="C86" s="31">
        <v>6</v>
      </c>
      <c r="D86" s="31">
        <v>2</v>
      </c>
      <c r="E86" s="31">
        <v>0</v>
      </c>
      <c r="F86" s="31">
        <v>0</v>
      </c>
      <c r="G86" s="32">
        <v>0</v>
      </c>
      <c r="H86" s="31">
        <v>45958</v>
      </c>
      <c r="I86" s="31">
        <v>0</v>
      </c>
      <c r="J86" s="31">
        <v>0</v>
      </c>
    </row>
    <row r="87" spans="1:10" x14ac:dyDescent="0.25">
      <c r="A87" s="35" t="s">
        <v>421</v>
      </c>
      <c r="B87" s="31">
        <v>-1</v>
      </c>
      <c r="C87" s="31">
        <v>6</v>
      </c>
      <c r="D87" s="31">
        <v>2</v>
      </c>
      <c r="E87" s="31">
        <v>46063</v>
      </c>
      <c r="F87" s="31">
        <v>0</v>
      </c>
      <c r="G87" s="32">
        <v>0</v>
      </c>
      <c r="H87" s="31">
        <v>45957</v>
      </c>
      <c r="I87" s="31">
        <v>0</v>
      </c>
      <c r="J87" s="31">
        <v>0</v>
      </c>
    </row>
    <row r="88" spans="1:10" x14ac:dyDescent="0.25">
      <c r="A88" s="35" t="s">
        <v>71</v>
      </c>
      <c r="B88" s="31">
        <v>-1</v>
      </c>
      <c r="C88" s="31">
        <v>6</v>
      </c>
      <c r="D88" s="31">
        <v>4</v>
      </c>
      <c r="E88" s="31">
        <v>0</v>
      </c>
      <c r="F88" s="31">
        <v>0</v>
      </c>
      <c r="G88" s="32">
        <v>0</v>
      </c>
      <c r="H88" s="31">
        <v>45958</v>
      </c>
      <c r="I88" s="31">
        <v>0</v>
      </c>
      <c r="J88" s="31">
        <v>0</v>
      </c>
    </row>
    <row r="89" spans="1:10" x14ac:dyDescent="0.25">
      <c r="A89" s="35" t="s">
        <v>352</v>
      </c>
      <c r="B89" s="31">
        <v>4</v>
      </c>
      <c r="C89" s="31">
        <v>6</v>
      </c>
      <c r="D89" s="31">
        <v>2</v>
      </c>
      <c r="E89" s="31">
        <v>0</v>
      </c>
      <c r="F89" s="31">
        <v>0</v>
      </c>
      <c r="G89" s="32">
        <v>0</v>
      </c>
      <c r="H89" s="31">
        <v>46006</v>
      </c>
      <c r="I89" s="31">
        <v>0</v>
      </c>
      <c r="J89" s="31">
        <v>0</v>
      </c>
    </row>
    <row r="90" spans="1:10" x14ac:dyDescent="0.25">
      <c r="A90" s="35" t="s">
        <v>118</v>
      </c>
      <c r="B90" s="31">
        <v>5</v>
      </c>
      <c r="C90" s="31">
        <v>9</v>
      </c>
      <c r="D90" s="31">
        <v>2</v>
      </c>
      <c r="E90" s="31">
        <v>0</v>
      </c>
      <c r="F90" s="31">
        <v>0</v>
      </c>
      <c r="G90" s="32">
        <v>0</v>
      </c>
      <c r="H90" s="31">
        <v>0</v>
      </c>
      <c r="I90" s="31">
        <v>0</v>
      </c>
      <c r="J90" s="31">
        <v>0</v>
      </c>
    </row>
    <row r="91" spans="1:10" x14ac:dyDescent="0.25">
      <c r="A91" s="35" t="s">
        <v>139</v>
      </c>
      <c r="B91" s="31">
        <v>5</v>
      </c>
      <c r="C91" s="31">
        <v>9</v>
      </c>
      <c r="D91" s="31">
        <v>2</v>
      </c>
      <c r="E91" s="31">
        <v>46044</v>
      </c>
      <c r="F91" s="31">
        <v>46044</v>
      </c>
      <c r="G91" s="32">
        <v>0</v>
      </c>
      <c r="H91" s="31">
        <v>0</v>
      </c>
      <c r="I91" s="31">
        <v>0</v>
      </c>
      <c r="J91" s="31">
        <v>0</v>
      </c>
    </row>
    <row r="92" spans="1:10" x14ac:dyDescent="0.25">
      <c r="A92" s="35" t="s">
        <v>314</v>
      </c>
      <c r="B92" s="31">
        <v>4</v>
      </c>
      <c r="C92" s="31">
        <v>6</v>
      </c>
      <c r="D92" s="31">
        <v>2</v>
      </c>
      <c r="E92" s="31">
        <v>46034</v>
      </c>
      <c r="F92" s="31">
        <v>0</v>
      </c>
      <c r="G92" s="32">
        <v>0</v>
      </c>
      <c r="H92" s="31">
        <v>45958</v>
      </c>
      <c r="I92" s="31">
        <v>0</v>
      </c>
      <c r="J92" s="31">
        <v>0</v>
      </c>
    </row>
    <row r="93" spans="1:10" x14ac:dyDescent="0.25">
      <c r="A93" s="35" t="s">
        <v>140</v>
      </c>
      <c r="B93" s="31">
        <v>5</v>
      </c>
      <c r="C93" s="31">
        <v>9</v>
      </c>
      <c r="D93" s="31">
        <v>2</v>
      </c>
      <c r="E93" s="31">
        <v>46050</v>
      </c>
      <c r="F93" s="31">
        <v>46051</v>
      </c>
      <c r="G93" s="32">
        <v>0</v>
      </c>
      <c r="H93" s="31">
        <v>0</v>
      </c>
      <c r="I93" s="31">
        <v>46052</v>
      </c>
      <c r="J93" s="31">
        <v>0</v>
      </c>
    </row>
    <row r="94" spans="1:10" x14ac:dyDescent="0.25">
      <c r="A94" s="35" t="s">
        <v>323</v>
      </c>
      <c r="B94" s="31">
        <v>6</v>
      </c>
      <c r="C94" s="31">
        <v>6</v>
      </c>
      <c r="D94" s="31">
        <v>2</v>
      </c>
      <c r="E94" s="31">
        <v>0</v>
      </c>
      <c r="F94" s="31">
        <v>0</v>
      </c>
      <c r="G94" s="32">
        <v>0</v>
      </c>
      <c r="H94" s="31">
        <v>0</v>
      </c>
      <c r="I94" s="31">
        <v>0</v>
      </c>
      <c r="J94" s="31">
        <v>0</v>
      </c>
    </row>
    <row r="95" spans="1:10" x14ac:dyDescent="0.25">
      <c r="A95" s="35" t="s">
        <v>141</v>
      </c>
      <c r="B95" s="31">
        <v>0</v>
      </c>
      <c r="C95" s="31">
        <v>9</v>
      </c>
      <c r="D95" s="31">
        <v>6</v>
      </c>
      <c r="E95" s="31">
        <v>0</v>
      </c>
      <c r="F95" s="31">
        <v>0</v>
      </c>
      <c r="G95" s="32">
        <v>0</v>
      </c>
      <c r="H95" s="31">
        <v>0</v>
      </c>
      <c r="I95" s="31">
        <v>0</v>
      </c>
      <c r="J95" s="31">
        <v>0</v>
      </c>
    </row>
    <row r="96" spans="1:10" x14ac:dyDescent="0.25">
      <c r="A96" s="35" t="s">
        <v>218</v>
      </c>
      <c r="B96" s="31">
        <v>5</v>
      </c>
      <c r="C96" s="31">
        <v>6</v>
      </c>
      <c r="D96" s="31">
        <v>2</v>
      </c>
      <c r="E96" s="31">
        <v>46029</v>
      </c>
      <c r="F96" s="31">
        <v>0</v>
      </c>
      <c r="G96" s="32">
        <v>0</v>
      </c>
      <c r="H96" s="31">
        <v>0</v>
      </c>
      <c r="I96" s="31">
        <v>45996</v>
      </c>
      <c r="J96" s="31">
        <v>0</v>
      </c>
    </row>
    <row r="97" spans="1:10" x14ac:dyDescent="0.25">
      <c r="A97" s="35" t="s">
        <v>353</v>
      </c>
      <c r="B97" s="31">
        <v>-1</v>
      </c>
      <c r="C97" s="31">
        <v>6</v>
      </c>
      <c r="D97" s="31">
        <v>6</v>
      </c>
      <c r="E97" s="31">
        <v>0</v>
      </c>
      <c r="F97" s="31">
        <v>0</v>
      </c>
      <c r="G97" s="32">
        <v>0</v>
      </c>
      <c r="H97" s="31">
        <v>45951</v>
      </c>
      <c r="I97" s="31">
        <v>0</v>
      </c>
      <c r="J97" s="31">
        <v>0</v>
      </c>
    </row>
    <row r="98" spans="1:10" x14ac:dyDescent="0.25">
      <c r="A98" s="35" t="s">
        <v>222</v>
      </c>
      <c r="B98" s="31">
        <v>0</v>
      </c>
      <c r="C98" s="31">
        <v>9</v>
      </c>
      <c r="D98" s="31">
        <v>6</v>
      </c>
      <c r="E98" s="31">
        <v>45986</v>
      </c>
      <c r="F98" s="31">
        <v>0</v>
      </c>
      <c r="G98" s="32">
        <v>0</v>
      </c>
      <c r="H98" s="31">
        <v>0</v>
      </c>
      <c r="I98" s="31">
        <v>45996</v>
      </c>
      <c r="J98" s="31">
        <v>0</v>
      </c>
    </row>
    <row r="99" spans="1:10" x14ac:dyDescent="0.25">
      <c r="A99" s="35" t="s">
        <v>355</v>
      </c>
      <c r="B99" s="31">
        <v>7</v>
      </c>
      <c r="C99" s="31">
        <v>6</v>
      </c>
      <c r="D99" s="31">
        <v>2</v>
      </c>
      <c r="E99" s="31">
        <v>45996</v>
      </c>
      <c r="F99" s="31">
        <v>46028</v>
      </c>
      <c r="G99" s="32">
        <v>0</v>
      </c>
      <c r="H99" s="31">
        <v>0</v>
      </c>
      <c r="I99" s="31">
        <v>46043</v>
      </c>
      <c r="J99" s="31">
        <v>0</v>
      </c>
    </row>
    <row r="100" spans="1:10" x14ac:dyDescent="0.25">
      <c r="A100" s="35" t="s">
        <v>226</v>
      </c>
      <c r="B100" s="31">
        <v>-1</v>
      </c>
      <c r="C100" s="31">
        <v>12</v>
      </c>
      <c r="D100" s="31">
        <v>4</v>
      </c>
      <c r="E100" s="31">
        <v>45958</v>
      </c>
      <c r="F100" s="31">
        <v>45958</v>
      </c>
      <c r="G100" s="32">
        <v>0</v>
      </c>
      <c r="H100" s="31">
        <v>0</v>
      </c>
      <c r="I100" s="31">
        <v>0</v>
      </c>
      <c r="J100" s="31">
        <v>0</v>
      </c>
    </row>
    <row r="101" spans="1:10" x14ac:dyDescent="0.25">
      <c r="A101" s="35" t="s">
        <v>423</v>
      </c>
      <c r="B101" s="31">
        <v>-1</v>
      </c>
      <c r="C101" s="31">
        <v>9</v>
      </c>
      <c r="D101" s="31">
        <v>4</v>
      </c>
      <c r="E101" s="31">
        <v>0</v>
      </c>
      <c r="F101" s="31">
        <v>0</v>
      </c>
      <c r="G101" s="32">
        <v>0</v>
      </c>
      <c r="H101" s="31">
        <v>45958</v>
      </c>
      <c r="I101" s="31">
        <v>45995</v>
      </c>
      <c r="J101" s="31">
        <v>0</v>
      </c>
    </row>
    <row r="102" spans="1:10" x14ac:dyDescent="0.25">
      <c r="A102" s="35" t="s">
        <v>230</v>
      </c>
      <c r="B102" s="31">
        <v>1</v>
      </c>
      <c r="C102" s="31">
        <v>9</v>
      </c>
      <c r="D102" s="31">
        <v>2</v>
      </c>
      <c r="E102" s="31">
        <v>45987</v>
      </c>
      <c r="F102" s="31">
        <v>0</v>
      </c>
      <c r="G102" s="32">
        <v>0</v>
      </c>
      <c r="H102" s="31">
        <v>45958</v>
      </c>
      <c r="I102" s="31">
        <v>0</v>
      </c>
      <c r="J102" s="31">
        <v>0</v>
      </c>
    </row>
    <row r="103" spans="1:10" x14ac:dyDescent="0.25">
      <c r="A103" s="35" t="s">
        <v>425</v>
      </c>
      <c r="B103" s="31">
        <v>3</v>
      </c>
      <c r="C103" s="31">
        <v>9</v>
      </c>
      <c r="D103" s="31">
        <v>2</v>
      </c>
      <c r="E103" s="31">
        <v>46049</v>
      </c>
      <c r="F103" s="31">
        <v>0</v>
      </c>
      <c r="G103" s="32">
        <v>0</v>
      </c>
      <c r="H103" s="31">
        <v>0</v>
      </c>
      <c r="I103" s="31">
        <v>0</v>
      </c>
      <c r="J103" s="31">
        <v>0</v>
      </c>
    </row>
    <row r="104" spans="1:10" x14ac:dyDescent="0.25">
      <c r="A104" s="35" t="s">
        <v>234</v>
      </c>
      <c r="B104" s="31">
        <v>5</v>
      </c>
      <c r="C104" s="31">
        <v>9</v>
      </c>
      <c r="D104" s="31">
        <v>2</v>
      </c>
      <c r="E104" s="31">
        <v>45994</v>
      </c>
      <c r="F104" s="31">
        <v>46000</v>
      </c>
      <c r="G104" s="32">
        <v>0</v>
      </c>
      <c r="H104" s="31">
        <v>0</v>
      </c>
      <c r="I104" s="31">
        <v>0</v>
      </c>
      <c r="J104" s="31">
        <v>0</v>
      </c>
    </row>
    <row r="105" spans="1:10" x14ac:dyDescent="0.25">
      <c r="A105" s="35" t="s">
        <v>142</v>
      </c>
      <c r="B105" s="31">
        <v>-1</v>
      </c>
      <c r="C105" s="31">
        <v>3</v>
      </c>
      <c r="D105" s="31">
        <v>2</v>
      </c>
      <c r="E105" s="31">
        <v>0</v>
      </c>
      <c r="F105" s="31">
        <v>0</v>
      </c>
      <c r="G105" s="32">
        <v>0</v>
      </c>
      <c r="H105" s="31">
        <v>45958</v>
      </c>
      <c r="I105" s="31">
        <v>0</v>
      </c>
      <c r="J105" s="31">
        <v>0</v>
      </c>
    </row>
    <row r="106" spans="1:10" x14ac:dyDescent="0.25">
      <c r="A106" s="35" t="s">
        <v>237</v>
      </c>
      <c r="B106" s="31">
        <v>2</v>
      </c>
      <c r="C106" s="31">
        <v>6</v>
      </c>
      <c r="D106" s="31">
        <v>2</v>
      </c>
      <c r="E106" s="31">
        <v>46031</v>
      </c>
      <c r="F106" s="31">
        <v>0</v>
      </c>
      <c r="G106" s="32">
        <v>0</v>
      </c>
      <c r="H106" s="31">
        <v>0</v>
      </c>
      <c r="I106" s="31">
        <v>0</v>
      </c>
      <c r="J106" s="31">
        <v>0</v>
      </c>
    </row>
    <row r="107" spans="1:10" x14ac:dyDescent="0.25">
      <c r="A107" s="35" t="s">
        <v>143</v>
      </c>
      <c r="B107" s="31">
        <v>6</v>
      </c>
      <c r="C107" s="31">
        <v>9</v>
      </c>
      <c r="D107" s="31">
        <v>2</v>
      </c>
      <c r="E107" s="31">
        <v>45996</v>
      </c>
      <c r="F107" s="31">
        <v>0</v>
      </c>
      <c r="G107" s="32">
        <v>0</v>
      </c>
      <c r="H107" s="31">
        <v>0</v>
      </c>
      <c r="I107" s="31">
        <v>46055</v>
      </c>
      <c r="J107" s="31">
        <v>0</v>
      </c>
    </row>
    <row r="108" spans="1:10" x14ac:dyDescent="0.25">
      <c r="A108" s="35" t="s">
        <v>241</v>
      </c>
      <c r="B108" s="31">
        <v>-1</v>
      </c>
      <c r="C108" s="31">
        <v>3</v>
      </c>
      <c r="D108" s="31">
        <v>7</v>
      </c>
      <c r="E108" s="31">
        <v>0</v>
      </c>
      <c r="F108" s="31">
        <v>0</v>
      </c>
      <c r="G108" s="32">
        <v>0</v>
      </c>
      <c r="H108" s="31">
        <v>0</v>
      </c>
      <c r="I108" s="31">
        <v>0</v>
      </c>
      <c r="J108" s="31">
        <v>0</v>
      </c>
    </row>
    <row r="109" spans="1:10" x14ac:dyDescent="0.25">
      <c r="A109" s="35" t="s">
        <v>144</v>
      </c>
      <c r="B109" s="31">
        <v>5</v>
      </c>
      <c r="C109" s="31">
        <v>3</v>
      </c>
      <c r="D109" s="31">
        <v>2</v>
      </c>
      <c r="E109" s="31">
        <v>0</v>
      </c>
      <c r="F109" s="31">
        <v>0</v>
      </c>
      <c r="G109" s="32">
        <v>0</v>
      </c>
      <c r="H109" s="31">
        <v>46007</v>
      </c>
      <c r="I109" s="31">
        <v>0</v>
      </c>
      <c r="J109" s="31">
        <v>0</v>
      </c>
    </row>
    <row r="110" spans="1:10" x14ac:dyDescent="0.25">
      <c r="A110" s="35" t="s">
        <v>244</v>
      </c>
      <c r="B110" s="31">
        <v>2</v>
      </c>
      <c r="C110" s="31">
        <v>9</v>
      </c>
      <c r="D110" s="31">
        <v>2</v>
      </c>
      <c r="E110" s="31">
        <v>46002</v>
      </c>
      <c r="F110" s="31">
        <v>0</v>
      </c>
      <c r="G110" s="32">
        <v>0</v>
      </c>
      <c r="H110" s="31">
        <v>45959</v>
      </c>
      <c r="I110" s="31">
        <v>0</v>
      </c>
      <c r="J110" s="31">
        <v>0</v>
      </c>
    </row>
    <row r="111" spans="1:10" x14ac:dyDescent="0.25">
      <c r="A111" s="35" t="s">
        <v>145</v>
      </c>
      <c r="B111" s="31">
        <v>5</v>
      </c>
      <c r="C111" s="31">
        <v>9</v>
      </c>
      <c r="D111" s="31">
        <v>2</v>
      </c>
      <c r="E111" s="31">
        <v>45958</v>
      </c>
      <c r="F111" s="31">
        <v>0</v>
      </c>
      <c r="G111" s="32">
        <v>0</v>
      </c>
      <c r="H111" s="31">
        <v>0</v>
      </c>
      <c r="I111" s="31">
        <v>0</v>
      </c>
      <c r="J111" s="31">
        <v>0</v>
      </c>
    </row>
    <row r="112" spans="1:10" x14ac:dyDescent="0.25">
      <c r="A112" s="35" t="s">
        <v>249</v>
      </c>
      <c r="B112" s="31">
        <v>-1</v>
      </c>
      <c r="C112" s="31">
        <v>9</v>
      </c>
      <c r="D112" s="31">
        <v>7</v>
      </c>
      <c r="E112" s="31">
        <v>45958</v>
      </c>
      <c r="F112" s="31">
        <v>45958</v>
      </c>
      <c r="G112" s="32">
        <v>0</v>
      </c>
      <c r="H112" s="31">
        <v>0</v>
      </c>
      <c r="I112" s="31">
        <v>0</v>
      </c>
      <c r="J112" s="31">
        <v>0</v>
      </c>
    </row>
    <row r="113" spans="1:10" x14ac:dyDescent="0.25">
      <c r="A113" s="35" t="s">
        <v>427</v>
      </c>
      <c r="B113" s="31">
        <v>-1</v>
      </c>
      <c r="C113" s="31">
        <v>9</v>
      </c>
      <c r="D113" s="31">
        <v>4</v>
      </c>
      <c r="E113" s="31">
        <v>0</v>
      </c>
      <c r="F113" s="31">
        <v>0</v>
      </c>
      <c r="G113" s="32">
        <v>0</v>
      </c>
      <c r="H113" s="31">
        <v>45958</v>
      </c>
      <c r="I113" s="31">
        <v>0</v>
      </c>
      <c r="J113" s="31">
        <v>46031</v>
      </c>
    </row>
    <row r="114" spans="1:10" x14ac:dyDescent="0.25">
      <c r="A114" s="35" t="s">
        <v>461</v>
      </c>
      <c r="B114" s="31">
        <v>4</v>
      </c>
      <c r="C114" s="31">
        <v>6</v>
      </c>
      <c r="D114" s="31">
        <v>2</v>
      </c>
      <c r="E114" s="31">
        <v>46034</v>
      </c>
      <c r="F114" s="31">
        <v>0</v>
      </c>
      <c r="G114" s="32">
        <v>0</v>
      </c>
      <c r="H114" s="31">
        <v>45958</v>
      </c>
      <c r="I114" s="31">
        <v>46051</v>
      </c>
      <c r="J114" s="31">
        <v>0</v>
      </c>
    </row>
    <row r="115" spans="1:10" x14ac:dyDescent="0.25">
      <c r="A115" s="35" t="s">
        <v>429</v>
      </c>
      <c r="B115" s="31">
        <v>-1</v>
      </c>
      <c r="C115" s="31">
        <v>3</v>
      </c>
      <c r="D115" s="31">
        <v>6</v>
      </c>
      <c r="E115" s="31">
        <v>45974</v>
      </c>
      <c r="F115" s="31">
        <v>0</v>
      </c>
      <c r="G115" s="32">
        <v>0</v>
      </c>
      <c r="H115" s="31">
        <v>0</v>
      </c>
      <c r="I115" s="31">
        <v>45995</v>
      </c>
      <c r="J115" s="31">
        <v>0</v>
      </c>
    </row>
    <row r="116" spans="1:10" x14ac:dyDescent="0.25">
      <c r="A116" s="35" t="s">
        <v>524</v>
      </c>
      <c r="B116" s="31">
        <v>7</v>
      </c>
      <c r="C116" s="31">
        <v>9</v>
      </c>
      <c r="D116" s="31">
        <v>2</v>
      </c>
      <c r="E116" s="31">
        <v>0</v>
      </c>
      <c r="F116" s="31">
        <v>0</v>
      </c>
      <c r="G116" s="32">
        <v>0</v>
      </c>
      <c r="H116" s="31">
        <v>46035</v>
      </c>
      <c r="I116" s="31">
        <v>0</v>
      </c>
      <c r="J116" s="31">
        <v>0</v>
      </c>
    </row>
    <row r="117" spans="1:10" x14ac:dyDescent="0.25">
      <c r="A117" s="35" t="s">
        <v>431</v>
      </c>
      <c r="B117" s="31">
        <v>5</v>
      </c>
      <c r="C117" s="31">
        <v>6</v>
      </c>
      <c r="D117" s="31">
        <v>2</v>
      </c>
      <c r="E117" s="31">
        <v>0</v>
      </c>
      <c r="F117" s="31">
        <v>0</v>
      </c>
      <c r="G117" s="32">
        <v>0</v>
      </c>
      <c r="H117" s="31">
        <v>45958</v>
      </c>
      <c r="I117" s="31">
        <v>46052</v>
      </c>
      <c r="J117" s="31">
        <v>0</v>
      </c>
    </row>
    <row r="118" spans="1:10" x14ac:dyDescent="0.25">
      <c r="A118" s="35" t="s">
        <v>473</v>
      </c>
      <c r="B118" s="31">
        <v>6</v>
      </c>
      <c r="C118" s="31">
        <v>9</v>
      </c>
      <c r="D118" s="31">
        <v>2</v>
      </c>
      <c r="E118" s="31">
        <v>46043</v>
      </c>
      <c r="F118" s="31">
        <v>0</v>
      </c>
      <c r="G118" s="32">
        <v>0</v>
      </c>
      <c r="H118" s="31">
        <v>45966</v>
      </c>
      <c r="I118" s="31">
        <v>46049</v>
      </c>
      <c r="J118" s="31">
        <v>0</v>
      </c>
    </row>
    <row r="119" spans="1:10" x14ac:dyDescent="0.25">
      <c r="A119" s="35" t="s">
        <v>513</v>
      </c>
      <c r="B119" s="31">
        <v>5</v>
      </c>
      <c r="C119" s="31">
        <v>9</v>
      </c>
      <c r="D119" s="31">
        <v>2</v>
      </c>
      <c r="E119" s="31">
        <v>0</v>
      </c>
      <c r="F119" s="31">
        <v>0</v>
      </c>
      <c r="G119" s="32">
        <v>0</v>
      </c>
      <c r="H119" s="31">
        <v>0</v>
      </c>
      <c r="I119" s="31">
        <v>0</v>
      </c>
      <c r="J119" s="31">
        <v>0</v>
      </c>
    </row>
    <row r="120" spans="1:10" x14ac:dyDescent="0.25">
      <c r="A120" s="35" t="s">
        <v>254</v>
      </c>
      <c r="B120" s="31">
        <v>5</v>
      </c>
      <c r="C120" s="31">
        <v>9</v>
      </c>
      <c r="D120" s="31">
        <v>2</v>
      </c>
      <c r="E120" s="31">
        <v>46031</v>
      </c>
      <c r="F120" s="31">
        <v>46059</v>
      </c>
      <c r="G120" s="32">
        <v>0</v>
      </c>
      <c r="H120" s="31">
        <v>0</v>
      </c>
      <c r="I120" s="31">
        <v>0</v>
      </c>
      <c r="J120" s="31">
        <v>0</v>
      </c>
    </row>
    <row r="121" spans="1:10" x14ac:dyDescent="0.25">
      <c r="A121" s="35" t="s">
        <v>147</v>
      </c>
      <c r="B121" s="31">
        <v>7</v>
      </c>
      <c r="C121" s="31">
        <v>15</v>
      </c>
      <c r="D121" s="31">
        <v>4</v>
      </c>
      <c r="E121" s="31">
        <v>45959</v>
      </c>
      <c r="F121" s="31">
        <v>46028</v>
      </c>
      <c r="G121" s="32">
        <v>0</v>
      </c>
      <c r="H121" s="31">
        <v>0</v>
      </c>
      <c r="I121" s="31">
        <v>46052</v>
      </c>
      <c r="J121" s="31">
        <v>0</v>
      </c>
    </row>
    <row r="122" spans="1:10" x14ac:dyDescent="0.25">
      <c r="A122" s="35" t="s">
        <v>111</v>
      </c>
      <c r="B122" s="31">
        <v>5</v>
      </c>
      <c r="C122" s="31">
        <v>6</v>
      </c>
      <c r="D122" s="31">
        <v>6</v>
      </c>
      <c r="E122" s="31">
        <v>46028</v>
      </c>
      <c r="F122" s="31">
        <v>46031</v>
      </c>
      <c r="G122" s="32">
        <v>0</v>
      </c>
      <c r="H122" s="31">
        <v>0</v>
      </c>
      <c r="I122" s="31">
        <v>0</v>
      </c>
      <c r="J122" s="31">
        <v>0</v>
      </c>
    </row>
    <row r="123" spans="1:10" x14ac:dyDescent="0.25">
      <c r="A123" s="35" t="s">
        <v>148</v>
      </c>
      <c r="B123" s="31">
        <v>3</v>
      </c>
      <c r="C123" s="31">
        <v>12</v>
      </c>
      <c r="D123" s="31">
        <v>2</v>
      </c>
      <c r="E123" s="31">
        <v>46029</v>
      </c>
      <c r="F123" s="31">
        <v>46051</v>
      </c>
      <c r="G123" s="32">
        <v>0</v>
      </c>
      <c r="H123" s="31">
        <v>0</v>
      </c>
      <c r="I123" s="31">
        <v>0</v>
      </c>
      <c r="J123" s="31">
        <v>0</v>
      </c>
    </row>
    <row r="124" spans="1:10" x14ac:dyDescent="0.25">
      <c r="A124" s="35" t="s">
        <v>257</v>
      </c>
      <c r="B124" s="31">
        <v>5</v>
      </c>
      <c r="C124" s="31">
        <v>9</v>
      </c>
      <c r="D124" s="31">
        <v>4</v>
      </c>
      <c r="E124" s="31">
        <v>46028</v>
      </c>
      <c r="F124" s="31">
        <v>46028</v>
      </c>
      <c r="G124" s="32">
        <v>0</v>
      </c>
      <c r="H124" s="31">
        <v>0</v>
      </c>
      <c r="I124" s="31">
        <v>0</v>
      </c>
      <c r="J124" s="31">
        <v>0</v>
      </c>
    </row>
    <row r="125" spans="1:10" x14ac:dyDescent="0.25">
      <c r="A125" s="35" t="s">
        <v>87</v>
      </c>
      <c r="B125" s="31">
        <v>-1</v>
      </c>
      <c r="C125" s="31">
        <v>6</v>
      </c>
      <c r="D125" s="31">
        <v>2</v>
      </c>
      <c r="E125" s="31">
        <v>0</v>
      </c>
      <c r="F125" s="31">
        <v>0</v>
      </c>
      <c r="G125" s="32">
        <v>0</v>
      </c>
      <c r="H125" s="31">
        <v>45957</v>
      </c>
      <c r="I125" s="31">
        <v>0</v>
      </c>
      <c r="J125" s="31">
        <v>46020</v>
      </c>
    </row>
    <row r="126" spans="1:10" x14ac:dyDescent="0.25">
      <c r="A126" s="35" t="s">
        <v>261</v>
      </c>
      <c r="B126" s="31">
        <v>5</v>
      </c>
      <c r="C126" s="31">
        <v>12</v>
      </c>
      <c r="D126" s="31">
        <v>2</v>
      </c>
      <c r="E126" s="31">
        <v>45958</v>
      </c>
      <c r="F126" s="31">
        <v>46034</v>
      </c>
      <c r="G126" s="32">
        <v>0</v>
      </c>
      <c r="H126" s="31">
        <v>0</v>
      </c>
      <c r="I126" s="31">
        <v>0</v>
      </c>
      <c r="J126" s="31">
        <v>0</v>
      </c>
    </row>
    <row r="127" spans="1:10" x14ac:dyDescent="0.25">
      <c r="A127" s="35" t="s">
        <v>149</v>
      </c>
      <c r="B127" s="31">
        <v>7</v>
      </c>
      <c r="C127" s="31">
        <v>12</v>
      </c>
      <c r="D127" s="31">
        <v>2</v>
      </c>
      <c r="E127" s="31">
        <v>46063</v>
      </c>
      <c r="F127" s="31">
        <v>0</v>
      </c>
      <c r="G127" s="32">
        <v>0</v>
      </c>
      <c r="H127" s="31">
        <v>45958</v>
      </c>
      <c r="I127" s="31">
        <v>0</v>
      </c>
      <c r="J127" s="31">
        <v>0</v>
      </c>
    </row>
    <row r="128" spans="1:10" x14ac:dyDescent="0.25">
      <c r="A128" s="35" t="s">
        <v>265</v>
      </c>
      <c r="B128" s="31">
        <v>2</v>
      </c>
      <c r="C128" s="31">
        <v>9</v>
      </c>
      <c r="D128" s="31">
        <v>2</v>
      </c>
      <c r="E128" s="31">
        <v>45996</v>
      </c>
      <c r="F128" s="31">
        <v>0</v>
      </c>
      <c r="G128" s="32">
        <v>0</v>
      </c>
      <c r="H128" s="31">
        <v>45958</v>
      </c>
      <c r="I128" s="31">
        <v>0</v>
      </c>
      <c r="J128" s="31">
        <v>0</v>
      </c>
    </row>
    <row r="129" spans="1:10" x14ac:dyDescent="0.25">
      <c r="A129" s="35" t="s">
        <v>151</v>
      </c>
      <c r="B129" s="31">
        <v>5</v>
      </c>
      <c r="C129" s="31">
        <v>9</v>
      </c>
      <c r="D129" s="31">
        <v>2</v>
      </c>
      <c r="E129" s="31">
        <v>45958</v>
      </c>
      <c r="F129" s="31">
        <v>45964</v>
      </c>
      <c r="G129" s="32">
        <v>0</v>
      </c>
      <c r="H129" s="31">
        <v>0</v>
      </c>
      <c r="I129" s="31">
        <v>0</v>
      </c>
      <c r="J129" s="31">
        <v>0</v>
      </c>
    </row>
    <row r="130" spans="1:10" x14ac:dyDescent="0.25">
      <c r="A130" s="35" t="s">
        <v>489</v>
      </c>
      <c r="B130" s="31">
        <v>4</v>
      </c>
      <c r="C130" s="31">
        <v>9</v>
      </c>
      <c r="D130" s="31">
        <v>2</v>
      </c>
      <c r="E130" s="31">
        <v>46049</v>
      </c>
      <c r="F130" s="31">
        <v>0</v>
      </c>
      <c r="G130" s="32">
        <v>0</v>
      </c>
      <c r="H130" s="31">
        <v>45958</v>
      </c>
      <c r="I130" s="31">
        <v>0</v>
      </c>
      <c r="J130" s="31">
        <v>0</v>
      </c>
    </row>
    <row r="131" spans="1:10" x14ac:dyDescent="0.25">
      <c r="A131" s="35" t="s">
        <v>152</v>
      </c>
      <c r="B131" s="31">
        <v>-1</v>
      </c>
      <c r="C131" s="31">
        <v>9</v>
      </c>
      <c r="D131" s="31">
        <v>7</v>
      </c>
      <c r="E131" s="31">
        <v>0</v>
      </c>
      <c r="F131" s="31">
        <v>0</v>
      </c>
      <c r="G131" s="32">
        <v>0</v>
      </c>
      <c r="H131" s="31">
        <v>0</v>
      </c>
      <c r="I131" s="31">
        <v>0</v>
      </c>
      <c r="J131" s="31">
        <v>0</v>
      </c>
    </row>
    <row r="132" spans="1:10" x14ac:dyDescent="0.25">
      <c r="A132" s="35" t="s">
        <v>271</v>
      </c>
      <c r="B132" s="31">
        <v>7</v>
      </c>
      <c r="C132" s="31">
        <v>9</v>
      </c>
      <c r="D132" s="31">
        <v>2</v>
      </c>
      <c r="E132" s="31">
        <v>46003</v>
      </c>
      <c r="F132" s="31">
        <v>46003</v>
      </c>
      <c r="G132" s="32">
        <v>0</v>
      </c>
      <c r="H132" s="31">
        <v>0</v>
      </c>
      <c r="I132" s="31">
        <v>46052</v>
      </c>
      <c r="J132" s="31">
        <v>0</v>
      </c>
    </row>
    <row r="133" spans="1:10" x14ac:dyDescent="0.25">
      <c r="A133" s="35" t="s">
        <v>153</v>
      </c>
      <c r="B133" s="31">
        <v>3</v>
      </c>
      <c r="C133" s="31">
        <v>6</v>
      </c>
      <c r="D133" s="31">
        <v>4</v>
      </c>
      <c r="E133" s="31">
        <v>46037</v>
      </c>
      <c r="F133" s="31">
        <v>46044</v>
      </c>
      <c r="G133" s="32">
        <v>0</v>
      </c>
      <c r="H133" s="31">
        <v>0</v>
      </c>
      <c r="I133" s="31">
        <v>46058</v>
      </c>
      <c r="J133" s="31">
        <v>0</v>
      </c>
    </row>
    <row r="134" spans="1:10" x14ac:dyDescent="0.25">
      <c r="A134" s="35" t="s">
        <v>277</v>
      </c>
      <c r="B134" s="31">
        <v>5</v>
      </c>
      <c r="C134" s="31">
        <v>9</v>
      </c>
      <c r="D134" s="31">
        <v>2</v>
      </c>
      <c r="E134" s="31">
        <v>45958</v>
      </c>
      <c r="F134" s="31">
        <v>45958</v>
      </c>
      <c r="G134" s="32">
        <v>0</v>
      </c>
      <c r="H134" s="31">
        <v>0</v>
      </c>
      <c r="I134" s="31">
        <v>0</v>
      </c>
      <c r="J134" s="31">
        <v>0</v>
      </c>
    </row>
    <row r="135" spans="1:10" x14ac:dyDescent="0.25">
      <c r="A135" s="35" t="s">
        <v>154</v>
      </c>
      <c r="B135" s="31">
        <v>3</v>
      </c>
      <c r="C135" s="31">
        <v>12</v>
      </c>
      <c r="D135" s="31">
        <v>2</v>
      </c>
      <c r="E135" s="31">
        <v>45958</v>
      </c>
      <c r="F135" s="31">
        <v>45975</v>
      </c>
      <c r="G135" s="32">
        <v>0</v>
      </c>
      <c r="H135" s="31">
        <v>0</v>
      </c>
      <c r="I135" s="31">
        <v>0</v>
      </c>
      <c r="J135" s="31">
        <v>0</v>
      </c>
    </row>
    <row r="136" spans="1:10" x14ac:dyDescent="0.25">
      <c r="A136" s="35" t="s">
        <v>281</v>
      </c>
      <c r="B136" s="31">
        <v>3</v>
      </c>
      <c r="C136" s="31">
        <v>9</v>
      </c>
      <c r="D136" s="31">
        <v>2</v>
      </c>
      <c r="E136" s="31">
        <v>45958</v>
      </c>
      <c r="F136" s="31">
        <v>0</v>
      </c>
      <c r="G136" s="32">
        <v>0</v>
      </c>
      <c r="H136" s="31">
        <v>0</v>
      </c>
      <c r="I136" s="31">
        <v>0</v>
      </c>
      <c r="J136" s="31">
        <v>0</v>
      </c>
    </row>
    <row r="137" spans="1:10" x14ac:dyDescent="0.25">
      <c r="A137" s="35" t="s">
        <v>155</v>
      </c>
      <c r="B137" s="31">
        <v>4</v>
      </c>
      <c r="C137" s="31">
        <v>12</v>
      </c>
      <c r="D137" s="31">
        <v>2</v>
      </c>
      <c r="E137" s="31">
        <v>46063</v>
      </c>
      <c r="F137" s="31">
        <v>0</v>
      </c>
      <c r="G137" s="32">
        <v>0</v>
      </c>
      <c r="H137" s="31">
        <v>0</v>
      </c>
      <c r="I137" s="31">
        <v>0</v>
      </c>
      <c r="J137" s="31">
        <v>0</v>
      </c>
    </row>
    <row r="138" spans="1:10" x14ac:dyDescent="0.25">
      <c r="A138" s="35" t="s">
        <v>491</v>
      </c>
      <c r="B138" s="31">
        <v>-1</v>
      </c>
      <c r="C138" s="31">
        <v>9</v>
      </c>
      <c r="D138" s="31">
        <v>6</v>
      </c>
      <c r="E138" s="31">
        <v>0</v>
      </c>
      <c r="F138" s="31">
        <v>0</v>
      </c>
      <c r="G138" s="32">
        <v>0</v>
      </c>
      <c r="H138" s="31">
        <v>45958</v>
      </c>
      <c r="I138" s="31">
        <v>46020</v>
      </c>
      <c r="J138" s="31">
        <v>0</v>
      </c>
    </row>
    <row r="139" spans="1:10" x14ac:dyDescent="0.25">
      <c r="A139" s="35" t="s">
        <v>156</v>
      </c>
      <c r="B139" s="31">
        <v>-1</v>
      </c>
      <c r="C139" s="31">
        <v>6</v>
      </c>
      <c r="D139" s="31">
        <v>6</v>
      </c>
      <c r="E139" s="31">
        <v>0</v>
      </c>
      <c r="F139" s="31">
        <v>0</v>
      </c>
      <c r="G139" s="32">
        <v>0</v>
      </c>
      <c r="H139" s="31">
        <v>0</v>
      </c>
      <c r="I139" s="31">
        <v>0</v>
      </c>
      <c r="J139" s="31">
        <v>0</v>
      </c>
    </row>
    <row r="140" spans="1:10" x14ac:dyDescent="0.25">
      <c r="A140" s="35" t="s">
        <v>288</v>
      </c>
      <c r="B140" s="31">
        <v>4</v>
      </c>
      <c r="C140" s="31">
        <v>6</v>
      </c>
      <c r="D140" s="31">
        <v>2</v>
      </c>
      <c r="E140" s="31">
        <v>0</v>
      </c>
      <c r="F140" s="31">
        <v>0</v>
      </c>
      <c r="G140" s="32">
        <v>0</v>
      </c>
      <c r="H140" s="31">
        <v>45992</v>
      </c>
      <c r="I140" s="31">
        <v>0</v>
      </c>
      <c r="J140" s="31">
        <v>0</v>
      </c>
    </row>
    <row r="141" spans="1:10" x14ac:dyDescent="0.25">
      <c r="A141" s="35" t="s">
        <v>157</v>
      </c>
      <c r="B141" s="31">
        <v>3</v>
      </c>
      <c r="C141" s="31">
        <v>6</v>
      </c>
      <c r="D141" s="31">
        <v>2</v>
      </c>
      <c r="E141" s="31">
        <v>0</v>
      </c>
      <c r="F141" s="31">
        <v>0</v>
      </c>
      <c r="G141" s="32">
        <v>0</v>
      </c>
      <c r="H141" s="31">
        <v>45958</v>
      </c>
      <c r="I141" s="31">
        <v>0</v>
      </c>
      <c r="J141" s="31">
        <v>0</v>
      </c>
    </row>
    <row r="142" spans="1:10" x14ac:dyDescent="0.25">
      <c r="A142" s="35" t="s">
        <v>289</v>
      </c>
      <c r="B142" s="31">
        <v>4</v>
      </c>
      <c r="C142" s="31">
        <v>6</v>
      </c>
      <c r="D142" s="31">
        <v>2</v>
      </c>
      <c r="E142" s="31">
        <v>46038</v>
      </c>
      <c r="F142" s="31">
        <v>0</v>
      </c>
      <c r="G142" s="32">
        <v>0</v>
      </c>
      <c r="H142" s="31">
        <v>0</v>
      </c>
      <c r="I142" s="31">
        <v>0</v>
      </c>
      <c r="J142" s="31">
        <v>0</v>
      </c>
    </row>
    <row r="143" spans="1:10" x14ac:dyDescent="0.25">
      <c r="A143" s="35" t="s">
        <v>158</v>
      </c>
      <c r="B143" s="31">
        <v>3</v>
      </c>
      <c r="C143" s="31">
        <v>12</v>
      </c>
      <c r="D143" s="31">
        <v>2</v>
      </c>
      <c r="E143" s="31">
        <v>45958</v>
      </c>
      <c r="F143" s="31">
        <v>46028</v>
      </c>
      <c r="G143" s="32">
        <v>0</v>
      </c>
      <c r="H143" s="31">
        <v>0</v>
      </c>
      <c r="I143" s="31">
        <v>0</v>
      </c>
      <c r="J143" s="31">
        <v>0</v>
      </c>
    </row>
    <row r="144" spans="1:10" x14ac:dyDescent="0.25">
      <c r="A144" s="35" t="s">
        <v>117</v>
      </c>
      <c r="B144" s="31">
        <v>5</v>
      </c>
      <c r="C144" s="31">
        <v>9</v>
      </c>
      <c r="D144" s="31">
        <v>2</v>
      </c>
      <c r="E144" s="31">
        <v>45958</v>
      </c>
      <c r="F144" s="31">
        <v>46050</v>
      </c>
      <c r="G144" s="32">
        <v>0</v>
      </c>
      <c r="H144" s="31">
        <v>0</v>
      </c>
      <c r="I144" s="31">
        <v>0</v>
      </c>
      <c r="J144" s="31">
        <v>0</v>
      </c>
    </row>
    <row r="145" spans="1:10" x14ac:dyDescent="0.25">
      <c r="A145" s="35" t="s">
        <v>514</v>
      </c>
      <c r="B145" s="31">
        <v>-1</v>
      </c>
      <c r="C145" s="31">
        <v>9</v>
      </c>
      <c r="D145" s="31">
        <v>2</v>
      </c>
      <c r="E145" s="31">
        <v>46051</v>
      </c>
      <c r="F145" s="31">
        <v>0</v>
      </c>
      <c r="G145" s="32">
        <v>0</v>
      </c>
      <c r="H145" s="31">
        <v>0</v>
      </c>
      <c r="I145" s="31">
        <v>46055</v>
      </c>
      <c r="J145" s="31">
        <v>0</v>
      </c>
    </row>
    <row r="146" spans="1:10" x14ac:dyDescent="0.25">
      <c r="A146" s="35" t="s">
        <v>296</v>
      </c>
      <c r="B146" s="31">
        <v>7</v>
      </c>
      <c r="C146" s="31">
        <v>9</v>
      </c>
      <c r="D146" s="31">
        <v>2</v>
      </c>
      <c r="E146" s="31">
        <v>46037</v>
      </c>
      <c r="F146" s="31">
        <v>46038</v>
      </c>
      <c r="G146" s="32">
        <v>0</v>
      </c>
      <c r="H146" s="31">
        <v>0</v>
      </c>
      <c r="I146" s="31">
        <v>46055</v>
      </c>
      <c r="J146" s="31">
        <v>0</v>
      </c>
    </row>
    <row r="147" spans="1:10" x14ac:dyDescent="0.25">
      <c r="A147" s="35" t="s">
        <v>159</v>
      </c>
      <c r="B147" s="31">
        <v>-1</v>
      </c>
      <c r="C147" s="31">
        <v>9</v>
      </c>
      <c r="D147" s="31">
        <v>7</v>
      </c>
      <c r="E147" s="31">
        <v>0</v>
      </c>
      <c r="F147" s="31">
        <v>0</v>
      </c>
      <c r="G147" s="32">
        <v>0</v>
      </c>
      <c r="H147" s="31">
        <v>0</v>
      </c>
      <c r="I147" s="31">
        <v>0</v>
      </c>
      <c r="J147" s="31">
        <v>0</v>
      </c>
    </row>
    <row r="148" spans="1:10" x14ac:dyDescent="0.25">
      <c r="A148" s="35" t="s">
        <v>301</v>
      </c>
      <c r="B148" s="31">
        <v>-1</v>
      </c>
      <c r="C148" s="31">
        <v>6</v>
      </c>
      <c r="D148" s="31">
        <v>6</v>
      </c>
      <c r="E148" s="31">
        <v>0</v>
      </c>
      <c r="F148" s="31">
        <v>0</v>
      </c>
      <c r="G148" s="32">
        <v>0</v>
      </c>
      <c r="H148" s="31">
        <v>45958</v>
      </c>
      <c r="I148" s="31">
        <v>0</v>
      </c>
      <c r="J148" s="31">
        <v>0</v>
      </c>
    </row>
    <row r="149" spans="1:10" x14ac:dyDescent="0.25">
      <c r="A149" s="35" t="s">
        <v>433</v>
      </c>
      <c r="B149" s="31">
        <v>3</v>
      </c>
      <c r="C149" s="31">
        <v>6</v>
      </c>
      <c r="D149" s="31">
        <v>2</v>
      </c>
      <c r="E149" s="31">
        <v>0</v>
      </c>
      <c r="F149" s="31">
        <v>0</v>
      </c>
      <c r="G149" s="32">
        <v>0</v>
      </c>
      <c r="H149" s="31">
        <v>45958</v>
      </c>
      <c r="I149" s="31">
        <v>0</v>
      </c>
      <c r="J149" s="31">
        <v>0</v>
      </c>
    </row>
    <row r="150" spans="1:10" x14ac:dyDescent="0.25">
      <c r="A150" s="35" t="s">
        <v>303</v>
      </c>
      <c r="B150" s="31">
        <v>2</v>
      </c>
      <c r="C150" s="31">
        <v>12</v>
      </c>
      <c r="D150" s="31">
        <v>2</v>
      </c>
      <c r="E150" s="31">
        <v>46037</v>
      </c>
      <c r="F150" s="31">
        <v>46031</v>
      </c>
      <c r="G150" s="32">
        <v>0</v>
      </c>
      <c r="H150" s="31">
        <v>0</v>
      </c>
      <c r="I150" s="31">
        <v>0</v>
      </c>
      <c r="J150" s="31">
        <v>0</v>
      </c>
    </row>
    <row r="151" spans="1:10" x14ac:dyDescent="0.25">
      <c r="A151" s="35" t="s">
        <v>160</v>
      </c>
      <c r="B151" s="31">
        <v>5</v>
      </c>
      <c r="C151" s="31">
        <v>9</v>
      </c>
      <c r="D151" s="31">
        <v>2</v>
      </c>
      <c r="E151" s="31">
        <v>46045</v>
      </c>
      <c r="F151" s="31">
        <v>0</v>
      </c>
      <c r="G151" s="32">
        <v>0</v>
      </c>
      <c r="H151" s="31">
        <v>45961</v>
      </c>
      <c r="I151" s="31">
        <v>0</v>
      </c>
      <c r="J151" s="31">
        <v>0</v>
      </c>
    </row>
    <row r="152" spans="1:10" x14ac:dyDescent="0.25">
      <c r="A152" s="35" t="s">
        <v>389</v>
      </c>
      <c r="B152" s="31">
        <v>0</v>
      </c>
      <c r="C152" s="31">
        <v>12</v>
      </c>
      <c r="D152" s="31">
        <v>2</v>
      </c>
      <c r="E152" s="31">
        <v>46050</v>
      </c>
      <c r="F152" s="31">
        <v>0</v>
      </c>
      <c r="G152" s="32">
        <v>0</v>
      </c>
      <c r="H152" s="31">
        <v>0</v>
      </c>
      <c r="I152" s="31">
        <v>0</v>
      </c>
      <c r="J152" s="31">
        <v>0</v>
      </c>
    </row>
    <row r="153" spans="1:10" x14ac:dyDescent="0.25">
      <c r="A153" s="35" t="s">
        <v>161</v>
      </c>
      <c r="B153" s="31">
        <v>6</v>
      </c>
      <c r="C153" s="31">
        <v>9</v>
      </c>
      <c r="D153" s="31">
        <v>2</v>
      </c>
      <c r="E153" s="31">
        <v>45973</v>
      </c>
      <c r="F153" s="31">
        <v>46050</v>
      </c>
      <c r="G153" s="32">
        <v>0</v>
      </c>
      <c r="H153" s="31">
        <v>0</v>
      </c>
      <c r="I153" s="31">
        <v>0</v>
      </c>
      <c r="J153" s="31">
        <v>0</v>
      </c>
    </row>
    <row r="154" spans="1:10" x14ac:dyDescent="0.25">
      <c r="A154" s="35" t="s">
        <v>119</v>
      </c>
      <c r="B154" s="31">
        <v>7</v>
      </c>
      <c r="C154" s="31">
        <v>9</v>
      </c>
      <c r="D154" s="31">
        <v>2</v>
      </c>
      <c r="E154" s="31">
        <v>45959</v>
      </c>
      <c r="F154" s="31">
        <v>45974</v>
      </c>
      <c r="G154" s="32">
        <v>0</v>
      </c>
      <c r="H154" s="31">
        <v>0</v>
      </c>
      <c r="I154" s="31">
        <v>46052</v>
      </c>
      <c r="J154" s="31">
        <v>0</v>
      </c>
    </row>
    <row r="155" spans="1:10" x14ac:dyDescent="0.25">
      <c r="A155" s="35" t="s">
        <v>162</v>
      </c>
      <c r="B155" s="31">
        <v>4</v>
      </c>
      <c r="C155" s="31">
        <v>15</v>
      </c>
      <c r="D155" s="31">
        <v>2</v>
      </c>
      <c r="E155" s="31">
        <v>46063</v>
      </c>
      <c r="F155" s="31">
        <v>0</v>
      </c>
      <c r="G155" s="32">
        <v>0</v>
      </c>
      <c r="H155" s="31">
        <v>0</v>
      </c>
      <c r="I155" s="31">
        <v>0</v>
      </c>
      <c r="J155" s="31">
        <v>0</v>
      </c>
    </row>
    <row r="156" spans="1:10" x14ac:dyDescent="0.25">
      <c r="A156" s="35" t="s">
        <v>335</v>
      </c>
      <c r="B156" s="31">
        <v>-1</v>
      </c>
      <c r="C156" s="31">
        <v>3</v>
      </c>
      <c r="D156" s="31">
        <v>7</v>
      </c>
      <c r="E156" s="31">
        <v>0</v>
      </c>
      <c r="F156" s="31">
        <v>0</v>
      </c>
      <c r="G156" s="32">
        <v>0</v>
      </c>
      <c r="H156" s="31">
        <v>46059</v>
      </c>
      <c r="I156" s="31">
        <v>0</v>
      </c>
      <c r="J156" s="31">
        <v>0</v>
      </c>
    </row>
    <row r="157" spans="1:10" x14ac:dyDescent="0.25">
      <c r="A157" s="35" t="s">
        <v>163</v>
      </c>
      <c r="B157" s="31">
        <v>4</v>
      </c>
      <c r="C157" s="31">
        <v>9</v>
      </c>
      <c r="D157" s="31">
        <v>2</v>
      </c>
      <c r="E157" s="31">
        <v>46031</v>
      </c>
      <c r="F157" s="31">
        <v>0</v>
      </c>
      <c r="G157" s="32">
        <v>0</v>
      </c>
      <c r="H157" s="31">
        <v>0</v>
      </c>
      <c r="I157" s="31">
        <v>0</v>
      </c>
      <c r="J157" s="31">
        <v>0</v>
      </c>
    </row>
    <row r="158" spans="1:10" x14ac:dyDescent="0.25">
      <c r="A158" s="35" t="s">
        <v>317</v>
      </c>
      <c r="B158" s="31">
        <v>4</v>
      </c>
      <c r="C158" s="31">
        <v>9</v>
      </c>
      <c r="D158" s="31">
        <v>2</v>
      </c>
      <c r="E158" s="31">
        <v>46035</v>
      </c>
      <c r="F158" s="31">
        <v>0</v>
      </c>
      <c r="G158" s="32">
        <v>0</v>
      </c>
      <c r="H158" s="31">
        <v>0</v>
      </c>
      <c r="I158" s="31">
        <v>0</v>
      </c>
      <c r="J158" s="31">
        <v>0</v>
      </c>
    </row>
    <row r="159" spans="1:10" x14ac:dyDescent="0.25">
      <c r="A159" s="35" t="s">
        <v>164</v>
      </c>
      <c r="B159" s="31">
        <v>6</v>
      </c>
      <c r="C159" s="31">
        <v>9</v>
      </c>
      <c r="D159" s="31">
        <v>2</v>
      </c>
      <c r="E159" s="31">
        <v>45966</v>
      </c>
      <c r="F159" s="31">
        <v>46050</v>
      </c>
      <c r="G159" s="32">
        <v>0</v>
      </c>
      <c r="H159" s="31">
        <v>0</v>
      </c>
      <c r="I159" s="31">
        <v>0</v>
      </c>
      <c r="J159" s="31">
        <v>0</v>
      </c>
    </row>
    <row r="160" spans="1:10" x14ac:dyDescent="0.25">
      <c r="A160" s="35" t="s">
        <v>321</v>
      </c>
      <c r="B160" s="31">
        <v>6</v>
      </c>
      <c r="C160" s="31">
        <v>9</v>
      </c>
      <c r="D160" s="31">
        <v>2</v>
      </c>
      <c r="E160" s="31">
        <v>46048</v>
      </c>
      <c r="F160" s="31">
        <v>0</v>
      </c>
      <c r="G160" s="32">
        <v>0</v>
      </c>
      <c r="H160" s="31">
        <v>45959</v>
      </c>
      <c r="I160" s="31">
        <v>0</v>
      </c>
      <c r="J160" s="31">
        <v>0</v>
      </c>
    </row>
    <row r="161" spans="1:10" x14ac:dyDescent="0.25">
      <c r="A161" s="35" t="s">
        <v>165</v>
      </c>
      <c r="B161" s="31">
        <v>5</v>
      </c>
      <c r="C161" s="31">
        <v>6</v>
      </c>
      <c r="D161" s="31">
        <v>2</v>
      </c>
      <c r="E161" s="31">
        <v>46062</v>
      </c>
      <c r="F161" s="31">
        <v>46049</v>
      </c>
      <c r="G161" s="32">
        <v>0</v>
      </c>
      <c r="H161" s="31">
        <v>0</v>
      </c>
      <c r="I161" s="31">
        <v>0</v>
      </c>
      <c r="J161" s="31">
        <v>0</v>
      </c>
    </row>
    <row r="162" spans="1:10" x14ac:dyDescent="0.25">
      <c r="A162" s="35" t="s">
        <v>393</v>
      </c>
      <c r="B162" s="31">
        <v>3</v>
      </c>
      <c r="C162" s="31">
        <v>6</v>
      </c>
      <c r="D162" s="31">
        <v>2</v>
      </c>
      <c r="E162" s="31">
        <v>0</v>
      </c>
      <c r="F162" s="31">
        <v>0</v>
      </c>
      <c r="G162" s="32">
        <v>0</v>
      </c>
      <c r="H162" s="31">
        <v>45958</v>
      </c>
      <c r="I162" s="31">
        <v>0</v>
      </c>
      <c r="J162" s="31">
        <v>0</v>
      </c>
    </row>
    <row r="163" spans="1:10" x14ac:dyDescent="0.25">
      <c r="A163" s="35" t="s">
        <v>166</v>
      </c>
      <c r="B163" s="31">
        <v>6</v>
      </c>
      <c r="C163" s="31">
        <v>12</v>
      </c>
      <c r="D163" s="31">
        <v>2</v>
      </c>
      <c r="E163" s="31">
        <v>46063</v>
      </c>
      <c r="F163" s="31">
        <v>46059</v>
      </c>
      <c r="G163" s="32">
        <v>0</v>
      </c>
      <c r="H163" s="31">
        <v>0</v>
      </c>
      <c r="I163" s="31">
        <v>0</v>
      </c>
      <c r="J163" s="31">
        <v>0</v>
      </c>
    </row>
    <row r="164" spans="1:10" x14ac:dyDescent="0.25">
      <c r="A164" s="35" t="s">
        <v>217</v>
      </c>
      <c r="B164" s="31">
        <v>2</v>
      </c>
      <c r="C164" s="31">
        <v>9</v>
      </c>
      <c r="D164" s="31">
        <v>2</v>
      </c>
      <c r="E164" s="31">
        <v>45995</v>
      </c>
      <c r="F164" s="31">
        <v>0</v>
      </c>
      <c r="G164" s="32">
        <v>0</v>
      </c>
      <c r="H164" s="31">
        <v>45958</v>
      </c>
      <c r="I164" s="31">
        <v>0</v>
      </c>
      <c r="J164" s="31">
        <v>0</v>
      </c>
    </row>
    <row r="165" spans="1:10" x14ac:dyDescent="0.25">
      <c r="A165" s="35" t="s">
        <v>167</v>
      </c>
      <c r="B165" s="31">
        <v>2</v>
      </c>
      <c r="C165" s="31">
        <v>6</v>
      </c>
      <c r="D165" s="31">
        <v>2</v>
      </c>
      <c r="E165" s="31">
        <v>46059</v>
      </c>
      <c r="F165" s="31">
        <v>0</v>
      </c>
      <c r="G165" s="32">
        <v>0</v>
      </c>
      <c r="H165" s="31">
        <v>0</v>
      </c>
      <c r="I165" s="31">
        <v>0</v>
      </c>
      <c r="J165" s="31">
        <v>0</v>
      </c>
    </row>
    <row r="166" spans="1:10" x14ac:dyDescent="0.25">
      <c r="A166" s="35" t="s">
        <v>219</v>
      </c>
      <c r="B166" s="31">
        <v>-1</v>
      </c>
      <c r="C166" s="31">
        <v>9</v>
      </c>
      <c r="D166" s="31">
        <v>6</v>
      </c>
      <c r="E166" s="31">
        <v>46031</v>
      </c>
      <c r="F166" s="31">
        <v>0</v>
      </c>
      <c r="G166" s="32">
        <v>0</v>
      </c>
      <c r="H166" s="31">
        <v>0</v>
      </c>
      <c r="I166" s="31">
        <v>0</v>
      </c>
      <c r="J166" s="31">
        <v>0</v>
      </c>
    </row>
    <row r="167" spans="1:10" x14ac:dyDescent="0.25">
      <c r="A167" s="35" t="s">
        <v>168</v>
      </c>
      <c r="B167" s="31">
        <v>0</v>
      </c>
      <c r="C167" s="31">
        <v>12</v>
      </c>
      <c r="D167" s="31">
        <v>2</v>
      </c>
      <c r="E167" s="31">
        <v>46049</v>
      </c>
      <c r="F167" s="31">
        <v>0</v>
      </c>
      <c r="G167" s="32">
        <v>0</v>
      </c>
      <c r="H167" s="31">
        <v>0</v>
      </c>
      <c r="I167" s="31">
        <v>0</v>
      </c>
      <c r="J167" s="31">
        <v>0</v>
      </c>
    </row>
    <row r="168" spans="1:10" x14ac:dyDescent="0.25">
      <c r="A168" s="35" t="s">
        <v>221</v>
      </c>
      <c r="B168" s="31">
        <v>-1</v>
      </c>
      <c r="C168" s="31">
        <v>6</v>
      </c>
      <c r="D168" s="31">
        <v>6</v>
      </c>
      <c r="E168" s="31">
        <v>46002</v>
      </c>
      <c r="F168" s="31">
        <v>0</v>
      </c>
      <c r="G168" s="32">
        <v>0</v>
      </c>
      <c r="H168" s="31">
        <v>0</v>
      </c>
      <c r="I168" s="31">
        <v>0</v>
      </c>
      <c r="J168" s="31">
        <v>0</v>
      </c>
    </row>
    <row r="169" spans="1:10" x14ac:dyDescent="0.25">
      <c r="A169" s="35" t="s">
        <v>169</v>
      </c>
      <c r="B169" s="31">
        <v>-1</v>
      </c>
      <c r="C169" s="31">
        <v>12</v>
      </c>
      <c r="D169" s="31">
        <v>2</v>
      </c>
      <c r="E169" s="31">
        <v>46057</v>
      </c>
      <c r="F169" s="31">
        <v>45974</v>
      </c>
      <c r="G169" s="32">
        <v>0</v>
      </c>
      <c r="H169" s="31">
        <v>0</v>
      </c>
      <c r="I169" s="31">
        <v>0</v>
      </c>
      <c r="J169" s="31">
        <v>0</v>
      </c>
    </row>
    <row r="170" spans="1:10" x14ac:dyDescent="0.25">
      <c r="A170" s="35" t="s">
        <v>223</v>
      </c>
      <c r="B170" s="31">
        <v>6</v>
      </c>
      <c r="C170" s="31">
        <v>9</v>
      </c>
      <c r="D170" s="31">
        <v>2</v>
      </c>
      <c r="E170" s="31">
        <v>46055</v>
      </c>
      <c r="F170" s="31">
        <v>0</v>
      </c>
      <c r="G170" s="32">
        <v>0</v>
      </c>
      <c r="H170" s="31">
        <v>45959</v>
      </c>
      <c r="I170" s="31">
        <v>0</v>
      </c>
      <c r="J170" s="31">
        <v>0</v>
      </c>
    </row>
    <row r="171" spans="1:10" x14ac:dyDescent="0.25">
      <c r="A171" s="35" t="s">
        <v>170</v>
      </c>
      <c r="B171" s="31">
        <v>8</v>
      </c>
      <c r="C171" s="31">
        <v>3</v>
      </c>
      <c r="D171" s="31">
        <v>2</v>
      </c>
      <c r="E171" s="31">
        <v>46063</v>
      </c>
      <c r="F171" s="31">
        <v>0</v>
      </c>
      <c r="G171" s="32">
        <v>0</v>
      </c>
      <c r="H171" s="31">
        <v>0</v>
      </c>
      <c r="I171" s="31">
        <v>0</v>
      </c>
      <c r="J171" s="31">
        <v>0</v>
      </c>
    </row>
    <row r="172" spans="1:10" x14ac:dyDescent="0.25">
      <c r="A172" s="35" t="s">
        <v>225</v>
      </c>
      <c r="B172" s="31">
        <v>6</v>
      </c>
      <c r="C172" s="31">
        <v>12</v>
      </c>
      <c r="D172" s="31">
        <v>2</v>
      </c>
      <c r="E172" s="31">
        <v>45995</v>
      </c>
      <c r="F172" s="31">
        <v>0</v>
      </c>
      <c r="G172" s="32">
        <v>0</v>
      </c>
      <c r="H172" s="31">
        <v>45958</v>
      </c>
      <c r="I172" s="31">
        <v>0</v>
      </c>
      <c r="J172" s="31">
        <v>0</v>
      </c>
    </row>
    <row r="173" spans="1:10" x14ac:dyDescent="0.25">
      <c r="A173" s="35" t="s">
        <v>171</v>
      </c>
      <c r="B173" s="31">
        <v>6</v>
      </c>
      <c r="C173" s="31">
        <v>6</v>
      </c>
      <c r="D173" s="31">
        <v>2</v>
      </c>
      <c r="E173" s="31">
        <v>46051</v>
      </c>
      <c r="F173" s="31">
        <v>0</v>
      </c>
      <c r="G173" s="32">
        <v>0</v>
      </c>
      <c r="H173" s="31">
        <v>0</v>
      </c>
      <c r="I173" s="31">
        <v>46036</v>
      </c>
      <c r="J173" s="31">
        <v>0</v>
      </c>
    </row>
    <row r="174" spans="1:10" x14ac:dyDescent="0.25">
      <c r="A174" s="35" t="s">
        <v>227</v>
      </c>
      <c r="B174" s="31">
        <v>5</v>
      </c>
      <c r="C174" s="31">
        <v>9</v>
      </c>
      <c r="D174" s="31">
        <v>2</v>
      </c>
      <c r="E174" s="31">
        <v>46063</v>
      </c>
      <c r="F174" s="31">
        <v>46044</v>
      </c>
      <c r="G174" s="32">
        <v>0</v>
      </c>
      <c r="H174" s="31">
        <v>0</v>
      </c>
      <c r="I174" s="31">
        <v>0</v>
      </c>
      <c r="J174" s="31">
        <v>0</v>
      </c>
    </row>
    <row r="175" spans="1:10" x14ac:dyDescent="0.25">
      <c r="A175" s="35" t="s">
        <v>172</v>
      </c>
      <c r="B175" s="31">
        <v>5</v>
      </c>
      <c r="C175" s="31">
        <v>12</v>
      </c>
      <c r="D175" s="31">
        <v>2</v>
      </c>
      <c r="E175" s="31">
        <v>45958</v>
      </c>
      <c r="F175" s="31">
        <v>46028</v>
      </c>
      <c r="G175" s="32">
        <v>0</v>
      </c>
      <c r="H175" s="31">
        <v>0</v>
      </c>
      <c r="I175" s="31">
        <v>0</v>
      </c>
      <c r="J175" s="31">
        <v>0</v>
      </c>
    </row>
    <row r="176" spans="1:10" x14ac:dyDescent="0.25">
      <c r="A176" s="35" t="s">
        <v>228</v>
      </c>
      <c r="B176" s="31">
        <v>8</v>
      </c>
      <c r="C176" s="31">
        <v>9</v>
      </c>
      <c r="D176" s="31">
        <v>2</v>
      </c>
      <c r="E176" s="31">
        <v>46062</v>
      </c>
      <c r="F176" s="31">
        <v>0</v>
      </c>
      <c r="G176" s="32">
        <v>0</v>
      </c>
      <c r="H176" s="31">
        <v>0</v>
      </c>
      <c r="I176" s="31">
        <v>0</v>
      </c>
      <c r="J176" s="31">
        <v>0</v>
      </c>
    </row>
    <row r="177" spans="1:10" x14ac:dyDescent="0.25">
      <c r="A177" s="35" t="s">
        <v>173</v>
      </c>
      <c r="B177" s="31">
        <v>1</v>
      </c>
      <c r="C177" s="31">
        <v>9</v>
      </c>
      <c r="D177" s="31">
        <v>2</v>
      </c>
      <c r="E177" s="31">
        <v>46057</v>
      </c>
      <c r="F177" s="31">
        <v>0</v>
      </c>
      <c r="G177" s="32">
        <v>0</v>
      </c>
      <c r="H177" s="31">
        <v>0</v>
      </c>
      <c r="I177" s="31">
        <v>0</v>
      </c>
      <c r="J177" s="31">
        <v>0</v>
      </c>
    </row>
    <row r="178" spans="1:10" x14ac:dyDescent="0.25">
      <c r="A178" s="35" t="s">
        <v>126</v>
      </c>
      <c r="B178" s="31">
        <v>-1</v>
      </c>
      <c r="C178" s="31">
        <v>12</v>
      </c>
      <c r="D178" s="31">
        <v>7</v>
      </c>
      <c r="E178" s="31">
        <v>0</v>
      </c>
      <c r="F178" s="31">
        <v>0</v>
      </c>
      <c r="G178" s="32">
        <v>0</v>
      </c>
      <c r="H178" s="31">
        <v>0</v>
      </c>
      <c r="I178" s="31">
        <v>0</v>
      </c>
      <c r="J178" s="31">
        <v>0</v>
      </c>
    </row>
    <row r="179" spans="1:10" x14ac:dyDescent="0.25">
      <c r="A179" s="35" t="s">
        <v>174</v>
      </c>
      <c r="B179" s="31">
        <v>2</v>
      </c>
      <c r="C179" s="31">
        <v>9</v>
      </c>
      <c r="D179" s="31">
        <v>2</v>
      </c>
      <c r="E179" s="31">
        <v>45973</v>
      </c>
      <c r="F179" s="31">
        <v>46014</v>
      </c>
      <c r="G179" s="32">
        <v>0</v>
      </c>
      <c r="H179" s="31">
        <v>0</v>
      </c>
      <c r="I179" s="31">
        <v>0</v>
      </c>
      <c r="J179" s="31">
        <v>0</v>
      </c>
    </row>
    <row r="180" spans="1:10" x14ac:dyDescent="0.25">
      <c r="A180" s="35" t="s">
        <v>232</v>
      </c>
      <c r="B180" s="31">
        <v>4</v>
      </c>
      <c r="C180" s="31">
        <v>6</v>
      </c>
      <c r="D180" s="31">
        <v>2</v>
      </c>
      <c r="E180" s="31">
        <v>46062</v>
      </c>
      <c r="F180" s="31">
        <v>0</v>
      </c>
      <c r="G180" s="32">
        <v>0</v>
      </c>
      <c r="H180" s="31">
        <v>0</v>
      </c>
      <c r="I180" s="31">
        <v>0</v>
      </c>
      <c r="J180" s="31">
        <v>0</v>
      </c>
    </row>
    <row r="181" spans="1:10" x14ac:dyDescent="0.25">
      <c r="A181" s="35" t="s">
        <v>175</v>
      </c>
      <c r="B181" s="31">
        <v>3</v>
      </c>
      <c r="C181" s="31">
        <v>12</v>
      </c>
      <c r="D181" s="31">
        <v>2</v>
      </c>
      <c r="E181" s="31">
        <v>45959</v>
      </c>
      <c r="F181" s="31">
        <v>45959</v>
      </c>
      <c r="G181" s="32">
        <v>0</v>
      </c>
      <c r="H181" s="31">
        <v>0</v>
      </c>
      <c r="I181" s="31">
        <v>0</v>
      </c>
      <c r="J181" s="31">
        <v>0</v>
      </c>
    </row>
    <row r="182" spans="1:10" x14ac:dyDescent="0.25">
      <c r="A182" s="35" t="s">
        <v>361</v>
      </c>
      <c r="B182" s="31">
        <v>-1</v>
      </c>
      <c r="C182" s="31">
        <v>9</v>
      </c>
      <c r="D182" s="31">
        <v>2</v>
      </c>
      <c r="E182" s="31">
        <v>0</v>
      </c>
      <c r="F182" s="31">
        <v>0</v>
      </c>
      <c r="G182" s="32">
        <v>0</v>
      </c>
      <c r="H182" s="31">
        <v>0</v>
      </c>
      <c r="I182" s="31">
        <v>0</v>
      </c>
      <c r="J182" s="31">
        <v>0</v>
      </c>
    </row>
    <row r="183" spans="1:10" x14ac:dyDescent="0.25">
      <c r="A183" s="35" t="s">
        <v>176</v>
      </c>
      <c r="B183" s="31">
        <v>4</v>
      </c>
      <c r="C183" s="31">
        <v>9</v>
      </c>
      <c r="D183" s="31">
        <v>2</v>
      </c>
      <c r="E183" s="31">
        <v>46045</v>
      </c>
      <c r="F183" s="31">
        <v>46044</v>
      </c>
      <c r="G183" s="32">
        <v>0</v>
      </c>
      <c r="H183" s="31">
        <v>0</v>
      </c>
      <c r="I183" s="31">
        <v>0</v>
      </c>
      <c r="J183" s="31">
        <v>0</v>
      </c>
    </row>
    <row r="184" spans="1:10" x14ac:dyDescent="0.25">
      <c r="A184" s="35" t="s">
        <v>522</v>
      </c>
      <c r="B184" s="31">
        <v>5</v>
      </c>
      <c r="C184" s="31">
        <v>12</v>
      </c>
      <c r="D184" s="31">
        <v>4</v>
      </c>
      <c r="E184" s="31">
        <v>46001</v>
      </c>
      <c r="F184" s="31">
        <v>0</v>
      </c>
      <c r="G184" s="32">
        <v>0</v>
      </c>
      <c r="H184" s="31">
        <v>0</v>
      </c>
      <c r="I184" s="31">
        <v>0</v>
      </c>
      <c r="J184" s="31">
        <v>0</v>
      </c>
    </row>
    <row r="185" spans="1:10" x14ac:dyDescent="0.25">
      <c r="A185" s="35" t="s">
        <v>177</v>
      </c>
      <c r="B185" s="31">
        <v>7</v>
      </c>
      <c r="C185" s="31">
        <v>12</v>
      </c>
      <c r="D185" s="31">
        <v>2</v>
      </c>
      <c r="E185" s="31">
        <v>46049</v>
      </c>
      <c r="F185" s="31">
        <v>46050</v>
      </c>
      <c r="G185" s="32">
        <v>0</v>
      </c>
      <c r="H185" s="31">
        <v>0</v>
      </c>
      <c r="I185" s="31">
        <v>46052</v>
      </c>
      <c r="J185" s="31">
        <v>0</v>
      </c>
    </row>
    <row r="186" spans="1:10" x14ac:dyDescent="0.25">
      <c r="A186" s="35" t="s">
        <v>459</v>
      </c>
      <c r="B186" s="31">
        <v>-1</v>
      </c>
      <c r="C186" s="31">
        <v>6</v>
      </c>
      <c r="D186" s="31">
        <v>4</v>
      </c>
      <c r="E186" s="31">
        <v>0</v>
      </c>
      <c r="F186" s="31">
        <v>0</v>
      </c>
      <c r="G186" s="32">
        <v>0</v>
      </c>
      <c r="H186" s="31">
        <v>45958</v>
      </c>
      <c r="I186" s="31">
        <v>0</v>
      </c>
      <c r="J186" s="31">
        <v>0</v>
      </c>
    </row>
    <row r="187" spans="1:10" x14ac:dyDescent="0.25">
      <c r="A187" s="35" t="s">
        <v>178</v>
      </c>
      <c r="B187" s="31">
        <v>4</v>
      </c>
      <c r="C187" s="31">
        <v>6</v>
      </c>
      <c r="D187" s="31">
        <v>2</v>
      </c>
      <c r="E187" s="31">
        <v>46063</v>
      </c>
      <c r="F187" s="31">
        <v>0</v>
      </c>
      <c r="G187" s="32">
        <v>0</v>
      </c>
      <c r="H187" s="31">
        <v>0</v>
      </c>
      <c r="I187" s="31">
        <v>0</v>
      </c>
      <c r="J187" s="31">
        <v>0</v>
      </c>
    </row>
    <row r="188" spans="1:10" x14ac:dyDescent="0.25">
      <c r="A188" s="35" t="s">
        <v>240</v>
      </c>
      <c r="B188" s="31">
        <v>4</v>
      </c>
      <c r="C188" s="31">
        <v>9</v>
      </c>
      <c r="D188" s="31">
        <v>4</v>
      </c>
      <c r="E188" s="31">
        <v>0</v>
      </c>
      <c r="F188" s="31">
        <v>0</v>
      </c>
      <c r="G188" s="32">
        <v>0</v>
      </c>
      <c r="H188" s="31">
        <v>0</v>
      </c>
      <c r="I188" s="31">
        <v>0</v>
      </c>
      <c r="J188" s="31">
        <v>0</v>
      </c>
    </row>
    <row r="189" spans="1:10" x14ac:dyDescent="0.25">
      <c r="A189" s="35" t="s">
        <v>179</v>
      </c>
      <c r="B189" s="31">
        <v>2</v>
      </c>
      <c r="C189" s="31">
        <v>6</v>
      </c>
      <c r="D189" s="31">
        <v>2</v>
      </c>
      <c r="E189" s="31">
        <v>45971</v>
      </c>
      <c r="F189" s="31">
        <v>46028</v>
      </c>
      <c r="G189" s="32">
        <v>0</v>
      </c>
      <c r="H189" s="31">
        <v>0</v>
      </c>
      <c r="I189" s="31">
        <v>0</v>
      </c>
      <c r="J189" s="31">
        <v>0</v>
      </c>
    </row>
    <row r="190" spans="1:10" x14ac:dyDescent="0.25">
      <c r="A190" s="35" t="s">
        <v>363</v>
      </c>
      <c r="B190" s="31">
        <v>2</v>
      </c>
      <c r="C190" s="31">
        <v>6</v>
      </c>
      <c r="D190" s="31">
        <v>2</v>
      </c>
      <c r="E190" s="31">
        <v>0</v>
      </c>
      <c r="F190" s="31">
        <v>0</v>
      </c>
      <c r="G190" s="32">
        <v>0</v>
      </c>
      <c r="H190" s="31">
        <v>0</v>
      </c>
      <c r="I190" s="31">
        <v>0</v>
      </c>
      <c r="J190" s="31">
        <v>0</v>
      </c>
    </row>
    <row r="191" spans="1:10" x14ac:dyDescent="0.25">
      <c r="A191" s="35" t="s">
        <v>180</v>
      </c>
      <c r="B191" s="31">
        <v>4</v>
      </c>
      <c r="C191" s="31">
        <v>9</v>
      </c>
      <c r="D191" s="31">
        <v>2</v>
      </c>
      <c r="E191" s="31">
        <v>46035</v>
      </c>
      <c r="F191" s="31">
        <v>0</v>
      </c>
      <c r="G191" s="32">
        <v>0</v>
      </c>
      <c r="H191" s="31">
        <v>0</v>
      </c>
      <c r="I191" s="31">
        <v>0</v>
      </c>
      <c r="J191" s="31">
        <v>0</v>
      </c>
    </row>
    <row r="192" spans="1:10" x14ac:dyDescent="0.25">
      <c r="A192" s="35" t="s">
        <v>243</v>
      </c>
      <c r="B192" s="31">
        <v>-1</v>
      </c>
      <c r="C192" s="31">
        <v>6</v>
      </c>
      <c r="D192" s="31">
        <v>2</v>
      </c>
      <c r="E192" s="31">
        <v>0</v>
      </c>
      <c r="F192" s="31">
        <v>0</v>
      </c>
      <c r="G192" s="32">
        <v>0</v>
      </c>
      <c r="H192" s="31">
        <v>45958</v>
      </c>
      <c r="I192" s="31">
        <v>0</v>
      </c>
      <c r="J192" s="31">
        <v>0</v>
      </c>
    </row>
    <row r="193" spans="1:10" x14ac:dyDescent="0.25">
      <c r="A193" s="35" t="s">
        <v>181</v>
      </c>
      <c r="B193" s="31">
        <v>3</v>
      </c>
      <c r="C193" s="31">
        <v>6</v>
      </c>
      <c r="D193" s="31">
        <v>2</v>
      </c>
      <c r="E193" s="31">
        <v>46062</v>
      </c>
      <c r="F193" s="31">
        <v>0</v>
      </c>
      <c r="G193" s="32">
        <v>0</v>
      </c>
      <c r="H193" s="31">
        <v>0</v>
      </c>
      <c r="I193" s="31">
        <v>0</v>
      </c>
      <c r="J193" s="31">
        <v>0</v>
      </c>
    </row>
    <row r="194" spans="1:10" x14ac:dyDescent="0.25">
      <c r="A194" s="35" t="s">
        <v>523</v>
      </c>
      <c r="B194" s="31">
        <v>3</v>
      </c>
      <c r="C194" s="31">
        <v>6</v>
      </c>
      <c r="D194" s="31">
        <v>2</v>
      </c>
      <c r="E194" s="31">
        <v>46027</v>
      </c>
      <c r="F194" s="31">
        <v>0</v>
      </c>
      <c r="G194" s="32">
        <v>0</v>
      </c>
      <c r="H194" s="31">
        <v>45959</v>
      </c>
      <c r="I194" s="31">
        <v>0</v>
      </c>
      <c r="J194" s="31">
        <v>0</v>
      </c>
    </row>
    <row r="195" spans="1:10" x14ac:dyDescent="0.25">
      <c r="A195" s="35" t="s">
        <v>183</v>
      </c>
      <c r="B195" s="31">
        <v>7</v>
      </c>
      <c r="C195" s="31">
        <v>12</v>
      </c>
      <c r="D195" s="31">
        <v>2</v>
      </c>
      <c r="E195" s="31">
        <v>0</v>
      </c>
      <c r="F195" s="31">
        <v>0</v>
      </c>
      <c r="G195" s="32">
        <v>0</v>
      </c>
      <c r="H195" s="31">
        <v>0</v>
      </c>
      <c r="I195" s="31">
        <v>46052</v>
      </c>
      <c r="J195" s="31">
        <v>0</v>
      </c>
    </row>
    <row r="196" spans="1:10" x14ac:dyDescent="0.25">
      <c r="A196" s="35" t="s">
        <v>248</v>
      </c>
      <c r="B196" s="31">
        <v>-1</v>
      </c>
      <c r="C196" s="31">
        <v>9</v>
      </c>
      <c r="D196" s="31">
        <v>4</v>
      </c>
      <c r="E196" s="31">
        <v>45958</v>
      </c>
      <c r="F196" s="31">
        <v>45958</v>
      </c>
      <c r="G196" s="32">
        <v>0</v>
      </c>
      <c r="H196" s="31">
        <v>0</v>
      </c>
      <c r="I196" s="31">
        <v>0</v>
      </c>
      <c r="J196" s="31">
        <v>0</v>
      </c>
    </row>
    <row r="197" spans="1:10" x14ac:dyDescent="0.25">
      <c r="A197" s="35" t="s">
        <v>185</v>
      </c>
      <c r="B197" s="31">
        <v>1</v>
      </c>
      <c r="C197" s="31">
        <v>12</v>
      </c>
      <c r="D197" s="31">
        <v>6</v>
      </c>
      <c r="E197" s="31">
        <v>45974</v>
      </c>
      <c r="F197" s="31">
        <v>0</v>
      </c>
      <c r="G197" s="32">
        <v>0</v>
      </c>
      <c r="H197" s="31">
        <v>0</v>
      </c>
      <c r="I197" s="31">
        <v>45999</v>
      </c>
      <c r="J197" s="31">
        <v>0</v>
      </c>
    </row>
    <row r="198" spans="1:10" x14ac:dyDescent="0.25">
      <c r="A198" s="35" t="s">
        <v>250</v>
      </c>
      <c r="B198" s="31">
        <v>2</v>
      </c>
      <c r="C198" s="31">
        <v>9</v>
      </c>
      <c r="D198" s="31">
        <v>2</v>
      </c>
      <c r="E198" s="31">
        <v>46031</v>
      </c>
      <c r="F198" s="31">
        <v>0</v>
      </c>
      <c r="G198" s="32">
        <v>0</v>
      </c>
      <c r="H198" s="31">
        <v>45958</v>
      </c>
      <c r="I198" s="31">
        <v>0</v>
      </c>
      <c r="J198" s="31">
        <v>0</v>
      </c>
    </row>
    <row r="199" spans="1:10" x14ac:dyDescent="0.25">
      <c r="A199" s="35" t="s">
        <v>186</v>
      </c>
      <c r="B199" s="31">
        <v>-1</v>
      </c>
      <c r="C199" s="31">
        <v>9</v>
      </c>
      <c r="D199" s="31">
        <v>7</v>
      </c>
      <c r="E199" s="31">
        <v>0</v>
      </c>
      <c r="F199" s="31">
        <v>0</v>
      </c>
      <c r="G199" s="32">
        <v>0</v>
      </c>
      <c r="H199" s="31">
        <v>46058</v>
      </c>
      <c r="I199" s="31">
        <v>0</v>
      </c>
      <c r="J199" s="31">
        <v>0</v>
      </c>
    </row>
    <row r="200" spans="1:10" x14ac:dyDescent="0.25">
      <c r="A200" s="35" t="s">
        <v>253</v>
      </c>
      <c r="B200" s="31">
        <v>-1</v>
      </c>
      <c r="C200" s="31">
        <v>12</v>
      </c>
      <c r="D200" s="31">
        <v>4</v>
      </c>
      <c r="E200" s="31">
        <v>45958</v>
      </c>
      <c r="F200" s="31">
        <v>0</v>
      </c>
      <c r="G200" s="32">
        <v>0</v>
      </c>
      <c r="H200" s="31">
        <v>0</v>
      </c>
      <c r="I200" s="31">
        <v>0</v>
      </c>
      <c r="J200" s="31">
        <v>0</v>
      </c>
    </row>
    <row r="201" spans="1:10" x14ac:dyDescent="0.25">
      <c r="A201" s="35" t="s">
        <v>101</v>
      </c>
      <c r="B201" s="31">
        <v>0</v>
      </c>
      <c r="C201" s="31">
        <v>9</v>
      </c>
      <c r="D201" s="31">
        <v>4</v>
      </c>
      <c r="E201" s="31">
        <v>45958</v>
      </c>
      <c r="F201" s="31">
        <v>45959</v>
      </c>
      <c r="G201" s="32">
        <v>0</v>
      </c>
      <c r="H201" s="31">
        <v>0</v>
      </c>
      <c r="I201" s="31">
        <v>0</v>
      </c>
      <c r="J201" s="31">
        <v>0</v>
      </c>
    </row>
    <row r="202" spans="1:10" x14ac:dyDescent="0.25">
      <c r="A202" s="35" t="s">
        <v>463</v>
      </c>
      <c r="B202" s="31">
        <v>2</v>
      </c>
      <c r="C202" s="31">
        <v>9</v>
      </c>
      <c r="D202" s="31">
        <v>2</v>
      </c>
      <c r="E202" s="31">
        <v>46050</v>
      </c>
      <c r="F202" s="31">
        <v>0</v>
      </c>
      <c r="G202" s="32">
        <v>0</v>
      </c>
      <c r="H202" s="31">
        <v>45958</v>
      </c>
      <c r="I202" s="31">
        <v>0</v>
      </c>
      <c r="J202" s="31">
        <v>0</v>
      </c>
    </row>
    <row r="203" spans="1:10" x14ac:dyDescent="0.25">
      <c r="A203" s="35" t="s">
        <v>515</v>
      </c>
      <c r="B203" s="31">
        <v>5</v>
      </c>
      <c r="C203" s="31">
        <v>9</v>
      </c>
      <c r="D203" s="31">
        <v>2</v>
      </c>
      <c r="E203" s="31">
        <v>45959</v>
      </c>
      <c r="F203" s="31">
        <v>46007</v>
      </c>
      <c r="G203" s="32">
        <v>0</v>
      </c>
      <c r="H203" s="31">
        <v>0</v>
      </c>
      <c r="I203" s="31">
        <v>0</v>
      </c>
      <c r="J203" s="31">
        <v>0</v>
      </c>
    </row>
    <row r="204" spans="1:10" x14ac:dyDescent="0.25">
      <c r="A204" s="35" t="s">
        <v>367</v>
      </c>
      <c r="B204" s="31">
        <v>1</v>
      </c>
      <c r="C204" s="31">
        <v>12</v>
      </c>
      <c r="D204" s="31">
        <v>4</v>
      </c>
      <c r="E204" s="31">
        <v>46050</v>
      </c>
      <c r="F204" s="31">
        <v>46050</v>
      </c>
      <c r="G204" s="32">
        <v>0</v>
      </c>
      <c r="H204" s="31">
        <v>0</v>
      </c>
      <c r="I204" s="31">
        <v>46051</v>
      </c>
      <c r="J204" s="31">
        <v>0</v>
      </c>
    </row>
    <row r="205" spans="1:10" x14ac:dyDescent="0.25">
      <c r="A205" s="35" t="s">
        <v>75</v>
      </c>
      <c r="B205" s="31">
        <v>-1</v>
      </c>
      <c r="C205" s="31">
        <v>6</v>
      </c>
      <c r="D205" s="31">
        <v>2</v>
      </c>
      <c r="E205" s="31">
        <v>0</v>
      </c>
      <c r="F205" s="31">
        <v>0</v>
      </c>
      <c r="G205" s="32">
        <v>0</v>
      </c>
      <c r="H205" s="31">
        <v>45957</v>
      </c>
      <c r="I205" s="31">
        <v>0</v>
      </c>
      <c r="J205" s="31">
        <v>0</v>
      </c>
    </row>
    <row r="206" spans="1:10" x14ac:dyDescent="0.25">
      <c r="A206" s="35" t="s">
        <v>467</v>
      </c>
      <c r="B206" s="31">
        <v>5</v>
      </c>
      <c r="C206" s="31">
        <v>12</v>
      </c>
      <c r="D206" s="31">
        <v>2</v>
      </c>
      <c r="E206" s="31">
        <v>0</v>
      </c>
      <c r="F206" s="31">
        <v>0</v>
      </c>
      <c r="G206" s="32">
        <v>0</v>
      </c>
      <c r="H206" s="31">
        <v>45958</v>
      </c>
      <c r="I206" s="31">
        <v>0</v>
      </c>
      <c r="J206" s="31">
        <v>0</v>
      </c>
    </row>
    <row r="207" spans="1:10" x14ac:dyDescent="0.25">
      <c r="A207" s="35" t="s">
        <v>187</v>
      </c>
      <c r="B207" s="31">
        <v>4</v>
      </c>
      <c r="C207" s="31">
        <v>3</v>
      </c>
      <c r="D207" s="31">
        <v>2</v>
      </c>
      <c r="E207" s="31">
        <v>0</v>
      </c>
      <c r="F207" s="31">
        <v>0</v>
      </c>
      <c r="G207" s="32">
        <v>0</v>
      </c>
      <c r="H207" s="31">
        <v>0</v>
      </c>
      <c r="I207" s="31">
        <v>0</v>
      </c>
      <c r="J207" s="31">
        <v>0</v>
      </c>
    </row>
    <row r="208" spans="1:10" x14ac:dyDescent="0.25">
      <c r="A208" s="35" t="s">
        <v>128</v>
      </c>
      <c r="B208" s="31">
        <v>5</v>
      </c>
      <c r="C208" s="31">
        <v>12</v>
      </c>
      <c r="D208" s="31">
        <v>2</v>
      </c>
      <c r="E208" s="31">
        <v>45959</v>
      </c>
      <c r="F208" s="31">
        <v>0</v>
      </c>
      <c r="G208" s="32">
        <v>0</v>
      </c>
      <c r="H208" s="31">
        <v>0</v>
      </c>
      <c r="I208" s="31">
        <v>0</v>
      </c>
      <c r="J208" s="31">
        <v>0</v>
      </c>
    </row>
    <row r="209" spans="1:10" x14ac:dyDescent="0.25">
      <c r="A209" s="35" t="s">
        <v>89</v>
      </c>
      <c r="B209" s="31">
        <v>-1</v>
      </c>
      <c r="C209" s="31">
        <v>6</v>
      </c>
      <c r="D209" s="31">
        <v>6</v>
      </c>
      <c r="E209" s="31">
        <v>0</v>
      </c>
      <c r="F209" s="31">
        <v>0</v>
      </c>
      <c r="G209" s="32">
        <v>0</v>
      </c>
      <c r="H209" s="31">
        <v>46027</v>
      </c>
      <c r="I209" s="31">
        <v>0</v>
      </c>
      <c r="J209" s="31">
        <v>0</v>
      </c>
    </row>
    <row r="210" spans="1:10" x14ac:dyDescent="0.25">
      <c r="A210" s="35" t="s">
        <v>475</v>
      </c>
      <c r="B210" s="31">
        <v>5</v>
      </c>
      <c r="C210" s="31">
        <v>9</v>
      </c>
      <c r="D210" s="31">
        <v>2</v>
      </c>
      <c r="E210" s="31">
        <v>0</v>
      </c>
      <c r="F210" s="31">
        <v>0</v>
      </c>
      <c r="G210" s="32">
        <v>0</v>
      </c>
      <c r="H210" s="31">
        <v>45958</v>
      </c>
      <c r="I210" s="31">
        <v>0</v>
      </c>
      <c r="J210" s="31">
        <v>0</v>
      </c>
    </row>
    <row r="211" spans="1:10" x14ac:dyDescent="0.25">
      <c r="A211" s="35" t="s">
        <v>124</v>
      </c>
      <c r="B211" s="31">
        <v>-1</v>
      </c>
      <c r="C211" s="31">
        <v>12</v>
      </c>
      <c r="D211" s="31">
        <v>7</v>
      </c>
      <c r="E211" s="31">
        <v>0</v>
      </c>
      <c r="F211" s="31">
        <v>0</v>
      </c>
      <c r="G211" s="32">
        <v>0</v>
      </c>
      <c r="H211" s="31">
        <v>0</v>
      </c>
      <c r="I211" s="31">
        <v>0</v>
      </c>
      <c r="J211" s="31">
        <v>0</v>
      </c>
    </row>
    <row r="212" spans="1:10" x14ac:dyDescent="0.25">
      <c r="A212" s="35" t="s">
        <v>85</v>
      </c>
      <c r="B212" s="31">
        <v>-1</v>
      </c>
      <c r="C212" s="31">
        <v>3</v>
      </c>
      <c r="D212" s="31">
        <v>2</v>
      </c>
      <c r="E212" s="31">
        <v>0</v>
      </c>
      <c r="F212" s="31">
        <v>0</v>
      </c>
      <c r="G212" s="32">
        <v>0</v>
      </c>
      <c r="H212" s="31">
        <v>45957</v>
      </c>
      <c r="I212" s="31">
        <v>0</v>
      </c>
      <c r="J212" s="31">
        <v>46029</v>
      </c>
    </row>
    <row r="213" spans="1:10" x14ac:dyDescent="0.25">
      <c r="A213" s="35" t="s">
        <v>437</v>
      </c>
      <c r="B213" s="31">
        <v>1</v>
      </c>
      <c r="C213" s="31">
        <v>6</v>
      </c>
      <c r="D213" s="31">
        <v>4</v>
      </c>
      <c r="E213" s="31">
        <v>45994</v>
      </c>
      <c r="F213" s="31">
        <v>0</v>
      </c>
      <c r="G213" s="32">
        <v>0</v>
      </c>
      <c r="H213" s="31">
        <v>45959</v>
      </c>
      <c r="I213" s="31">
        <v>46038</v>
      </c>
      <c r="J213" s="31">
        <v>0</v>
      </c>
    </row>
    <row r="214" spans="1:10" x14ac:dyDescent="0.25">
      <c r="A214" s="35" t="s">
        <v>369</v>
      </c>
      <c r="B214" s="31">
        <v>1</v>
      </c>
      <c r="C214" s="31">
        <v>6</v>
      </c>
      <c r="D214" s="31">
        <v>4</v>
      </c>
      <c r="E214" s="31">
        <v>45946</v>
      </c>
      <c r="F214" s="31">
        <v>45946</v>
      </c>
      <c r="G214" s="32">
        <v>0</v>
      </c>
      <c r="H214" s="31">
        <v>0</v>
      </c>
      <c r="I214" s="31">
        <v>46020</v>
      </c>
      <c r="J214" s="31">
        <v>0</v>
      </c>
    </row>
    <row r="215" spans="1:10" x14ac:dyDescent="0.25">
      <c r="A215" s="35" t="s">
        <v>439</v>
      </c>
      <c r="B215" s="31">
        <v>5</v>
      </c>
      <c r="C215" s="31">
        <v>3</v>
      </c>
      <c r="D215" s="31">
        <v>2</v>
      </c>
      <c r="E215" s="31">
        <v>0</v>
      </c>
      <c r="F215" s="31">
        <v>0</v>
      </c>
      <c r="G215" s="32">
        <v>0</v>
      </c>
      <c r="H215" s="31">
        <v>45958</v>
      </c>
      <c r="I215" s="31">
        <v>46057</v>
      </c>
      <c r="J215" s="31">
        <v>0</v>
      </c>
    </row>
    <row r="216" spans="1:10" x14ac:dyDescent="0.25">
      <c r="A216" s="35" t="s">
        <v>256</v>
      </c>
      <c r="B216" s="31">
        <v>5</v>
      </c>
      <c r="C216" s="31">
        <v>9</v>
      </c>
      <c r="D216" s="31">
        <v>4</v>
      </c>
      <c r="E216" s="31">
        <v>46045</v>
      </c>
      <c r="F216" s="31">
        <v>0</v>
      </c>
      <c r="G216" s="32">
        <v>0</v>
      </c>
      <c r="H216" s="31">
        <v>0</v>
      </c>
      <c r="I216" s="31">
        <v>0</v>
      </c>
      <c r="J216" s="31">
        <v>0</v>
      </c>
    </row>
    <row r="217" spans="1:10" x14ac:dyDescent="0.25">
      <c r="A217" s="35" t="s">
        <v>358</v>
      </c>
      <c r="B217" s="31">
        <v>5</v>
      </c>
      <c r="C217" s="31">
        <v>6</v>
      </c>
      <c r="D217" s="31">
        <v>2</v>
      </c>
      <c r="E217" s="31">
        <v>46051</v>
      </c>
      <c r="F217" s="31">
        <v>46035</v>
      </c>
      <c r="G217" s="32">
        <v>0</v>
      </c>
      <c r="H217" s="31">
        <v>0</v>
      </c>
      <c r="I217" s="31">
        <v>0</v>
      </c>
      <c r="J217" s="31">
        <v>0</v>
      </c>
    </row>
    <row r="218" spans="1:10" x14ac:dyDescent="0.25">
      <c r="A218" s="35" t="s">
        <v>370</v>
      </c>
      <c r="B218" s="31">
        <v>3</v>
      </c>
      <c r="C218" s="31">
        <v>9</v>
      </c>
      <c r="D218" s="31">
        <v>6</v>
      </c>
      <c r="E218" s="31">
        <v>46003</v>
      </c>
      <c r="F218" s="31">
        <v>45946</v>
      </c>
      <c r="G218" s="32">
        <v>0</v>
      </c>
      <c r="H218" s="31">
        <v>0</v>
      </c>
      <c r="I218" s="31">
        <v>46049</v>
      </c>
      <c r="J218" s="31">
        <v>0</v>
      </c>
    </row>
    <row r="219" spans="1:10" x14ac:dyDescent="0.25">
      <c r="A219" s="35" t="s">
        <v>188</v>
      </c>
      <c r="B219" s="31">
        <v>7</v>
      </c>
      <c r="C219" s="31">
        <v>9</v>
      </c>
      <c r="D219" s="31">
        <v>2</v>
      </c>
      <c r="E219" s="31">
        <v>46003</v>
      </c>
      <c r="F219" s="31">
        <v>46010</v>
      </c>
      <c r="G219" s="32">
        <v>0</v>
      </c>
      <c r="H219" s="31">
        <v>0</v>
      </c>
      <c r="I219" s="31">
        <v>46052</v>
      </c>
      <c r="J219" s="31">
        <v>0</v>
      </c>
    </row>
    <row r="220" spans="1:10" x14ac:dyDescent="0.25">
      <c r="A220" s="35" t="s">
        <v>481</v>
      </c>
      <c r="B220" s="31">
        <v>5</v>
      </c>
      <c r="C220" s="31">
        <v>6</v>
      </c>
      <c r="D220" s="31">
        <v>2</v>
      </c>
      <c r="E220" s="31">
        <v>46048</v>
      </c>
      <c r="F220" s="31">
        <v>0</v>
      </c>
      <c r="G220" s="32">
        <v>0</v>
      </c>
      <c r="H220" s="31">
        <v>45958</v>
      </c>
      <c r="I220" s="31">
        <v>46052</v>
      </c>
      <c r="J220" s="31">
        <v>0</v>
      </c>
    </row>
    <row r="221" spans="1:10" x14ac:dyDescent="0.25">
      <c r="A221" s="35" t="s">
        <v>189</v>
      </c>
      <c r="B221" s="31">
        <v>7</v>
      </c>
      <c r="C221" s="31">
        <v>9</v>
      </c>
      <c r="D221" s="31">
        <v>2</v>
      </c>
      <c r="E221" s="31">
        <v>46003</v>
      </c>
      <c r="F221" s="31">
        <v>46003</v>
      </c>
      <c r="G221" s="32">
        <v>0</v>
      </c>
      <c r="H221" s="31">
        <v>0</v>
      </c>
      <c r="I221" s="31">
        <v>46052</v>
      </c>
      <c r="J221" s="31">
        <v>0</v>
      </c>
    </row>
    <row r="222" spans="1:10" x14ac:dyDescent="0.25">
      <c r="A222" s="35" t="s">
        <v>258</v>
      </c>
      <c r="B222" s="31">
        <v>1</v>
      </c>
      <c r="C222" s="31">
        <v>9</v>
      </c>
      <c r="D222" s="31">
        <v>2</v>
      </c>
      <c r="E222" s="31">
        <v>45973</v>
      </c>
      <c r="F222" s="31">
        <v>0</v>
      </c>
      <c r="G222" s="32">
        <v>0</v>
      </c>
      <c r="H222" s="31">
        <v>0</v>
      </c>
      <c r="I222" s="31">
        <v>0</v>
      </c>
      <c r="J222" s="31">
        <v>0</v>
      </c>
    </row>
    <row r="223" spans="1:10" x14ac:dyDescent="0.25">
      <c r="A223" s="35" t="s">
        <v>190</v>
      </c>
      <c r="B223" s="31">
        <v>3</v>
      </c>
      <c r="C223" s="31">
        <v>6</v>
      </c>
      <c r="D223" s="31">
        <v>2</v>
      </c>
      <c r="E223" s="31">
        <v>46014</v>
      </c>
      <c r="F223" s="31">
        <v>46035</v>
      </c>
      <c r="G223" s="32">
        <v>0</v>
      </c>
      <c r="H223" s="31">
        <v>0</v>
      </c>
      <c r="I223" s="31">
        <v>46052</v>
      </c>
      <c r="J223" s="31">
        <v>0</v>
      </c>
    </row>
    <row r="224" spans="1:10" x14ac:dyDescent="0.25">
      <c r="A224" s="35" t="s">
        <v>260</v>
      </c>
      <c r="B224" s="31">
        <v>-1</v>
      </c>
      <c r="C224" s="31">
        <v>12</v>
      </c>
      <c r="D224" s="31">
        <v>4</v>
      </c>
      <c r="E224" s="31">
        <v>45958</v>
      </c>
      <c r="F224" s="31">
        <v>0</v>
      </c>
      <c r="G224" s="32">
        <v>0</v>
      </c>
      <c r="H224" s="31">
        <v>45980</v>
      </c>
      <c r="I224" s="31">
        <v>0</v>
      </c>
      <c r="J224" s="31">
        <v>0</v>
      </c>
    </row>
    <row r="225" spans="1:10" x14ac:dyDescent="0.25">
      <c r="A225" s="35" t="s">
        <v>192</v>
      </c>
      <c r="B225" s="31">
        <v>3</v>
      </c>
      <c r="C225" s="31">
        <v>6</v>
      </c>
      <c r="D225" s="31">
        <v>2</v>
      </c>
      <c r="E225" s="31">
        <v>46014</v>
      </c>
      <c r="F225" s="31">
        <v>46035</v>
      </c>
      <c r="G225" s="32">
        <v>0</v>
      </c>
      <c r="H225" s="31">
        <v>0</v>
      </c>
      <c r="I225" s="31">
        <v>46052</v>
      </c>
      <c r="J225" s="31">
        <v>0</v>
      </c>
    </row>
    <row r="226" spans="1:10" x14ac:dyDescent="0.25">
      <c r="A226" s="35" t="s">
        <v>262</v>
      </c>
      <c r="B226" s="31">
        <v>5</v>
      </c>
      <c r="C226" s="31">
        <v>12</v>
      </c>
      <c r="D226" s="31">
        <v>2</v>
      </c>
      <c r="E226" s="31">
        <v>45958</v>
      </c>
      <c r="F226" s="31">
        <v>0</v>
      </c>
      <c r="G226" s="32">
        <v>0</v>
      </c>
      <c r="H226" s="31">
        <v>45964</v>
      </c>
      <c r="I226" s="31">
        <v>0</v>
      </c>
      <c r="J226" s="31">
        <v>0</v>
      </c>
    </row>
    <row r="227" spans="1:10" x14ac:dyDescent="0.25">
      <c r="A227" s="35" t="s">
        <v>373</v>
      </c>
      <c r="B227" s="31">
        <v>6</v>
      </c>
      <c r="C227" s="31">
        <v>12</v>
      </c>
      <c r="D227" s="31">
        <v>2</v>
      </c>
      <c r="E227" s="31">
        <v>0</v>
      </c>
      <c r="F227" s="31">
        <v>0</v>
      </c>
      <c r="G227" s="32">
        <v>0</v>
      </c>
      <c r="H227" s="31">
        <v>46035</v>
      </c>
      <c r="I227" s="31">
        <v>0</v>
      </c>
      <c r="J227" s="31">
        <v>0</v>
      </c>
    </row>
    <row r="228" spans="1:10" x14ac:dyDescent="0.25">
      <c r="A228" s="35" t="s">
        <v>395</v>
      </c>
      <c r="B228" s="31">
        <v>3</v>
      </c>
      <c r="C228" s="31">
        <v>3</v>
      </c>
      <c r="D228" s="31">
        <v>2</v>
      </c>
      <c r="E228" s="31">
        <v>0</v>
      </c>
      <c r="F228" s="31">
        <v>0</v>
      </c>
      <c r="G228" s="32">
        <v>0</v>
      </c>
      <c r="H228" s="31">
        <v>45958</v>
      </c>
      <c r="I228" s="31">
        <v>0</v>
      </c>
      <c r="J228" s="31">
        <v>46021</v>
      </c>
    </row>
    <row r="229" spans="1:10" x14ac:dyDescent="0.25">
      <c r="A229" s="35" t="s">
        <v>264</v>
      </c>
      <c r="B229" s="31">
        <v>6</v>
      </c>
      <c r="C229" s="31">
        <v>12</v>
      </c>
      <c r="D229" s="31">
        <v>2</v>
      </c>
      <c r="E229" s="31">
        <v>45958</v>
      </c>
      <c r="F229" s="31">
        <v>46029</v>
      </c>
      <c r="G229" s="32">
        <v>0</v>
      </c>
      <c r="H229" s="31">
        <v>0</v>
      </c>
      <c r="I229" s="31">
        <v>0</v>
      </c>
      <c r="J229" s="31">
        <v>0</v>
      </c>
    </row>
    <row r="230" spans="1:10" x14ac:dyDescent="0.25">
      <c r="A230" s="35" t="s">
        <v>266</v>
      </c>
      <c r="B230" s="31">
        <v>1</v>
      </c>
      <c r="C230" s="31">
        <v>9</v>
      </c>
      <c r="D230" s="31">
        <v>2</v>
      </c>
      <c r="E230" s="31">
        <v>46062</v>
      </c>
      <c r="F230" s="31">
        <v>0</v>
      </c>
      <c r="G230" s="32">
        <v>0</v>
      </c>
      <c r="H230" s="31">
        <v>45958</v>
      </c>
      <c r="I230" s="31">
        <v>0</v>
      </c>
      <c r="J230" s="31">
        <v>0</v>
      </c>
    </row>
    <row r="231" spans="1:10" x14ac:dyDescent="0.25">
      <c r="A231" s="35" t="s">
        <v>83</v>
      </c>
      <c r="B231" s="31">
        <v>-1</v>
      </c>
      <c r="C231" s="31">
        <v>6</v>
      </c>
      <c r="D231" s="31">
        <v>2</v>
      </c>
      <c r="E231" s="31">
        <v>0</v>
      </c>
      <c r="F231" s="31">
        <v>0</v>
      </c>
      <c r="G231" s="32">
        <v>0</v>
      </c>
      <c r="H231" s="31">
        <v>45958</v>
      </c>
      <c r="I231" s="31">
        <v>0</v>
      </c>
      <c r="J231" s="31">
        <v>46020</v>
      </c>
    </row>
    <row r="232" spans="1:10" x14ac:dyDescent="0.25">
      <c r="A232" s="35" t="s">
        <v>268</v>
      </c>
      <c r="B232" s="31">
        <v>2</v>
      </c>
      <c r="C232" s="31">
        <v>9</v>
      </c>
      <c r="D232" s="31">
        <v>2</v>
      </c>
      <c r="E232" s="31">
        <v>46031</v>
      </c>
      <c r="F232" s="31">
        <v>0</v>
      </c>
      <c r="G232" s="32">
        <v>0</v>
      </c>
      <c r="H232" s="31">
        <v>45958</v>
      </c>
      <c r="I232" s="31">
        <v>0</v>
      </c>
      <c r="J232" s="31">
        <v>0</v>
      </c>
    </row>
    <row r="233" spans="1:10" x14ac:dyDescent="0.25">
      <c r="A233" s="35" t="s">
        <v>485</v>
      </c>
      <c r="B233" s="31">
        <v>0</v>
      </c>
      <c r="C233" s="31">
        <v>6</v>
      </c>
      <c r="D233" s="31">
        <v>2</v>
      </c>
      <c r="E233" s="31">
        <v>46015</v>
      </c>
      <c r="F233" s="31">
        <v>0</v>
      </c>
      <c r="G233" s="32">
        <v>0</v>
      </c>
      <c r="H233" s="31">
        <v>0</v>
      </c>
      <c r="I233" s="31">
        <v>0</v>
      </c>
      <c r="J233" s="31">
        <v>0</v>
      </c>
    </row>
    <row r="234" spans="1:10" x14ac:dyDescent="0.25">
      <c r="A234" s="35" t="s">
        <v>193</v>
      </c>
      <c r="B234" s="31">
        <v>2</v>
      </c>
      <c r="C234" s="31">
        <v>6</v>
      </c>
      <c r="D234" s="31">
        <v>2</v>
      </c>
      <c r="E234" s="31">
        <v>46063</v>
      </c>
      <c r="F234" s="31">
        <v>0</v>
      </c>
      <c r="G234" s="32">
        <v>0</v>
      </c>
      <c r="H234" s="31">
        <v>45958</v>
      </c>
      <c r="I234" s="31">
        <v>0</v>
      </c>
      <c r="J234" s="31">
        <v>0</v>
      </c>
    </row>
    <row r="235" spans="1:10" x14ac:dyDescent="0.25">
      <c r="A235" s="35" t="s">
        <v>267</v>
      </c>
      <c r="B235" s="31">
        <v>-1</v>
      </c>
      <c r="C235" s="31">
        <v>12</v>
      </c>
      <c r="D235" s="31">
        <v>7</v>
      </c>
      <c r="E235" s="31">
        <v>45958</v>
      </c>
      <c r="F235" s="31">
        <v>45958</v>
      </c>
      <c r="G235" s="32">
        <v>0</v>
      </c>
      <c r="H235" s="31">
        <v>0</v>
      </c>
      <c r="I235" s="31">
        <v>0</v>
      </c>
      <c r="J235" s="31">
        <v>0</v>
      </c>
    </row>
    <row r="236" spans="1:10" x14ac:dyDescent="0.25">
      <c r="A236" s="35" t="s">
        <v>194</v>
      </c>
      <c r="B236" s="31">
        <v>1</v>
      </c>
      <c r="C236" s="31">
        <v>6</v>
      </c>
      <c r="D236" s="31">
        <v>2</v>
      </c>
      <c r="E236" s="31">
        <v>46050</v>
      </c>
      <c r="F236" s="31">
        <v>46043</v>
      </c>
      <c r="G236" s="32">
        <v>0</v>
      </c>
      <c r="H236" s="31">
        <v>0</v>
      </c>
      <c r="I236" s="31">
        <v>0</v>
      </c>
      <c r="J236" s="31">
        <v>0</v>
      </c>
    </row>
    <row r="237" spans="1:10" x14ac:dyDescent="0.25">
      <c r="A237" s="35" t="s">
        <v>483</v>
      </c>
      <c r="B237" s="31">
        <v>1</v>
      </c>
      <c r="C237" s="31">
        <v>6</v>
      </c>
      <c r="D237" s="31">
        <v>2</v>
      </c>
      <c r="E237" s="31">
        <v>46044</v>
      </c>
      <c r="F237" s="31">
        <v>0</v>
      </c>
      <c r="G237" s="32">
        <v>0</v>
      </c>
      <c r="H237" s="31">
        <v>45958</v>
      </c>
      <c r="I237" s="31">
        <v>0</v>
      </c>
      <c r="J237" s="31">
        <v>0</v>
      </c>
    </row>
    <row r="238" spans="1:10" x14ac:dyDescent="0.25">
      <c r="A238" s="35" t="s">
        <v>195</v>
      </c>
      <c r="B238" s="31">
        <v>7</v>
      </c>
      <c r="C238" s="31">
        <v>9</v>
      </c>
      <c r="D238" s="31">
        <v>2</v>
      </c>
      <c r="E238" s="31">
        <v>45996</v>
      </c>
      <c r="F238" s="31">
        <v>0</v>
      </c>
      <c r="G238" s="32">
        <v>0</v>
      </c>
      <c r="H238" s="31">
        <v>46007</v>
      </c>
      <c r="I238" s="31">
        <v>46055</v>
      </c>
      <c r="J238" s="31">
        <v>0</v>
      </c>
    </row>
    <row r="239" spans="1:10" x14ac:dyDescent="0.25">
      <c r="A239" s="35" t="s">
        <v>113</v>
      </c>
      <c r="B239" s="31">
        <v>-1</v>
      </c>
      <c r="C239" s="31">
        <v>9</v>
      </c>
      <c r="D239" s="31">
        <v>7</v>
      </c>
      <c r="E239" s="31">
        <v>0</v>
      </c>
      <c r="F239" s="31">
        <v>0</v>
      </c>
      <c r="G239" s="32">
        <v>0</v>
      </c>
      <c r="H239" s="31">
        <v>0</v>
      </c>
      <c r="I239" s="31">
        <v>0</v>
      </c>
      <c r="J239" s="31">
        <v>0</v>
      </c>
    </row>
    <row r="240" spans="1:10" x14ac:dyDescent="0.25">
      <c r="A240" s="35" t="s">
        <v>196</v>
      </c>
      <c r="B240" s="31">
        <v>2</v>
      </c>
      <c r="C240" s="31">
        <v>9</v>
      </c>
      <c r="D240" s="31">
        <v>2</v>
      </c>
      <c r="E240" s="31">
        <v>46063</v>
      </c>
      <c r="F240" s="31">
        <v>0</v>
      </c>
      <c r="G240" s="32">
        <v>0</v>
      </c>
      <c r="H240" s="31">
        <v>0</v>
      </c>
      <c r="I240" s="31">
        <v>0</v>
      </c>
      <c r="J240" s="31">
        <v>0</v>
      </c>
    </row>
    <row r="241" spans="1:10" x14ac:dyDescent="0.25">
      <c r="A241" s="35" t="s">
        <v>269</v>
      </c>
      <c r="B241" s="31">
        <v>-5</v>
      </c>
      <c r="C241" s="31">
        <v>3</v>
      </c>
      <c r="D241" s="31">
        <v>2</v>
      </c>
      <c r="E241" s="31">
        <v>45958</v>
      </c>
      <c r="F241" s="31">
        <v>0</v>
      </c>
      <c r="G241" s="32">
        <v>0</v>
      </c>
      <c r="H241" s="31">
        <v>45958</v>
      </c>
      <c r="I241" s="31">
        <v>0</v>
      </c>
      <c r="J241" s="31">
        <v>0</v>
      </c>
    </row>
    <row r="242" spans="1:10" x14ac:dyDescent="0.25">
      <c r="A242" s="35" t="s">
        <v>516</v>
      </c>
      <c r="B242" s="31">
        <v>7</v>
      </c>
      <c r="C242" s="31">
        <v>6</v>
      </c>
      <c r="D242" s="31">
        <v>4</v>
      </c>
      <c r="E242" s="31">
        <v>45960</v>
      </c>
      <c r="F242" s="31">
        <v>0</v>
      </c>
      <c r="G242" s="32">
        <v>0</v>
      </c>
      <c r="H242" s="31">
        <v>0</v>
      </c>
      <c r="I242" s="31">
        <v>0</v>
      </c>
      <c r="J242" s="31">
        <v>0</v>
      </c>
    </row>
    <row r="243" spans="1:10" x14ac:dyDescent="0.25">
      <c r="A243" s="35" t="s">
        <v>376</v>
      </c>
      <c r="B243" s="31">
        <v>7</v>
      </c>
      <c r="C243" s="31">
        <v>9</v>
      </c>
      <c r="D243" s="31">
        <v>4</v>
      </c>
      <c r="E243" s="31">
        <v>46051</v>
      </c>
      <c r="F243" s="31">
        <v>46051</v>
      </c>
      <c r="G243" s="32">
        <v>0</v>
      </c>
      <c r="H243" s="31">
        <v>0</v>
      </c>
      <c r="I243" s="31">
        <v>46052</v>
      </c>
      <c r="J243" s="31">
        <v>0</v>
      </c>
    </row>
    <row r="244" spans="1:10" x14ac:dyDescent="0.25">
      <c r="A244" s="35" t="s">
        <v>197</v>
      </c>
      <c r="B244" s="31">
        <v>-1</v>
      </c>
      <c r="C244" s="31">
        <v>12</v>
      </c>
      <c r="D244" s="31">
        <v>5</v>
      </c>
      <c r="E244" s="31">
        <v>0</v>
      </c>
      <c r="F244" s="31">
        <v>0</v>
      </c>
      <c r="G244" s="32">
        <v>0</v>
      </c>
      <c r="H244" s="31">
        <v>46057</v>
      </c>
      <c r="I244" s="31">
        <v>0</v>
      </c>
      <c r="J244" s="31">
        <v>0</v>
      </c>
    </row>
    <row r="245" spans="1:10" x14ac:dyDescent="0.25">
      <c r="A245" s="35" t="s">
        <v>272</v>
      </c>
      <c r="B245" s="31">
        <v>7</v>
      </c>
      <c r="C245" s="31">
        <v>9</v>
      </c>
      <c r="D245" s="31">
        <v>2</v>
      </c>
      <c r="E245" s="31">
        <v>46003</v>
      </c>
      <c r="F245" s="31">
        <v>46003</v>
      </c>
      <c r="G245" s="32">
        <v>0</v>
      </c>
      <c r="H245" s="31">
        <v>0</v>
      </c>
      <c r="I245" s="31">
        <v>46052</v>
      </c>
      <c r="J245" s="31">
        <v>0</v>
      </c>
    </row>
    <row r="246" spans="1:10" x14ac:dyDescent="0.25">
      <c r="A246" s="35" t="s">
        <v>517</v>
      </c>
      <c r="B246" s="31">
        <v>3</v>
      </c>
      <c r="C246" s="31">
        <v>9</v>
      </c>
      <c r="D246" s="31">
        <v>2</v>
      </c>
      <c r="E246" s="31">
        <v>45959</v>
      </c>
      <c r="F246" s="31">
        <v>45959</v>
      </c>
      <c r="G246" s="32">
        <v>0</v>
      </c>
      <c r="H246" s="31">
        <v>0</v>
      </c>
      <c r="I246" s="31">
        <v>0</v>
      </c>
      <c r="J246" s="31">
        <v>0</v>
      </c>
    </row>
    <row r="247" spans="1:10" x14ac:dyDescent="0.25">
      <c r="A247" s="35" t="s">
        <v>276</v>
      </c>
      <c r="B247" s="31">
        <v>7</v>
      </c>
      <c r="C247" s="31">
        <v>9</v>
      </c>
      <c r="D247" s="31">
        <v>4</v>
      </c>
      <c r="E247" s="31">
        <v>46051</v>
      </c>
      <c r="F247" s="31">
        <v>46051</v>
      </c>
      <c r="G247" s="32">
        <v>0</v>
      </c>
      <c r="H247" s="31">
        <v>0</v>
      </c>
      <c r="I247" s="31">
        <v>46052</v>
      </c>
      <c r="J247" s="31">
        <v>0</v>
      </c>
    </row>
    <row r="248" spans="1:10" x14ac:dyDescent="0.25">
      <c r="A248" s="35" t="s">
        <v>360</v>
      </c>
      <c r="B248" s="31">
        <v>5</v>
      </c>
      <c r="C248" s="31">
        <v>6</v>
      </c>
      <c r="D248" s="31">
        <v>2</v>
      </c>
      <c r="E248" s="31">
        <v>46028</v>
      </c>
      <c r="F248" s="31">
        <v>0</v>
      </c>
      <c r="G248" s="32">
        <v>0</v>
      </c>
      <c r="H248" s="31">
        <v>0</v>
      </c>
      <c r="I248" s="31">
        <v>46020</v>
      </c>
      <c r="J248" s="31">
        <v>0</v>
      </c>
    </row>
    <row r="249" spans="1:10" x14ac:dyDescent="0.25">
      <c r="A249" s="35" t="s">
        <v>278</v>
      </c>
      <c r="B249" s="31">
        <v>5</v>
      </c>
      <c r="C249" s="31">
        <v>12</v>
      </c>
      <c r="D249" s="31">
        <v>2</v>
      </c>
      <c r="E249" s="31">
        <v>45959</v>
      </c>
      <c r="F249" s="31">
        <v>45996</v>
      </c>
      <c r="G249" s="32">
        <v>0</v>
      </c>
      <c r="H249" s="31">
        <v>0</v>
      </c>
      <c r="I249" s="31">
        <v>0</v>
      </c>
      <c r="J249" s="31">
        <v>0</v>
      </c>
    </row>
    <row r="250" spans="1:10" x14ac:dyDescent="0.25">
      <c r="A250" s="35" t="s">
        <v>518</v>
      </c>
      <c r="B250" s="31">
        <v>7</v>
      </c>
      <c r="C250" s="31">
        <v>9</v>
      </c>
      <c r="D250" s="31">
        <v>2</v>
      </c>
      <c r="E250" s="31">
        <v>46024</v>
      </c>
      <c r="F250" s="31">
        <v>46028</v>
      </c>
      <c r="G250" s="32">
        <v>0</v>
      </c>
      <c r="H250" s="31">
        <v>0</v>
      </c>
      <c r="I250" s="31">
        <v>0</v>
      </c>
      <c r="J250" s="31">
        <v>0</v>
      </c>
    </row>
    <row r="251" spans="1:10" x14ac:dyDescent="0.25">
      <c r="A251" s="35" t="s">
        <v>280</v>
      </c>
      <c r="B251" s="31">
        <v>7</v>
      </c>
      <c r="C251" s="31">
        <v>6</v>
      </c>
      <c r="D251" s="31">
        <v>2</v>
      </c>
      <c r="E251" s="31">
        <v>46058</v>
      </c>
      <c r="F251" s="31">
        <v>0</v>
      </c>
      <c r="G251" s="32">
        <v>0</v>
      </c>
      <c r="H251" s="31">
        <v>45958</v>
      </c>
      <c r="I251" s="31">
        <v>0</v>
      </c>
      <c r="J251" s="31">
        <v>0</v>
      </c>
    </row>
    <row r="252" spans="1:10" x14ac:dyDescent="0.25">
      <c r="A252" s="35" t="s">
        <v>102</v>
      </c>
      <c r="B252" s="31">
        <v>7</v>
      </c>
      <c r="C252" s="31">
        <v>9</v>
      </c>
      <c r="D252" s="31">
        <v>2</v>
      </c>
      <c r="E252" s="31">
        <v>46028</v>
      </c>
      <c r="F252" s="31">
        <v>0</v>
      </c>
      <c r="G252" s="32">
        <v>0</v>
      </c>
      <c r="H252" s="31">
        <v>0</v>
      </c>
      <c r="I252" s="31">
        <v>46055</v>
      </c>
      <c r="J252" s="31">
        <v>0</v>
      </c>
    </row>
    <row r="253" spans="1:10" x14ac:dyDescent="0.25">
      <c r="A253" s="35" t="s">
        <v>282</v>
      </c>
      <c r="B253" s="31">
        <v>5</v>
      </c>
      <c r="C253" s="31">
        <v>9</v>
      </c>
      <c r="D253" s="31">
        <v>2</v>
      </c>
      <c r="E253" s="31">
        <v>45958</v>
      </c>
      <c r="F253" s="31">
        <v>46042</v>
      </c>
      <c r="G253" s="32">
        <v>0</v>
      </c>
      <c r="H253" s="31">
        <v>0</v>
      </c>
      <c r="I253" s="31">
        <v>0</v>
      </c>
      <c r="J253" s="31">
        <v>0</v>
      </c>
    </row>
    <row r="254" spans="1:10" x14ac:dyDescent="0.25">
      <c r="A254" s="35" t="s">
        <v>443</v>
      </c>
      <c r="B254" s="31">
        <v>-1</v>
      </c>
      <c r="C254" s="31">
        <v>6</v>
      </c>
      <c r="D254" s="31">
        <v>7</v>
      </c>
      <c r="E254" s="31">
        <v>0</v>
      </c>
      <c r="F254" s="31">
        <v>0</v>
      </c>
      <c r="G254" s="32">
        <v>0</v>
      </c>
      <c r="H254" s="31">
        <v>45958</v>
      </c>
      <c r="I254" s="31">
        <v>0</v>
      </c>
      <c r="J254" s="31">
        <v>0</v>
      </c>
    </row>
    <row r="255" spans="1:10" x14ac:dyDescent="0.25">
      <c r="A255" s="35" t="s">
        <v>285</v>
      </c>
      <c r="B255" s="31">
        <v>-1</v>
      </c>
      <c r="C255" s="31">
        <v>6</v>
      </c>
      <c r="D255" s="31">
        <v>6</v>
      </c>
      <c r="E255" s="31">
        <v>0</v>
      </c>
      <c r="F255" s="31">
        <v>0</v>
      </c>
      <c r="G255" s="32">
        <v>0</v>
      </c>
      <c r="H255" s="31">
        <v>45958</v>
      </c>
      <c r="I255" s="31">
        <v>0</v>
      </c>
      <c r="J255" s="31">
        <v>0</v>
      </c>
    </row>
    <row r="256" spans="1:10" x14ac:dyDescent="0.25">
      <c r="A256" s="35" t="s">
        <v>445</v>
      </c>
      <c r="B256" s="31">
        <v>4</v>
      </c>
      <c r="C256" s="31">
        <v>3</v>
      </c>
      <c r="D256" s="31">
        <v>2</v>
      </c>
      <c r="E256" s="31">
        <v>45966</v>
      </c>
      <c r="F256" s="31">
        <v>0</v>
      </c>
      <c r="G256" s="32">
        <v>0</v>
      </c>
      <c r="H256" s="31">
        <v>45958</v>
      </c>
      <c r="I256" s="31">
        <v>0</v>
      </c>
      <c r="J256" s="31">
        <v>0</v>
      </c>
    </row>
    <row r="257" spans="1:10" x14ac:dyDescent="0.25">
      <c r="A257" s="35" t="s">
        <v>493</v>
      </c>
      <c r="B257" s="31">
        <v>-1</v>
      </c>
      <c r="C257" s="31">
        <v>12</v>
      </c>
      <c r="D257" s="31">
        <v>2</v>
      </c>
      <c r="E257" s="31">
        <v>46006</v>
      </c>
      <c r="F257" s="31">
        <v>0</v>
      </c>
      <c r="G257" s="32">
        <v>0</v>
      </c>
      <c r="H257" s="31">
        <v>45958</v>
      </c>
      <c r="I257" s="31">
        <v>46020</v>
      </c>
      <c r="J257" s="31">
        <v>0</v>
      </c>
    </row>
    <row r="258" spans="1:10" x14ac:dyDescent="0.25">
      <c r="A258" s="35" t="s">
        <v>447</v>
      </c>
      <c r="B258" s="31">
        <v>5</v>
      </c>
      <c r="C258" s="31">
        <v>6</v>
      </c>
      <c r="D258" s="31">
        <v>2</v>
      </c>
      <c r="E258" s="31">
        <v>45995</v>
      </c>
      <c r="F258" s="31">
        <v>0</v>
      </c>
      <c r="G258" s="32">
        <v>0</v>
      </c>
      <c r="H258" s="31">
        <v>0</v>
      </c>
      <c r="I258" s="31">
        <v>0</v>
      </c>
      <c r="J258" s="31">
        <v>0</v>
      </c>
    </row>
    <row r="259" spans="1:10" x14ac:dyDescent="0.25">
      <c r="A259" s="35" t="s">
        <v>287</v>
      </c>
      <c r="B259" s="31">
        <v>5</v>
      </c>
      <c r="C259" s="31">
        <v>6</v>
      </c>
      <c r="D259" s="31">
        <v>2</v>
      </c>
      <c r="E259" s="31">
        <v>0</v>
      </c>
      <c r="F259" s="31">
        <v>0</v>
      </c>
      <c r="G259" s="32">
        <v>0</v>
      </c>
      <c r="H259" s="31">
        <v>45958</v>
      </c>
      <c r="I259" s="31">
        <v>0</v>
      </c>
      <c r="J259" s="31">
        <v>0</v>
      </c>
    </row>
    <row r="260" spans="1:10" x14ac:dyDescent="0.25">
      <c r="A260" s="35" t="s">
        <v>198</v>
      </c>
      <c r="B260" s="31">
        <v>-5</v>
      </c>
      <c r="C260" s="31">
        <v>12</v>
      </c>
      <c r="D260" s="31">
        <v>2</v>
      </c>
      <c r="E260" s="31">
        <v>45987</v>
      </c>
      <c r="F260" s="31">
        <v>0</v>
      </c>
      <c r="G260" s="32">
        <v>0</v>
      </c>
      <c r="H260" s="31">
        <v>45958</v>
      </c>
      <c r="I260" s="31">
        <v>0</v>
      </c>
      <c r="J260" s="31">
        <v>0</v>
      </c>
    </row>
    <row r="261" spans="1:10" x14ac:dyDescent="0.25">
      <c r="A261" s="35" t="s">
        <v>115</v>
      </c>
      <c r="B261" s="31">
        <v>5</v>
      </c>
      <c r="C261" s="31">
        <v>9</v>
      </c>
      <c r="D261" s="31">
        <v>6</v>
      </c>
      <c r="E261" s="31">
        <v>46029</v>
      </c>
      <c r="F261" s="31">
        <v>46034</v>
      </c>
      <c r="G261" s="32">
        <v>0</v>
      </c>
      <c r="H261" s="31">
        <v>0</v>
      </c>
      <c r="I261" s="31">
        <v>0</v>
      </c>
      <c r="J261" s="31">
        <v>0</v>
      </c>
    </row>
    <row r="262" spans="1:10" x14ac:dyDescent="0.25">
      <c r="A262" s="35" t="s">
        <v>199</v>
      </c>
      <c r="B262" s="31">
        <v>3</v>
      </c>
      <c r="C262" s="31">
        <v>6</v>
      </c>
      <c r="D262" s="31">
        <v>2</v>
      </c>
      <c r="E262" s="31">
        <v>46014</v>
      </c>
      <c r="F262" s="31">
        <v>46035</v>
      </c>
      <c r="G262" s="32">
        <v>0</v>
      </c>
      <c r="H262" s="31">
        <v>0</v>
      </c>
      <c r="I262" s="31">
        <v>46052</v>
      </c>
      <c r="J262" s="31">
        <v>0</v>
      </c>
    </row>
    <row r="263" spans="1:10" x14ac:dyDescent="0.25">
      <c r="A263" s="35" t="s">
        <v>77</v>
      </c>
      <c r="B263" s="31">
        <v>-1</v>
      </c>
      <c r="C263" s="31">
        <v>6</v>
      </c>
      <c r="D263" s="31">
        <v>2</v>
      </c>
      <c r="E263" s="31">
        <v>0</v>
      </c>
      <c r="F263" s="31">
        <v>0</v>
      </c>
      <c r="G263" s="32">
        <v>0</v>
      </c>
      <c r="H263" s="31">
        <v>45957</v>
      </c>
      <c r="I263" s="31">
        <v>0</v>
      </c>
      <c r="J263" s="31">
        <v>0</v>
      </c>
    </row>
    <row r="264" spans="1:10" x14ac:dyDescent="0.25">
      <c r="A264" s="35" t="s">
        <v>200</v>
      </c>
      <c r="B264" s="31">
        <v>1</v>
      </c>
      <c r="C264" s="31">
        <v>6</v>
      </c>
      <c r="D264" s="31">
        <v>6</v>
      </c>
      <c r="E264" s="31">
        <v>45958</v>
      </c>
      <c r="F264" s="31">
        <v>0</v>
      </c>
      <c r="G264" s="32">
        <v>0</v>
      </c>
      <c r="H264" s="31">
        <v>0</v>
      </c>
      <c r="I264" s="31">
        <v>46000</v>
      </c>
      <c r="J264" s="31">
        <v>0</v>
      </c>
    </row>
    <row r="265" spans="1:10" x14ac:dyDescent="0.25">
      <c r="A265" s="35" t="s">
        <v>499</v>
      </c>
      <c r="B265" s="31">
        <v>-1</v>
      </c>
      <c r="C265" s="31">
        <v>9</v>
      </c>
      <c r="D265" s="31">
        <v>5</v>
      </c>
      <c r="E265" s="31">
        <v>0</v>
      </c>
      <c r="F265" s="31">
        <v>0</v>
      </c>
      <c r="G265" s="32">
        <v>0</v>
      </c>
      <c r="H265" s="31">
        <v>45958</v>
      </c>
      <c r="I265" s="31">
        <v>0</v>
      </c>
      <c r="J265" s="31">
        <v>45999</v>
      </c>
    </row>
    <row r="266" spans="1:10" x14ac:dyDescent="0.25">
      <c r="A266" s="35" t="s">
        <v>201</v>
      </c>
      <c r="B266" s="31">
        <v>-1</v>
      </c>
      <c r="C266" s="31">
        <v>9</v>
      </c>
      <c r="D266" s="31">
        <v>7</v>
      </c>
      <c r="E266" s="31">
        <v>0</v>
      </c>
      <c r="F266" s="31">
        <v>0</v>
      </c>
      <c r="G266" s="32">
        <v>0</v>
      </c>
      <c r="H266" s="31">
        <v>0</v>
      </c>
      <c r="I266" s="31">
        <v>0</v>
      </c>
      <c r="J266" s="31">
        <v>0</v>
      </c>
    </row>
    <row r="267" spans="1:10" x14ac:dyDescent="0.25">
      <c r="A267" s="35" t="s">
        <v>290</v>
      </c>
      <c r="B267" s="31">
        <v>1</v>
      </c>
      <c r="C267" s="31">
        <v>9</v>
      </c>
      <c r="D267" s="31">
        <v>2</v>
      </c>
      <c r="E267" s="31">
        <v>46044</v>
      </c>
      <c r="F267" s="31">
        <v>0</v>
      </c>
      <c r="G267" s="32">
        <v>0</v>
      </c>
      <c r="H267" s="31">
        <v>0</v>
      </c>
      <c r="I267" s="31">
        <v>0</v>
      </c>
      <c r="J267" s="31">
        <v>0</v>
      </c>
    </row>
    <row r="268" spans="1:10" x14ac:dyDescent="0.25">
      <c r="A268" s="35" t="s">
        <v>202</v>
      </c>
      <c r="B268" s="31">
        <v>-1</v>
      </c>
      <c r="C268" s="31">
        <v>12</v>
      </c>
      <c r="D268" s="31">
        <v>7</v>
      </c>
      <c r="E268" s="31">
        <v>0</v>
      </c>
      <c r="F268" s="31">
        <v>0</v>
      </c>
      <c r="G268" s="32">
        <v>0</v>
      </c>
      <c r="H268" s="31">
        <v>0</v>
      </c>
      <c r="I268" s="31">
        <v>0</v>
      </c>
      <c r="J268" s="31">
        <v>0</v>
      </c>
    </row>
    <row r="269" spans="1:10" x14ac:dyDescent="0.25">
      <c r="A269" s="35" t="s">
        <v>291</v>
      </c>
      <c r="B269" s="31">
        <v>5</v>
      </c>
      <c r="C269" s="31">
        <v>12</v>
      </c>
      <c r="D269" s="31">
        <v>2</v>
      </c>
      <c r="E269" s="31">
        <v>46028</v>
      </c>
      <c r="F269" s="31">
        <v>46029</v>
      </c>
      <c r="G269" s="32">
        <v>0</v>
      </c>
      <c r="H269" s="31">
        <v>0</v>
      </c>
      <c r="I269" s="31">
        <v>0</v>
      </c>
      <c r="J269" s="31">
        <v>0</v>
      </c>
    </row>
    <row r="270" spans="1:10" x14ac:dyDescent="0.25">
      <c r="A270" s="35" t="s">
        <v>203</v>
      </c>
      <c r="B270" s="31">
        <v>5</v>
      </c>
      <c r="C270" s="31">
        <v>6</v>
      </c>
      <c r="D270" s="31">
        <v>2</v>
      </c>
      <c r="E270" s="31">
        <v>45964</v>
      </c>
      <c r="F270" s="31">
        <v>46049</v>
      </c>
      <c r="G270" s="32">
        <v>0</v>
      </c>
      <c r="H270" s="31">
        <v>0</v>
      </c>
      <c r="I270" s="31">
        <v>0</v>
      </c>
      <c r="J270" s="31">
        <v>0</v>
      </c>
    </row>
    <row r="271" spans="1:10" x14ac:dyDescent="0.25">
      <c r="A271" s="35" t="s">
        <v>295</v>
      </c>
      <c r="B271" s="31">
        <v>7</v>
      </c>
      <c r="C271" s="31">
        <v>9</v>
      </c>
      <c r="D271" s="31">
        <v>2</v>
      </c>
      <c r="E271" s="31">
        <v>46050</v>
      </c>
      <c r="F271" s="31">
        <v>46051</v>
      </c>
      <c r="G271" s="32">
        <v>0</v>
      </c>
      <c r="H271" s="31">
        <v>0</v>
      </c>
      <c r="I271" s="31">
        <v>46052</v>
      </c>
      <c r="J271" s="31">
        <v>0</v>
      </c>
    </row>
    <row r="272" spans="1:10" x14ac:dyDescent="0.25">
      <c r="A272" s="35" t="s">
        <v>204</v>
      </c>
      <c r="B272" s="31">
        <v>5</v>
      </c>
      <c r="C272" s="31">
        <v>9</v>
      </c>
      <c r="D272" s="31">
        <v>4</v>
      </c>
      <c r="E272" s="31">
        <v>45959</v>
      </c>
      <c r="F272" s="31">
        <v>45974</v>
      </c>
      <c r="G272" s="32">
        <v>0</v>
      </c>
      <c r="H272" s="31">
        <v>0</v>
      </c>
      <c r="I272" s="31">
        <v>0</v>
      </c>
      <c r="J272" s="31">
        <v>0</v>
      </c>
    </row>
    <row r="273" spans="1:10" x14ac:dyDescent="0.25">
      <c r="A273" s="35" t="s">
        <v>69</v>
      </c>
      <c r="B273" s="31">
        <v>-1</v>
      </c>
      <c r="C273" s="31">
        <v>6</v>
      </c>
      <c r="D273" s="31">
        <v>2</v>
      </c>
      <c r="E273" s="31">
        <v>0</v>
      </c>
      <c r="F273" s="31">
        <v>0</v>
      </c>
      <c r="G273" s="32">
        <v>0</v>
      </c>
      <c r="H273" s="31">
        <v>45999</v>
      </c>
      <c r="I273" s="31">
        <v>0</v>
      </c>
      <c r="J273" s="31">
        <v>0</v>
      </c>
    </row>
    <row r="274" spans="1:10" x14ac:dyDescent="0.25">
      <c r="A274" s="35" t="s">
        <v>521</v>
      </c>
      <c r="B274" s="31">
        <v>5</v>
      </c>
      <c r="C274" s="31">
        <v>9</v>
      </c>
      <c r="D274" s="31">
        <v>4</v>
      </c>
      <c r="E274" s="31">
        <v>45958</v>
      </c>
      <c r="F274" s="31">
        <v>45958</v>
      </c>
      <c r="G274" s="32">
        <v>0</v>
      </c>
      <c r="H274" s="31">
        <v>0</v>
      </c>
      <c r="I274" s="31">
        <v>0</v>
      </c>
      <c r="J274" s="31">
        <v>0</v>
      </c>
    </row>
    <row r="275" spans="1:10" x14ac:dyDescent="0.25">
      <c r="A275" s="35" t="s">
        <v>299</v>
      </c>
      <c r="B275" s="31">
        <v>5</v>
      </c>
      <c r="C275" s="31">
        <v>6</v>
      </c>
      <c r="D275" s="31">
        <v>2</v>
      </c>
      <c r="E275" s="31">
        <v>0</v>
      </c>
      <c r="F275" s="31">
        <v>0</v>
      </c>
      <c r="G275" s="32">
        <v>0</v>
      </c>
      <c r="H275" s="31">
        <v>46007</v>
      </c>
      <c r="I275" s="31">
        <v>0</v>
      </c>
      <c r="J275" s="31">
        <v>0</v>
      </c>
    </row>
    <row r="276" spans="1:10" x14ac:dyDescent="0.25">
      <c r="A276" s="35" t="s">
        <v>205</v>
      </c>
      <c r="B276" s="31">
        <v>3</v>
      </c>
      <c r="C276" s="31">
        <v>9</v>
      </c>
      <c r="D276" s="31">
        <v>2</v>
      </c>
      <c r="E276" s="31">
        <v>46028</v>
      </c>
      <c r="F276" s="31">
        <v>46059</v>
      </c>
      <c r="G276" s="32">
        <v>0</v>
      </c>
      <c r="H276" s="31">
        <v>0</v>
      </c>
      <c r="I276" s="31">
        <v>0</v>
      </c>
      <c r="J276" s="31">
        <v>0</v>
      </c>
    </row>
    <row r="277" spans="1:10" x14ac:dyDescent="0.25">
      <c r="A277" s="35" t="s">
        <v>507</v>
      </c>
      <c r="B277" s="31">
        <v>4</v>
      </c>
      <c r="C277" s="31">
        <v>0</v>
      </c>
      <c r="D277" s="31">
        <v>0</v>
      </c>
      <c r="E277" s="31">
        <v>0</v>
      </c>
      <c r="F277" s="31">
        <v>0</v>
      </c>
      <c r="G277" s="32">
        <v>0</v>
      </c>
      <c r="H277" s="31">
        <v>0</v>
      </c>
      <c r="I277" s="31">
        <v>0</v>
      </c>
      <c r="J277" s="31">
        <v>0</v>
      </c>
    </row>
    <row r="278" spans="1:10" x14ac:dyDescent="0.25">
      <c r="A278" s="35" t="s">
        <v>206</v>
      </c>
      <c r="B278" s="31">
        <v>-1</v>
      </c>
      <c r="C278" s="31">
        <v>12</v>
      </c>
      <c r="D278" s="31">
        <v>7</v>
      </c>
      <c r="E278" s="31">
        <v>0</v>
      </c>
      <c r="F278" s="31">
        <v>0</v>
      </c>
      <c r="G278" s="32">
        <v>0</v>
      </c>
      <c r="H278" s="31">
        <v>46036</v>
      </c>
      <c r="I278" s="31">
        <v>0</v>
      </c>
      <c r="J278" s="31">
        <v>0</v>
      </c>
    </row>
    <row r="279" spans="1:10" x14ac:dyDescent="0.25">
      <c r="A279" s="35" t="s">
        <v>302</v>
      </c>
      <c r="B279" s="31">
        <v>4</v>
      </c>
      <c r="C279" s="31">
        <v>9</v>
      </c>
      <c r="D279" s="31">
        <v>2</v>
      </c>
      <c r="E279" s="31">
        <v>45959</v>
      </c>
      <c r="F279" s="31">
        <v>46038</v>
      </c>
      <c r="G279" s="32">
        <v>0</v>
      </c>
      <c r="H279" s="31">
        <v>0</v>
      </c>
      <c r="I279" s="31">
        <v>0</v>
      </c>
      <c r="J279" s="31">
        <v>0</v>
      </c>
    </row>
    <row r="280" spans="1:10" x14ac:dyDescent="0.25">
      <c r="A280" s="35" t="s">
        <v>207</v>
      </c>
      <c r="B280" s="31">
        <v>6</v>
      </c>
      <c r="C280" s="31">
        <v>9</v>
      </c>
      <c r="D280" s="31">
        <v>2</v>
      </c>
      <c r="E280" s="31">
        <v>46031</v>
      </c>
      <c r="F280" s="31">
        <v>0</v>
      </c>
      <c r="G280" s="32">
        <v>0</v>
      </c>
      <c r="H280" s="31">
        <v>45964</v>
      </c>
      <c r="I280" s="31">
        <v>0</v>
      </c>
      <c r="J280" s="31">
        <v>0</v>
      </c>
    </row>
    <row r="281" spans="1:10" x14ac:dyDescent="0.25">
      <c r="A281" s="35" t="s">
        <v>304</v>
      </c>
      <c r="B281" s="31">
        <v>1</v>
      </c>
      <c r="C281" s="31">
        <v>9</v>
      </c>
      <c r="D281" s="31">
        <v>6</v>
      </c>
      <c r="E281" s="31">
        <v>0</v>
      </c>
      <c r="F281" s="31">
        <v>0</v>
      </c>
      <c r="G281" s="32">
        <v>0</v>
      </c>
      <c r="H281" s="31">
        <v>0</v>
      </c>
      <c r="I281" s="31">
        <v>0</v>
      </c>
      <c r="J281" s="31">
        <v>0</v>
      </c>
    </row>
    <row r="282" spans="1:10" x14ac:dyDescent="0.25">
      <c r="A282" s="35" t="s">
        <v>91</v>
      </c>
      <c r="B282" s="31">
        <v>5</v>
      </c>
      <c r="C282" s="31">
        <v>6</v>
      </c>
      <c r="D282" s="31">
        <v>2</v>
      </c>
      <c r="E282" s="31">
        <v>0</v>
      </c>
      <c r="F282" s="31">
        <v>0</v>
      </c>
      <c r="G282" s="32">
        <v>0</v>
      </c>
      <c r="H282" s="31">
        <v>45958</v>
      </c>
      <c r="I282" s="31">
        <v>0</v>
      </c>
      <c r="J282" s="31">
        <v>0</v>
      </c>
    </row>
    <row r="283" spans="1:10" x14ac:dyDescent="0.25">
      <c r="A283" s="35" t="s">
        <v>378</v>
      </c>
      <c r="B283" s="31">
        <v>3</v>
      </c>
      <c r="C283" s="31">
        <v>0</v>
      </c>
      <c r="D283" s="31">
        <v>2</v>
      </c>
      <c r="E283" s="31">
        <v>0</v>
      </c>
      <c r="F283" s="31">
        <v>0</v>
      </c>
      <c r="G283" s="32">
        <v>0</v>
      </c>
      <c r="H283" s="31">
        <v>46022</v>
      </c>
      <c r="I283" s="31">
        <v>0</v>
      </c>
      <c r="J283" s="31">
        <v>0</v>
      </c>
    </row>
    <row r="284" spans="1:10" x14ac:dyDescent="0.25">
      <c r="A284" s="35" t="s">
        <v>208</v>
      </c>
      <c r="B284" s="31">
        <v>4</v>
      </c>
      <c r="C284" s="31">
        <v>12</v>
      </c>
      <c r="D284" s="31">
        <v>2</v>
      </c>
      <c r="E284" s="31">
        <v>0</v>
      </c>
      <c r="F284" s="31">
        <v>0</v>
      </c>
      <c r="G284" s="32">
        <v>0</v>
      </c>
      <c r="H284" s="31">
        <v>46031</v>
      </c>
      <c r="I284" s="31">
        <v>0</v>
      </c>
      <c r="J284" s="31">
        <v>0</v>
      </c>
    </row>
    <row r="285" spans="1:10" x14ac:dyDescent="0.25">
      <c r="A285" s="35" t="s">
        <v>66</v>
      </c>
      <c r="B285" s="31">
        <v>-1</v>
      </c>
      <c r="C285" s="31">
        <v>6</v>
      </c>
      <c r="D285" s="31">
        <v>4</v>
      </c>
      <c r="E285" s="31">
        <v>0</v>
      </c>
      <c r="F285" s="31">
        <v>0</v>
      </c>
      <c r="G285" s="32">
        <v>0</v>
      </c>
      <c r="H285" s="31">
        <v>45972</v>
      </c>
      <c r="I285" s="31">
        <v>0</v>
      </c>
      <c r="J285" s="31">
        <v>0</v>
      </c>
    </row>
    <row r="286" spans="1:10" x14ac:dyDescent="0.25">
      <c r="A286" s="35" t="s">
        <v>325</v>
      </c>
      <c r="B286" s="31">
        <v>-1</v>
      </c>
      <c r="C286" s="31">
        <v>9</v>
      </c>
      <c r="D286" s="31">
        <v>6</v>
      </c>
      <c r="E286" s="31">
        <v>46006</v>
      </c>
      <c r="F286" s="31">
        <v>0</v>
      </c>
      <c r="G286" s="32">
        <v>0</v>
      </c>
      <c r="H286" s="31">
        <v>0</v>
      </c>
      <c r="I286" s="31">
        <v>0</v>
      </c>
      <c r="J286" s="31">
        <v>0</v>
      </c>
    </row>
    <row r="287" spans="1:10" x14ac:dyDescent="0.25">
      <c r="A287" s="35" t="s">
        <v>308</v>
      </c>
      <c r="B287" s="31">
        <v>7</v>
      </c>
      <c r="C287" s="31">
        <v>6</v>
      </c>
      <c r="D287" s="31">
        <v>6</v>
      </c>
      <c r="E287" s="31">
        <v>45958</v>
      </c>
      <c r="F287" s="31">
        <v>46028</v>
      </c>
      <c r="G287" s="32">
        <v>0</v>
      </c>
      <c r="H287" s="31">
        <v>0</v>
      </c>
      <c r="I287" s="31">
        <v>46052</v>
      </c>
      <c r="J287" s="31">
        <v>0</v>
      </c>
    </row>
    <row r="288" spans="1:10" x14ac:dyDescent="0.25">
      <c r="A288" s="35" t="s">
        <v>326</v>
      </c>
      <c r="B288" s="31">
        <v>7</v>
      </c>
      <c r="C288" s="31">
        <v>6</v>
      </c>
      <c r="D288" s="31">
        <v>2</v>
      </c>
      <c r="E288" s="31">
        <v>46028</v>
      </c>
      <c r="F288" s="31">
        <v>46031</v>
      </c>
      <c r="G288" s="32">
        <v>0</v>
      </c>
      <c r="H288" s="31">
        <v>0</v>
      </c>
      <c r="I288" s="31">
        <v>46052</v>
      </c>
      <c r="J288" s="31">
        <v>0</v>
      </c>
    </row>
    <row r="289" spans="1:10" x14ac:dyDescent="0.25">
      <c r="A289" s="35" t="s">
        <v>310</v>
      </c>
      <c r="B289" s="31">
        <v>5</v>
      </c>
      <c r="C289" s="31">
        <v>6</v>
      </c>
      <c r="D289" s="31">
        <v>6</v>
      </c>
      <c r="E289" s="31">
        <v>45958</v>
      </c>
      <c r="F289" s="31">
        <v>46043</v>
      </c>
      <c r="G289" s="32">
        <v>0</v>
      </c>
      <c r="H289" s="31">
        <v>0</v>
      </c>
      <c r="I289" s="31">
        <v>46008</v>
      </c>
      <c r="J289" s="31">
        <v>0</v>
      </c>
    </row>
    <row r="290" spans="1:10" x14ac:dyDescent="0.25">
      <c r="A290" s="35" t="s">
        <v>103</v>
      </c>
      <c r="B290" s="31">
        <v>-1</v>
      </c>
      <c r="C290" s="31">
        <v>9</v>
      </c>
      <c r="D290" s="31">
        <v>7</v>
      </c>
      <c r="E290" s="31">
        <v>0</v>
      </c>
      <c r="F290" s="31">
        <v>0</v>
      </c>
      <c r="G290" s="32">
        <v>0</v>
      </c>
      <c r="H290" s="31">
        <v>0</v>
      </c>
      <c r="I290" s="31">
        <v>0</v>
      </c>
      <c r="J290" s="31">
        <v>0</v>
      </c>
    </row>
    <row r="291" spans="1:10" x14ac:dyDescent="0.25">
      <c r="A291" s="35" t="s">
        <v>391</v>
      </c>
      <c r="B291" s="31">
        <v>-1</v>
      </c>
      <c r="C291" s="31">
        <v>6</v>
      </c>
      <c r="D291" s="31">
        <v>4</v>
      </c>
      <c r="E291" s="31">
        <v>0</v>
      </c>
      <c r="F291" s="31">
        <v>0</v>
      </c>
      <c r="G291" s="32">
        <v>0</v>
      </c>
      <c r="H291" s="31">
        <v>45958</v>
      </c>
      <c r="I291" s="31">
        <v>0</v>
      </c>
      <c r="J291" s="31">
        <v>0</v>
      </c>
    </row>
    <row r="292" spans="1:10" x14ac:dyDescent="0.25">
      <c r="A292" s="35" t="s">
        <v>105</v>
      </c>
      <c r="B292" s="31">
        <v>-1</v>
      </c>
      <c r="C292" s="31">
        <v>6</v>
      </c>
      <c r="D292" s="31">
        <v>7</v>
      </c>
      <c r="E292" s="31">
        <v>0</v>
      </c>
      <c r="F292" s="31">
        <v>0</v>
      </c>
      <c r="G292" s="32">
        <v>0</v>
      </c>
      <c r="H292" s="31">
        <v>0</v>
      </c>
      <c r="I292" s="31">
        <v>0</v>
      </c>
      <c r="J292" s="31">
        <v>0</v>
      </c>
    </row>
    <row r="293" spans="1:10" x14ac:dyDescent="0.25">
      <c r="A293" s="35" t="s">
        <v>312</v>
      </c>
      <c r="B293" s="31">
        <v>6</v>
      </c>
      <c r="C293" s="31">
        <v>9</v>
      </c>
      <c r="D293" s="31">
        <v>2</v>
      </c>
      <c r="E293" s="31">
        <v>0</v>
      </c>
      <c r="F293" s="31">
        <v>0</v>
      </c>
      <c r="G293" s="32">
        <v>0</v>
      </c>
      <c r="H293" s="31">
        <v>45964</v>
      </c>
      <c r="I293" s="31">
        <v>0</v>
      </c>
      <c r="J293" s="31">
        <v>0</v>
      </c>
    </row>
    <row r="294" spans="1:10" x14ac:dyDescent="0.25">
      <c r="A294" s="35" t="s">
        <v>505</v>
      </c>
      <c r="B294" s="31">
        <v>3</v>
      </c>
      <c r="C294" s="31">
        <v>9</v>
      </c>
      <c r="D294" s="31">
        <v>2</v>
      </c>
      <c r="E294" s="31">
        <v>46051</v>
      </c>
      <c r="F294" s="31">
        <v>0</v>
      </c>
      <c r="G294" s="32">
        <v>0</v>
      </c>
      <c r="H294" s="31">
        <v>45958</v>
      </c>
      <c r="I294" s="31">
        <v>0</v>
      </c>
      <c r="J294" s="31">
        <v>0</v>
      </c>
    </row>
    <row r="295" spans="1:10" x14ac:dyDescent="0.25">
      <c r="A295" s="35" t="s">
        <v>316</v>
      </c>
      <c r="B295" s="31">
        <v>4</v>
      </c>
      <c r="C295" s="31">
        <v>6</v>
      </c>
      <c r="D295" s="31">
        <v>2</v>
      </c>
      <c r="E295" s="31">
        <v>46052</v>
      </c>
      <c r="F295" s="31">
        <v>0</v>
      </c>
      <c r="G295" s="32">
        <v>0</v>
      </c>
      <c r="H295" s="31">
        <v>0</v>
      </c>
      <c r="I295" s="31">
        <v>0</v>
      </c>
      <c r="J295" s="31">
        <v>0</v>
      </c>
    </row>
    <row r="296" spans="1:10" x14ac:dyDescent="0.25">
      <c r="A296" s="35" t="s">
        <v>806</v>
      </c>
      <c r="B296" s="31">
        <v>-1</v>
      </c>
      <c r="C296" s="31">
        <v>12</v>
      </c>
      <c r="D296" s="31">
        <v>2</v>
      </c>
      <c r="E296" s="31">
        <v>45959</v>
      </c>
      <c r="F296" s="31">
        <v>0</v>
      </c>
      <c r="G296" s="32">
        <v>0</v>
      </c>
      <c r="H296" s="31">
        <v>0</v>
      </c>
      <c r="I296" s="31">
        <v>0</v>
      </c>
      <c r="J296" s="31">
        <v>0</v>
      </c>
    </row>
    <row r="297" spans="1:10" x14ac:dyDescent="0.25">
      <c r="A297" s="35" t="s">
        <v>318</v>
      </c>
      <c r="B297" s="31">
        <v>-1</v>
      </c>
      <c r="C297" s="31">
        <v>6</v>
      </c>
      <c r="D297" s="31">
        <v>6</v>
      </c>
      <c r="E297" s="31">
        <v>46003</v>
      </c>
      <c r="F297" s="31">
        <v>0</v>
      </c>
      <c r="G297" s="32">
        <v>0</v>
      </c>
      <c r="H297" s="31">
        <v>0</v>
      </c>
      <c r="I297" s="31">
        <v>0</v>
      </c>
      <c r="J297" s="31">
        <v>0</v>
      </c>
    </row>
    <row r="298" spans="1:10" x14ac:dyDescent="0.25">
      <c r="A298" s="35" t="s">
        <v>808</v>
      </c>
      <c r="B298" s="31">
        <v>5</v>
      </c>
      <c r="C298" s="31">
        <v>0</v>
      </c>
      <c r="D298" s="31">
        <v>0</v>
      </c>
      <c r="E298" s="31">
        <v>0</v>
      </c>
      <c r="F298" s="31">
        <v>0</v>
      </c>
      <c r="G298" s="32">
        <v>0</v>
      </c>
      <c r="H298" s="31">
        <v>0</v>
      </c>
      <c r="I298" s="31">
        <v>0</v>
      </c>
      <c r="J298" s="31">
        <v>0</v>
      </c>
    </row>
    <row r="299" spans="1:10" x14ac:dyDescent="0.25">
      <c r="A299" s="35" t="s">
        <v>320</v>
      </c>
      <c r="B299" s="31">
        <v>-1</v>
      </c>
      <c r="C299" s="31">
        <v>12</v>
      </c>
      <c r="D299" s="31">
        <v>4</v>
      </c>
      <c r="E299" s="31">
        <v>45958</v>
      </c>
      <c r="F299" s="31">
        <v>45958</v>
      </c>
      <c r="G299" s="32">
        <v>0</v>
      </c>
      <c r="H299" s="31">
        <v>0</v>
      </c>
      <c r="I299" s="31">
        <v>0</v>
      </c>
      <c r="J299" s="31">
        <v>0</v>
      </c>
    </row>
    <row r="300" spans="1:10" x14ac:dyDescent="0.25">
      <c r="A300" s="35" t="s">
        <v>810</v>
      </c>
      <c r="B300" s="31">
        <v>5</v>
      </c>
      <c r="C300" s="31">
        <v>0</v>
      </c>
      <c r="D300" s="31">
        <v>0</v>
      </c>
      <c r="E300" s="31">
        <v>0</v>
      </c>
      <c r="F300" s="31">
        <v>0</v>
      </c>
      <c r="G300" s="32">
        <v>0</v>
      </c>
      <c r="H300" s="31">
        <v>0</v>
      </c>
      <c r="I300" s="31">
        <v>0</v>
      </c>
      <c r="J300" s="31">
        <v>0</v>
      </c>
    </row>
    <row r="301" spans="1:10" x14ac:dyDescent="0.25">
      <c r="A301" s="35" t="s">
        <v>322</v>
      </c>
      <c r="B301" s="31">
        <v>5</v>
      </c>
      <c r="C301" s="31">
        <v>6</v>
      </c>
      <c r="D301" s="31">
        <v>2</v>
      </c>
      <c r="E301" s="31">
        <v>0</v>
      </c>
      <c r="F301" s="31">
        <v>0</v>
      </c>
      <c r="G301" s="32">
        <v>0</v>
      </c>
      <c r="H301" s="31">
        <v>45959</v>
      </c>
      <c r="I301" s="31">
        <v>0</v>
      </c>
      <c r="J301" s="31">
        <v>0</v>
      </c>
    </row>
    <row r="302" spans="1:10" x14ac:dyDescent="0.25">
      <c r="A302" s="35" t="s">
        <v>812</v>
      </c>
      <c r="B302" s="31">
        <v>1</v>
      </c>
      <c r="C302" s="31">
        <v>9</v>
      </c>
      <c r="D302" s="31">
        <v>2</v>
      </c>
      <c r="E302" s="31">
        <v>46063</v>
      </c>
      <c r="F302" s="31">
        <v>45965</v>
      </c>
      <c r="G302" s="32">
        <v>0</v>
      </c>
      <c r="H302" s="31">
        <v>0</v>
      </c>
      <c r="I302" s="31">
        <v>0</v>
      </c>
      <c r="J302" s="31">
        <v>0</v>
      </c>
    </row>
    <row r="303" spans="1:10" x14ac:dyDescent="0.25">
      <c r="A303" s="35" t="s">
        <v>324</v>
      </c>
      <c r="B303" s="31">
        <v>1</v>
      </c>
      <c r="C303" s="31">
        <v>3</v>
      </c>
      <c r="D303" s="31">
        <v>6</v>
      </c>
      <c r="E303" s="31">
        <v>45987</v>
      </c>
      <c r="F303" s="31">
        <v>0</v>
      </c>
      <c r="G303" s="32">
        <v>0</v>
      </c>
      <c r="H303" s="31">
        <v>0</v>
      </c>
      <c r="I303" s="31">
        <v>45996</v>
      </c>
      <c r="J303" s="31">
        <v>0</v>
      </c>
    </row>
    <row r="304" spans="1:10" x14ac:dyDescent="0.25">
      <c r="A304" s="35" t="s">
        <v>343</v>
      </c>
      <c r="B304" s="31">
        <v>7</v>
      </c>
      <c r="C304" s="31">
        <v>6</v>
      </c>
      <c r="D304" s="31">
        <v>4</v>
      </c>
      <c r="E304" s="31">
        <v>45975</v>
      </c>
      <c r="F304" s="31">
        <v>0</v>
      </c>
      <c r="G304" s="32">
        <v>0</v>
      </c>
      <c r="H304" s="31">
        <v>45958</v>
      </c>
      <c r="I304" s="31">
        <v>46055</v>
      </c>
      <c r="J304" s="31">
        <v>0</v>
      </c>
    </row>
    <row r="305" spans="1:10" x14ac:dyDescent="0.25">
      <c r="A305" s="35" t="s">
        <v>215</v>
      </c>
      <c r="B305" s="31">
        <v>2</v>
      </c>
      <c r="C305" s="31">
        <v>9</v>
      </c>
      <c r="D305" s="31">
        <v>2</v>
      </c>
      <c r="E305" s="31">
        <v>45995</v>
      </c>
      <c r="F305" s="31">
        <v>0</v>
      </c>
      <c r="G305" s="32">
        <v>0</v>
      </c>
      <c r="H305" s="31">
        <v>0</v>
      </c>
      <c r="I305" s="31">
        <v>0</v>
      </c>
      <c r="J305" s="31">
        <v>0</v>
      </c>
    </row>
    <row r="306" spans="1:10" x14ac:dyDescent="0.25">
      <c r="A306" s="35" t="s">
        <v>328</v>
      </c>
      <c r="B306" s="31">
        <v>8</v>
      </c>
      <c r="C306" s="31">
        <v>6</v>
      </c>
      <c r="D306" s="31">
        <v>2</v>
      </c>
      <c r="E306" s="31">
        <v>46062</v>
      </c>
      <c r="F306" s="31">
        <v>0</v>
      </c>
      <c r="G306" s="32">
        <v>0</v>
      </c>
      <c r="H306" s="31">
        <v>45965</v>
      </c>
      <c r="I306" s="31">
        <v>0</v>
      </c>
      <c r="J306" s="31">
        <v>0</v>
      </c>
    </row>
    <row r="307" spans="1:10" x14ac:dyDescent="0.25">
      <c r="A307" s="35" t="s">
        <v>365</v>
      </c>
      <c r="B307" s="31">
        <v>-1</v>
      </c>
      <c r="C307" s="31">
        <v>0</v>
      </c>
      <c r="D307" s="31">
        <v>6</v>
      </c>
      <c r="E307" s="31">
        <v>0</v>
      </c>
      <c r="F307" s="31">
        <v>0</v>
      </c>
      <c r="G307" s="32">
        <v>0</v>
      </c>
      <c r="H307" s="31">
        <v>46028</v>
      </c>
      <c r="I307" s="31">
        <v>0</v>
      </c>
      <c r="J307" s="31">
        <v>0</v>
      </c>
    </row>
    <row r="308" spans="1:10" x14ac:dyDescent="0.25">
      <c r="A308" s="35" t="s">
        <v>330</v>
      </c>
      <c r="B308" s="31">
        <v>-1</v>
      </c>
      <c r="C308" s="31">
        <v>6</v>
      </c>
      <c r="D308" s="31">
        <v>6</v>
      </c>
      <c r="E308" s="31">
        <v>46029</v>
      </c>
      <c r="F308" s="31">
        <v>0</v>
      </c>
      <c r="G308" s="32">
        <v>0</v>
      </c>
      <c r="H308" s="31">
        <v>45961</v>
      </c>
      <c r="I308" s="31">
        <v>0</v>
      </c>
      <c r="J308" s="31">
        <v>0</v>
      </c>
    </row>
    <row r="309" spans="1:10" x14ac:dyDescent="0.25">
      <c r="A309" s="35" t="s">
        <v>451</v>
      </c>
      <c r="B309" s="31">
        <v>3</v>
      </c>
      <c r="C309" s="31">
        <v>3</v>
      </c>
      <c r="D309" s="31">
        <v>2</v>
      </c>
      <c r="E309" s="31">
        <v>0</v>
      </c>
      <c r="F309" s="31">
        <v>0</v>
      </c>
      <c r="G309" s="32">
        <v>0</v>
      </c>
      <c r="H309" s="31">
        <v>45958</v>
      </c>
      <c r="I309" s="31">
        <v>0</v>
      </c>
      <c r="J309" s="31">
        <v>0</v>
      </c>
    </row>
    <row r="310" spans="1:10" x14ac:dyDescent="0.25">
      <c r="A310" s="35" t="s">
        <v>503</v>
      </c>
      <c r="B310" s="31">
        <v>8</v>
      </c>
      <c r="C310" s="31">
        <v>9</v>
      </c>
      <c r="D310" s="31">
        <v>2</v>
      </c>
      <c r="E310" s="31">
        <v>0</v>
      </c>
      <c r="F310" s="31">
        <v>0</v>
      </c>
      <c r="G310" s="32">
        <v>0</v>
      </c>
      <c r="H310" s="31">
        <v>45958</v>
      </c>
      <c r="I310" s="31">
        <v>46042</v>
      </c>
      <c r="J310" s="31">
        <v>0</v>
      </c>
    </row>
    <row r="311" spans="1:10" x14ac:dyDescent="0.25">
      <c r="A311" s="35" t="s">
        <v>453</v>
      </c>
      <c r="B311" s="31">
        <v>4</v>
      </c>
      <c r="C311" s="31">
        <v>3</v>
      </c>
      <c r="D311" s="31">
        <v>2</v>
      </c>
      <c r="E311" s="31">
        <v>0</v>
      </c>
      <c r="F311" s="31">
        <v>0</v>
      </c>
      <c r="G311" s="32">
        <v>0</v>
      </c>
      <c r="H311" s="31">
        <v>45966</v>
      </c>
      <c r="I311" s="31">
        <v>0</v>
      </c>
      <c r="J311" s="31">
        <v>0</v>
      </c>
    </row>
    <row r="312" spans="1:10" x14ac:dyDescent="0.25">
      <c r="A312" s="35" t="s">
        <v>382</v>
      </c>
      <c r="B312" s="31">
        <v>7</v>
      </c>
      <c r="C312" s="31">
        <v>3</v>
      </c>
      <c r="D312" s="31">
        <v>4</v>
      </c>
      <c r="E312" s="31">
        <v>0</v>
      </c>
      <c r="F312" s="31">
        <v>0</v>
      </c>
      <c r="G312" s="32">
        <v>0</v>
      </c>
      <c r="H312" s="31">
        <v>0</v>
      </c>
      <c r="I312" s="31">
        <v>46056</v>
      </c>
      <c r="J312" s="31">
        <v>0</v>
      </c>
    </row>
    <row r="313" spans="1:10" x14ac:dyDescent="0.25">
      <c r="A313" s="35" t="s">
        <v>209</v>
      </c>
      <c r="B313" s="31">
        <v>7</v>
      </c>
      <c r="C313" s="31">
        <v>9</v>
      </c>
      <c r="D313" s="31">
        <v>4</v>
      </c>
      <c r="E313" s="31">
        <v>45958</v>
      </c>
      <c r="F313" s="31">
        <v>46027</v>
      </c>
      <c r="G313" s="32">
        <v>0</v>
      </c>
      <c r="H313" s="31">
        <v>0</v>
      </c>
      <c r="I313" s="31">
        <v>46048</v>
      </c>
      <c r="J313" s="31">
        <v>0</v>
      </c>
    </row>
    <row r="314" spans="1:10" x14ac:dyDescent="0.25">
      <c r="A314" s="35" t="s">
        <v>807</v>
      </c>
      <c r="B314" s="31">
        <v>5</v>
      </c>
      <c r="C314" s="31">
        <v>0</v>
      </c>
      <c r="D314" s="31">
        <v>0</v>
      </c>
      <c r="E314" s="31">
        <v>0</v>
      </c>
      <c r="F314" s="31">
        <v>0</v>
      </c>
      <c r="G314" s="32">
        <v>0</v>
      </c>
      <c r="H314" s="31">
        <v>0</v>
      </c>
      <c r="I314" s="31">
        <v>0</v>
      </c>
      <c r="J314" s="31">
        <v>0</v>
      </c>
    </row>
    <row r="315" spans="1:10" x14ac:dyDescent="0.25">
      <c r="A315" s="35" t="s">
        <v>210</v>
      </c>
      <c r="B315" s="31">
        <v>6</v>
      </c>
      <c r="C315" s="31">
        <v>9</v>
      </c>
      <c r="D315" s="31">
        <v>2</v>
      </c>
      <c r="E315" s="31">
        <v>0</v>
      </c>
      <c r="F315" s="31">
        <v>0</v>
      </c>
      <c r="G315" s="32">
        <v>0</v>
      </c>
      <c r="H315" s="31">
        <v>45978</v>
      </c>
      <c r="I315" s="31">
        <v>0</v>
      </c>
      <c r="J315" s="31">
        <v>0</v>
      </c>
    </row>
    <row r="316" spans="1:10" x14ac:dyDescent="0.25">
      <c r="A316" s="35" t="s">
        <v>809</v>
      </c>
      <c r="B316" s="31">
        <v>6</v>
      </c>
      <c r="C316" s="31">
        <v>0</v>
      </c>
      <c r="D316" s="31">
        <v>0</v>
      </c>
      <c r="E316" s="31">
        <v>0</v>
      </c>
      <c r="F316" s="31">
        <v>0</v>
      </c>
      <c r="G316" s="32">
        <v>0</v>
      </c>
      <c r="H316" s="31">
        <v>0</v>
      </c>
      <c r="I316" s="31">
        <v>0</v>
      </c>
      <c r="J316" s="31">
        <v>0</v>
      </c>
    </row>
    <row r="317" spans="1:10" x14ac:dyDescent="0.25">
      <c r="A317" s="35" t="s">
        <v>211</v>
      </c>
      <c r="B317" s="31">
        <v>-1</v>
      </c>
      <c r="C317" s="31">
        <v>9</v>
      </c>
      <c r="D317" s="31">
        <v>4</v>
      </c>
      <c r="E317" s="31">
        <v>45958</v>
      </c>
      <c r="F317" s="31">
        <v>45959</v>
      </c>
      <c r="G317" s="32">
        <v>0</v>
      </c>
      <c r="H317" s="31">
        <v>0</v>
      </c>
      <c r="I317" s="31">
        <v>0</v>
      </c>
      <c r="J317" s="31">
        <v>0</v>
      </c>
    </row>
    <row r="318" spans="1:10" x14ac:dyDescent="0.25">
      <c r="A318" s="35" t="s">
        <v>811</v>
      </c>
      <c r="B318" s="31">
        <v>4</v>
      </c>
      <c r="C318" s="31">
        <v>0</v>
      </c>
      <c r="D318" s="31">
        <v>0</v>
      </c>
      <c r="E318" s="31">
        <v>0</v>
      </c>
      <c r="F318" s="31">
        <v>0</v>
      </c>
      <c r="G318" s="32">
        <v>0</v>
      </c>
      <c r="H318" s="31">
        <v>0</v>
      </c>
      <c r="I318" s="31">
        <v>0</v>
      </c>
      <c r="J318" s="31">
        <v>0</v>
      </c>
    </row>
    <row r="319" spans="1:10" x14ac:dyDescent="0.25">
      <c r="A319" s="35" t="s">
        <v>212</v>
      </c>
      <c r="B319" s="31">
        <v>7</v>
      </c>
      <c r="C319" s="31">
        <v>9</v>
      </c>
      <c r="D319" s="31">
        <v>4</v>
      </c>
      <c r="E319" s="31">
        <v>45999</v>
      </c>
      <c r="F319" s="31">
        <v>46003</v>
      </c>
      <c r="G319" s="32">
        <v>0</v>
      </c>
      <c r="H319" s="31">
        <v>0</v>
      </c>
      <c r="I319" s="31">
        <v>46051</v>
      </c>
      <c r="J319" s="31">
        <v>0</v>
      </c>
    </row>
    <row r="320" spans="1:10" x14ac:dyDescent="0.25">
      <c r="A320" s="35" t="s">
        <v>851</v>
      </c>
      <c r="B320" s="31">
        <v>4</v>
      </c>
      <c r="C320" s="31">
        <v>9</v>
      </c>
      <c r="D320" s="31">
        <v>4</v>
      </c>
      <c r="E320" s="31">
        <v>0</v>
      </c>
      <c r="F320" s="31">
        <v>0</v>
      </c>
      <c r="G320" s="32">
        <v>0</v>
      </c>
      <c r="H320" s="31">
        <v>0</v>
      </c>
      <c r="I320" s="31">
        <v>46007</v>
      </c>
      <c r="J320" s="31">
        <v>0</v>
      </c>
    </row>
    <row r="321" spans="1:10" x14ac:dyDescent="0.25">
      <c r="A321" s="35" t="s">
        <v>213</v>
      </c>
      <c r="B321" s="31">
        <v>2</v>
      </c>
      <c r="C321" s="31">
        <v>9</v>
      </c>
      <c r="D321" s="31">
        <v>2</v>
      </c>
      <c r="E321" s="31">
        <v>46029</v>
      </c>
      <c r="F321" s="31">
        <v>0</v>
      </c>
      <c r="G321" s="32">
        <v>0</v>
      </c>
      <c r="H321" s="31">
        <v>45958</v>
      </c>
      <c r="I321" s="31">
        <v>0</v>
      </c>
      <c r="J321" s="31">
        <v>0</v>
      </c>
    </row>
    <row r="322" spans="1:10" x14ac:dyDescent="0.25">
      <c r="A322" s="35" t="s">
        <v>214</v>
      </c>
      <c r="B322" s="31">
        <v>5</v>
      </c>
      <c r="C322" s="31">
        <v>12</v>
      </c>
      <c r="D322" s="31">
        <v>4</v>
      </c>
      <c r="E322" s="31">
        <v>46000</v>
      </c>
      <c r="F322" s="31">
        <v>0</v>
      </c>
      <c r="G322" s="32">
        <v>0</v>
      </c>
      <c r="H322" s="31">
        <v>0</v>
      </c>
      <c r="I322" s="31">
        <v>0</v>
      </c>
      <c r="J322" s="31">
        <v>0</v>
      </c>
    </row>
    <row r="323" spans="1:10" x14ac:dyDescent="0.25">
      <c r="A323" s="35" t="s">
        <v>548</v>
      </c>
      <c r="B323" s="31">
        <v>2.5517241379310347</v>
      </c>
      <c r="C323" s="31">
        <v>7.8808777429467085</v>
      </c>
      <c r="D323" s="31">
        <v>3.2821316614420062</v>
      </c>
      <c r="E323" s="31">
        <v>27404.341692789967</v>
      </c>
      <c r="F323" s="31">
        <v>11828.598746081505</v>
      </c>
      <c r="G323" s="32">
        <v>3750.1598746081504</v>
      </c>
      <c r="H323" s="31">
        <v>20032.978056426331</v>
      </c>
      <c r="I323" s="31">
        <v>8082.1880877742942</v>
      </c>
      <c r="J323" s="31">
        <v>1875.8683385579936</v>
      </c>
    </row>
    <row r="324" spans="1:10" x14ac:dyDescent="0.25">
      <c r="A324"/>
      <c r="B324"/>
      <c r="C324"/>
      <c r="D324"/>
      <c r="E324"/>
      <c r="F324"/>
      <c r="G324"/>
      <c r="H324"/>
      <c r="I324"/>
      <c r="J324"/>
    </row>
    <row r="325" spans="1:10" x14ac:dyDescent="0.25">
      <c r="A325"/>
      <c r="B325"/>
      <c r="C325"/>
      <c r="D325"/>
      <c r="E325"/>
      <c r="F325"/>
      <c r="G325"/>
      <c r="H325"/>
      <c r="I325"/>
      <c r="J325"/>
    </row>
    <row r="326" spans="1:10" x14ac:dyDescent="0.25">
      <c r="A326"/>
      <c r="B326"/>
      <c r="C326"/>
      <c r="D326"/>
      <c r="E326"/>
      <c r="F326"/>
      <c r="G326"/>
      <c r="H326"/>
      <c r="I326"/>
      <c r="J326"/>
    </row>
    <row r="327" spans="1:10" x14ac:dyDescent="0.25">
      <c r="A327"/>
      <c r="B327"/>
      <c r="C327"/>
      <c r="D327"/>
      <c r="E327"/>
      <c r="F327"/>
      <c r="G327"/>
      <c r="H327"/>
      <c r="I327"/>
      <c r="J327"/>
    </row>
    <row r="328" spans="1:10" x14ac:dyDescent="0.25">
      <c r="A328"/>
      <c r="B328"/>
      <c r="C328"/>
      <c r="D328"/>
      <c r="E328"/>
      <c r="F328"/>
      <c r="G328"/>
      <c r="H328"/>
      <c r="I328"/>
      <c r="J328"/>
    </row>
    <row r="329" spans="1:10" x14ac:dyDescent="0.25">
      <c r="A329"/>
      <c r="B329"/>
      <c r="C329"/>
      <c r="D329"/>
      <c r="E329"/>
      <c r="F329"/>
      <c r="G329"/>
      <c r="H329"/>
      <c r="I329"/>
      <c r="J329"/>
    </row>
    <row r="330" spans="1:10" x14ac:dyDescent="0.25">
      <c r="A330"/>
      <c r="B330"/>
      <c r="C330"/>
      <c r="D330"/>
      <c r="E330"/>
      <c r="F330"/>
      <c r="G330"/>
      <c r="H330"/>
      <c r="I330"/>
      <c r="J330"/>
    </row>
    <row r="331" spans="1:10" x14ac:dyDescent="0.25">
      <c r="A331"/>
      <c r="B331"/>
      <c r="C331"/>
      <c r="D331"/>
      <c r="E331"/>
      <c r="F331"/>
      <c r="G331"/>
      <c r="H331"/>
      <c r="I331"/>
      <c r="J331"/>
    </row>
    <row r="332" spans="1:10" x14ac:dyDescent="0.25">
      <c r="A332"/>
      <c r="B332"/>
      <c r="C332"/>
      <c r="D332"/>
      <c r="E332"/>
      <c r="F332"/>
      <c r="G332"/>
      <c r="H332"/>
      <c r="I332"/>
      <c r="J332"/>
    </row>
    <row r="333" spans="1:10" x14ac:dyDescent="0.25">
      <c r="A333"/>
      <c r="B333"/>
      <c r="C333"/>
      <c r="D333"/>
      <c r="E333"/>
      <c r="F333"/>
      <c r="G333"/>
      <c r="H333"/>
      <c r="I333"/>
      <c r="J333"/>
    </row>
    <row r="334" spans="1:10" x14ac:dyDescent="0.25">
      <c r="A334"/>
      <c r="B334"/>
      <c r="C334"/>
      <c r="D334"/>
      <c r="E334"/>
      <c r="F334"/>
      <c r="G334"/>
      <c r="H334"/>
      <c r="I334"/>
      <c r="J334"/>
    </row>
    <row r="335" spans="1:10" x14ac:dyDescent="0.25">
      <c r="A335"/>
      <c r="B335"/>
      <c r="C335"/>
      <c r="D335"/>
      <c r="E335"/>
      <c r="F335"/>
      <c r="G335"/>
      <c r="H335"/>
      <c r="I335"/>
      <c r="J335"/>
    </row>
    <row r="336" spans="1:10" x14ac:dyDescent="0.25">
      <c r="A336"/>
      <c r="B336"/>
      <c r="C336"/>
      <c r="D336"/>
      <c r="E336"/>
      <c r="F336"/>
      <c r="G336"/>
      <c r="H336"/>
      <c r="I336"/>
      <c r="J336"/>
    </row>
    <row r="337" spans="1:10" x14ac:dyDescent="0.25">
      <c r="A337"/>
      <c r="B337"/>
      <c r="C337"/>
      <c r="D337"/>
      <c r="E337"/>
      <c r="F337"/>
      <c r="G337"/>
      <c r="H337"/>
      <c r="I337"/>
      <c r="J337"/>
    </row>
    <row r="338" spans="1:10" x14ac:dyDescent="0.25">
      <c r="A338"/>
      <c r="B338"/>
      <c r="C338"/>
      <c r="D338"/>
      <c r="E338"/>
      <c r="F338"/>
      <c r="G338"/>
      <c r="H338"/>
      <c r="I338"/>
      <c r="J338"/>
    </row>
    <row r="339" spans="1:10" x14ac:dyDescent="0.25">
      <c r="A339"/>
      <c r="B339"/>
      <c r="C339"/>
      <c r="D339"/>
      <c r="E339"/>
      <c r="F339"/>
      <c r="G339"/>
      <c r="H339"/>
      <c r="I339"/>
      <c r="J339"/>
    </row>
    <row r="340" spans="1:10" x14ac:dyDescent="0.25">
      <c r="A340"/>
      <c r="B340"/>
      <c r="C340"/>
      <c r="D340"/>
      <c r="E340"/>
      <c r="F340"/>
      <c r="G340"/>
      <c r="H340"/>
      <c r="I340"/>
      <c r="J340"/>
    </row>
    <row r="341" spans="1:10" x14ac:dyDescent="0.25">
      <c r="A341"/>
      <c r="B341"/>
      <c r="C341"/>
      <c r="D341"/>
      <c r="E341"/>
      <c r="F341"/>
      <c r="G341"/>
      <c r="H341"/>
      <c r="I341"/>
      <c r="J341"/>
    </row>
    <row r="342" spans="1:10" x14ac:dyDescent="0.25">
      <c r="A342"/>
      <c r="B342"/>
      <c r="C342"/>
      <c r="D342"/>
      <c r="E342"/>
      <c r="F342"/>
      <c r="G342"/>
      <c r="H342"/>
      <c r="I342"/>
      <c r="J342"/>
    </row>
    <row r="343" spans="1:10" x14ac:dyDescent="0.25">
      <c r="A343"/>
      <c r="B343"/>
      <c r="C343"/>
      <c r="D343"/>
      <c r="E343"/>
      <c r="F343"/>
      <c r="G343"/>
      <c r="H343"/>
      <c r="I343"/>
      <c r="J343"/>
    </row>
    <row r="344" spans="1:10" x14ac:dyDescent="0.25">
      <c r="A344"/>
      <c r="B344"/>
      <c r="C344"/>
      <c r="D344"/>
      <c r="E344"/>
      <c r="F344"/>
      <c r="G344"/>
      <c r="H344"/>
      <c r="I344"/>
      <c r="J344"/>
    </row>
    <row r="345" spans="1:10" x14ac:dyDescent="0.25">
      <c r="A345"/>
      <c r="B345"/>
      <c r="C345"/>
      <c r="D345"/>
      <c r="E345"/>
      <c r="F345"/>
      <c r="G345"/>
      <c r="H345"/>
      <c r="I345"/>
      <c r="J345"/>
    </row>
    <row r="346" spans="1:10" x14ac:dyDescent="0.25">
      <c r="A346"/>
      <c r="B346"/>
      <c r="C346"/>
      <c r="D346"/>
      <c r="E346"/>
      <c r="F346"/>
      <c r="G346"/>
      <c r="H346"/>
      <c r="I346"/>
      <c r="J346"/>
    </row>
    <row r="347" spans="1:10" x14ac:dyDescent="0.25">
      <c r="A347"/>
      <c r="B347"/>
      <c r="C347"/>
      <c r="D347"/>
      <c r="E347"/>
      <c r="F347"/>
      <c r="G347"/>
      <c r="H347"/>
      <c r="I347"/>
      <c r="J347"/>
    </row>
    <row r="348" spans="1:10" x14ac:dyDescent="0.25">
      <c r="A348"/>
      <c r="B348"/>
      <c r="C348"/>
      <c r="D348"/>
      <c r="E348"/>
      <c r="F348"/>
      <c r="G348"/>
      <c r="H348"/>
      <c r="I348"/>
      <c r="J348"/>
    </row>
    <row r="349" spans="1:10" x14ac:dyDescent="0.25">
      <c r="A349"/>
      <c r="B349"/>
      <c r="C349"/>
      <c r="D349"/>
      <c r="E349"/>
      <c r="F349"/>
      <c r="G349"/>
      <c r="H349"/>
      <c r="I349"/>
      <c r="J349"/>
    </row>
    <row r="350" spans="1:10" x14ac:dyDescent="0.25">
      <c r="A350"/>
      <c r="B350"/>
      <c r="C350"/>
      <c r="D350"/>
      <c r="E350"/>
      <c r="F350"/>
      <c r="G350"/>
      <c r="H350"/>
      <c r="I350"/>
      <c r="J350"/>
    </row>
    <row r="351" spans="1:10" x14ac:dyDescent="0.25">
      <c r="A351"/>
      <c r="B351"/>
      <c r="C351"/>
      <c r="D351"/>
      <c r="E351"/>
      <c r="F351"/>
      <c r="G351"/>
      <c r="H351"/>
      <c r="I351"/>
      <c r="J351"/>
    </row>
    <row r="352" spans="1:10" x14ac:dyDescent="0.25">
      <c r="A352"/>
      <c r="B352"/>
      <c r="C352"/>
      <c r="D352"/>
      <c r="E352"/>
      <c r="F352"/>
      <c r="G352"/>
      <c r="H352"/>
      <c r="I352"/>
      <c r="J352"/>
    </row>
    <row r="353" spans="1:10" x14ac:dyDescent="0.25">
      <c r="A353"/>
      <c r="B353"/>
      <c r="C353"/>
      <c r="D353"/>
      <c r="E353"/>
      <c r="F353"/>
      <c r="G353"/>
      <c r="H353"/>
      <c r="I353"/>
      <c r="J353"/>
    </row>
    <row r="354" spans="1:10" x14ac:dyDescent="0.25">
      <c r="A354"/>
      <c r="B354"/>
      <c r="C354"/>
      <c r="D354"/>
      <c r="E354"/>
      <c r="F354"/>
      <c r="G354"/>
      <c r="H354"/>
      <c r="I354"/>
      <c r="J354"/>
    </row>
    <row r="355" spans="1:10" x14ac:dyDescent="0.25">
      <c r="A355"/>
      <c r="B355"/>
      <c r="C355"/>
      <c r="D355"/>
      <c r="E355"/>
      <c r="F355"/>
      <c r="G355"/>
      <c r="H355"/>
      <c r="I355"/>
      <c r="J355"/>
    </row>
    <row r="356" spans="1:10" x14ac:dyDescent="0.25">
      <c r="A356"/>
      <c r="B356"/>
      <c r="C356"/>
      <c r="D356"/>
      <c r="E356"/>
      <c r="F356"/>
      <c r="G356"/>
      <c r="H356"/>
      <c r="I356"/>
      <c r="J356"/>
    </row>
    <row r="357" spans="1:10" x14ac:dyDescent="0.25">
      <c r="A357"/>
      <c r="B357"/>
      <c r="C357"/>
      <c r="D357"/>
      <c r="E357"/>
      <c r="F357"/>
      <c r="G357"/>
      <c r="H357"/>
      <c r="I357"/>
      <c r="J357"/>
    </row>
    <row r="358" spans="1:10" x14ac:dyDescent="0.25">
      <c r="A358"/>
      <c r="B358"/>
      <c r="C358"/>
      <c r="D358"/>
      <c r="E358"/>
      <c r="F358"/>
      <c r="G358"/>
      <c r="H358"/>
      <c r="I358"/>
      <c r="J358"/>
    </row>
    <row r="359" spans="1:10" x14ac:dyDescent="0.25">
      <c r="A359"/>
      <c r="B359"/>
      <c r="C359"/>
      <c r="D359"/>
      <c r="E359"/>
      <c r="F359"/>
      <c r="G359"/>
      <c r="H359"/>
      <c r="I359"/>
      <c r="J359"/>
    </row>
    <row r="360" spans="1:10" x14ac:dyDescent="0.25">
      <c r="A360"/>
      <c r="B360"/>
      <c r="C360"/>
      <c r="D360"/>
      <c r="E360"/>
      <c r="F360"/>
      <c r="G360"/>
      <c r="H360"/>
      <c r="I360"/>
      <c r="J360"/>
    </row>
    <row r="361" spans="1:10" x14ac:dyDescent="0.25">
      <c r="A361"/>
      <c r="B361"/>
      <c r="C361"/>
      <c r="D361"/>
      <c r="E361"/>
      <c r="F361"/>
      <c r="G361"/>
      <c r="H361"/>
      <c r="I361"/>
      <c r="J361"/>
    </row>
    <row r="362" spans="1:10" x14ac:dyDescent="0.25">
      <c r="A362"/>
      <c r="B362"/>
      <c r="C362"/>
      <c r="D362"/>
      <c r="E362"/>
      <c r="F362"/>
      <c r="G362"/>
      <c r="H362"/>
      <c r="I362"/>
      <c r="J362"/>
    </row>
    <row r="363" spans="1:10" x14ac:dyDescent="0.25">
      <c r="A363"/>
      <c r="B363"/>
      <c r="C363"/>
      <c r="D363"/>
      <c r="E363"/>
      <c r="F363"/>
      <c r="G363"/>
      <c r="H363"/>
      <c r="I363"/>
      <c r="J363"/>
    </row>
    <row r="364" spans="1:10" x14ac:dyDescent="0.25">
      <c r="A364"/>
      <c r="B364"/>
      <c r="C364"/>
      <c r="D364"/>
      <c r="E364"/>
      <c r="F364"/>
      <c r="G364"/>
      <c r="H364"/>
      <c r="I364"/>
      <c r="J364"/>
    </row>
    <row r="365" spans="1:10" x14ac:dyDescent="0.25">
      <c r="A365"/>
      <c r="B365"/>
      <c r="C365"/>
      <c r="D365"/>
      <c r="E365"/>
      <c r="F365"/>
      <c r="G365"/>
      <c r="H365"/>
      <c r="I365"/>
      <c r="J365"/>
    </row>
    <row r="366" spans="1:10" x14ac:dyDescent="0.25">
      <c r="G366" s="31"/>
    </row>
    <row r="367" spans="1:10" x14ac:dyDescent="0.25">
      <c r="G367" s="31"/>
    </row>
    <row r="368" spans="1:10" x14ac:dyDescent="0.25">
      <c r="G368" s="31"/>
    </row>
    <row r="369" spans="7:7" x14ac:dyDescent="0.25">
      <c r="G369" s="31"/>
    </row>
    <row r="370" spans="7:7" x14ac:dyDescent="0.25">
      <c r="G370" s="31"/>
    </row>
    <row r="371" spans="7:7" x14ac:dyDescent="0.25">
      <c r="G371" s="31"/>
    </row>
    <row r="372" spans="7:7" x14ac:dyDescent="0.25">
      <c r="G372" s="31"/>
    </row>
    <row r="373" spans="7:7" x14ac:dyDescent="0.25">
      <c r="G373" s="31"/>
    </row>
    <row r="374" spans="7:7" x14ac:dyDescent="0.25">
      <c r="G374" s="31"/>
    </row>
    <row r="375" spans="7:7" x14ac:dyDescent="0.25">
      <c r="G375" s="31"/>
    </row>
    <row r="376" spans="7:7" x14ac:dyDescent="0.25">
      <c r="G376" s="31"/>
    </row>
    <row r="377" spans="7:7" x14ac:dyDescent="0.25">
      <c r="G377" s="31"/>
    </row>
    <row r="378" spans="7:7" x14ac:dyDescent="0.25">
      <c r="G378" s="31"/>
    </row>
    <row r="379" spans="7:7" x14ac:dyDescent="0.25">
      <c r="G379" s="31"/>
    </row>
    <row r="380" spans="7:7" x14ac:dyDescent="0.25">
      <c r="G380" s="31"/>
    </row>
    <row r="381" spans="7:7" x14ac:dyDescent="0.25">
      <c r="G381" s="31"/>
    </row>
    <row r="382" spans="7:7" x14ac:dyDescent="0.25">
      <c r="G382" s="31"/>
    </row>
    <row r="383" spans="7:7" x14ac:dyDescent="0.25">
      <c r="G383" s="31"/>
    </row>
    <row r="384" spans="7:7" x14ac:dyDescent="0.25">
      <c r="G384" s="31"/>
    </row>
    <row r="385" spans="7:7" x14ac:dyDescent="0.25">
      <c r="G385" s="31"/>
    </row>
    <row r="386" spans="7:7" x14ac:dyDescent="0.25">
      <c r="G386" s="31"/>
    </row>
    <row r="387" spans="7:7" x14ac:dyDescent="0.25">
      <c r="G387" s="31"/>
    </row>
    <row r="388" spans="7:7" x14ac:dyDescent="0.25">
      <c r="G388" s="31"/>
    </row>
    <row r="389" spans="7:7" x14ac:dyDescent="0.25">
      <c r="G389" s="31"/>
    </row>
    <row r="390" spans="7:7" x14ac:dyDescent="0.25">
      <c r="G390" s="31"/>
    </row>
    <row r="391" spans="7:7" x14ac:dyDescent="0.25">
      <c r="G391" s="31"/>
    </row>
    <row r="392" spans="7:7" x14ac:dyDescent="0.25">
      <c r="G392" s="31"/>
    </row>
    <row r="393" spans="7:7" x14ac:dyDescent="0.25">
      <c r="G393" s="31"/>
    </row>
    <row r="394" spans="7:7" x14ac:dyDescent="0.25">
      <c r="G394" s="31"/>
    </row>
    <row r="395" spans="7:7" x14ac:dyDescent="0.25">
      <c r="G395" s="31"/>
    </row>
    <row r="396" spans="7:7" x14ac:dyDescent="0.25">
      <c r="G396" s="31"/>
    </row>
    <row r="397" spans="7:7" x14ac:dyDescent="0.25">
      <c r="G397" s="31"/>
    </row>
    <row r="398" spans="7:7" x14ac:dyDescent="0.25">
      <c r="G398" s="31"/>
    </row>
    <row r="399" spans="7:7" x14ac:dyDescent="0.25">
      <c r="G399" s="31"/>
    </row>
    <row r="400" spans="7:7" x14ac:dyDescent="0.25">
      <c r="G400" s="31"/>
    </row>
    <row r="401" spans="7:7" x14ac:dyDescent="0.25">
      <c r="G401" s="31"/>
    </row>
    <row r="402" spans="7:7" x14ac:dyDescent="0.25">
      <c r="G402" s="31"/>
    </row>
    <row r="403" spans="7:7" x14ac:dyDescent="0.25">
      <c r="G403" s="31"/>
    </row>
    <row r="404" spans="7:7" x14ac:dyDescent="0.25">
      <c r="G404" s="31"/>
    </row>
    <row r="405" spans="7:7" x14ac:dyDescent="0.25">
      <c r="G405" s="31"/>
    </row>
    <row r="406" spans="7:7" x14ac:dyDescent="0.25">
      <c r="G406" s="31"/>
    </row>
    <row r="407" spans="7:7" x14ac:dyDescent="0.25">
      <c r="G407" s="31"/>
    </row>
    <row r="408" spans="7:7" x14ac:dyDescent="0.25">
      <c r="G408" s="31"/>
    </row>
    <row r="409" spans="7:7" x14ac:dyDescent="0.25">
      <c r="G409" s="31"/>
    </row>
  </sheetData>
  <conditionalFormatting sqref="S4:X53">
    <cfRule type="cellIs" dxfId="2" priority="1" operator="equal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44B2F-30B4-4F1E-BBB3-41652A9EA546}">
  <dimension ref="A1:X409"/>
  <sheetViews>
    <sheetView topLeftCell="B2" workbookViewId="0">
      <selection activeCell="F21" sqref="F21"/>
    </sheetView>
  </sheetViews>
  <sheetFormatPr defaultRowHeight="15" x14ac:dyDescent="0.25"/>
  <cols>
    <col min="1" max="1" width="11" style="31" bestFit="1" customWidth="1"/>
    <col min="2" max="2" width="11.42578125" style="31" bestFit="1" customWidth="1"/>
    <col min="3" max="8" width="10.7109375" style="31" bestFit="1" customWidth="1"/>
    <col min="9" max="9" width="8.42578125" style="32" bestFit="1" customWidth="1"/>
    <col min="10" max="10" width="10.7109375" style="31" bestFit="1" customWidth="1"/>
    <col min="13" max="13" width="15" bestFit="1" customWidth="1"/>
    <col min="14" max="14" width="40.85546875" bestFit="1" customWidth="1"/>
    <col min="15" max="15" width="13.7109375" style="4" bestFit="1" customWidth="1"/>
    <col min="17" max="17" width="11.140625" customWidth="1"/>
    <col min="19" max="20" width="12" customWidth="1"/>
    <col min="21" max="22" width="13.85546875" customWidth="1"/>
    <col min="23" max="23" width="15.28515625" customWidth="1"/>
    <col min="24" max="24" width="15.140625" customWidth="1"/>
  </cols>
  <sheetData>
    <row r="1" spans="1:24" x14ac:dyDescent="0.25">
      <c r="A1" s="30" t="s">
        <v>3</v>
      </c>
      <c r="B1" s="31" t="s">
        <v>755</v>
      </c>
    </row>
    <row r="3" spans="1:24" ht="45" x14ac:dyDescent="0.25">
      <c r="A3" s="33" t="s">
        <v>546</v>
      </c>
      <c r="B3" s="34" t="s">
        <v>549</v>
      </c>
      <c r="C3" s="34" t="s">
        <v>550</v>
      </c>
      <c r="D3" s="34" t="s">
        <v>551</v>
      </c>
      <c r="E3" s="34" t="s">
        <v>557</v>
      </c>
      <c r="F3" s="34" t="s">
        <v>553</v>
      </c>
      <c r="G3" s="34" t="s">
        <v>552</v>
      </c>
      <c r="H3" s="34" t="s">
        <v>554</v>
      </c>
      <c r="I3" s="38" t="s">
        <v>555</v>
      </c>
      <c r="J3" s="34" t="s">
        <v>556</v>
      </c>
      <c r="M3" s="1" t="s">
        <v>1</v>
      </c>
      <c r="N3" s="1" t="s">
        <v>2</v>
      </c>
      <c r="O3" s="1" t="s">
        <v>3</v>
      </c>
      <c r="P3" s="1" t="s">
        <v>715</v>
      </c>
      <c r="Q3" s="1" t="s">
        <v>530</v>
      </c>
      <c r="R3" s="1" t="s">
        <v>536</v>
      </c>
      <c r="S3" s="1" t="s">
        <v>538</v>
      </c>
      <c r="T3" s="1" t="s">
        <v>540</v>
      </c>
      <c r="U3" s="1" t="s">
        <v>539</v>
      </c>
      <c r="V3" s="1" t="s">
        <v>541</v>
      </c>
      <c r="W3" s="24" t="s">
        <v>542</v>
      </c>
      <c r="X3" s="1" t="s">
        <v>543</v>
      </c>
    </row>
    <row r="4" spans="1:24" x14ac:dyDescent="0.25">
      <c r="A4" s="35" t="s">
        <v>153</v>
      </c>
      <c r="B4" s="31">
        <v>3</v>
      </c>
      <c r="C4" s="31">
        <v>6</v>
      </c>
      <c r="D4" s="31">
        <v>4</v>
      </c>
      <c r="E4" s="31">
        <v>46037</v>
      </c>
      <c r="F4" s="31">
        <v>46044</v>
      </c>
      <c r="G4" s="31">
        <v>0</v>
      </c>
      <c r="H4" s="31">
        <v>0</v>
      </c>
      <c r="I4" s="32">
        <v>46058</v>
      </c>
      <c r="J4" s="31">
        <v>0</v>
      </c>
      <c r="L4">
        <v>1</v>
      </c>
      <c r="M4" s="21" t="str">
        <f t="shared" ref="M4:M53" si="0">A4</f>
        <v>ECH US Equity</v>
      </c>
      <c r="N4" s="21" t="str">
        <f>VLOOKUP($M4,SUMMARY!$B:$D,2,FALSE)</f>
        <v>MSCI Chile ETF</v>
      </c>
      <c r="O4" s="22" t="str">
        <f>VLOOKUP($M4,SUMMARY!$B:$D,3,FALSE)</f>
        <v>ETF</v>
      </c>
      <c r="P4" s="22">
        <f t="shared" ref="P4:X19" si="1">B4</f>
        <v>3</v>
      </c>
      <c r="Q4" s="22">
        <f t="shared" si="1"/>
        <v>6</v>
      </c>
      <c r="R4" s="22">
        <f t="shared" si="1"/>
        <v>4</v>
      </c>
      <c r="S4" s="23">
        <f t="shared" si="1"/>
        <v>46037</v>
      </c>
      <c r="T4" s="23">
        <f t="shared" si="1"/>
        <v>46044</v>
      </c>
      <c r="U4" s="23">
        <f t="shared" si="1"/>
        <v>0</v>
      </c>
      <c r="V4" s="23">
        <f t="shared" si="1"/>
        <v>0</v>
      </c>
      <c r="W4" s="23">
        <f t="shared" si="1"/>
        <v>46058</v>
      </c>
      <c r="X4" s="23">
        <f t="shared" si="1"/>
        <v>0</v>
      </c>
    </row>
    <row r="5" spans="1:24" x14ac:dyDescent="0.25">
      <c r="A5" s="35" t="s">
        <v>439</v>
      </c>
      <c r="B5" s="31">
        <v>5</v>
      </c>
      <c r="C5" s="31">
        <v>3</v>
      </c>
      <c r="D5" s="31">
        <v>2</v>
      </c>
      <c r="E5" s="31">
        <v>0</v>
      </c>
      <c r="F5" s="31">
        <v>0</v>
      </c>
      <c r="G5" s="31">
        <v>0</v>
      </c>
      <c r="H5" s="31">
        <v>45958</v>
      </c>
      <c r="I5" s="32">
        <v>46057</v>
      </c>
      <c r="J5" s="31">
        <v>0</v>
      </c>
      <c r="L5">
        <v>2</v>
      </c>
      <c r="M5" s="21" t="str">
        <f t="shared" si="0"/>
        <v>GBPUSD Curncy</v>
      </c>
      <c r="N5" s="21" t="str">
        <f>VLOOKUP($M5,SUMMARY!B:D,2,FALSE)</f>
        <v>GBP/USD</v>
      </c>
      <c r="O5" s="22" t="str">
        <f>VLOOKUP($M5,SUMMARY!$B:$D,3,FALSE)</f>
        <v>CURRENCY</v>
      </c>
      <c r="P5" s="22">
        <f t="shared" si="1"/>
        <v>5</v>
      </c>
      <c r="Q5" s="22">
        <f t="shared" si="1"/>
        <v>3</v>
      </c>
      <c r="R5" s="22">
        <f t="shared" si="1"/>
        <v>2</v>
      </c>
      <c r="S5" s="23">
        <f t="shared" si="1"/>
        <v>0</v>
      </c>
      <c r="T5" s="23">
        <f t="shared" si="1"/>
        <v>0</v>
      </c>
      <c r="U5" s="23">
        <f t="shared" si="1"/>
        <v>0</v>
      </c>
      <c r="V5" s="23">
        <f t="shared" si="1"/>
        <v>45958</v>
      </c>
      <c r="W5" s="23">
        <f t="shared" si="1"/>
        <v>46057</v>
      </c>
      <c r="X5" s="23">
        <f t="shared" si="1"/>
        <v>0</v>
      </c>
    </row>
    <row r="6" spans="1:24" x14ac:dyDescent="0.25">
      <c r="A6" s="35" t="s">
        <v>382</v>
      </c>
      <c r="B6" s="31">
        <v>7</v>
      </c>
      <c r="C6" s="31">
        <v>3</v>
      </c>
      <c r="D6" s="31">
        <v>4</v>
      </c>
      <c r="E6" s="31">
        <v>0</v>
      </c>
      <c r="F6" s="31">
        <v>0</v>
      </c>
      <c r="G6" s="31">
        <v>0</v>
      </c>
      <c r="H6" s="31">
        <v>0</v>
      </c>
      <c r="I6" s="32">
        <v>46056</v>
      </c>
      <c r="J6" s="31">
        <v>0</v>
      </c>
      <c r="L6">
        <v>3</v>
      </c>
      <c r="M6" s="21" t="str">
        <f t="shared" si="0"/>
        <v>ZNA1 Comdty</v>
      </c>
      <c r="N6" s="21" t="str">
        <f>VLOOKUP($M6,SUMMARY!B:D,2,FALSE)</f>
        <v>ZINC</v>
      </c>
      <c r="O6" s="22" t="str">
        <f>VLOOKUP($M6,SUMMARY!$B:$D,3,FALSE)</f>
        <v>COMMODITY</v>
      </c>
      <c r="P6" s="22">
        <f t="shared" si="1"/>
        <v>7</v>
      </c>
      <c r="Q6" s="22">
        <f t="shared" si="1"/>
        <v>3</v>
      </c>
      <c r="R6" s="22">
        <f t="shared" si="1"/>
        <v>4</v>
      </c>
      <c r="S6" s="23">
        <f t="shared" si="1"/>
        <v>0</v>
      </c>
      <c r="T6" s="23">
        <f t="shared" si="1"/>
        <v>0</v>
      </c>
      <c r="U6" s="23">
        <f t="shared" si="1"/>
        <v>0</v>
      </c>
      <c r="V6" s="23">
        <f t="shared" si="1"/>
        <v>0</v>
      </c>
      <c r="W6" s="23">
        <f t="shared" si="1"/>
        <v>46056</v>
      </c>
      <c r="X6" s="23">
        <f t="shared" si="1"/>
        <v>0</v>
      </c>
    </row>
    <row r="7" spans="1:24" x14ac:dyDescent="0.25">
      <c r="A7" s="35" t="s">
        <v>296</v>
      </c>
      <c r="B7" s="31">
        <v>7</v>
      </c>
      <c r="C7" s="31">
        <v>9</v>
      </c>
      <c r="D7" s="31">
        <v>2</v>
      </c>
      <c r="E7" s="31">
        <v>46037</v>
      </c>
      <c r="F7" s="31">
        <v>46038</v>
      </c>
      <c r="G7" s="31">
        <v>0</v>
      </c>
      <c r="H7" s="31">
        <v>0</v>
      </c>
      <c r="I7" s="32">
        <v>46055</v>
      </c>
      <c r="J7" s="31">
        <v>0</v>
      </c>
      <c r="L7">
        <v>4</v>
      </c>
      <c r="M7" s="21" t="str">
        <f t="shared" si="0"/>
        <v>URNM US Equity</v>
      </c>
      <c r="N7" s="21" t="str">
        <f>VLOOKUP($M7,SUMMARY!B:D,2,FALSE)</f>
        <v>Sprott Uranium Miners ETF</v>
      </c>
      <c r="O7" s="22" t="str">
        <f>VLOOKUP($M7,SUMMARY!$B:$D,3,FALSE)</f>
        <v>ETF</v>
      </c>
      <c r="P7" s="22">
        <f t="shared" si="1"/>
        <v>7</v>
      </c>
      <c r="Q7" s="22">
        <f t="shared" si="1"/>
        <v>9</v>
      </c>
      <c r="R7" s="22">
        <f t="shared" si="1"/>
        <v>2</v>
      </c>
      <c r="S7" s="23">
        <f t="shared" si="1"/>
        <v>46037</v>
      </c>
      <c r="T7" s="23">
        <f t="shared" si="1"/>
        <v>46038</v>
      </c>
      <c r="U7" s="23">
        <f t="shared" si="1"/>
        <v>0</v>
      </c>
      <c r="V7" s="23">
        <f t="shared" si="1"/>
        <v>0</v>
      </c>
      <c r="W7" s="23">
        <f t="shared" si="1"/>
        <v>46055</v>
      </c>
      <c r="X7" s="23">
        <f t="shared" si="1"/>
        <v>0</v>
      </c>
    </row>
    <row r="8" spans="1:24" x14ac:dyDescent="0.25">
      <c r="A8" s="35" t="s">
        <v>514</v>
      </c>
      <c r="B8" s="31">
        <v>-1</v>
      </c>
      <c r="C8" s="31">
        <v>9</v>
      </c>
      <c r="D8" s="31">
        <v>2</v>
      </c>
      <c r="E8" s="31">
        <v>46051</v>
      </c>
      <c r="F8" s="31">
        <v>0</v>
      </c>
      <c r="G8" s="31">
        <v>0</v>
      </c>
      <c r="H8" s="31">
        <v>0</v>
      </c>
      <c r="I8" s="32">
        <v>46055</v>
      </c>
      <c r="J8" s="31">
        <v>0</v>
      </c>
      <c r="L8">
        <v>5</v>
      </c>
      <c r="M8" s="21" t="str">
        <f t="shared" si="0"/>
        <v>ES1 Index</v>
      </c>
      <c r="N8" s="21" t="str">
        <f>VLOOKUP($M8,SUMMARY!B:D,2,FALSE)</f>
        <v>S&amp;P500 EMINI FUTURES</v>
      </c>
      <c r="O8" s="22" t="str">
        <f>VLOOKUP($M8,SUMMARY!$B:$D,3,FALSE)</f>
        <v>INDEX FUTURE</v>
      </c>
      <c r="P8" s="22">
        <f t="shared" si="1"/>
        <v>-1</v>
      </c>
      <c r="Q8" s="22">
        <f t="shared" si="1"/>
        <v>9</v>
      </c>
      <c r="R8" s="22">
        <f t="shared" si="1"/>
        <v>2</v>
      </c>
      <c r="S8" s="23">
        <f t="shared" si="1"/>
        <v>46051</v>
      </c>
      <c r="T8" s="23">
        <f t="shared" si="1"/>
        <v>0</v>
      </c>
      <c r="U8" s="23">
        <f t="shared" si="1"/>
        <v>0</v>
      </c>
      <c r="V8" s="23">
        <f t="shared" si="1"/>
        <v>0</v>
      </c>
      <c r="W8" s="23">
        <f t="shared" si="1"/>
        <v>46055</v>
      </c>
      <c r="X8" s="23">
        <f t="shared" si="1"/>
        <v>0</v>
      </c>
    </row>
    <row r="9" spans="1:24" x14ac:dyDescent="0.25">
      <c r="A9" s="35" t="s">
        <v>143</v>
      </c>
      <c r="B9" s="31">
        <v>6</v>
      </c>
      <c r="C9" s="31">
        <v>9</v>
      </c>
      <c r="D9" s="31">
        <v>2</v>
      </c>
      <c r="E9" s="31">
        <v>45996</v>
      </c>
      <c r="F9" s="31">
        <v>0</v>
      </c>
      <c r="G9" s="31">
        <v>0</v>
      </c>
      <c r="H9" s="31">
        <v>0</v>
      </c>
      <c r="I9" s="32">
        <v>46055</v>
      </c>
      <c r="J9" s="31">
        <v>0</v>
      </c>
      <c r="L9">
        <v>6</v>
      </c>
      <c r="M9" s="21" t="str">
        <f t="shared" si="0"/>
        <v>DBC US Equity</v>
      </c>
      <c r="N9" s="21" t="str">
        <f>VLOOKUP($M9,SUMMARY!B:D,2,FALSE)</f>
        <v>Commodity Index Tracking Fund</v>
      </c>
      <c r="O9" s="22" t="str">
        <f>VLOOKUP($M9,SUMMARY!$B:$D,3,FALSE)</f>
        <v>ETF</v>
      </c>
      <c r="P9" s="22">
        <f t="shared" si="1"/>
        <v>6</v>
      </c>
      <c r="Q9" s="22">
        <f t="shared" si="1"/>
        <v>9</v>
      </c>
      <c r="R9" s="22">
        <f t="shared" si="1"/>
        <v>2</v>
      </c>
      <c r="S9" s="23">
        <f t="shared" si="1"/>
        <v>45996</v>
      </c>
      <c r="T9" s="23">
        <f t="shared" si="1"/>
        <v>0</v>
      </c>
      <c r="U9" s="23">
        <f t="shared" si="1"/>
        <v>0</v>
      </c>
      <c r="V9" s="23">
        <f t="shared" si="1"/>
        <v>0</v>
      </c>
      <c r="W9" s="23">
        <f t="shared" si="1"/>
        <v>46055</v>
      </c>
      <c r="X9" s="23">
        <f t="shared" si="1"/>
        <v>0</v>
      </c>
    </row>
    <row r="10" spans="1:24" x14ac:dyDescent="0.25">
      <c r="A10" s="35" t="s">
        <v>195</v>
      </c>
      <c r="B10" s="31">
        <v>7</v>
      </c>
      <c r="C10" s="31">
        <v>9</v>
      </c>
      <c r="D10" s="31">
        <v>2</v>
      </c>
      <c r="E10" s="31">
        <v>45996</v>
      </c>
      <c r="F10" s="31">
        <v>0</v>
      </c>
      <c r="G10" s="31">
        <v>0</v>
      </c>
      <c r="H10" s="31">
        <v>46007</v>
      </c>
      <c r="I10" s="32">
        <v>46055</v>
      </c>
      <c r="J10" s="31">
        <v>0</v>
      </c>
      <c r="L10">
        <v>7</v>
      </c>
      <c r="M10" s="21" t="str">
        <f t="shared" si="0"/>
        <v>GSG US Equity</v>
      </c>
      <c r="N10" s="21" t="str">
        <f>VLOOKUP($M10,SUMMARY!B:D,2,FALSE)</f>
        <v>S&amp;P GSCI Commodity-Indexed Trust</v>
      </c>
      <c r="O10" s="22" t="str">
        <f>VLOOKUP($M10,SUMMARY!$B:$D,3,FALSE)</f>
        <v>ETF</v>
      </c>
      <c r="P10" s="22">
        <f t="shared" si="1"/>
        <v>7</v>
      </c>
      <c r="Q10" s="22">
        <f t="shared" si="1"/>
        <v>9</v>
      </c>
      <c r="R10" s="22">
        <f t="shared" si="1"/>
        <v>2</v>
      </c>
      <c r="S10" s="23">
        <f t="shared" si="1"/>
        <v>45996</v>
      </c>
      <c r="T10" s="23">
        <f t="shared" si="1"/>
        <v>0</v>
      </c>
      <c r="U10" s="23">
        <f t="shared" si="1"/>
        <v>0</v>
      </c>
      <c r="V10" s="23">
        <f t="shared" si="1"/>
        <v>46007</v>
      </c>
      <c r="W10" s="23">
        <f t="shared" si="1"/>
        <v>46055</v>
      </c>
      <c r="X10" s="23">
        <f t="shared" si="1"/>
        <v>0</v>
      </c>
    </row>
    <row r="11" spans="1:24" x14ac:dyDescent="0.25">
      <c r="A11" s="35" t="s">
        <v>102</v>
      </c>
      <c r="B11" s="31">
        <v>7</v>
      </c>
      <c r="C11" s="31">
        <v>9</v>
      </c>
      <c r="D11" s="31">
        <v>2</v>
      </c>
      <c r="E11" s="31">
        <v>46028</v>
      </c>
      <c r="F11" s="31">
        <v>0</v>
      </c>
      <c r="G11" s="31">
        <v>0</v>
      </c>
      <c r="H11" s="31">
        <v>0</v>
      </c>
      <c r="I11" s="32">
        <v>46055</v>
      </c>
      <c r="J11" s="31">
        <v>0</v>
      </c>
      <c r="L11">
        <v>8</v>
      </c>
      <c r="M11" s="21" t="str">
        <f t="shared" si="0"/>
        <v>ARGT US Equity</v>
      </c>
      <c r="N11" s="21" t="str">
        <f>VLOOKUP($M11,SUMMARY!B:D,2,FALSE)</f>
        <v>MSCI Argentina ETF</v>
      </c>
      <c r="O11" s="22" t="str">
        <f>VLOOKUP($M11,SUMMARY!$B:$D,3,FALSE)</f>
        <v>ETF</v>
      </c>
      <c r="P11" s="22">
        <f t="shared" si="1"/>
        <v>7</v>
      </c>
      <c r="Q11" s="22">
        <f t="shared" si="1"/>
        <v>9</v>
      </c>
      <c r="R11" s="22">
        <f t="shared" si="1"/>
        <v>2</v>
      </c>
      <c r="S11" s="23">
        <f t="shared" si="1"/>
        <v>46028</v>
      </c>
      <c r="T11" s="23">
        <f t="shared" si="1"/>
        <v>0</v>
      </c>
      <c r="U11" s="23">
        <f t="shared" si="1"/>
        <v>0</v>
      </c>
      <c r="V11" s="23">
        <f t="shared" si="1"/>
        <v>0</v>
      </c>
      <c r="W11" s="23">
        <f t="shared" si="1"/>
        <v>46055</v>
      </c>
      <c r="X11" s="23">
        <f t="shared" si="1"/>
        <v>0</v>
      </c>
    </row>
    <row r="12" spans="1:24" x14ac:dyDescent="0.25">
      <c r="A12" s="35" t="s">
        <v>343</v>
      </c>
      <c r="B12" s="31">
        <v>7</v>
      </c>
      <c r="C12" s="31">
        <v>6</v>
      </c>
      <c r="D12" s="31">
        <v>4</v>
      </c>
      <c r="E12" s="31">
        <v>45975</v>
      </c>
      <c r="F12" s="31">
        <v>0</v>
      </c>
      <c r="G12" s="31">
        <v>0</v>
      </c>
      <c r="H12" s="31">
        <v>45958</v>
      </c>
      <c r="I12" s="32">
        <v>46055</v>
      </c>
      <c r="J12" s="31">
        <v>0</v>
      </c>
      <c r="L12">
        <v>9</v>
      </c>
      <c r="M12" s="21" t="str">
        <f t="shared" si="0"/>
        <v>AA1 Comdty</v>
      </c>
      <c r="N12" s="21" t="str">
        <f>VLOOKUP($M12,SUMMARY!B:D,2,FALSE)</f>
        <v>ALUMINUM</v>
      </c>
      <c r="O12" s="22" t="str">
        <f>VLOOKUP($M12,SUMMARY!$B:$D,3,FALSE)</f>
        <v>COMMODITY</v>
      </c>
      <c r="P12" s="22">
        <f t="shared" si="1"/>
        <v>7</v>
      </c>
      <c r="Q12" s="22">
        <f t="shared" si="1"/>
        <v>6</v>
      </c>
      <c r="R12" s="22">
        <f t="shared" si="1"/>
        <v>4</v>
      </c>
      <c r="S12" s="23">
        <f t="shared" si="1"/>
        <v>45975</v>
      </c>
      <c r="T12" s="23">
        <f t="shared" si="1"/>
        <v>0</v>
      </c>
      <c r="U12" s="23">
        <f t="shared" si="1"/>
        <v>0</v>
      </c>
      <c r="V12" s="23">
        <f t="shared" si="1"/>
        <v>45958</v>
      </c>
      <c r="W12" s="23">
        <f t="shared" si="1"/>
        <v>46055</v>
      </c>
      <c r="X12" s="23">
        <f t="shared" si="1"/>
        <v>0</v>
      </c>
    </row>
    <row r="13" spans="1:24" x14ac:dyDescent="0.25">
      <c r="A13" s="35" t="s">
        <v>431</v>
      </c>
      <c r="B13" s="31">
        <v>5</v>
      </c>
      <c r="C13" s="31">
        <v>6</v>
      </c>
      <c r="D13" s="31">
        <v>2</v>
      </c>
      <c r="E13" s="31">
        <v>0</v>
      </c>
      <c r="F13" s="31">
        <v>0</v>
      </c>
      <c r="G13" s="31">
        <v>0</v>
      </c>
      <c r="H13" s="31">
        <v>45958</v>
      </c>
      <c r="I13" s="32">
        <v>46052</v>
      </c>
      <c r="J13" s="31">
        <v>0</v>
      </c>
      <c r="L13">
        <v>10</v>
      </c>
      <c r="M13" s="21" t="str">
        <f t="shared" si="0"/>
        <v>DKKUSD Curncy</v>
      </c>
      <c r="N13" s="21" t="str">
        <f>VLOOKUP($M13,SUMMARY!B:D,2,FALSE)</f>
        <v>DKK/USD</v>
      </c>
      <c r="O13" s="22" t="str">
        <f>VLOOKUP($M13,SUMMARY!$B:$D,3,FALSE)</f>
        <v>CURRENCY</v>
      </c>
      <c r="P13" s="22">
        <f t="shared" si="1"/>
        <v>5</v>
      </c>
      <c r="Q13" s="22">
        <f t="shared" si="1"/>
        <v>6</v>
      </c>
      <c r="R13" s="22">
        <f t="shared" si="1"/>
        <v>2</v>
      </c>
      <c r="S13" s="23">
        <f t="shared" si="1"/>
        <v>0</v>
      </c>
      <c r="T13" s="23">
        <f t="shared" si="1"/>
        <v>0</v>
      </c>
      <c r="U13" s="23">
        <f t="shared" si="1"/>
        <v>0</v>
      </c>
      <c r="V13" s="23">
        <f t="shared" si="1"/>
        <v>45958</v>
      </c>
      <c r="W13" s="23">
        <f t="shared" si="1"/>
        <v>46052</v>
      </c>
      <c r="X13" s="23">
        <f t="shared" si="1"/>
        <v>0</v>
      </c>
    </row>
    <row r="14" spans="1:24" x14ac:dyDescent="0.25">
      <c r="A14" s="35" t="s">
        <v>326</v>
      </c>
      <c r="B14" s="31">
        <v>7</v>
      </c>
      <c r="C14" s="31">
        <v>6</v>
      </c>
      <c r="D14" s="31">
        <v>2</v>
      </c>
      <c r="E14" s="31">
        <v>46028</v>
      </c>
      <c r="F14" s="31">
        <v>46031</v>
      </c>
      <c r="G14" s="31">
        <v>0</v>
      </c>
      <c r="H14" s="31">
        <v>0</v>
      </c>
      <c r="I14" s="32">
        <v>46052</v>
      </c>
      <c r="J14" s="31">
        <v>0</v>
      </c>
      <c r="L14">
        <v>11</v>
      </c>
      <c r="M14" s="21" t="str">
        <f t="shared" si="0"/>
        <v>XME US Equity</v>
      </c>
      <c r="N14" s="21" t="str">
        <f>VLOOKUP($M14,SUMMARY!B:D,2,FALSE)</f>
        <v>SPDR S&amp;P Metals &amp; Mining ETF</v>
      </c>
      <c r="O14" s="22" t="str">
        <f>VLOOKUP($M14,SUMMARY!$B:$D,3,FALSE)</f>
        <v>ETF</v>
      </c>
      <c r="P14" s="22">
        <f t="shared" si="1"/>
        <v>7</v>
      </c>
      <c r="Q14" s="22">
        <f t="shared" si="1"/>
        <v>6</v>
      </c>
      <c r="R14" s="22">
        <f t="shared" si="1"/>
        <v>2</v>
      </c>
      <c r="S14" s="23">
        <f t="shared" si="1"/>
        <v>46028</v>
      </c>
      <c r="T14" s="23">
        <f t="shared" si="1"/>
        <v>46031</v>
      </c>
      <c r="U14" s="23">
        <f t="shared" si="1"/>
        <v>0</v>
      </c>
      <c r="V14" s="23">
        <f t="shared" si="1"/>
        <v>0</v>
      </c>
      <c r="W14" s="23">
        <f t="shared" si="1"/>
        <v>46052</v>
      </c>
      <c r="X14" s="23">
        <f t="shared" si="1"/>
        <v>0</v>
      </c>
    </row>
    <row r="15" spans="1:24" x14ac:dyDescent="0.25">
      <c r="A15" s="35" t="s">
        <v>140</v>
      </c>
      <c r="B15" s="31">
        <v>5</v>
      </c>
      <c r="C15" s="31">
        <v>9</v>
      </c>
      <c r="D15" s="31">
        <v>2</v>
      </c>
      <c r="E15" s="31">
        <v>46050</v>
      </c>
      <c r="F15" s="31">
        <v>46051</v>
      </c>
      <c r="G15" s="31">
        <v>0</v>
      </c>
      <c r="H15" s="31">
        <v>0</v>
      </c>
      <c r="I15" s="32">
        <v>46052</v>
      </c>
      <c r="J15" s="31">
        <v>0</v>
      </c>
      <c r="L15">
        <v>12</v>
      </c>
      <c r="M15" s="21" t="str">
        <f t="shared" si="0"/>
        <v>COPX US Equity</v>
      </c>
      <c r="N15" s="21" t="str">
        <f>VLOOKUP($M15,SUMMARY!B:D,2,FALSE)</f>
        <v>Copper Miners ETF</v>
      </c>
      <c r="O15" s="22" t="str">
        <f>VLOOKUP($M15,SUMMARY!$B:$D,3,FALSE)</f>
        <v>ETF</v>
      </c>
      <c r="P15" s="22">
        <f t="shared" si="1"/>
        <v>5</v>
      </c>
      <c r="Q15" s="22">
        <f t="shared" si="1"/>
        <v>9</v>
      </c>
      <c r="R15" s="22">
        <f t="shared" si="1"/>
        <v>2</v>
      </c>
      <c r="S15" s="23">
        <f t="shared" si="1"/>
        <v>46050</v>
      </c>
      <c r="T15" s="23">
        <f t="shared" si="1"/>
        <v>46051</v>
      </c>
      <c r="U15" s="23">
        <f t="shared" si="1"/>
        <v>0</v>
      </c>
      <c r="V15" s="23">
        <f t="shared" si="1"/>
        <v>0</v>
      </c>
      <c r="W15" s="23">
        <f t="shared" si="1"/>
        <v>46052</v>
      </c>
      <c r="X15" s="23">
        <f t="shared" si="1"/>
        <v>0</v>
      </c>
    </row>
    <row r="16" spans="1:24" x14ac:dyDescent="0.25">
      <c r="A16" s="35" t="s">
        <v>242</v>
      </c>
      <c r="B16" s="31">
        <v>7</v>
      </c>
      <c r="C16" s="31">
        <v>9</v>
      </c>
      <c r="D16" s="31">
        <v>2</v>
      </c>
      <c r="E16" s="31">
        <v>45960</v>
      </c>
      <c r="F16" s="31">
        <v>45960</v>
      </c>
      <c r="G16" s="31">
        <v>0</v>
      </c>
      <c r="H16" s="31">
        <v>0</v>
      </c>
      <c r="I16" s="32">
        <v>46052</v>
      </c>
      <c r="J16" s="31">
        <v>0</v>
      </c>
      <c r="L16">
        <v>13</v>
      </c>
      <c r="M16" s="21" t="str">
        <f t="shared" si="0"/>
        <v>LIT US Equity</v>
      </c>
      <c r="N16" s="21" t="str">
        <f>VLOOKUP($M16,SUMMARY!B:D,2,FALSE)</f>
        <v>Lithium &amp; Battery Tech ETF</v>
      </c>
      <c r="O16" s="22" t="str">
        <f>VLOOKUP($M16,SUMMARY!$B:$D,3,FALSE)</f>
        <v>ETF</v>
      </c>
      <c r="P16" s="22">
        <f t="shared" si="1"/>
        <v>7</v>
      </c>
      <c r="Q16" s="22">
        <f t="shared" si="1"/>
        <v>9</v>
      </c>
      <c r="R16" s="22">
        <f t="shared" si="1"/>
        <v>2</v>
      </c>
      <c r="S16" s="23">
        <f t="shared" si="1"/>
        <v>45960</v>
      </c>
      <c r="T16" s="23">
        <f t="shared" si="1"/>
        <v>45960</v>
      </c>
      <c r="U16" s="23">
        <f t="shared" si="1"/>
        <v>0</v>
      </c>
      <c r="V16" s="23">
        <f t="shared" si="1"/>
        <v>0</v>
      </c>
      <c r="W16" s="23">
        <f t="shared" si="1"/>
        <v>46052</v>
      </c>
      <c r="X16" s="23">
        <f t="shared" si="1"/>
        <v>0</v>
      </c>
    </row>
    <row r="17" spans="1:24" x14ac:dyDescent="0.25">
      <c r="A17" s="35" t="s">
        <v>192</v>
      </c>
      <c r="B17" s="31">
        <v>3</v>
      </c>
      <c r="C17" s="31">
        <v>6</v>
      </c>
      <c r="D17" s="31">
        <v>2</v>
      </c>
      <c r="E17" s="31">
        <v>46014</v>
      </c>
      <c r="F17" s="31">
        <v>46035</v>
      </c>
      <c r="G17" s="31">
        <v>0</v>
      </c>
      <c r="H17" s="31">
        <v>0</v>
      </c>
      <c r="I17" s="32">
        <v>46052</v>
      </c>
      <c r="J17" s="31">
        <v>0</v>
      </c>
      <c r="L17">
        <v>14</v>
      </c>
      <c r="M17" s="21" t="str">
        <f t="shared" si="0"/>
        <v>GLDM US Equity</v>
      </c>
      <c r="N17" s="21" t="str">
        <f>VLOOKUP($M17,SUMMARY!B:D,2,FALSE)</f>
        <v>SPDR Gold Min Trust</v>
      </c>
      <c r="O17" s="22" t="str">
        <f>VLOOKUP($M17,SUMMARY!$B:$D,3,FALSE)</f>
        <v>ETF</v>
      </c>
      <c r="P17" s="22">
        <f t="shared" si="1"/>
        <v>3</v>
      </c>
      <c r="Q17" s="22">
        <f t="shared" si="1"/>
        <v>6</v>
      </c>
      <c r="R17" s="22">
        <f t="shared" si="1"/>
        <v>2</v>
      </c>
      <c r="S17" s="23">
        <f t="shared" si="1"/>
        <v>46014</v>
      </c>
      <c r="T17" s="23">
        <f t="shared" si="1"/>
        <v>46035</v>
      </c>
      <c r="U17" s="23">
        <f t="shared" si="1"/>
        <v>0</v>
      </c>
      <c r="V17" s="23">
        <f t="shared" si="1"/>
        <v>0</v>
      </c>
      <c r="W17" s="23">
        <f t="shared" si="1"/>
        <v>46052</v>
      </c>
      <c r="X17" s="23">
        <f t="shared" si="1"/>
        <v>0</v>
      </c>
    </row>
    <row r="18" spans="1:24" x14ac:dyDescent="0.25">
      <c r="A18" s="35" t="s">
        <v>263</v>
      </c>
      <c r="B18" s="31">
        <v>7</v>
      </c>
      <c r="C18" s="31">
        <v>9</v>
      </c>
      <c r="D18" s="31">
        <v>2</v>
      </c>
      <c r="E18" s="31">
        <v>46029</v>
      </c>
      <c r="F18" s="31">
        <v>46029</v>
      </c>
      <c r="G18" s="31">
        <v>0</v>
      </c>
      <c r="H18" s="31">
        <v>0</v>
      </c>
      <c r="I18" s="32">
        <v>46052</v>
      </c>
      <c r="J18" s="31">
        <v>0</v>
      </c>
      <c r="L18">
        <v>15</v>
      </c>
      <c r="M18" s="21" t="str">
        <f t="shared" si="0"/>
        <v>REMX US Equity</v>
      </c>
      <c r="N18" s="21" t="str">
        <f>VLOOKUP($M18,SUMMARY!B:D,2,FALSE)</f>
        <v>Rare Earth and Strategic Metals ETF</v>
      </c>
      <c r="O18" s="22" t="str">
        <f>VLOOKUP($M18,SUMMARY!$B:$D,3,FALSE)</f>
        <v>ETF</v>
      </c>
      <c r="P18" s="22">
        <f t="shared" si="1"/>
        <v>7</v>
      </c>
      <c r="Q18" s="22">
        <f t="shared" si="1"/>
        <v>9</v>
      </c>
      <c r="R18" s="22">
        <f t="shared" si="1"/>
        <v>2</v>
      </c>
      <c r="S18" s="23">
        <f t="shared" si="1"/>
        <v>46029</v>
      </c>
      <c r="T18" s="23">
        <f t="shared" si="1"/>
        <v>46029</v>
      </c>
      <c r="U18" s="23">
        <f t="shared" si="1"/>
        <v>0</v>
      </c>
      <c r="V18" s="23">
        <f t="shared" si="1"/>
        <v>0</v>
      </c>
      <c r="W18" s="23">
        <f t="shared" si="1"/>
        <v>46052</v>
      </c>
      <c r="X18" s="23">
        <f t="shared" si="1"/>
        <v>0</v>
      </c>
    </row>
    <row r="19" spans="1:24" x14ac:dyDescent="0.25">
      <c r="A19" s="35" t="s">
        <v>147</v>
      </c>
      <c r="B19" s="31">
        <v>7</v>
      </c>
      <c r="C19" s="31">
        <v>15</v>
      </c>
      <c r="D19" s="31">
        <v>4</v>
      </c>
      <c r="E19" s="31">
        <v>45959</v>
      </c>
      <c r="F19" s="31">
        <v>46028</v>
      </c>
      <c r="G19" s="31">
        <v>0</v>
      </c>
      <c r="H19" s="31">
        <v>0</v>
      </c>
      <c r="I19" s="32">
        <v>46052</v>
      </c>
      <c r="J19" s="31">
        <v>0</v>
      </c>
      <c r="L19">
        <v>16</v>
      </c>
      <c r="M19" s="21" t="str">
        <f t="shared" si="0"/>
        <v>DRIV US Equity</v>
      </c>
      <c r="N19" s="21" t="str">
        <f>VLOOKUP($M19,SUMMARY!B:D,2,FALSE)</f>
        <v>Autonomous &amp; Electric Vehicles ETF</v>
      </c>
      <c r="O19" s="22" t="str">
        <f>VLOOKUP($M19,SUMMARY!$B:$D,3,FALSE)</f>
        <v>ETF</v>
      </c>
      <c r="P19" s="22">
        <f t="shared" si="1"/>
        <v>7</v>
      </c>
      <c r="Q19" s="22">
        <f t="shared" si="1"/>
        <v>15</v>
      </c>
      <c r="R19" s="22">
        <f t="shared" si="1"/>
        <v>4</v>
      </c>
      <c r="S19" s="23">
        <f t="shared" si="1"/>
        <v>45959</v>
      </c>
      <c r="T19" s="23">
        <f t="shared" si="1"/>
        <v>46028</v>
      </c>
      <c r="U19" s="23">
        <f t="shared" si="1"/>
        <v>0</v>
      </c>
      <c r="V19" s="23">
        <f t="shared" si="1"/>
        <v>0</v>
      </c>
      <c r="W19" s="23">
        <f t="shared" si="1"/>
        <v>46052</v>
      </c>
      <c r="X19" s="23">
        <f t="shared" si="1"/>
        <v>0</v>
      </c>
    </row>
    <row r="20" spans="1:24" x14ac:dyDescent="0.25">
      <c r="A20" s="35" t="s">
        <v>271</v>
      </c>
      <c r="B20" s="31">
        <v>7</v>
      </c>
      <c r="C20" s="31">
        <v>9</v>
      </c>
      <c r="D20" s="31">
        <v>2</v>
      </c>
      <c r="E20" s="31">
        <v>46003</v>
      </c>
      <c r="F20" s="31">
        <v>46003</v>
      </c>
      <c r="G20" s="31">
        <v>0</v>
      </c>
      <c r="H20" s="31">
        <v>0</v>
      </c>
      <c r="I20" s="32">
        <v>46052</v>
      </c>
      <c r="J20" s="31">
        <v>0</v>
      </c>
      <c r="L20">
        <v>17</v>
      </c>
      <c r="M20" s="21" t="str">
        <f t="shared" si="0"/>
        <v>SIL US Equity</v>
      </c>
      <c r="N20" s="21" t="str">
        <f>VLOOKUP($M20,SUMMARY!B:D,2,FALSE)</f>
        <v>Silver Miners ETF</v>
      </c>
      <c r="O20" s="22" t="str">
        <f>VLOOKUP($M20,SUMMARY!$B:$D,3,FALSE)</f>
        <v>ETF</v>
      </c>
      <c r="P20" s="22">
        <f t="shared" ref="P20:X48" si="2">B20</f>
        <v>7</v>
      </c>
      <c r="Q20" s="22">
        <f t="shared" si="2"/>
        <v>9</v>
      </c>
      <c r="R20" s="22">
        <f t="shared" si="2"/>
        <v>2</v>
      </c>
      <c r="S20" s="23">
        <f t="shared" si="2"/>
        <v>46003</v>
      </c>
      <c r="T20" s="23">
        <f t="shared" si="2"/>
        <v>46003</v>
      </c>
      <c r="U20" s="23">
        <f t="shared" si="2"/>
        <v>0</v>
      </c>
      <c r="V20" s="23">
        <f t="shared" si="2"/>
        <v>0</v>
      </c>
      <c r="W20" s="23">
        <f t="shared" si="2"/>
        <v>46052</v>
      </c>
      <c r="X20" s="23">
        <f t="shared" si="2"/>
        <v>0</v>
      </c>
    </row>
    <row r="21" spans="1:24" x14ac:dyDescent="0.25">
      <c r="A21" s="35" t="s">
        <v>177</v>
      </c>
      <c r="B21" s="31">
        <v>7</v>
      </c>
      <c r="C21" s="31">
        <v>12</v>
      </c>
      <c r="D21" s="31">
        <v>2</v>
      </c>
      <c r="E21" s="31">
        <v>46049</v>
      </c>
      <c r="F21" s="31">
        <v>46050</v>
      </c>
      <c r="G21" s="31">
        <v>0</v>
      </c>
      <c r="H21" s="31">
        <v>0</v>
      </c>
      <c r="I21" s="32">
        <v>46052</v>
      </c>
      <c r="J21" s="31">
        <v>0</v>
      </c>
      <c r="L21">
        <v>18</v>
      </c>
      <c r="M21" s="21" t="str">
        <f t="shared" si="0"/>
        <v>EZA US Equity</v>
      </c>
      <c r="N21" s="21" t="str">
        <f>VLOOKUP($M21,SUMMARY!B:D,2,FALSE)</f>
        <v>MSCI South Africa ETF</v>
      </c>
      <c r="O21" s="22" t="str">
        <f>VLOOKUP($M21,SUMMARY!$B:$D,3,FALSE)</f>
        <v>ETF</v>
      </c>
      <c r="P21" s="22">
        <f t="shared" si="2"/>
        <v>7</v>
      </c>
      <c r="Q21" s="22">
        <f t="shared" si="2"/>
        <v>12</v>
      </c>
      <c r="R21" s="22">
        <f t="shared" si="2"/>
        <v>2</v>
      </c>
      <c r="S21" s="23">
        <f t="shared" si="2"/>
        <v>46049</v>
      </c>
      <c r="T21" s="23">
        <f t="shared" si="2"/>
        <v>46050</v>
      </c>
      <c r="U21" s="23">
        <f t="shared" si="2"/>
        <v>0</v>
      </c>
      <c r="V21" s="23">
        <f t="shared" si="2"/>
        <v>0</v>
      </c>
      <c r="W21" s="23">
        <f t="shared" si="2"/>
        <v>46052</v>
      </c>
      <c r="X21" s="23">
        <f t="shared" si="2"/>
        <v>0</v>
      </c>
    </row>
    <row r="22" spans="1:24" x14ac:dyDescent="0.25">
      <c r="A22" s="35" t="s">
        <v>481</v>
      </c>
      <c r="B22" s="31">
        <v>5</v>
      </c>
      <c r="C22" s="31">
        <v>6</v>
      </c>
      <c r="D22" s="31">
        <v>2</v>
      </c>
      <c r="E22" s="31">
        <v>46048</v>
      </c>
      <c r="F22" s="31">
        <v>0</v>
      </c>
      <c r="G22" s="31">
        <v>0</v>
      </c>
      <c r="H22" s="31">
        <v>45958</v>
      </c>
      <c r="I22" s="32">
        <v>46052</v>
      </c>
      <c r="J22" s="31">
        <v>0</v>
      </c>
      <c r="L22">
        <v>19</v>
      </c>
      <c r="M22" s="21" t="str">
        <f t="shared" si="0"/>
        <v>PLNUSD Curncy</v>
      </c>
      <c r="N22" s="21" t="str">
        <f>VLOOKUP($M22,SUMMARY!B:D,2,FALSE)</f>
        <v>PLN/USD</v>
      </c>
      <c r="O22" s="22" t="str">
        <f>VLOOKUP($M22,SUMMARY!$B:$D,3,FALSE)</f>
        <v>CURRENCY</v>
      </c>
      <c r="P22" s="22">
        <f t="shared" si="2"/>
        <v>5</v>
      </c>
      <c r="Q22" s="22">
        <f t="shared" si="2"/>
        <v>6</v>
      </c>
      <c r="R22" s="22">
        <f t="shared" si="2"/>
        <v>2</v>
      </c>
      <c r="S22" s="23">
        <f t="shared" si="2"/>
        <v>46048</v>
      </c>
      <c r="T22" s="23">
        <f t="shared" si="2"/>
        <v>0</v>
      </c>
      <c r="U22" s="23">
        <f t="shared" si="2"/>
        <v>0</v>
      </c>
      <c r="V22" s="23">
        <f t="shared" si="2"/>
        <v>45958</v>
      </c>
      <c r="W22" s="23">
        <f t="shared" si="2"/>
        <v>46052</v>
      </c>
      <c r="X22" s="23">
        <f t="shared" si="2"/>
        <v>0</v>
      </c>
    </row>
    <row r="23" spans="1:24" x14ac:dyDescent="0.25">
      <c r="A23" s="35" t="s">
        <v>183</v>
      </c>
      <c r="B23" s="31">
        <v>7</v>
      </c>
      <c r="C23" s="31">
        <v>12</v>
      </c>
      <c r="D23" s="31">
        <v>2</v>
      </c>
      <c r="E23" s="31">
        <v>0</v>
      </c>
      <c r="F23" s="31">
        <v>0</v>
      </c>
      <c r="G23" s="31">
        <v>0</v>
      </c>
      <c r="H23" s="31">
        <v>0</v>
      </c>
      <c r="I23" s="32">
        <v>46052</v>
      </c>
      <c r="J23" s="31">
        <v>0</v>
      </c>
      <c r="L23">
        <v>20</v>
      </c>
      <c r="M23" s="21" t="str">
        <f t="shared" si="0"/>
        <v>FFTY US Equity</v>
      </c>
      <c r="N23" s="21" t="str">
        <f>VLOOKUP($M23,SUMMARY!B:D,2,FALSE)</f>
        <v>Innovator ETFs Trust - Innovator IBD R 50 ETF</v>
      </c>
      <c r="O23" s="22" t="str">
        <f>VLOOKUP($M23,SUMMARY!$B:$D,3,FALSE)</f>
        <v>ETF</v>
      </c>
      <c r="P23" s="22">
        <f t="shared" si="2"/>
        <v>7</v>
      </c>
      <c r="Q23" s="22">
        <f t="shared" si="2"/>
        <v>12</v>
      </c>
      <c r="R23" s="22">
        <f t="shared" si="2"/>
        <v>2</v>
      </c>
      <c r="S23" s="23">
        <f t="shared" si="2"/>
        <v>0</v>
      </c>
      <c r="T23" s="23">
        <f t="shared" si="2"/>
        <v>0</v>
      </c>
      <c r="U23" s="23">
        <f t="shared" si="2"/>
        <v>0</v>
      </c>
      <c r="V23" s="23">
        <f t="shared" si="2"/>
        <v>0</v>
      </c>
      <c r="W23" s="23">
        <f t="shared" si="2"/>
        <v>46052</v>
      </c>
      <c r="X23" s="23">
        <f t="shared" si="2"/>
        <v>0</v>
      </c>
    </row>
    <row r="24" spans="1:24" x14ac:dyDescent="0.25">
      <c r="A24" s="35" t="s">
        <v>376</v>
      </c>
      <c r="B24" s="31">
        <v>7</v>
      </c>
      <c r="C24" s="31">
        <v>9</v>
      </c>
      <c r="D24" s="31">
        <v>4</v>
      </c>
      <c r="E24" s="31">
        <v>46051</v>
      </c>
      <c r="F24" s="31">
        <v>46051</v>
      </c>
      <c r="G24" s="31">
        <v>0</v>
      </c>
      <c r="H24" s="31">
        <v>0</v>
      </c>
      <c r="I24" s="32">
        <v>46052</v>
      </c>
      <c r="J24" s="31">
        <v>0</v>
      </c>
      <c r="L24">
        <v>21</v>
      </c>
      <c r="M24" s="21" t="str">
        <f t="shared" si="0"/>
        <v>SI1 Comdty</v>
      </c>
      <c r="N24" s="21" t="str">
        <f>VLOOKUP($M24,SUMMARY!B:D,2,FALSE)</f>
        <v>SILVER</v>
      </c>
      <c r="O24" s="22" t="str">
        <f>VLOOKUP($M24,SUMMARY!$B:$D,3,FALSE)</f>
        <v>COMMODITY</v>
      </c>
      <c r="P24" s="22">
        <f t="shared" si="2"/>
        <v>7</v>
      </c>
      <c r="Q24" s="22">
        <f t="shared" si="2"/>
        <v>9</v>
      </c>
      <c r="R24" s="22">
        <f t="shared" si="2"/>
        <v>4</v>
      </c>
      <c r="S24" s="23">
        <f t="shared" si="2"/>
        <v>46051</v>
      </c>
      <c r="T24" s="23">
        <f t="shared" si="2"/>
        <v>46051</v>
      </c>
      <c r="U24" s="23">
        <f t="shared" si="2"/>
        <v>0</v>
      </c>
      <c r="V24" s="23">
        <f t="shared" si="2"/>
        <v>0</v>
      </c>
      <c r="W24" s="23">
        <f t="shared" si="2"/>
        <v>46052</v>
      </c>
      <c r="X24" s="23">
        <f t="shared" si="2"/>
        <v>0</v>
      </c>
    </row>
    <row r="25" spans="1:24" x14ac:dyDescent="0.25">
      <c r="A25" s="35" t="s">
        <v>272</v>
      </c>
      <c r="B25" s="31">
        <v>7</v>
      </c>
      <c r="C25" s="31">
        <v>9</v>
      </c>
      <c r="D25" s="31">
        <v>2</v>
      </c>
      <c r="E25" s="31">
        <v>46003</v>
      </c>
      <c r="F25" s="31">
        <v>46003</v>
      </c>
      <c r="G25" s="31">
        <v>0</v>
      </c>
      <c r="H25" s="31">
        <v>0</v>
      </c>
      <c r="I25" s="32">
        <v>46052</v>
      </c>
      <c r="J25" s="31">
        <v>0</v>
      </c>
      <c r="L25">
        <v>22</v>
      </c>
      <c r="M25" s="21" t="str">
        <f t="shared" si="0"/>
        <v>SILJ US Equity</v>
      </c>
      <c r="N25" s="21" t="str">
        <f>VLOOKUP($M25,SUMMARY!B:D,2,FALSE)</f>
        <v>Amplify Junior Silver Miners ETF</v>
      </c>
      <c r="O25" s="22" t="str">
        <f>VLOOKUP($M25,SUMMARY!$B:$D,3,FALSE)</f>
        <v>ETF</v>
      </c>
      <c r="P25" s="22">
        <f t="shared" si="2"/>
        <v>7</v>
      </c>
      <c r="Q25" s="22">
        <f t="shared" si="2"/>
        <v>9</v>
      </c>
      <c r="R25" s="22">
        <f t="shared" si="2"/>
        <v>2</v>
      </c>
      <c r="S25" s="23">
        <f t="shared" si="2"/>
        <v>46003</v>
      </c>
      <c r="T25" s="23">
        <f t="shared" si="2"/>
        <v>46003</v>
      </c>
      <c r="U25" s="23">
        <f t="shared" si="2"/>
        <v>0</v>
      </c>
      <c r="V25" s="23">
        <f t="shared" si="2"/>
        <v>0</v>
      </c>
      <c r="W25" s="23">
        <f t="shared" si="2"/>
        <v>46052</v>
      </c>
      <c r="X25" s="23">
        <f t="shared" si="2"/>
        <v>0</v>
      </c>
    </row>
    <row r="26" spans="1:24" x14ac:dyDescent="0.25">
      <c r="A26" s="35" t="s">
        <v>119</v>
      </c>
      <c r="B26" s="31">
        <v>7</v>
      </c>
      <c r="C26" s="31">
        <v>9</v>
      </c>
      <c r="D26" s="31">
        <v>2</v>
      </c>
      <c r="E26" s="31">
        <v>45959</v>
      </c>
      <c r="F26" s="31">
        <v>45974</v>
      </c>
      <c r="G26" s="31">
        <v>0</v>
      </c>
      <c r="H26" s="31">
        <v>0</v>
      </c>
      <c r="I26" s="32">
        <v>46052</v>
      </c>
      <c r="J26" s="31">
        <v>0</v>
      </c>
      <c r="L26">
        <v>23</v>
      </c>
      <c r="M26" s="21" t="str">
        <f t="shared" si="0"/>
        <v>BATT US Equity</v>
      </c>
      <c r="N26" s="21" t="str">
        <f>VLOOKUP($M26,SUMMARY!B:D,2,FALSE)</f>
        <v>Amplify Lithium &amp; Battery Technology ETF</v>
      </c>
      <c r="O26" s="22" t="str">
        <f>VLOOKUP($M26,SUMMARY!$B:$D,3,FALSE)</f>
        <v>ETF</v>
      </c>
      <c r="P26" s="22">
        <f t="shared" si="2"/>
        <v>7</v>
      </c>
      <c r="Q26" s="22">
        <f t="shared" si="2"/>
        <v>9</v>
      </c>
      <c r="R26" s="22">
        <f t="shared" si="2"/>
        <v>2</v>
      </c>
      <c r="S26" s="23">
        <f t="shared" si="2"/>
        <v>45959</v>
      </c>
      <c r="T26" s="23">
        <f t="shared" si="2"/>
        <v>45974</v>
      </c>
      <c r="U26" s="23">
        <f t="shared" si="2"/>
        <v>0</v>
      </c>
      <c r="V26" s="23">
        <f t="shared" si="2"/>
        <v>0</v>
      </c>
      <c r="W26" s="23">
        <f t="shared" si="2"/>
        <v>46052</v>
      </c>
      <c r="X26" s="23">
        <f t="shared" si="2"/>
        <v>0</v>
      </c>
    </row>
    <row r="27" spans="1:24" x14ac:dyDescent="0.25">
      <c r="A27" s="35" t="s">
        <v>276</v>
      </c>
      <c r="B27" s="31">
        <v>7</v>
      </c>
      <c r="C27" s="31">
        <v>9</v>
      </c>
      <c r="D27" s="31">
        <v>4</v>
      </c>
      <c r="E27" s="31">
        <v>46051</v>
      </c>
      <c r="F27" s="31">
        <v>46051</v>
      </c>
      <c r="G27" s="31">
        <v>0</v>
      </c>
      <c r="H27" s="31">
        <v>0</v>
      </c>
      <c r="I27" s="32">
        <v>46052</v>
      </c>
      <c r="J27" s="31">
        <v>0</v>
      </c>
      <c r="L27">
        <v>24</v>
      </c>
      <c r="M27" s="21" t="str">
        <f t="shared" si="0"/>
        <v>SLV US Equity</v>
      </c>
      <c r="N27" s="21" t="str">
        <f>VLOOKUP($M27,SUMMARY!B:D,2,FALSE)</f>
        <v>Silver Trust</v>
      </c>
      <c r="O27" s="22" t="str">
        <f>VLOOKUP($M27,SUMMARY!$B:$D,3,FALSE)</f>
        <v>ETF</v>
      </c>
      <c r="P27" s="22">
        <f t="shared" si="2"/>
        <v>7</v>
      </c>
      <c r="Q27" s="22">
        <f t="shared" si="2"/>
        <v>9</v>
      </c>
      <c r="R27" s="22">
        <f t="shared" si="2"/>
        <v>4</v>
      </c>
      <c r="S27" s="23">
        <f t="shared" si="2"/>
        <v>46051</v>
      </c>
      <c r="T27" s="23">
        <f t="shared" si="2"/>
        <v>46051</v>
      </c>
      <c r="U27" s="23">
        <f t="shared" si="2"/>
        <v>0</v>
      </c>
      <c r="V27" s="23">
        <f t="shared" si="2"/>
        <v>0</v>
      </c>
      <c r="W27" s="23">
        <f t="shared" si="2"/>
        <v>46052</v>
      </c>
      <c r="X27" s="23">
        <f t="shared" si="2"/>
        <v>0</v>
      </c>
    </row>
    <row r="28" spans="1:24" x14ac:dyDescent="0.25">
      <c r="A28" s="35" t="s">
        <v>295</v>
      </c>
      <c r="B28" s="31">
        <v>7</v>
      </c>
      <c r="C28" s="31">
        <v>9</v>
      </c>
      <c r="D28" s="31">
        <v>2</v>
      </c>
      <c r="E28" s="31">
        <v>46050</v>
      </c>
      <c r="F28" s="31">
        <v>46051</v>
      </c>
      <c r="G28" s="31">
        <v>0</v>
      </c>
      <c r="H28" s="31">
        <v>0</v>
      </c>
      <c r="I28" s="32">
        <v>46052</v>
      </c>
      <c r="J28" s="31">
        <v>0</v>
      </c>
      <c r="L28">
        <v>25</v>
      </c>
      <c r="M28" s="21" t="str">
        <f t="shared" si="0"/>
        <v>URA US Equity</v>
      </c>
      <c r="N28" s="21" t="str">
        <f>VLOOKUP($M28,SUMMARY!B:D,2,FALSE)</f>
        <v>Uranium ETF</v>
      </c>
      <c r="O28" s="22" t="str">
        <f>VLOOKUP($M28,SUMMARY!$B:$D,3,FALSE)</f>
        <v>ETF</v>
      </c>
      <c r="P28" s="22">
        <f t="shared" si="2"/>
        <v>7</v>
      </c>
      <c r="Q28" s="22">
        <f t="shared" si="2"/>
        <v>9</v>
      </c>
      <c r="R28" s="22">
        <f t="shared" si="2"/>
        <v>2</v>
      </c>
      <c r="S28" s="23">
        <f t="shared" si="2"/>
        <v>46050</v>
      </c>
      <c r="T28" s="23">
        <f t="shared" si="2"/>
        <v>46051</v>
      </c>
      <c r="U28" s="23">
        <f t="shared" si="2"/>
        <v>0</v>
      </c>
      <c r="V28" s="23">
        <f t="shared" si="2"/>
        <v>0</v>
      </c>
      <c r="W28" s="23">
        <f t="shared" si="2"/>
        <v>46052</v>
      </c>
      <c r="X28" s="23">
        <f t="shared" si="2"/>
        <v>0</v>
      </c>
    </row>
    <row r="29" spans="1:24" x14ac:dyDescent="0.25">
      <c r="A29" s="35" t="s">
        <v>188</v>
      </c>
      <c r="B29" s="31">
        <v>7</v>
      </c>
      <c r="C29" s="31">
        <v>9</v>
      </c>
      <c r="D29" s="31">
        <v>2</v>
      </c>
      <c r="E29" s="31">
        <v>46003</v>
      </c>
      <c r="F29" s="31">
        <v>46010</v>
      </c>
      <c r="G29" s="31">
        <v>0</v>
      </c>
      <c r="H29" s="31">
        <v>0</v>
      </c>
      <c r="I29" s="32">
        <v>46052</v>
      </c>
      <c r="J29" s="31">
        <v>0</v>
      </c>
      <c r="L29">
        <v>26</v>
      </c>
      <c r="M29" s="21" t="str">
        <f t="shared" si="0"/>
        <v>GDX US Equity</v>
      </c>
      <c r="N29" s="21" t="str">
        <f>VLOOKUP($M29,SUMMARY!B:D,2,FALSE)</f>
        <v>Gold Miners ETF/USA</v>
      </c>
      <c r="O29" s="22" t="str">
        <f>VLOOKUP($M29,SUMMARY!$B:$D,3,FALSE)</f>
        <v>ETF</v>
      </c>
      <c r="P29" s="22">
        <f t="shared" si="2"/>
        <v>7</v>
      </c>
      <c r="Q29" s="22">
        <f t="shared" si="2"/>
        <v>9</v>
      </c>
      <c r="R29" s="22">
        <f t="shared" si="2"/>
        <v>2</v>
      </c>
      <c r="S29" s="23">
        <f t="shared" si="2"/>
        <v>46003</v>
      </c>
      <c r="T29" s="23">
        <f t="shared" si="2"/>
        <v>46010</v>
      </c>
      <c r="U29" s="23">
        <f t="shared" si="2"/>
        <v>0</v>
      </c>
      <c r="V29" s="23">
        <f t="shared" si="2"/>
        <v>0</v>
      </c>
      <c r="W29" s="23">
        <f t="shared" si="2"/>
        <v>46052</v>
      </c>
      <c r="X29" s="23">
        <f t="shared" si="2"/>
        <v>0</v>
      </c>
    </row>
    <row r="30" spans="1:24" x14ac:dyDescent="0.25">
      <c r="A30" s="35" t="s">
        <v>308</v>
      </c>
      <c r="B30" s="31">
        <v>7</v>
      </c>
      <c r="C30" s="31">
        <v>6</v>
      </c>
      <c r="D30" s="31">
        <v>6</v>
      </c>
      <c r="E30" s="31">
        <v>45958</v>
      </c>
      <c r="F30" s="31">
        <v>46028</v>
      </c>
      <c r="G30" s="31">
        <v>0</v>
      </c>
      <c r="H30" s="31">
        <v>0</v>
      </c>
      <c r="I30" s="32">
        <v>46052</v>
      </c>
      <c r="J30" s="31">
        <v>0</v>
      </c>
      <c r="L30">
        <v>27</v>
      </c>
      <c r="M30" s="21" t="str">
        <f t="shared" si="0"/>
        <v>XAR US Equity</v>
      </c>
      <c r="N30" s="21" t="str">
        <f>VLOOKUP($M30,SUMMARY!B:D,2,FALSE)</f>
        <v>SPDR S&amp;P Aerospace &amp; Defense ETF</v>
      </c>
      <c r="O30" s="22" t="str">
        <f>VLOOKUP($M30,SUMMARY!$B:$D,3,FALSE)</f>
        <v>ETF</v>
      </c>
      <c r="P30" s="22">
        <f t="shared" si="2"/>
        <v>7</v>
      </c>
      <c r="Q30" s="22">
        <f t="shared" si="2"/>
        <v>6</v>
      </c>
      <c r="R30" s="22">
        <f t="shared" si="2"/>
        <v>6</v>
      </c>
      <c r="S30" s="23">
        <f t="shared" si="2"/>
        <v>45958</v>
      </c>
      <c r="T30" s="23">
        <f t="shared" si="2"/>
        <v>46028</v>
      </c>
      <c r="U30" s="23">
        <f t="shared" si="2"/>
        <v>0</v>
      </c>
      <c r="V30" s="23">
        <f t="shared" si="2"/>
        <v>0</v>
      </c>
      <c r="W30" s="23">
        <f t="shared" si="2"/>
        <v>46052</v>
      </c>
      <c r="X30" s="23">
        <f t="shared" si="2"/>
        <v>0</v>
      </c>
    </row>
    <row r="31" spans="1:24" x14ac:dyDescent="0.25">
      <c r="A31" s="35" t="s">
        <v>189</v>
      </c>
      <c r="B31" s="31">
        <v>7</v>
      </c>
      <c r="C31" s="31">
        <v>9</v>
      </c>
      <c r="D31" s="31">
        <v>2</v>
      </c>
      <c r="E31" s="31">
        <v>46003</v>
      </c>
      <c r="F31" s="31">
        <v>46003</v>
      </c>
      <c r="G31" s="31">
        <v>0</v>
      </c>
      <c r="H31" s="31">
        <v>0</v>
      </c>
      <c r="I31" s="32">
        <v>46052</v>
      </c>
      <c r="J31" s="31">
        <v>0</v>
      </c>
      <c r="L31">
        <v>28</v>
      </c>
      <c r="M31" s="21" t="str">
        <f t="shared" si="0"/>
        <v>GDXJ US Equity</v>
      </c>
      <c r="N31" s="21" t="str">
        <f>VLOOKUP($M31,SUMMARY!B:D,2,FALSE)</f>
        <v>Junior Gold Miners ETF</v>
      </c>
      <c r="O31" s="22" t="str">
        <f>VLOOKUP($M31,SUMMARY!$B:$D,3,FALSE)</f>
        <v>ETF</v>
      </c>
      <c r="P31" s="22">
        <f t="shared" si="2"/>
        <v>7</v>
      </c>
      <c r="Q31" s="22">
        <f t="shared" si="2"/>
        <v>9</v>
      </c>
      <c r="R31" s="22">
        <f t="shared" si="2"/>
        <v>2</v>
      </c>
      <c r="S31" s="23">
        <f t="shared" si="2"/>
        <v>46003</v>
      </c>
      <c r="T31" s="23">
        <f t="shared" si="2"/>
        <v>46003</v>
      </c>
      <c r="U31" s="23">
        <f t="shared" si="2"/>
        <v>0</v>
      </c>
      <c r="V31" s="23">
        <f t="shared" si="2"/>
        <v>0</v>
      </c>
      <c r="W31" s="23">
        <f t="shared" si="2"/>
        <v>46052</v>
      </c>
      <c r="X31" s="23">
        <f t="shared" si="2"/>
        <v>0</v>
      </c>
    </row>
    <row r="32" spans="1:24" x14ac:dyDescent="0.25">
      <c r="A32" s="35" t="s">
        <v>190</v>
      </c>
      <c r="B32" s="31">
        <v>3</v>
      </c>
      <c r="C32" s="31">
        <v>6</v>
      </c>
      <c r="D32" s="31">
        <v>2</v>
      </c>
      <c r="E32" s="31">
        <v>46014</v>
      </c>
      <c r="F32" s="31">
        <v>46035</v>
      </c>
      <c r="G32" s="31">
        <v>0</v>
      </c>
      <c r="H32" s="31">
        <v>0</v>
      </c>
      <c r="I32" s="32">
        <v>46052</v>
      </c>
      <c r="J32" s="31">
        <v>0</v>
      </c>
      <c r="L32">
        <v>29</v>
      </c>
      <c r="M32" s="21" t="str">
        <f t="shared" si="0"/>
        <v>GLD US Equity</v>
      </c>
      <c r="N32" s="21" t="str">
        <f>VLOOKUP($M32,SUMMARY!B:D,2,FALSE)</f>
        <v>SPDR Gold Shares</v>
      </c>
      <c r="O32" s="22" t="str">
        <f>VLOOKUP($M32,SUMMARY!$B:$D,3,FALSE)</f>
        <v>ETF</v>
      </c>
      <c r="P32" s="22">
        <f t="shared" si="2"/>
        <v>3</v>
      </c>
      <c r="Q32" s="22">
        <f t="shared" si="2"/>
        <v>6</v>
      </c>
      <c r="R32" s="22">
        <f t="shared" si="2"/>
        <v>2</v>
      </c>
      <c r="S32" s="23">
        <f t="shared" si="2"/>
        <v>46014</v>
      </c>
      <c r="T32" s="23">
        <f t="shared" si="2"/>
        <v>46035</v>
      </c>
      <c r="U32" s="23">
        <f t="shared" si="2"/>
        <v>0</v>
      </c>
      <c r="V32" s="23">
        <f t="shared" si="2"/>
        <v>0</v>
      </c>
      <c r="W32" s="23">
        <f t="shared" si="2"/>
        <v>46052</v>
      </c>
      <c r="X32" s="23">
        <f t="shared" si="2"/>
        <v>0</v>
      </c>
    </row>
    <row r="33" spans="1:24" x14ac:dyDescent="0.25">
      <c r="A33" s="35" t="s">
        <v>199</v>
      </c>
      <c r="B33" s="31">
        <v>3</v>
      </c>
      <c r="C33" s="31">
        <v>6</v>
      </c>
      <c r="D33" s="31">
        <v>2</v>
      </c>
      <c r="E33" s="31">
        <v>46014</v>
      </c>
      <c r="F33" s="31">
        <v>46035</v>
      </c>
      <c r="G33" s="31">
        <v>0</v>
      </c>
      <c r="H33" s="31">
        <v>0</v>
      </c>
      <c r="I33" s="32">
        <v>46052</v>
      </c>
      <c r="J33" s="31">
        <v>0</v>
      </c>
      <c r="L33">
        <v>30</v>
      </c>
      <c r="M33" s="21" t="str">
        <f t="shared" si="0"/>
        <v>IAU US Equity</v>
      </c>
      <c r="N33" s="21" t="str">
        <f>VLOOKUP($M33,SUMMARY!B:D,2,FALSE)</f>
        <v>Gold Trust</v>
      </c>
      <c r="O33" s="22" t="str">
        <f>VLOOKUP($M33,SUMMARY!$B:$D,3,FALSE)</f>
        <v>ETF</v>
      </c>
      <c r="P33" s="22">
        <f t="shared" si="2"/>
        <v>3</v>
      </c>
      <c r="Q33" s="22">
        <f t="shared" si="2"/>
        <v>6</v>
      </c>
      <c r="R33" s="22">
        <f t="shared" si="2"/>
        <v>2</v>
      </c>
      <c r="S33" s="23">
        <f t="shared" si="2"/>
        <v>46014</v>
      </c>
      <c r="T33" s="23">
        <f t="shared" si="2"/>
        <v>46035</v>
      </c>
      <c r="U33" s="23">
        <f t="shared" si="2"/>
        <v>0</v>
      </c>
      <c r="V33" s="23">
        <f t="shared" si="2"/>
        <v>0</v>
      </c>
      <c r="W33" s="23">
        <f t="shared" si="2"/>
        <v>46052</v>
      </c>
      <c r="X33" s="23">
        <f t="shared" si="2"/>
        <v>0</v>
      </c>
    </row>
    <row r="34" spans="1:24" x14ac:dyDescent="0.25">
      <c r="A34" s="35" t="s">
        <v>367</v>
      </c>
      <c r="B34" s="31">
        <v>1</v>
      </c>
      <c r="C34" s="31">
        <v>12</v>
      </c>
      <c r="D34" s="31">
        <v>4</v>
      </c>
      <c r="E34" s="31">
        <v>46050</v>
      </c>
      <c r="F34" s="31">
        <v>46050</v>
      </c>
      <c r="G34" s="31">
        <v>0</v>
      </c>
      <c r="H34" s="31">
        <v>0</v>
      </c>
      <c r="I34" s="32">
        <v>46051</v>
      </c>
      <c r="J34" s="31">
        <v>0</v>
      </c>
      <c r="L34">
        <v>31</v>
      </c>
      <c r="M34" s="21" t="str">
        <f t="shared" si="0"/>
        <v>NG1 Comdty</v>
      </c>
      <c r="N34" s="21" t="str">
        <f>VLOOKUP($M34,SUMMARY!B:D,2,FALSE)</f>
        <v>NATURAL GAS</v>
      </c>
      <c r="O34" s="22" t="str">
        <f>VLOOKUP($M34,SUMMARY!$B:$D,3,FALSE)</f>
        <v>COMMODITY</v>
      </c>
      <c r="P34" s="22">
        <f t="shared" si="2"/>
        <v>1</v>
      </c>
      <c r="Q34" s="22">
        <f t="shared" si="2"/>
        <v>12</v>
      </c>
      <c r="R34" s="22">
        <f t="shared" si="2"/>
        <v>4</v>
      </c>
      <c r="S34" s="23">
        <f t="shared" si="2"/>
        <v>46050</v>
      </c>
      <c r="T34" s="23">
        <f t="shared" si="2"/>
        <v>46050</v>
      </c>
      <c r="U34" s="23">
        <f t="shared" si="2"/>
        <v>0</v>
      </c>
      <c r="V34" s="23">
        <f t="shared" si="2"/>
        <v>0</v>
      </c>
      <c r="W34" s="23">
        <f t="shared" si="2"/>
        <v>46051</v>
      </c>
      <c r="X34" s="23">
        <f t="shared" si="2"/>
        <v>0</v>
      </c>
    </row>
    <row r="35" spans="1:24" x14ac:dyDescent="0.25">
      <c r="A35" s="35" t="s">
        <v>461</v>
      </c>
      <c r="B35" s="31">
        <v>4</v>
      </c>
      <c r="C35" s="31">
        <v>6</v>
      </c>
      <c r="D35" s="31">
        <v>2</v>
      </c>
      <c r="E35" s="31">
        <v>46034</v>
      </c>
      <c r="F35" s="31">
        <v>0</v>
      </c>
      <c r="G35" s="31">
        <v>0</v>
      </c>
      <c r="H35" s="31">
        <v>45958</v>
      </c>
      <c r="I35" s="32">
        <v>46051</v>
      </c>
      <c r="J35" s="31">
        <v>0</v>
      </c>
      <c r="L35">
        <v>32</v>
      </c>
      <c r="M35" s="21" t="str">
        <f t="shared" si="0"/>
        <v>MXNEUR Curncy</v>
      </c>
      <c r="N35" s="21" t="str">
        <f>VLOOKUP($M35,SUMMARY!B:D,2,FALSE)</f>
        <v>MXN/EUR</v>
      </c>
      <c r="O35" s="22" t="str">
        <f>VLOOKUP($M35,SUMMARY!$B:$D,3,FALSE)</f>
        <v>CURRENCY</v>
      </c>
      <c r="P35" s="22">
        <f t="shared" si="2"/>
        <v>4</v>
      </c>
      <c r="Q35" s="22">
        <f t="shared" si="2"/>
        <v>6</v>
      </c>
      <c r="R35" s="22">
        <f t="shared" si="2"/>
        <v>2</v>
      </c>
      <c r="S35" s="23">
        <f t="shared" si="2"/>
        <v>46034</v>
      </c>
      <c r="T35" s="23">
        <f t="shared" si="2"/>
        <v>0</v>
      </c>
      <c r="U35" s="23">
        <f t="shared" si="2"/>
        <v>0</v>
      </c>
      <c r="V35" s="23">
        <f t="shared" si="2"/>
        <v>45958</v>
      </c>
      <c r="W35" s="23">
        <f t="shared" si="2"/>
        <v>46051</v>
      </c>
      <c r="X35" s="23">
        <f t="shared" si="2"/>
        <v>0</v>
      </c>
    </row>
    <row r="36" spans="1:24" x14ac:dyDescent="0.25">
      <c r="A36" s="35" t="s">
        <v>212</v>
      </c>
      <c r="B36" s="31">
        <v>7</v>
      </c>
      <c r="C36" s="31">
        <v>9</v>
      </c>
      <c r="D36" s="31">
        <v>4</v>
      </c>
      <c r="E36" s="31">
        <v>45999</v>
      </c>
      <c r="F36" s="31">
        <v>46003</v>
      </c>
      <c r="G36" s="31">
        <v>0</v>
      </c>
      <c r="H36" s="31">
        <v>0</v>
      </c>
      <c r="I36" s="32">
        <v>46051</v>
      </c>
      <c r="J36" s="31">
        <v>0</v>
      </c>
      <c r="L36">
        <v>33</v>
      </c>
      <c r="M36" s="21" t="str">
        <f t="shared" si="0"/>
        <v>IWC US Equity</v>
      </c>
      <c r="N36" s="21" t="str">
        <f>VLOOKUP($M36,SUMMARY!B:D,2,FALSE)</f>
        <v>Micro-Cap ETF</v>
      </c>
      <c r="O36" s="22" t="str">
        <f>VLOOKUP($M36,SUMMARY!$B:$D,3,FALSE)</f>
        <v>ETF</v>
      </c>
      <c r="P36" s="22">
        <f t="shared" si="2"/>
        <v>7</v>
      </c>
      <c r="Q36" s="22">
        <f t="shared" si="2"/>
        <v>9</v>
      </c>
      <c r="R36" s="22">
        <f t="shared" si="2"/>
        <v>4</v>
      </c>
      <c r="S36" s="23">
        <f t="shared" si="2"/>
        <v>45999</v>
      </c>
      <c r="T36" s="23">
        <f t="shared" si="2"/>
        <v>46003</v>
      </c>
      <c r="U36" s="23">
        <f t="shared" si="2"/>
        <v>0</v>
      </c>
      <c r="V36" s="23">
        <f t="shared" si="2"/>
        <v>0</v>
      </c>
      <c r="W36" s="23">
        <f t="shared" si="2"/>
        <v>46051</v>
      </c>
      <c r="X36" s="23">
        <f t="shared" si="2"/>
        <v>0</v>
      </c>
    </row>
    <row r="37" spans="1:24" x14ac:dyDescent="0.25">
      <c r="A37" s="35" t="s">
        <v>473</v>
      </c>
      <c r="B37" s="31">
        <v>6</v>
      </c>
      <c r="C37" s="31">
        <v>9</v>
      </c>
      <c r="D37" s="31">
        <v>2</v>
      </c>
      <c r="E37" s="31">
        <v>46043</v>
      </c>
      <c r="F37" s="31">
        <v>0</v>
      </c>
      <c r="G37" s="31">
        <v>0</v>
      </c>
      <c r="H37" s="31">
        <v>45966</v>
      </c>
      <c r="I37" s="32">
        <v>46049</v>
      </c>
      <c r="J37" s="31">
        <v>0</v>
      </c>
      <c r="L37">
        <v>34</v>
      </c>
      <c r="M37" s="21" t="str">
        <f t="shared" si="0"/>
        <v>NZDJPY Curncy</v>
      </c>
      <c r="N37" s="21" t="str">
        <f>VLOOKUP($M37,SUMMARY!B:D,2,FALSE)</f>
        <v>NZD/JPY</v>
      </c>
      <c r="O37" s="22" t="str">
        <f>VLOOKUP($M37,SUMMARY!$B:$D,3,FALSE)</f>
        <v>CURRENCY</v>
      </c>
      <c r="P37" s="22">
        <f t="shared" si="2"/>
        <v>6</v>
      </c>
      <c r="Q37" s="22">
        <f t="shared" si="2"/>
        <v>9</v>
      </c>
      <c r="R37" s="22">
        <f t="shared" si="2"/>
        <v>2</v>
      </c>
      <c r="S37" s="23">
        <f t="shared" si="2"/>
        <v>46043</v>
      </c>
      <c r="T37" s="23">
        <f t="shared" si="2"/>
        <v>0</v>
      </c>
      <c r="U37" s="23">
        <f t="shared" si="2"/>
        <v>0</v>
      </c>
      <c r="V37" s="23">
        <f t="shared" si="2"/>
        <v>45966</v>
      </c>
      <c r="W37" s="23">
        <f t="shared" si="2"/>
        <v>46049</v>
      </c>
      <c r="X37" s="23">
        <f t="shared" si="2"/>
        <v>0</v>
      </c>
    </row>
    <row r="38" spans="1:24" x14ac:dyDescent="0.25">
      <c r="A38" s="35" t="s">
        <v>370</v>
      </c>
      <c r="B38" s="31">
        <v>3</v>
      </c>
      <c r="C38" s="31">
        <v>9</v>
      </c>
      <c r="D38" s="31">
        <v>6</v>
      </c>
      <c r="E38" s="31">
        <v>46003</v>
      </c>
      <c r="F38" s="31">
        <v>45946</v>
      </c>
      <c r="G38" s="31">
        <v>0</v>
      </c>
      <c r="H38" s="31">
        <v>0</v>
      </c>
      <c r="I38" s="32">
        <v>46049</v>
      </c>
      <c r="J38" s="31">
        <v>0</v>
      </c>
      <c r="L38">
        <v>35</v>
      </c>
      <c r="M38" s="21" t="str">
        <f t="shared" si="0"/>
        <v>PL1 Comdty</v>
      </c>
      <c r="N38" s="21" t="str">
        <f>VLOOKUP($M38,SUMMARY!B:D,2,FALSE)</f>
        <v>PLATINUM</v>
      </c>
      <c r="O38" s="22" t="str">
        <f>VLOOKUP($M38,SUMMARY!$B:$D,3,FALSE)</f>
        <v>COMMODITY</v>
      </c>
      <c r="P38" s="22">
        <f t="shared" si="2"/>
        <v>3</v>
      </c>
      <c r="Q38" s="22">
        <f t="shared" si="2"/>
        <v>9</v>
      </c>
      <c r="R38" s="22">
        <f t="shared" si="2"/>
        <v>6</v>
      </c>
      <c r="S38" s="23">
        <f t="shared" si="2"/>
        <v>46003</v>
      </c>
      <c r="T38" s="23">
        <f t="shared" si="2"/>
        <v>45946</v>
      </c>
      <c r="U38" s="23">
        <f t="shared" si="2"/>
        <v>0</v>
      </c>
      <c r="V38" s="23">
        <f t="shared" si="2"/>
        <v>0</v>
      </c>
      <c r="W38" s="23">
        <f t="shared" si="2"/>
        <v>46049</v>
      </c>
      <c r="X38" s="23">
        <f t="shared" si="2"/>
        <v>0</v>
      </c>
    </row>
    <row r="39" spans="1:24" x14ac:dyDescent="0.25">
      <c r="A39" s="35" t="s">
        <v>209</v>
      </c>
      <c r="B39" s="31">
        <v>7</v>
      </c>
      <c r="C39" s="31">
        <v>9</v>
      </c>
      <c r="D39" s="31">
        <v>4</v>
      </c>
      <c r="E39" s="31">
        <v>45958</v>
      </c>
      <c r="F39" s="31">
        <v>46027</v>
      </c>
      <c r="G39" s="31">
        <v>0</v>
      </c>
      <c r="H39" s="31">
        <v>0</v>
      </c>
      <c r="I39" s="32">
        <v>46048</v>
      </c>
      <c r="J39" s="31">
        <v>0</v>
      </c>
      <c r="L39">
        <v>36</v>
      </c>
      <c r="M39" s="21" t="str">
        <f t="shared" si="0"/>
        <v>ITA US Equity</v>
      </c>
      <c r="N39" s="21" t="str">
        <f>VLOOKUP($M39,SUMMARY!B:D,2,FALSE)</f>
        <v>U.S. Aerospace &amp; Defense ETF</v>
      </c>
      <c r="O39" s="22" t="str">
        <f>VLOOKUP($M39,SUMMARY!$B:$D,3,FALSE)</f>
        <v>ETF</v>
      </c>
      <c r="P39" s="22">
        <f t="shared" si="2"/>
        <v>7</v>
      </c>
      <c r="Q39" s="22">
        <f t="shared" si="2"/>
        <v>9</v>
      </c>
      <c r="R39" s="22">
        <f t="shared" si="2"/>
        <v>4</v>
      </c>
      <c r="S39" s="23">
        <f t="shared" si="2"/>
        <v>45958</v>
      </c>
      <c r="T39" s="23">
        <f t="shared" si="2"/>
        <v>46027</v>
      </c>
      <c r="U39" s="23">
        <f t="shared" si="2"/>
        <v>0</v>
      </c>
      <c r="V39" s="23">
        <f t="shared" si="2"/>
        <v>0</v>
      </c>
      <c r="W39" s="23">
        <f t="shared" si="2"/>
        <v>46048</v>
      </c>
      <c r="X39" s="23">
        <f t="shared" si="2"/>
        <v>0</v>
      </c>
    </row>
    <row r="40" spans="1:24" x14ac:dyDescent="0.25">
      <c r="A40" s="35" t="s">
        <v>417</v>
      </c>
      <c r="B40" s="31">
        <v>1</v>
      </c>
      <c r="C40" s="31">
        <v>6</v>
      </c>
      <c r="D40" s="31">
        <v>6</v>
      </c>
      <c r="E40" s="31">
        <v>46010</v>
      </c>
      <c r="F40" s="31">
        <v>0</v>
      </c>
      <c r="G40" s="31">
        <v>0</v>
      </c>
      <c r="H40" s="31">
        <v>0</v>
      </c>
      <c r="I40" s="32">
        <v>46045</v>
      </c>
      <c r="J40" s="31">
        <v>0</v>
      </c>
      <c r="L40">
        <v>37</v>
      </c>
      <c r="M40" s="21" t="str">
        <f t="shared" si="0"/>
        <v>CNHJPY Curncy</v>
      </c>
      <c r="N40" s="21" t="str">
        <f>VLOOKUP($M40,SUMMARY!B:D,2,FALSE)</f>
        <v>CNH/JPY</v>
      </c>
      <c r="O40" s="22" t="str">
        <f>VLOOKUP($M40,SUMMARY!$B:$D,3,FALSE)</f>
        <v>CURRENCY</v>
      </c>
      <c r="P40" s="22">
        <f t="shared" si="2"/>
        <v>1</v>
      </c>
      <c r="Q40" s="22">
        <f t="shared" si="2"/>
        <v>6</v>
      </c>
      <c r="R40" s="22">
        <f t="shared" si="2"/>
        <v>6</v>
      </c>
      <c r="S40" s="23">
        <f t="shared" si="2"/>
        <v>46010</v>
      </c>
      <c r="T40" s="23">
        <f t="shared" si="2"/>
        <v>0</v>
      </c>
      <c r="U40" s="23">
        <f t="shared" si="2"/>
        <v>0</v>
      </c>
      <c r="V40" s="23">
        <f t="shared" si="2"/>
        <v>0</v>
      </c>
      <c r="W40" s="23">
        <f t="shared" si="2"/>
        <v>46045</v>
      </c>
      <c r="X40" s="23">
        <f t="shared" si="2"/>
        <v>0</v>
      </c>
    </row>
    <row r="41" spans="1:24" x14ac:dyDescent="0.25">
      <c r="A41" s="35" t="s">
        <v>355</v>
      </c>
      <c r="B41" s="31">
        <v>7</v>
      </c>
      <c r="C41" s="31">
        <v>6</v>
      </c>
      <c r="D41" s="31">
        <v>2</v>
      </c>
      <c r="E41" s="31">
        <v>45996</v>
      </c>
      <c r="F41" s="31">
        <v>46028</v>
      </c>
      <c r="G41" s="31">
        <v>0</v>
      </c>
      <c r="H41" s="31">
        <v>0</v>
      </c>
      <c r="I41" s="32">
        <v>46043</v>
      </c>
      <c r="J41" s="31">
        <v>0</v>
      </c>
      <c r="L41">
        <v>38</v>
      </c>
      <c r="M41" s="21" t="str">
        <f t="shared" si="0"/>
        <v>CU1 Comdty</v>
      </c>
      <c r="N41" s="21" t="str">
        <f>VLOOKUP($M41,SUMMARY!B:D,2,FALSE)</f>
        <v>COPPER</v>
      </c>
      <c r="O41" s="22" t="str">
        <f>VLOOKUP($M41,SUMMARY!$B:$D,3,FALSE)</f>
        <v>COMMODITY</v>
      </c>
      <c r="P41" s="22">
        <f t="shared" si="2"/>
        <v>7</v>
      </c>
      <c r="Q41" s="22">
        <f t="shared" si="2"/>
        <v>6</v>
      </c>
      <c r="R41" s="22">
        <f t="shared" si="2"/>
        <v>2</v>
      </c>
      <c r="S41" s="23">
        <f t="shared" si="2"/>
        <v>45996</v>
      </c>
      <c r="T41" s="23">
        <f t="shared" si="2"/>
        <v>46028</v>
      </c>
      <c r="U41" s="23">
        <f t="shared" si="2"/>
        <v>0</v>
      </c>
      <c r="V41" s="23">
        <f t="shared" si="2"/>
        <v>0</v>
      </c>
      <c r="W41" s="23">
        <f t="shared" si="2"/>
        <v>46043</v>
      </c>
      <c r="X41" s="23">
        <f t="shared" si="2"/>
        <v>0</v>
      </c>
    </row>
    <row r="42" spans="1:24" x14ac:dyDescent="0.25">
      <c r="A42" s="35" t="s">
        <v>503</v>
      </c>
      <c r="B42" s="31">
        <v>8</v>
      </c>
      <c r="C42" s="31">
        <v>9</v>
      </c>
      <c r="D42" s="31">
        <v>2</v>
      </c>
      <c r="E42" s="31">
        <v>0</v>
      </c>
      <c r="F42" s="31">
        <v>0</v>
      </c>
      <c r="G42" s="31">
        <v>0</v>
      </c>
      <c r="H42" s="31">
        <v>45958</v>
      </c>
      <c r="I42" s="32">
        <v>46042</v>
      </c>
      <c r="J42" s="31">
        <v>0</v>
      </c>
      <c r="L42">
        <v>39</v>
      </c>
      <c r="M42" s="21" t="str">
        <f t="shared" si="0"/>
        <v>ZAREUR Curncy</v>
      </c>
      <c r="N42" s="21" t="str">
        <f>VLOOKUP($M42,SUMMARY!B:D,2,FALSE)</f>
        <v>ZAR/EUR</v>
      </c>
      <c r="O42" s="22" t="str">
        <f>VLOOKUP($M42,SUMMARY!$B:$D,3,FALSE)</f>
        <v>CURRENCY</v>
      </c>
      <c r="P42" s="22">
        <f t="shared" si="2"/>
        <v>8</v>
      </c>
      <c r="Q42" s="22">
        <f t="shared" si="2"/>
        <v>9</v>
      </c>
      <c r="R42" s="22">
        <f t="shared" si="2"/>
        <v>2</v>
      </c>
      <c r="S42" s="23">
        <f t="shared" si="2"/>
        <v>0</v>
      </c>
      <c r="T42" s="23">
        <f t="shared" si="2"/>
        <v>0</v>
      </c>
      <c r="U42" s="23">
        <f t="shared" si="2"/>
        <v>0</v>
      </c>
      <c r="V42" s="23">
        <f t="shared" si="2"/>
        <v>45958</v>
      </c>
      <c r="W42" s="23">
        <f t="shared" si="2"/>
        <v>46042</v>
      </c>
      <c r="X42" s="23">
        <f t="shared" si="2"/>
        <v>0</v>
      </c>
    </row>
    <row r="43" spans="1:24" x14ac:dyDescent="0.25">
      <c r="A43" s="35" t="s">
        <v>512</v>
      </c>
      <c r="B43" s="31">
        <v>6</v>
      </c>
      <c r="C43" s="31">
        <v>9</v>
      </c>
      <c r="D43" s="31">
        <v>4</v>
      </c>
      <c r="E43" s="31">
        <v>46028</v>
      </c>
      <c r="F43" s="31">
        <v>0</v>
      </c>
      <c r="G43" s="31">
        <v>0</v>
      </c>
      <c r="H43" s="31">
        <v>0</v>
      </c>
      <c r="I43" s="32">
        <v>46041</v>
      </c>
      <c r="J43" s="31">
        <v>0</v>
      </c>
      <c r="L43">
        <v>40</v>
      </c>
      <c r="M43" s="21" t="str">
        <f t="shared" si="0"/>
        <v>CF1 Index</v>
      </c>
      <c r="N43" s="21" t="str">
        <f>VLOOKUP($M43,SUMMARY!B:D,2,FALSE)</f>
        <v>CAC 40 EURO FUTURES</v>
      </c>
      <c r="O43" s="22" t="str">
        <f>VLOOKUP($M43,SUMMARY!$B:$D,3,FALSE)</f>
        <v>INDEX FUTURE</v>
      </c>
      <c r="P43" s="22">
        <f t="shared" si="2"/>
        <v>6</v>
      </c>
      <c r="Q43" s="22">
        <f t="shared" si="2"/>
        <v>9</v>
      </c>
      <c r="R43" s="22">
        <f t="shared" si="2"/>
        <v>4</v>
      </c>
      <c r="S43" s="23">
        <f t="shared" si="2"/>
        <v>46028</v>
      </c>
      <c r="T43" s="23">
        <f t="shared" si="2"/>
        <v>0</v>
      </c>
      <c r="U43" s="23">
        <f t="shared" si="2"/>
        <v>0</v>
      </c>
      <c r="V43" s="23">
        <f t="shared" si="2"/>
        <v>0</v>
      </c>
      <c r="W43" s="23">
        <f t="shared" si="2"/>
        <v>46041</v>
      </c>
      <c r="X43" s="23">
        <f t="shared" si="2"/>
        <v>0</v>
      </c>
    </row>
    <row r="44" spans="1:24" x14ac:dyDescent="0.25">
      <c r="A44" s="35" t="s">
        <v>437</v>
      </c>
      <c r="B44" s="31">
        <v>1</v>
      </c>
      <c r="C44" s="31">
        <v>6</v>
      </c>
      <c r="D44" s="31">
        <v>4</v>
      </c>
      <c r="E44" s="31">
        <v>45994</v>
      </c>
      <c r="F44" s="31">
        <v>0</v>
      </c>
      <c r="G44" s="31">
        <v>0</v>
      </c>
      <c r="H44" s="31">
        <v>45959</v>
      </c>
      <c r="I44" s="32">
        <v>46038</v>
      </c>
      <c r="J44" s="31">
        <v>0</v>
      </c>
      <c r="L44">
        <v>41</v>
      </c>
      <c r="M44" s="21" t="str">
        <f t="shared" si="0"/>
        <v>GBPJPY Curncy</v>
      </c>
      <c r="N44" s="21" t="str">
        <f>VLOOKUP($M44,SUMMARY!B:D,2,FALSE)</f>
        <v>GBP/JPY</v>
      </c>
      <c r="O44" s="22" t="str">
        <f>VLOOKUP($M44,SUMMARY!$B:$D,3,FALSE)</f>
        <v>CURRENCY</v>
      </c>
      <c r="P44" s="22">
        <f t="shared" si="2"/>
        <v>1</v>
      </c>
      <c r="Q44" s="22">
        <f t="shared" si="2"/>
        <v>6</v>
      </c>
      <c r="R44" s="22">
        <f t="shared" si="2"/>
        <v>4</v>
      </c>
      <c r="S44" s="23">
        <f t="shared" si="2"/>
        <v>45994</v>
      </c>
      <c r="T44" s="23">
        <f t="shared" si="2"/>
        <v>0</v>
      </c>
      <c r="U44" s="23">
        <f t="shared" si="2"/>
        <v>0</v>
      </c>
      <c r="V44" s="23">
        <f t="shared" si="2"/>
        <v>45959</v>
      </c>
      <c r="W44" s="23">
        <f t="shared" si="2"/>
        <v>46038</v>
      </c>
      <c r="X44" s="23">
        <f t="shared" si="2"/>
        <v>0</v>
      </c>
    </row>
    <row r="45" spans="1:24" x14ac:dyDescent="0.25">
      <c r="A45" s="35" t="s">
        <v>171</v>
      </c>
      <c r="B45" s="31">
        <v>6</v>
      </c>
      <c r="C45" s="31">
        <v>6</v>
      </c>
      <c r="D45" s="31">
        <v>2</v>
      </c>
      <c r="E45" s="31">
        <v>46051</v>
      </c>
      <c r="F45" s="31">
        <v>0</v>
      </c>
      <c r="G45" s="31">
        <v>0</v>
      </c>
      <c r="H45" s="31">
        <v>0</v>
      </c>
      <c r="I45" s="32">
        <v>46036</v>
      </c>
      <c r="J45" s="31">
        <v>0</v>
      </c>
      <c r="L45">
        <v>42</v>
      </c>
      <c r="M45" s="21" t="str">
        <f t="shared" si="0"/>
        <v>EWS US Equity</v>
      </c>
      <c r="N45" s="21" t="str">
        <f>VLOOKUP($M45,SUMMARY!B:D,2,FALSE)</f>
        <v>MSCI Singapore ETF</v>
      </c>
      <c r="O45" s="22" t="str">
        <f>VLOOKUP($M45,SUMMARY!$B:$D,3,FALSE)</f>
        <v>ETF</v>
      </c>
      <c r="P45" s="22">
        <f t="shared" si="2"/>
        <v>6</v>
      </c>
      <c r="Q45" s="22">
        <f t="shared" si="2"/>
        <v>6</v>
      </c>
      <c r="R45" s="22">
        <f t="shared" si="2"/>
        <v>2</v>
      </c>
      <c r="S45" s="23">
        <f t="shared" si="2"/>
        <v>46051</v>
      </c>
      <c r="T45" s="23">
        <f t="shared" si="2"/>
        <v>0</v>
      </c>
      <c r="U45" s="23">
        <f t="shared" si="2"/>
        <v>0</v>
      </c>
      <c r="V45" s="23">
        <f t="shared" si="2"/>
        <v>0</v>
      </c>
      <c r="W45" s="23">
        <f t="shared" si="2"/>
        <v>46036</v>
      </c>
      <c r="X45" s="23">
        <f t="shared" si="2"/>
        <v>0</v>
      </c>
    </row>
    <row r="46" spans="1:24" x14ac:dyDescent="0.25">
      <c r="A46" s="35" t="s">
        <v>369</v>
      </c>
      <c r="B46" s="31">
        <v>1</v>
      </c>
      <c r="C46" s="31">
        <v>6</v>
      </c>
      <c r="D46" s="31">
        <v>4</v>
      </c>
      <c r="E46" s="31">
        <v>45946</v>
      </c>
      <c r="F46" s="31">
        <v>45946</v>
      </c>
      <c r="G46" s="31">
        <v>0</v>
      </c>
      <c r="H46" s="31">
        <v>0</v>
      </c>
      <c r="I46" s="32">
        <v>46020</v>
      </c>
      <c r="J46" s="31">
        <v>0</v>
      </c>
      <c r="L46">
        <v>43</v>
      </c>
      <c r="M46" s="21" t="str">
        <f t="shared" si="0"/>
        <v>PA1 Comdty</v>
      </c>
      <c r="N46" s="21" t="str">
        <f>VLOOKUP($M46,SUMMARY!B:D,2,FALSE)</f>
        <v>PALLADIUM</v>
      </c>
      <c r="O46" s="22" t="str">
        <f>VLOOKUP($M46,SUMMARY!$B:$D,3,FALSE)</f>
        <v>COMMODITY</v>
      </c>
      <c r="P46" s="22">
        <f t="shared" si="2"/>
        <v>1</v>
      </c>
      <c r="Q46" s="22">
        <f t="shared" si="2"/>
        <v>6</v>
      </c>
      <c r="R46" s="22">
        <f t="shared" si="2"/>
        <v>4</v>
      </c>
      <c r="S46" s="23">
        <f t="shared" si="2"/>
        <v>45946</v>
      </c>
      <c r="T46" s="23">
        <f t="shared" si="2"/>
        <v>45946</v>
      </c>
      <c r="U46" s="23">
        <f t="shared" si="2"/>
        <v>0</v>
      </c>
      <c r="V46" s="23">
        <f t="shared" si="2"/>
        <v>0</v>
      </c>
      <c r="W46" s="23">
        <f t="shared" si="2"/>
        <v>46020</v>
      </c>
      <c r="X46" s="23">
        <f t="shared" si="2"/>
        <v>0</v>
      </c>
    </row>
    <row r="47" spans="1:24" x14ac:dyDescent="0.25">
      <c r="A47" s="35" t="s">
        <v>360</v>
      </c>
      <c r="B47" s="31">
        <v>5</v>
      </c>
      <c r="C47" s="31">
        <v>6</v>
      </c>
      <c r="D47" s="31">
        <v>2</v>
      </c>
      <c r="E47" s="31">
        <v>46028</v>
      </c>
      <c r="F47" s="31">
        <v>0</v>
      </c>
      <c r="G47" s="31">
        <v>0</v>
      </c>
      <c r="H47" s="31">
        <v>0</v>
      </c>
      <c r="I47" s="32">
        <v>46020</v>
      </c>
      <c r="J47" s="31">
        <v>0</v>
      </c>
      <c r="L47">
        <v>44</v>
      </c>
      <c r="M47" s="21" t="str">
        <f t="shared" si="0"/>
        <v>HG1 Comdty</v>
      </c>
      <c r="N47" s="21" t="str">
        <f>VLOOKUP($M47,SUMMARY!B:D,2,FALSE)</f>
        <v>COPPER</v>
      </c>
      <c r="O47" s="22" t="str">
        <f>VLOOKUP($M47,SUMMARY!$B:$D,3,FALSE)</f>
        <v>COMMODITY</v>
      </c>
      <c r="P47" s="22">
        <f t="shared" si="2"/>
        <v>5</v>
      </c>
      <c r="Q47" s="22">
        <f t="shared" si="2"/>
        <v>6</v>
      </c>
      <c r="R47" s="22">
        <f t="shared" si="2"/>
        <v>2</v>
      </c>
      <c r="S47" s="23">
        <f t="shared" si="2"/>
        <v>46028</v>
      </c>
      <c r="T47" s="23">
        <f t="shared" si="2"/>
        <v>0</v>
      </c>
      <c r="U47" s="23">
        <f t="shared" si="2"/>
        <v>0</v>
      </c>
      <c r="V47" s="23">
        <f t="shared" si="2"/>
        <v>0</v>
      </c>
      <c r="W47" s="23">
        <f t="shared" si="2"/>
        <v>46020</v>
      </c>
      <c r="X47" s="23">
        <f t="shared" si="2"/>
        <v>0</v>
      </c>
    </row>
    <row r="48" spans="1:24" x14ac:dyDescent="0.25">
      <c r="A48" s="35" t="s">
        <v>491</v>
      </c>
      <c r="B48" s="31">
        <v>-1</v>
      </c>
      <c r="C48" s="31">
        <v>9</v>
      </c>
      <c r="D48" s="31">
        <v>6</v>
      </c>
      <c r="E48" s="31">
        <v>0</v>
      </c>
      <c r="F48" s="31">
        <v>0</v>
      </c>
      <c r="G48" s="31">
        <v>0</v>
      </c>
      <c r="H48" s="31">
        <v>45958</v>
      </c>
      <c r="I48" s="32">
        <v>46020</v>
      </c>
      <c r="J48" s="31">
        <v>0</v>
      </c>
      <c r="L48">
        <v>45</v>
      </c>
      <c r="M48" s="21" t="str">
        <f t="shared" si="0"/>
        <v>THBEUR Curncy</v>
      </c>
      <c r="N48" s="21" t="str">
        <f>VLOOKUP($M48,SUMMARY!B:D,2,FALSE)</f>
        <v>THB/EUR</v>
      </c>
      <c r="O48" s="22" t="str">
        <f>VLOOKUP($M48,SUMMARY!$B:$D,3,FALSE)</f>
        <v>CURRENCY</v>
      </c>
      <c r="P48" s="22">
        <f t="shared" si="2"/>
        <v>-1</v>
      </c>
      <c r="Q48" s="22">
        <f t="shared" si="2"/>
        <v>9</v>
      </c>
      <c r="R48" s="22">
        <f t="shared" si="2"/>
        <v>6</v>
      </c>
      <c r="S48" s="23">
        <f t="shared" ref="S48:X53" si="3">E48</f>
        <v>0</v>
      </c>
      <c r="T48" s="23">
        <f t="shared" si="3"/>
        <v>0</v>
      </c>
      <c r="U48" s="23">
        <f t="shared" si="3"/>
        <v>0</v>
      </c>
      <c r="V48" s="23">
        <f t="shared" si="3"/>
        <v>45958</v>
      </c>
      <c r="W48" s="23">
        <f t="shared" si="3"/>
        <v>46020</v>
      </c>
      <c r="X48" s="23">
        <f t="shared" si="3"/>
        <v>0</v>
      </c>
    </row>
    <row r="49" spans="1:24" x14ac:dyDescent="0.25">
      <c r="A49" s="35" t="s">
        <v>493</v>
      </c>
      <c r="B49" s="31">
        <v>-1</v>
      </c>
      <c r="C49" s="31">
        <v>12</v>
      </c>
      <c r="D49" s="31">
        <v>2</v>
      </c>
      <c r="E49" s="31">
        <v>46006</v>
      </c>
      <c r="F49" s="31">
        <v>0</v>
      </c>
      <c r="G49" s="31">
        <v>0</v>
      </c>
      <c r="H49" s="31">
        <v>45958</v>
      </c>
      <c r="I49" s="32">
        <v>46020</v>
      </c>
      <c r="J49" s="31">
        <v>0</v>
      </c>
      <c r="L49">
        <v>46</v>
      </c>
      <c r="M49" s="21" t="str">
        <f t="shared" si="0"/>
        <v>THBUSD Curncy</v>
      </c>
      <c r="N49" s="21" t="str">
        <f>VLOOKUP($M49,SUMMARY!B:D,2,FALSE)</f>
        <v>THB/USD</v>
      </c>
      <c r="O49" s="22" t="str">
        <f>VLOOKUP($M49,SUMMARY!$B:$D,3,FALSE)</f>
        <v>CURRENCY</v>
      </c>
      <c r="P49" s="22">
        <f t="shared" ref="P49:R53" si="4">B49</f>
        <v>-1</v>
      </c>
      <c r="Q49" s="22">
        <f t="shared" si="4"/>
        <v>12</v>
      </c>
      <c r="R49" s="22">
        <f t="shared" si="4"/>
        <v>2</v>
      </c>
      <c r="S49" s="23">
        <f t="shared" si="3"/>
        <v>46006</v>
      </c>
      <c r="T49" s="23">
        <f t="shared" si="3"/>
        <v>0</v>
      </c>
      <c r="U49" s="23">
        <f t="shared" si="3"/>
        <v>0</v>
      </c>
      <c r="V49" s="23">
        <f t="shared" si="3"/>
        <v>45958</v>
      </c>
      <c r="W49" s="23">
        <f t="shared" si="3"/>
        <v>46020</v>
      </c>
      <c r="X49" s="23">
        <f t="shared" si="3"/>
        <v>0</v>
      </c>
    </row>
    <row r="50" spans="1:24" x14ac:dyDescent="0.25">
      <c r="A50" s="35" t="s">
        <v>251</v>
      </c>
      <c r="B50" s="31">
        <v>-2</v>
      </c>
      <c r="C50" s="31">
        <v>3</v>
      </c>
      <c r="D50" s="31">
        <v>6</v>
      </c>
      <c r="E50" s="31">
        <v>0</v>
      </c>
      <c r="F50" s="31">
        <v>0</v>
      </c>
      <c r="G50" s="31">
        <v>0</v>
      </c>
      <c r="H50" s="31">
        <v>0</v>
      </c>
      <c r="I50" s="32">
        <v>46009</v>
      </c>
      <c r="J50" s="31">
        <v>0</v>
      </c>
      <c r="L50">
        <v>47</v>
      </c>
      <c r="M50" s="21" t="str">
        <f t="shared" si="0"/>
        <v>MSOS US Equity</v>
      </c>
      <c r="N50" s="21" t="str">
        <f>VLOOKUP($M50,SUMMARY!B:D,2,FALSE)</f>
        <v>AdvisorShares Pure US Cannabis ETF</v>
      </c>
      <c r="O50" s="22" t="str">
        <f>VLOOKUP($M50,SUMMARY!$B:$D,3,FALSE)</f>
        <v>ETF</v>
      </c>
      <c r="P50" s="22">
        <f t="shared" si="4"/>
        <v>-2</v>
      </c>
      <c r="Q50" s="22">
        <f t="shared" si="4"/>
        <v>3</v>
      </c>
      <c r="R50" s="22">
        <f t="shared" si="4"/>
        <v>6</v>
      </c>
      <c r="S50" s="23">
        <f t="shared" si="3"/>
        <v>0</v>
      </c>
      <c r="T50" s="23">
        <f t="shared" si="3"/>
        <v>0</v>
      </c>
      <c r="U50" s="23">
        <f t="shared" si="3"/>
        <v>0</v>
      </c>
      <c r="V50" s="23">
        <f t="shared" si="3"/>
        <v>0</v>
      </c>
      <c r="W50" s="23">
        <f t="shared" si="3"/>
        <v>46009</v>
      </c>
      <c r="X50" s="23">
        <f t="shared" si="3"/>
        <v>0</v>
      </c>
    </row>
    <row r="51" spans="1:24" x14ac:dyDescent="0.25">
      <c r="A51" s="35" t="s">
        <v>310</v>
      </c>
      <c r="B51" s="31">
        <v>5</v>
      </c>
      <c r="C51" s="31">
        <v>6</v>
      </c>
      <c r="D51" s="31">
        <v>6</v>
      </c>
      <c r="E51" s="31">
        <v>45958</v>
      </c>
      <c r="F51" s="31">
        <v>46043</v>
      </c>
      <c r="G51" s="31">
        <v>0</v>
      </c>
      <c r="H51" s="31">
        <v>0</v>
      </c>
      <c r="I51" s="32">
        <v>46008</v>
      </c>
      <c r="J51" s="31">
        <v>0</v>
      </c>
      <c r="L51">
        <v>48</v>
      </c>
      <c r="M51" s="21" t="str">
        <f t="shared" si="0"/>
        <v>XBI US Equity</v>
      </c>
      <c r="N51" s="21" t="str">
        <f>VLOOKUP($M51,SUMMARY!B:D,2,FALSE)</f>
        <v>SPDR S&amp;P Biotech ETF</v>
      </c>
      <c r="O51" s="22" t="str">
        <f>VLOOKUP($M51,SUMMARY!$B:$D,3,FALSE)</f>
        <v>ETF</v>
      </c>
      <c r="P51" s="22">
        <f t="shared" si="4"/>
        <v>5</v>
      </c>
      <c r="Q51" s="22">
        <f t="shared" si="4"/>
        <v>6</v>
      </c>
      <c r="R51" s="22">
        <f t="shared" si="4"/>
        <v>6</v>
      </c>
      <c r="S51" s="23">
        <f t="shared" si="3"/>
        <v>45958</v>
      </c>
      <c r="T51" s="23">
        <f t="shared" si="3"/>
        <v>46043</v>
      </c>
      <c r="U51" s="23">
        <f t="shared" si="3"/>
        <v>0</v>
      </c>
      <c r="V51" s="23">
        <f t="shared" si="3"/>
        <v>0</v>
      </c>
      <c r="W51" s="23">
        <f t="shared" si="3"/>
        <v>46008</v>
      </c>
      <c r="X51" s="23">
        <f t="shared" si="3"/>
        <v>0</v>
      </c>
    </row>
    <row r="52" spans="1:24" x14ac:dyDescent="0.25">
      <c r="A52" s="35" t="s">
        <v>851</v>
      </c>
      <c r="B52" s="31">
        <v>4</v>
      </c>
      <c r="C52" s="31">
        <v>9</v>
      </c>
      <c r="D52" s="31">
        <v>4</v>
      </c>
      <c r="E52" s="31">
        <v>0</v>
      </c>
      <c r="F52" s="31">
        <v>0</v>
      </c>
      <c r="G52" s="31">
        <v>0</v>
      </c>
      <c r="H52" s="31">
        <v>0</v>
      </c>
      <c r="I52" s="32">
        <v>46007</v>
      </c>
      <c r="J52" s="31">
        <v>0</v>
      </c>
      <c r="L52">
        <v>49</v>
      </c>
      <c r="M52" s="21" t="str">
        <f t="shared" si="0"/>
        <v>DXYZ US Equity</v>
      </c>
      <c r="N52" s="21" t="str">
        <f>VLOOKUP($M52,SUMMARY!B:D,2,FALSE)</f>
        <v>DESTINY TECH100 INC  </v>
      </c>
      <c r="O52" s="22" t="str">
        <f>VLOOKUP($M52,SUMMARY!$B:$D,3,FALSE)</f>
        <v>ETF</v>
      </c>
      <c r="P52" s="22">
        <f t="shared" si="4"/>
        <v>4</v>
      </c>
      <c r="Q52" s="22">
        <f t="shared" si="4"/>
        <v>9</v>
      </c>
      <c r="R52" s="22">
        <f t="shared" si="4"/>
        <v>4</v>
      </c>
      <c r="S52" s="23">
        <f t="shared" si="3"/>
        <v>0</v>
      </c>
      <c r="T52" s="23">
        <f t="shared" si="3"/>
        <v>0</v>
      </c>
      <c r="U52" s="23">
        <f t="shared" si="3"/>
        <v>0</v>
      </c>
      <c r="V52" s="23">
        <f t="shared" si="3"/>
        <v>0</v>
      </c>
      <c r="W52" s="23">
        <f t="shared" si="3"/>
        <v>46007</v>
      </c>
      <c r="X52" s="23">
        <f t="shared" si="3"/>
        <v>0</v>
      </c>
    </row>
    <row r="53" spans="1:24" x14ac:dyDescent="0.25">
      <c r="A53" s="35" t="s">
        <v>200</v>
      </c>
      <c r="B53" s="31">
        <v>1</v>
      </c>
      <c r="C53" s="31">
        <v>6</v>
      </c>
      <c r="D53" s="31">
        <v>6</v>
      </c>
      <c r="E53" s="31">
        <v>45958</v>
      </c>
      <c r="F53" s="31">
        <v>0</v>
      </c>
      <c r="G53" s="31">
        <v>0</v>
      </c>
      <c r="H53" s="31">
        <v>0</v>
      </c>
      <c r="I53" s="32">
        <v>46000</v>
      </c>
      <c r="J53" s="31">
        <v>0</v>
      </c>
      <c r="L53">
        <v>50</v>
      </c>
      <c r="M53" s="21" t="str">
        <f t="shared" si="0"/>
        <v>IBB US Equity</v>
      </c>
      <c r="N53" s="21" t="str">
        <f>VLOOKUP($M53,SUMMARY!B:D,2,FALSE)</f>
        <v>Biotechnology ETF</v>
      </c>
      <c r="O53" s="22" t="str">
        <f>VLOOKUP($M53,SUMMARY!$B:$D,3,FALSE)</f>
        <v>ETF</v>
      </c>
      <c r="P53" s="22">
        <f t="shared" si="4"/>
        <v>1</v>
      </c>
      <c r="Q53" s="22">
        <f t="shared" si="4"/>
        <v>6</v>
      </c>
      <c r="R53" s="22">
        <f t="shared" si="4"/>
        <v>6</v>
      </c>
      <c r="S53" s="23">
        <f t="shared" si="3"/>
        <v>45958</v>
      </c>
      <c r="T53" s="23">
        <f t="shared" si="3"/>
        <v>0</v>
      </c>
      <c r="U53" s="23">
        <f t="shared" si="3"/>
        <v>0</v>
      </c>
      <c r="V53" s="23">
        <f t="shared" si="3"/>
        <v>0</v>
      </c>
      <c r="W53" s="23">
        <f t="shared" si="3"/>
        <v>46000</v>
      </c>
      <c r="X53" s="23">
        <f t="shared" si="3"/>
        <v>0</v>
      </c>
    </row>
    <row r="54" spans="1:24" x14ac:dyDescent="0.25">
      <c r="A54" s="35" t="s">
        <v>185</v>
      </c>
      <c r="B54" s="31">
        <v>1</v>
      </c>
      <c r="C54" s="31">
        <v>12</v>
      </c>
      <c r="D54" s="31">
        <v>6</v>
      </c>
      <c r="E54" s="31">
        <v>45974</v>
      </c>
      <c r="F54" s="31">
        <v>0</v>
      </c>
      <c r="G54" s="31">
        <v>0</v>
      </c>
      <c r="H54" s="31">
        <v>0</v>
      </c>
      <c r="I54" s="32">
        <v>45999</v>
      </c>
      <c r="J54" s="31">
        <v>0</v>
      </c>
    </row>
    <row r="55" spans="1:24" x14ac:dyDescent="0.25">
      <c r="A55" s="35" t="s">
        <v>218</v>
      </c>
      <c r="B55" s="31">
        <v>5</v>
      </c>
      <c r="C55" s="31">
        <v>6</v>
      </c>
      <c r="D55" s="31">
        <v>2</v>
      </c>
      <c r="E55" s="31">
        <v>46029</v>
      </c>
      <c r="F55" s="31">
        <v>0</v>
      </c>
      <c r="G55" s="31">
        <v>0</v>
      </c>
      <c r="H55" s="31">
        <v>0</v>
      </c>
      <c r="I55" s="32">
        <v>45996</v>
      </c>
      <c r="J55" s="31">
        <v>0</v>
      </c>
    </row>
    <row r="56" spans="1:24" x14ac:dyDescent="0.25">
      <c r="A56" s="35" t="s">
        <v>222</v>
      </c>
      <c r="B56" s="31">
        <v>0</v>
      </c>
      <c r="C56" s="31">
        <v>9</v>
      </c>
      <c r="D56" s="31">
        <v>6</v>
      </c>
      <c r="E56" s="31">
        <v>45986</v>
      </c>
      <c r="F56" s="31">
        <v>0</v>
      </c>
      <c r="G56" s="31">
        <v>0</v>
      </c>
      <c r="H56" s="31">
        <v>0</v>
      </c>
      <c r="I56" s="32">
        <v>45996</v>
      </c>
      <c r="J56" s="31">
        <v>0</v>
      </c>
    </row>
    <row r="57" spans="1:24" x14ac:dyDescent="0.25">
      <c r="A57" s="35" t="s">
        <v>324</v>
      </c>
      <c r="B57" s="31">
        <v>1</v>
      </c>
      <c r="C57" s="31">
        <v>3</v>
      </c>
      <c r="D57" s="31">
        <v>6</v>
      </c>
      <c r="E57" s="31">
        <v>45987</v>
      </c>
      <c r="F57" s="31">
        <v>0</v>
      </c>
      <c r="G57" s="31">
        <v>0</v>
      </c>
      <c r="H57" s="31">
        <v>0</v>
      </c>
      <c r="I57" s="32">
        <v>45996</v>
      </c>
      <c r="J57" s="31">
        <v>0</v>
      </c>
    </row>
    <row r="58" spans="1:24" x14ac:dyDescent="0.25">
      <c r="A58" s="35" t="s">
        <v>423</v>
      </c>
      <c r="B58" s="31">
        <v>-1</v>
      </c>
      <c r="C58" s="31">
        <v>9</v>
      </c>
      <c r="D58" s="31">
        <v>4</v>
      </c>
      <c r="E58" s="31">
        <v>0</v>
      </c>
      <c r="F58" s="31">
        <v>0</v>
      </c>
      <c r="G58" s="31">
        <v>0</v>
      </c>
      <c r="H58" s="31">
        <v>45958</v>
      </c>
      <c r="I58" s="32">
        <v>45995</v>
      </c>
      <c r="J58" s="31">
        <v>0</v>
      </c>
    </row>
    <row r="59" spans="1:24" x14ac:dyDescent="0.25">
      <c r="A59" s="35" t="s">
        <v>429</v>
      </c>
      <c r="B59" s="31">
        <v>-1</v>
      </c>
      <c r="C59" s="31">
        <v>3</v>
      </c>
      <c r="D59" s="31">
        <v>6</v>
      </c>
      <c r="E59" s="31">
        <v>45974</v>
      </c>
      <c r="F59" s="31">
        <v>0</v>
      </c>
      <c r="G59" s="31">
        <v>0</v>
      </c>
      <c r="H59" s="31">
        <v>0</v>
      </c>
      <c r="I59" s="32">
        <v>45995</v>
      </c>
      <c r="J59" s="31">
        <v>0</v>
      </c>
    </row>
    <row r="60" spans="1:24" x14ac:dyDescent="0.25">
      <c r="A60" s="35" t="s">
        <v>519</v>
      </c>
      <c r="B60" s="31">
        <v>4</v>
      </c>
      <c r="C60" s="31">
        <v>9</v>
      </c>
      <c r="D60" s="31">
        <v>2</v>
      </c>
      <c r="E60" s="31">
        <v>45958</v>
      </c>
      <c r="F60" s="31">
        <v>0</v>
      </c>
      <c r="G60" s="31">
        <v>0</v>
      </c>
      <c r="H60" s="31">
        <v>0</v>
      </c>
      <c r="I60" s="32">
        <v>0</v>
      </c>
      <c r="J60" s="31">
        <v>0</v>
      </c>
    </row>
    <row r="61" spans="1:24" x14ac:dyDescent="0.25">
      <c r="A61" s="35" t="s">
        <v>77</v>
      </c>
      <c r="B61" s="31">
        <v>-1</v>
      </c>
      <c r="C61" s="31">
        <v>6</v>
      </c>
      <c r="D61" s="31">
        <v>2</v>
      </c>
      <c r="E61" s="31">
        <v>0</v>
      </c>
      <c r="F61" s="31">
        <v>0</v>
      </c>
      <c r="G61" s="31">
        <v>0</v>
      </c>
      <c r="H61" s="31">
        <v>45957</v>
      </c>
      <c r="I61" s="32">
        <v>0</v>
      </c>
      <c r="J61" s="31">
        <v>0</v>
      </c>
    </row>
    <row r="62" spans="1:24" x14ac:dyDescent="0.25">
      <c r="A62" s="35" t="s">
        <v>83</v>
      </c>
      <c r="B62" s="31">
        <v>-1</v>
      </c>
      <c r="C62" s="31">
        <v>6</v>
      </c>
      <c r="D62" s="31">
        <v>2</v>
      </c>
      <c r="E62" s="31">
        <v>0</v>
      </c>
      <c r="F62" s="31">
        <v>0</v>
      </c>
      <c r="G62" s="31">
        <v>0</v>
      </c>
      <c r="H62" s="31">
        <v>45958</v>
      </c>
      <c r="I62" s="32">
        <v>0</v>
      </c>
      <c r="J62" s="31">
        <v>46020</v>
      </c>
    </row>
    <row r="63" spans="1:24" x14ac:dyDescent="0.25">
      <c r="A63" s="35" t="s">
        <v>105</v>
      </c>
      <c r="B63" s="31">
        <v>-1</v>
      </c>
      <c r="C63" s="31">
        <v>6</v>
      </c>
      <c r="D63" s="31">
        <v>7</v>
      </c>
      <c r="E63" s="31">
        <v>0</v>
      </c>
      <c r="F63" s="31">
        <v>0</v>
      </c>
      <c r="G63" s="31">
        <v>0</v>
      </c>
      <c r="H63" s="31">
        <v>0</v>
      </c>
      <c r="I63" s="32">
        <v>0</v>
      </c>
      <c r="J63" s="31">
        <v>0</v>
      </c>
    </row>
    <row r="64" spans="1:24" x14ac:dyDescent="0.25">
      <c r="A64" s="35" t="s">
        <v>316</v>
      </c>
      <c r="B64" s="31">
        <v>4</v>
      </c>
      <c r="C64" s="31">
        <v>6</v>
      </c>
      <c r="D64" s="31">
        <v>2</v>
      </c>
      <c r="E64" s="31">
        <v>46052</v>
      </c>
      <c r="F64" s="31">
        <v>0</v>
      </c>
      <c r="G64" s="31">
        <v>0</v>
      </c>
      <c r="H64" s="31">
        <v>0</v>
      </c>
      <c r="I64" s="32">
        <v>0</v>
      </c>
      <c r="J64" s="31">
        <v>0</v>
      </c>
    </row>
    <row r="65" spans="1:10" x14ac:dyDescent="0.25">
      <c r="A65" s="35" t="s">
        <v>141</v>
      </c>
      <c r="B65" s="31">
        <v>0</v>
      </c>
      <c r="C65" s="31">
        <v>9</v>
      </c>
      <c r="D65" s="31">
        <v>6</v>
      </c>
      <c r="E65" s="31">
        <v>0</v>
      </c>
      <c r="F65" s="31">
        <v>0</v>
      </c>
      <c r="G65" s="31">
        <v>0</v>
      </c>
      <c r="H65" s="31">
        <v>0</v>
      </c>
      <c r="I65" s="32">
        <v>0</v>
      </c>
      <c r="J65" s="31">
        <v>0</v>
      </c>
    </row>
    <row r="66" spans="1:10" x14ac:dyDescent="0.25">
      <c r="A66" s="35" t="s">
        <v>255</v>
      </c>
      <c r="B66" s="31">
        <v>9</v>
      </c>
      <c r="C66" s="31">
        <v>12</v>
      </c>
      <c r="D66" s="31">
        <v>2</v>
      </c>
      <c r="E66" s="31">
        <v>46063</v>
      </c>
      <c r="F66" s="31">
        <v>46058</v>
      </c>
      <c r="G66" s="31">
        <v>0</v>
      </c>
      <c r="H66" s="31">
        <v>0</v>
      </c>
      <c r="I66" s="32">
        <v>0</v>
      </c>
      <c r="J66" s="31">
        <v>0</v>
      </c>
    </row>
    <row r="67" spans="1:10" x14ac:dyDescent="0.25">
      <c r="A67" s="35" t="s">
        <v>353</v>
      </c>
      <c r="B67" s="31">
        <v>-1</v>
      </c>
      <c r="C67" s="31">
        <v>6</v>
      </c>
      <c r="D67" s="31">
        <v>6</v>
      </c>
      <c r="E67" s="31">
        <v>0</v>
      </c>
      <c r="F67" s="31">
        <v>0</v>
      </c>
      <c r="G67" s="31">
        <v>0</v>
      </c>
      <c r="H67" s="31">
        <v>45951</v>
      </c>
      <c r="I67" s="32">
        <v>0</v>
      </c>
      <c r="J67" s="31">
        <v>0</v>
      </c>
    </row>
    <row r="68" spans="1:10" x14ac:dyDescent="0.25">
      <c r="A68" s="35" t="s">
        <v>99</v>
      </c>
      <c r="B68" s="31">
        <v>5</v>
      </c>
      <c r="C68" s="31">
        <v>12</v>
      </c>
      <c r="D68" s="31">
        <v>2</v>
      </c>
      <c r="E68" s="31">
        <v>46031</v>
      </c>
      <c r="F68" s="31">
        <v>46043</v>
      </c>
      <c r="G68" s="31">
        <v>0</v>
      </c>
      <c r="H68" s="31">
        <v>0</v>
      </c>
      <c r="I68" s="32">
        <v>0</v>
      </c>
      <c r="J68" s="31">
        <v>0</v>
      </c>
    </row>
    <row r="69" spans="1:10" x14ac:dyDescent="0.25">
      <c r="A69" s="35" t="s">
        <v>107</v>
      </c>
      <c r="B69" s="31">
        <v>0</v>
      </c>
      <c r="C69" s="31">
        <v>12</v>
      </c>
      <c r="D69" s="31">
        <v>6</v>
      </c>
      <c r="E69" s="31">
        <v>0</v>
      </c>
      <c r="F69" s="31">
        <v>0</v>
      </c>
      <c r="G69" s="31">
        <v>0</v>
      </c>
      <c r="H69" s="31">
        <v>0</v>
      </c>
      <c r="I69" s="32">
        <v>0</v>
      </c>
      <c r="J69" s="31">
        <v>0</v>
      </c>
    </row>
    <row r="70" spans="1:10" x14ac:dyDescent="0.25">
      <c r="A70" s="35" t="s">
        <v>302</v>
      </c>
      <c r="B70" s="31">
        <v>4</v>
      </c>
      <c r="C70" s="31">
        <v>9</v>
      </c>
      <c r="D70" s="31">
        <v>2</v>
      </c>
      <c r="E70" s="31">
        <v>45959</v>
      </c>
      <c r="F70" s="31">
        <v>46038</v>
      </c>
      <c r="G70" s="31">
        <v>0</v>
      </c>
      <c r="H70" s="31">
        <v>0</v>
      </c>
      <c r="I70" s="32">
        <v>0</v>
      </c>
      <c r="J70" s="31">
        <v>0</v>
      </c>
    </row>
    <row r="71" spans="1:10" x14ac:dyDescent="0.25">
      <c r="A71" s="35" t="s">
        <v>352</v>
      </c>
      <c r="B71" s="31">
        <v>4</v>
      </c>
      <c r="C71" s="31">
        <v>6</v>
      </c>
      <c r="D71" s="31">
        <v>2</v>
      </c>
      <c r="E71" s="31">
        <v>0</v>
      </c>
      <c r="F71" s="31">
        <v>0</v>
      </c>
      <c r="G71" s="31">
        <v>0</v>
      </c>
      <c r="H71" s="31">
        <v>46006</v>
      </c>
      <c r="I71" s="32">
        <v>0</v>
      </c>
      <c r="J71" s="31">
        <v>0</v>
      </c>
    </row>
    <row r="72" spans="1:10" x14ac:dyDescent="0.25">
      <c r="A72" s="35" t="s">
        <v>397</v>
      </c>
      <c r="B72" s="31">
        <v>5</v>
      </c>
      <c r="C72" s="31">
        <v>9</v>
      </c>
      <c r="D72" s="31">
        <v>2</v>
      </c>
      <c r="E72" s="31">
        <v>46048</v>
      </c>
      <c r="F72" s="31">
        <v>0</v>
      </c>
      <c r="G72" s="31">
        <v>0</v>
      </c>
      <c r="H72" s="31">
        <v>46010</v>
      </c>
      <c r="I72" s="32">
        <v>0</v>
      </c>
      <c r="J72" s="31">
        <v>0</v>
      </c>
    </row>
    <row r="73" spans="1:10" x14ac:dyDescent="0.25">
      <c r="A73" s="35" t="s">
        <v>425</v>
      </c>
      <c r="B73" s="31">
        <v>3</v>
      </c>
      <c r="C73" s="31">
        <v>9</v>
      </c>
      <c r="D73" s="31">
        <v>2</v>
      </c>
      <c r="E73" s="31">
        <v>46049</v>
      </c>
      <c r="F73" s="31">
        <v>0</v>
      </c>
      <c r="G73" s="31">
        <v>0</v>
      </c>
      <c r="H73" s="31">
        <v>0</v>
      </c>
      <c r="I73" s="32">
        <v>0</v>
      </c>
      <c r="J73" s="31">
        <v>0</v>
      </c>
    </row>
    <row r="74" spans="1:10" x14ac:dyDescent="0.25">
      <c r="A74" s="35" t="s">
        <v>469</v>
      </c>
      <c r="B74" s="31">
        <v>5</v>
      </c>
      <c r="C74" s="31">
        <v>9</v>
      </c>
      <c r="D74" s="31">
        <v>2</v>
      </c>
      <c r="E74" s="31">
        <v>46049</v>
      </c>
      <c r="F74" s="31">
        <v>0</v>
      </c>
      <c r="G74" s="31">
        <v>0</v>
      </c>
      <c r="H74" s="31">
        <v>45961</v>
      </c>
      <c r="I74" s="32">
        <v>0</v>
      </c>
      <c r="J74" s="31">
        <v>0</v>
      </c>
    </row>
    <row r="75" spans="1:10" x14ac:dyDescent="0.25">
      <c r="A75" s="35" t="s">
        <v>142</v>
      </c>
      <c r="B75" s="31">
        <v>-1</v>
      </c>
      <c r="C75" s="31">
        <v>3</v>
      </c>
      <c r="D75" s="31">
        <v>2</v>
      </c>
      <c r="E75" s="31">
        <v>0</v>
      </c>
      <c r="F75" s="31">
        <v>0</v>
      </c>
      <c r="G75" s="31">
        <v>0</v>
      </c>
      <c r="H75" s="31">
        <v>45958</v>
      </c>
      <c r="I75" s="32">
        <v>0</v>
      </c>
      <c r="J75" s="31">
        <v>0</v>
      </c>
    </row>
    <row r="76" spans="1:10" x14ac:dyDescent="0.25">
      <c r="A76" s="35" t="s">
        <v>259</v>
      </c>
      <c r="B76" s="31">
        <v>-1</v>
      </c>
      <c r="C76" s="31">
        <v>9</v>
      </c>
      <c r="D76" s="31">
        <v>4</v>
      </c>
      <c r="E76" s="31">
        <v>45958</v>
      </c>
      <c r="F76" s="31">
        <v>45958</v>
      </c>
      <c r="G76" s="31">
        <v>0</v>
      </c>
      <c r="H76" s="31">
        <v>0</v>
      </c>
      <c r="I76" s="32">
        <v>0</v>
      </c>
      <c r="J76" s="31">
        <v>0</v>
      </c>
    </row>
    <row r="77" spans="1:10" x14ac:dyDescent="0.25">
      <c r="A77" s="35" t="s">
        <v>109</v>
      </c>
      <c r="B77" s="31">
        <v>-1</v>
      </c>
      <c r="C77" s="31">
        <v>9</v>
      </c>
      <c r="D77" s="31">
        <v>7</v>
      </c>
      <c r="E77" s="31">
        <v>0</v>
      </c>
      <c r="F77" s="31">
        <v>0</v>
      </c>
      <c r="G77" s="31">
        <v>0</v>
      </c>
      <c r="H77" s="31">
        <v>0</v>
      </c>
      <c r="I77" s="32">
        <v>0</v>
      </c>
      <c r="J77" s="31">
        <v>0</v>
      </c>
    </row>
    <row r="78" spans="1:10" x14ac:dyDescent="0.25">
      <c r="A78" s="35" t="s">
        <v>487</v>
      </c>
      <c r="B78" s="31">
        <v>-1</v>
      </c>
      <c r="C78" s="31">
        <v>3</v>
      </c>
      <c r="D78" s="31">
        <v>6</v>
      </c>
      <c r="E78" s="31">
        <v>0</v>
      </c>
      <c r="F78" s="31">
        <v>0</v>
      </c>
      <c r="G78" s="31">
        <v>46007</v>
      </c>
      <c r="H78" s="31">
        <v>45958</v>
      </c>
      <c r="I78" s="32">
        <v>0</v>
      </c>
      <c r="J78" s="31">
        <v>0</v>
      </c>
    </row>
    <row r="79" spans="1:10" x14ac:dyDescent="0.25">
      <c r="A79" s="35" t="s">
        <v>144</v>
      </c>
      <c r="B79" s="31">
        <v>5</v>
      </c>
      <c r="C79" s="31">
        <v>3</v>
      </c>
      <c r="D79" s="31">
        <v>2</v>
      </c>
      <c r="E79" s="31">
        <v>0</v>
      </c>
      <c r="F79" s="31">
        <v>0</v>
      </c>
      <c r="G79" s="31">
        <v>0</v>
      </c>
      <c r="H79" s="31">
        <v>46007</v>
      </c>
      <c r="I79" s="32">
        <v>0</v>
      </c>
      <c r="J79" s="31">
        <v>0</v>
      </c>
    </row>
    <row r="80" spans="1:10" x14ac:dyDescent="0.25">
      <c r="A80" s="35" t="s">
        <v>285</v>
      </c>
      <c r="B80" s="31">
        <v>-1</v>
      </c>
      <c r="C80" s="31">
        <v>6</v>
      </c>
      <c r="D80" s="31">
        <v>6</v>
      </c>
      <c r="E80" s="31">
        <v>0</v>
      </c>
      <c r="F80" s="31">
        <v>0</v>
      </c>
      <c r="G80" s="31">
        <v>0</v>
      </c>
      <c r="H80" s="31">
        <v>45958</v>
      </c>
      <c r="I80" s="32">
        <v>0</v>
      </c>
      <c r="J80" s="31">
        <v>0</v>
      </c>
    </row>
    <row r="81" spans="1:10" x14ac:dyDescent="0.25">
      <c r="A81" s="35" t="s">
        <v>145</v>
      </c>
      <c r="B81" s="31">
        <v>5</v>
      </c>
      <c r="C81" s="31">
        <v>9</v>
      </c>
      <c r="D81" s="31">
        <v>2</v>
      </c>
      <c r="E81" s="31">
        <v>45958</v>
      </c>
      <c r="F81" s="31">
        <v>0</v>
      </c>
      <c r="G81" s="31">
        <v>0</v>
      </c>
      <c r="H81" s="31">
        <v>0</v>
      </c>
      <c r="I81" s="32">
        <v>0</v>
      </c>
      <c r="J81" s="31">
        <v>0</v>
      </c>
    </row>
    <row r="82" spans="1:10" x14ac:dyDescent="0.25">
      <c r="A82" s="35" t="s">
        <v>405</v>
      </c>
      <c r="B82" s="31">
        <v>4</v>
      </c>
      <c r="C82" s="31">
        <v>9</v>
      </c>
      <c r="D82" s="31">
        <v>2</v>
      </c>
      <c r="E82" s="31">
        <v>46050</v>
      </c>
      <c r="F82" s="31">
        <v>0</v>
      </c>
      <c r="G82" s="31">
        <v>0</v>
      </c>
      <c r="H82" s="31">
        <v>45958</v>
      </c>
      <c r="I82" s="32">
        <v>0</v>
      </c>
      <c r="J82" s="31">
        <v>0</v>
      </c>
    </row>
    <row r="83" spans="1:10" x14ac:dyDescent="0.25">
      <c r="A83" s="35" t="s">
        <v>427</v>
      </c>
      <c r="B83" s="31">
        <v>-1</v>
      </c>
      <c r="C83" s="31">
        <v>9</v>
      </c>
      <c r="D83" s="31">
        <v>4</v>
      </c>
      <c r="E83" s="31">
        <v>0</v>
      </c>
      <c r="F83" s="31">
        <v>0</v>
      </c>
      <c r="G83" s="31">
        <v>0</v>
      </c>
      <c r="H83" s="31">
        <v>45958</v>
      </c>
      <c r="I83" s="32">
        <v>0</v>
      </c>
      <c r="J83" s="31">
        <v>46031</v>
      </c>
    </row>
    <row r="84" spans="1:10" x14ac:dyDescent="0.25">
      <c r="A84" s="35" t="s">
        <v>409</v>
      </c>
      <c r="B84" s="31">
        <v>4</v>
      </c>
      <c r="C84" s="31">
        <v>6</v>
      </c>
      <c r="D84" s="31">
        <v>2</v>
      </c>
      <c r="E84" s="31">
        <v>46048</v>
      </c>
      <c r="F84" s="31">
        <v>0</v>
      </c>
      <c r="G84" s="31">
        <v>0</v>
      </c>
      <c r="H84" s="31">
        <v>46034</v>
      </c>
      <c r="I84" s="32">
        <v>0</v>
      </c>
      <c r="J84" s="31">
        <v>0</v>
      </c>
    </row>
    <row r="85" spans="1:10" x14ac:dyDescent="0.25">
      <c r="A85" s="35" t="s">
        <v>330</v>
      </c>
      <c r="B85" s="31">
        <v>-1</v>
      </c>
      <c r="C85" s="31">
        <v>6</v>
      </c>
      <c r="D85" s="31">
        <v>6</v>
      </c>
      <c r="E85" s="31">
        <v>46029</v>
      </c>
      <c r="F85" s="31">
        <v>0</v>
      </c>
      <c r="G85" s="31">
        <v>0</v>
      </c>
      <c r="H85" s="31">
        <v>45961</v>
      </c>
      <c r="I85" s="32">
        <v>0</v>
      </c>
      <c r="J85" s="31">
        <v>0</v>
      </c>
    </row>
    <row r="86" spans="1:10" x14ac:dyDescent="0.25">
      <c r="A86" s="35" t="s">
        <v>139</v>
      </c>
      <c r="B86" s="31">
        <v>5</v>
      </c>
      <c r="C86" s="31">
        <v>9</v>
      </c>
      <c r="D86" s="31">
        <v>2</v>
      </c>
      <c r="E86" s="31">
        <v>46044</v>
      </c>
      <c r="F86" s="31">
        <v>46044</v>
      </c>
      <c r="G86" s="31">
        <v>0</v>
      </c>
      <c r="H86" s="31">
        <v>0</v>
      </c>
      <c r="I86" s="32">
        <v>0</v>
      </c>
      <c r="J86" s="31">
        <v>0</v>
      </c>
    </row>
    <row r="87" spans="1:10" x14ac:dyDescent="0.25">
      <c r="A87" s="35" t="s">
        <v>809</v>
      </c>
      <c r="B87" s="31">
        <v>6</v>
      </c>
      <c r="C87" s="31">
        <v>0</v>
      </c>
      <c r="D87" s="31">
        <v>0</v>
      </c>
      <c r="E87" s="31">
        <v>0</v>
      </c>
      <c r="F87" s="31">
        <v>0</v>
      </c>
      <c r="G87" s="31">
        <v>0</v>
      </c>
      <c r="H87" s="31">
        <v>0</v>
      </c>
      <c r="I87" s="32">
        <v>0</v>
      </c>
      <c r="J87" s="31">
        <v>0</v>
      </c>
    </row>
    <row r="88" spans="1:10" x14ac:dyDescent="0.25">
      <c r="A88" s="35" t="s">
        <v>239</v>
      </c>
      <c r="B88" s="31">
        <v>4</v>
      </c>
      <c r="C88" s="31">
        <v>6</v>
      </c>
      <c r="D88" s="31">
        <v>2</v>
      </c>
      <c r="E88" s="31">
        <v>0</v>
      </c>
      <c r="F88" s="31">
        <v>0</v>
      </c>
      <c r="G88" s="31">
        <v>0</v>
      </c>
      <c r="H88" s="31">
        <v>45989</v>
      </c>
      <c r="I88" s="32">
        <v>0</v>
      </c>
      <c r="J88" s="31">
        <v>0</v>
      </c>
    </row>
    <row r="89" spans="1:10" x14ac:dyDescent="0.25">
      <c r="A89" s="35" t="s">
        <v>111</v>
      </c>
      <c r="B89" s="31">
        <v>5</v>
      </c>
      <c r="C89" s="31">
        <v>6</v>
      </c>
      <c r="D89" s="31">
        <v>6</v>
      </c>
      <c r="E89" s="31">
        <v>46028</v>
      </c>
      <c r="F89" s="31">
        <v>46031</v>
      </c>
      <c r="G89" s="31">
        <v>0</v>
      </c>
      <c r="H89" s="31">
        <v>0</v>
      </c>
      <c r="I89" s="32">
        <v>0</v>
      </c>
      <c r="J89" s="31">
        <v>0</v>
      </c>
    </row>
    <row r="90" spans="1:10" x14ac:dyDescent="0.25">
      <c r="A90" s="35" t="s">
        <v>246</v>
      </c>
      <c r="B90" s="31">
        <v>-1</v>
      </c>
      <c r="C90" s="31">
        <v>12</v>
      </c>
      <c r="D90" s="31">
        <v>7</v>
      </c>
      <c r="E90" s="31">
        <v>0</v>
      </c>
      <c r="F90" s="31">
        <v>0</v>
      </c>
      <c r="G90" s="31">
        <v>0</v>
      </c>
      <c r="H90" s="31">
        <v>0</v>
      </c>
      <c r="I90" s="32">
        <v>0</v>
      </c>
      <c r="J90" s="31">
        <v>0</v>
      </c>
    </row>
    <row r="91" spans="1:10" x14ac:dyDescent="0.25">
      <c r="A91" s="35" t="s">
        <v>513</v>
      </c>
      <c r="B91" s="31">
        <v>5</v>
      </c>
      <c r="C91" s="31">
        <v>9</v>
      </c>
      <c r="D91" s="31">
        <v>2</v>
      </c>
      <c r="E91" s="31">
        <v>0</v>
      </c>
      <c r="F91" s="31">
        <v>0</v>
      </c>
      <c r="G91" s="31">
        <v>0</v>
      </c>
      <c r="H91" s="31">
        <v>0</v>
      </c>
      <c r="I91" s="32">
        <v>0</v>
      </c>
      <c r="J91" s="31">
        <v>0</v>
      </c>
    </row>
    <row r="92" spans="1:10" x14ac:dyDescent="0.25">
      <c r="A92" s="35" t="s">
        <v>465</v>
      </c>
      <c r="B92" s="31">
        <v>1</v>
      </c>
      <c r="C92" s="31">
        <v>6</v>
      </c>
      <c r="D92" s="31">
        <v>2</v>
      </c>
      <c r="E92" s="31">
        <v>46051</v>
      </c>
      <c r="F92" s="31">
        <v>0</v>
      </c>
      <c r="G92" s="31">
        <v>0</v>
      </c>
      <c r="H92" s="31">
        <v>45957</v>
      </c>
      <c r="I92" s="32">
        <v>0</v>
      </c>
      <c r="J92" s="31">
        <v>0</v>
      </c>
    </row>
    <row r="93" spans="1:10" x14ac:dyDescent="0.25">
      <c r="A93" s="35" t="s">
        <v>113</v>
      </c>
      <c r="B93" s="31">
        <v>-1</v>
      </c>
      <c r="C93" s="31">
        <v>9</v>
      </c>
      <c r="D93" s="31">
        <v>7</v>
      </c>
      <c r="E93" s="31">
        <v>0</v>
      </c>
      <c r="F93" s="31">
        <v>0</v>
      </c>
      <c r="G93" s="31">
        <v>0</v>
      </c>
      <c r="H93" s="31">
        <v>0</v>
      </c>
      <c r="I93" s="32">
        <v>0</v>
      </c>
      <c r="J93" s="31">
        <v>0</v>
      </c>
    </row>
    <row r="94" spans="1:10" x14ac:dyDescent="0.25">
      <c r="A94" s="35" t="s">
        <v>93</v>
      </c>
      <c r="B94" s="31">
        <v>5</v>
      </c>
      <c r="C94" s="31">
        <v>6</v>
      </c>
      <c r="D94" s="31">
        <v>2</v>
      </c>
      <c r="E94" s="31">
        <v>0</v>
      </c>
      <c r="F94" s="31">
        <v>0</v>
      </c>
      <c r="G94" s="31">
        <v>46001</v>
      </c>
      <c r="H94" s="31">
        <v>45958</v>
      </c>
      <c r="I94" s="32">
        <v>0</v>
      </c>
      <c r="J94" s="31">
        <v>46020</v>
      </c>
    </row>
    <row r="95" spans="1:10" x14ac:dyDescent="0.25">
      <c r="A95" s="35" t="s">
        <v>148</v>
      </c>
      <c r="B95" s="31">
        <v>3</v>
      </c>
      <c r="C95" s="31">
        <v>12</v>
      </c>
      <c r="D95" s="31">
        <v>2</v>
      </c>
      <c r="E95" s="31">
        <v>46029</v>
      </c>
      <c r="F95" s="31">
        <v>46051</v>
      </c>
      <c r="G95" s="31">
        <v>0</v>
      </c>
      <c r="H95" s="31">
        <v>0</v>
      </c>
      <c r="I95" s="32">
        <v>0</v>
      </c>
      <c r="J95" s="31">
        <v>0</v>
      </c>
    </row>
    <row r="96" spans="1:10" x14ac:dyDescent="0.25">
      <c r="A96" s="35" t="s">
        <v>479</v>
      </c>
      <c r="B96" s="31">
        <v>-1</v>
      </c>
      <c r="C96" s="31">
        <v>3</v>
      </c>
      <c r="D96" s="31">
        <v>4</v>
      </c>
      <c r="E96" s="31">
        <v>0</v>
      </c>
      <c r="F96" s="31">
        <v>0</v>
      </c>
      <c r="G96" s="31">
        <v>0</v>
      </c>
      <c r="H96" s="31">
        <v>45958</v>
      </c>
      <c r="I96" s="32">
        <v>0</v>
      </c>
      <c r="J96" s="31">
        <v>0</v>
      </c>
    </row>
    <row r="97" spans="1:10" x14ac:dyDescent="0.25">
      <c r="A97" s="35" t="s">
        <v>87</v>
      </c>
      <c r="B97" s="31">
        <v>-1</v>
      </c>
      <c r="C97" s="31">
        <v>6</v>
      </c>
      <c r="D97" s="31">
        <v>2</v>
      </c>
      <c r="E97" s="31">
        <v>0</v>
      </c>
      <c r="F97" s="31">
        <v>0</v>
      </c>
      <c r="G97" s="31">
        <v>0</v>
      </c>
      <c r="H97" s="31">
        <v>45957</v>
      </c>
      <c r="I97" s="32">
        <v>0</v>
      </c>
      <c r="J97" s="31">
        <v>46020</v>
      </c>
    </row>
    <row r="98" spans="1:10" x14ac:dyDescent="0.25">
      <c r="A98" s="35" t="s">
        <v>399</v>
      </c>
      <c r="B98" s="31">
        <v>-1</v>
      </c>
      <c r="C98" s="31">
        <v>9</v>
      </c>
      <c r="D98" s="31">
        <v>2</v>
      </c>
      <c r="E98" s="31">
        <v>0</v>
      </c>
      <c r="F98" s="31">
        <v>0</v>
      </c>
      <c r="G98" s="31">
        <v>0</v>
      </c>
      <c r="H98" s="31">
        <v>45958</v>
      </c>
      <c r="I98" s="32">
        <v>0</v>
      </c>
      <c r="J98" s="31">
        <v>0</v>
      </c>
    </row>
    <row r="99" spans="1:10" x14ac:dyDescent="0.25">
      <c r="A99" s="35" t="s">
        <v>149</v>
      </c>
      <c r="B99" s="31">
        <v>7</v>
      </c>
      <c r="C99" s="31">
        <v>12</v>
      </c>
      <c r="D99" s="31">
        <v>2</v>
      </c>
      <c r="E99" s="31">
        <v>46063</v>
      </c>
      <c r="F99" s="31">
        <v>0</v>
      </c>
      <c r="G99" s="31">
        <v>0</v>
      </c>
      <c r="H99" s="31">
        <v>45958</v>
      </c>
      <c r="I99" s="32">
        <v>0</v>
      </c>
      <c r="J99" s="31">
        <v>0</v>
      </c>
    </row>
    <row r="100" spans="1:10" x14ac:dyDescent="0.25">
      <c r="A100" s="35" t="s">
        <v>267</v>
      </c>
      <c r="B100" s="31">
        <v>-1</v>
      </c>
      <c r="C100" s="31">
        <v>12</v>
      </c>
      <c r="D100" s="31">
        <v>7</v>
      </c>
      <c r="E100" s="31">
        <v>45958</v>
      </c>
      <c r="F100" s="31">
        <v>45958</v>
      </c>
      <c r="G100" s="31">
        <v>0</v>
      </c>
      <c r="H100" s="31">
        <v>0</v>
      </c>
      <c r="I100" s="32">
        <v>0</v>
      </c>
      <c r="J100" s="31">
        <v>0</v>
      </c>
    </row>
    <row r="101" spans="1:10" x14ac:dyDescent="0.25">
      <c r="A101" s="35" t="s">
        <v>151</v>
      </c>
      <c r="B101" s="31">
        <v>5</v>
      </c>
      <c r="C101" s="31">
        <v>9</v>
      </c>
      <c r="D101" s="31">
        <v>2</v>
      </c>
      <c r="E101" s="31">
        <v>45958</v>
      </c>
      <c r="F101" s="31">
        <v>45964</v>
      </c>
      <c r="G101" s="31">
        <v>0</v>
      </c>
      <c r="H101" s="31">
        <v>0</v>
      </c>
      <c r="I101" s="32">
        <v>0</v>
      </c>
      <c r="J101" s="31">
        <v>0</v>
      </c>
    </row>
    <row r="102" spans="1:10" x14ac:dyDescent="0.25">
      <c r="A102" s="35" t="s">
        <v>401</v>
      </c>
      <c r="B102" s="31">
        <v>-1</v>
      </c>
      <c r="C102" s="31">
        <v>6</v>
      </c>
      <c r="D102" s="31">
        <v>6</v>
      </c>
      <c r="E102" s="31">
        <v>46010</v>
      </c>
      <c r="F102" s="31">
        <v>0</v>
      </c>
      <c r="G102" s="31">
        <v>0</v>
      </c>
      <c r="H102" s="31">
        <v>0</v>
      </c>
      <c r="I102" s="32">
        <v>0</v>
      </c>
      <c r="J102" s="31">
        <v>0</v>
      </c>
    </row>
    <row r="103" spans="1:10" x14ac:dyDescent="0.25">
      <c r="A103" s="35" t="s">
        <v>152</v>
      </c>
      <c r="B103" s="31">
        <v>-1</v>
      </c>
      <c r="C103" s="31">
        <v>9</v>
      </c>
      <c r="D103" s="31">
        <v>7</v>
      </c>
      <c r="E103" s="31">
        <v>0</v>
      </c>
      <c r="F103" s="31">
        <v>0</v>
      </c>
      <c r="G103" s="31">
        <v>0</v>
      </c>
      <c r="H103" s="31">
        <v>0</v>
      </c>
      <c r="I103" s="32">
        <v>0</v>
      </c>
      <c r="J103" s="31">
        <v>0</v>
      </c>
    </row>
    <row r="104" spans="1:10" x14ac:dyDescent="0.25">
      <c r="A104" s="35" t="s">
        <v>280</v>
      </c>
      <c r="B104" s="31">
        <v>7</v>
      </c>
      <c r="C104" s="31">
        <v>6</v>
      </c>
      <c r="D104" s="31">
        <v>2</v>
      </c>
      <c r="E104" s="31">
        <v>46058</v>
      </c>
      <c r="F104" s="31">
        <v>0</v>
      </c>
      <c r="G104" s="31">
        <v>0</v>
      </c>
      <c r="H104" s="31">
        <v>45958</v>
      </c>
      <c r="I104" s="32">
        <v>0</v>
      </c>
      <c r="J104" s="31">
        <v>0</v>
      </c>
    </row>
    <row r="105" spans="1:10" x14ac:dyDescent="0.25">
      <c r="A105" s="35" t="s">
        <v>115</v>
      </c>
      <c r="B105" s="31">
        <v>5</v>
      </c>
      <c r="C105" s="31">
        <v>9</v>
      </c>
      <c r="D105" s="31">
        <v>6</v>
      </c>
      <c r="E105" s="31">
        <v>46029</v>
      </c>
      <c r="F105" s="31">
        <v>46034</v>
      </c>
      <c r="G105" s="31">
        <v>0</v>
      </c>
      <c r="H105" s="31">
        <v>0</v>
      </c>
      <c r="I105" s="32">
        <v>0</v>
      </c>
      <c r="J105" s="31">
        <v>0</v>
      </c>
    </row>
    <row r="106" spans="1:10" x14ac:dyDescent="0.25">
      <c r="A106" s="35" t="s">
        <v>287</v>
      </c>
      <c r="B106" s="31">
        <v>5</v>
      </c>
      <c r="C106" s="31">
        <v>6</v>
      </c>
      <c r="D106" s="31">
        <v>2</v>
      </c>
      <c r="E106" s="31">
        <v>0</v>
      </c>
      <c r="F106" s="31">
        <v>0</v>
      </c>
      <c r="G106" s="31">
        <v>0</v>
      </c>
      <c r="H106" s="31">
        <v>45958</v>
      </c>
      <c r="I106" s="32">
        <v>0</v>
      </c>
      <c r="J106" s="31">
        <v>0</v>
      </c>
    </row>
    <row r="107" spans="1:10" x14ac:dyDescent="0.25">
      <c r="A107" s="35" t="s">
        <v>154</v>
      </c>
      <c r="B107" s="31">
        <v>3</v>
      </c>
      <c r="C107" s="31">
        <v>12</v>
      </c>
      <c r="D107" s="31">
        <v>2</v>
      </c>
      <c r="E107" s="31">
        <v>45958</v>
      </c>
      <c r="F107" s="31">
        <v>45975</v>
      </c>
      <c r="G107" s="31">
        <v>0</v>
      </c>
      <c r="H107" s="31">
        <v>0</v>
      </c>
      <c r="I107" s="32">
        <v>0</v>
      </c>
      <c r="J107" s="31">
        <v>0</v>
      </c>
    </row>
    <row r="108" spans="1:10" x14ac:dyDescent="0.25">
      <c r="A108" s="35" t="s">
        <v>290</v>
      </c>
      <c r="B108" s="31">
        <v>1</v>
      </c>
      <c r="C108" s="31">
        <v>9</v>
      </c>
      <c r="D108" s="31">
        <v>2</v>
      </c>
      <c r="E108" s="31">
        <v>46044</v>
      </c>
      <c r="F108" s="31">
        <v>0</v>
      </c>
      <c r="G108" s="31">
        <v>0</v>
      </c>
      <c r="H108" s="31">
        <v>0</v>
      </c>
      <c r="I108" s="32">
        <v>0</v>
      </c>
      <c r="J108" s="31">
        <v>0</v>
      </c>
    </row>
    <row r="109" spans="1:10" x14ac:dyDescent="0.25">
      <c r="A109" s="35" t="s">
        <v>155</v>
      </c>
      <c r="B109" s="31">
        <v>4</v>
      </c>
      <c r="C109" s="31">
        <v>12</v>
      </c>
      <c r="D109" s="31">
        <v>2</v>
      </c>
      <c r="E109" s="31">
        <v>46063</v>
      </c>
      <c r="F109" s="31">
        <v>0</v>
      </c>
      <c r="G109" s="31">
        <v>0</v>
      </c>
      <c r="H109" s="31">
        <v>0</v>
      </c>
      <c r="I109" s="32">
        <v>0</v>
      </c>
      <c r="J109" s="31">
        <v>0</v>
      </c>
    </row>
    <row r="110" spans="1:10" x14ac:dyDescent="0.25">
      <c r="A110" s="35" t="s">
        <v>299</v>
      </c>
      <c r="B110" s="31">
        <v>5</v>
      </c>
      <c r="C110" s="31">
        <v>6</v>
      </c>
      <c r="D110" s="31">
        <v>2</v>
      </c>
      <c r="E110" s="31">
        <v>0</v>
      </c>
      <c r="F110" s="31">
        <v>0</v>
      </c>
      <c r="G110" s="31">
        <v>0</v>
      </c>
      <c r="H110" s="31">
        <v>46007</v>
      </c>
      <c r="I110" s="32">
        <v>0</v>
      </c>
      <c r="J110" s="31">
        <v>0</v>
      </c>
    </row>
    <row r="111" spans="1:10" x14ac:dyDescent="0.25">
      <c r="A111" s="35" t="s">
        <v>156</v>
      </c>
      <c r="B111" s="31">
        <v>-1</v>
      </c>
      <c r="C111" s="31">
        <v>6</v>
      </c>
      <c r="D111" s="31">
        <v>6</v>
      </c>
      <c r="E111" s="31">
        <v>0</v>
      </c>
      <c r="F111" s="31">
        <v>0</v>
      </c>
      <c r="G111" s="31">
        <v>0</v>
      </c>
      <c r="H111" s="31">
        <v>0</v>
      </c>
      <c r="I111" s="32">
        <v>0</v>
      </c>
      <c r="J111" s="31">
        <v>0</v>
      </c>
    </row>
    <row r="112" spans="1:10" x14ac:dyDescent="0.25">
      <c r="A112" s="35" t="s">
        <v>378</v>
      </c>
      <c r="B112" s="31">
        <v>3</v>
      </c>
      <c r="C112" s="31">
        <v>0</v>
      </c>
      <c r="D112" s="31">
        <v>2</v>
      </c>
      <c r="E112" s="31">
        <v>0</v>
      </c>
      <c r="F112" s="31">
        <v>0</v>
      </c>
      <c r="G112" s="31">
        <v>0</v>
      </c>
      <c r="H112" s="31">
        <v>46022</v>
      </c>
      <c r="I112" s="32">
        <v>0</v>
      </c>
      <c r="J112" s="31">
        <v>0</v>
      </c>
    </row>
    <row r="113" spans="1:10" x14ac:dyDescent="0.25">
      <c r="A113" s="35" t="s">
        <v>157</v>
      </c>
      <c r="B113" s="31">
        <v>3</v>
      </c>
      <c r="C113" s="31">
        <v>6</v>
      </c>
      <c r="D113" s="31">
        <v>2</v>
      </c>
      <c r="E113" s="31">
        <v>0</v>
      </c>
      <c r="F113" s="31">
        <v>0</v>
      </c>
      <c r="G113" s="31">
        <v>0</v>
      </c>
      <c r="H113" s="31">
        <v>45958</v>
      </c>
      <c r="I113" s="32">
        <v>0</v>
      </c>
      <c r="J113" s="31">
        <v>0</v>
      </c>
    </row>
    <row r="114" spans="1:10" x14ac:dyDescent="0.25">
      <c r="A114" s="35" t="s">
        <v>501</v>
      </c>
      <c r="B114" s="31">
        <v>-1</v>
      </c>
      <c r="C114" s="31">
        <v>6</v>
      </c>
      <c r="D114" s="31">
        <v>9</v>
      </c>
      <c r="E114" s="31">
        <v>0</v>
      </c>
      <c r="F114" s="31">
        <v>0</v>
      </c>
      <c r="G114" s="31">
        <v>46057</v>
      </c>
      <c r="H114" s="31">
        <v>46059</v>
      </c>
      <c r="I114" s="32">
        <v>0</v>
      </c>
      <c r="J114" s="31">
        <v>0</v>
      </c>
    </row>
    <row r="115" spans="1:10" x14ac:dyDescent="0.25">
      <c r="A115" s="35" t="s">
        <v>158</v>
      </c>
      <c r="B115" s="31">
        <v>3</v>
      </c>
      <c r="C115" s="31">
        <v>12</v>
      </c>
      <c r="D115" s="31">
        <v>2</v>
      </c>
      <c r="E115" s="31">
        <v>45958</v>
      </c>
      <c r="F115" s="31">
        <v>46028</v>
      </c>
      <c r="G115" s="31">
        <v>0</v>
      </c>
      <c r="H115" s="31">
        <v>0</v>
      </c>
      <c r="I115" s="32">
        <v>0</v>
      </c>
      <c r="J115" s="31">
        <v>0</v>
      </c>
    </row>
    <row r="116" spans="1:10" x14ac:dyDescent="0.25">
      <c r="A116" s="35" t="s">
        <v>320</v>
      </c>
      <c r="B116" s="31">
        <v>-1</v>
      </c>
      <c r="C116" s="31">
        <v>12</v>
      </c>
      <c r="D116" s="31">
        <v>4</v>
      </c>
      <c r="E116" s="31">
        <v>45958</v>
      </c>
      <c r="F116" s="31">
        <v>45958</v>
      </c>
      <c r="G116" s="31">
        <v>0</v>
      </c>
      <c r="H116" s="31">
        <v>0</v>
      </c>
      <c r="I116" s="32">
        <v>0</v>
      </c>
      <c r="J116" s="31">
        <v>0</v>
      </c>
    </row>
    <row r="117" spans="1:10" x14ac:dyDescent="0.25">
      <c r="A117" s="35" t="s">
        <v>117</v>
      </c>
      <c r="B117" s="31">
        <v>5</v>
      </c>
      <c r="C117" s="31">
        <v>9</v>
      </c>
      <c r="D117" s="31">
        <v>2</v>
      </c>
      <c r="E117" s="31">
        <v>45958</v>
      </c>
      <c r="F117" s="31">
        <v>46050</v>
      </c>
      <c r="G117" s="31">
        <v>0</v>
      </c>
      <c r="H117" s="31">
        <v>0</v>
      </c>
      <c r="I117" s="32">
        <v>0</v>
      </c>
      <c r="J117" s="31">
        <v>0</v>
      </c>
    </row>
    <row r="118" spans="1:10" x14ac:dyDescent="0.25">
      <c r="A118" s="35" t="s">
        <v>411</v>
      </c>
      <c r="B118" s="31">
        <v>5</v>
      </c>
      <c r="C118" s="31">
        <v>9</v>
      </c>
      <c r="D118" s="31">
        <v>2</v>
      </c>
      <c r="E118" s="31">
        <v>0</v>
      </c>
      <c r="F118" s="31">
        <v>0</v>
      </c>
      <c r="G118" s="31">
        <v>0</v>
      </c>
      <c r="H118" s="31">
        <v>0</v>
      </c>
      <c r="I118" s="32">
        <v>0</v>
      </c>
      <c r="J118" s="31">
        <v>0</v>
      </c>
    </row>
    <row r="119" spans="1:10" x14ac:dyDescent="0.25">
      <c r="A119" s="35" t="s">
        <v>159</v>
      </c>
      <c r="B119" s="31">
        <v>-1</v>
      </c>
      <c r="C119" s="31">
        <v>9</v>
      </c>
      <c r="D119" s="31">
        <v>7</v>
      </c>
      <c r="E119" s="31">
        <v>0</v>
      </c>
      <c r="F119" s="31">
        <v>0</v>
      </c>
      <c r="G119" s="31">
        <v>0</v>
      </c>
      <c r="H119" s="31">
        <v>0</v>
      </c>
      <c r="I119" s="32">
        <v>0</v>
      </c>
      <c r="J119" s="31">
        <v>0</v>
      </c>
    </row>
    <row r="120" spans="1:10" x14ac:dyDescent="0.25">
      <c r="A120" s="35" t="s">
        <v>237</v>
      </c>
      <c r="B120" s="31">
        <v>2</v>
      </c>
      <c r="C120" s="31">
        <v>6</v>
      </c>
      <c r="D120" s="31">
        <v>2</v>
      </c>
      <c r="E120" s="31">
        <v>46031</v>
      </c>
      <c r="F120" s="31">
        <v>0</v>
      </c>
      <c r="G120" s="31">
        <v>0</v>
      </c>
      <c r="H120" s="31">
        <v>0</v>
      </c>
      <c r="I120" s="32">
        <v>0</v>
      </c>
      <c r="J120" s="31">
        <v>0</v>
      </c>
    </row>
    <row r="121" spans="1:10" x14ac:dyDescent="0.25">
      <c r="A121" s="35" t="s">
        <v>433</v>
      </c>
      <c r="B121" s="31">
        <v>3</v>
      </c>
      <c r="C121" s="31">
        <v>6</v>
      </c>
      <c r="D121" s="31">
        <v>2</v>
      </c>
      <c r="E121" s="31">
        <v>0</v>
      </c>
      <c r="F121" s="31">
        <v>0</v>
      </c>
      <c r="G121" s="31">
        <v>0</v>
      </c>
      <c r="H121" s="31">
        <v>45958</v>
      </c>
      <c r="I121" s="32">
        <v>0</v>
      </c>
      <c r="J121" s="31">
        <v>0</v>
      </c>
    </row>
    <row r="122" spans="1:10" x14ac:dyDescent="0.25">
      <c r="A122" s="35" t="s">
        <v>241</v>
      </c>
      <c r="B122" s="31">
        <v>-1</v>
      </c>
      <c r="C122" s="31">
        <v>3</v>
      </c>
      <c r="D122" s="31">
        <v>7</v>
      </c>
      <c r="E122" s="31">
        <v>0</v>
      </c>
      <c r="F122" s="31">
        <v>0</v>
      </c>
      <c r="G122" s="31">
        <v>0</v>
      </c>
      <c r="H122" s="31">
        <v>0</v>
      </c>
      <c r="I122" s="32">
        <v>0</v>
      </c>
      <c r="J122" s="31">
        <v>0</v>
      </c>
    </row>
    <row r="123" spans="1:10" x14ac:dyDescent="0.25">
      <c r="A123" s="35" t="s">
        <v>160</v>
      </c>
      <c r="B123" s="31">
        <v>5</v>
      </c>
      <c r="C123" s="31">
        <v>9</v>
      </c>
      <c r="D123" s="31">
        <v>2</v>
      </c>
      <c r="E123" s="31">
        <v>46045</v>
      </c>
      <c r="F123" s="31">
        <v>0</v>
      </c>
      <c r="G123" s="31">
        <v>0</v>
      </c>
      <c r="H123" s="31">
        <v>45961</v>
      </c>
      <c r="I123" s="32">
        <v>0</v>
      </c>
      <c r="J123" s="31">
        <v>0</v>
      </c>
    </row>
    <row r="124" spans="1:10" x14ac:dyDescent="0.25">
      <c r="A124" s="35" t="s">
        <v>244</v>
      </c>
      <c r="B124" s="31">
        <v>2</v>
      </c>
      <c r="C124" s="31">
        <v>9</v>
      </c>
      <c r="D124" s="31">
        <v>2</v>
      </c>
      <c r="E124" s="31">
        <v>46002</v>
      </c>
      <c r="F124" s="31">
        <v>0</v>
      </c>
      <c r="G124" s="31">
        <v>0</v>
      </c>
      <c r="H124" s="31">
        <v>45959</v>
      </c>
      <c r="I124" s="32">
        <v>0</v>
      </c>
      <c r="J124" s="31">
        <v>0</v>
      </c>
    </row>
    <row r="125" spans="1:10" x14ac:dyDescent="0.25">
      <c r="A125" s="35" t="s">
        <v>161</v>
      </c>
      <c r="B125" s="31">
        <v>6</v>
      </c>
      <c r="C125" s="31">
        <v>9</v>
      </c>
      <c r="D125" s="31">
        <v>2</v>
      </c>
      <c r="E125" s="31">
        <v>45973</v>
      </c>
      <c r="F125" s="31">
        <v>46050</v>
      </c>
      <c r="G125" s="31">
        <v>0</v>
      </c>
      <c r="H125" s="31">
        <v>0</v>
      </c>
      <c r="I125" s="32">
        <v>0</v>
      </c>
      <c r="J125" s="31">
        <v>0</v>
      </c>
    </row>
    <row r="126" spans="1:10" x14ac:dyDescent="0.25">
      <c r="A126" s="35" t="s">
        <v>249</v>
      </c>
      <c r="B126" s="31">
        <v>-1</v>
      </c>
      <c r="C126" s="31">
        <v>9</v>
      </c>
      <c r="D126" s="31">
        <v>7</v>
      </c>
      <c r="E126" s="31">
        <v>45958</v>
      </c>
      <c r="F126" s="31">
        <v>45958</v>
      </c>
      <c r="G126" s="31">
        <v>0</v>
      </c>
      <c r="H126" s="31">
        <v>0</v>
      </c>
      <c r="I126" s="32">
        <v>0</v>
      </c>
      <c r="J126" s="31">
        <v>0</v>
      </c>
    </row>
    <row r="127" spans="1:10" x14ac:dyDescent="0.25">
      <c r="A127" s="35" t="s">
        <v>162</v>
      </c>
      <c r="B127" s="31">
        <v>4</v>
      </c>
      <c r="C127" s="31">
        <v>15</v>
      </c>
      <c r="D127" s="31">
        <v>2</v>
      </c>
      <c r="E127" s="31">
        <v>46063</v>
      </c>
      <c r="F127" s="31">
        <v>0</v>
      </c>
      <c r="G127" s="31">
        <v>0</v>
      </c>
      <c r="H127" s="31">
        <v>0</v>
      </c>
      <c r="I127" s="32">
        <v>0</v>
      </c>
      <c r="J127" s="31">
        <v>0</v>
      </c>
    </row>
    <row r="128" spans="1:10" x14ac:dyDescent="0.25">
      <c r="A128" s="35" t="s">
        <v>95</v>
      </c>
      <c r="B128" s="31">
        <v>-1</v>
      </c>
      <c r="C128" s="31">
        <v>6</v>
      </c>
      <c r="D128" s="31">
        <v>2</v>
      </c>
      <c r="E128" s="31">
        <v>0</v>
      </c>
      <c r="F128" s="31">
        <v>0</v>
      </c>
      <c r="G128" s="31">
        <v>0</v>
      </c>
      <c r="H128" s="31">
        <v>45957</v>
      </c>
      <c r="I128" s="32">
        <v>0</v>
      </c>
      <c r="J128" s="31">
        <v>46029</v>
      </c>
    </row>
    <row r="129" spans="1:10" x14ac:dyDescent="0.25">
      <c r="A129" s="35" t="s">
        <v>163</v>
      </c>
      <c r="B129" s="31">
        <v>4</v>
      </c>
      <c r="C129" s="31">
        <v>9</v>
      </c>
      <c r="D129" s="31">
        <v>2</v>
      </c>
      <c r="E129" s="31">
        <v>46031</v>
      </c>
      <c r="F129" s="31">
        <v>0</v>
      </c>
      <c r="G129" s="31">
        <v>0</v>
      </c>
      <c r="H129" s="31">
        <v>0</v>
      </c>
      <c r="I129" s="32">
        <v>0</v>
      </c>
      <c r="J129" s="31">
        <v>0</v>
      </c>
    </row>
    <row r="130" spans="1:10" x14ac:dyDescent="0.25">
      <c r="A130" s="35" t="s">
        <v>524</v>
      </c>
      <c r="B130" s="31">
        <v>7</v>
      </c>
      <c r="C130" s="31">
        <v>9</v>
      </c>
      <c r="D130" s="31">
        <v>2</v>
      </c>
      <c r="E130" s="31">
        <v>0</v>
      </c>
      <c r="F130" s="31">
        <v>0</v>
      </c>
      <c r="G130" s="31">
        <v>0</v>
      </c>
      <c r="H130" s="31">
        <v>46035</v>
      </c>
      <c r="I130" s="32">
        <v>0</v>
      </c>
      <c r="J130" s="31">
        <v>0</v>
      </c>
    </row>
    <row r="131" spans="1:10" x14ac:dyDescent="0.25">
      <c r="A131" s="35" t="s">
        <v>164</v>
      </c>
      <c r="B131" s="31">
        <v>6</v>
      </c>
      <c r="C131" s="31">
        <v>9</v>
      </c>
      <c r="D131" s="31">
        <v>2</v>
      </c>
      <c r="E131" s="31">
        <v>45966</v>
      </c>
      <c r="F131" s="31">
        <v>46050</v>
      </c>
      <c r="G131" s="31">
        <v>0</v>
      </c>
      <c r="H131" s="31">
        <v>0</v>
      </c>
      <c r="I131" s="32">
        <v>0</v>
      </c>
      <c r="J131" s="31">
        <v>0</v>
      </c>
    </row>
    <row r="132" spans="1:10" x14ac:dyDescent="0.25">
      <c r="A132" s="35" t="s">
        <v>132</v>
      </c>
      <c r="B132" s="31">
        <v>-1</v>
      </c>
      <c r="C132" s="31">
        <v>9</v>
      </c>
      <c r="D132" s="31">
        <v>6</v>
      </c>
      <c r="E132" s="31">
        <v>0</v>
      </c>
      <c r="F132" s="31">
        <v>0</v>
      </c>
      <c r="G132" s="31">
        <v>0</v>
      </c>
      <c r="H132" s="31">
        <v>0</v>
      </c>
      <c r="I132" s="32">
        <v>0</v>
      </c>
      <c r="J132" s="31">
        <v>0</v>
      </c>
    </row>
    <row r="133" spans="1:10" x14ac:dyDescent="0.25">
      <c r="A133" s="35" t="s">
        <v>165</v>
      </c>
      <c r="B133" s="31">
        <v>5</v>
      </c>
      <c r="C133" s="31">
        <v>6</v>
      </c>
      <c r="D133" s="31">
        <v>2</v>
      </c>
      <c r="E133" s="31">
        <v>46062</v>
      </c>
      <c r="F133" s="31">
        <v>46049</v>
      </c>
      <c r="G133" s="31">
        <v>0</v>
      </c>
      <c r="H133" s="31">
        <v>0</v>
      </c>
      <c r="I133" s="32">
        <v>0</v>
      </c>
      <c r="J133" s="31">
        <v>0</v>
      </c>
    </row>
    <row r="134" spans="1:10" x14ac:dyDescent="0.25">
      <c r="A134" s="35" t="s">
        <v>254</v>
      </c>
      <c r="B134" s="31">
        <v>5</v>
      </c>
      <c r="C134" s="31">
        <v>9</v>
      </c>
      <c r="D134" s="31">
        <v>2</v>
      </c>
      <c r="E134" s="31">
        <v>46031</v>
      </c>
      <c r="F134" s="31">
        <v>46059</v>
      </c>
      <c r="G134" s="31">
        <v>0</v>
      </c>
      <c r="H134" s="31">
        <v>0</v>
      </c>
      <c r="I134" s="32">
        <v>0</v>
      </c>
      <c r="J134" s="31">
        <v>0</v>
      </c>
    </row>
    <row r="135" spans="1:10" x14ac:dyDescent="0.25">
      <c r="A135" s="35" t="s">
        <v>166</v>
      </c>
      <c r="B135" s="31">
        <v>6</v>
      </c>
      <c r="C135" s="31">
        <v>12</v>
      </c>
      <c r="D135" s="31">
        <v>2</v>
      </c>
      <c r="E135" s="31">
        <v>46063</v>
      </c>
      <c r="F135" s="31">
        <v>46059</v>
      </c>
      <c r="G135" s="31">
        <v>0</v>
      </c>
      <c r="H135" s="31">
        <v>0</v>
      </c>
      <c r="I135" s="32">
        <v>0</v>
      </c>
      <c r="J135" s="31">
        <v>0</v>
      </c>
    </row>
    <row r="136" spans="1:10" x14ac:dyDescent="0.25">
      <c r="A136" s="35" t="s">
        <v>477</v>
      </c>
      <c r="B136" s="31">
        <v>5</v>
      </c>
      <c r="C136" s="31">
        <v>6</v>
      </c>
      <c r="D136" s="31">
        <v>2</v>
      </c>
      <c r="E136" s="31">
        <v>0</v>
      </c>
      <c r="F136" s="31">
        <v>0</v>
      </c>
      <c r="G136" s="31">
        <v>46029</v>
      </c>
      <c r="H136" s="31">
        <v>45958</v>
      </c>
      <c r="I136" s="32">
        <v>0</v>
      </c>
      <c r="J136" s="31">
        <v>0</v>
      </c>
    </row>
    <row r="137" spans="1:10" x14ac:dyDescent="0.25">
      <c r="A137" s="35" t="s">
        <v>167</v>
      </c>
      <c r="B137" s="31">
        <v>2</v>
      </c>
      <c r="C137" s="31">
        <v>6</v>
      </c>
      <c r="D137" s="31">
        <v>2</v>
      </c>
      <c r="E137" s="31">
        <v>46059</v>
      </c>
      <c r="F137" s="31">
        <v>0</v>
      </c>
      <c r="G137" s="31">
        <v>0</v>
      </c>
      <c r="H137" s="31">
        <v>0</v>
      </c>
      <c r="I137" s="32">
        <v>0</v>
      </c>
      <c r="J137" s="31">
        <v>0</v>
      </c>
    </row>
    <row r="138" spans="1:10" x14ac:dyDescent="0.25">
      <c r="A138" s="35" t="s">
        <v>257</v>
      </c>
      <c r="B138" s="31">
        <v>5</v>
      </c>
      <c r="C138" s="31">
        <v>9</v>
      </c>
      <c r="D138" s="31">
        <v>4</v>
      </c>
      <c r="E138" s="31">
        <v>46028</v>
      </c>
      <c r="F138" s="31">
        <v>46028</v>
      </c>
      <c r="G138" s="31">
        <v>0</v>
      </c>
      <c r="H138" s="31">
        <v>0</v>
      </c>
      <c r="I138" s="32">
        <v>0</v>
      </c>
      <c r="J138" s="31">
        <v>0</v>
      </c>
    </row>
    <row r="139" spans="1:10" x14ac:dyDescent="0.25">
      <c r="A139" s="35" t="s">
        <v>168</v>
      </c>
      <c r="B139" s="31">
        <v>0</v>
      </c>
      <c r="C139" s="31">
        <v>12</v>
      </c>
      <c r="D139" s="31">
        <v>2</v>
      </c>
      <c r="E139" s="31">
        <v>46049</v>
      </c>
      <c r="F139" s="31">
        <v>0</v>
      </c>
      <c r="G139" s="31">
        <v>0</v>
      </c>
      <c r="H139" s="31">
        <v>0</v>
      </c>
      <c r="I139" s="32">
        <v>0</v>
      </c>
      <c r="J139" s="31">
        <v>0</v>
      </c>
    </row>
    <row r="140" spans="1:10" x14ac:dyDescent="0.25">
      <c r="A140" s="35" t="s">
        <v>261</v>
      </c>
      <c r="B140" s="31">
        <v>5</v>
      </c>
      <c r="C140" s="31">
        <v>12</v>
      </c>
      <c r="D140" s="31">
        <v>2</v>
      </c>
      <c r="E140" s="31">
        <v>45958</v>
      </c>
      <c r="F140" s="31">
        <v>46034</v>
      </c>
      <c r="G140" s="31">
        <v>0</v>
      </c>
      <c r="H140" s="31">
        <v>0</v>
      </c>
      <c r="I140" s="32">
        <v>0</v>
      </c>
      <c r="J140" s="31">
        <v>0</v>
      </c>
    </row>
    <row r="141" spans="1:10" x14ac:dyDescent="0.25">
      <c r="A141" s="35" t="s">
        <v>169</v>
      </c>
      <c r="B141" s="31">
        <v>-1</v>
      </c>
      <c r="C141" s="31">
        <v>12</v>
      </c>
      <c r="D141" s="31">
        <v>2</v>
      </c>
      <c r="E141" s="31">
        <v>46057</v>
      </c>
      <c r="F141" s="31">
        <v>45974</v>
      </c>
      <c r="G141" s="31">
        <v>0</v>
      </c>
      <c r="H141" s="31">
        <v>0</v>
      </c>
      <c r="I141" s="32">
        <v>0</v>
      </c>
      <c r="J141" s="31">
        <v>0</v>
      </c>
    </row>
    <row r="142" spans="1:10" x14ac:dyDescent="0.25">
      <c r="A142" s="35" t="s">
        <v>371</v>
      </c>
      <c r="B142" s="31">
        <v>5</v>
      </c>
      <c r="C142" s="31">
        <v>6</v>
      </c>
      <c r="D142" s="31">
        <v>4</v>
      </c>
      <c r="E142" s="31">
        <v>0</v>
      </c>
      <c r="F142" s="31">
        <v>0</v>
      </c>
      <c r="G142" s="31">
        <v>45943</v>
      </c>
      <c r="H142" s="31">
        <v>45951</v>
      </c>
      <c r="I142" s="32">
        <v>0</v>
      </c>
      <c r="J142" s="31">
        <v>0</v>
      </c>
    </row>
    <row r="143" spans="1:10" x14ac:dyDescent="0.25">
      <c r="A143" s="35" t="s">
        <v>170</v>
      </c>
      <c r="B143" s="31">
        <v>8</v>
      </c>
      <c r="C143" s="31">
        <v>3</v>
      </c>
      <c r="D143" s="31">
        <v>2</v>
      </c>
      <c r="E143" s="31">
        <v>46063</v>
      </c>
      <c r="F143" s="31">
        <v>0</v>
      </c>
      <c r="G143" s="31">
        <v>0</v>
      </c>
      <c r="H143" s="31">
        <v>0</v>
      </c>
      <c r="I143" s="32">
        <v>0</v>
      </c>
      <c r="J143" s="31">
        <v>0</v>
      </c>
    </row>
    <row r="144" spans="1:10" x14ac:dyDescent="0.25">
      <c r="A144" s="35" t="s">
        <v>374</v>
      </c>
      <c r="B144" s="31">
        <v>-1</v>
      </c>
      <c r="C144" s="31">
        <v>9</v>
      </c>
      <c r="D144" s="31">
        <v>5</v>
      </c>
      <c r="E144" s="31">
        <v>0</v>
      </c>
      <c r="F144" s="31">
        <v>0</v>
      </c>
      <c r="G144" s="31">
        <v>45958</v>
      </c>
      <c r="H144" s="31">
        <v>45958</v>
      </c>
      <c r="I144" s="32">
        <v>0</v>
      </c>
      <c r="J144" s="31">
        <v>0</v>
      </c>
    </row>
    <row r="145" spans="1:10" x14ac:dyDescent="0.25">
      <c r="A145" s="35" t="s">
        <v>384</v>
      </c>
      <c r="B145" s="31">
        <v>2</v>
      </c>
      <c r="C145" s="31">
        <v>6</v>
      </c>
      <c r="D145" s="31">
        <v>2</v>
      </c>
      <c r="E145" s="31">
        <v>0</v>
      </c>
      <c r="F145" s="31">
        <v>0</v>
      </c>
      <c r="G145" s="31">
        <v>0</v>
      </c>
      <c r="H145" s="31">
        <v>45958</v>
      </c>
      <c r="I145" s="32">
        <v>0</v>
      </c>
      <c r="J145" s="31">
        <v>0</v>
      </c>
    </row>
    <row r="146" spans="1:10" x14ac:dyDescent="0.25">
      <c r="A146" s="35" t="s">
        <v>483</v>
      </c>
      <c r="B146" s="31">
        <v>1</v>
      </c>
      <c r="C146" s="31">
        <v>6</v>
      </c>
      <c r="D146" s="31">
        <v>2</v>
      </c>
      <c r="E146" s="31">
        <v>46044</v>
      </c>
      <c r="F146" s="31">
        <v>0</v>
      </c>
      <c r="G146" s="31">
        <v>0</v>
      </c>
      <c r="H146" s="31">
        <v>45958</v>
      </c>
      <c r="I146" s="32">
        <v>0</v>
      </c>
      <c r="J146" s="31">
        <v>0</v>
      </c>
    </row>
    <row r="147" spans="1:10" x14ac:dyDescent="0.25">
      <c r="A147" s="35" t="s">
        <v>172</v>
      </c>
      <c r="B147" s="31">
        <v>5</v>
      </c>
      <c r="C147" s="31">
        <v>12</v>
      </c>
      <c r="D147" s="31">
        <v>2</v>
      </c>
      <c r="E147" s="31">
        <v>45958</v>
      </c>
      <c r="F147" s="31">
        <v>46028</v>
      </c>
      <c r="G147" s="31">
        <v>0</v>
      </c>
      <c r="H147" s="31">
        <v>0</v>
      </c>
      <c r="I147" s="32">
        <v>0</v>
      </c>
      <c r="J147" s="31">
        <v>0</v>
      </c>
    </row>
    <row r="148" spans="1:10" x14ac:dyDescent="0.25">
      <c r="A148" s="35" t="s">
        <v>269</v>
      </c>
      <c r="B148" s="31">
        <v>-5</v>
      </c>
      <c r="C148" s="31">
        <v>3</v>
      </c>
      <c r="D148" s="31">
        <v>2</v>
      </c>
      <c r="E148" s="31">
        <v>45958</v>
      </c>
      <c r="F148" s="31">
        <v>0</v>
      </c>
      <c r="G148" s="31">
        <v>0</v>
      </c>
      <c r="H148" s="31">
        <v>45958</v>
      </c>
      <c r="I148" s="32">
        <v>0</v>
      </c>
      <c r="J148" s="31">
        <v>0</v>
      </c>
    </row>
    <row r="149" spans="1:10" x14ac:dyDescent="0.25">
      <c r="A149" s="35" t="s">
        <v>173</v>
      </c>
      <c r="B149" s="31">
        <v>1</v>
      </c>
      <c r="C149" s="31">
        <v>9</v>
      </c>
      <c r="D149" s="31">
        <v>2</v>
      </c>
      <c r="E149" s="31">
        <v>46057</v>
      </c>
      <c r="F149" s="31">
        <v>0</v>
      </c>
      <c r="G149" s="31">
        <v>0</v>
      </c>
      <c r="H149" s="31">
        <v>0</v>
      </c>
      <c r="I149" s="32">
        <v>0</v>
      </c>
      <c r="J149" s="31">
        <v>0</v>
      </c>
    </row>
    <row r="150" spans="1:10" x14ac:dyDescent="0.25">
      <c r="A150" s="35" t="s">
        <v>348</v>
      </c>
      <c r="B150" s="31">
        <v>-1</v>
      </c>
      <c r="C150" s="31">
        <v>6</v>
      </c>
      <c r="D150" s="31">
        <v>6</v>
      </c>
      <c r="E150" s="31">
        <v>0</v>
      </c>
      <c r="F150" s="31">
        <v>0</v>
      </c>
      <c r="G150" s="31">
        <v>45974</v>
      </c>
      <c r="H150" s="31">
        <v>45972</v>
      </c>
      <c r="I150" s="32">
        <v>0</v>
      </c>
      <c r="J150" s="31">
        <v>0</v>
      </c>
    </row>
    <row r="151" spans="1:10" x14ac:dyDescent="0.25">
      <c r="A151" s="35" t="s">
        <v>174</v>
      </c>
      <c r="B151" s="31">
        <v>2</v>
      </c>
      <c r="C151" s="31">
        <v>9</v>
      </c>
      <c r="D151" s="31">
        <v>2</v>
      </c>
      <c r="E151" s="31">
        <v>45973</v>
      </c>
      <c r="F151" s="31">
        <v>46014</v>
      </c>
      <c r="G151" s="31">
        <v>0</v>
      </c>
      <c r="H151" s="31">
        <v>0</v>
      </c>
      <c r="I151" s="32">
        <v>0</v>
      </c>
      <c r="J151" s="31">
        <v>0</v>
      </c>
    </row>
    <row r="152" spans="1:10" x14ac:dyDescent="0.25">
      <c r="A152" s="35" t="s">
        <v>278</v>
      </c>
      <c r="B152" s="31">
        <v>5</v>
      </c>
      <c r="C152" s="31">
        <v>12</v>
      </c>
      <c r="D152" s="31">
        <v>2</v>
      </c>
      <c r="E152" s="31">
        <v>45959</v>
      </c>
      <c r="F152" s="31">
        <v>45996</v>
      </c>
      <c r="G152" s="31">
        <v>0</v>
      </c>
      <c r="H152" s="31">
        <v>0</v>
      </c>
      <c r="I152" s="32">
        <v>0</v>
      </c>
      <c r="J152" s="31">
        <v>0</v>
      </c>
    </row>
    <row r="153" spans="1:10" x14ac:dyDescent="0.25">
      <c r="A153" s="35" t="s">
        <v>175</v>
      </c>
      <c r="B153" s="31">
        <v>3</v>
      </c>
      <c r="C153" s="31">
        <v>12</v>
      </c>
      <c r="D153" s="31">
        <v>2</v>
      </c>
      <c r="E153" s="31">
        <v>45959</v>
      </c>
      <c r="F153" s="31">
        <v>45959</v>
      </c>
      <c r="G153" s="31">
        <v>0</v>
      </c>
      <c r="H153" s="31">
        <v>0</v>
      </c>
      <c r="I153" s="32">
        <v>0</v>
      </c>
      <c r="J153" s="31">
        <v>0</v>
      </c>
    </row>
    <row r="154" spans="1:10" x14ac:dyDescent="0.25">
      <c r="A154" s="35" t="s">
        <v>282</v>
      </c>
      <c r="B154" s="31">
        <v>5</v>
      </c>
      <c r="C154" s="31">
        <v>9</v>
      </c>
      <c r="D154" s="31">
        <v>2</v>
      </c>
      <c r="E154" s="31">
        <v>45958</v>
      </c>
      <c r="F154" s="31">
        <v>46042</v>
      </c>
      <c r="G154" s="31">
        <v>0</v>
      </c>
      <c r="H154" s="31">
        <v>0</v>
      </c>
      <c r="I154" s="32">
        <v>0</v>
      </c>
      <c r="J154" s="31">
        <v>0</v>
      </c>
    </row>
    <row r="155" spans="1:10" x14ac:dyDescent="0.25">
      <c r="A155" s="35" t="s">
        <v>176</v>
      </c>
      <c r="B155" s="31">
        <v>4</v>
      </c>
      <c r="C155" s="31">
        <v>9</v>
      </c>
      <c r="D155" s="31">
        <v>2</v>
      </c>
      <c r="E155" s="31">
        <v>46045</v>
      </c>
      <c r="F155" s="31">
        <v>46044</v>
      </c>
      <c r="G155" s="31">
        <v>0</v>
      </c>
      <c r="H155" s="31">
        <v>0</v>
      </c>
      <c r="I155" s="32">
        <v>0</v>
      </c>
      <c r="J155" s="31">
        <v>0</v>
      </c>
    </row>
    <row r="156" spans="1:10" x14ac:dyDescent="0.25">
      <c r="A156" s="35" t="s">
        <v>135</v>
      </c>
      <c r="B156" s="31">
        <v>4</v>
      </c>
      <c r="C156" s="31">
        <v>9</v>
      </c>
      <c r="D156" s="31">
        <v>2</v>
      </c>
      <c r="E156" s="31">
        <v>45958</v>
      </c>
      <c r="F156" s="31">
        <v>0</v>
      </c>
      <c r="G156" s="31">
        <v>0</v>
      </c>
      <c r="H156" s="31">
        <v>0</v>
      </c>
      <c r="I156" s="32">
        <v>0</v>
      </c>
      <c r="J156" s="31">
        <v>0</v>
      </c>
    </row>
    <row r="157" spans="1:10" x14ac:dyDescent="0.25">
      <c r="A157" s="35" t="s">
        <v>387</v>
      </c>
      <c r="B157" s="31">
        <v>3</v>
      </c>
      <c r="C157" s="31">
        <v>9</v>
      </c>
      <c r="D157" s="31">
        <v>2</v>
      </c>
      <c r="E157" s="31">
        <v>46059</v>
      </c>
      <c r="F157" s="31">
        <v>0</v>
      </c>
      <c r="G157" s="31">
        <v>0</v>
      </c>
      <c r="H157" s="31">
        <v>0</v>
      </c>
      <c r="I157" s="32">
        <v>0</v>
      </c>
      <c r="J157" s="31">
        <v>0</v>
      </c>
    </row>
    <row r="158" spans="1:10" x14ac:dyDescent="0.25">
      <c r="A158" s="35" t="s">
        <v>495</v>
      </c>
      <c r="B158" s="31">
        <v>-1</v>
      </c>
      <c r="C158" s="31">
        <v>12</v>
      </c>
      <c r="D158" s="31">
        <v>6</v>
      </c>
      <c r="E158" s="31">
        <v>0</v>
      </c>
      <c r="F158" s="31">
        <v>0</v>
      </c>
      <c r="G158" s="31">
        <v>46006</v>
      </c>
      <c r="H158" s="31">
        <v>45958</v>
      </c>
      <c r="I158" s="32">
        <v>0</v>
      </c>
      <c r="J158" s="31">
        <v>0</v>
      </c>
    </row>
    <row r="159" spans="1:10" x14ac:dyDescent="0.25">
      <c r="A159" s="35" t="s">
        <v>178</v>
      </c>
      <c r="B159" s="31">
        <v>4</v>
      </c>
      <c r="C159" s="31">
        <v>6</v>
      </c>
      <c r="D159" s="31">
        <v>2</v>
      </c>
      <c r="E159" s="31">
        <v>46063</v>
      </c>
      <c r="F159" s="31">
        <v>0</v>
      </c>
      <c r="G159" s="31">
        <v>0</v>
      </c>
      <c r="H159" s="31">
        <v>0</v>
      </c>
      <c r="I159" s="32">
        <v>0</v>
      </c>
      <c r="J159" s="31">
        <v>0</v>
      </c>
    </row>
    <row r="160" spans="1:10" x14ac:dyDescent="0.25">
      <c r="A160" s="35" t="s">
        <v>499</v>
      </c>
      <c r="B160" s="31">
        <v>-1</v>
      </c>
      <c r="C160" s="31">
        <v>9</v>
      </c>
      <c r="D160" s="31">
        <v>5</v>
      </c>
      <c r="E160" s="31">
        <v>0</v>
      </c>
      <c r="F160" s="31">
        <v>0</v>
      </c>
      <c r="G160" s="31">
        <v>0</v>
      </c>
      <c r="H160" s="31">
        <v>45958</v>
      </c>
      <c r="I160" s="32">
        <v>0</v>
      </c>
      <c r="J160" s="31">
        <v>45999</v>
      </c>
    </row>
    <row r="161" spans="1:10" x14ac:dyDescent="0.25">
      <c r="A161" s="35" t="s">
        <v>179</v>
      </c>
      <c r="B161" s="31">
        <v>2</v>
      </c>
      <c r="C161" s="31">
        <v>6</v>
      </c>
      <c r="D161" s="31">
        <v>2</v>
      </c>
      <c r="E161" s="31">
        <v>45971</v>
      </c>
      <c r="F161" s="31">
        <v>46028</v>
      </c>
      <c r="G161" s="31">
        <v>0</v>
      </c>
      <c r="H161" s="31">
        <v>0</v>
      </c>
      <c r="I161" s="32">
        <v>0</v>
      </c>
      <c r="J161" s="31">
        <v>0</v>
      </c>
    </row>
    <row r="162" spans="1:10" x14ac:dyDescent="0.25">
      <c r="A162" s="35" t="s">
        <v>291</v>
      </c>
      <c r="B162" s="31">
        <v>5</v>
      </c>
      <c r="C162" s="31">
        <v>12</v>
      </c>
      <c r="D162" s="31">
        <v>2</v>
      </c>
      <c r="E162" s="31">
        <v>46028</v>
      </c>
      <c r="F162" s="31">
        <v>46029</v>
      </c>
      <c r="G162" s="31">
        <v>0</v>
      </c>
      <c r="H162" s="31">
        <v>0</v>
      </c>
      <c r="I162" s="32">
        <v>0</v>
      </c>
      <c r="J162" s="31">
        <v>0</v>
      </c>
    </row>
    <row r="163" spans="1:10" x14ac:dyDescent="0.25">
      <c r="A163" s="35" t="s">
        <v>180</v>
      </c>
      <c r="B163" s="31">
        <v>4</v>
      </c>
      <c r="C163" s="31">
        <v>9</v>
      </c>
      <c r="D163" s="31">
        <v>2</v>
      </c>
      <c r="E163" s="31">
        <v>46035</v>
      </c>
      <c r="F163" s="31">
        <v>0</v>
      </c>
      <c r="G163" s="31">
        <v>0</v>
      </c>
      <c r="H163" s="31">
        <v>0</v>
      </c>
      <c r="I163" s="32">
        <v>0</v>
      </c>
      <c r="J163" s="31">
        <v>0</v>
      </c>
    </row>
    <row r="164" spans="1:10" x14ac:dyDescent="0.25">
      <c r="A164" s="35" t="s">
        <v>69</v>
      </c>
      <c r="B164" s="31">
        <v>-1</v>
      </c>
      <c r="C164" s="31">
        <v>6</v>
      </c>
      <c r="D164" s="31">
        <v>2</v>
      </c>
      <c r="E164" s="31">
        <v>0</v>
      </c>
      <c r="F164" s="31">
        <v>0</v>
      </c>
      <c r="G164" s="31">
        <v>0</v>
      </c>
      <c r="H164" s="31">
        <v>45999</v>
      </c>
      <c r="I164" s="32">
        <v>0</v>
      </c>
      <c r="J164" s="31">
        <v>0</v>
      </c>
    </row>
    <row r="165" spans="1:10" x14ac:dyDescent="0.25">
      <c r="A165" s="35" t="s">
        <v>181</v>
      </c>
      <c r="B165" s="31">
        <v>3</v>
      </c>
      <c r="C165" s="31">
        <v>6</v>
      </c>
      <c r="D165" s="31">
        <v>2</v>
      </c>
      <c r="E165" s="31">
        <v>46062</v>
      </c>
      <c r="F165" s="31">
        <v>0</v>
      </c>
      <c r="G165" s="31">
        <v>0</v>
      </c>
      <c r="H165" s="31">
        <v>0</v>
      </c>
      <c r="I165" s="32">
        <v>0</v>
      </c>
      <c r="J165" s="31">
        <v>0</v>
      </c>
    </row>
    <row r="166" spans="1:10" x14ac:dyDescent="0.25">
      <c r="A166" s="35" t="s">
        <v>507</v>
      </c>
      <c r="B166" s="31">
        <v>4</v>
      </c>
      <c r="C166" s="31">
        <v>0</v>
      </c>
      <c r="D166" s="31">
        <v>0</v>
      </c>
      <c r="E166" s="31">
        <v>0</v>
      </c>
      <c r="F166" s="31">
        <v>0</v>
      </c>
      <c r="G166" s="31">
        <v>0</v>
      </c>
      <c r="H166" s="31">
        <v>0</v>
      </c>
      <c r="I166" s="32">
        <v>0</v>
      </c>
      <c r="J166" s="31">
        <v>0</v>
      </c>
    </row>
    <row r="167" spans="1:10" x14ac:dyDescent="0.25">
      <c r="A167" s="35" t="s">
        <v>389</v>
      </c>
      <c r="B167" s="31">
        <v>0</v>
      </c>
      <c r="C167" s="31">
        <v>12</v>
      </c>
      <c r="D167" s="31">
        <v>2</v>
      </c>
      <c r="E167" s="31">
        <v>46050</v>
      </c>
      <c r="F167" s="31">
        <v>0</v>
      </c>
      <c r="G167" s="31">
        <v>0</v>
      </c>
      <c r="H167" s="31">
        <v>0</v>
      </c>
      <c r="I167" s="32">
        <v>0</v>
      </c>
      <c r="J167" s="31">
        <v>0</v>
      </c>
    </row>
    <row r="168" spans="1:10" x14ac:dyDescent="0.25">
      <c r="A168" s="35" t="s">
        <v>304</v>
      </c>
      <c r="B168" s="31">
        <v>1</v>
      </c>
      <c r="C168" s="31">
        <v>9</v>
      </c>
      <c r="D168" s="31">
        <v>6</v>
      </c>
      <c r="E168" s="31">
        <v>0</v>
      </c>
      <c r="F168" s="31">
        <v>0</v>
      </c>
      <c r="G168" s="31">
        <v>0</v>
      </c>
      <c r="H168" s="31">
        <v>0</v>
      </c>
      <c r="I168" s="32">
        <v>0</v>
      </c>
      <c r="J168" s="31">
        <v>0</v>
      </c>
    </row>
    <row r="169" spans="1:10" x14ac:dyDescent="0.25">
      <c r="A169" s="35" t="s">
        <v>79</v>
      </c>
      <c r="B169" s="31">
        <v>-1</v>
      </c>
      <c r="C169" s="31">
        <v>3</v>
      </c>
      <c r="D169" s="31">
        <v>4</v>
      </c>
      <c r="E169" s="31">
        <v>0</v>
      </c>
      <c r="F169" s="31">
        <v>0</v>
      </c>
      <c r="G169" s="31">
        <v>0</v>
      </c>
      <c r="H169" s="31">
        <v>45957</v>
      </c>
      <c r="I169" s="32">
        <v>0</v>
      </c>
      <c r="J169" s="31">
        <v>0</v>
      </c>
    </row>
    <row r="170" spans="1:10" x14ac:dyDescent="0.25">
      <c r="A170" s="35" t="s">
        <v>66</v>
      </c>
      <c r="B170" s="31">
        <v>-1</v>
      </c>
      <c r="C170" s="31">
        <v>6</v>
      </c>
      <c r="D170" s="31">
        <v>4</v>
      </c>
      <c r="E170" s="31">
        <v>0</v>
      </c>
      <c r="F170" s="31">
        <v>0</v>
      </c>
      <c r="G170" s="31">
        <v>0</v>
      </c>
      <c r="H170" s="31">
        <v>45972</v>
      </c>
      <c r="I170" s="32">
        <v>0</v>
      </c>
      <c r="J170" s="31">
        <v>0</v>
      </c>
    </row>
    <row r="171" spans="1:10" x14ac:dyDescent="0.25">
      <c r="A171" s="35" t="s">
        <v>186</v>
      </c>
      <c r="B171" s="31">
        <v>-1</v>
      </c>
      <c r="C171" s="31">
        <v>9</v>
      </c>
      <c r="D171" s="31">
        <v>7</v>
      </c>
      <c r="E171" s="31">
        <v>0</v>
      </c>
      <c r="F171" s="31">
        <v>0</v>
      </c>
      <c r="G171" s="31">
        <v>0</v>
      </c>
      <c r="H171" s="31">
        <v>46058</v>
      </c>
      <c r="I171" s="32">
        <v>0</v>
      </c>
      <c r="J171" s="31">
        <v>0</v>
      </c>
    </row>
    <row r="172" spans="1:10" x14ac:dyDescent="0.25">
      <c r="A172" s="35" t="s">
        <v>137</v>
      </c>
      <c r="B172" s="31">
        <v>-1</v>
      </c>
      <c r="C172" s="31">
        <v>12</v>
      </c>
      <c r="D172" s="31">
        <v>9</v>
      </c>
      <c r="E172" s="31">
        <v>0</v>
      </c>
      <c r="F172" s="31">
        <v>0</v>
      </c>
      <c r="G172" s="31">
        <v>0</v>
      </c>
      <c r="H172" s="31">
        <v>46052</v>
      </c>
      <c r="I172" s="32">
        <v>0</v>
      </c>
      <c r="J172" s="31">
        <v>46063</v>
      </c>
    </row>
    <row r="173" spans="1:10" x14ac:dyDescent="0.25">
      <c r="A173" s="35" t="s">
        <v>357</v>
      </c>
      <c r="B173" s="31">
        <v>-1</v>
      </c>
      <c r="C173" s="31">
        <v>6</v>
      </c>
      <c r="D173" s="31">
        <v>4</v>
      </c>
      <c r="E173" s="31">
        <v>0</v>
      </c>
      <c r="F173" s="31">
        <v>0</v>
      </c>
      <c r="G173" s="31">
        <v>45996</v>
      </c>
      <c r="H173" s="31">
        <v>45958</v>
      </c>
      <c r="I173" s="32">
        <v>0</v>
      </c>
      <c r="J173" s="31">
        <v>0</v>
      </c>
    </row>
    <row r="174" spans="1:10" x14ac:dyDescent="0.25">
      <c r="A174" s="35" t="s">
        <v>312</v>
      </c>
      <c r="B174" s="31">
        <v>6</v>
      </c>
      <c r="C174" s="31">
        <v>9</v>
      </c>
      <c r="D174" s="31">
        <v>2</v>
      </c>
      <c r="E174" s="31">
        <v>0</v>
      </c>
      <c r="F174" s="31">
        <v>0</v>
      </c>
      <c r="G174" s="31">
        <v>0</v>
      </c>
      <c r="H174" s="31">
        <v>45964</v>
      </c>
      <c r="I174" s="32">
        <v>0</v>
      </c>
      <c r="J174" s="31">
        <v>0</v>
      </c>
    </row>
    <row r="175" spans="1:10" x14ac:dyDescent="0.25">
      <c r="A175" s="35" t="s">
        <v>515</v>
      </c>
      <c r="B175" s="31">
        <v>5</v>
      </c>
      <c r="C175" s="31">
        <v>9</v>
      </c>
      <c r="D175" s="31">
        <v>2</v>
      </c>
      <c r="E175" s="31">
        <v>45959</v>
      </c>
      <c r="F175" s="31">
        <v>46007</v>
      </c>
      <c r="G175" s="31">
        <v>0</v>
      </c>
      <c r="H175" s="31">
        <v>0</v>
      </c>
      <c r="I175" s="32">
        <v>0</v>
      </c>
      <c r="J175" s="31">
        <v>0</v>
      </c>
    </row>
    <row r="176" spans="1:10" x14ac:dyDescent="0.25">
      <c r="A176" s="35" t="s">
        <v>318</v>
      </c>
      <c r="B176" s="31">
        <v>-1</v>
      </c>
      <c r="C176" s="31">
        <v>6</v>
      </c>
      <c r="D176" s="31">
        <v>6</v>
      </c>
      <c r="E176" s="31">
        <v>46003</v>
      </c>
      <c r="F176" s="31">
        <v>0</v>
      </c>
      <c r="G176" s="31">
        <v>0</v>
      </c>
      <c r="H176" s="31">
        <v>0</v>
      </c>
      <c r="I176" s="32">
        <v>0</v>
      </c>
      <c r="J176" s="31">
        <v>0</v>
      </c>
    </row>
    <row r="177" spans="1:10" x14ac:dyDescent="0.25">
      <c r="A177" s="35" t="s">
        <v>75</v>
      </c>
      <c r="B177" s="31">
        <v>-1</v>
      </c>
      <c r="C177" s="31">
        <v>6</v>
      </c>
      <c r="D177" s="31">
        <v>2</v>
      </c>
      <c r="E177" s="31">
        <v>0</v>
      </c>
      <c r="F177" s="31">
        <v>0</v>
      </c>
      <c r="G177" s="31">
        <v>0</v>
      </c>
      <c r="H177" s="31">
        <v>45957</v>
      </c>
      <c r="I177" s="32">
        <v>0</v>
      </c>
      <c r="J177" s="31">
        <v>0</v>
      </c>
    </row>
    <row r="178" spans="1:10" x14ac:dyDescent="0.25">
      <c r="A178" s="35" t="s">
        <v>322</v>
      </c>
      <c r="B178" s="31">
        <v>5</v>
      </c>
      <c r="C178" s="31">
        <v>6</v>
      </c>
      <c r="D178" s="31">
        <v>2</v>
      </c>
      <c r="E178" s="31">
        <v>0</v>
      </c>
      <c r="F178" s="31">
        <v>0</v>
      </c>
      <c r="G178" s="31">
        <v>0</v>
      </c>
      <c r="H178" s="31">
        <v>45959</v>
      </c>
      <c r="I178" s="32">
        <v>0</v>
      </c>
      <c r="J178" s="31">
        <v>0</v>
      </c>
    </row>
    <row r="179" spans="1:10" x14ac:dyDescent="0.25">
      <c r="A179" s="35" t="s">
        <v>187</v>
      </c>
      <c r="B179" s="31">
        <v>4</v>
      </c>
      <c r="C179" s="31">
        <v>3</v>
      </c>
      <c r="D179" s="31">
        <v>2</v>
      </c>
      <c r="E179" s="31">
        <v>0</v>
      </c>
      <c r="F179" s="31">
        <v>0</v>
      </c>
      <c r="G179" s="31">
        <v>0</v>
      </c>
      <c r="H179" s="31">
        <v>0</v>
      </c>
      <c r="I179" s="32">
        <v>0</v>
      </c>
      <c r="J179" s="31">
        <v>0</v>
      </c>
    </row>
    <row r="180" spans="1:10" x14ac:dyDescent="0.25">
      <c r="A180" s="35" t="s">
        <v>138</v>
      </c>
      <c r="B180" s="31">
        <v>-1</v>
      </c>
      <c r="C180" s="31">
        <v>12</v>
      </c>
      <c r="D180" s="31">
        <v>7</v>
      </c>
      <c r="E180" s="31">
        <v>0</v>
      </c>
      <c r="F180" s="31">
        <v>0</v>
      </c>
      <c r="G180" s="31">
        <v>0</v>
      </c>
      <c r="H180" s="31">
        <v>46057</v>
      </c>
      <c r="I180" s="32">
        <v>0</v>
      </c>
      <c r="J180" s="31">
        <v>0</v>
      </c>
    </row>
    <row r="181" spans="1:10" x14ac:dyDescent="0.25">
      <c r="A181" s="35" t="s">
        <v>89</v>
      </c>
      <c r="B181" s="31">
        <v>-1</v>
      </c>
      <c r="C181" s="31">
        <v>6</v>
      </c>
      <c r="D181" s="31">
        <v>6</v>
      </c>
      <c r="E181" s="31">
        <v>0</v>
      </c>
      <c r="F181" s="31">
        <v>0</v>
      </c>
      <c r="G181" s="31">
        <v>0</v>
      </c>
      <c r="H181" s="31">
        <v>46027</v>
      </c>
      <c r="I181" s="32">
        <v>0</v>
      </c>
      <c r="J181" s="31">
        <v>0</v>
      </c>
    </row>
    <row r="182" spans="1:10" x14ac:dyDescent="0.25">
      <c r="A182" s="35" t="s">
        <v>807</v>
      </c>
      <c r="B182" s="31">
        <v>5</v>
      </c>
      <c r="C182" s="31">
        <v>0</v>
      </c>
      <c r="D182" s="31">
        <v>0</v>
      </c>
      <c r="E182" s="31">
        <v>0</v>
      </c>
      <c r="F182" s="31">
        <v>0</v>
      </c>
      <c r="G182" s="31">
        <v>0</v>
      </c>
      <c r="H182" s="31">
        <v>0</v>
      </c>
      <c r="I182" s="32">
        <v>0</v>
      </c>
      <c r="J182" s="31">
        <v>0</v>
      </c>
    </row>
    <row r="183" spans="1:10" x14ac:dyDescent="0.25">
      <c r="A183" s="35" t="s">
        <v>435</v>
      </c>
      <c r="B183" s="31">
        <v>-1</v>
      </c>
      <c r="C183" s="31">
        <v>6</v>
      </c>
      <c r="D183" s="31">
        <v>4</v>
      </c>
      <c r="E183" s="31">
        <v>0</v>
      </c>
      <c r="F183" s="31">
        <v>0</v>
      </c>
      <c r="G183" s="31">
        <v>45965</v>
      </c>
      <c r="H183" s="31">
        <v>45958</v>
      </c>
      <c r="I183" s="32">
        <v>0</v>
      </c>
      <c r="J183" s="31">
        <v>0</v>
      </c>
    </row>
    <row r="184" spans="1:10" x14ac:dyDescent="0.25">
      <c r="A184" s="35" t="s">
        <v>811</v>
      </c>
      <c r="B184" s="31">
        <v>4</v>
      </c>
      <c r="C184" s="31">
        <v>0</v>
      </c>
      <c r="D184" s="31">
        <v>0</v>
      </c>
      <c r="E184" s="31">
        <v>0</v>
      </c>
      <c r="F184" s="31">
        <v>0</v>
      </c>
      <c r="G184" s="31">
        <v>0</v>
      </c>
      <c r="H184" s="31">
        <v>0</v>
      </c>
      <c r="I184" s="32">
        <v>0</v>
      </c>
      <c r="J184" s="31">
        <v>0</v>
      </c>
    </row>
    <row r="185" spans="1:10" x14ac:dyDescent="0.25">
      <c r="A185" s="35" t="s">
        <v>118</v>
      </c>
      <c r="B185" s="31">
        <v>5</v>
      </c>
      <c r="C185" s="31">
        <v>9</v>
      </c>
      <c r="D185" s="31">
        <v>2</v>
      </c>
      <c r="E185" s="31">
        <v>0</v>
      </c>
      <c r="F185" s="31">
        <v>0</v>
      </c>
      <c r="G185" s="31">
        <v>0</v>
      </c>
      <c r="H185" s="31">
        <v>0</v>
      </c>
      <c r="I185" s="32">
        <v>0</v>
      </c>
      <c r="J185" s="31">
        <v>0</v>
      </c>
    </row>
    <row r="186" spans="1:10" x14ac:dyDescent="0.25">
      <c r="A186" s="35" t="s">
        <v>459</v>
      </c>
      <c r="B186" s="31">
        <v>-1</v>
      </c>
      <c r="C186" s="31">
        <v>6</v>
      </c>
      <c r="D186" s="31">
        <v>4</v>
      </c>
      <c r="E186" s="31">
        <v>0</v>
      </c>
      <c r="F186" s="31">
        <v>0</v>
      </c>
      <c r="G186" s="31">
        <v>0</v>
      </c>
      <c r="H186" s="31">
        <v>45958</v>
      </c>
      <c r="I186" s="32">
        <v>0</v>
      </c>
      <c r="J186" s="31">
        <v>0</v>
      </c>
    </row>
    <row r="187" spans="1:10" x14ac:dyDescent="0.25">
      <c r="A187" s="35" t="s">
        <v>101</v>
      </c>
      <c r="B187" s="31">
        <v>0</v>
      </c>
      <c r="C187" s="31">
        <v>9</v>
      </c>
      <c r="D187" s="31">
        <v>4</v>
      </c>
      <c r="E187" s="31">
        <v>45958</v>
      </c>
      <c r="F187" s="31">
        <v>45959</v>
      </c>
      <c r="G187" s="31">
        <v>0</v>
      </c>
      <c r="H187" s="31">
        <v>0</v>
      </c>
      <c r="I187" s="32">
        <v>0</v>
      </c>
      <c r="J187" s="31">
        <v>0</v>
      </c>
    </row>
    <row r="188" spans="1:10" x14ac:dyDescent="0.25">
      <c r="A188" s="35" t="s">
        <v>240</v>
      </c>
      <c r="B188" s="31">
        <v>4</v>
      </c>
      <c r="C188" s="31">
        <v>9</v>
      </c>
      <c r="D188" s="31">
        <v>4</v>
      </c>
      <c r="E188" s="31">
        <v>0</v>
      </c>
      <c r="F188" s="31">
        <v>0</v>
      </c>
      <c r="G188" s="31">
        <v>0</v>
      </c>
      <c r="H188" s="31">
        <v>0</v>
      </c>
      <c r="I188" s="32">
        <v>0</v>
      </c>
      <c r="J188" s="31">
        <v>0</v>
      </c>
    </row>
    <row r="189" spans="1:10" x14ac:dyDescent="0.25">
      <c r="A189" s="35" t="s">
        <v>358</v>
      </c>
      <c r="B189" s="31">
        <v>5</v>
      </c>
      <c r="C189" s="31">
        <v>6</v>
      </c>
      <c r="D189" s="31">
        <v>2</v>
      </c>
      <c r="E189" s="31">
        <v>46051</v>
      </c>
      <c r="F189" s="31">
        <v>46035</v>
      </c>
      <c r="G189" s="31">
        <v>0</v>
      </c>
      <c r="H189" s="31">
        <v>0</v>
      </c>
      <c r="I189" s="32">
        <v>0</v>
      </c>
      <c r="J189" s="31">
        <v>0</v>
      </c>
    </row>
    <row r="190" spans="1:10" x14ac:dyDescent="0.25">
      <c r="A190" s="35" t="s">
        <v>363</v>
      </c>
      <c r="B190" s="31">
        <v>2</v>
      </c>
      <c r="C190" s="31">
        <v>6</v>
      </c>
      <c r="D190" s="31">
        <v>2</v>
      </c>
      <c r="E190" s="31">
        <v>0</v>
      </c>
      <c r="F190" s="31">
        <v>0</v>
      </c>
      <c r="G190" s="31">
        <v>0</v>
      </c>
      <c r="H190" s="31">
        <v>0</v>
      </c>
      <c r="I190" s="32">
        <v>0</v>
      </c>
      <c r="J190" s="31">
        <v>0</v>
      </c>
    </row>
    <row r="191" spans="1:10" x14ac:dyDescent="0.25">
      <c r="A191" s="35" t="s">
        <v>121</v>
      </c>
      <c r="B191" s="31">
        <v>5</v>
      </c>
      <c r="C191" s="31">
        <v>9</v>
      </c>
      <c r="D191" s="31">
        <v>2</v>
      </c>
      <c r="E191" s="31">
        <v>46063</v>
      </c>
      <c r="F191" s="31">
        <v>46059</v>
      </c>
      <c r="G191" s="31">
        <v>0</v>
      </c>
      <c r="H191" s="31">
        <v>0</v>
      </c>
      <c r="I191" s="32">
        <v>0</v>
      </c>
      <c r="J191" s="31">
        <v>0</v>
      </c>
    </row>
    <row r="192" spans="1:10" x14ac:dyDescent="0.25">
      <c r="A192" s="35" t="s">
        <v>243</v>
      </c>
      <c r="B192" s="31">
        <v>-1</v>
      </c>
      <c r="C192" s="31">
        <v>6</v>
      </c>
      <c r="D192" s="31">
        <v>2</v>
      </c>
      <c r="E192" s="31">
        <v>0</v>
      </c>
      <c r="F192" s="31">
        <v>0</v>
      </c>
      <c r="G192" s="31">
        <v>0</v>
      </c>
      <c r="H192" s="31">
        <v>45958</v>
      </c>
      <c r="I192" s="32">
        <v>0</v>
      </c>
      <c r="J192" s="31">
        <v>0</v>
      </c>
    </row>
    <row r="193" spans="1:10" x14ac:dyDescent="0.25">
      <c r="A193" s="35" t="s">
        <v>391</v>
      </c>
      <c r="B193" s="31">
        <v>-1</v>
      </c>
      <c r="C193" s="31">
        <v>6</v>
      </c>
      <c r="D193" s="31">
        <v>4</v>
      </c>
      <c r="E193" s="31">
        <v>0</v>
      </c>
      <c r="F193" s="31">
        <v>0</v>
      </c>
      <c r="G193" s="31">
        <v>0</v>
      </c>
      <c r="H193" s="31">
        <v>45958</v>
      </c>
      <c r="I193" s="32">
        <v>0</v>
      </c>
      <c r="J193" s="31">
        <v>0</v>
      </c>
    </row>
    <row r="194" spans="1:10" x14ac:dyDescent="0.25">
      <c r="A194" s="35" t="s">
        <v>523</v>
      </c>
      <c r="B194" s="31">
        <v>3</v>
      </c>
      <c r="C194" s="31">
        <v>6</v>
      </c>
      <c r="D194" s="31">
        <v>2</v>
      </c>
      <c r="E194" s="31">
        <v>46027</v>
      </c>
      <c r="F194" s="31">
        <v>0</v>
      </c>
      <c r="G194" s="31">
        <v>0</v>
      </c>
      <c r="H194" s="31">
        <v>45959</v>
      </c>
      <c r="I194" s="32">
        <v>0</v>
      </c>
      <c r="J194" s="31">
        <v>0</v>
      </c>
    </row>
    <row r="195" spans="1:10" x14ac:dyDescent="0.25">
      <c r="A195" s="35" t="s">
        <v>393</v>
      </c>
      <c r="B195" s="31">
        <v>3</v>
      </c>
      <c r="C195" s="31">
        <v>6</v>
      </c>
      <c r="D195" s="31">
        <v>2</v>
      </c>
      <c r="E195" s="31">
        <v>0</v>
      </c>
      <c r="F195" s="31">
        <v>0</v>
      </c>
      <c r="G195" s="31">
        <v>0</v>
      </c>
      <c r="H195" s="31">
        <v>45958</v>
      </c>
      <c r="I195" s="32">
        <v>0</v>
      </c>
      <c r="J195" s="31">
        <v>0</v>
      </c>
    </row>
    <row r="196" spans="1:10" x14ac:dyDescent="0.25">
      <c r="A196" s="35" t="s">
        <v>248</v>
      </c>
      <c r="B196" s="31">
        <v>-1</v>
      </c>
      <c r="C196" s="31">
        <v>9</v>
      </c>
      <c r="D196" s="31">
        <v>4</v>
      </c>
      <c r="E196" s="31">
        <v>45958</v>
      </c>
      <c r="F196" s="31">
        <v>45958</v>
      </c>
      <c r="G196" s="31">
        <v>0</v>
      </c>
      <c r="H196" s="31">
        <v>0</v>
      </c>
      <c r="I196" s="32">
        <v>0</v>
      </c>
      <c r="J196" s="31">
        <v>0</v>
      </c>
    </row>
    <row r="197" spans="1:10" x14ac:dyDescent="0.25">
      <c r="A197" s="35" t="s">
        <v>122</v>
      </c>
      <c r="B197" s="31">
        <v>-5</v>
      </c>
      <c r="C197" s="31">
        <v>6</v>
      </c>
      <c r="D197" s="31">
        <v>2</v>
      </c>
      <c r="E197" s="31">
        <v>45958</v>
      </c>
      <c r="F197" s="31">
        <v>0</v>
      </c>
      <c r="G197" s="31">
        <v>0</v>
      </c>
      <c r="H197" s="31">
        <v>45958</v>
      </c>
      <c r="I197" s="32">
        <v>0</v>
      </c>
      <c r="J197" s="31">
        <v>0</v>
      </c>
    </row>
    <row r="198" spans="1:10" x14ac:dyDescent="0.25">
      <c r="A198" s="35" t="s">
        <v>250</v>
      </c>
      <c r="B198" s="31">
        <v>2</v>
      </c>
      <c r="C198" s="31">
        <v>9</v>
      </c>
      <c r="D198" s="31">
        <v>2</v>
      </c>
      <c r="E198" s="31">
        <v>46031</v>
      </c>
      <c r="F198" s="31">
        <v>0</v>
      </c>
      <c r="G198" s="31">
        <v>0</v>
      </c>
      <c r="H198" s="31">
        <v>45958</v>
      </c>
      <c r="I198" s="32">
        <v>0</v>
      </c>
      <c r="J198" s="31">
        <v>0</v>
      </c>
    </row>
    <row r="199" spans="1:10" x14ac:dyDescent="0.25">
      <c r="A199" s="35" t="s">
        <v>193</v>
      </c>
      <c r="B199" s="31">
        <v>2</v>
      </c>
      <c r="C199" s="31">
        <v>6</v>
      </c>
      <c r="D199" s="31">
        <v>2</v>
      </c>
      <c r="E199" s="31">
        <v>46063</v>
      </c>
      <c r="F199" s="31">
        <v>0</v>
      </c>
      <c r="G199" s="31">
        <v>0</v>
      </c>
      <c r="H199" s="31">
        <v>45958</v>
      </c>
      <c r="I199" s="32">
        <v>0</v>
      </c>
      <c r="J199" s="31">
        <v>0</v>
      </c>
    </row>
    <row r="200" spans="1:10" x14ac:dyDescent="0.25">
      <c r="A200" s="35" t="s">
        <v>253</v>
      </c>
      <c r="B200" s="31">
        <v>-1</v>
      </c>
      <c r="C200" s="31">
        <v>12</v>
      </c>
      <c r="D200" s="31">
        <v>4</v>
      </c>
      <c r="E200" s="31">
        <v>45958</v>
      </c>
      <c r="F200" s="31">
        <v>0</v>
      </c>
      <c r="G200" s="31">
        <v>0</v>
      </c>
      <c r="H200" s="31">
        <v>0</v>
      </c>
      <c r="I200" s="32">
        <v>0</v>
      </c>
      <c r="J200" s="31">
        <v>0</v>
      </c>
    </row>
    <row r="201" spans="1:10" x14ac:dyDescent="0.25">
      <c r="A201" s="35" t="s">
        <v>194</v>
      </c>
      <c r="B201" s="31">
        <v>1</v>
      </c>
      <c r="C201" s="31">
        <v>6</v>
      </c>
      <c r="D201" s="31">
        <v>2</v>
      </c>
      <c r="E201" s="31">
        <v>46050</v>
      </c>
      <c r="F201" s="31">
        <v>46043</v>
      </c>
      <c r="G201" s="31">
        <v>0</v>
      </c>
      <c r="H201" s="31">
        <v>0</v>
      </c>
      <c r="I201" s="32">
        <v>0</v>
      </c>
      <c r="J201" s="31">
        <v>0</v>
      </c>
    </row>
    <row r="202" spans="1:10" x14ac:dyDescent="0.25">
      <c r="A202" s="35" t="s">
        <v>463</v>
      </c>
      <c r="B202" s="31">
        <v>2</v>
      </c>
      <c r="C202" s="31">
        <v>9</v>
      </c>
      <c r="D202" s="31">
        <v>2</v>
      </c>
      <c r="E202" s="31">
        <v>46050</v>
      </c>
      <c r="F202" s="31">
        <v>0</v>
      </c>
      <c r="G202" s="31">
        <v>0</v>
      </c>
      <c r="H202" s="31">
        <v>45958</v>
      </c>
      <c r="I202" s="32">
        <v>0</v>
      </c>
      <c r="J202" s="31">
        <v>0</v>
      </c>
    </row>
    <row r="203" spans="1:10" x14ac:dyDescent="0.25">
      <c r="A203" s="35" t="s">
        <v>124</v>
      </c>
      <c r="B203" s="31">
        <v>-1</v>
      </c>
      <c r="C203" s="31">
        <v>12</v>
      </c>
      <c r="D203" s="31">
        <v>7</v>
      </c>
      <c r="E203" s="31">
        <v>0</v>
      </c>
      <c r="F203" s="31">
        <v>0</v>
      </c>
      <c r="G203" s="31">
        <v>0</v>
      </c>
      <c r="H203" s="31">
        <v>0</v>
      </c>
      <c r="I203" s="32">
        <v>0</v>
      </c>
      <c r="J203" s="31">
        <v>0</v>
      </c>
    </row>
    <row r="204" spans="1:10" x14ac:dyDescent="0.25">
      <c r="A204" s="35" t="s">
        <v>131</v>
      </c>
      <c r="B204" s="31">
        <v>-1</v>
      </c>
      <c r="C204" s="31">
        <v>12</v>
      </c>
      <c r="D204" s="31">
        <v>7</v>
      </c>
      <c r="E204" s="31">
        <v>0</v>
      </c>
      <c r="F204" s="31">
        <v>0</v>
      </c>
      <c r="G204" s="31">
        <v>46052</v>
      </c>
      <c r="H204" s="31">
        <v>46057</v>
      </c>
      <c r="I204" s="32">
        <v>0</v>
      </c>
      <c r="J204" s="31">
        <v>0</v>
      </c>
    </row>
    <row r="205" spans="1:10" x14ac:dyDescent="0.25">
      <c r="A205" s="35" t="s">
        <v>196</v>
      </c>
      <c r="B205" s="31">
        <v>2</v>
      </c>
      <c r="C205" s="31">
        <v>9</v>
      </c>
      <c r="D205" s="31">
        <v>2</v>
      </c>
      <c r="E205" s="31">
        <v>46063</v>
      </c>
      <c r="F205" s="31">
        <v>0</v>
      </c>
      <c r="G205" s="31">
        <v>0</v>
      </c>
      <c r="H205" s="31">
        <v>0</v>
      </c>
      <c r="I205" s="32">
        <v>0</v>
      </c>
      <c r="J205" s="31">
        <v>0</v>
      </c>
    </row>
    <row r="206" spans="1:10" x14ac:dyDescent="0.25">
      <c r="A206" s="35" t="s">
        <v>467</v>
      </c>
      <c r="B206" s="31">
        <v>5</v>
      </c>
      <c r="C206" s="31">
        <v>12</v>
      </c>
      <c r="D206" s="31">
        <v>2</v>
      </c>
      <c r="E206" s="31">
        <v>0</v>
      </c>
      <c r="F206" s="31">
        <v>0</v>
      </c>
      <c r="G206" s="31">
        <v>0</v>
      </c>
      <c r="H206" s="31">
        <v>45958</v>
      </c>
      <c r="I206" s="32">
        <v>0</v>
      </c>
      <c r="J206" s="31">
        <v>0</v>
      </c>
    </row>
    <row r="207" spans="1:10" x14ac:dyDescent="0.25">
      <c r="A207" s="35" t="s">
        <v>516</v>
      </c>
      <c r="B207" s="31">
        <v>7</v>
      </c>
      <c r="C207" s="31">
        <v>6</v>
      </c>
      <c r="D207" s="31">
        <v>4</v>
      </c>
      <c r="E207" s="31">
        <v>45960</v>
      </c>
      <c r="F207" s="31">
        <v>0</v>
      </c>
      <c r="G207" s="31">
        <v>0</v>
      </c>
      <c r="H207" s="31">
        <v>0</v>
      </c>
      <c r="I207" s="32">
        <v>0</v>
      </c>
      <c r="J207" s="31">
        <v>0</v>
      </c>
    </row>
    <row r="208" spans="1:10" x14ac:dyDescent="0.25">
      <c r="A208" s="35" t="s">
        <v>471</v>
      </c>
      <c r="B208" s="31">
        <v>3</v>
      </c>
      <c r="C208" s="31">
        <v>9</v>
      </c>
      <c r="D208" s="31">
        <v>2</v>
      </c>
      <c r="E208" s="31">
        <v>0</v>
      </c>
      <c r="F208" s="31">
        <v>0</v>
      </c>
      <c r="G208" s="31">
        <v>45968</v>
      </c>
      <c r="H208" s="31">
        <v>45958</v>
      </c>
      <c r="I208" s="32">
        <v>0</v>
      </c>
      <c r="J208" s="31">
        <v>0</v>
      </c>
    </row>
    <row r="209" spans="1:10" x14ac:dyDescent="0.25">
      <c r="A209" s="35" t="s">
        <v>197</v>
      </c>
      <c r="B209" s="31">
        <v>-1</v>
      </c>
      <c r="C209" s="31">
        <v>12</v>
      </c>
      <c r="D209" s="31">
        <v>5</v>
      </c>
      <c r="E209" s="31">
        <v>0</v>
      </c>
      <c r="F209" s="31">
        <v>0</v>
      </c>
      <c r="G209" s="31">
        <v>0</v>
      </c>
      <c r="H209" s="31">
        <v>46057</v>
      </c>
      <c r="I209" s="32">
        <v>0</v>
      </c>
      <c r="J209" s="31">
        <v>0</v>
      </c>
    </row>
    <row r="210" spans="1:10" x14ac:dyDescent="0.25">
      <c r="A210" s="35" t="s">
        <v>475</v>
      </c>
      <c r="B210" s="31">
        <v>5</v>
      </c>
      <c r="C210" s="31">
        <v>9</v>
      </c>
      <c r="D210" s="31">
        <v>2</v>
      </c>
      <c r="E210" s="31">
        <v>0</v>
      </c>
      <c r="F210" s="31">
        <v>0</v>
      </c>
      <c r="G210" s="31">
        <v>0</v>
      </c>
      <c r="H210" s="31">
        <v>45958</v>
      </c>
      <c r="I210" s="32">
        <v>0</v>
      </c>
      <c r="J210" s="31">
        <v>0</v>
      </c>
    </row>
    <row r="211" spans="1:10" x14ac:dyDescent="0.25">
      <c r="A211" s="35" t="s">
        <v>517</v>
      </c>
      <c r="B211" s="31">
        <v>3</v>
      </c>
      <c r="C211" s="31">
        <v>9</v>
      </c>
      <c r="D211" s="31">
        <v>2</v>
      </c>
      <c r="E211" s="31">
        <v>45959</v>
      </c>
      <c r="F211" s="31">
        <v>45959</v>
      </c>
      <c r="G211" s="31">
        <v>0</v>
      </c>
      <c r="H211" s="31">
        <v>0</v>
      </c>
      <c r="I211" s="32">
        <v>0</v>
      </c>
      <c r="J211" s="31">
        <v>0</v>
      </c>
    </row>
    <row r="212" spans="1:10" x14ac:dyDescent="0.25">
      <c r="A212" s="35" t="s">
        <v>85</v>
      </c>
      <c r="B212" s="31">
        <v>-1</v>
      </c>
      <c r="C212" s="31">
        <v>3</v>
      </c>
      <c r="D212" s="31">
        <v>2</v>
      </c>
      <c r="E212" s="31">
        <v>0</v>
      </c>
      <c r="F212" s="31">
        <v>0</v>
      </c>
      <c r="G212" s="31">
        <v>0</v>
      </c>
      <c r="H212" s="31">
        <v>45957</v>
      </c>
      <c r="I212" s="32">
        <v>0</v>
      </c>
      <c r="J212" s="31">
        <v>46029</v>
      </c>
    </row>
    <row r="213" spans="1:10" x14ac:dyDescent="0.25">
      <c r="A213" s="35" t="s">
        <v>125</v>
      </c>
      <c r="B213" s="31">
        <v>-1</v>
      </c>
      <c r="C213" s="31">
        <v>9</v>
      </c>
      <c r="D213" s="31">
        <v>6</v>
      </c>
      <c r="E213" s="31">
        <v>46000</v>
      </c>
      <c r="F213" s="31">
        <v>0</v>
      </c>
      <c r="G213" s="31">
        <v>0</v>
      </c>
      <c r="H213" s="31">
        <v>45958</v>
      </c>
      <c r="I213" s="32">
        <v>0</v>
      </c>
      <c r="J213" s="31">
        <v>0</v>
      </c>
    </row>
    <row r="214" spans="1:10" x14ac:dyDescent="0.25">
      <c r="A214" s="35" t="s">
        <v>510</v>
      </c>
      <c r="B214" s="31">
        <v>3</v>
      </c>
      <c r="C214" s="31">
        <v>9</v>
      </c>
      <c r="D214" s="31">
        <v>2</v>
      </c>
      <c r="E214" s="31">
        <v>45958</v>
      </c>
      <c r="F214" s="31">
        <v>0</v>
      </c>
      <c r="G214" s="31">
        <v>0</v>
      </c>
      <c r="H214" s="31">
        <v>0</v>
      </c>
      <c r="I214" s="32">
        <v>0</v>
      </c>
      <c r="J214" s="31">
        <v>0</v>
      </c>
    </row>
    <row r="215" spans="1:10" x14ac:dyDescent="0.25">
      <c r="A215" s="35" t="s">
        <v>518</v>
      </c>
      <c r="B215" s="31">
        <v>7</v>
      </c>
      <c r="C215" s="31">
        <v>9</v>
      </c>
      <c r="D215" s="31">
        <v>2</v>
      </c>
      <c r="E215" s="31">
        <v>46024</v>
      </c>
      <c r="F215" s="31">
        <v>46028</v>
      </c>
      <c r="G215" s="31">
        <v>0</v>
      </c>
      <c r="H215" s="31">
        <v>0</v>
      </c>
      <c r="I215" s="32">
        <v>0</v>
      </c>
      <c r="J215" s="31">
        <v>0</v>
      </c>
    </row>
    <row r="216" spans="1:10" x14ac:dyDescent="0.25">
      <c r="A216" s="35" t="s">
        <v>256</v>
      </c>
      <c r="B216" s="31">
        <v>5</v>
      </c>
      <c r="C216" s="31">
        <v>9</v>
      </c>
      <c r="D216" s="31">
        <v>4</v>
      </c>
      <c r="E216" s="31">
        <v>46045</v>
      </c>
      <c r="F216" s="31">
        <v>0</v>
      </c>
      <c r="G216" s="31">
        <v>0</v>
      </c>
      <c r="H216" s="31">
        <v>0</v>
      </c>
      <c r="I216" s="32">
        <v>0</v>
      </c>
      <c r="J216" s="31">
        <v>0</v>
      </c>
    </row>
    <row r="217" spans="1:10" x14ac:dyDescent="0.25">
      <c r="A217" s="35" t="s">
        <v>441</v>
      </c>
      <c r="B217" s="31">
        <v>-1</v>
      </c>
      <c r="C217" s="31">
        <v>3</v>
      </c>
      <c r="D217" s="31">
        <v>6</v>
      </c>
      <c r="E217" s="31">
        <v>0</v>
      </c>
      <c r="F217" s="31">
        <v>0</v>
      </c>
      <c r="G217" s="31">
        <v>46049</v>
      </c>
      <c r="H217" s="31">
        <v>45958</v>
      </c>
      <c r="I217" s="32">
        <v>0</v>
      </c>
      <c r="J217" s="31">
        <v>0</v>
      </c>
    </row>
    <row r="218" spans="1:10" x14ac:dyDescent="0.25">
      <c r="A218" s="35" t="s">
        <v>346</v>
      </c>
      <c r="B218" s="31">
        <v>-1</v>
      </c>
      <c r="C218" s="31">
        <v>6</v>
      </c>
      <c r="D218" s="31">
        <v>6</v>
      </c>
      <c r="E218" s="31">
        <v>0</v>
      </c>
      <c r="F218" s="31">
        <v>0</v>
      </c>
      <c r="G218" s="31">
        <v>0</v>
      </c>
      <c r="H218" s="31">
        <v>0</v>
      </c>
      <c r="I218" s="32">
        <v>0</v>
      </c>
      <c r="J218" s="31">
        <v>0</v>
      </c>
    </row>
    <row r="219" spans="1:10" x14ac:dyDescent="0.25">
      <c r="A219" s="35" t="s">
        <v>443</v>
      </c>
      <c r="B219" s="31">
        <v>-1</v>
      </c>
      <c r="C219" s="31">
        <v>6</v>
      </c>
      <c r="D219" s="31">
        <v>7</v>
      </c>
      <c r="E219" s="31">
        <v>0</v>
      </c>
      <c r="F219" s="31">
        <v>0</v>
      </c>
      <c r="G219" s="31">
        <v>0</v>
      </c>
      <c r="H219" s="31">
        <v>45958</v>
      </c>
      <c r="I219" s="32">
        <v>0</v>
      </c>
      <c r="J219" s="31">
        <v>0</v>
      </c>
    </row>
    <row r="220" spans="1:10" x14ac:dyDescent="0.25">
      <c r="A220" s="35" t="s">
        <v>511</v>
      </c>
      <c r="B220" s="31">
        <v>3</v>
      </c>
      <c r="C220" s="31">
        <v>12</v>
      </c>
      <c r="D220" s="31">
        <v>2</v>
      </c>
      <c r="E220" s="31">
        <v>46028</v>
      </c>
      <c r="F220" s="31">
        <v>46028</v>
      </c>
      <c r="G220" s="31">
        <v>0</v>
      </c>
      <c r="H220" s="31">
        <v>0</v>
      </c>
      <c r="I220" s="32">
        <v>0</v>
      </c>
      <c r="J220" s="31">
        <v>0</v>
      </c>
    </row>
    <row r="221" spans="1:10" x14ac:dyDescent="0.25">
      <c r="A221" s="35" t="s">
        <v>445</v>
      </c>
      <c r="B221" s="31">
        <v>4</v>
      </c>
      <c r="C221" s="31">
        <v>3</v>
      </c>
      <c r="D221" s="31">
        <v>2</v>
      </c>
      <c r="E221" s="31">
        <v>45966</v>
      </c>
      <c r="F221" s="31">
        <v>0</v>
      </c>
      <c r="G221" s="31">
        <v>0</v>
      </c>
      <c r="H221" s="31">
        <v>45958</v>
      </c>
      <c r="I221" s="32">
        <v>0</v>
      </c>
      <c r="J221" s="31">
        <v>0</v>
      </c>
    </row>
    <row r="222" spans="1:10" x14ac:dyDescent="0.25">
      <c r="A222" s="35" t="s">
        <v>258</v>
      </c>
      <c r="B222" s="31">
        <v>1</v>
      </c>
      <c r="C222" s="31">
        <v>9</v>
      </c>
      <c r="D222" s="31">
        <v>2</v>
      </c>
      <c r="E222" s="31">
        <v>45973</v>
      </c>
      <c r="F222" s="31">
        <v>0</v>
      </c>
      <c r="G222" s="31">
        <v>0</v>
      </c>
      <c r="H222" s="31">
        <v>0</v>
      </c>
      <c r="I222" s="32">
        <v>0</v>
      </c>
      <c r="J222" s="31">
        <v>0</v>
      </c>
    </row>
    <row r="223" spans="1:10" x14ac:dyDescent="0.25">
      <c r="A223" s="35" t="s">
        <v>447</v>
      </c>
      <c r="B223" s="31">
        <v>5</v>
      </c>
      <c r="C223" s="31">
        <v>6</v>
      </c>
      <c r="D223" s="31">
        <v>2</v>
      </c>
      <c r="E223" s="31">
        <v>45995</v>
      </c>
      <c r="F223" s="31">
        <v>0</v>
      </c>
      <c r="G223" s="31">
        <v>0</v>
      </c>
      <c r="H223" s="31">
        <v>0</v>
      </c>
      <c r="I223" s="32">
        <v>0</v>
      </c>
      <c r="J223" s="31">
        <v>0</v>
      </c>
    </row>
    <row r="224" spans="1:10" x14ac:dyDescent="0.25">
      <c r="A224" s="35" t="s">
        <v>260</v>
      </c>
      <c r="B224" s="31">
        <v>-1</v>
      </c>
      <c r="C224" s="31">
        <v>12</v>
      </c>
      <c r="D224" s="31">
        <v>4</v>
      </c>
      <c r="E224" s="31">
        <v>45958</v>
      </c>
      <c r="F224" s="31">
        <v>0</v>
      </c>
      <c r="G224" s="31">
        <v>0</v>
      </c>
      <c r="H224" s="31">
        <v>45980</v>
      </c>
      <c r="I224" s="32">
        <v>0</v>
      </c>
      <c r="J224" s="31">
        <v>0</v>
      </c>
    </row>
    <row r="225" spans="1:10" x14ac:dyDescent="0.25">
      <c r="A225" s="35" t="s">
        <v>198</v>
      </c>
      <c r="B225" s="31">
        <v>-5</v>
      </c>
      <c r="C225" s="31">
        <v>12</v>
      </c>
      <c r="D225" s="31">
        <v>2</v>
      </c>
      <c r="E225" s="31">
        <v>45987</v>
      </c>
      <c r="F225" s="31">
        <v>0</v>
      </c>
      <c r="G225" s="31">
        <v>0</v>
      </c>
      <c r="H225" s="31">
        <v>45958</v>
      </c>
      <c r="I225" s="32">
        <v>0</v>
      </c>
      <c r="J225" s="31">
        <v>0</v>
      </c>
    </row>
    <row r="226" spans="1:10" x14ac:dyDescent="0.25">
      <c r="A226" s="35" t="s">
        <v>262</v>
      </c>
      <c r="B226" s="31">
        <v>5</v>
      </c>
      <c r="C226" s="31">
        <v>12</v>
      </c>
      <c r="D226" s="31">
        <v>2</v>
      </c>
      <c r="E226" s="31">
        <v>45958</v>
      </c>
      <c r="F226" s="31">
        <v>0</v>
      </c>
      <c r="G226" s="31">
        <v>0</v>
      </c>
      <c r="H226" s="31">
        <v>45964</v>
      </c>
      <c r="I226" s="32">
        <v>0</v>
      </c>
      <c r="J226" s="31">
        <v>0</v>
      </c>
    </row>
    <row r="227" spans="1:10" x14ac:dyDescent="0.25">
      <c r="A227" s="35" t="s">
        <v>126</v>
      </c>
      <c r="B227" s="31">
        <v>-1</v>
      </c>
      <c r="C227" s="31">
        <v>12</v>
      </c>
      <c r="D227" s="31">
        <v>7</v>
      </c>
      <c r="E227" s="31">
        <v>0</v>
      </c>
      <c r="F227" s="31">
        <v>0</v>
      </c>
      <c r="G227" s="31">
        <v>0</v>
      </c>
      <c r="H227" s="31">
        <v>0</v>
      </c>
      <c r="I227" s="32">
        <v>0</v>
      </c>
      <c r="J227" s="31">
        <v>0</v>
      </c>
    </row>
    <row r="228" spans="1:10" x14ac:dyDescent="0.25">
      <c r="A228" s="35" t="s">
        <v>264</v>
      </c>
      <c r="B228" s="31">
        <v>6</v>
      </c>
      <c r="C228" s="31">
        <v>12</v>
      </c>
      <c r="D228" s="31">
        <v>2</v>
      </c>
      <c r="E228" s="31">
        <v>45958</v>
      </c>
      <c r="F228" s="31">
        <v>46029</v>
      </c>
      <c r="G228" s="31">
        <v>0</v>
      </c>
      <c r="H228" s="31">
        <v>0</v>
      </c>
      <c r="I228" s="32">
        <v>0</v>
      </c>
      <c r="J228" s="31">
        <v>0</v>
      </c>
    </row>
    <row r="229" spans="1:10" x14ac:dyDescent="0.25">
      <c r="A229" s="35" t="s">
        <v>415</v>
      </c>
      <c r="B229" s="31">
        <v>-1</v>
      </c>
      <c r="C229" s="31">
        <v>3</v>
      </c>
      <c r="D229" s="31">
        <v>6</v>
      </c>
      <c r="E229" s="31">
        <v>0</v>
      </c>
      <c r="F229" s="31">
        <v>0</v>
      </c>
      <c r="G229" s="31">
        <v>0</v>
      </c>
      <c r="H229" s="31">
        <v>45958</v>
      </c>
      <c r="I229" s="32">
        <v>0</v>
      </c>
      <c r="J229" s="31">
        <v>0</v>
      </c>
    </row>
    <row r="230" spans="1:10" x14ac:dyDescent="0.25">
      <c r="A230" s="35" t="s">
        <v>265</v>
      </c>
      <c r="B230" s="31">
        <v>2</v>
      </c>
      <c r="C230" s="31">
        <v>9</v>
      </c>
      <c r="D230" s="31">
        <v>2</v>
      </c>
      <c r="E230" s="31">
        <v>45996</v>
      </c>
      <c r="F230" s="31">
        <v>0</v>
      </c>
      <c r="G230" s="31">
        <v>0</v>
      </c>
      <c r="H230" s="31">
        <v>45958</v>
      </c>
      <c r="I230" s="32">
        <v>0</v>
      </c>
      <c r="J230" s="31">
        <v>0</v>
      </c>
    </row>
    <row r="231" spans="1:10" x14ac:dyDescent="0.25">
      <c r="A231" s="35" t="s">
        <v>201</v>
      </c>
      <c r="B231" s="31">
        <v>-1</v>
      </c>
      <c r="C231" s="31">
        <v>9</v>
      </c>
      <c r="D231" s="31">
        <v>7</v>
      </c>
      <c r="E231" s="31">
        <v>0</v>
      </c>
      <c r="F231" s="31">
        <v>0</v>
      </c>
      <c r="G231" s="31">
        <v>0</v>
      </c>
      <c r="H231" s="31">
        <v>0</v>
      </c>
      <c r="I231" s="32">
        <v>0</v>
      </c>
      <c r="J231" s="31">
        <v>0</v>
      </c>
    </row>
    <row r="232" spans="1:10" x14ac:dyDescent="0.25">
      <c r="A232" s="35" t="s">
        <v>373</v>
      </c>
      <c r="B232" s="31">
        <v>6</v>
      </c>
      <c r="C232" s="31">
        <v>12</v>
      </c>
      <c r="D232" s="31">
        <v>2</v>
      </c>
      <c r="E232" s="31">
        <v>0</v>
      </c>
      <c r="F232" s="31">
        <v>0</v>
      </c>
      <c r="G232" s="31">
        <v>0</v>
      </c>
      <c r="H232" s="31">
        <v>46035</v>
      </c>
      <c r="I232" s="32">
        <v>0</v>
      </c>
      <c r="J232" s="31">
        <v>0</v>
      </c>
    </row>
    <row r="233" spans="1:10" x14ac:dyDescent="0.25">
      <c r="A233" s="35" t="s">
        <v>202</v>
      </c>
      <c r="B233" s="31">
        <v>-1</v>
      </c>
      <c r="C233" s="31">
        <v>12</v>
      </c>
      <c r="D233" s="31">
        <v>7</v>
      </c>
      <c r="E233" s="31">
        <v>0</v>
      </c>
      <c r="F233" s="31">
        <v>0</v>
      </c>
      <c r="G233" s="31">
        <v>0</v>
      </c>
      <c r="H233" s="31">
        <v>0</v>
      </c>
      <c r="I233" s="32">
        <v>0</v>
      </c>
      <c r="J233" s="31">
        <v>0</v>
      </c>
    </row>
    <row r="234" spans="1:10" x14ac:dyDescent="0.25">
      <c r="A234" s="35" t="s">
        <v>266</v>
      </c>
      <c r="B234" s="31">
        <v>1</v>
      </c>
      <c r="C234" s="31">
        <v>9</v>
      </c>
      <c r="D234" s="31">
        <v>2</v>
      </c>
      <c r="E234" s="31">
        <v>46062</v>
      </c>
      <c r="F234" s="31">
        <v>0</v>
      </c>
      <c r="G234" s="31">
        <v>0</v>
      </c>
      <c r="H234" s="31">
        <v>45958</v>
      </c>
      <c r="I234" s="32">
        <v>0</v>
      </c>
      <c r="J234" s="31">
        <v>0</v>
      </c>
    </row>
    <row r="235" spans="1:10" x14ac:dyDescent="0.25">
      <c r="A235" s="35" t="s">
        <v>203</v>
      </c>
      <c r="B235" s="31">
        <v>5</v>
      </c>
      <c r="C235" s="31">
        <v>6</v>
      </c>
      <c r="D235" s="31">
        <v>2</v>
      </c>
      <c r="E235" s="31">
        <v>45964</v>
      </c>
      <c r="F235" s="31">
        <v>46049</v>
      </c>
      <c r="G235" s="31">
        <v>0</v>
      </c>
      <c r="H235" s="31">
        <v>0</v>
      </c>
      <c r="I235" s="32">
        <v>0</v>
      </c>
      <c r="J235" s="31">
        <v>0</v>
      </c>
    </row>
    <row r="236" spans="1:10" x14ac:dyDescent="0.25">
      <c r="A236" s="35" t="s">
        <v>268</v>
      </c>
      <c r="B236" s="31">
        <v>2</v>
      </c>
      <c r="C236" s="31">
        <v>9</v>
      </c>
      <c r="D236" s="31">
        <v>2</v>
      </c>
      <c r="E236" s="31">
        <v>46031</v>
      </c>
      <c r="F236" s="31">
        <v>0</v>
      </c>
      <c r="G236" s="31">
        <v>0</v>
      </c>
      <c r="H236" s="31">
        <v>45958</v>
      </c>
      <c r="I236" s="32">
        <v>0</v>
      </c>
      <c r="J236" s="31">
        <v>0</v>
      </c>
    </row>
    <row r="237" spans="1:10" x14ac:dyDescent="0.25">
      <c r="A237" s="35" t="s">
        <v>204</v>
      </c>
      <c r="B237" s="31">
        <v>5</v>
      </c>
      <c r="C237" s="31">
        <v>9</v>
      </c>
      <c r="D237" s="31">
        <v>4</v>
      </c>
      <c r="E237" s="31">
        <v>45959</v>
      </c>
      <c r="F237" s="31">
        <v>45974</v>
      </c>
      <c r="G237" s="31">
        <v>0</v>
      </c>
      <c r="H237" s="31">
        <v>0</v>
      </c>
      <c r="I237" s="32">
        <v>0</v>
      </c>
      <c r="J237" s="31">
        <v>0</v>
      </c>
    </row>
    <row r="238" spans="1:10" x14ac:dyDescent="0.25">
      <c r="A238" s="35" t="s">
        <v>485</v>
      </c>
      <c r="B238" s="31">
        <v>0</v>
      </c>
      <c r="C238" s="31">
        <v>6</v>
      </c>
      <c r="D238" s="31">
        <v>2</v>
      </c>
      <c r="E238" s="31">
        <v>46015</v>
      </c>
      <c r="F238" s="31">
        <v>0</v>
      </c>
      <c r="G238" s="31">
        <v>0</v>
      </c>
      <c r="H238" s="31">
        <v>0</v>
      </c>
      <c r="I238" s="32">
        <v>0</v>
      </c>
      <c r="J238" s="31">
        <v>0</v>
      </c>
    </row>
    <row r="239" spans="1:10" x14ac:dyDescent="0.25">
      <c r="A239" s="35" t="s">
        <v>521</v>
      </c>
      <c r="B239" s="31">
        <v>5</v>
      </c>
      <c r="C239" s="31">
        <v>9</v>
      </c>
      <c r="D239" s="31">
        <v>4</v>
      </c>
      <c r="E239" s="31">
        <v>45958</v>
      </c>
      <c r="F239" s="31">
        <v>45958</v>
      </c>
      <c r="G239" s="31">
        <v>0</v>
      </c>
      <c r="H239" s="31">
        <v>0</v>
      </c>
      <c r="I239" s="32">
        <v>0</v>
      </c>
      <c r="J239" s="31">
        <v>0</v>
      </c>
    </row>
    <row r="240" spans="1:10" x14ac:dyDescent="0.25">
      <c r="A240" s="35" t="s">
        <v>489</v>
      </c>
      <c r="B240" s="31">
        <v>4</v>
      </c>
      <c r="C240" s="31">
        <v>9</v>
      </c>
      <c r="D240" s="31">
        <v>2</v>
      </c>
      <c r="E240" s="31">
        <v>46049</v>
      </c>
      <c r="F240" s="31">
        <v>0</v>
      </c>
      <c r="G240" s="31">
        <v>0</v>
      </c>
      <c r="H240" s="31">
        <v>45958</v>
      </c>
      <c r="I240" s="32">
        <v>0</v>
      </c>
      <c r="J240" s="31">
        <v>0</v>
      </c>
    </row>
    <row r="241" spans="1:10" x14ac:dyDescent="0.25">
      <c r="A241" s="35" t="s">
        <v>205</v>
      </c>
      <c r="B241" s="31">
        <v>3</v>
      </c>
      <c r="C241" s="31">
        <v>9</v>
      </c>
      <c r="D241" s="31">
        <v>2</v>
      </c>
      <c r="E241" s="31">
        <v>46028</v>
      </c>
      <c r="F241" s="31">
        <v>46059</v>
      </c>
      <c r="G241" s="31">
        <v>0</v>
      </c>
      <c r="H241" s="31">
        <v>0</v>
      </c>
      <c r="I241" s="32">
        <v>0</v>
      </c>
      <c r="J241" s="31">
        <v>0</v>
      </c>
    </row>
    <row r="242" spans="1:10" x14ac:dyDescent="0.25">
      <c r="A242" s="35" t="s">
        <v>270</v>
      </c>
      <c r="B242" s="31">
        <v>5</v>
      </c>
      <c r="C242" s="31">
        <v>6</v>
      </c>
      <c r="D242" s="31">
        <v>6</v>
      </c>
      <c r="E242" s="31">
        <v>46030</v>
      </c>
      <c r="F242" s="31">
        <v>46031</v>
      </c>
      <c r="G242" s="31">
        <v>0</v>
      </c>
      <c r="H242" s="31">
        <v>0</v>
      </c>
      <c r="I242" s="32">
        <v>0</v>
      </c>
      <c r="J242" s="31">
        <v>0</v>
      </c>
    </row>
    <row r="243" spans="1:10" x14ac:dyDescent="0.25">
      <c r="A243" s="35" t="s">
        <v>206</v>
      </c>
      <c r="B243" s="31">
        <v>-1</v>
      </c>
      <c r="C243" s="31">
        <v>12</v>
      </c>
      <c r="D243" s="31">
        <v>7</v>
      </c>
      <c r="E243" s="31">
        <v>0</v>
      </c>
      <c r="F243" s="31">
        <v>0</v>
      </c>
      <c r="G243" s="31">
        <v>0</v>
      </c>
      <c r="H243" s="31">
        <v>46036</v>
      </c>
      <c r="I243" s="32">
        <v>0</v>
      </c>
      <c r="J243" s="31">
        <v>0</v>
      </c>
    </row>
    <row r="244" spans="1:10" x14ac:dyDescent="0.25">
      <c r="A244" s="35" t="s">
        <v>403</v>
      </c>
      <c r="B244" s="31">
        <v>4</v>
      </c>
      <c r="C244" s="31">
        <v>3</v>
      </c>
      <c r="D244" s="31">
        <v>2</v>
      </c>
      <c r="E244" s="31">
        <v>0</v>
      </c>
      <c r="F244" s="31">
        <v>0</v>
      </c>
      <c r="G244" s="31">
        <v>0</v>
      </c>
      <c r="H244" s="31">
        <v>45958</v>
      </c>
      <c r="I244" s="32">
        <v>0</v>
      </c>
      <c r="J244" s="31">
        <v>0</v>
      </c>
    </row>
    <row r="245" spans="1:10" x14ac:dyDescent="0.25">
      <c r="A245" s="35" t="s">
        <v>207</v>
      </c>
      <c r="B245" s="31">
        <v>6</v>
      </c>
      <c r="C245" s="31">
        <v>9</v>
      </c>
      <c r="D245" s="31">
        <v>2</v>
      </c>
      <c r="E245" s="31">
        <v>46031</v>
      </c>
      <c r="F245" s="31">
        <v>0</v>
      </c>
      <c r="G245" s="31">
        <v>0</v>
      </c>
      <c r="H245" s="31">
        <v>45964</v>
      </c>
      <c r="I245" s="32">
        <v>0</v>
      </c>
      <c r="J245" s="31">
        <v>0</v>
      </c>
    </row>
    <row r="246" spans="1:10" x14ac:dyDescent="0.25">
      <c r="A246" s="35" t="s">
        <v>274</v>
      </c>
      <c r="B246" s="31">
        <v>-1</v>
      </c>
      <c r="C246" s="31">
        <v>12</v>
      </c>
      <c r="D246" s="31">
        <v>7</v>
      </c>
      <c r="E246" s="31">
        <v>45958</v>
      </c>
      <c r="F246" s="31">
        <v>0</v>
      </c>
      <c r="G246" s="31">
        <v>0</v>
      </c>
      <c r="H246" s="31">
        <v>46057</v>
      </c>
      <c r="I246" s="32">
        <v>0</v>
      </c>
      <c r="J246" s="31">
        <v>0</v>
      </c>
    </row>
    <row r="247" spans="1:10" x14ac:dyDescent="0.25">
      <c r="A247" s="35" t="s">
        <v>91</v>
      </c>
      <c r="B247" s="31">
        <v>5</v>
      </c>
      <c r="C247" s="31">
        <v>6</v>
      </c>
      <c r="D247" s="31">
        <v>2</v>
      </c>
      <c r="E247" s="31">
        <v>0</v>
      </c>
      <c r="F247" s="31">
        <v>0</v>
      </c>
      <c r="G247" s="31">
        <v>0</v>
      </c>
      <c r="H247" s="31">
        <v>45958</v>
      </c>
      <c r="I247" s="32">
        <v>0</v>
      </c>
      <c r="J247" s="31">
        <v>0</v>
      </c>
    </row>
    <row r="248" spans="1:10" x14ac:dyDescent="0.25">
      <c r="A248" s="35" t="s">
        <v>277</v>
      </c>
      <c r="B248" s="31">
        <v>5</v>
      </c>
      <c r="C248" s="31">
        <v>9</v>
      </c>
      <c r="D248" s="31">
        <v>2</v>
      </c>
      <c r="E248" s="31">
        <v>45958</v>
      </c>
      <c r="F248" s="31">
        <v>45958</v>
      </c>
      <c r="G248" s="31">
        <v>0</v>
      </c>
      <c r="H248" s="31">
        <v>0</v>
      </c>
      <c r="I248" s="32">
        <v>0</v>
      </c>
      <c r="J248" s="31">
        <v>0</v>
      </c>
    </row>
    <row r="249" spans="1:10" x14ac:dyDescent="0.25">
      <c r="A249" s="35" t="s">
        <v>208</v>
      </c>
      <c r="B249" s="31">
        <v>4</v>
      </c>
      <c r="C249" s="31">
        <v>12</v>
      </c>
      <c r="D249" s="31">
        <v>2</v>
      </c>
      <c r="E249" s="31">
        <v>0</v>
      </c>
      <c r="F249" s="31">
        <v>0</v>
      </c>
      <c r="G249" s="31">
        <v>0</v>
      </c>
      <c r="H249" s="31">
        <v>46031</v>
      </c>
      <c r="I249" s="32">
        <v>0</v>
      </c>
      <c r="J249" s="31">
        <v>0</v>
      </c>
    </row>
    <row r="250" spans="1:10" x14ac:dyDescent="0.25">
      <c r="A250" s="35" t="s">
        <v>279</v>
      </c>
      <c r="B250" s="31">
        <v>2</v>
      </c>
      <c r="C250" s="31">
        <v>9</v>
      </c>
      <c r="D250" s="31">
        <v>2</v>
      </c>
      <c r="E250" s="31">
        <v>45996</v>
      </c>
      <c r="F250" s="31">
        <v>0</v>
      </c>
      <c r="G250" s="31">
        <v>0</v>
      </c>
      <c r="H250" s="31">
        <v>45958</v>
      </c>
      <c r="I250" s="32">
        <v>0</v>
      </c>
      <c r="J250" s="31">
        <v>0</v>
      </c>
    </row>
    <row r="251" spans="1:10" x14ac:dyDescent="0.25">
      <c r="A251" s="35" t="s">
        <v>449</v>
      </c>
      <c r="B251" s="31">
        <v>-1</v>
      </c>
      <c r="C251" s="31">
        <v>6</v>
      </c>
      <c r="D251" s="31">
        <v>6</v>
      </c>
      <c r="E251" s="31">
        <v>0</v>
      </c>
      <c r="F251" s="31">
        <v>0</v>
      </c>
      <c r="G251" s="31">
        <v>45982</v>
      </c>
      <c r="H251" s="31">
        <v>45958</v>
      </c>
      <c r="I251" s="32">
        <v>0</v>
      </c>
      <c r="J251" s="31">
        <v>46056</v>
      </c>
    </row>
    <row r="252" spans="1:10" x14ac:dyDescent="0.25">
      <c r="A252" s="35" t="s">
        <v>281</v>
      </c>
      <c r="B252" s="31">
        <v>3</v>
      </c>
      <c r="C252" s="31">
        <v>9</v>
      </c>
      <c r="D252" s="31">
        <v>2</v>
      </c>
      <c r="E252" s="31">
        <v>45958</v>
      </c>
      <c r="F252" s="31">
        <v>0</v>
      </c>
      <c r="G252" s="31">
        <v>0</v>
      </c>
      <c r="H252" s="31">
        <v>0</v>
      </c>
      <c r="I252" s="32">
        <v>0</v>
      </c>
      <c r="J252" s="31">
        <v>0</v>
      </c>
    </row>
    <row r="253" spans="1:10" x14ac:dyDescent="0.25">
      <c r="A253" s="35" t="s">
        <v>365</v>
      </c>
      <c r="B253" s="31">
        <v>-1</v>
      </c>
      <c r="C253" s="31">
        <v>0</v>
      </c>
      <c r="D253" s="31">
        <v>6</v>
      </c>
      <c r="E253" s="31">
        <v>0</v>
      </c>
      <c r="F253" s="31">
        <v>0</v>
      </c>
      <c r="G253" s="31">
        <v>0</v>
      </c>
      <c r="H253" s="31">
        <v>46028</v>
      </c>
      <c r="I253" s="32">
        <v>0</v>
      </c>
      <c r="J253" s="31">
        <v>0</v>
      </c>
    </row>
    <row r="254" spans="1:10" x14ac:dyDescent="0.25">
      <c r="A254" s="35" t="s">
        <v>284</v>
      </c>
      <c r="B254" s="31">
        <v>5</v>
      </c>
      <c r="C254" s="31">
        <v>9</v>
      </c>
      <c r="D254" s="31">
        <v>2</v>
      </c>
      <c r="E254" s="31">
        <v>45964</v>
      </c>
      <c r="F254" s="31">
        <v>46045</v>
      </c>
      <c r="G254" s="31">
        <v>0</v>
      </c>
      <c r="H254" s="31">
        <v>0</v>
      </c>
      <c r="I254" s="32">
        <v>0</v>
      </c>
      <c r="J254" s="31">
        <v>0</v>
      </c>
    </row>
    <row r="255" spans="1:10" x14ac:dyDescent="0.25">
      <c r="A255" s="35" t="s">
        <v>451</v>
      </c>
      <c r="B255" s="31">
        <v>3</v>
      </c>
      <c r="C255" s="31">
        <v>3</v>
      </c>
      <c r="D255" s="31">
        <v>2</v>
      </c>
      <c r="E255" s="31">
        <v>0</v>
      </c>
      <c r="F255" s="31">
        <v>0</v>
      </c>
      <c r="G255" s="31">
        <v>0</v>
      </c>
      <c r="H255" s="31">
        <v>45958</v>
      </c>
      <c r="I255" s="32">
        <v>0</v>
      </c>
      <c r="J255" s="31">
        <v>0</v>
      </c>
    </row>
    <row r="256" spans="1:10" x14ac:dyDescent="0.25">
      <c r="A256" s="35" t="s">
        <v>133</v>
      </c>
      <c r="B256" s="31">
        <v>5</v>
      </c>
      <c r="C256" s="31">
        <v>6</v>
      </c>
      <c r="D256" s="31">
        <v>2</v>
      </c>
      <c r="E256" s="31">
        <v>46036</v>
      </c>
      <c r="F256" s="31">
        <v>0</v>
      </c>
      <c r="G256" s="31">
        <v>0</v>
      </c>
      <c r="H256" s="31">
        <v>45958</v>
      </c>
      <c r="I256" s="32">
        <v>0</v>
      </c>
      <c r="J256" s="31">
        <v>0</v>
      </c>
    </row>
    <row r="257" spans="1:10" x14ac:dyDescent="0.25">
      <c r="A257" s="35" t="s">
        <v>453</v>
      </c>
      <c r="B257" s="31">
        <v>4</v>
      </c>
      <c r="C257" s="31">
        <v>3</v>
      </c>
      <c r="D257" s="31">
        <v>2</v>
      </c>
      <c r="E257" s="31">
        <v>0</v>
      </c>
      <c r="F257" s="31">
        <v>0</v>
      </c>
      <c r="G257" s="31">
        <v>0</v>
      </c>
      <c r="H257" s="31">
        <v>45966</v>
      </c>
      <c r="I257" s="32">
        <v>0</v>
      </c>
      <c r="J257" s="31">
        <v>0</v>
      </c>
    </row>
    <row r="258" spans="1:10" x14ac:dyDescent="0.25">
      <c r="A258" s="35" t="s">
        <v>286</v>
      </c>
      <c r="B258" s="31">
        <v>-1</v>
      </c>
      <c r="C258" s="31">
        <v>3</v>
      </c>
      <c r="D258" s="31">
        <v>7</v>
      </c>
      <c r="E258" s="31">
        <v>0</v>
      </c>
      <c r="F258" s="31">
        <v>0</v>
      </c>
      <c r="G258" s="31">
        <v>0</v>
      </c>
      <c r="H258" s="31">
        <v>0</v>
      </c>
      <c r="I258" s="32">
        <v>0</v>
      </c>
      <c r="J258" s="31">
        <v>0</v>
      </c>
    </row>
    <row r="259" spans="1:10" x14ac:dyDescent="0.25">
      <c r="A259" s="35" t="s">
        <v>128</v>
      </c>
      <c r="B259" s="31">
        <v>5</v>
      </c>
      <c r="C259" s="31">
        <v>12</v>
      </c>
      <c r="D259" s="31">
        <v>2</v>
      </c>
      <c r="E259" s="31">
        <v>45959</v>
      </c>
      <c r="F259" s="31">
        <v>0</v>
      </c>
      <c r="G259" s="31">
        <v>0</v>
      </c>
      <c r="H259" s="31">
        <v>0</v>
      </c>
      <c r="I259" s="32">
        <v>0</v>
      </c>
      <c r="J259" s="31">
        <v>0</v>
      </c>
    </row>
    <row r="260" spans="1:10" x14ac:dyDescent="0.25">
      <c r="A260" s="35" t="s">
        <v>288</v>
      </c>
      <c r="B260" s="31">
        <v>4</v>
      </c>
      <c r="C260" s="31">
        <v>6</v>
      </c>
      <c r="D260" s="31">
        <v>2</v>
      </c>
      <c r="E260" s="31">
        <v>0</v>
      </c>
      <c r="F260" s="31">
        <v>0</v>
      </c>
      <c r="G260" s="31">
        <v>0</v>
      </c>
      <c r="H260" s="31">
        <v>45992</v>
      </c>
      <c r="I260" s="32">
        <v>0</v>
      </c>
      <c r="J260" s="31">
        <v>0</v>
      </c>
    </row>
    <row r="261" spans="1:10" x14ac:dyDescent="0.25">
      <c r="A261" s="35" t="s">
        <v>210</v>
      </c>
      <c r="B261" s="31">
        <v>6</v>
      </c>
      <c r="C261" s="31">
        <v>9</v>
      </c>
      <c r="D261" s="31">
        <v>2</v>
      </c>
      <c r="E261" s="31">
        <v>0</v>
      </c>
      <c r="F261" s="31">
        <v>0</v>
      </c>
      <c r="G261" s="31">
        <v>0</v>
      </c>
      <c r="H261" s="31">
        <v>45978</v>
      </c>
      <c r="I261" s="32">
        <v>0</v>
      </c>
      <c r="J261" s="31">
        <v>0</v>
      </c>
    </row>
    <row r="262" spans="1:10" x14ac:dyDescent="0.25">
      <c r="A262" s="35" t="s">
        <v>497</v>
      </c>
      <c r="B262" s="31">
        <v>-1</v>
      </c>
      <c r="C262" s="31">
        <v>9</v>
      </c>
      <c r="D262" s="31">
        <v>3</v>
      </c>
      <c r="E262" s="31">
        <v>0</v>
      </c>
      <c r="F262" s="31">
        <v>0</v>
      </c>
      <c r="G262" s="31">
        <v>0</v>
      </c>
      <c r="H262" s="31">
        <v>45958</v>
      </c>
      <c r="I262" s="32">
        <v>0</v>
      </c>
      <c r="J262" s="31">
        <v>0</v>
      </c>
    </row>
    <row r="263" spans="1:10" x14ac:dyDescent="0.25">
      <c r="A263" s="35" t="s">
        <v>211</v>
      </c>
      <c r="B263" s="31">
        <v>-1</v>
      </c>
      <c r="C263" s="31">
        <v>9</v>
      </c>
      <c r="D263" s="31">
        <v>4</v>
      </c>
      <c r="E263" s="31">
        <v>45958</v>
      </c>
      <c r="F263" s="31">
        <v>45959</v>
      </c>
      <c r="G263" s="31">
        <v>0</v>
      </c>
      <c r="H263" s="31">
        <v>0</v>
      </c>
      <c r="I263" s="32">
        <v>0</v>
      </c>
      <c r="J263" s="31">
        <v>0</v>
      </c>
    </row>
    <row r="264" spans="1:10" x14ac:dyDescent="0.25">
      <c r="A264" s="35" t="s">
        <v>289</v>
      </c>
      <c r="B264" s="31">
        <v>4</v>
      </c>
      <c r="C264" s="31">
        <v>6</v>
      </c>
      <c r="D264" s="31">
        <v>2</v>
      </c>
      <c r="E264" s="31">
        <v>46038</v>
      </c>
      <c r="F264" s="31">
        <v>0</v>
      </c>
      <c r="G264" s="31">
        <v>0</v>
      </c>
      <c r="H264" s="31">
        <v>0</v>
      </c>
      <c r="I264" s="32">
        <v>0</v>
      </c>
      <c r="J264" s="31">
        <v>0</v>
      </c>
    </row>
    <row r="265" spans="1:10" x14ac:dyDescent="0.25">
      <c r="A265" s="35" t="s">
        <v>129</v>
      </c>
      <c r="B265" s="31">
        <v>5</v>
      </c>
      <c r="C265" s="31">
        <v>12</v>
      </c>
      <c r="D265" s="31">
        <v>2</v>
      </c>
      <c r="E265" s="31">
        <v>0</v>
      </c>
      <c r="F265" s="31">
        <v>0</v>
      </c>
      <c r="G265" s="31">
        <v>0</v>
      </c>
      <c r="H265" s="31">
        <v>45964</v>
      </c>
      <c r="I265" s="32">
        <v>0</v>
      </c>
      <c r="J265" s="31">
        <v>0</v>
      </c>
    </row>
    <row r="266" spans="1:10" x14ac:dyDescent="0.25">
      <c r="A266" s="35" t="s">
        <v>73</v>
      </c>
      <c r="B266" s="31">
        <v>-1</v>
      </c>
      <c r="C266" s="31">
        <v>6</v>
      </c>
      <c r="D266" s="31">
        <v>2</v>
      </c>
      <c r="E266" s="31">
        <v>0</v>
      </c>
      <c r="F266" s="31">
        <v>0</v>
      </c>
      <c r="G266" s="31">
        <v>0</v>
      </c>
      <c r="H266" s="31">
        <v>45958</v>
      </c>
      <c r="I266" s="32">
        <v>0</v>
      </c>
      <c r="J266" s="31">
        <v>0</v>
      </c>
    </row>
    <row r="267" spans="1:10" x14ac:dyDescent="0.25">
      <c r="A267" s="35" t="s">
        <v>812</v>
      </c>
      <c r="B267" s="31">
        <v>1</v>
      </c>
      <c r="C267" s="31">
        <v>9</v>
      </c>
      <c r="D267" s="31">
        <v>2</v>
      </c>
      <c r="E267" s="31">
        <v>46063</v>
      </c>
      <c r="F267" s="31">
        <v>45965</v>
      </c>
      <c r="G267" s="31">
        <v>0</v>
      </c>
      <c r="H267" s="31">
        <v>0</v>
      </c>
      <c r="I267" s="32">
        <v>0</v>
      </c>
      <c r="J267" s="31">
        <v>0</v>
      </c>
    </row>
    <row r="268" spans="1:10" x14ac:dyDescent="0.25">
      <c r="A268" s="35" t="s">
        <v>81</v>
      </c>
      <c r="B268" s="31">
        <v>-1</v>
      </c>
      <c r="C268" s="31">
        <v>6</v>
      </c>
      <c r="D268" s="31">
        <v>6</v>
      </c>
      <c r="E268" s="31">
        <v>0</v>
      </c>
      <c r="F268" s="31">
        <v>0</v>
      </c>
      <c r="G268" s="31">
        <v>45999</v>
      </c>
      <c r="H268" s="31">
        <v>45964</v>
      </c>
      <c r="I268" s="32">
        <v>0</v>
      </c>
      <c r="J268" s="31">
        <v>46029</v>
      </c>
    </row>
    <row r="269" spans="1:10" x14ac:dyDescent="0.25">
      <c r="A269" s="35" t="s">
        <v>395</v>
      </c>
      <c r="B269" s="31">
        <v>3</v>
      </c>
      <c r="C269" s="31">
        <v>3</v>
      </c>
      <c r="D269" s="31">
        <v>2</v>
      </c>
      <c r="E269" s="31">
        <v>0</v>
      </c>
      <c r="F269" s="31">
        <v>0</v>
      </c>
      <c r="G269" s="31">
        <v>0</v>
      </c>
      <c r="H269" s="31">
        <v>45958</v>
      </c>
      <c r="I269" s="32">
        <v>0</v>
      </c>
      <c r="J269" s="31">
        <v>46021</v>
      </c>
    </row>
    <row r="270" spans="1:10" x14ac:dyDescent="0.25">
      <c r="A270" s="35" t="s">
        <v>293</v>
      </c>
      <c r="B270" s="31">
        <v>-1</v>
      </c>
      <c r="C270" s="31">
        <v>9</v>
      </c>
      <c r="D270" s="31">
        <v>4</v>
      </c>
      <c r="E270" s="31">
        <v>0</v>
      </c>
      <c r="F270" s="31">
        <v>0</v>
      </c>
      <c r="G270" s="31">
        <v>46027</v>
      </c>
      <c r="H270" s="31">
        <v>46027</v>
      </c>
      <c r="I270" s="32">
        <v>0</v>
      </c>
      <c r="J270" s="31">
        <v>0</v>
      </c>
    </row>
    <row r="271" spans="1:10" x14ac:dyDescent="0.25">
      <c r="A271" s="35" t="s">
        <v>215</v>
      </c>
      <c r="B271" s="31">
        <v>2</v>
      </c>
      <c r="C271" s="31">
        <v>9</v>
      </c>
      <c r="D271" s="31">
        <v>2</v>
      </c>
      <c r="E271" s="31">
        <v>45995</v>
      </c>
      <c r="F271" s="31">
        <v>0</v>
      </c>
      <c r="G271" s="31">
        <v>0</v>
      </c>
      <c r="H271" s="31">
        <v>0</v>
      </c>
      <c r="I271" s="32">
        <v>0</v>
      </c>
      <c r="J271" s="31">
        <v>0</v>
      </c>
    </row>
    <row r="272" spans="1:10" x14ac:dyDescent="0.25">
      <c r="A272" s="35" t="s">
        <v>407</v>
      </c>
      <c r="B272" s="31">
        <v>1</v>
      </c>
      <c r="C272" s="31">
        <v>6</v>
      </c>
      <c r="D272" s="31">
        <v>2</v>
      </c>
      <c r="E272" s="31">
        <v>45973</v>
      </c>
      <c r="F272" s="31">
        <v>0</v>
      </c>
      <c r="G272" s="31">
        <v>0</v>
      </c>
      <c r="H272" s="31">
        <v>0</v>
      </c>
      <c r="I272" s="32">
        <v>0</v>
      </c>
      <c r="J272" s="31">
        <v>0</v>
      </c>
    </row>
    <row r="273" spans="1:10" x14ac:dyDescent="0.25">
      <c r="A273" s="35" t="s">
        <v>216</v>
      </c>
      <c r="B273" s="31">
        <v>5</v>
      </c>
      <c r="C273" s="31">
        <v>12</v>
      </c>
      <c r="D273" s="31">
        <v>4</v>
      </c>
      <c r="E273" s="31">
        <v>46030</v>
      </c>
      <c r="F273" s="31">
        <v>0</v>
      </c>
      <c r="G273" s="31">
        <v>0</v>
      </c>
      <c r="H273" s="31">
        <v>0</v>
      </c>
      <c r="I273" s="32">
        <v>0</v>
      </c>
      <c r="J273" s="31">
        <v>0</v>
      </c>
    </row>
    <row r="274" spans="1:10" x14ac:dyDescent="0.25">
      <c r="A274" s="35" t="s">
        <v>298</v>
      </c>
      <c r="B274" s="31">
        <v>5</v>
      </c>
      <c r="C274" s="31">
        <v>12</v>
      </c>
      <c r="D274" s="31">
        <v>2</v>
      </c>
      <c r="E274" s="31">
        <v>46058</v>
      </c>
      <c r="F274" s="31">
        <v>0</v>
      </c>
      <c r="G274" s="31">
        <v>0</v>
      </c>
      <c r="H274" s="31">
        <v>45958</v>
      </c>
      <c r="I274" s="32">
        <v>0</v>
      </c>
      <c r="J274" s="31">
        <v>0</v>
      </c>
    </row>
    <row r="275" spans="1:10" x14ac:dyDescent="0.25">
      <c r="A275" s="35" t="s">
        <v>217</v>
      </c>
      <c r="B275" s="31">
        <v>2</v>
      </c>
      <c r="C275" s="31">
        <v>9</v>
      </c>
      <c r="D275" s="31">
        <v>2</v>
      </c>
      <c r="E275" s="31">
        <v>45995</v>
      </c>
      <c r="F275" s="31">
        <v>0</v>
      </c>
      <c r="G275" s="31">
        <v>0</v>
      </c>
      <c r="H275" s="31">
        <v>45958</v>
      </c>
      <c r="I275" s="32">
        <v>0</v>
      </c>
      <c r="J275" s="31">
        <v>0</v>
      </c>
    </row>
    <row r="276" spans="1:10" x14ac:dyDescent="0.25">
      <c r="A276" s="35" t="s">
        <v>301</v>
      </c>
      <c r="B276" s="31">
        <v>-1</v>
      </c>
      <c r="C276" s="31">
        <v>6</v>
      </c>
      <c r="D276" s="31">
        <v>6</v>
      </c>
      <c r="E276" s="31">
        <v>0</v>
      </c>
      <c r="F276" s="31">
        <v>0</v>
      </c>
      <c r="G276" s="31">
        <v>0</v>
      </c>
      <c r="H276" s="31">
        <v>45958</v>
      </c>
      <c r="I276" s="32">
        <v>0</v>
      </c>
      <c r="J276" s="31">
        <v>0</v>
      </c>
    </row>
    <row r="277" spans="1:10" x14ac:dyDescent="0.25">
      <c r="A277" s="35" t="s">
        <v>103</v>
      </c>
      <c r="B277" s="31">
        <v>-1</v>
      </c>
      <c r="C277" s="31">
        <v>9</v>
      </c>
      <c r="D277" s="31">
        <v>7</v>
      </c>
      <c r="E277" s="31">
        <v>0</v>
      </c>
      <c r="F277" s="31">
        <v>0</v>
      </c>
      <c r="G277" s="31">
        <v>0</v>
      </c>
      <c r="H277" s="31">
        <v>0</v>
      </c>
      <c r="I277" s="32">
        <v>0</v>
      </c>
      <c r="J277" s="31">
        <v>0</v>
      </c>
    </row>
    <row r="278" spans="1:10" x14ac:dyDescent="0.25">
      <c r="A278" s="35" t="s">
        <v>71</v>
      </c>
      <c r="B278" s="31">
        <v>-1</v>
      </c>
      <c r="C278" s="31">
        <v>6</v>
      </c>
      <c r="D278" s="31">
        <v>4</v>
      </c>
      <c r="E278" s="31">
        <v>0</v>
      </c>
      <c r="F278" s="31">
        <v>0</v>
      </c>
      <c r="G278" s="31">
        <v>0</v>
      </c>
      <c r="H278" s="31">
        <v>45958</v>
      </c>
      <c r="I278" s="32">
        <v>0</v>
      </c>
      <c r="J278" s="31">
        <v>0</v>
      </c>
    </row>
    <row r="279" spans="1:10" x14ac:dyDescent="0.25">
      <c r="A279" s="35" t="s">
        <v>219</v>
      </c>
      <c r="B279" s="31">
        <v>-1</v>
      </c>
      <c r="C279" s="31">
        <v>9</v>
      </c>
      <c r="D279" s="31">
        <v>6</v>
      </c>
      <c r="E279" s="31">
        <v>46031</v>
      </c>
      <c r="F279" s="31">
        <v>0</v>
      </c>
      <c r="G279" s="31">
        <v>0</v>
      </c>
      <c r="H279" s="31">
        <v>0</v>
      </c>
      <c r="I279" s="32">
        <v>0</v>
      </c>
      <c r="J279" s="31">
        <v>0</v>
      </c>
    </row>
    <row r="280" spans="1:10" x14ac:dyDescent="0.25">
      <c r="A280" s="35" t="s">
        <v>303</v>
      </c>
      <c r="B280" s="31">
        <v>2</v>
      </c>
      <c r="C280" s="31">
        <v>12</v>
      </c>
      <c r="D280" s="31">
        <v>2</v>
      </c>
      <c r="E280" s="31">
        <v>46037</v>
      </c>
      <c r="F280" s="31">
        <v>46031</v>
      </c>
      <c r="G280" s="31">
        <v>0</v>
      </c>
      <c r="H280" s="31">
        <v>0</v>
      </c>
      <c r="I280" s="32">
        <v>0</v>
      </c>
      <c r="J280" s="31">
        <v>0</v>
      </c>
    </row>
    <row r="281" spans="1:10" x14ac:dyDescent="0.25">
      <c r="A281" s="35" t="s">
        <v>220</v>
      </c>
      <c r="B281" s="31">
        <v>4</v>
      </c>
      <c r="C281" s="31">
        <v>12</v>
      </c>
      <c r="D281" s="31">
        <v>2</v>
      </c>
      <c r="E281" s="31">
        <v>46036</v>
      </c>
      <c r="F281" s="31">
        <v>0</v>
      </c>
      <c r="G281" s="31">
        <v>0</v>
      </c>
      <c r="H281" s="31">
        <v>0</v>
      </c>
      <c r="I281" s="32">
        <v>0</v>
      </c>
      <c r="J281" s="31">
        <v>0</v>
      </c>
    </row>
    <row r="282" spans="1:10" x14ac:dyDescent="0.25">
      <c r="A282" s="35" t="s">
        <v>305</v>
      </c>
      <c r="B282" s="31">
        <v>-1</v>
      </c>
      <c r="C282" s="31">
        <v>9</v>
      </c>
      <c r="D282" s="31">
        <v>6</v>
      </c>
      <c r="E282" s="31">
        <v>0</v>
      </c>
      <c r="F282" s="31">
        <v>0</v>
      </c>
      <c r="G282" s="31">
        <v>46014</v>
      </c>
      <c r="H282" s="31">
        <v>46014</v>
      </c>
      <c r="I282" s="32">
        <v>0</v>
      </c>
      <c r="J282" s="31">
        <v>0</v>
      </c>
    </row>
    <row r="283" spans="1:10" x14ac:dyDescent="0.25">
      <c r="A283" s="35" t="s">
        <v>221</v>
      </c>
      <c r="B283" s="31">
        <v>-1</v>
      </c>
      <c r="C283" s="31">
        <v>6</v>
      </c>
      <c r="D283" s="31">
        <v>6</v>
      </c>
      <c r="E283" s="31">
        <v>46002</v>
      </c>
      <c r="F283" s="31">
        <v>0</v>
      </c>
      <c r="G283" s="31">
        <v>0</v>
      </c>
      <c r="H283" s="31">
        <v>0</v>
      </c>
      <c r="I283" s="32">
        <v>0</v>
      </c>
      <c r="J283" s="31">
        <v>0</v>
      </c>
    </row>
    <row r="284" spans="1:10" x14ac:dyDescent="0.25">
      <c r="A284" s="35" t="s">
        <v>306</v>
      </c>
      <c r="B284" s="31">
        <v>-1</v>
      </c>
      <c r="C284" s="31">
        <v>12</v>
      </c>
      <c r="D284" s="31">
        <v>9</v>
      </c>
      <c r="E284" s="31">
        <v>0</v>
      </c>
      <c r="F284" s="31">
        <v>0</v>
      </c>
      <c r="G284" s="31">
        <v>46058</v>
      </c>
      <c r="H284" s="31">
        <v>46059</v>
      </c>
      <c r="I284" s="32">
        <v>0</v>
      </c>
      <c r="J284" s="31">
        <v>0</v>
      </c>
    </row>
    <row r="285" spans="1:10" x14ac:dyDescent="0.25">
      <c r="A285" s="35" t="s">
        <v>419</v>
      </c>
      <c r="B285" s="31">
        <v>0</v>
      </c>
      <c r="C285" s="31">
        <v>6</v>
      </c>
      <c r="D285" s="31">
        <v>2</v>
      </c>
      <c r="E285" s="31">
        <v>46027</v>
      </c>
      <c r="F285" s="31">
        <v>0</v>
      </c>
      <c r="G285" s="31">
        <v>0</v>
      </c>
      <c r="H285" s="31">
        <v>45958</v>
      </c>
      <c r="I285" s="32">
        <v>0</v>
      </c>
      <c r="J285" s="31">
        <v>0</v>
      </c>
    </row>
    <row r="286" spans="1:10" x14ac:dyDescent="0.25">
      <c r="A286" s="35" t="s">
        <v>341</v>
      </c>
      <c r="B286" s="31">
        <v>-1</v>
      </c>
      <c r="C286" s="31">
        <v>6</v>
      </c>
      <c r="D286" s="31">
        <v>9</v>
      </c>
      <c r="E286" s="31">
        <v>0</v>
      </c>
      <c r="F286" s="31">
        <v>0</v>
      </c>
      <c r="G286" s="31">
        <v>46059</v>
      </c>
      <c r="H286" s="31">
        <v>46058</v>
      </c>
      <c r="I286" s="32">
        <v>0</v>
      </c>
      <c r="J286" s="31">
        <v>0</v>
      </c>
    </row>
    <row r="287" spans="1:10" x14ac:dyDescent="0.25">
      <c r="A287" s="35" t="s">
        <v>223</v>
      </c>
      <c r="B287" s="31">
        <v>6</v>
      </c>
      <c r="C287" s="31">
        <v>9</v>
      </c>
      <c r="D287" s="31">
        <v>2</v>
      </c>
      <c r="E287" s="31">
        <v>46055</v>
      </c>
      <c r="F287" s="31">
        <v>0</v>
      </c>
      <c r="G287" s="31">
        <v>0</v>
      </c>
      <c r="H287" s="31">
        <v>45959</v>
      </c>
      <c r="I287" s="32">
        <v>0</v>
      </c>
      <c r="J287" s="31">
        <v>0</v>
      </c>
    </row>
    <row r="288" spans="1:10" x14ac:dyDescent="0.25">
      <c r="A288" s="35" t="s">
        <v>380</v>
      </c>
      <c r="B288" s="31">
        <v>4</v>
      </c>
      <c r="C288" s="31">
        <v>9</v>
      </c>
      <c r="D288" s="31">
        <v>2</v>
      </c>
      <c r="E288" s="31">
        <v>0</v>
      </c>
      <c r="F288" s="31">
        <v>0</v>
      </c>
      <c r="G288" s="31">
        <v>46001</v>
      </c>
      <c r="H288" s="31">
        <v>45996</v>
      </c>
      <c r="I288" s="32">
        <v>0</v>
      </c>
      <c r="J288" s="31">
        <v>46030</v>
      </c>
    </row>
    <row r="289" spans="1:10" x14ac:dyDescent="0.25">
      <c r="A289" s="35" t="s">
        <v>224</v>
      </c>
      <c r="B289" s="31">
        <v>5</v>
      </c>
      <c r="C289" s="31">
        <v>6</v>
      </c>
      <c r="D289" s="31">
        <v>2</v>
      </c>
      <c r="E289" s="31">
        <v>0</v>
      </c>
      <c r="F289" s="31">
        <v>0</v>
      </c>
      <c r="G289" s="31">
        <v>0</v>
      </c>
      <c r="H289" s="31">
        <v>45959</v>
      </c>
      <c r="I289" s="32">
        <v>0</v>
      </c>
      <c r="J289" s="31">
        <v>0</v>
      </c>
    </row>
    <row r="290" spans="1:10" x14ac:dyDescent="0.25">
      <c r="A290" s="35" t="s">
        <v>332</v>
      </c>
      <c r="B290" s="31">
        <v>-1</v>
      </c>
      <c r="C290" s="31">
        <v>6</v>
      </c>
      <c r="D290" s="31">
        <v>9</v>
      </c>
      <c r="E290" s="31">
        <v>0</v>
      </c>
      <c r="F290" s="31">
        <v>0</v>
      </c>
      <c r="G290" s="31">
        <v>46057</v>
      </c>
      <c r="H290" s="31">
        <v>46059</v>
      </c>
      <c r="I290" s="32">
        <v>0</v>
      </c>
      <c r="J290" s="31">
        <v>0</v>
      </c>
    </row>
    <row r="291" spans="1:10" x14ac:dyDescent="0.25">
      <c r="A291" s="35" t="s">
        <v>225</v>
      </c>
      <c r="B291" s="31">
        <v>6</v>
      </c>
      <c r="C291" s="31">
        <v>12</v>
      </c>
      <c r="D291" s="31">
        <v>2</v>
      </c>
      <c r="E291" s="31">
        <v>45995</v>
      </c>
      <c r="F291" s="31">
        <v>0</v>
      </c>
      <c r="G291" s="31">
        <v>0</v>
      </c>
      <c r="H291" s="31">
        <v>45958</v>
      </c>
      <c r="I291" s="32">
        <v>0</v>
      </c>
      <c r="J291" s="31">
        <v>0</v>
      </c>
    </row>
    <row r="292" spans="1:10" x14ac:dyDescent="0.25">
      <c r="A292" s="35" t="s">
        <v>335</v>
      </c>
      <c r="B292" s="31">
        <v>-1</v>
      </c>
      <c r="C292" s="31">
        <v>3</v>
      </c>
      <c r="D292" s="31">
        <v>7</v>
      </c>
      <c r="E292" s="31">
        <v>0</v>
      </c>
      <c r="F292" s="31">
        <v>0</v>
      </c>
      <c r="G292" s="31">
        <v>0</v>
      </c>
      <c r="H292" s="31">
        <v>46059</v>
      </c>
      <c r="I292" s="32">
        <v>0</v>
      </c>
      <c r="J292" s="31">
        <v>0</v>
      </c>
    </row>
    <row r="293" spans="1:10" x14ac:dyDescent="0.25">
      <c r="A293" s="35" t="s">
        <v>226</v>
      </c>
      <c r="B293" s="31">
        <v>-1</v>
      </c>
      <c r="C293" s="31">
        <v>12</v>
      </c>
      <c r="D293" s="31">
        <v>4</v>
      </c>
      <c r="E293" s="31">
        <v>45958</v>
      </c>
      <c r="F293" s="31">
        <v>45958</v>
      </c>
      <c r="G293" s="31">
        <v>0</v>
      </c>
      <c r="H293" s="31">
        <v>0</v>
      </c>
      <c r="I293" s="32">
        <v>0</v>
      </c>
      <c r="J293" s="31">
        <v>0</v>
      </c>
    </row>
    <row r="294" spans="1:10" x14ac:dyDescent="0.25">
      <c r="A294" s="35" t="s">
        <v>314</v>
      </c>
      <c r="B294" s="31">
        <v>4</v>
      </c>
      <c r="C294" s="31">
        <v>6</v>
      </c>
      <c r="D294" s="31">
        <v>2</v>
      </c>
      <c r="E294" s="31">
        <v>46034</v>
      </c>
      <c r="F294" s="31">
        <v>0</v>
      </c>
      <c r="G294" s="31">
        <v>0</v>
      </c>
      <c r="H294" s="31">
        <v>45958</v>
      </c>
      <c r="I294" s="32">
        <v>0</v>
      </c>
      <c r="J294" s="31">
        <v>0</v>
      </c>
    </row>
    <row r="295" spans="1:10" x14ac:dyDescent="0.25">
      <c r="A295" s="35" t="s">
        <v>227</v>
      </c>
      <c r="B295" s="31">
        <v>5</v>
      </c>
      <c r="C295" s="31">
        <v>9</v>
      </c>
      <c r="D295" s="31">
        <v>2</v>
      </c>
      <c r="E295" s="31">
        <v>46063</v>
      </c>
      <c r="F295" s="31">
        <v>46044</v>
      </c>
      <c r="G295" s="31">
        <v>0</v>
      </c>
      <c r="H295" s="31">
        <v>0</v>
      </c>
      <c r="I295" s="32">
        <v>0</v>
      </c>
      <c r="J295" s="31">
        <v>0</v>
      </c>
    </row>
    <row r="296" spans="1:10" x14ac:dyDescent="0.25">
      <c r="A296" s="35" t="s">
        <v>317</v>
      </c>
      <c r="B296" s="31">
        <v>4</v>
      </c>
      <c r="C296" s="31">
        <v>9</v>
      </c>
      <c r="D296" s="31">
        <v>2</v>
      </c>
      <c r="E296" s="31">
        <v>46035</v>
      </c>
      <c r="F296" s="31">
        <v>0</v>
      </c>
      <c r="G296" s="31">
        <v>0</v>
      </c>
      <c r="H296" s="31">
        <v>0</v>
      </c>
      <c r="I296" s="32">
        <v>0</v>
      </c>
      <c r="J296" s="31">
        <v>0</v>
      </c>
    </row>
    <row r="297" spans="1:10" x14ac:dyDescent="0.25">
      <c r="A297" s="35" t="s">
        <v>97</v>
      </c>
      <c r="B297" s="31">
        <v>-1</v>
      </c>
      <c r="C297" s="31">
        <v>9</v>
      </c>
      <c r="D297" s="31">
        <v>8</v>
      </c>
      <c r="E297" s="31">
        <v>0</v>
      </c>
      <c r="F297" s="31">
        <v>0</v>
      </c>
      <c r="G297" s="31">
        <v>45972</v>
      </c>
      <c r="H297" s="31">
        <v>45957</v>
      </c>
      <c r="I297" s="32">
        <v>0</v>
      </c>
      <c r="J297" s="31">
        <v>46055</v>
      </c>
    </row>
    <row r="298" spans="1:10" x14ac:dyDescent="0.25">
      <c r="A298" s="35" t="s">
        <v>319</v>
      </c>
      <c r="B298" s="31">
        <v>4</v>
      </c>
      <c r="C298" s="31">
        <v>6</v>
      </c>
      <c r="D298" s="31">
        <v>2</v>
      </c>
      <c r="E298" s="31">
        <v>45958</v>
      </c>
      <c r="F298" s="31">
        <v>46043</v>
      </c>
      <c r="G298" s="31">
        <v>0</v>
      </c>
      <c r="H298" s="31">
        <v>0</v>
      </c>
      <c r="I298" s="32">
        <v>0</v>
      </c>
      <c r="J298" s="31">
        <v>0</v>
      </c>
    </row>
    <row r="299" spans="1:10" x14ac:dyDescent="0.25">
      <c r="A299" s="35" t="s">
        <v>323</v>
      </c>
      <c r="B299" s="31">
        <v>6</v>
      </c>
      <c r="C299" s="31">
        <v>6</v>
      </c>
      <c r="D299" s="31">
        <v>2</v>
      </c>
      <c r="E299" s="31">
        <v>0</v>
      </c>
      <c r="F299" s="31">
        <v>0</v>
      </c>
      <c r="G299" s="31">
        <v>0</v>
      </c>
      <c r="H299" s="31">
        <v>0</v>
      </c>
      <c r="I299" s="32">
        <v>0</v>
      </c>
      <c r="J299" s="31">
        <v>0</v>
      </c>
    </row>
    <row r="300" spans="1:10" x14ac:dyDescent="0.25">
      <c r="A300" s="35" t="s">
        <v>321</v>
      </c>
      <c r="B300" s="31">
        <v>6</v>
      </c>
      <c r="C300" s="31">
        <v>9</v>
      </c>
      <c r="D300" s="31">
        <v>2</v>
      </c>
      <c r="E300" s="31">
        <v>46048</v>
      </c>
      <c r="F300" s="31">
        <v>0</v>
      </c>
      <c r="G300" s="31">
        <v>0</v>
      </c>
      <c r="H300" s="31">
        <v>45959</v>
      </c>
      <c r="I300" s="32">
        <v>0</v>
      </c>
      <c r="J300" s="31">
        <v>0</v>
      </c>
    </row>
    <row r="301" spans="1:10" x14ac:dyDescent="0.25">
      <c r="A301" s="35" t="s">
        <v>325</v>
      </c>
      <c r="B301" s="31">
        <v>-1</v>
      </c>
      <c r="C301" s="31">
        <v>9</v>
      </c>
      <c r="D301" s="31">
        <v>6</v>
      </c>
      <c r="E301" s="31">
        <v>46006</v>
      </c>
      <c r="F301" s="31">
        <v>0</v>
      </c>
      <c r="G301" s="31">
        <v>0</v>
      </c>
      <c r="H301" s="31">
        <v>0</v>
      </c>
      <c r="I301" s="32">
        <v>0</v>
      </c>
      <c r="J301" s="31">
        <v>0</v>
      </c>
    </row>
    <row r="302" spans="1:10" x14ac:dyDescent="0.25">
      <c r="A302" s="35" t="s">
        <v>421</v>
      </c>
      <c r="B302" s="31">
        <v>-1</v>
      </c>
      <c r="C302" s="31">
        <v>6</v>
      </c>
      <c r="D302" s="31">
        <v>2</v>
      </c>
      <c r="E302" s="31">
        <v>46063</v>
      </c>
      <c r="F302" s="31">
        <v>0</v>
      </c>
      <c r="G302" s="31">
        <v>0</v>
      </c>
      <c r="H302" s="31">
        <v>45957</v>
      </c>
      <c r="I302" s="32">
        <v>0</v>
      </c>
      <c r="J302" s="31">
        <v>0</v>
      </c>
    </row>
    <row r="303" spans="1:10" x14ac:dyDescent="0.25">
      <c r="A303" s="35" t="s">
        <v>328</v>
      </c>
      <c r="B303" s="31">
        <v>8</v>
      </c>
      <c r="C303" s="31">
        <v>6</v>
      </c>
      <c r="D303" s="31">
        <v>2</v>
      </c>
      <c r="E303" s="31">
        <v>46062</v>
      </c>
      <c r="F303" s="31">
        <v>0</v>
      </c>
      <c r="G303" s="31">
        <v>0</v>
      </c>
      <c r="H303" s="31">
        <v>45965</v>
      </c>
      <c r="I303" s="32">
        <v>0</v>
      </c>
      <c r="J303" s="31">
        <v>0</v>
      </c>
    </row>
    <row r="304" spans="1:10" x14ac:dyDescent="0.25">
      <c r="A304" s="35" t="s">
        <v>228</v>
      </c>
      <c r="B304" s="31">
        <v>8</v>
      </c>
      <c r="C304" s="31">
        <v>9</v>
      </c>
      <c r="D304" s="31">
        <v>2</v>
      </c>
      <c r="E304" s="31">
        <v>46062</v>
      </c>
      <c r="F304" s="31">
        <v>0</v>
      </c>
      <c r="G304" s="31">
        <v>0</v>
      </c>
      <c r="H304" s="31">
        <v>0</v>
      </c>
      <c r="I304" s="32">
        <v>0</v>
      </c>
      <c r="J304" s="31">
        <v>0</v>
      </c>
    </row>
    <row r="305" spans="1:10" x14ac:dyDescent="0.25">
      <c r="A305" s="35" t="s">
        <v>350</v>
      </c>
      <c r="B305" s="31">
        <v>4</v>
      </c>
      <c r="C305" s="31">
        <v>6</v>
      </c>
      <c r="D305" s="31">
        <v>2</v>
      </c>
      <c r="E305" s="31">
        <v>0</v>
      </c>
      <c r="F305" s="31">
        <v>0</v>
      </c>
      <c r="G305" s="31">
        <v>0</v>
      </c>
      <c r="H305" s="31">
        <v>46006</v>
      </c>
      <c r="I305" s="32">
        <v>0</v>
      </c>
      <c r="J305" s="31">
        <v>0</v>
      </c>
    </row>
    <row r="306" spans="1:10" x14ac:dyDescent="0.25">
      <c r="A306" s="35" t="s">
        <v>230</v>
      </c>
      <c r="B306" s="31">
        <v>1</v>
      </c>
      <c r="C306" s="31">
        <v>9</v>
      </c>
      <c r="D306" s="31">
        <v>2</v>
      </c>
      <c r="E306" s="31">
        <v>45987</v>
      </c>
      <c r="F306" s="31">
        <v>0</v>
      </c>
      <c r="G306" s="31">
        <v>0</v>
      </c>
      <c r="H306" s="31">
        <v>45958</v>
      </c>
      <c r="I306" s="32">
        <v>0</v>
      </c>
      <c r="J306" s="31">
        <v>0</v>
      </c>
    </row>
    <row r="307" spans="1:10" x14ac:dyDescent="0.25">
      <c r="A307" s="35" t="s">
        <v>337</v>
      </c>
      <c r="B307" s="31">
        <v>-1</v>
      </c>
      <c r="C307" s="31">
        <v>6</v>
      </c>
      <c r="D307" s="31">
        <v>9</v>
      </c>
      <c r="E307" s="31">
        <v>0</v>
      </c>
      <c r="F307" s="31">
        <v>0</v>
      </c>
      <c r="G307" s="31">
        <v>46059</v>
      </c>
      <c r="H307" s="31">
        <v>0</v>
      </c>
      <c r="I307" s="32">
        <v>0</v>
      </c>
      <c r="J307" s="31">
        <v>0</v>
      </c>
    </row>
    <row r="308" spans="1:10" x14ac:dyDescent="0.25">
      <c r="A308" s="35" t="s">
        <v>455</v>
      </c>
      <c r="B308" s="31">
        <v>-1</v>
      </c>
      <c r="C308" s="31">
        <v>3</v>
      </c>
      <c r="D308" s="31">
        <v>2</v>
      </c>
      <c r="E308" s="31">
        <v>0</v>
      </c>
      <c r="F308" s="31">
        <v>0</v>
      </c>
      <c r="G308" s="31">
        <v>45974</v>
      </c>
      <c r="H308" s="31">
        <v>45958</v>
      </c>
      <c r="I308" s="32">
        <v>0</v>
      </c>
      <c r="J308" s="31">
        <v>0</v>
      </c>
    </row>
    <row r="309" spans="1:10" x14ac:dyDescent="0.25">
      <c r="A309" s="35" t="s">
        <v>339</v>
      </c>
      <c r="B309" s="31">
        <v>-1</v>
      </c>
      <c r="C309" s="31">
        <v>3</v>
      </c>
      <c r="D309" s="31">
        <v>9</v>
      </c>
      <c r="E309" s="31">
        <v>0</v>
      </c>
      <c r="F309" s="31">
        <v>0</v>
      </c>
      <c r="G309" s="31">
        <v>46058</v>
      </c>
      <c r="H309" s="31">
        <v>0</v>
      </c>
      <c r="I309" s="32">
        <v>0</v>
      </c>
      <c r="J309" s="31">
        <v>0</v>
      </c>
    </row>
    <row r="310" spans="1:10" x14ac:dyDescent="0.25">
      <c r="A310" s="35" t="s">
        <v>457</v>
      </c>
      <c r="B310" s="31">
        <v>3</v>
      </c>
      <c r="C310" s="31">
        <v>6</v>
      </c>
      <c r="D310" s="31">
        <v>2</v>
      </c>
      <c r="E310" s="31">
        <v>0</v>
      </c>
      <c r="F310" s="31">
        <v>0</v>
      </c>
      <c r="G310" s="31">
        <v>46036</v>
      </c>
      <c r="H310" s="31">
        <v>45958</v>
      </c>
      <c r="I310" s="32">
        <v>0</v>
      </c>
      <c r="J310" s="31">
        <v>0</v>
      </c>
    </row>
    <row r="311" spans="1:10" x14ac:dyDescent="0.25">
      <c r="A311" s="35" t="s">
        <v>505</v>
      </c>
      <c r="B311" s="31">
        <v>3</v>
      </c>
      <c r="C311" s="31">
        <v>9</v>
      </c>
      <c r="D311" s="31">
        <v>2</v>
      </c>
      <c r="E311" s="31">
        <v>46051</v>
      </c>
      <c r="F311" s="31">
        <v>0</v>
      </c>
      <c r="G311" s="31">
        <v>0</v>
      </c>
      <c r="H311" s="31">
        <v>45958</v>
      </c>
      <c r="I311" s="32">
        <v>0</v>
      </c>
      <c r="J311" s="31">
        <v>0</v>
      </c>
    </row>
    <row r="312" spans="1:10" x14ac:dyDescent="0.25">
      <c r="A312" s="35" t="s">
        <v>232</v>
      </c>
      <c r="B312" s="31">
        <v>4</v>
      </c>
      <c r="C312" s="31">
        <v>6</v>
      </c>
      <c r="D312" s="31">
        <v>2</v>
      </c>
      <c r="E312" s="31">
        <v>46062</v>
      </c>
      <c r="F312" s="31">
        <v>0</v>
      </c>
      <c r="G312" s="31">
        <v>0</v>
      </c>
      <c r="H312" s="31">
        <v>0</v>
      </c>
      <c r="I312" s="32">
        <v>0</v>
      </c>
      <c r="J312" s="31">
        <v>0</v>
      </c>
    </row>
    <row r="313" spans="1:10" x14ac:dyDescent="0.25">
      <c r="A313" s="35" t="s">
        <v>806</v>
      </c>
      <c r="B313" s="31">
        <v>-1</v>
      </c>
      <c r="C313" s="31">
        <v>12</v>
      </c>
      <c r="D313" s="31">
        <v>2</v>
      </c>
      <c r="E313" s="31">
        <v>45959</v>
      </c>
      <c r="F313" s="31">
        <v>0</v>
      </c>
      <c r="G313" s="31">
        <v>0</v>
      </c>
      <c r="H313" s="31">
        <v>0</v>
      </c>
      <c r="I313" s="32">
        <v>0</v>
      </c>
      <c r="J313" s="31">
        <v>0</v>
      </c>
    </row>
    <row r="314" spans="1:10" x14ac:dyDescent="0.25">
      <c r="A314" s="35" t="s">
        <v>234</v>
      </c>
      <c r="B314" s="31">
        <v>5</v>
      </c>
      <c r="C314" s="31">
        <v>9</v>
      </c>
      <c r="D314" s="31">
        <v>2</v>
      </c>
      <c r="E314" s="31">
        <v>45994</v>
      </c>
      <c r="F314" s="31">
        <v>46000</v>
      </c>
      <c r="G314" s="31">
        <v>0</v>
      </c>
      <c r="H314" s="31">
        <v>0</v>
      </c>
      <c r="I314" s="32">
        <v>0</v>
      </c>
      <c r="J314" s="31">
        <v>0</v>
      </c>
    </row>
    <row r="315" spans="1:10" x14ac:dyDescent="0.25">
      <c r="A315" s="35" t="s">
        <v>808</v>
      </c>
      <c r="B315" s="31">
        <v>5</v>
      </c>
      <c r="C315" s="31">
        <v>0</v>
      </c>
      <c r="D315" s="31">
        <v>0</v>
      </c>
      <c r="E315" s="31">
        <v>0</v>
      </c>
      <c r="F315" s="31">
        <v>0</v>
      </c>
      <c r="G315" s="31">
        <v>0</v>
      </c>
      <c r="H315" s="31">
        <v>0</v>
      </c>
      <c r="I315" s="32">
        <v>0</v>
      </c>
      <c r="J315" s="31">
        <v>0</v>
      </c>
    </row>
    <row r="316" spans="1:10" x14ac:dyDescent="0.25">
      <c r="A316" s="35" t="s">
        <v>361</v>
      </c>
      <c r="B316" s="31">
        <v>-1</v>
      </c>
      <c r="C316" s="31">
        <v>9</v>
      </c>
      <c r="D316" s="31">
        <v>2</v>
      </c>
      <c r="E316" s="31">
        <v>0</v>
      </c>
      <c r="F316" s="31">
        <v>0</v>
      </c>
      <c r="G316" s="31">
        <v>0</v>
      </c>
      <c r="H316" s="31">
        <v>0</v>
      </c>
      <c r="I316" s="32">
        <v>0</v>
      </c>
      <c r="J316" s="31">
        <v>0</v>
      </c>
    </row>
    <row r="317" spans="1:10" x14ac:dyDescent="0.25">
      <c r="A317" s="35" t="s">
        <v>810</v>
      </c>
      <c r="B317" s="31">
        <v>5</v>
      </c>
      <c r="C317" s="31">
        <v>0</v>
      </c>
      <c r="D317" s="31">
        <v>0</v>
      </c>
      <c r="E317" s="31">
        <v>0</v>
      </c>
      <c r="F317" s="31">
        <v>0</v>
      </c>
      <c r="G317" s="31">
        <v>0</v>
      </c>
      <c r="H317" s="31">
        <v>0</v>
      </c>
      <c r="I317" s="32">
        <v>0</v>
      </c>
      <c r="J317" s="31">
        <v>0</v>
      </c>
    </row>
    <row r="318" spans="1:10" x14ac:dyDescent="0.25">
      <c r="A318" s="35" t="s">
        <v>235</v>
      </c>
      <c r="B318" s="31">
        <v>-1</v>
      </c>
      <c r="C318" s="31">
        <v>9</v>
      </c>
      <c r="D318" s="31">
        <v>4</v>
      </c>
      <c r="E318" s="31">
        <v>0</v>
      </c>
      <c r="F318" s="31">
        <v>0</v>
      </c>
      <c r="G318" s="31">
        <v>0</v>
      </c>
      <c r="H318" s="31">
        <v>45958</v>
      </c>
      <c r="I318" s="32">
        <v>0</v>
      </c>
      <c r="J318" s="31">
        <v>0</v>
      </c>
    </row>
    <row r="319" spans="1:10" x14ac:dyDescent="0.25">
      <c r="A319" s="35" t="s">
        <v>413</v>
      </c>
      <c r="B319" s="31">
        <v>2</v>
      </c>
      <c r="C319" s="31">
        <v>6</v>
      </c>
      <c r="D319" s="31">
        <v>2</v>
      </c>
      <c r="E319" s="31">
        <v>46034</v>
      </c>
      <c r="F319" s="31">
        <v>0</v>
      </c>
      <c r="G319" s="31">
        <v>0</v>
      </c>
      <c r="H319" s="31">
        <v>0</v>
      </c>
      <c r="I319" s="32">
        <v>0</v>
      </c>
      <c r="J319" s="31">
        <v>0</v>
      </c>
    </row>
    <row r="320" spans="1:10" x14ac:dyDescent="0.25">
      <c r="A320" s="35" t="s">
        <v>522</v>
      </c>
      <c r="B320" s="31">
        <v>5</v>
      </c>
      <c r="C320" s="31">
        <v>12</v>
      </c>
      <c r="D320" s="31">
        <v>4</v>
      </c>
      <c r="E320" s="31">
        <v>46001</v>
      </c>
      <c r="F320" s="31">
        <v>0</v>
      </c>
      <c r="G320" s="31">
        <v>0</v>
      </c>
      <c r="H320" s="31">
        <v>0</v>
      </c>
      <c r="I320" s="32">
        <v>0</v>
      </c>
      <c r="J320" s="31">
        <v>0</v>
      </c>
    </row>
    <row r="321" spans="1:10" x14ac:dyDescent="0.25">
      <c r="A321" s="35" t="s">
        <v>213</v>
      </c>
      <c r="B321" s="31">
        <v>2</v>
      </c>
      <c r="C321" s="31">
        <v>9</v>
      </c>
      <c r="D321" s="31">
        <v>2</v>
      </c>
      <c r="E321" s="31">
        <v>46029</v>
      </c>
      <c r="F321" s="31">
        <v>0</v>
      </c>
      <c r="G321" s="31">
        <v>0</v>
      </c>
      <c r="H321" s="31">
        <v>45958</v>
      </c>
      <c r="I321" s="32">
        <v>0</v>
      </c>
      <c r="J321" s="31">
        <v>0</v>
      </c>
    </row>
    <row r="322" spans="1:10" x14ac:dyDescent="0.25">
      <c r="A322" s="35" t="s">
        <v>214</v>
      </c>
      <c r="B322" s="31">
        <v>5</v>
      </c>
      <c r="C322" s="31">
        <v>12</v>
      </c>
      <c r="D322" s="31">
        <v>4</v>
      </c>
      <c r="E322" s="31">
        <v>46000</v>
      </c>
      <c r="F322" s="31">
        <v>0</v>
      </c>
      <c r="G322" s="31">
        <v>0</v>
      </c>
      <c r="H322" s="31">
        <v>0</v>
      </c>
      <c r="I322" s="32">
        <v>0</v>
      </c>
      <c r="J322" s="31">
        <v>0</v>
      </c>
    </row>
    <row r="323" spans="1:10" x14ac:dyDescent="0.25">
      <c r="A323" s="35" t="s">
        <v>548</v>
      </c>
      <c r="B323" s="31">
        <v>2.5517241379310347</v>
      </c>
      <c r="C323" s="31">
        <v>7.8808777429467085</v>
      </c>
      <c r="D323" s="31">
        <v>3.2821316614420062</v>
      </c>
      <c r="E323" s="31">
        <v>27404.341692789967</v>
      </c>
      <c r="F323" s="31">
        <v>11828.598746081505</v>
      </c>
      <c r="G323" s="31">
        <v>3750.1598746081504</v>
      </c>
      <c r="H323" s="31">
        <v>20032.978056426331</v>
      </c>
      <c r="I323" s="32">
        <v>8082.1880877742942</v>
      </c>
      <c r="J323" s="31">
        <v>1875.8683385579936</v>
      </c>
    </row>
    <row r="324" spans="1:10" x14ac:dyDescent="0.25">
      <c r="A324"/>
      <c r="B324"/>
      <c r="C324"/>
      <c r="D324"/>
      <c r="E324"/>
      <c r="F324"/>
      <c r="G324"/>
      <c r="H324"/>
      <c r="I324"/>
      <c r="J324"/>
    </row>
    <row r="325" spans="1:10" x14ac:dyDescent="0.25">
      <c r="A325"/>
      <c r="B325"/>
      <c r="C325"/>
      <c r="D325"/>
      <c r="E325"/>
      <c r="F325"/>
      <c r="G325"/>
      <c r="H325"/>
      <c r="I325"/>
      <c r="J325"/>
    </row>
    <row r="326" spans="1:10" x14ac:dyDescent="0.25">
      <c r="A326"/>
      <c r="B326"/>
      <c r="C326"/>
      <c r="D326"/>
      <c r="E326"/>
      <c r="F326"/>
      <c r="G326"/>
      <c r="H326"/>
      <c r="I326"/>
      <c r="J326"/>
    </row>
    <row r="327" spans="1:10" x14ac:dyDescent="0.25">
      <c r="A327"/>
      <c r="B327"/>
      <c r="C327"/>
      <c r="D327"/>
      <c r="E327"/>
      <c r="F327"/>
      <c r="G327"/>
      <c r="H327"/>
      <c r="I327"/>
      <c r="J327"/>
    </row>
    <row r="328" spans="1:10" x14ac:dyDescent="0.25">
      <c r="A328"/>
      <c r="B328"/>
      <c r="C328"/>
      <c r="D328"/>
      <c r="E328"/>
      <c r="F328"/>
      <c r="G328"/>
      <c r="H328"/>
      <c r="I328"/>
      <c r="J328"/>
    </row>
    <row r="329" spans="1:10" x14ac:dyDescent="0.25">
      <c r="A329"/>
      <c r="B329"/>
      <c r="C329"/>
      <c r="D329"/>
      <c r="E329"/>
      <c r="F329"/>
      <c r="G329"/>
      <c r="H329"/>
      <c r="I329"/>
      <c r="J329"/>
    </row>
    <row r="330" spans="1:10" x14ac:dyDescent="0.25">
      <c r="A330"/>
      <c r="B330"/>
      <c r="C330"/>
      <c r="D330"/>
      <c r="E330"/>
      <c r="F330"/>
      <c r="G330"/>
      <c r="H330"/>
      <c r="I330"/>
      <c r="J330"/>
    </row>
    <row r="331" spans="1:10" x14ac:dyDescent="0.25">
      <c r="A331"/>
      <c r="B331"/>
      <c r="C331"/>
      <c r="D331"/>
      <c r="E331"/>
      <c r="F331"/>
      <c r="G331"/>
      <c r="H331"/>
      <c r="I331"/>
      <c r="J331"/>
    </row>
    <row r="332" spans="1:10" x14ac:dyDescent="0.25">
      <c r="A332"/>
      <c r="B332"/>
      <c r="C332"/>
      <c r="D332"/>
      <c r="E332"/>
      <c r="F332"/>
      <c r="G332"/>
      <c r="H332"/>
      <c r="I332"/>
      <c r="J332"/>
    </row>
    <row r="333" spans="1:10" x14ac:dyDescent="0.25">
      <c r="A333"/>
      <c r="B333"/>
      <c r="C333"/>
      <c r="D333"/>
      <c r="E333"/>
      <c r="F333"/>
      <c r="G333"/>
      <c r="H333"/>
      <c r="I333"/>
      <c r="J333"/>
    </row>
    <row r="334" spans="1:10" x14ac:dyDescent="0.25">
      <c r="A334"/>
      <c r="B334"/>
      <c r="C334"/>
      <c r="D334"/>
      <c r="E334"/>
      <c r="F334"/>
      <c r="G334"/>
      <c r="H334"/>
      <c r="I334"/>
      <c r="J334"/>
    </row>
    <row r="335" spans="1:10" x14ac:dyDescent="0.25">
      <c r="A335"/>
      <c r="B335"/>
      <c r="C335"/>
      <c r="D335"/>
      <c r="E335"/>
      <c r="F335"/>
      <c r="G335"/>
      <c r="H335"/>
      <c r="I335"/>
      <c r="J335"/>
    </row>
    <row r="336" spans="1:10" x14ac:dyDescent="0.25">
      <c r="A336"/>
      <c r="B336"/>
      <c r="C336"/>
      <c r="D336"/>
      <c r="E336"/>
      <c r="F336"/>
      <c r="G336"/>
      <c r="H336"/>
      <c r="I336"/>
      <c r="J336"/>
    </row>
    <row r="337" spans="1:10" x14ac:dyDescent="0.25">
      <c r="A337"/>
      <c r="B337"/>
      <c r="C337"/>
      <c r="D337"/>
      <c r="E337"/>
      <c r="F337"/>
      <c r="G337"/>
      <c r="H337"/>
      <c r="I337"/>
      <c r="J337"/>
    </row>
    <row r="338" spans="1:10" x14ac:dyDescent="0.25">
      <c r="A338"/>
      <c r="B338"/>
      <c r="C338"/>
      <c r="D338"/>
      <c r="E338"/>
      <c r="F338"/>
      <c r="G338"/>
      <c r="H338"/>
      <c r="I338"/>
      <c r="J338"/>
    </row>
    <row r="339" spans="1:10" x14ac:dyDescent="0.25">
      <c r="A339"/>
      <c r="B339"/>
      <c r="C339"/>
      <c r="D339"/>
      <c r="E339"/>
      <c r="F339"/>
      <c r="G339"/>
      <c r="H339"/>
      <c r="I339"/>
      <c r="J339"/>
    </row>
    <row r="340" spans="1:10" x14ac:dyDescent="0.25">
      <c r="A340"/>
      <c r="B340"/>
      <c r="C340"/>
      <c r="D340"/>
      <c r="E340"/>
      <c r="F340"/>
      <c r="G340"/>
      <c r="H340"/>
      <c r="I340"/>
      <c r="J340"/>
    </row>
    <row r="341" spans="1:10" x14ac:dyDescent="0.25">
      <c r="A341"/>
      <c r="B341"/>
      <c r="C341"/>
      <c r="D341"/>
      <c r="E341"/>
      <c r="F341"/>
      <c r="G341"/>
      <c r="H341"/>
      <c r="I341"/>
      <c r="J341"/>
    </row>
    <row r="342" spans="1:10" x14ac:dyDescent="0.25">
      <c r="A342"/>
      <c r="B342"/>
      <c r="C342"/>
      <c r="D342"/>
      <c r="E342"/>
      <c r="F342"/>
      <c r="G342"/>
      <c r="H342"/>
      <c r="I342"/>
      <c r="J342"/>
    </row>
    <row r="343" spans="1:10" x14ac:dyDescent="0.25">
      <c r="A343"/>
      <c r="B343"/>
      <c r="C343"/>
      <c r="D343"/>
      <c r="E343"/>
      <c r="F343"/>
      <c r="G343"/>
      <c r="H343"/>
      <c r="I343"/>
      <c r="J343"/>
    </row>
    <row r="344" spans="1:10" x14ac:dyDescent="0.25">
      <c r="A344"/>
      <c r="B344"/>
      <c r="C344"/>
      <c r="D344"/>
      <c r="E344"/>
      <c r="F344"/>
      <c r="G344"/>
      <c r="H344"/>
      <c r="I344"/>
      <c r="J344"/>
    </row>
    <row r="345" spans="1:10" x14ac:dyDescent="0.25">
      <c r="A345"/>
      <c r="B345"/>
      <c r="C345"/>
      <c r="D345"/>
      <c r="E345"/>
      <c r="F345"/>
      <c r="G345"/>
      <c r="H345"/>
      <c r="I345"/>
      <c r="J345"/>
    </row>
    <row r="346" spans="1:10" x14ac:dyDescent="0.25">
      <c r="A346"/>
      <c r="B346"/>
      <c r="C346"/>
      <c r="D346"/>
      <c r="E346"/>
      <c r="F346"/>
      <c r="G346"/>
      <c r="H346"/>
      <c r="I346"/>
      <c r="J346"/>
    </row>
    <row r="347" spans="1:10" x14ac:dyDescent="0.25">
      <c r="A347"/>
      <c r="B347"/>
      <c r="C347"/>
      <c r="D347"/>
      <c r="E347"/>
      <c r="F347"/>
      <c r="G347"/>
      <c r="H347"/>
      <c r="I347"/>
      <c r="J347"/>
    </row>
    <row r="348" spans="1:10" x14ac:dyDescent="0.25">
      <c r="A348"/>
      <c r="B348"/>
      <c r="C348"/>
      <c r="D348"/>
      <c r="E348"/>
      <c r="F348"/>
      <c r="G348"/>
      <c r="H348"/>
      <c r="I348"/>
      <c r="J348"/>
    </row>
    <row r="349" spans="1:10" x14ac:dyDescent="0.25">
      <c r="A349"/>
      <c r="B349"/>
      <c r="C349"/>
      <c r="D349"/>
      <c r="E349"/>
      <c r="F349"/>
      <c r="G349"/>
      <c r="H349"/>
      <c r="I349"/>
      <c r="J349"/>
    </row>
    <row r="350" spans="1:10" x14ac:dyDescent="0.25">
      <c r="A350"/>
      <c r="B350"/>
      <c r="C350"/>
      <c r="D350"/>
      <c r="E350"/>
      <c r="F350"/>
      <c r="G350"/>
      <c r="H350"/>
      <c r="I350"/>
      <c r="J350"/>
    </row>
    <row r="351" spans="1:10" x14ac:dyDescent="0.25">
      <c r="A351"/>
      <c r="B351"/>
      <c r="C351"/>
      <c r="D351"/>
      <c r="E351"/>
      <c r="F351"/>
      <c r="G351"/>
      <c r="H351"/>
      <c r="I351"/>
      <c r="J351"/>
    </row>
    <row r="352" spans="1:10" x14ac:dyDescent="0.25">
      <c r="A352"/>
      <c r="B352"/>
      <c r="C352"/>
      <c r="D352"/>
      <c r="E352"/>
      <c r="F352"/>
      <c r="G352"/>
      <c r="H352"/>
      <c r="I352"/>
      <c r="J352"/>
    </row>
    <row r="353" spans="1:10" x14ac:dyDescent="0.25">
      <c r="A353"/>
      <c r="B353"/>
      <c r="C353"/>
      <c r="D353"/>
      <c r="E353"/>
      <c r="F353"/>
      <c r="G353"/>
      <c r="H353"/>
      <c r="I353"/>
      <c r="J353"/>
    </row>
    <row r="354" spans="1:10" x14ac:dyDescent="0.25">
      <c r="A354"/>
      <c r="B354"/>
      <c r="C354"/>
      <c r="D354"/>
      <c r="E354"/>
      <c r="F354"/>
      <c r="G354"/>
      <c r="H354"/>
      <c r="I354"/>
      <c r="J354"/>
    </row>
    <row r="355" spans="1:10" x14ac:dyDescent="0.25">
      <c r="A355"/>
      <c r="B355"/>
      <c r="C355"/>
      <c r="D355"/>
      <c r="E355"/>
      <c r="F355"/>
      <c r="G355"/>
      <c r="H355"/>
      <c r="I355"/>
      <c r="J355"/>
    </row>
    <row r="356" spans="1:10" x14ac:dyDescent="0.25">
      <c r="A356"/>
      <c r="B356"/>
      <c r="C356"/>
      <c r="D356"/>
      <c r="E356"/>
      <c r="F356"/>
      <c r="G356"/>
      <c r="H356"/>
      <c r="I356"/>
      <c r="J356"/>
    </row>
    <row r="357" spans="1:10" x14ac:dyDescent="0.25">
      <c r="A357"/>
      <c r="B357"/>
      <c r="C357"/>
      <c r="D357"/>
      <c r="E357"/>
      <c r="F357"/>
      <c r="G357"/>
      <c r="H357"/>
      <c r="I357"/>
      <c r="J357"/>
    </row>
    <row r="358" spans="1:10" x14ac:dyDescent="0.25">
      <c r="A358"/>
      <c r="B358"/>
      <c r="C358"/>
      <c r="D358"/>
      <c r="E358"/>
      <c r="F358"/>
      <c r="G358"/>
      <c r="H358"/>
      <c r="I358"/>
      <c r="J358"/>
    </row>
    <row r="359" spans="1:10" x14ac:dyDescent="0.25">
      <c r="A359"/>
      <c r="B359"/>
      <c r="C359"/>
      <c r="D359"/>
      <c r="E359"/>
      <c r="F359"/>
      <c r="G359"/>
      <c r="H359"/>
      <c r="I359"/>
      <c r="J359"/>
    </row>
    <row r="360" spans="1:10" x14ac:dyDescent="0.25">
      <c r="A360"/>
      <c r="B360"/>
      <c r="C360"/>
      <c r="D360"/>
      <c r="E360"/>
      <c r="F360"/>
      <c r="G360"/>
      <c r="H360"/>
      <c r="I360"/>
      <c r="J360"/>
    </row>
    <row r="361" spans="1:10" x14ac:dyDescent="0.25">
      <c r="A361"/>
      <c r="B361"/>
      <c r="C361"/>
      <c r="D361"/>
      <c r="E361"/>
      <c r="F361"/>
      <c r="G361"/>
      <c r="H361"/>
      <c r="I361"/>
      <c r="J361"/>
    </row>
    <row r="362" spans="1:10" x14ac:dyDescent="0.25">
      <c r="A362"/>
      <c r="B362"/>
      <c r="C362"/>
      <c r="D362"/>
      <c r="E362"/>
      <c r="F362"/>
      <c r="G362"/>
      <c r="H362"/>
      <c r="I362"/>
      <c r="J362"/>
    </row>
    <row r="363" spans="1:10" x14ac:dyDescent="0.25">
      <c r="A363"/>
      <c r="B363"/>
      <c r="C363"/>
      <c r="D363"/>
      <c r="E363"/>
      <c r="F363"/>
      <c r="G363"/>
      <c r="H363"/>
      <c r="I363"/>
      <c r="J363"/>
    </row>
    <row r="364" spans="1:10" x14ac:dyDescent="0.25">
      <c r="A364"/>
      <c r="B364"/>
      <c r="C364"/>
      <c r="D364"/>
      <c r="E364"/>
      <c r="F364"/>
      <c r="G364"/>
      <c r="H364"/>
      <c r="I364"/>
      <c r="J364"/>
    </row>
    <row r="365" spans="1:10" x14ac:dyDescent="0.25">
      <c r="A365"/>
      <c r="B365"/>
      <c r="C365"/>
      <c r="D365"/>
      <c r="E365"/>
      <c r="F365"/>
      <c r="G365"/>
      <c r="H365"/>
      <c r="I365"/>
      <c r="J365"/>
    </row>
    <row r="366" spans="1:10" x14ac:dyDescent="0.25">
      <c r="I366" s="31"/>
    </row>
    <row r="367" spans="1:10" x14ac:dyDescent="0.25">
      <c r="I367" s="31"/>
    </row>
    <row r="368" spans="1:10" x14ac:dyDescent="0.25">
      <c r="I368" s="31"/>
    </row>
    <row r="369" spans="9:9" x14ac:dyDescent="0.25">
      <c r="I369" s="31"/>
    </row>
    <row r="370" spans="9:9" x14ac:dyDescent="0.25">
      <c r="I370" s="31"/>
    </row>
    <row r="371" spans="9:9" x14ac:dyDescent="0.25">
      <c r="I371" s="31"/>
    </row>
    <row r="372" spans="9:9" x14ac:dyDescent="0.25">
      <c r="I372" s="31"/>
    </row>
    <row r="373" spans="9:9" x14ac:dyDescent="0.25">
      <c r="I373" s="31"/>
    </row>
    <row r="374" spans="9:9" x14ac:dyDescent="0.25">
      <c r="I374" s="31"/>
    </row>
    <row r="375" spans="9:9" x14ac:dyDescent="0.25">
      <c r="I375" s="31"/>
    </row>
    <row r="376" spans="9:9" x14ac:dyDescent="0.25">
      <c r="I376" s="31"/>
    </row>
    <row r="377" spans="9:9" x14ac:dyDescent="0.25">
      <c r="I377" s="31"/>
    </row>
    <row r="378" spans="9:9" x14ac:dyDescent="0.25">
      <c r="I378" s="31"/>
    </row>
    <row r="379" spans="9:9" x14ac:dyDescent="0.25">
      <c r="I379" s="31"/>
    </row>
    <row r="380" spans="9:9" x14ac:dyDescent="0.25">
      <c r="I380" s="31"/>
    </row>
    <row r="381" spans="9:9" x14ac:dyDescent="0.25">
      <c r="I381" s="31"/>
    </row>
    <row r="382" spans="9:9" x14ac:dyDescent="0.25">
      <c r="I382" s="31"/>
    </row>
    <row r="383" spans="9:9" x14ac:dyDescent="0.25">
      <c r="I383" s="31"/>
    </row>
    <row r="384" spans="9:9" x14ac:dyDescent="0.25">
      <c r="I384" s="31"/>
    </row>
    <row r="385" spans="9:9" x14ac:dyDescent="0.25">
      <c r="I385" s="31"/>
    </row>
    <row r="386" spans="9:9" x14ac:dyDescent="0.25">
      <c r="I386" s="31"/>
    </row>
    <row r="387" spans="9:9" x14ac:dyDescent="0.25">
      <c r="I387" s="31"/>
    </row>
    <row r="388" spans="9:9" x14ac:dyDescent="0.25">
      <c r="I388" s="31"/>
    </row>
    <row r="389" spans="9:9" x14ac:dyDescent="0.25">
      <c r="I389" s="31"/>
    </row>
    <row r="390" spans="9:9" x14ac:dyDescent="0.25">
      <c r="I390" s="31"/>
    </row>
    <row r="391" spans="9:9" x14ac:dyDescent="0.25">
      <c r="I391" s="31"/>
    </row>
    <row r="392" spans="9:9" x14ac:dyDescent="0.25">
      <c r="I392" s="31"/>
    </row>
    <row r="393" spans="9:9" x14ac:dyDescent="0.25">
      <c r="I393" s="31"/>
    </row>
    <row r="394" spans="9:9" x14ac:dyDescent="0.25">
      <c r="I394" s="31"/>
    </row>
    <row r="395" spans="9:9" x14ac:dyDescent="0.25">
      <c r="I395" s="31"/>
    </row>
    <row r="396" spans="9:9" x14ac:dyDescent="0.25">
      <c r="I396" s="31"/>
    </row>
    <row r="397" spans="9:9" x14ac:dyDescent="0.25">
      <c r="I397" s="31"/>
    </row>
    <row r="398" spans="9:9" x14ac:dyDescent="0.25">
      <c r="I398" s="31"/>
    </row>
    <row r="399" spans="9:9" x14ac:dyDescent="0.25">
      <c r="I399" s="31"/>
    </row>
    <row r="400" spans="9:9" x14ac:dyDescent="0.25">
      <c r="I400" s="31"/>
    </row>
    <row r="401" spans="9:9" x14ac:dyDescent="0.25">
      <c r="I401" s="31"/>
    </row>
    <row r="402" spans="9:9" x14ac:dyDescent="0.25">
      <c r="I402" s="31"/>
    </row>
    <row r="403" spans="9:9" x14ac:dyDescent="0.25">
      <c r="I403" s="31"/>
    </row>
    <row r="404" spans="9:9" x14ac:dyDescent="0.25">
      <c r="I404" s="31"/>
    </row>
    <row r="405" spans="9:9" x14ac:dyDescent="0.25">
      <c r="I405" s="31"/>
    </row>
    <row r="406" spans="9:9" x14ac:dyDescent="0.25">
      <c r="I406" s="31"/>
    </row>
    <row r="407" spans="9:9" x14ac:dyDescent="0.25">
      <c r="I407" s="31"/>
    </row>
    <row r="408" spans="9:9" x14ac:dyDescent="0.25">
      <c r="I408" s="31"/>
    </row>
    <row r="409" spans="9:9" x14ac:dyDescent="0.25">
      <c r="I409" s="31"/>
    </row>
  </sheetData>
  <conditionalFormatting sqref="S4:X53">
    <cfRule type="cellIs" dxfId="1" priority="1" operator="equal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9901C-227D-498E-9EA2-23DF4BD071C2}">
  <dimension ref="A1:X409"/>
  <sheetViews>
    <sheetView workbookViewId="0">
      <selection activeCell="M3" sqref="M3:X7"/>
    </sheetView>
  </sheetViews>
  <sheetFormatPr defaultRowHeight="15" x14ac:dyDescent="0.25"/>
  <cols>
    <col min="1" max="1" width="11" style="31" bestFit="1" customWidth="1"/>
    <col min="2" max="2" width="11.42578125" style="31" bestFit="1" customWidth="1"/>
    <col min="3" max="9" width="10.7109375" style="31" bestFit="1" customWidth="1"/>
    <col min="10" max="10" width="8.42578125" style="32" bestFit="1" customWidth="1"/>
    <col min="13" max="13" width="15.28515625" bestFit="1" customWidth="1"/>
    <col min="14" max="14" width="40.5703125" bestFit="1" customWidth="1"/>
    <col min="15" max="15" width="13.7109375" style="4" bestFit="1" customWidth="1"/>
    <col min="17" max="17" width="11.140625" customWidth="1"/>
    <col min="19" max="20" width="12" customWidth="1"/>
    <col min="21" max="22" width="13.85546875" customWidth="1"/>
    <col min="23" max="23" width="15.28515625" customWidth="1"/>
    <col min="24" max="24" width="15.140625" customWidth="1"/>
  </cols>
  <sheetData>
    <row r="1" spans="1:24" x14ac:dyDescent="0.25">
      <c r="A1" s="30" t="s">
        <v>3</v>
      </c>
      <c r="B1" s="31" t="s">
        <v>755</v>
      </c>
    </row>
    <row r="3" spans="1:24" ht="45" x14ac:dyDescent="0.25">
      <c r="A3" s="33" t="s">
        <v>546</v>
      </c>
      <c r="B3" s="34" t="s">
        <v>549</v>
      </c>
      <c r="C3" s="34" t="s">
        <v>550</v>
      </c>
      <c r="D3" s="34" t="s">
        <v>551</v>
      </c>
      <c r="E3" s="34" t="s">
        <v>557</v>
      </c>
      <c r="F3" s="34" t="s">
        <v>553</v>
      </c>
      <c r="G3" s="34" t="s">
        <v>552</v>
      </c>
      <c r="H3" s="34" t="s">
        <v>554</v>
      </c>
      <c r="I3" s="34" t="s">
        <v>555</v>
      </c>
      <c r="J3" s="38" t="s">
        <v>556</v>
      </c>
      <c r="M3" s="1" t="s">
        <v>1</v>
      </c>
      <c r="N3" s="1" t="s">
        <v>2</v>
      </c>
      <c r="O3" s="1" t="s">
        <v>3</v>
      </c>
      <c r="P3" s="1" t="s">
        <v>715</v>
      </c>
      <c r="Q3" s="1" t="s">
        <v>530</v>
      </c>
      <c r="R3" s="1" t="s">
        <v>536</v>
      </c>
      <c r="S3" s="1" t="s">
        <v>538</v>
      </c>
      <c r="T3" s="1" t="s">
        <v>540</v>
      </c>
      <c r="U3" s="1" t="s">
        <v>539</v>
      </c>
      <c r="V3" s="1" t="s">
        <v>541</v>
      </c>
      <c r="W3" s="1" t="s">
        <v>542</v>
      </c>
      <c r="X3" s="24" t="s">
        <v>543</v>
      </c>
    </row>
    <row r="4" spans="1:24" x14ac:dyDescent="0.25">
      <c r="A4" s="35" t="s">
        <v>137</v>
      </c>
      <c r="B4" s="31">
        <v>-1</v>
      </c>
      <c r="C4" s="31">
        <v>12</v>
      </c>
      <c r="D4" s="31">
        <v>9</v>
      </c>
      <c r="E4" s="31">
        <v>0</v>
      </c>
      <c r="F4" s="31">
        <v>0</v>
      </c>
      <c r="G4" s="31">
        <v>0</v>
      </c>
      <c r="H4" s="31">
        <v>46052</v>
      </c>
      <c r="I4" s="31">
        <v>0</v>
      </c>
      <c r="J4" s="32">
        <v>46063</v>
      </c>
      <c r="L4">
        <v>1</v>
      </c>
      <c r="M4" s="21" t="str">
        <f t="shared" ref="M4:M53" si="0">A4</f>
        <v>CIBR US Equity</v>
      </c>
      <c r="N4" s="21" t="str">
        <f>VLOOKUP($M4,SUMMARY!$B:$D,2,FALSE)</f>
        <v>NASDAQ Cybersecurity ETF</v>
      </c>
      <c r="O4" s="22" t="str">
        <f>VLOOKUP($M4,SUMMARY!$B:$D,3,FALSE)</f>
        <v>ETF</v>
      </c>
      <c r="P4" s="22">
        <f t="shared" ref="P4:X19" si="1">B4</f>
        <v>-1</v>
      </c>
      <c r="Q4" s="22">
        <f t="shared" si="1"/>
        <v>12</v>
      </c>
      <c r="R4" s="22">
        <f t="shared" si="1"/>
        <v>9</v>
      </c>
      <c r="S4" s="23">
        <f t="shared" si="1"/>
        <v>0</v>
      </c>
      <c r="T4" s="23">
        <f t="shared" si="1"/>
        <v>0</v>
      </c>
      <c r="U4" s="23">
        <f t="shared" si="1"/>
        <v>0</v>
      </c>
      <c r="V4" s="23">
        <f t="shared" si="1"/>
        <v>46052</v>
      </c>
      <c r="W4" s="23">
        <f t="shared" si="1"/>
        <v>0</v>
      </c>
      <c r="X4" s="23">
        <f t="shared" si="1"/>
        <v>46063</v>
      </c>
    </row>
    <row r="5" spans="1:24" x14ac:dyDescent="0.25">
      <c r="A5" s="35" t="s">
        <v>449</v>
      </c>
      <c r="B5" s="31">
        <v>-1</v>
      </c>
      <c r="C5" s="31">
        <v>6</v>
      </c>
      <c r="D5" s="31">
        <v>6</v>
      </c>
      <c r="E5" s="31">
        <v>0</v>
      </c>
      <c r="F5" s="31">
        <v>0</v>
      </c>
      <c r="G5" s="31">
        <v>45982</v>
      </c>
      <c r="H5" s="31">
        <v>45958</v>
      </c>
      <c r="I5" s="31">
        <v>0</v>
      </c>
      <c r="J5" s="32">
        <v>46056</v>
      </c>
      <c r="L5">
        <v>2</v>
      </c>
      <c r="M5" s="21" t="str">
        <f t="shared" si="0"/>
        <v>INRUSD Curncy</v>
      </c>
      <c r="N5" s="21" t="str">
        <f>VLOOKUP($M5,SUMMARY!B:D,2,FALSE)</f>
        <v>INR/USD</v>
      </c>
      <c r="O5" s="22" t="str">
        <f>VLOOKUP($M5,SUMMARY!$B:$D,3,FALSE)</f>
        <v>CURRENCY</v>
      </c>
      <c r="P5" s="22">
        <f t="shared" si="1"/>
        <v>-1</v>
      </c>
      <c r="Q5" s="22">
        <f t="shared" si="1"/>
        <v>6</v>
      </c>
      <c r="R5" s="22">
        <f t="shared" si="1"/>
        <v>6</v>
      </c>
      <c r="S5" s="23">
        <f t="shared" si="1"/>
        <v>0</v>
      </c>
      <c r="T5" s="23">
        <f t="shared" si="1"/>
        <v>0</v>
      </c>
      <c r="U5" s="23">
        <f t="shared" si="1"/>
        <v>45982</v>
      </c>
      <c r="V5" s="23">
        <f t="shared" si="1"/>
        <v>45958</v>
      </c>
      <c r="W5" s="23">
        <f t="shared" si="1"/>
        <v>0</v>
      </c>
      <c r="X5" s="23">
        <f t="shared" si="1"/>
        <v>46056</v>
      </c>
    </row>
    <row r="6" spans="1:24" x14ac:dyDescent="0.25">
      <c r="A6" s="35" t="s">
        <v>97</v>
      </c>
      <c r="B6" s="31">
        <v>-1</v>
      </c>
      <c r="C6" s="31">
        <v>9</v>
      </c>
      <c r="D6" s="31">
        <v>8</v>
      </c>
      <c r="E6" s="31">
        <v>0</v>
      </c>
      <c r="F6" s="31">
        <v>0</v>
      </c>
      <c r="G6" s="31">
        <v>45972</v>
      </c>
      <c r="H6" s="31">
        <v>45957</v>
      </c>
      <c r="I6" s="31">
        <v>0</v>
      </c>
      <c r="J6" s="32">
        <v>46055</v>
      </c>
      <c r="L6">
        <v>3</v>
      </c>
      <c r="M6" s="21" t="str">
        <f t="shared" si="0"/>
        <v>JB1 Comdty</v>
      </c>
      <c r="N6" s="21" t="str">
        <f>VLOOKUP($M6,SUMMARY!B:D,2,FALSE)</f>
        <v>JPN 10Y BOND FUTURE</v>
      </c>
      <c r="O6" s="22" t="str">
        <f>VLOOKUP($M6,SUMMARY!$B:$D,3,FALSE)</f>
        <v>BOND FUTURE</v>
      </c>
      <c r="P6" s="22">
        <f t="shared" si="1"/>
        <v>-1</v>
      </c>
      <c r="Q6" s="22">
        <f t="shared" si="1"/>
        <v>9</v>
      </c>
      <c r="R6" s="22">
        <f t="shared" si="1"/>
        <v>8</v>
      </c>
      <c r="S6" s="23">
        <f t="shared" si="1"/>
        <v>0</v>
      </c>
      <c r="T6" s="23">
        <f t="shared" si="1"/>
        <v>0</v>
      </c>
      <c r="U6" s="23">
        <f t="shared" si="1"/>
        <v>45972</v>
      </c>
      <c r="V6" s="23">
        <f t="shared" si="1"/>
        <v>45957</v>
      </c>
      <c r="W6" s="23">
        <f t="shared" si="1"/>
        <v>0</v>
      </c>
      <c r="X6" s="23">
        <f t="shared" si="1"/>
        <v>46055</v>
      </c>
    </row>
    <row r="7" spans="1:24" x14ac:dyDescent="0.25">
      <c r="A7" s="35" t="s">
        <v>427</v>
      </c>
      <c r="B7" s="31">
        <v>-1</v>
      </c>
      <c r="C7" s="31">
        <v>9</v>
      </c>
      <c r="D7" s="31">
        <v>4</v>
      </c>
      <c r="E7" s="31">
        <v>0</v>
      </c>
      <c r="F7" s="31">
        <v>0</v>
      </c>
      <c r="G7" s="31">
        <v>0</v>
      </c>
      <c r="H7" s="31">
        <v>45958</v>
      </c>
      <c r="I7" s="31">
        <v>0</v>
      </c>
      <c r="J7" s="32">
        <v>46031</v>
      </c>
      <c r="L7">
        <v>4</v>
      </c>
      <c r="M7" s="21" t="str">
        <f t="shared" si="0"/>
        <v>DKKEUR Curncy</v>
      </c>
      <c r="N7" s="21" t="str">
        <f>VLOOKUP($M7,SUMMARY!B:D,2,FALSE)</f>
        <v>DKK/EUR</v>
      </c>
      <c r="O7" s="22" t="str">
        <f>VLOOKUP($M7,SUMMARY!$B:$D,3,FALSE)</f>
        <v>CURRENCY</v>
      </c>
      <c r="P7" s="22">
        <f t="shared" si="1"/>
        <v>-1</v>
      </c>
      <c r="Q7" s="22">
        <f t="shared" si="1"/>
        <v>9</v>
      </c>
      <c r="R7" s="22">
        <f t="shared" si="1"/>
        <v>4</v>
      </c>
      <c r="S7" s="23">
        <f t="shared" si="1"/>
        <v>0</v>
      </c>
      <c r="T7" s="23">
        <f t="shared" si="1"/>
        <v>0</v>
      </c>
      <c r="U7" s="23">
        <f t="shared" si="1"/>
        <v>0</v>
      </c>
      <c r="V7" s="23">
        <f t="shared" si="1"/>
        <v>45958</v>
      </c>
      <c r="W7" s="23">
        <f t="shared" si="1"/>
        <v>0</v>
      </c>
      <c r="X7" s="23">
        <f t="shared" si="1"/>
        <v>46031</v>
      </c>
    </row>
    <row r="8" spans="1:24" x14ac:dyDescent="0.25">
      <c r="A8" s="35" t="s">
        <v>380</v>
      </c>
      <c r="B8" s="31">
        <v>4</v>
      </c>
      <c r="C8" s="31">
        <v>9</v>
      </c>
      <c r="D8" s="31">
        <v>2</v>
      </c>
      <c r="E8" s="31">
        <v>0</v>
      </c>
      <c r="F8" s="31">
        <v>0</v>
      </c>
      <c r="G8" s="31">
        <v>46001</v>
      </c>
      <c r="H8" s="31">
        <v>45996</v>
      </c>
      <c r="I8" s="31">
        <v>0</v>
      </c>
      <c r="J8" s="32">
        <v>46030</v>
      </c>
      <c r="L8">
        <v>5</v>
      </c>
      <c r="M8" s="21" t="str">
        <f t="shared" si="0"/>
        <v>XB1 Comdty</v>
      </c>
      <c r="N8" s="21" t="str">
        <f>VLOOKUP($M8,SUMMARY!B:D,2,FALSE)</f>
        <v>GASOLINE RBOB</v>
      </c>
      <c r="O8" s="22" t="str">
        <f>VLOOKUP($M8,SUMMARY!$B:$D,3,FALSE)</f>
        <v>COMMODITY</v>
      </c>
      <c r="P8" s="22">
        <f t="shared" si="1"/>
        <v>4</v>
      </c>
      <c r="Q8" s="22">
        <f t="shared" si="1"/>
        <v>9</v>
      </c>
      <c r="R8" s="22">
        <f t="shared" si="1"/>
        <v>2</v>
      </c>
      <c r="S8" s="23">
        <f t="shared" si="1"/>
        <v>0</v>
      </c>
      <c r="T8" s="23">
        <f t="shared" si="1"/>
        <v>0</v>
      </c>
      <c r="U8" s="23">
        <f t="shared" si="1"/>
        <v>46001</v>
      </c>
      <c r="V8" s="23">
        <f t="shared" si="1"/>
        <v>45996</v>
      </c>
      <c r="W8" s="23">
        <f t="shared" si="1"/>
        <v>0</v>
      </c>
      <c r="X8" s="23">
        <f t="shared" si="1"/>
        <v>46030</v>
      </c>
    </row>
    <row r="9" spans="1:24" x14ac:dyDescent="0.25">
      <c r="A9" s="35" t="s">
        <v>85</v>
      </c>
      <c r="B9" s="31">
        <v>-1</v>
      </c>
      <c r="C9" s="31">
        <v>3</v>
      </c>
      <c r="D9" s="31">
        <v>2</v>
      </c>
      <c r="E9" s="31">
        <v>0</v>
      </c>
      <c r="F9" s="31">
        <v>0</v>
      </c>
      <c r="G9" s="31">
        <v>0</v>
      </c>
      <c r="H9" s="31">
        <v>45957</v>
      </c>
      <c r="I9" s="31">
        <v>0</v>
      </c>
      <c r="J9" s="32">
        <v>46029</v>
      </c>
      <c r="L9">
        <v>6</v>
      </c>
      <c r="M9" s="21" t="str">
        <f t="shared" si="0"/>
        <v>OE1 Comdty</v>
      </c>
      <c r="N9" s="21" t="str">
        <f>VLOOKUP($M9,SUMMARY!B:D,2,FALSE)</f>
        <v>EURO-BOBL FUTURE</v>
      </c>
      <c r="O9" s="22" t="str">
        <f>VLOOKUP($M9,SUMMARY!$B:$D,3,FALSE)</f>
        <v>BOND FUTURE</v>
      </c>
      <c r="P9" s="22">
        <f t="shared" si="1"/>
        <v>-1</v>
      </c>
      <c r="Q9" s="22">
        <f t="shared" si="1"/>
        <v>3</v>
      </c>
      <c r="R9" s="22">
        <f t="shared" si="1"/>
        <v>2</v>
      </c>
      <c r="S9" s="23">
        <f t="shared" si="1"/>
        <v>0</v>
      </c>
      <c r="T9" s="23">
        <f t="shared" si="1"/>
        <v>0</v>
      </c>
      <c r="U9" s="23">
        <f t="shared" si="1"/>
        <v>0</v>
      </c>
      <c r="V9" s="23">
        <f t="shared" si="1"/>
        <v>45957</v>
      </c>
      <c r="W9" s="23">
        <f t="shared" si="1"/>
        <v>0</v>
      </c>
      <c r="X9" s="23">
        <f t="shared" si="1"/>
        <v>46029</v>
      </c>
    </row>
    <row r="10" spans="1:24" x14ac:dyDescent="0.25">
      <c r="A10" s="35" t="s">
        <v>81</v>
      </c>
      <c r="B10" s="31">
        <v>-1</v>
      </c>
      <c r="C10" s="31">
        <v>6</v>
      </c>
      <c r="D10" s="31">
        <v>6</v>
      </c>
      <c r="E10" s="31">
        <v>0</v>
      </c>
      <c r="F10" s="31">
        <v>0</v>
      </c>
      <c r="G10" s="31">
        <v>45999</v>
      </c>
      <c r="H10" s="31">
        <v>45964</v>
      </c>
      <c r="I10" s="31">
        <v>0</v>
      </c>
      <c r="J10" s="32">
        <v>46029</v>
      </c>
      <c r="L10">
        <v>7</v>
      </c>
      <c r="M10" s="21" t="str">
        <f t="shared" si="0"/>
        <v>UB1 Comdty</v>
      </c>
      <c r="N10" s="21" t="str">
        <f>VLOOKUP($M10,SUMMARY!B:D,2,FALSE)</f>
        <v>EURO-BUXL 30Y BND FUTURE</v>
      </c>
      <c r="O10" s="22" t="str">
        <f>VLOOKUP($M10,SUMMARY!$B:$D,3,FALSE)</f>
        <v>BOND FUTURE</v>
      </c>
      <c r="P10" s="22">
        <f t="shared" si="1"/>
        <v>-1</v>
      </c>
      <c r="Q10" s="22">
        <f t="shared" si="1"/>
        <v>6</v>
      </c>
      <c r="R10" s="22">
        <f t="shared" si="1"/>
        <v>6</v>
      </c>
      <c r="S10" s="23">
        <f t="shared" si="1"/>
        <v>0</v>
      </c>
      <c r="T10" s="23">
        <f t="shared" si="1"/>
        <v>0</v>
      </c>
      <c r="U10" s="23">
        <f t="shared" si="1"/>
        <v>45999</v>
      </c>
      <c r="V10" s="23">
        <f t="shared" si="1"/>
        <v>45964</v>
      </c>
      <c r="W10" s="23">
        <f t="shared" si="1"/>
        <v>0</v>
      </c>
      <c r="X10" s="23">
        <f t="shared" si="1"/>
        <v>46029</v>
      </c>
    </row>
    <row r="11" spans="1:24" x14ac:dyDescent="0.25">
      <c r="A11" s="35" t="s">
        <v>95</v>
      </c>
      <c r="B11" s="31">
        <v>-1</v>
      </c>
      <c r="C11" s="31">
        <v>6</v>
      </c>
      <c r="D11" s="31">
        <v>2</v>
      </c>
      <c r="E11" s="31">
        <v>0</v>
      </c>
      <c r="F11" s="31">
        <v>0</v>
      </c>
      <c r="G11" s="31">
        <v>0</v>
      </c>
      <c r="H11" s="31">
        <v>45957</v>
      </c>
      <c r="I11" s="31">
        <v>0</v>
      </c>
      <c r="J11" s="32">
        <v>46029</v>
      </c>
      <c r="L11">
        <v>8</v>
      </c>
      <c r="M11" s="21" t="str">
        <f t="shared" si="0"/>
        <v>BTS1 Comdty</v>
      </c>
      <c r="N11" s="21" t="str">
        <f>VLOOKUP($M11,SUMMARY!B:D,2,FALSE)</f>
        <v>Short Euro-BTP Future</v>
      </c>
      <c r="O11" s="22" t="str">
        <f>VLOOKUP($M11,SUMMARY!$B:$D,3,FALSE)</f>
        <v>BOND FUTURE</v>
      </c>
      <c r="P11" s="22">
        <f t="shared" si="1"/>
        <v>-1</v>
      </c>
      <c r="Q11" s="22">
        <f t="shared" si="1"/>
        <v>6</v>
      </c>
      <c r="R11" s="22">
        <f t="shared" si="1"/>
        <v>2</v>
      </c>
      <c r="S11" s="23">
        <f t="shared" si="1"/>
        <v>0</v>
      </c>
      <c r="T11" s="23">
        <f t="shared" si="1"/>
        <v>0</v>
      </c>
      <c r="U11" s="23">
        <f t="shared" si="1"/>
        <v>0</v>
      </c>
      <c r="V11" s="23">
        <f t="shared" si="1"/>
        <v>45957</v>
      </c>
      <c r="W11" s="23">
        <f t="shared" si="1"/>
        <v>0</v>
      </c>
      <c r="X11" s="23">
        <f t="shared" si="1"/>
        <v>46029</v>
      </c>
    </row>
    <row r="12" spans="1:24" x14ac:dyDescent="0.25">
      <c r="A12" s="35" t="s">
        <v>395</v>
      </c>
      <c r="B12" s="31">
        <v>3</v>
      </c>
      <c r="C12" s="31">
        <v>3</v>
      </c>
      <c r="D12" s="31">
        <v>2</v>
      </c>
      <c r="E12" s="31">
        <v>0</v>
      </c>
      <c r="F12" s="31">
        <v>0</v>
      </c>
      <c r="G12" s="31">
        <v>0</v>
      </c>
      <c r="H12" s="31">
        <v>45958</v>
      </c>
      <c r="I12" s="31">
        <v>0</v>
      </c>
      <c r="J12" s="32">
        <v>46021</v>
      </c>
      <c r="L12">
        <v>9</v>
      </c>
      <c r="M12" s="21" t="str">
        <f t="shared" si="0"/>
        <v>BRLEUR Curncy</v>
      </c>
      <c r="N12" s="21" t="str">
        <f>VLOOKUP($M12,SUMMARY!B:D,2,FALSE)</f>
        <v>BRL/EUR</v>
      </c>
      <c r="O12" s="22" t="str">
        <f>VLOOKUP($M12,SUMMARY!$B:$D,3,FALSE)</f>
        <v>CURRENCY</v>
      </c>
      <c r="P12" s="22">
        <f t="shared" si="1"/>
        <v>3</v>
      </c>
      <c r="Q12" s="22">
        <f t="shared" si="1"/>
        <v>3</v>
      </c>
      <c r="R12" s="22">
        <f t="shared" si="1"/>
        <v>2</v>
      </c>
      <c r="S12" s="23">
        <f t="shared" si="1"/>
        <v>0</v>
      </c>
      <c r="T12" s="23">
        <f t="shared" si="1"/>
        <v>0</v>
      </c>
      <c r="U12" s="23">
        <f t="shared" si="1"/>
        <v>0</v>
      </c>
      <c r="V12" s="23">
        <f t="shared" si="1"/>
        <v>45958</v>
      </c>
      <c r="W12" s="23">
        <f t="shared" si="1"/>
        <v>0</v>
      </c>
      <c r="X12" s="23">
        <f t="shared" si="1"/>
        <v>46021</v>
      </c>
    </row>
    <row r="13" spans="1:24" x14ac:dyDescent="0.25">
      <c r="A13" s="35" t="s">
        <v>93</v>
      </c>
      <c r="B13" s="31">
        <v>5</v>
      </c>
      <c r="C13" s="31">
        <v>6</v>
      </c>
      <c r="D13" s="31">
        <v>2</v>
      </c>
      <c r="E13" s="31">
        <v>0</v>
      </c>
      <c r="F13" s="31">
        <v>0</v>
      </c>
      <c r="G13" s="31">
        <v>46001</v>
      </c>
      <c r="H13" s="31">
        <v>45958</v>
      </c>
      <c r="I13" s="31">
        <v>0</v>
      </c>
      <c r="J13" s="32">
        <v>46020</v>
      </c>
      <c r="L13">
        <v>10</v>
      </c>
      <c r="M13" s="21" t="str">
        <f t="shared" si="0"/>
        <v>OAT1 Comdty</v>
      </c>
      <c r="N13" s="21" t="str">
        <f>VLOOKUP($M13,SUMMARY!B:D,2,FALSE)</f>
        <v>Euro-OAT Future</v>
      </c>
      <c r="O13" s="22" t="str">
        <f>VLOOKUP($M13,SUMMARY!$B:$D,3,FALSE)</f>
        <v>BOND FUTURE</v>
      </c>
      <c r="P13" s="22">
        <f t="shared" si="1"/>
        <v>5</v>
      </c>
      <c r="Q13" s="22">
        <f t="shared" si="1"/>
        <v>6</v>
      </c>
      <c r="R13" s="22">
        <f t="shared" si="1"/>
        <v>2</v>
      </c>
      <c r="S13" s="23">
        <f t="shared" si="1"/>
        <v>0</v>
      </c>
      <c r="T13" s="23">
        <f t="shared" si="1"/>
        <v>0</v>
      </c>
      <c r="U13" s="23">
        <f t="shared" si="1"/>
        <v>46001</v>
      </c>
      <c r="V13" s="23">
        <f t="shared" si="1"/>
        <v>45958</v>
      </c>
      <c r="W13" s="23">
        <f t="shared" si="1"/>
        <v>0</v>
      </c>
      <c r="X13" s="23">
        <f t="shared" si="1"/>
        <v>46020</v>
      </c>
    </row>
    <row r="14" spans="1:24" x14ac:dyDescent="0.25">
      <c r="A14" s="35" t="s">
        <v>83</v>
      </c>
      <c r="B14" s="31">
        <v>-1</v>
      </c>
      <c r="C14" s="31">
        <v>6</v>
      </c>
      <c r="D14" s="31">
        <v>2</v>
      </c>
      <c r="E14" s="31">
        <v>0</v>
      </c>
      <c r="F14" s="31">
        <v>0</v>
      </c>
      <c r="G14" s="31">
        <v>0</v>
      </c>
      <c r="H14" s="31">
        <v>45958</v>
      </c>
      <c r="I14" s="31">
        <v>0</v>
      </c>
      <c r="J14" s="32">
        <v>46020</v>
      </c>
      <c r="L14">
        <v>11</v>
      </c>
      <c r="M14" s="21" t="str">
        <f t="shared" si="0"/>
        <v>RX1 Comdty</v>
      </c>
      <c r="N14" s="21" t="str">
        <f>VLOOKUP($M14,SUMMARY!B:D,2,FALSE)</f>
        <v>EURO-BUND FUTURE</v>
      </c>
      <c r="O14" s="22" t="str">
        <f>VLOOKUP($M14,SUMMARY!$B:$D,3,FALSE)</f>
        <v>BOND FUTURE</v>
      </c>
      <c r="P14" s="22">
        <f t="shared" si="1"/>
        <v>-1</v>
      </c>
      <c r="Q14" s="22">
        <f t="shared" si="1"/>
        <v>6</v>
      </c>
      <c r="R14" s="22">
        <f t="shared" si="1"/>
        <v>2</v>
      </c>
      <c r="S14" s="23">
        <f t="shared" si="1"/>
        <v>0</v>
      </c>
      <c r="T14" s="23">
        <f t="shared" si="1"/>
        <v>0</v>
      </c>
      <c r="U14" s="23">
        <f t="shared" si="1"/>
        <v>0</v>
      </c>
      <c r="V14" s="23">
        <f t="shared" si="1"/>
        <v>45958</v>
      </c>
      <c r="W14" s="23">
        <f t="shared" si="1"/>
        <v>0</v>
      </c>
      <c r="X14" s="23">
        <f t="shared" si="1"/>
        <v>46020</v>
      </c>
    </row>
    <row r="15" spans="1:24" x14ac:dyDescent="0.25">
      <c r="A15" s="35" t="s">
        <v>87</v>
      </c>
      <c r="B15" s="31">
        <v>-1</v>
      </c>
      <c r="C15" s="31">
        <v>6</v>
      </c>
      <c r="D15" s="31">
        <v>2</v>
      </c>
      <c r="E15" s="31">
        <v>0</v>
      </c>
      <c r="F15" s="31">
        <v>0</v>
      </c>
      <c r="G15" s="31">
        <v>0</v>
      </c>
      <c r="H15" s="31">
        <v>45957</v>
      </c>
      <c r="I15" s="31">
        <v>0</v>
      </c>
      <c r="J15" s="32">
        <v>46020</v>
      </c>
      <c r="L15">
        <v>12</v>
      </c>
      <c r="M15" s="21" t="str">
        <f t="shared" si="0"/>
        <v>DU1 Comdty</v>
      </c>
      <c r="N15" s="21" t="str">
        <f>VLOOKUP($M15,SUMMARY!B:D,2,FALSE)</f>
        <v>EURO-SCHATZ FUTURE</v>
      </c>
      <c r="O15" s="22" t="str">
        <f>VLOOKUP($M15,SUMMARY!$B:$D,3,FALSE)</f>
        <v>BOND FUTURE</v>
      </c>
      <c r="P15" s="22">
        <f t="shared" si="1"/>
        <v>-1</v>
      </c>
      <c r="Q15" s="22">
        <f t="shared" si="1"/>
        <v>6</v>
      </c>
      <c r="R15" s="22">
        <f t="shared" si="1"/>
        <v>2</v>
      </c>
      <c r="S15" s="23">
        <f t="shared" si="1"/>
        <v>0</v>
      </c>
      <c r="T15" s="23">
        <f t="shared" si="1"/>
        <v>0</v>
      </c>
      <c r="U15" s="23">
        <f t="shared" si="1"/>
        <v>0</v>
      </c>
      <c r="V15" s="23">
        <f t="shared" si="1"/>
        <v>45957</v>
      </c>
      <c r="W15" s="23">
        <f t="shared" si="1"/>
        <v>0</v>
      </c>
      <c r="X15" s="23">
        <f t="shared" si="1"/>
        <v>46020</v>
      </c>
    </row>
    <row r="16" spans="1:24" x14ac:dyDescent="0.25">
      <c r="A16" s="35" t="s">
        <v>499</v>
      </c>
      <c r="B16" s="31">
        <v>-1</v>
      </c>
      <c r="C16" s="31">
        <v>9</v>
      </c>
      <c r="D16" s="31">
        <v>5</v>
      </c>
      <c r="E16" s="31">
        <v>0</v>
      </c>
      <c r="F16" s="31">
        <v>0</v>
      </c>
      <c r="G16" s="31">
        <v>0</v>
      </c>
      <c r="H16" s="31">
        <v>45958</v>
      </c>
      <c r="I16" s="31">
        <v>0</v>
      </c>
      <c r="J16" s="32">
        <v>45999</v>
      </c>
      <c r="L16">
        <v>13</v>
      </c>
      <c r="M16" s="21" t="str">
        <f t="shared" si="0"/>
        <v>TWDUSD Curncy</v>
      </c>
      <c r="N16" s="21" t="str">
        <f>VLOOKUP($M16,SUMMARY!B:D,2,FALSE)</f>
        <v>TWD/USD</v>
      </c>
      <c r="O16" s="22" t="str">
        <f>VLOOKUP($M16,SUMMARY!$B:$D,3,FALSE)</f>
        <v>CURRENCY</v>
      </c>
      <c r="P16" s="22">
        <f t="shared" si="1"/>
        <v>-1</v>
      </c>
      <c r="Q16" s="22">
        <f t="shared" si="1"/>
        <v>9</v>
      </c>
      <c r="R16" s="22">
        <f t="shared" si="1"/>
        <v>5</v>
      </c>
      <c r="S16" s="23">
        <f t="shared" si="1"/>
        <v>0</v>
      </c>
      <c r="T16" s="23">
        <f t="shared" si="1"/>
        <v>0</v>
      </c>
      <c r="U16" s="23">
        <f t="shared" si="1"/>
        <v>0</v>
      </c>
      <c r="V16" s="23">
        <f t="shared" si="1"/>
        <v>45958</v>
      </c>
      <c r="W16" s="23">
        <f t="shared" si="1"/>
        <v>0</v>
      </c>
      <c r="X16" s="23">
        <f t="shared" si="1"/>
        <v>45999</v>
      </c>
    </row>
    <row r="17" spans="1:24" x14ac:dyDescent="0.25">
      <c r="A17" s="35" t="s">
        <v>71</v>
      </c>
      <c r="B17" s="31">
        <v>-1</v>
      </c>
      <c r="C17" s="31">
        <v>6</v>
      </c>
      <c r="D17" s="31">
        <v>4</v>
      </c>
      <c r="E17" s="31">
        <v>0</v>
      </c>
      <c r="F17" s="31">
        <v>0</v>
      </c>
      <c r="G17" s="31">
        <v>0</v>
      </c>
      <c r="H17" s="31">
        <v>45958</v>
      </c>
      <c r="I17" s="31">
        <v>0</v>
      </c>
      <c r="J17" s="32">
        <v>0</v>
      </c>
      <c r="L17">
        <v>14</v>
      </c>
      <c r="M17" s="21" t="str">
        <f t="shared" si="0"/>
        <v>UXY1 Comdty</v>
      </c>
      <c r="N17" s="21" t="str">
        <f>VLOOKUP($M17,SUMMARY!B:D,2,FALSE)</f>
        <v>US 10yr Ultra Future</v>
      </c>
      <c r="O17" s="22" t="str">
        <f>VLOOKUP($M17,SUMMARY!$B:$D,3,FALSE)</f>
        <v>BOND FUTURE</v>
      </c>
      <c r="P17" s="22">
        <f t="shared" si="1"/>
        <v>-1</v>
      </c>
      <c r="Q17" s="22">
        <f t="shared" si="1"/>
        <v>6</v>
      </c>
      <c r="R17" s="22">
        <f t="shared" si="1"/>
        <v>4</v>
      </c>
      <c r="S17" s="23">
        <f t="shared" si="1"/>
        <v>0</v>
      </c>
      <c r="T17" s="23">
        <f t="shared" si="1"/>
        <v>0</v>
      </c>
      <c r="U17" s="23">
        <f t="shared" si="1"/>
        <v>0</v>
      </c>
      <c r="V17" s="23">
        <f t="shared" si="1"/>
        <v>45958</v>
      </c>
      <c r="W17" s="23">
        <f t="shared" si="1"/>
        <v>0</v>
      </c>
      <c r="X17" s="23">
        <f t="shared" si="1"/>
        <v>0</v>
      </c>
    </row>
    <row r="18" spans="1:24" x14ac:dyDescent="0.25">
      <c r="A18" s="35" t="s">
        <v>467</v>
      </c>
      <c r="B18" s="31">
        <v>5</v>
      </c>
      <c r="C18" s="31">
        <v>12</v>
      </c>
      <c r="D18" s="31">
        <v>2</v>
      </c>
      <c r="E18" s="31">
        <v>0</v>
      </c>
      <c r="F18" s="31">
        <v>0</v>
      </c>
      <c r="G18" s="31">
        <v>0</v>
      </c>
      <c r="H18" s="31">
        <v>45958</v>
      </c>
      <c r="I18" s="31">
        <v>0</v>
      </c>
      <c r="J18" s="32">
        <v>0</v>
      </c>
      <c r="L18">
        <v>15</v>
      </c>
      <c r="M18" s="21" t="str">
        <f t="shared" si="0"/>
        <v>NOKEUR Curncy</v>
      </c>
      <c r="N18" s="21" t="str">
        <f>VLOOKUP($M18,SUMMARY!B:D,2,FALSE)</f>
        <v>NOK/EUR</v>
      </c>
      <c r="O18" s="22" t="str">
        <f>VLOOKUP($M18,SUMMARY!$B:$D,3,FALSE)</f>
        <v>CURRENCY</v>
      </c>
      <c r="P18" s="22">
        <f t="shared" si="1"/>
        <v>5</v>
      </c>
      <c r="Q18" s="22">
        <f t="shared" si="1"/>
        <v>12</v>
      </c>
      <c r="R18" s="22">
        <f t="shared" si="1"/>
        <v>2</v>
      </c>
      <c r="S18" s="23">
        <f t="shared" si="1"/>
        <v>0</v>
      </c>
      <c r="T18" s="23">
        <f t="shared" si="1"/>
        <v>0</v>
      </c>
      <c r="U18" s="23">
        <f t="shared" si="1"/>
        <v>0</v>
      </c>
      <c r="V18" s="23">
        <f t="shared" si="1"/>
        <v>45958</v>
      </c>
      <c r="W18" s="23">
        <f t="shared" si="1"/>
        <v>0</v>
      </c>
      <c r="X18" s="23">
        <f t="shared" si="1"/>
        <v>0</v>
      </c>
    </row>
    <row r="19" spans="1:24" x14ac:dyDescent="0.25">
      <c r="A19" s="35" t="s">
        <v>227</v>
      </c>
      <c r="B19" s="31">
        <v>5</v>
      </c>
      <c r="C19" s="31">
        <v>9</v>
      </c>
      <c r="D19" s="31">
        <v>2</v>
      </c>
      <c r="E19" s="31">
        <v>46063</v>
      </c>
      <c r="F19" s="31">
        <v>46044</v>
      </c>
      <c r="G19" s="31">
        <v>0</v>
      </c>
      <c r="H19" s="31">
        <v>0</v>
      </c>
      <c r="I19" s="31">
        <v>0</v>
      </c>
      <c r="J19" s="32">
        <v>0</v>
      </c>
      <c r="L19">
        <v>16</v>
      </c>
      <c r="M19" s="21" t="str">
        <f t="shared" si="0"/>
        <v>IYZ US Equity</v>
      </c>
      <c r="N19" s="21" t="str">
        <f>VLOOKUP($M19,SUMMARY!B:D,2,FALSE)</f>
        <v>U.S. Telecommunications ETF</v>
      </c>
      <c r="O19" s="22" t="str">
        <f>VLOOKUP($M19,SUMMARY!$B:$D,3,FALSE)</f>
        <v>ETF</v>
      </c>
      <c r="P19" s="22">
        <f t="shared" si="1"/>
        <v>5</v>
      </c>
      <c r="Q19" s="22">
        <f t="shared" si="1"/>
        <v>9</v>
      </c>
      <c r="R19" s="22">
        <f t="shared" si="1"/>
        <v>2</v>
      </c>
      <c r="S19" s="23">
        <f t="shared" si="1"/>
        <v>46063</v>
      </c>
      <c r="T19" s="23">
        <f t="shared" si="1"/>
        <v>46044</v>
      </c>
      <c r="U19" s="23">
        <f t="shared" si="1"/>
        <v>0</v>
      </c>
      <c r="V19" s="23">
        <f t="shared" si="1"/>
        <v>0</v>
      </c>
      <c r="W19" s="23">
        <f t="shared" si="1"/>
        <v>0</v>
      </c>
      <c r="X19" s="23">
        <f t="shared" si="1"/>
        <v>0</v>
      </c>
    </row>
    <row r="20" spans="1:24" x14ac:dyDescent="0.25">
      <c r="A20" s="35" t="s">
        <v>389</v>
      </c>
      <c r="B20" s="31">
        <v>0</v>
      </c>
      <c r="C20" s="31">
        <v>12</v>
      </c>
      <c r="D20" s="31">
        <v>2</v>
      </c>
      <c r="E20" s="31">
        <v>46050</v>
      </c>
      <c r="F20" s="31">
        <v>0</v>
      </c>
      <c r="G20" s="31">
        <v>0</v>
      </c>
      <c r="H20" s="31">
        <v>0</v>
      </c>
      <c r="I20" s="31">
        <v>0</v>
      </c>
      <c r="J20" s="32">
        <v>0</v>
      </c>
      <c r="L20">
        <v>17</v>
      </c>
      <c r="M20" s="21" t="str">
        <f t="shared" si="0"/>
        <v>AUDUSD Curncy</v>
      </c>
      <c r="N20" s="21" t="str">
        <f>VLOOKUP($M20,SUMMARY!B:D,2,FALSE)</f>
        <v>AUD/USD</v>
      </c>
      <c r="O20" s="22" t="str">
        <f>VLOOKUP($M20,SUMMARY!$B:$D,3,FALSE)</f>
        <v>CURRENCY</v>
      </c>
      <c r="P20" s="22">
        <f t="shared" ref="P20:X48" si="2">B20</f>
        <v>0</v>
      </c>
      <c r="Q20" s="22">
        <f t="shared" si="2"/>
        <v>12</v>
      </c>
      <c r="R20" s="22">
        <f t="shared" si="2"/>
        <v>2</v>
      </c>
      <c r="S20" s="23">
        <f t="shared" si="2"/>
        <v>46050</v>
      </c>
      <c r="T20" s="23">
        <f t="shared" si="2"/>
        <v>0</v>
      </c>
      <c r="U20" s="23">
        <f t="shared" si="2"/>
        <v>0</v>
      </c>
      <c r="V20" s="23">
        <f t="shared" si="2"/>
        <v>0</v>
      </c>
      <c r="W20" s="23">
        <f t="shared" si="2"/>
        <v>0</v>
      </c>
      <c r="X20" s="23">
        <f t="shared" si="2"/>
        <v>0</v>
      </c>
    </row>
    <row r="21" spans="1:24" x14ac:dyDescent="0.25">
      <c r="A21" s="35" t="s">
        <v>485</v>
      </c>
      <c r="B21" s="31">
        <v>0</v>
      </c>
      <c r="C21" s="31">
        <v>6</v>
      </c>
      <c r="D21" s="31">
        <v>2</v>
      </c>
      <c r="E21" s="31">
        <v>46015</v>
      </c>
      <c r="F21" s="31">
        <v>0</v>
      </c>
      <c r="G21" s="31">
        <v>0</v>
      </c>
      <c r="H21" s="31">
        <v>0</v>
      </c>
      <c r="I21" s="31">
        <v>0</v>
      </c>
      <c r="J21" s="32">
        <v>0</v>
      </c>
      <c r="L21">
        <v>18</v>
      </c>
      <c r="M21" s="21" t="str">
        <f t="shared" si="0"/>
        <v>SEKUSD Curncy</v>
      </c>
      <c r="N21" s="21" t="str">
        <f>VLOOKUP($M21,SUMMARY!B:D,2,FALSE)</f>
        <v>SEK/USD</v>
      </c>
      <c r="O21" s="22" t="str">
        <f>VLOOKUP($M21,SUMMARY!$B:$D,3,FALSE)</f>
        <v>CURRENCY</v>
      </c>
      <c r="P21" s="22">
        <f t="shared" si="2"/>
        <v>0</v>
      </c>
      <c r="Q21" s="22">
        <f t="shared" si="2"/>
        <v>6</v>
      </c>
      <c r="R21" s="22">
        <f t="shared" si="2"/>
        <v>2</v>
      </c>
      <c r="S21" s="23">
        <f t="shared" si="2"/>
        <v>46015</v>
      </c>
      <c r="T21" s="23">
        <f t="shared" si="2"/>
        <v>0</v>
      </c>
      <c r="U21" s="23">
        <f t="shared" si="2"/>
        <v>0</v>
      </c>
      <c r="V21" s="23">
        <f t="shared" si="2"/>
        <v>0</v>
      </c>
      <c r="W21" s="23">
        <f t="shared" si="2"/>
        <v>0</v>
      </c>
      <c r="X21" s="23">
        <f t="shared" si="2"/>
        <v>0</v>
      </c>
    </row>
    <row r="22" spans="1:24" x14ac:dyDescent="0.25">
      <c r="A22" s="35" t="s">
        <v>118</v>
      </c>
      <c r="B22" s="31">
        <v>5</v>
      </c>
      <c r="C22" s="31">
        <v>9</v>
      </c>
      <c r="D22" s="31">
        <v>2</v>
      </c>
      <c r="E22" s="31">
        <v>0</v>
      </c>
      <c r="F22" s="31">
        <v>0</v>
      </c>
      <c r="G22" s="31">
        <v>0</v>
      </c>
      <c r="H22" s="31">
        <v>0</v>
      </c>
      <c r="I22" s="31">
        <v>0</v>
      </c>
      <c r="J22" s="32">
        <v>0</v>
      </c>
      <c r="L22">
        <v>19</v>
      </c>
      <c r="M22" s="21" t="str">
        <f t="shared" si="0"/>
        <v>BAI US Equity</v>
      </c>
      <c r="N22" s="21" t="str">
        <f>VLOOKUP($M22,SUMMARY!B:D,2,FALSE)</f>
        <v>AI Innovation and Tech Active ETF</v>
      </c>
      <c r="O22" s="22" t="str">
        <f>VLOOKUP($M22,SUMMARY!$B:$D,3,FALSE)</f>
        <v>ETF</v>
      </c>
      <c r="P22" s="22">
        <f t="shared" si="2"/>
        <v>5</v>
      </c>
      <c r="Q22" s="22">
        <f t="shared" si="2"/>
        <v>9</v>
      </c>
      <c r="R22" s="22">
        <f t="shared" si="2"/>
        <v>2</v>
      </c>
      <c r="S22" s="23">
        <f t="shared" si="2"/>
        <v>0</v>
      </c>
      <c r="T22" s="23">
        <f t="shared" si="2"/>
        <v>0</v>
      </c>
      <c r="U22" s="23">
        <f t="shared" si="2"/>
        <v>0</v>
      </c>
      <c r="V22" s="23">
        <f t="shared" si="2"/>
        <v>0</v>
      </c>
      <c r="W22" s="23">
        <f t="shared" si="2"/>
        <v>0</v>
      </c>
      <c r="X22" s="23">
        <f t="shared" si="2"/>
        <v>0</v>
      </c>
    </row>
    <row r="23" spans="1:24" x14ac:dyDescent="0.25">
      <c r="A23" s="35" t="s">
        <v>808</v>
      </c>
      <c r="B23" s="31">
        <v>5</v>
      </c>
      <c r="C23" s="31">
        <v>0</v>
      </c>
      <c r="D23" s="31">
        <v>0</v>
      </c>
      <c r="E23" s="31">
        <v>0</v>
      </c>
      <c r="F23" s="31">
        <v>0</v>
      </c>
      <c r="G23" s="31">
        <v>0</v>
      </c>
      <c r="H23" s="31">
        <v>0</v>
      </c>
      <c r="I23" s="31">
        <v>0</v>
      </c>
      <c r="J23" s="32">
        <v>0</v>
      </c>
      <c r="L23">
        <v>20</v>
      </c>
      <c r="M23" s="21" t="str">
        <f t="shared" si="0"/>
        <v>SM1 Index</v>
      </c>
      <c r="N23" s="21" t="str">
        <f>VLOOKUP($M23,SUMMARY!B:D,2,FALSE)</f>
        <v>SWISS MKT INDEX FUTUTRES</v>
      </c>
      <c r="O23" s="22" t="str">
        <f>VLOOKUP($M23,SUMMARY!$B:$D,3,FALSE)</f>
        <v>INDEX FUTURE</v>
      </c>
      <c r="P23" s="22">
        <f t="shared" si="2"/>
        <v>5</v>
      </c>
      <c r="Q23" s="22">
        <f t="shared" si="2"/>
        <v>0</v>
      </c>
      <c r="R23" s="22">
        <f t="shared" si="2"/>
        <v>0</v>
      </c>
      <c r="S23" s="23">
        <f t="shared" si="2"/>
        <v>0</v>
      </c>
      <c r="T23" s="23">
        <f t="shared" si="2"/>
        <v>0</v>
      </c>
      <c r="U23" s="23">
        <f t="shared" si="2"/>
        <v>0</v>
      </c>
      <c r="V23" s="23">
        <f t="shared" si="2"/>
        <v>0</v>
      </c>
      <c r="W23" s="23">
        <f t="shared" si="2"/>
        <v>0</v>
      </c>
      <c r="X23" s="23">
        <f t="shared" si="2"/>
        <v>0</v>
      </c>
    </row>
    <row r="24" spans="1:24" x14ac:dyDescent="0.25">
      <c r="A24" s="35" t="s">
        <v>119</v>
      </c>
      <c r="B24" s="31">
        <v>7</v>
      </c>
      <c r="C24" s="31">
        <v>9</v>
      </c>
      <c r="D24" s="31">
        <v>2</v>
      </c>
      <c r="E24" s="31">
        <v>45959</v>
      </c>
      <c r="F24" s="31">
        <v>45974</v>
      </c>
      <c r="G24" s="31">
        <v>0</v>
      </c>
      <c r="H24" s="31">
        <v>0</v>
      </c>
      <c r="I24" s="31">
        <v>46052</v>
      </c>
      <c r="J24" s="32">
        <v>0</v>
      </c>
      <c r="L24">
        <v>21</v>
      </c>
      <c r="M24" s="21" t="str">
        <f t="shared" si="0"/>
        <v>BATT US Equity</v>
      </c>
      <c r="N24" s="21" t="str">
        <f>VLOOKUP($M24,SUMMARY!B:D,2,FALSE)</f>
        <v>Amplify Lithium &amp; Battery Technology ETF</v>
      </c>
      <c r="O24" s="22" t="str">
        <f>VLOOKUP($M24,SUMMARY!$B:$D,3,FALSE)</f>
        <v>ETF</v>
      </c>
      <c r="P24" s="22">
        <f t="shared" si="2"/>
        <v>7</v>
      </c>
      <c r="Q24" s="22">
        <f t="shared" si="2"/>
        <v>9</v>
      </c>
      <c r="R24" s="22">
        <f t="shared" si="2"/>
        <v>2</v>
      </c>
      <c r="S24" s="23">
        <f t="shared" si="2"/>
        <v>45959</v>
      </c>
      <c r="T24" s="23">
        <f t="shared" si="2"/>
        <v>45974</v>
      </c>
      <c r="U24" s="23">
        <f t="shared" si="2"/>
        <v>0</v>
      </c>
      <c r="V24" s="23">
        <f t="shared" si="2"/>
        <v>0</v>
      </c>
      <c r="W24" s="23">
        <f t="shared" si="2"/>
        <v>46052</v>
      </c>
      <c r="X24" s="23">
        <f t="shared" si="2"/>
        <v>0</v>
      </c>
    </row>
    <row r="25" spans="1:24" x14ac:dyDescent="0.25">
      <c r="A25" s="35" t="s">
        <v>363</v>
      </c>
      <c r="B25" s="31">
        <v>2</v>
      </c>
      <c r="C25" s="31">
        <v>6</v>
      </c>
      <c r="D25" s="31">
        <v>2</v>
      </c>
      <c r="E25" s="31">
        <v>0</v>
      </c>
      <c r="F25" s="31">
        <v>0</v>
      </c>
      <c r="G25" s="31">
        <v>0</v>
      </c>
      <c r="H25" s="31">
        <v>0</v>
      </c>
      <c r="I25" s="31">
        <v>0</v>
      </c>
      <c r="J25" s="32">
        <v>0</v>
      </c>
      <c r="L25">
        <v>22</v>
      </c>
      <c r="M25" s="21" t="str">
        <f t="shared" si="0"/>
        <v>LC1 Comdty</v>
      </c>
      <c r="N25" s="21" t="str">
        <f>VLOOKUP($M25,SUMMARY!B:D,2,FALSE)</f>
        <v>LIVE CATTLE</v>
      </c>
      <c r="O25" s="22" t="str">
        <f>VLOOKUP($M25,SUMMARY!$B:$D,3,FALSE)</f>
        <v>COMMODITY</v>
      </c>
      <c r="P25" s="22">
        <f t="shared" si="2"/>
        <v>2</v>
      </c>
      <c r="Q25" s="22">
        <f t="shared" si="2"/>
        <v>6</v>
      </c>
      <c r="R25" s="22">
        <f t="shared" si="2"/>
        <v>2</v>
      </c>
      <c r="S25" s="23">
        <f t="shared" si="2"/>
        <v>0</v>
      </c>
      <c r="T25" s="23">
        <f t="shared" si="2"/>
        <v>0</v>
      </c>
      <c r="U25" s="23">
        <f t="shared" si="2"/>
        <v>0</v>
      </c>
      <c r="V25" s="23">
        <f t="shared" si="2"/>
        <v>0</v>
      </c>
      <c r="W25" s="23">
        <f t="shared" si="2"/>
        <v>0</v>
      </c>
      <c r="X25" s="23">
        <f t="shared" si="2"/>
        <v>0</v>
      </c>
    </row>
    <row r="26" spans="1:24" x14ac:dyDescent="0.25">
      <c r="A26" s="35" t="s">
        <v>121</v>
      </c>
      <c r="B26" s="31">
        <v>5</v>
      </c>
      <c r="C26" s="31">
        <v>9</v>
      </c>
      <c r="D26" s="31">
        <v>2</v>
      </c>
      <c r="E26" s="31">
        <v>46063</v>
      </c>
      <c r="F26" s="31">
        <v>46059</v>
      </c>
      <c r="G26" s="31">
        <v>0</v>
      </c>
      <c r="H26" s="31">
        <v>0</v>
      </c>
      <c r="I26" s="31">
        <v>0</v>
      </c>
      <c r="J26" s="32">
        <v>0</v>
      </c>
      <c r="L26">
        <v>23</v>
      </c>
      <c r="M26" s="21" t="str">
        <f t="shared" si="0"/>
        <v>BBJP US Equity</v>
      </c>
      <c r="N26" s="21" t="str">
        <f>VLOOKUP($M26,SUMMARY!B:D,2,FALSE)</f>
        <v>BetaBuilders Japan ETF</v>
      </c>
      <c r="O26" s="22" t="str">
        <f>VLOOKUP($M26,SUMMARY!$B:$D,3,FALSE)</f>
        <v>ETF</v>
      </c>
      <c r="P26" s="22">
        <f t="shared" si="2"/>
        <v>5</v>
      </c>
      <c r="Q26" s="22">
        <f t="shared" si="2"/>
        <v>9</v>
      </c>
      <c r="R26" s="22">
        <f t="shared" si="2"/>
        <v>2</v>
      </c>
      <c r="S26" s="23">
        <f t="shared" si="2"/>
        <v>46063</v>
      </c>
      <c r="T26" s="23">
        <f t="shared" si="2"/>
        <v>46059</v>
      </c>
      <c r="U26" s="23">
        <f t="shared" si="2"/>
        <v>0</v>
      </c>
      <c r="V26" s="23">
        <f t="shared" si="2"/>
        <v>0</v>
      </c>
      <c r="W26" s="23">
        <f t="shared" si="2"/>
        <v>0</v>
      </c>
      <c r="X26" s="23">
        <f t="shared" si="2"/>
        <v>0</v>
      </c>
    </row>
    <row r="27" spans="1:24" x14ac:dyDescent="0.25">
      <c r="A27" s="35" t="s">
        <v>258</v>
      </c>
      <c r="B27" s="31">
        <v>1</v>
      </c>
      <c r="C27" s="31">
        <v>9</v>
      </c>
      <c r="D27" s="31">
        <v>2</v>
      </c>
      <c r="E27" s="31">
        <v>45973</v>
      </c>
      <c r="F27" s="31">
        <v>0</v>
      </c>
      <c r="G27" s="31">
        <v>0</v>
      </c>
      <c r="H27" s="31">
        <v>0</v>
      </c>
      <c r="I27" s="31">
        <v>0</v>
      </c>
      <c r="J27" s="32">
        <v>0</v>
      </c>
      <c r="L27">
        <v>24</v>
      </c>
      <c r="M27" s="21" t="str">
        <f t="shared" si="0"/>
        <v>PPH US Equity</v>
      </c>
      <c r="N27" s="21" t="str">
        <f>VLOOKUP($M27,SUMMARY!B:D,2,FALSE)</f>
        <v>Pharmaceutical ETF</v>
      </c>
      <c r="O27" s="22" t="str">
        <f>VLOOKUP($M27,SUMMARY!$B:$D,3,FALSE)</f>
        <v>ETF</v>
      </c>
      <c r="P27" s="22">
        <f t="shared" si="2"/>
        <v>1</v>
      </c>
      <c r="Q27" s="22">
        <f t="shared" si="2"/>
        <v>9</v>
      </c>
      <c r="R27" s="22">
        <f t="shared" si="2"/>
        <v>2</v>
      </c>
      <c r="S27" s="23">
        <f t="shared" si="2"/>
        <v>45973</v>
      </c>
      <c r="T27" s="23">
        <f t="shared" si="2"/>
        <v>0</v>
      </c>
      <c r="U27" s="23">
        <f t="shared" si="2"/>
        <v>0</v>
      </c>
      <c r="V27" s="23">
        <f t="shared" si="2"/>
        <v>0</v>
      </c>
      <c r="W27" s="23">
        <f t="shared" si="2"/>
        <v>0</v>
      </c>
      <c r="X27" s="23">
        <f t="shared" si="2"/>
        <v>0</v>
      </c>
    </row>
    <row r="28" spans="1:24" x14ac:dyDescent="0.25">
      <c r="A28" s="35" t="s">
        <v>391</v>
      </c>
      <c r="B28" s="31">
        <v>-1</v>
      </c>
      <c r="C28" s="31">
        <v>6</v>
      </c>
      <c r="D28" s="31">
        <v>4</v>
      </c>
      <c r="E28" s="31">
        <v>0</v>
      </c>
      <c r="F28" s="31">
        <v>0</v>
      </c>
      <c r="G28" s="31">
        <v>0</v>
      </c>
      <c r="H28" s="31">
        <v>45958</v>
      </c>
      <c r="I28" s="31">
        <v>0</v>
      </c>
      <c r="J28" s="32">
        <v>0</v>
      </c>
      <c r="L28">
        <v>25</v>
      </c>
      <c r="M28" s="21" t="str">
        <f t="shared" si="0"/>
        <v>BGNEUR Curncy</v>
      </c>
      <c r="N28" s="21" t="str">
        <f>VLOOKUP($M28,SUMMARY!B:D,2,FALSE)</f>
        <v>BGN/EUR</v>
      </c>
      <c r="O28" s="22" t="str">
        <f>VLOOKUP($M28,SUMMARY!$B:$D,3,FALSE)</f>
        <v>CURRENCY</v>
      </c>
      <c r="P28" s="22">
        <f t="shared" si="2"/>
        <v>-1</v>
      </c>
      <c r="Q28" s="22">
        <f t="shared" si="2"/>
        <v>6</v>
      </c>
      <c r="R28" s="22">
        <f t="shared" si="2"/>
        <v>4</v>
      </c>
      <c r="S28" s="23">
        <f t="shared" si="2"/>
        <v>0</v>
      </c>
      <c r="T28" s="23">
        <f t="shared" si="2"/>
        <v>0</v>
      </c>
      <c r="U28" s="23">
        <f t="shared" si="2"/>
        <v>0</v>
      </c>
      <c r="V28" s="23">
        <f t="shared" si="2"/>
        <v>45958</v>
      </c>
      <c r="W28" s="23">
        <f t="shared" si="2"/>
        <v>0</v>
      </c>
      <c r="X28" s="23">
        <f t="shared" si="2"/>
        <v>0</v>
      </c>
    </row>
    <row r="29" spans="1:24" x14ac:dyDescent="0.25">
      <c r="A29" s="35" t="s">
        <v>284</v>
      </c>
      <c r="B29" s="31">
        <v>5</v>
      </c>
      <c r="C29" s="31">
        <v>9</v>
      </c>
      <c r="D29" s="31">
        <v>2</v>
      </c>
      <c r="E29" s="31">
        <v>45964</v>
      </c>
      <c r="F29" s="31">
        <v>46045</v>
      </c>
      <c r="G29" s="31">
        <v>0</v>
      </c>
      <c r="H29" s="31">
        <v>0</v>
      </c>
      <c r="I29" s="31">
        <v>0</v>
      </c>
      <c r="J29" s="32">
        <v>0</v>
      </c>
      <c r="L29">
        <v>26</v>
      </c>
      <c r="M29" s="21" t="str">
        <f t="shared" si="0"/>
        <v>TAN US Equity</v>
      </c>
      <c r="N29" s="21" t="str">
        <f>VLOOKUP($M29,SUMMARY!B:D,2,FALSE)</f>
        <v>Solar ETF</v>
      </c>
      <c r="O29" s="22" t="str">
        <f>VLOOKUP($M29,SUMMARY!$B:$D,3,FALSE)</f>
        <v>ETF</v>
      </c>
      <c r="P29" s="22">
        <f t="shared" si="2"/>
        <v>5</v>
      </c>
      <c r="Q29" s="22">
        <f t="shared" si="2"/>
        <v>9</v>
      </c>
      <c r="R29" s="22">
        <f t="shared" si="2"/>
        <v>2</v>
      </c>
      <c r="S29" s="23">
        <f t="shared" si="2"/>
        <v>45964</v>
      </c>
      <c r="T29" s="23">
        <f t="shared" si="2"/>
        <v>46045</v>
      </c>
      <c r="U29" s="23">
        <f t="shared" si="2"/>
        <v>0</v>
      </c>
      <c r="V29" s="23">
        <f t="shared" si="2"/>
        <v>0</v>
      </c>
      <c r="W29" s="23">
        <f t="shared" si="2"/>
        <v>0</v>
      </c>
      <c r="X29" s="23">
        <f t="shared" si="2"/>
        <v>0</v>
      </c>
    </row>
    <row r="30" spans="1:24" x14ac:dyDescent="0.25">
      <c r="A30" s="35" t="s">
        <v>393</v>
      </c>
      <c r="B30" s="31">
        <v>3</v>
      </c>
      <c r="C30" s="31">
        <v>6</v>
      </c>
      <c r="D30" s="31">
        <v>2</v>
      </c>
      <c r="E30" s="31">
        <v>0</v>
      </c>
      <c r="F30" s="31">
        <v>0</v>
      </c>
      <c r="G30" s="31">
        <v>0</v>
      </c>
      <c r="H30" s="31">
        <v>45958</v>
      </c>
      <c r="I30" s="31">
        <v>0</v>
      </c>
      <c r="J30" s="32">
        <v>0</v>
      </c>
      <c r="L30">
        <v>27</v>
      </c>
      <c r="M30" s="21" t="str">
        <f t="shared" si="0"/>
        <v>BGNUSD Curncy</v>
      </c>
      <c r="N30" s="21" t="str">
        <f>VLOOKUP($M30,SUMMARY!B:D,2,FALSE)</f>
        <v>BGN/USD</v>
      </c>
      <c r="O30" s="22" t="str">
        <f>VLOOKUP($M30,SUMMARY!$B:$D,3,FALSE)</f>
        <v>CURRENCY</v>
      </c>
      <c r="P30" s="22">
        <f t="shared" si="2"/>
        <v>3</v>
      </c>
      <c r="Q30" s="22">
        <f t="shared" si="2"/>
        <v>6</v>
      </c>
      <c r="R30" s="22">
        <f t="shared" si="2"/>
        <v>2</v>
      </c>
      <c r="S30" s="23">
        <f t="shared" si="2"/>
        <v>0</v>
      </c>
      <c r="T30" s="23">
        <f t="shared" si="2"/>
        <v>0</v>
      </c>
      <c r="U30" s="23">
        <f t="shared" si="2"/>
        <v>0</v>
      </c>
      <c r="V30" s="23">
        <f t="shared" si="2"/>
        <v>45958</v>
      </c>
      <c r="W30" s="23">
        <f t="shared" si="2"/>
        <v>0</v>
      </c>
      <c r="X30" s="23">
        <f t="shared" si="2"/>
        <v>0</v>
      </c>
    </row>
    <row r="31" spans="1:24" x14ac:dyDescent="0.25">
      <c r="A31" s="35" t="s">
        <v>318</v>
      </c>
      <c r="B31" s="31">
        <v>-1</v>
      </c>
      <c r="C31" s="31">
        <v>6</v>
      </c>
      <c r="D31" s="31">
        <v>6</v>
      </c>
      <c r="E31" s="31">
        <v>46003</v>
      </c>
      <c r="F31" s="31">
        <v>0</v>
      </c>
      <c r="G31" s="31">
        <v>0</v>
      </c>
      <c r="H31" s="31">
        <v>0</v>
      </c>
      <c r="I31" s="31">
        <v>0</v>
      </c>
      <c r="J31" s="32">
        <v>0</v>
      </c>
      <c r="L31">
        <v>28</v>
      </c>
      <c r="M31" s="21" t="str">
        <f t="shared" si="0"/>
        <v>XLF US Equity</v>
      </c>
      <c r="N31" s="21" t="str">
        <f>VLOOKUP($M31,SUMMARY!B:D,2,FALSE)</f>
        <v>Financial Select SPDR Fund</v>
      </c>
      <c r="O31" s="22" t="str">
        <f>VLOOKUP($M31,SUMMARY!$B:$D,3,FALSE)</f>
        <v>ETF</v>
      </c>
      <c r="P31" s="22">
        <f t="shared" si="2"/>
        <v>-1</v>
      </c>
      <c r="Q31" s="22">
        <f t="shared" si="2"/>
        <v>6</v>
      </c>
      <c r="R31" s="22">
        <f t="shared" si="2"/>
        <v>6</v>
      </c>
      <c r="S31" s="23">
        <f t="shared" si="2"/>
        <v>46003</v>
      </c>
      <c r="T31" s="23">
        <f t="shared" si="2"/>
        <v>0</v>
      </c>
      <c r="U31" s="23">
        <f t="shared" si="2"/>
        <v>0</v>
      </c>
      <c r="V31" s="23">
        <f t="shared" si="2"/>
        <v>0</v>
      </c>
      <c r="W31" s="23">
        <f t="shared" si="2"/>
        <v>0</v>
      </c>
      <c r="X31" s="23">
        <f t="shared" si="2"/>
        <v>0</v>
      </c>
    </row>
    <row r="32" spans="1:24" x14ac:dyDescent="0.25">
      <c r="A32" s="35" t="s">
        <v>122</v>
      </c>
      <c r="B32" s="31">
        <v>-5</v>
      </c>
      <c r="C32" s="31">
        <v>6</v>
      </c>
      <c r="D32" s="31">
        <v>2</v>
      </c>
      <c r="E32" s="31">
        <v>45958</v>
      </c>
      <c r="F32" s="31">
        <v>0</v>
      </c>
      <c r="G32" s="31">
        <v>0</v>
      </c>
      <c r="H32" s="31">
        <v>45958</v>
      </c>
      <c r="I32" s="31">
        <v>0</v>
      </c>
      <c r="J32" s="32">
        <v>0</v>
      </c>
      <c r="L32">
        <v>29</v>
      </c>
      <c r="M32" s="21" t="str">
        <f t="shared" si="0"/>
        <v>BIL US Equity</v>
      </c>
      <c r="N32" s="21" t="str">
        <f>VLOOKUP($M32,SUMMARY!B:D,2,FALSE)</f>
        <v>SPDR Bloomberg 1-3 Month T-Bill ETF</v>
      </c>
      <c r="O32" s="22" t="str">
        <f>VLOOKUP($M32,SUMMARY!$B:$D,3,FALSE)</f>
        <v>ETF</v>
      </c>
      <c r="P32" s="22">
        <f t="shared" si="2"/>
        <v>-5</v>
      </c>
      <c r="Q32" s="22">
        <f t="shared" si="2"/>
        <v>6</v>
      </c>
      <c r="R32" s="22">
        <f t="shared" si="2"/>
        <v>2</v>
      </c>
      <c r="S32" s="23">
        <f t="shared" si="2"/>
        <v>45958</v>
      </c>
      <c r="T32" s="23">
        <f t="shared" si="2"/>
        <v>0</v>
      </c>
      <c r="U32" s="23">
        <f t="shared" si="2"/>
        <v>0</v>
      </c>
      <c r="V32" s="23">
        <f t="shared" si="2"/>
        <v>45958</v>
      </c>
      <c r="W32" s="23">
        <f t="shared" si="2"/>
        <v>0</v>
      </c>
      <c r="X32" s="23">
        <f t="shared" si="2"/>
        <v>0</v>
      </c>
    </row>
    <row r="33" spans="1:24" x14ac:dyDescent="0.25">
      <c r="A33" s="35" t="s">
        <v>219</v>
      </c>
      <c r="B33" s="31">
        <v>-1</v>
      </c>
      <c r="C33" s="31">
        <v>9</v>
      </c>
      <c r="D33" s="31">
        <v>6</v>
      </c>
      <c r="E33" s="31">
        <v>46031</v>
      </c>
      <c r="F33" s="31">
        <v>0</v>
      </c>
      <c r="G33" s="31">
        <v>0</v>
      </c>
      <c r="H33" s="31">
        <v>0</v>
      </c>
      <c r="I33" s="31">
        <v>0</v>
      </c>
      <c r="J33" s="32">
        <v>0</v>
      </c>
      <c r="L33">
        <v>30</v>
      </c>
      <c r="M33" s="21" t="str">
        <f t="shared" si="0"/>
        <v>IYC US Equity</v>
      </c>
      <c r="N33" s="21" t="str">
        <f>VLOOKUP($M33,SUMMARY!B:D,2,FALSE)</f>
        <v>U.S. Consumer Discretionary ETF</v>
      </c>
      <c r="O33" s="22" t="str">
        <f>VLOOKUP($M33,SUMMARY!$B:$D,3,FALSE)</f>
        <v>ETF</v>
      </c>
      <c r="P33" s="22">
        <f t="shared" si="2"/>
        <v>-1</v>
      </c>
      <c r="Q33" s="22">
        <f t="shared" si="2"/>
        <v>9</v>
      </c>
      <c r="R33" s="22">
        <f t="shared" si="2"/>
        <v>6</v>
      </c>
      <c r="S33" s="23">
        <f t="shared" si="2"/>
        <v>46031</v>
      </c>
      <c r="T33" s="23">
        <f t="shared" si="2"/>
        <v>0</v>
      </c>
      <c r="U33" s="23">
        <f t="shared" si="2"/>
        <v>0</v>
      </c>
      <c r="V33" s="23">
        <f t="shared" si="2"/>
        <v>0</v>
      </c>
      <c r="W33" s="23">
        <f t="shared" si="2"/>
        <v>0</v>
      </c>
      <c r="X33" s="23">
        <f t="shared" si="2"/>
        <v>0</v>
      </c>
    </row>
    <row r="34" spans="1:24" x14ac:dyDescent="0.25">
      <c r="A34" s="35" t="s">
        <v>124</v>
      </c>
      <c r="B34" s="31">
        <v>-1</v>
      </c>
      <c r="C34" s="31">
        <v>12</v>
      </c>
      <c r="D34" s="31">
        <v>7</v>
      </c>
      <c r="E34" s="31">
        <v>0</v>
      </c>
      <c r="F34" s="31">
        <v>0</v>
      </c>
      <c r="G34" s="31">
        <v>0</v>
      </c>
      <c r="H34" s="31">
        <v>0</v>
      </c>
      <c r="I34" s="31">
        <v>0</v>
      </c>
      <c r="J34" s="32">
        <v>0</v>
      </c>
      <c r="L34">
        <v>31</v>
      </c>
      <c r="M34" s="21" t="str">
        <f t="shared" si="0"/>
        <v>BKCH US Equity</v>
      </c>
      <c r="N34" s="21" t="str">
        <f>VLOOKUP($M34,SUMMARY!B:D,2,FALSE)</f>
        <v>Blockchain ETF</v>
      </c>
      <c r="O34" s="22" t="str">
        <f>VLOOKUP($M34,SUMMARY!$B:$D,3,FALSE)</f>
        <v>ETF</v>
      </c>
      <c r="P34" s="22">
        <f t="shared" si="2"/>
        <v>-1</v>
      </c>
      <c r="Q34" s="22">
        <f t="shared" si="2"/>
        <v>12</v>
      </c>
      <c r="R34" s="22">
        <f t="shared" si="2"/>
        <v>7</v>
      </c>
      <c r="S34" s="23">
        <f t="shared" si="2"/>
        <v>0</v>
      </c>
      <c r="T34" s="23">
        <f t="shared" si="2"/>
        <v>0</v>
      </c>
      <c r="U34" s="23">
        <f t="shared" si="2"/>
        <v>0</v>
      </c>
      <c r="V34" s="23">
        <f t="shared" si="2"/>
        <v>0</v>
      </c>
      <c r="W34" s="23">
        <f t="shared" si="2"/>
        <v>0</v>
      </c>
      <c r="X34" s="23">
        <f t="shared" si="2"/>
        <v>0</v>
      </c>
    </row>
    <row r="35" spans="1:24" x14ac:dyDescent="0.25">
      <c r="A35" s="35" t="s">
        <v>361</v>
      </c>
      <c r="B35" s="31">
        <v>-1</v>
      </c>
      <c r="C35" s="31">
        <v>9</v>
      </c>
      <c r="D35" s="31">
        <v>2</v>
      </c>
      <c r="E35" s="31">
        <v>0</v>
      </c>
      <c r="F35" s="31">
        <v>0</v>
      </c>
      <c r="G35" s="31">
        <v>0</v>
      </c>
      <c r="H35" s="31">
        <v>0</v>
      </c>
      <c r="I35" s="31">
        <v>0</v>
      </c>
      <c r="J35" s="32">
        <v>0</v>
      </c>
      <c r="L35">
        <v>32</v>
      </c>
      <c r="M35" s="21" t="str">
        <f t="shared" si="0"/>
        <v>KC1 Comdty</v>
      </c>
      <c r="N35" s="21" t="str">
        <f>VLOOKUP($M35,SUMMARY!B:D,2,FALSE)</f>
        <v>COFFEE 'C'</v>
      </c>
      <c r="O35" s="22" t="str">
        <f>VLOOKUP($M35,SUMMARY!$B:$D,3,FALSE)</f>
        <v>COMMODITY</v>
      </c>
      <c r="P35" s="22">
        <f t="shared" si="2"/>
        <v>-1</v>
      </c>
      <c r="Q35" s="22">
        <f t="shared" si="2"/>
        <v>9</v>
      </c>
      <c r="R35" s="22">
        <f t="shared" si="2"/>
        <v>2</v>
      </c>
      <c r="S35" s="23">
        <f t="shared" si="2"/>
        <v>0</v>
      </c>
      <c r="T35" s="23">
        <f t="shared" si="2"/>
        <v>0</v>
      </c>
      <c r="U35" s="23">
        <f t="shared" si="2"/>
        <v>0</v>
      </c>
      <c r="V35" s="23">
        <f t="shared" si="2"/>
        <v>0</v>
      </c>
      <c r="W35" s="23">
        <f t="shared" si="2"/>
        <v>0</v>
      </c>
      <c r="X35" s="23">
        <f t="shared" si="2"/>
        <v>0</v>
      </c>
    </row>
    <row r="36" spans="1:24" x14ac:dyDescent="0.25">
      <c r="A36" s="35" t="s">
        <v>125</v>
      </c>
      <c r="B36" s="31">
        <v>-1</v>
      </c>
      <c r="C36" s="31">
        <v>9</v>
      </c>
      <c r="D36" s="31">
        <v>6</v>
      </c>
      <c r="E36" s="31">
        <v>46000</v>
      </c>
      <c r="F36" s="31">
        <v>0</v>
      </c>
      <c r="G36" s="31">
        <v>0</v>
      </c>
      <c r="H36" s="31">
        <v>45958</v>
      </c>
      <c r="I36" s="31">
        <v>0</v>
      </c>
      <c r="J36" s="32">
        <v>0</v>
      </c>
      <c r="L36">
        <v>33</v>
      </c>
      <c r="M36" s="21" t="str">
        <f t="shared" si="0"/>
        <v>BKLN US Equity</v>
      </c>
      <c r="N36" s="21" t="str">
        <f>VLOOKUP($M36,SUMMARY!B:D,2,FALSE)</f>
        <v>Senior Loan ETF</v>
      </c>
      <c r="O36" s="22" t="str">
        <f>VLOOKUP($M36,SUMMARY!$B:$D,3,FALSE)</f>
        <v>ETF</v>
      </c>
      <c r="P36" s="22">
        <f t="shared" si="2"/>
        <v>-1</v>
      </c>
      <c r="Q36" s="22">
        <f t="shared" si="2"/>
        <v>9</v>
      </c>
      <c r="R36" s="22">
        <f t="shared" si="2"/>
        <v>6</v>
      </c>
      <c r="S36" s="23">
        <f t="shared" si="2"/>
        <v>46000</v>
      </c>
      <c r="T36" s="23">
        <f t="shared" si="2"/>
        <v>0</v>
      </c>
      <c r="U36" s="23">
        <f t="shared" si="2"/>
        <v>0</v>
      </c>
      <c r="V36" s="23">
        <f t="shared" si="2"/>
        <v>45958</v>
      </c>
      <c r="W36" s="23">
        <f t="shared" si="2"/>
        <v>0</v>
      </c>
      <c r="X36" s="23">
        <f t="shared" si="2"/>
        <v>0</v>
      </c>
    </row>
    <row r="37" spans="1:24" x14ac:dyDescent="0.25">
      <c r="A37" s="35" t="s">
        <v>250</v>
      </c>
      <c r="B37" s="31">
        <v>2</v>
      </c>
      <c r="C37" s="31">
        <v>9</v>
      </c>
      <c r="D37" s="31">
        <v>2</v>
      </c>
      <c r="E37" s="31">
        <v>46031</v>
      </c>
      <c r="F37" s="31">
        <v>0</v>
      </c>
      <c r="G37" s="31">
        <v>0</v>
      </c>
      <c r="H37" s="31">
        <v>45958</v>
      </c>
      <c r="I37" s="31">
        <v>0</v>
      </c>
      <c r="J37" s="32">
        <v>0</v>
      </c>
      <c r="L37">
        <v>34</v>
      </c>
      <c r="M37" s="21" t="str">
        <f t="shared" si="0"/>
        <v>MGV US Equity</v>
      </c>
      <c r="N37" s="21" t="str">
        <f>VLOOKUP($M37,SUMMARY!B:D,2,FALSE)</f>
        <v>Mega Cap Value ETF</v>
      </c>
      <c r="O37" s="22" t="str">
        <f>VLOOKUP($M37,SUMMARY!$B:$D,3,FALSE)</f>
        <v>ETF</v>
      </c>
      <c r="P37" s="22">
        <f t="shared" si="2"/>
        <v>2</v>
      </c>
      <c r="Q37" s="22">
        <f t="shared" si="2"/>
        <v>9</v>
      </c>
      <c r="R37" s="22">
        <f t="shared" si="2"/>
        <v>2</v>
      </c>
      <c r="S37" s="23">
        <f t="shared" si="2"/>
        <v>46031</v>
      </c>
      <c r="T37" s="23">
        <f t="shared" si="2"/>
        <v>0</v>
      </c>
      <c r="U37" s="23">
        <f t="shared" si="2"/>
        <v>0</v>
      </c>
      <c r="V37" s="23">
        <f t="shared" si="2"/>
        <v>45958</v>
      </c>
      <c r="W37" s="23">
        <f t="shared" si="2"/>
        <v>0</v>
      </c>
      <c r="X37" s="23">
        <f t="shared" si="2"/>
        <v>0</v>
      </c>
    </row>
    <row r="38" spans="1:24" x14ac:dyDescent="0.25">
      <c r="A38" s="35" t="s">
        <v>126</v>
      </c>
      <c r="B38" s="31">
        <v>-1</v>
      </c>
      <c r="C38" s="31">
        <v>12</v>
      </c>
      <c r="D38" s="31">
        <v>7</v>
      </c>
      <c r="E38" s="31">
        <v>0</v>
      </c>
      <c r="F38" s="31">
        <v>0</v>
      </c>
      <c r="G38" s="31">
        <v>0</v>
      </c>
      <c r="H38" s="31">
        <v>0</v>
      </c>
      <c r="I38" s="31">
        <v>0</v>
      </c>
      <c r="J38" s="32">
        <v>0</v>
      </c>
      <c r="L38">
        <v>35</v>
      </c>
      <c r="M38" s="21" t="str">
        <f t="shared" si="0"/>
        <v>BLOK US Equity</v>
      </c>
      <c r="N38" s="21" t="str">
        <f>VLOOKUP($M38,SUMMARY!B:D,2,FALSE)</f>
        <v>Amplify Blockchain Technology ETF</v>
      </c>
      <c r="O38" s="22" t="str">
        <f>VLOOKUP($M38,SUMMARY!$B:$D,3,FALSE)</f>
        <v>ETF</v>
      </c>
      <c r="P38" s="22">
        <f t="shared" si="2"/>
        <v>-1</v>
      </c>
      <c r="Q38" s="22">
        <f t="shared" si="2"/>
        <v>12</v>
      </c>
      <c r="R38" s="22">
        <f t="shared" si="2"/>
        <v>7</v>
      </c>
      <c r="S38" s="23">
        <f t="shared" si="2"/>
        <v>0</v>
      </c>
      <c r="T38" s="23">
        <f t="shared" si="2"/>
        <v>0</v>
      </c>
      <c r="U38" s="23">
        <f t="shared" si="2"/>
        <v>0</v>
      </c>
      <c r="V38" s="23">
        <f t="shared" si="2"/>
        <v>0</v>
      </c>
      <c r="W38" s="23">
        <f t="shared" si="2"/>
        <v>0</v>
      </c>
      <c r="X38" s="23">
        <f t="shared" si="2"/>
        <v>0</v>
      </c>
    </row>
    <row r="39" spans="1:24" x14ac:dyDescent="0.25">
      <c r="A39" s="35" t="s">
        <v>369</v>
      </c>
      <c r="B39" s="31">
        <v>1</v>
      </c>
      <c r="C39" s="31">
        <v>6</v>
      </c>
      <c r="D39" s="31">
        <v>4</v>
      </c>
      <c r="E39" s="31">
        <v>45946</v>
      </c>
      <c r="F39" s="31">
        <v>45946</v>
      </c>
      <c r="G39" s="31">
        <v>0</v>
      </c>
      <c r="H39" s="31">
        <v>0</v>
      </c>
      <c r="I39" s="31">
        <v>46020</v>
      </c>
      <c r="J39" s="32">
        <v>0</v>
      </c>
      <c r="L39">
        <v>36</v>
      </c>
      <c r="M39" s="21" t="str">
        <f t="shared" si="0"/>
        <v>PA1 Comdty</v>
      </c>
      <c r="N39" s="21" t="str">
        <f>VLOOKUP($M39,SUMMARY!B:D,2,FALSE)</f>
        <v>PALLADIUM</v>
      </c>
      <c r="O39" s="22" t="str">
        <f>VLOOKUP($M39,SUMMARY!$B:$D,3,FALSE)</f>
        <v>COMMODITY</v>
      </c>
      <c r="P39" s="22">
        <f t="shared" si="2"/>
        <v>1</v>
      </c>
      <c r="Q39" s="22">
        <f t="shared" si="2"/>
        <v>6</v>
      </c>
      <c r="R39" s="22">
        <f t="shared" si="2"/>
        <v>4</v>
      </c>
      <c r="S39" s="23">
        <f t="shared" si="2"/>
        <v>45946</v>
      </c>
      <c r="T39" s="23">
        <f t="shared" si="2"/>
        <v>45946</v>
      </c>
      <c r="U39" s="23">
        <f t="shared" si="2"/>
        <v>0</v>
      </c>
      <c r="V39" s="23">
        <f t="shared" si="2"/>
        <v>0</v>
      </c>
      <c r="W39" s="23">
        <f t="shared" si="2"/>
        <v>46020</v>
      </c>
      <c r="X39" s="23">
        <f t="shared" si="2"/>
        <v>0</v>
      </c>
    </row>
    <row r="40" spans="1:24" x14ac:dyDescent="0.25">
      <c r="A40" s="35" t="s">
        <v>128</v>
      </c>
      <c r="B40" s="31">
        <v>5</v>
      </c>
      <c r="C40" s="31">
        <v>12</v>
      </c>
      <c r="D40" s="31">
        <v>2</v>
      </c>
      <c r="E40" s="31">
        <v>45959</v>
      </c>
      <c r="F40" s="31">
        <v>0</v>
      </c>
      <c r="G40" s="31">
        <v>0</v>
      </c>
      <c r="H40" s="31">
        <v>0</v>
      </c>
      <c r="I40" s="31">
        <v>0</v>
      </c>
      <c r="J40" s="32">
        <v>0</v>
      </c>
      <c r="L40">
        <v>37</v>
      </c>
      <c r="M40" s="21" t="str">
        <f t="shared" si="0"/>
        <v>BOTZ US Equity</v>
      </c>
      <c r="N40" s="21" t="str">
        <f>VLOOKUP($M40,SUMMARY!B:D,2,FALSE)</f>
        <v>Robotics &amp; Artificial Intelligence ETF</v>
      </c>
      <c r="O40" s="22" t="str">
        <f>VLOOKUP($M40,SUMMARY!$B:$D,3,FALSE)</f>
        <v>ETF</v>
      </c>
      <c r="P40" s="22">
        <f t="shared" si="2"/>
        <v>5</v>
      </c>
      <c r="Q40" s="22">
        <f t="shared" si="2"/>
        <v>12</v>
      </c>
      <c r="R40" s="22">
        <f t="shared" si="2"/>
        <v>2</v>
      </c>
      <c r="S40" s="23">
        <f t="shared" si="2"/>
        <v>45959</v>
      </c>
      <c r="T40" s="23">
        <f t="shared" si="2"/>
        <v>0</v>
      </c>
      <c r="U40" s="23">
        <f t="shared" si="2"/>
        <v>0</v>
      </c>
      <c r="V40" s="23">
        <f t="shared" si="2"/>
        <v>0</v>
      </c>
      <c r="W40" s="23">
        <f t="shared" si="2"/>
        <v>0</v>
      </c>
      <c r="X40" s="23">
        <f t="shared" si="2"/>
        <v>0</v>
      </c>
    </row>
    <row r="41" spans="1:24" x14ac:dyDescent="0.25">
      <c r="A41" s="35" t="s">
        <v>265</v>
      </c>
      <c r="B41" s="31">
        <v>2</v>
      </c>
      <c r="C41" s="31">
        <v>9</v>
      </c>
      <c r="D41" s="31">
        <v>2</v>
      </c>
      <c r="E41" s="31">
        <v>45996</v>
      </c>
      <c r="F41" s="31">
        <v>0</v>
      </c>
      <c r="G41" s="31">
        <v>0</v>
      </c>
      <c r="H41" s="31">
        <v>45958</v>
      </c>
      <c r="I41" s="31">
        <v>0</v>
      </c>
      <c r="J41" s="32">
        <v>0</v>
      </c>
      <c r="L41">
        <v>38</v>
      </c>
      <c r="M41" s="21" t="str">
        <f t="shared" si="0"/>
        <v>RSP US Equity</v>
      </c>
      <c r="N41" s="21" t="str">
        <f>VLOOKUP($M41,SUMMARY!B:D,2,FALSE)</f>
        <v>S&amp;P 500 Equal Weight ETF</v>
      </c>
      <c r="O41" s="22" t="str">
        <f>VLOOKUP($M41,SUMMARY!$B:$D,3,FALSE)</f>
        <v>ETF</v>
      </c>
      <c r="P41" s="22">
        <f t="shared" si="2"/>
        <v>2</v>
      </c>
      <c r="Q41" s="22">
        <f t="shared" si="2"/>
        <v>9</v>
      </c>
      <c r="R41" s="22">
        <f t="shared" si="2"/>
        <v>2</v>
      </c>
      <c r="S41" s="23">
        <f t="shared" si="2"/>
        <v>45996</v>
      </c>
      <c r="T41" s="23">
        <f t="shared" si="2"/>
        <v>0</v>
      </c>
      <c r="U41" s="23">
        <f t="shared" si="2"/>
        <v>0</v>
      </c>
      <c r="V41" s="23">
        <f t="shared" si="2"/>
        <v>45958</v>
      </c>
      <c r="W41" s="23">
        <f t="shared" si="2"/>
        <v>0</v>
      </c>
      <c r="X41" s="23">
        <f t="shared" si="2"/>
        <v>0</v>
      </c>
    </row>
    <row r="42" spans="1:24" x14ac:dyDescent="0.25">
      <c r="A42" s="35" t="s">
        <v>129</v>
      </c>
      <c r="B42" s="31">
        <v>5</v>
      </c>
      <c r="C42" s="31">
        <v>12</v>
      </c>
      <c r="D42" s="31">
        <v>2</v>
      </c>
      <c r="E42" s="31">
        <v>0</v>
      </c>
      <c r="F42" s="31">
        <v>0</v>
      </c>
      <c r="G42" s="31">
        <v>0</v>
      </c>
      <c r="H42" s="31">
        <v>45964</v>
      </c>
      <c r="I42" s="31">
        <v>0</v>
      </c>
      <c r="J42" s="32">
        <v>0</v>
      </c>
      <c r="L42">
        <v>39</v>
      </c>
      <c r="M42" s="21" t="str">
        <f t="shared" si="0"/>
        <v>BOUT US Equity</v>
      </c>
      <c r="N42" s="21" t="str">
        <f>VLOOKUP($M42,SUMMARY!B:D,2,FALSE)</f>
        <v>Innovator IBD Breakout Opportunities ETF</v>
      </c>
      <c r="O42" s="22" t="str">
        <f>VLOOKUP($M42,SUMMARY!$B:$D,3,FALSE)</f>
        <v>ETF</v>
      </c>
      <c r="P42" s="22">
        <f t="shared" si="2"/>
        <v>5</v>
      </c>
      <c r="Q42" s="22">
        <f t="shared" si="2"/>
        <v>12</v>
      </c>
      <c r="R42" s="22">
        <f t="shared" si="2"/>
        <v>2</v>
      </c>
      <c r="S42" s="23">
        <f t="shared" si="2"/>
        <v>0</v>
      </c>
      <c r="T42" s="23">
        <f t="shared" si="2"/>
        <v>0</v>
      </c>
      <c r="U42" s="23">
        <f t="shared" si="2"/>
        <v>0</v>
      </c>
      <c r="V42" s="23">
        <f t="shared" si="2"/>
        <v>45964</v>
      </c>
      <c r="W42" s="23">
        <f t="shared" si="2"/>
        <v>0</v>
      </c>
      <c r="X42" s="23">
        <f t="shared" si="2"/>
        <v>0</v>
      </c>
    </row>
    <row r="43" spans="1:24" x14ac:dyDescent="0.25">
      <c r="A43" s="35" t="s">
        <v>274</v>
      </c>
      <c r="B43" s="31">
        <v>-1</v>
      </c>
      <c r="C43" s="31">
        <v>12</v>
      </c>
      <c r="D43" s="31">
        <v>7</v>
      </c>
      <c r="E43" s="31">
        <v>45958</v>
      </c>
      <c r="F43" s="31">
        <v>0</v>
      </c>
      <c r="G43" s="31">
        <v>0</v>
      </c>
      <c r="H43" s="31">
        <v>46057</v>
      </c>
      <c r="I43" s="31">
        <v>0</v>
      </c>
      <c r="J43" s="32">
        <v>0</v>
      </c>
      <c r="L43">
        <v>40</v>
      </c>
      <c r="M43" s="21" t="str">
        <f t="shared" si="0"/>
        <v>SKYY US Equity</v>
      </c>
      <c r="N43" s="21" t="str">
        <f>VLOOKUP($M43,SUMMARY!B:D,2,FALSE)</f>
        <v>First Trust Cloud Computing ETF</v>
      </c>
      <c r="O43" s="22" t="str">
        <f>VLOOKUP($M43,SUMMARY!$B:$D,3,FALSE)</f>
        <v>ETF</v>
      </c>
      <c r="P43" s="22">
        <f t="shared" si="2"/>
        <v>-1</v>
      </c>
      <c r="Q43" s="22">
        <f t="shared" si="2"/>
        <v>12</v>
      </c>
      <c r="R43" s="22">
        <f t="shared" si="2"/>
        <v>7</v>
      </c>
      <c r="S43" s="23">
        <f t="shared" si="2"/>
        <v>45958</v>
      </c>
      <c r="T43" s="23">
        <f t="shared" si="2"/>
        <v>0</v>
      </c>
      <c r="U43" s="23">
        <f t="shared" si="2"/>
        <v>0</v>
      </c>
      <c r="V43" s="23">
        <f t="shared" si="2"/>
        <v>46057</v>
      </c>
      <c r="W43" s="23">
        <f t="shared" si="2"/>
        <v>0</v>
      </c>
      <c r="X43" s="23">
        <f t="shared" si="2"/>
        <v>0</v>
      </c>
    </row>
    <row r="44" spans="1:24" x14ac:dyDescent="0.25">
      <c r="A44" s="35" t="s">
        <v>107</v>
      </c>
      <c r="B44" s="31">
        <v>0</v>
      </c>
      <c r="C44" s="31">
        <v>12</v>
      </c>
      <c r="D44" s="31">
        <v>6</v>
      </c>
      <c r="E44" s="31">
        <v>0</v>
      </c>
      <c r="F44" s="31">
        <v>0</v>
      </c>
      <c r="G44" s="31">
        <v>0</v>
      </c>
      <c r="H44" s="31">
        <v>0</v>
      </c>
      <c r="I44" s="31">
        <v>0</v>
      </c>
      <c r="J44" s="32">
        <v>0</v>
      </c>
      <c r="L44">
        <v>41</v>
      </c>
      <c r="M44" s="21" t="str">
        <f t="shared" si="0"/>
        <v>ARKG US Equity</v>
      </c>
      <c r="N44" s="21" t="str">
        <f>VLOOKUP($M44,SUMMARY!B:D,2,FALSE)</f>
        <v>ARK Genomic Revolution ETF</v>
      </c>
      <c r="O44" s="22" t="str">
        <f>VLOOKUP($M44,SUMMARY!$B:$D,3,FALSE)</f>
        <v>ETF</v>
      </c>
      <c r="P44" s="22">
        <f t="shared" si="2"/>
        <v>0</v>
      </c>
      <c r="Q44" s="22">
        <f t="shared" si="2"/>
        <v>12</v>
      </c>
      <c r="R44" s="22">
        <f t="shared" si="2"/>
        <v>6</v>
      </c>
      <c r="S44" s="23">
        <f t="shared" si="2"/>
        <v>0</v>
      </c>
      <c r="T44" s="23">
        <f t="shared" si="2"/>
        <v>0</v>
      </c>
      <c r="U44" s="23">
        <f t="shared" si="2"/>
        <v>0</v>
      </c>
      <c r="V44" s="23">
        <f t="shared" si="2"/>
        <v>0</v>
      </c>
      <c r="W44" s="23">
        <f t="shared" si="2"/>
        <v>0</v>
      </c>
      <c r="X44" s="23">
        <f t="shared" si="2"/>
        <v>0</v>
      </c>
    </row>
    <row r="45" spans="1:24" x14ac:dyDescent="0.25">
      <c r="A45" s="35" t="s">
        <v>497</v>
      </c>
      <c r="B45" s="31">
        <v>-1</v>
      </c>
      <c r="C45" s="31">
        <v>9</v>
      </c>
      <c r="D45" s="31">
        <v>3</v>
      </c>
      <c r="E45" s="31">
        <v>0</v>
      </c>
      <c r="F45" s="31">
        <v>0</v>
      </c>
      <c r="G45" s="31">
        <v>0</v>
      </c>
      <c r="H45" s="31">
        <v>45958</v>
      </c>
      <c r="I45" s="31">
        <v>0</v>
      </c>
      <c r="J45" s="32">
        <v>0</v>
      </c>
      <c r="L45">
        <v>42</v>
      </c>
      <c r="M45" s="21" t="str">
        <f t="shared" si="0"/>
        <v>TRYUSD Curncy</v>
      </c>
      <c r="N45" s="21" t="str">
        <f>VLOOKUP($M45,SUMMARY!B:D,2,FALSE)</f>
        <v>TRY/USD</v>
      </c>
      <c r="O45" s="22" t="str">
        <f>VLOOKUP($M45,SUMMARY!$B:$D,3,FALSE)</f>
        <v>CURRENCY</v>
      </c>
      <c r="P45" s="22">
        <f t="shared" si="2"/>
        <v>-1</v>
      </c>
      <c r="Q45" s="22">
        <f t="shared" si="2"/>
        <v>9</v>
      </c>
      <c r="R45" s="22">
        <f t="shared" si="2"/>
        <v>3</v>
      </c>
      <c r="S45" s="23">
        <f t="shared" si="2"/>
        <v>0</v>
      </c>
      <c r="T45" s="23">
        <f t="shared" si="2"/>
        <v>0</v>
      </c>
      <c r="U45" s="23">
        <f t="shared" si="2"/>
        <v>0</v>
      </c>
      <c r="V45" s="23">
        <f t="shared" si="2"/>
        <v>45958</v>
      </c>
      <c r="W45" s="23">
        <f t="shared" si="2"/>
        <v>0</v>
      </c>
      <c r="X45" s="23">
        <f t="shared" si="2"/>
        <v>0</v>
      </c>
    </row>
    <row r="46" spans="1:24" x14ac:dyDescent="0.25">
      <c r="A46" s="35" t="s">
        <v>397</v>
      </c>
      <c r="B46" s="31">
        <v>5</v>
      </c>
      <c r="C46" s="31">
        <v>9</v>
      </c>
      <c r="D46" s="31">
        <v>2</v>
      </c>
      <c r="E46" s="31">
        <v>46048</v>
      </c>
      <c r="F46" s="31">
        <v>0</v>
      </c>
      <c r="G46" s="31">
        <v>0</v>
      </c>
      <c r="H46" s="31">
        <v>46010</v>
      </c>
      <c r="I46" s="31">
        <v>0</v>
      </c>
      <c r="J46" s="32">
        <v>0</v>
      </c>
      <c r="L46">
        <v>43</v>
      </c>
      <c r="M46" s="21" t="str">
        <f t="shared" si="0"/>
        <v>BRLUSD Curncy</v>
      </c>
      <c r="N46" s="21" t="str">
        <f>VLOOKUP($M46,SUMMARY!B:D,2,FALSE)</f>
        <v>BRL/USD</v>
      </c>
      <c r="O46" s="22" t="str">
        <f>VLOOKUP($M46,SUMMARY!$B:$D,3,FALSE)</f>
        <v>CURRENCY</v>
      </c>
      <c r="P46" s="22">
        <f t="shared" si="2"/>
        <v>5</v>
      </c>
      <c r="Q46" s="22">
        <f t="shared" si="2"/>
        <v>9</v>
      </c>
      <c r="R46" s="22">
        <f t="shared" si="2"/>
        <v>2</v>
      </c>
      <c r="S46" s="23">
        <f t="shared" si="2"/>
        <v>46048</v>
      </c>
      <c r="T46" s="23">
        <f t="shared" si="2"/>
        <v>0</v>
      </c>
      <c r="U46" s="23">
        <f t="shared" si="2"/>
        <v>0</v>
      </c>
      <c r="V46" s="23">
        <f t="shared" si="2"/>
        <v>46010</v>
      </c>
      <c r="W46" s="23">
        <f t="shared" si="2"/>
        <v>0</v>
      </c>
      <c r="X46" s="23">
        <f t="shared" si="2"/>
        <v>0</v>
      </c>
    </row>
    <row r="47" spans="1:24" x14ac:dyDescent="0.25">
      <c r="A47" s="35" t="s">
        <v>341</v>
      </c>
      <c r="B47" s="31">
        <v>-1</v>
      </c>
      <c r="C47" s="31">
        <v>6</v>
      </c>
      <c r="D47" s="31">
        <v>9</v>
      </c>
      <c r="E47" s="31">
        <v>0</v>
      </c>
      <c r="F47" s="31">
        <v>0</v>
      </c>
      <c r="G47" s="31">
        <v>46059</v>
      </c>
      <c r="H47" s="31">
        <v>46058</v>
      </c>
      <c r="I47" s="31">
        <v>0</v>
      </c>
      <c r="J47" s="32">
        <v>0</v>
      </c>
      <c r="L47">
        <v>44</v>
      </c>
      <c r="M47" s="21" t="str">
        <f t="shared" si="0"/>
        <v>XAD Curncy</v>
      </c>
      <c r="N47" s="21" t="str">
        <f>VLOOKUP($M47,SUMMARY!B:D,2,FALSE)</f>
        <v>Cardano</v>
      </c>
      <c r="O47" s="22" t="str">
        <f>VLOOKUP($M47,SUMMARY!$B:$D,3,FALSE)</f>
        <v>CRYPTO</v>
      </c>
      <c r="P47" s="22">
        <f t="shared" si="2"/>
        <v>-1</v>
      </c>
      <c r="Q47" s="22">
        <f t="shared" si="2"/>
        <v>6</v>
      </c>
      <c r="R47" s="22">
        <f t="shared" si="2"/>
        <v>9</v>
      </c>
      <c r="S47" s="23">
        <f t="shared" si="2"/>
        <v>0</v>
      </c>
      <c r="T47" s="23">
        <f t="shared" si="2"/>
        <v>0</v>
      </c>
      <c r="U47" s="23">
        <f t="shared" si="2"/>
        <v>46059</v>
      </c>
      <c r="V47" s="23">
        <f t="shared" si="2"/>
        <v>46058</v>
      </c>
      <c r="W47" s="23">
        <f t="shared" si="2"/>
        <v>0</v>
      </c>
      <c r="X47" s="23">
        <f t="shared" si="2"/>
        <v>0</v>
      </c>
    </row>
    <row r="48" spans="1:24" x14ac:dyDescent="0.25">
      <c r="A48" s="35" t="s">
        <v>519</v>
      </c>
      <c r="B48" s="31">
        <v>4</v>
      </c>
      <c r="C48" s="31">
        <v>9</v>
      </c>
      <c r="D48" s="31">
        <v>2</v>
      </c>
      <c r="E48" s="31">
        <v>45958</v>
      </c>
      <c r="F48" s="31">
        <v>0</v>
      </c>
      <c r="G48" s="31">
        <v>0</v>
      </c>
      <c r="H48" s="31">
        <v>0</v>
      </c>
      <c r="I48" s="31">
        <v>0</v>
      </c>
      <c r="J48" s="32">
        <v>0</v>
      </c>
      <c r="L48">
        <v>45</v>
      </c>
      <c r="M48" s="21" t="str">
        <f t="shared" si="0"/>
        <v>BSE500 Index</v>
      </c>
      <c r="N48" s="21" t="str">
        <f>VLOOKUP($M48,SUMMARY!B:D,2,FALSE)</f>
        <v>BOMBAY BSE500 Index</v>
      </c>
      <c r="O48" s="22" t="str">
        <f>VLOOKUP($M48,SUMMARY!$B:$D,3,FALSE)</f>
        <v>INDEX FUTURE</v>
      </c>
      <c r="P48" s="22">
        <f t="shared" si="2"/>
        <v>4</v>
      </c>
      <c r="Q48" s="22">
        <f t="shared" si="2"/>
        <v>9</v>
      </c>
      <c r="R48" s="22">
        <f t="shared" si="2"/>
        <v>2</v>
      </c>
      <c r="S48" s="23">
        <f t="shared" ref="S48:X53" si="3">E48</f>
        <v>45958</v>
      </c>
      <c r="T48" s="23">
        <f t="shared" si="3"/>
        <v>0</v>
      </c>
      <c r="U48" s="23">
        <f t="shared" si="3"/>
        <v>0</v>
      </c>
      <c r="V48" s="23">
        <f t="shared" si="3"/>
        <v>0</v>
      </c>
      <c r="W48" s="23">
        <f t="shared" si="3"/>
        <v>0</v>
      </c>
      <c r="X48" s="23">
        <f t="shared" si="3"/>
        <v>0</v>
      </c>
    </row>
    <row r="49" spans="1:24" x14ac:dyDescent="0.25">
      <c r="A49" s="35" t="s">
        <v>337</v>
      </c>
      <c r="B49" s="31">
        <v>-1</v>
      </c>
      <c r="C49" s="31">
        <v>6</v>
      </c>
      <c r="D49" s="31">
        <v>9</v>
      </c>
      <c r="E49" s="31">
        <v>0</v>
      </c>
      <c r="F49" s="31">
        <v>0</v>
      </c>
      <c r="G49" s="31">
        <v>46059</v>
      </c>
      <c r="H49" s="31">
        <v>0</v>
      </c>
      <c r="I49" s="31">
        <v>0</v>
      </c>
      <c r="J49" s="32">
        <v>0</v>
      </c>
      <c r="L49">
        <v>46</v>
      </c>
      <c r="M49" s="21" t="str">
        <f t="shared" si="0"/>
        <v>XRP Curncy</v>
      </c>
      <c r="N49" s="21" t="str">
        <f>VLOOKUP($M49,SUMMARY!B:D,2,FALSE)</f>
        <v>XRP</v>
      </c>
      <c r="O49" s="22" t="str">
        <f>VLOOKUP($M49,SUMMARY!$B:$D,3,FALSE)</f>
        <v>CRYPTO</v>
      </c>
      <c r="P49" s="22">
        <f t="shared" ref="P49:R53" si="4">B49</f>
        <v>-1</v>
      </c>
      <c r="Q49" s="22">
        <f t="shared" si="4"/>
        <v>6</v>
      </c>
      <c r="R49" s="22">
        <f t="shared" si="4"/>
        <v>9</v>
      </c>
      <c r="S49" s="23">
        <f t="shared" si="3"/>
        <v>0</v>
      </c>
      <c r="T49" s="23">
        <f t="shared" si="3"/>
        <v>0</v>
      </c>
      <c r="U49" s="23">
        <f t="shared" si="3"/>
        <v>46059</v>
      </c>
      <c r="V49" s="23">
        <f t="shared" si="3"/>
        <v>0</v>
      </c>
      <c r="W49" s="23">
        <f t="shared" si="3"/>
        <v>0</v>
      </c>
      <c r="X49" s="23">
        <f t="shared" si="3"/>
        <v>0</v>
      </c>
    </row>
    <row r="50" spans="1:24" x14ac:dyDescent="0.25">
      <c r="A50" s="35" t="s">
        <v>109</v>
      </c>
      <c r="B50" s="31">
        <v>-1</v>
      </c>
      <c r="C50" s="31">
        <v>9</v>
      </c>
      <c r="D50" s="31">
        <v>7</v>
      </c>
      <c r="E50" s="31">
        <v>0</v>
      </c>
      <c r="F50" s="31">
        <v>0</v>
      </c>
      <c r="G50" s="31">
        <v>0</v>
      </c>
      <c r="H50" s="31">
        <v>0</v>
      </c>
      <c r="I50" s="31">
        <v>0</v>
      </c>
      <c r="J50" s="32">
        <v>0</v>
      </c>
      <c r="L50">
        <v>47</v>
      </c>
      <c r="M50" s="21" t="str">
        <f t="shared" si="0"/>
        <v>ARKK US Equity</v>
      </c>
      <c r="N50" s="21" t="str">
        <f>VLOOKUP($M50,SUMMARY!B:D,2,FALSE)</f>
        <v>ARK Innovation ETF</v>
      </c>
      <c r="O50" s="22" t="str">
        <f>VLOOKUP($M50,SUMMARY!$B:$D,3,FALSE)</f>
        <v>ETF</v>
      </c>
      <c r="P50" s="22">
        <f t="shared" si="4"/>
        <v>-1</v>
      </c>
      <c r="Q50" s="22">
        <f t="shared" si="4"/>
        <v>9</v>
      </c>
      <c r="R50" s="22">
        <f t="shared" si="4"/>
        <v>7</v>
      </c>
      <c r="S50" s="23">
        <f t="shared" si="3"/>
        <v>0</v>
      </c>
      <c r="T50" s="23">
        <f t="shared" si="3"/>
        <v>0</v>
      </c>
      <c r="U50" s="23">
        <f t="shared" si="3"/>
        <v>0</v>
      </c>
      <c r="V50" s="23">
        <f t="shared" si="3"/>
        <v>0</v>
      </c>
      <c r="W50" s="23">
        <f t="shared" si="3"/>
        <v>0</v>
      </c>
      <c r="X50" s="23">
        <f t="shared" si="3"/>
        <v>0</v>
      </c>
    </row>
    <row r="51" spans="1:24" x14ac:dyDescent="0.25">
      <c r="A51" s="35" t="s">
        <v>215</v>
      </c>
      <c r="B51" s="31">
        <v>2</v>
      </c>
      <c r="C51" s="31">
        <v>9</v>
      </c>
      <c r="D51" s="31">
        <v>2</v>
      </c>
      <c r="E51" s="31">
        <v>45995</v>
      </c>
      <c r="F51" s="31">
        <v>0</v>
      </c>
      <c r="G51" s="31">
        <v>0</v>
      </c>
      <c r="H51" s="31">
        <v>0</v>
      </c>
      <c r="I51" s="31">
        <v>0</v>
      </c>
      <c r="J51" s="32">
        <v>0</v>
      </c>
      <c r="L51">
        <v>48</v>
      </c>
      <c r="M51" s="21" t="str">
        <f t="shared" si="0"/>
        <v>IWN US Equity</v>
      </c>
      <c r="N51" s="21" t="str">
        <f>VLOOKUP($M51,SUMMARY!B:D,2,FALSE)</f>
        <v>Russell 2000 Value ETF</v>
      </c>
      <c r="O51" s="22" t="str">
        <f>VLOOKUP($M51,SUMMARY!$B:$D,3,FALSE)</f>
        <v>ETF</v>
      </c>
      <c r="P51" s="22">
        <f t="shared" si="4"/>
        <v>2</v>
      </c>
      <c r="Q51" s="22">
        <f t="shared" si="4"/>
        <v>9</v>
      </c>
      <c r="R51" s="22">
        <f t="shared" si="4"/>
        <v>2</v>
      </c>
      <c r="S51" s="23">
        <f t="shared" si="3"/>
        <v>45995</v>
      </c>
      <c r="T51" s="23">
        <f t="shared" si="3"/>
        <v>0</v>
      </c>
      <c r="U51" s="23">
        <f t="shared" si="3"/>
        <v>0</v>
      </c>
      <c r="V51" s="23">
        <f t="shared" si="3"/>
        <v>0</v>
      </c>
      <c r="W51" s="23">
        <f t="shared" si="3"/>
        <v>0</v>
      </c>
      <c r="X51" s="23">
        <f t="shared" si="3"/>
        <v>0</v>
      </c>
    </row>
    <row r="52" spans="1:24" x14ac:dyDescent="0.25">
      <c r="A52" s="35" t="s">
        <v>131</v>
      </c>
      <c r="B52" s="31">
        <v>-1</v>
      </c>
      <c r="C52" s="31">
        <v>12</v>
      </c>
      <c r="D52" s="31">
        <v>7</v>
      </c>
      <c r="E52" s="31">
        <v>0</v>
      </c>
      <c r="F52" s="31">
        <v>0</v>
      </c>
      <c r="G52" s="31">
        <v>46052</v>
      </c>
      <c r="H52" s="31">
        <v>46057</v>
      </c>
      <c r="I52" s="31">
        <v>0</v>
      </c>
      <c r="J52" s="32">
        <v>0</v>
      </c>
      <c r="L52">
        <v>49</v>
      </c>
      <c r="M52" s="21" t="str">
        <f t="shared" si="0"/>
        <v>BUG US Equity</v>
      </c>
      <c r="N52" s="21" t="str">
        <f>VLOOKUP($M52,SUMMARY!B:D,2,FALSE)</f>
        <v>Cybersecurity ETF</v>
      </c>
      <c r="O52" s="22" t="str">
        <f>VLOOKUP($M52,SUMMARY!$B:$D,3,FALSE)</f>
        <v>ETF</v>
      </c>
      <c r="P52" s="22">
        <f t="shared" si="4"/>
        <v>-1</v>
      </c>
      <c r="Q52" s="22">
        <f t="shared" si="4"/>
        <v>12</v>
      </c>
      <c r="R52" s="22">
        <f t="shared" si="4"/>
        <v>7</v>
      </c>
      <c r="S52" s="23">
        <f t="shared" si="3"/>
        <v>0</v>
      </c>
      <c r="T52" s="23">
        <f t="shared" si="3"/>
        <v>0</v>
      </c>
      <c r="U52" s="23">
        <f t="shared" si="3"/>
        <v>46052</v>
      </c>
      <c r="V52" s="23">
        <f t="shared" si="3"/>
        <v>46057</v>
      </c>
      <c r="W52" s="23">
        <f t="shared" si="3"/>
        <v>0</v>
      </c>
      <c r="X52" s="23">
        <f t="shared" si="3"/>
        <v>0</v>
      </c>
    </row>
    <row r="53" spans="1:24" x14ac:dyDescent="0.25">
      <c r="A53" s="35" t="s">
        <v>223</v>
      </c>
      <c r="B53" s="31">
        <v>6</v>
      </c>
      <c r="C53" s="31">
        <v>9</v>
      </c>
      <c r="D53" s="31">
        <v>2</v>
      </c>
      <c r="E53" s="31">
        <v>46055</v>
      </c>
      <c r="F53" s="31">
        <v>0</v>
      </c>
      <c r="G53" s="31">
        <v>0</v>
      </c>
      <c r="H53" s="31">
        <v>45959</v>
      </c>
      <c r="I53" s="31">
        <v>0</v>
      </c>
      <c r="J53" s="32">
        <v>0</v>
      </c>
      <c r="L53">
        <v>50</v>
      </c>
      <c r="M53" s="21" t="str">
        <f t="shared" si="0"/>
        <v>IYK US Equity</v>
      </c>
      <c r="N53" s="21" t="str">
        <f>VLOOKUP($M53,SUMMARY!B:D,2,FALSE)</f>
        <v>U.S. Consumer Staples ETF</v>
      </c>
      <c r="O53" s="22" t="str">
        <f>VLOOKUP($M53,SUMMARY!$B:$D,3,FALSE)</f>
        <v>ETF</v>
      </c>
      <c r="P53" s="22">
        <f t="shared" si="4"/>
        <v>6</v>
      </c>
      <c r="Q53" s="22">
        <f t="shared" si="4"/>
        <v>9</v>
      </c>
      <c r="R53" s="22">
        <f t="shared" si="4"/>
        <v>2</v>
      </c>
      <c r="S53" s="23">
        <f t="shared" si="3"/>
        <v>46055</v>
      </c>
      <c r="T53" s="23">
        <f t="shared" si="3"/>
        <v>0</v>
      </c>
      <c r="U53" s="23">
        <f t="shared" si="3"/>
        <v>0</v>
      </c>
      <c r="V53" s="23">
        <f t="shared" si="3"/>
        <v>45959</v>
      </c>
      <c r="W53" s="23">
        <f t="shared" si="3"/>
        <v>0</v>
      </c>
      <c r="X53" s="23">
        <f t="shared" si="3"/>
        <v>0</v>
      </c>
    </row>
    <row r="54" spans="1:24" x14ac:dyDescent="0.25">
      <c r="A54" s="35" t="s">
        <v>132</v>
      </c>
      <c r="B54" s="31">
        <v>-1</v>
      </c>
      <c r="C54" s="31">
        <v>9</v>
      </c>
      <c r="D54" s="31">
        <v>6</v>
      </c>
      <c r="E54" s="31">
        <v>0</v>
      </c>
      <c r="F54" s="31">
        <v>0</v>
      </c>
      <c r="G54" s="31">
        <v>0</v>
      </c>
      <c r="H54" s="31">
        <v>0</v>
      </c>
      <c r="I54" s="31">
        <v>0</v>
      </c>
      <c r="J54" s="32">
        <v>0</v>
      </c>
    </row>
    <row r="55" spans="1:24" x14ac:dyDescent="0.25">
      <c r="A55" s="35" t="s">
        <v>455</v>
      </c>
      <c r="B55" s="31">
        <v>-1</v>
      </c>
      <c r="C55" s="31">
        <v>3</v>
      </c>
      <c r="D55" s="31">
        <v>2</v>
      </c>
      <c r="E55" s="31">
        <v>0</v>
      </c>
      <c r="F55" s="31">
        <v>0</v>
      </c>
      <c r="G55" s="31">
        <v>45974</v>
      </c>
      <c r="H55" s="31">
        <v>45958</v>
      </c>
      <c r="I55" s="31">
        <v>0</v>
      </c>
      <c r="J55" s="32">
        <v>0</v>
      </c>
    </row>
    <row r="56" spans="1:24" x14ac:dyDescent="0.25">
      <c r="A56" s="35" t="s">
        <v>510</v>
      </c>
      <c r="B56" s="31">
        <v>3</v>
      </c>
      <c r="C56" s="31">
        <v>9</v>
      </c>
      <c r="D56" s="31">
        <v>2</v>
      </c>
      <c r="E56" s="31">
        <v>45958</v>
      </c>
      <c r="F56" s="31">
        <v>0</v>
      </c>
      <c r="G56" s="31">
        <v>0</v>
      </c>
      <c r="H56" s="31">
        <v>0</v>
      </c>
      <c r="I56" s="31">
        <v>0</v>
      </c>
      <c r="J56" s="32">
        <v>0</v>
      </c>
    </row>
    <row r="57" spans="1:24" x14ac:dyDescent="0.25">
      <c r="A57" s="35" t="s">
        <v>459</v>
      </c>
      <c r="B57" s="31">
        <v>-1</v>
      </c>
      <c r="C57" s="31">
        <v>6</v>
      </c>
      <c r="D57" s="31">
        <v>4</v>
      </c>
      <c r="E57" s="31">
        <v>0</v>
      </c>
      <c r="F57" s="31">
        <v>0</v>
      </c>
      <c r="G57" s="31">
        <v>0</v>
      </c>
      <c r="H57" s="31">
        <v>45958</v>
      </c>
      <c r="I57" s="31">
        <v>0</v>
      </c>
      <c r="J57" s="32">
        <v>0</v>
      </c>
    </row>
    <row r="58" spans="1:24" x14ac:dyDescent="0.25">
      <c r="A58" s="35" t="s">
        <v>346</v>
      </c>
      <c r="B58" s="31">
        <v>-1</v>
      </c>
      <c r="C58" s="31">
        <v>6</v>
      </c>
      <c r="D58" s="31">
        <v>6</v>
      </c>
      <c r="E58" s="31">
        <v>0</v>
      </c>
      <c r="F58" s="31">
        <v>0</v>
      </c>
      <c r="G58" s="31">
        <v>0</v>
      </c>
      <c r="H58" s="31">
        <v>0</v>
      </c>
      <c r="I58" s="31">
        <v>0</v>
      </c>
      <c r="J58" s="32">
        <v>0</v>
      </c>
    </row>
    <row r="59" spans="1:24" x14ac:dyDescent="0.25">
      <c r="A59" s="35" t="s">
        <v>523</v>
      </c>
      <c r="B59" s="31">
        <v>3</v>
      </c>
      <c r="C59" s="31">
        <v>6</v>
      </c>
      <c r="D59" s="31">
        <v>2</v>
      </c>
      <c r="E59" s="31">
        <v>46027</v>
      </c>
      <c r="F59" s="31">
        <v>0</v>
      </c>
      <c r="G59" s="31">
        <v>0</v>
      </c>
      <c r="H59" s="31">
        <v>45959</v>
      </c>
      <c r="I59" s="31">
        <v>0</v>
      </c>
      <c r="J59" s="32">
        <v>0</v>
      </c>
    </row>
    <row r="60" spans="1:24" x14ac:dyDescent="0.25">
      <c r="A60" s="35" t="s">
        <v>511</v>
      </c>
      <c r="B60" s="31">
        <v>3</v>
      </c>
      <c r="C60" s="31">
        <v>12</v>
      </c>
      <c r="D60" s="31">
        <v>2</v>
      </c>
      <c r="E60" s="31">
        <v>46028</v>
      </c>
      <c r="F60" s="31">
        <v>46028</v>
      </c>
      <c r="G60" s="31">
        <v>0</v>
      </c>
      <c r="H60" s="31">
        <v>0</v>
      </c>
      <c r="I60" s="31">
        <v>0</v>
      </c>
      <c r="J60" s="32">
        <v>0</v>
      </c>
    </row>
    <row r="61" spans="1:24" x14ac:dyDescent="0.25">
      <c r="A61" s="35" t="s">
        <v>463</v>
      </c>
      <c r="B61" s="31">
        <v>2</v>
      </c>
      <c r="C61" s="31">
        <v>9</v>
      </c>
      <c r="D61" s="31">
        <v>2</v>
      </c>
      <c r="E61" s="31">
        <v>46050</v>
      </c>
      <c r="F61" s="31">
        <v>0</v>
      </c>
      <c r="G61" s="31">
        <v>0</v>
      </c>
      <c r="H61" s="31">
        <v>45958</v>
      </c>
      <c r="I61" s="31">
        <v>0</v>
      </c>
      <c r="J61" s="32">
        <v>0</v>
      </c>
    </row>
    <row r="62" spans="1:24" x14ac:dyDescent="0.25">
      <c r="A62" s="35" t="s">
        <v>399</v>
      </c>
      <c r="B62" s="31">
        <v>-1</v>
      </c>
      <c r="C62" s="31">
        <v>9</v>
      </c>
      <c r="D62" s="31">
        <v>2</v>
      </c>
      <c r="E62" s="31">
        <v>0</v>
      </c>
      <c r="F62" s="31">
        <v>0</v>
      </c>
      <c r="G62" s="31">
        <v>0</v>
      </c>
      <c r="H62" s="31">
        <v>45958</v>
      </c>
      <c r="I62" s="31">
        <v>0</v>
      </c>
      <c r="J62" s="32">
        <v>0</v>
      </c>
    </row>
    <row r="63" spans="1:24" x14ac:dyDescent="0.25">
      <c r="A63" s="35" t="s">
        <v>475</v>
      </c>
      <c r="B63" s="31">
        <v>5</v>
      </c>
      <c r="C63" s="31">
        <v>9</v>
      </c>
      <c r="D63" s="31">
        <v>2</v>
      </c>
      <c r="E63" s="31">
        <v>0</v>
      </c>
      <c r="F63" s="31">
        <v>0</v>
      </c>
      <c r="G63" s="31">
        <v>0</v>
      </c>
      <c r="H63" s="31">
        <v>45958</v>
      </c>
      <c r="I63" s="31">
        <v>0</v>
      </c>
      <c r="J63" s="32">
        <v>0</v>
      </c>
    </row>
    <row r="64" spans="1:24" x14ac:dyDescent="0.25">
      <c r="A64" s="35" t="s">
        <v>401</v>
      </c>
      <c r="B64" s="31">
        <v>-1</v>
      </c>
      <c r="C64" s="31">
        <v>6</v>
      </c>
      <c r="D64" s="31">
        <v>6</v>
      </c>
      <c r="E64" s="31">
        <v>46010</v>
      </c>
      <c r="F64" s="31">
        <v>0</v>
      </c>
      <c r="G64" s="31">
        <v>0</v>
      </c>
      <c r="H64" s="31">
        <v>0</v>
      </c>
      <c r="I64" s="31">
        <v>0</v>
      </c>
      <c r="J64" s="32">
        <v>0</v>
      </c>
    </row>
    <row r="65" spans="1:10" x14ac:dyDescent="0.25">
      <c r="A65" s="35" t="s">
        <v>370</v>
      </c>
      <c r="B65" s="31">
        <v>3</v>
      </c>
      <c r="C65" s="31">
        <v>9</v>
      </c>
      <c r="D65" s="31">
        <v>6</v>
      </c>
      <c r="E65" s="31">
        <v>46003</v>
      </c>
      <c r="F65" s="31">
        <v>45946</v>
      </c>
      <c r="G65" s="31">
        <v>0</v>
      </c>
      <c r="H65" s="31">
        <v>0</v>
      </c>
      <c r="I65" s="31">
        <v>46049</v>
      </c>
      <c r="J65" s="32">
        <v>0</v>
      </c>
    </row>
    <row r="66" spans="1:10" x14ac:dyDescent="0.25">
      <c r="A66" s="35" t="s">
        <v>403</v>
      </c>
      <c r="B66" s="31">
        <v>4</v>
      </c>
      <c r="C66" s="31">
        <v>3</v>
      </c>
      <c r="D66" s="31">
        <v>2</v>
      </c>
      <c r="E66" s="31">
        <v>0</v>
      </c>
      <c r="F66" s="31">
        <v>0</v>
      </c>
      <c r="G66" s="31">
        <v>0</v>
      </c>
      <c r="H66" s="31">
        <v>45958</v>
      </c>
      <c r="I66" s="31">
        <v>0</v>
      </c>
      <c r="J66" s="32">
        <v>0</v>
      </c>
    </row>
    <row r="67" spans="1:10" x14ac:dyDescent="0.25">
      <c r="A67" s="35" t="s">
        <v>262</v>
      </c>
      <c r="B67" s="31">
        <v>5</v>
      </c>
      <c r="C67" s="31">
        <v>12</v>
      </c>
      <c r="D67" s="31">
        <v>2</v>
      </c>
      <c r="E67" s="31">
        <v>45958</v>
      </c>
      <c r="F67" s="31">
        <v>0</v>
      </c>
      <c r="G67" s="31">
        <v>0</v>
      </c>
      <c r="H67" s="31">
        <v>45964</v>
      </c>
      <c r="I67" s="31">
        <v>0</v>
      </c>
      <c r="J67" s="32">
        <v>0</v>
      </c>
    </row>
    <row r="68" spans="1:10" x14ac:dyDescent="0.25">
      <c r="A68" s="35" t="s">
        <v>348</v>
      </c>
      <c r="B68" s="31">
        <v>-1</v>
      </c>
      <c r="C68" s="31">
        <v>6</v>
      </c>
      <c r="D68" s="31">
        <v>6</v>
      </c>
      <c r="E68" s="31">
        <v>0</v>
      </c>
      <c r="F68" s="31">
        <v>0</v>
      </c>
      <c r="G68" s="31">
        <v>45974</v>
      </c>
      <c r="H68" s="31">
        <v>45972</v>
      </c>
      <c r="I68" s="31">
        <v>0</v>
      </c>
      <c r="J68" s="32">
        <v>0</v>
      </c>
    </row>
    <row r="69" spans="1:10" x14ac:dyDescent="0.25">
      <c r="A69" s="35" t="s">
        <v>266</v>
      </c>
      <c r="B69" s="31">
        <v>1</v>
      </c>
      <c r="C69" s="31">
        <v>9</v>
      </c>
      <c r="D69" s="31">
        <v>2</v>
      </c>
      <c r="E69" s="31">
        <v>46062</v>
      </c>
      <c r="F69" s="31">
        <v>0</v>
      </c>
      <c r="G69" s="31">
        <v>0</v>
      </c>
      <c r="H69" s="31">
        <v>45958</v>
      </c>
      <c r="I69" s="31">
        <v>0</v>
      </c>
      <c r="J69" s="32">
        <v>0</v>
      </c>
    </row>
    <row r="70" spans="1:10" x14ac:dyDescent="0.25">
      <c r="A70" s="35" t="s">
        <v>512</v>
      </c>
      <c r="B70" s="31">
        <v>6</v>
      </c>
      <c r="C70" s="31">
        <v>9</v>
      </c>
      <c r="D70" s="31">
        <v>4</v>
      </c>
      <c r="E70" s="31">
        <v>46028</v>
      </c>
      <c r="F70" s="31">
        <v>0</v>
      </c>
      <c r="G70" s="31">
        <v>0</v>
      </c>
      <c r="H70" s="31">
        <v>0</v>
      </c>
      <c r="I70" s="31">
        <v>46041</v>
      </c>
      <c r="J70" s="32">
        <v>0</v>
      </c>
    </row>
    <row r="71" spans="1:10" x14ac:dyDescent="0.25">
      <c r="A71" s="35" t="s">
        <v>270</v>
      </c>
      <c r="B71" s="31">
        <v>5</v>
      </c>
      <c r="C71" s="31">
        <v>6</v>
      </c>
      <c r="D71" s="31">
        <v>6</v>
      </c>
      <c r="E71" s="31">
        <v>46030</v>
      </c>
      <c r="F71" s="31">
        <v>46031</v>
      </c>
      <c r="G71" s="31">
        <v>0</v>
      </c>
      <c r="H71" s="31">
        <v>0</v>
      </c>
      <c r="I71" s="31">
        <v>0</v>
      </c>
      <c r="J71" s="32">
        <v>0</v>
      </c>
    </row>
    <row r="72" spans="1:10" x14ac:dyDescent="0.25">
      <c r="A72" s="35" t="s">
        <v>133</v>
      </c>
      <c r="B72" s="31">
        <v>5</v>
      </c>
      <c r="C72" s="31">
        <v>6</v>
      </c>
      <c r="D72" s="31">
        <v>2</v>
      </c>
      <c r="E72" s="31">
        <v>46036</v>
      </c>
      <c r="F72" s="31">
        <v>0</v>
      </c>
      <c r="G72" s="31">
        <v>0</v>
      </c>
      <c r="H72" s="31">
        <v>45958</v>
      </c>
      <c r="I72" s="31">
        <v>0</v>
      </c>
      <c r="J72" s="32">
        <v>0</v>
      </c>
    </row>
    <row r="73" spans="1:10" x14ac:dyDescent="0.25">
      <c r="A73" s="35" t="s">
        <v>279</v>
      </c>
      <c r="B73" s="31">
        <v>2</v>
      </c>
      <c r="C73" s="31">
        <v>9</v>
      </c>
      <c r="D73" s="31">
        <v>2</v>
      </c>
      <c r="E73" s="31">
        <v>45996</v>
      </c>
      <c r="F73" s="31">
        <v>0</v>
      </c>
      <c r="G73" s="31">
        <v>0</v>
      </c>
      <c r="H73" s="31">
        <v>45958</v>
      </c>
      <c r="I73" s="31">
        <v>0</v>
      </c>
      <c r="J73" s="32">
        <v>0</v>
      </c>
    </row>
    <row r="74" spans="1:10" x14ac:dyDescent="0.25">
      <c r="A74" s="35" t="s">
        <v>135</v>
      </c>
      <c r="B74" s="31">
        <v>4</v>
      </c>
      <c r="C74" s="31">
        <v>9</v>
      </c>
      <c r="D74" s="31">
        <v>2</v>
      </c>
      <c r="E74" s="31">
        <v>45958</v>
      </c>
      <c r="F74" s="31">
        <v>0</v>
      </c>
      <c r="G74" s="31">
        <v>0</v>
      </c>
      <c r="H74" s="31">
        <v>0</v>
      </c>
      <c r="I74" s="31">
        <v>0</v>
      </c>
      <c r="J74" s="32">
        <v>0</v>
      </c>
    </row>
    <row r="75" spans="1:10" x14ac:dyDescent="0.25">
      <c r="A75" s="35" t="s">
        <v>286</v>
      </c>
      <c r="B75" s="31">
        <v>-1</v>
      </c>
      <c r="C75" s="31">
        <v>3</v>
      </c>
      <c r="D75" s="31">
        <v>7</v>
      </c>
      <c r="E75" s="31">
        <v>0</v>
      </c>
      <c r="F75" s="31">
        <v>0</v>
      </c>
      <c r="G75" s="31">
        <v>0</v>
      </c>
      <c r="H75" s="31">
        <v>0</v>
      </c>
      <c r="I75" s="31">
        <v>0</v>
      </c>
      <c r="J75" s="32">
        <v>0</v>
      </c>
    </row>
    <row r="76" spans="1:10" x14ac:dyDescent="0.25">
      <c r="A76" s="35" t="s">
        <v>405</v>
      </c>
      <c r="B76" s="31">
        <v>4</v>
      </c>
      <c r="C76" s="31">
        <v>9</v>
      </c>
      <c r="D76" s="31">
        <v>2</v>
      </c>
      <c r="E76" s="31">
        <v>46050</v>
      </c>
      <c r="F76" s="31">
        <v>0</v>
      </c>
      <c r="G76" s="31">
        <v>0</v>
      </c>
      <c r="H76" s="31">
        <v>45958</v>
      </c>
      <c r="I76" s="31">
        <v>0</v>
      </c>
      <c r="J76" s="32">
        <v>0</v>
      </c>
    </row>
    <row r="77" spans="1:10" x14ac:dyDescent="0.25">
      <c r="A77" s="35" t="s">
        <v>298</v>
      </c>
      <c r="B77" s="31">
        <v>5</v>
      </c>
      <c r="C77" s="31">
        <v>12</v>
      </c>
      <c r="D77" s="31">
        <v>2</v>
      </c>
      <c r="E77" s="31">
        <v>46058</v>
      </c>
      <c r="F77" s="31">
        <v>0</v>
      </c>
      <c r="G77" s="31">
        <v>0</v>
      </c>
      <c r="H77" s="31">
        <v>45958</v>
      </c>
      <c r="I77" s="31">
        <v>0</v>
      </c>
      <c r="J77" s="32">
        <v>0</v>
      </c>
    </row>
    <row r="78" spans="1:10" x14ac:dyDescent="0.25">
      <c r="A78" s="35" t="s">
        <v>407</v>
      </c>
      <c r="B78" s="31">
        <v>1</v>
      </c>
      <c r="C78" s="31">
        <v>6</v>
      </c>
      <c r="D78" s="31">
        <v>2</v>
      </c>
      <c r="E78" s="31">
        <v>45973</v>
      </c>
      <c r="F78" s="31">
        <v>0</v>
      </c>
      <c r="G78" s="31">
        <v>0</v>
      </c>
      <c r="H78" s="31">
        <v>0</v>
      </c>
      <c r="I78" s="31">
        <v>0</v>
      </c>
      <c r="J78" s="32">
        <v>0</v>
      </c>
    </row>
    <row r="79" spans="1:10" x14ac:dyDescent="0.25">
      <c r="A79" s="35" t="s">
        <v>305</v>
      </c>
      <c r="B79" s="31">
        <v>-1</v>
      </c>
      <c r="C79" s="31">
        <v>9</v>
      </c>
      <c r="D79" s="31">
        <v>6</v>
      </c>
      <c r="E79" s="31">
        <v>0</v>
      </c>
      <c r="F79" s="31">
        <v>0</v>
      </c>
      <c r="G79" s="31">
        <v>46014</v>
      </c>
      <c r="H79" s="31">
        <v>46014</v>
      </c>
      <c r="I79" s="31">
        <v>0</v>
      </c>
      <c r="J79" s="32">
        <v>0</v>
      </c>
    </row>
    <row r="80" spans="1:10" x14ac:dyDescent="0.25">
      <c r="A80" s="35" t="s">
        <v>409</v>
      </c>
      <c r="B80" s="31">
        <v>4</v>
      </c>
      <c r="C80" s="31">
        <v>6</v>
      </c>
      <c r="D80" s="31">
        <v>2</v>
      </c>
      <c r="E80" s="31">
        <v>46048</v>
      </c>
      <c r="F80" s="31">
        <v>0</v>
      </c>
      <c r="G80" s="31">
        <v>0</v>
      </c>
      <c r="H80" s="31">
        <v>46034</v>
      </c>
      <c r="I80" s="31">
        <v>0</v>
      </c>
      <c r="J80" s="32">
        <v>0</v>
      </c>
    </row>
    <row r="81" spans="1:10" x14ac:dyDescent="0.25">
      <c r="A81" s="35" t="s">
        <v>312</v>
      </c>
      <c r="B81" s="31">
        <v>6</v>
      </c>
      <c r="C81" s="31">
        <v>9</v>
      </c>
      <c r="D81" s="31">
        <v>2</v>
      </c>
      <c r="E81" s="31">
        <v>0</v>
      </c>
      <c r="F81" s="31">
        <v>0</v>
      </c>
      <c r="G81" s="31">
        <v>0</v>
      </c>
      <c r="H81" s="31">
        <v>45964</v>
      </c>
      <c r="I81" s="31">
        <v>0</v>
      </c>
      <c r="J81" s="32">
        <v>0</v>
      </c>
    </row>
    <row r="82" spans="1:10" x14ac:dyDescent="0.25">
      <c r="A82" s="35" t="s">
        <v>99</v>
      </c>
      <c r="B82" s="31">
        <v>5</v>
      </c>
      <c r="C82" s="31">
        <v>12</v>
      </c>
      <c r="D82" s="31">
        <v>2</v>
      </c>
      <c r="E82" s="31">
        <v>46031</v>
      </c>
      <c r="F82" s="31">
        <v>46043</v>
      </c>
      <c r="G82" s="31">
        <v>0</v>
      </c>
      <c r="H82" s="31">
        <v>0</v>
      </c>
      <c r="I82" s="31">
        <v>0</v>
      </c>
      <c r="J82" s="32">
        <v>0</v>
      </c>
    </row>
    <row r="83" spans="1:10" x14ac:dyDescent="0.25">
      <c r="A83" s="35" t="s">
        <v>322</v>
      </c>
      <c r="B83" s="31">
        <v>5</v>
      </c>
      <c r="C83" s="31">
        <v>6</v>
      </c>
      <c r="D83" s="31">
        <v>2</v>
      </c>
      <c r="E83" s="31">
        <v>0</v>
      </c>
      <c r="F83" s="31">
        <v>0</v>
      </c>
      <c r="G83" s="31">
        <v>0</v>
      </c>
      <c r="H83" s="31">
        <v>45959</v>
      </c>
      <c r="I83" s="31">
        <v>0</v>
      </c>
      <c r="J83" s="32">
        <v>0</v>
      </c>
    </row>
    <row r="84" spans="1:10" x14ac:dyDescent="0.25">
      <c r="A84" s="35" t="s">
        <v>350</v>
      </c>
      <c r="B84" s="31">
        <v>4</v>
      </c>
      <c r="C84" s="31">
        <v>6</v>
      </c>
      <c r="D84" s="31">
        <v>2</v>
      </c>
      <c r="E84" s="31">
        <v>0</v>
      </c>
      <c r="F84" s="31">
        <v>0</v>
      </c>
      <c r="G84" s="31">
        <v>0</v>
      </c>
      <c r="H84" s="31">
        <v>46006</v>
      </c>
      <c r="I84" s="31">
        <v>0</v>
      </c>
      <c r="J84" s="32">
        <v>0</v>
      </c>
    </row>
    <row r="85" spans="1:10" x14ac:dyDescent="0.25">
      <c r="A85" s="35" t="s">
        <v>505</v>
      </c>
      <c r="B85" s="31">
        <v>3</v>
      </c>
      <c r="C85" s="31">
        <v>9</v>
      </c>
      <c r="D85" s="31">
        <v>2</v>
      </c>
      <c r="E85" s="31">
        <v>46051</v>
      </c>
      <c r="F85" s="31">
        <v>0</v>
      </c>
      <c r="G85" s="31">
        <v>0</v>
      </c>
      <c r="H85" s="31">
        <v>45958</v>
      </c>
      <c r="I85" s="31">
        <v>0</v>
      </c>
      <c r="J85" s="32">
        <v>0</v>
      </c>
    </row>
    <row r="86" spans="1:10" x14ac:dyDescent="0.25">
      <c r="A86" s="35" t="s">
        <v>138</v>
      </c>
      <c r="B86" s="31">
        <v>-1</v>
      </c>
      <c r="C86" s="31">
        <v>12</v>
      </c>
      <c r="D86" s="31">
        <v>7</v>
      </c>
      <c r="E86" s="31">
        <v>0</v>
      </c>
      <c r="F86" s="31">
        <v>0</v>
      </c>
      <c r="G86" s="31">
        <v>0</v>
      </c>
      <c r="H86" s="31">
        <v>46057</v>
      </c>
      <c r="I86" s="31">
        <v>0</v>
      </c>
      <c r="J86" s="32">
        <v>0</v>
      </c>
    </row>
    <row r="87" spans="1:10" x14ac:dyDescent="0.25">
      <c r="A87" s="35" t="s">
        <v>812</v>
      </c>
      <c r="B87" s="31">
        <v>1</v>
      </c>
      <c r="C87" s="31">
        <v>9</v>
      </c>
      <c r="D87" s="31">
        <v>2</v>
      </c>
      <c r="E87" s="31">
        <v>46063</v>
      </c>
      <c r="F87" s="31">
        <v>45965</v>
      </c>
      <c r="G87" s="31">
        <v>0</v>
      </c>
      <c r="H87" s="31">
        <v>0</v>
      </c>
      <c r="I87" s="31">
        <v>0</v>
      </c>
      <c r="J87" s="32">
        <v>0</v>
      </c>
    </row>
    <row r="88" spans="1:10" x14ac:dyDescent="0.25">
      <c r="A88" s="35" t="s">
        <v>411</v>
      </c>
      <c r="B88" s="31">
        <v>5</v>
      </c>
      <c r="C88" s="31">
        <v>9</v>
      </c>
      <c r="D88" s="31">
        <v>2</v>
      </c>
      <c r="E88" s="31">
        <v>0</v>
      </c>
      <c r="F88" s="31">
        <v>0</v>
      </c>
      <c r="G88" s="31">
        <v>0</v>
      </c>
      <c r="H88" s="31">
        <v>0</v>
      </c>
      <c r="I88" s="31">
        <v>0</v>
      </c>
      <c r="J88" s="32">
        <v>0</v>
      </c>
    </row>
    <row r="89" spans="1:10" x14ac:dyDescent="0.25">
      <c r="A89" s="35" t="s">
        <v>217</v>
      </c>
      <c r="B89" s="31">
        <v>2</v>
      </c>
      <c r="C89" s="31">
        <v>9</v>
      </c>
      <c r="D89" s="31">
        <v>2</v>
      </c>
      <c r="E89" s="31">
        <v>45995</v>
      </c>
      <c r="F89" s="31">
        <v>0</v>
      </c>
      <c r="G89" s="31">
        <v>0</v>
      </c>
      <c r="H89" s="31">
        <v>45958</v>
      </c>
      <c r="I89" s="31">
        <v>0</v>
      </c>
      <c r="J89" s="32">
        <v>0</v>
      </c>
    </row>
    <row r="90" spans="1:10" x14ac:dyDescent="0.25">
      <c r="A90" s="35" t="s">
        <v>413</v>
      </c>
      <c r="B90" s="31">
        <v>2</v>
      </c>
      <c r="C90" s="31">
        <v>6</v>
      </c>
      <c r="D90" s="31">
        <v>2</v>
      </c>
      <c r="E90" s="31">
        <v>46034</v>
      </c>
      <c r="F90" s="31">
        <v>0</v>
      </c>
      <c r="G90" s="31">
        <v>0</v>
      </c>
      <c r="H90" s="31">
        <v>0</v>
      </c>
      <c r="I90" s="31">
        <v>0</v>
      </c>
      <c r="J90" s="32">
        <v>0</v>
      </c>
    </row>
    <row r="91" spans="1:10" x14ac:dyDescent="0.25">
      <c r="A91" s="35" t="s">
        <v>221</v>
      </c>
      <c r="B91" s="31">
        <v>-1</v>
      </c>
      <c r="C91" s="31">
        <v>6</v>
      </c>
      <c r="D91" s="31">
        <v>6</v>
      </c>
      <c r="E91" s="31">
        <v>46002</v>
      </c>
      <c r="F91" s="31">
        <v>0</v>
      </c>
      <c r="G91" s="31">
        <v>0</v>
      </c>
      <c r="H91" s="31">
        <v>0</v>
      </c>
      <c r="I91" s="31">
        <v>0</v>
      </c>
      <c r="J91" s="32">
        <v>0</v>
      </c>
    </row>
    <row r="92" spans="1:10" x14ac:dyDescent="0.25">
      <c r="A92" s="35" t="s">
        <v>79</v>
      </c>
      <c r="B92" s="31">
        <v>-1</v>
      </c>
      <c r="C92" s="31">
        <v>3</v>
      </c>
      <c r="D92" s="31">
        <v>4</v>
      </c>
      <c r="E92" s="31">
        <v>0</v>
      </c>
      <c r="F92" s="31">
        <v>0</v>
      </c>
      <c r="G92" s="31">
        <v>0</v>
      </c>
      <c r="H92" s="31">
        <v>45957</v>
      </c>
      <c r="I92" s="31">
        <v>0</v>
      </c>
      <c r="J92" s="32">
        <v>0</v>
      </c>
    </row>
    <row r="93" spans="1:10" x14ac:dyDescent="0.25">
      <c r="A93" s="35" t="s">
        <v>225</v>
      </c>
      <c r="B93" s="31">
        <v>6</v>
      </c>
      <c r="C93" s="31">
        <v>12</v>
      </c>
      <c r="D93" s="31">
        <v>2</v>
      </c>
      <c r="E93" s="31">
        <v>45995</v>
      </c>
      <c r="F93" s="31">
        <v>0</v>
      </c>
      <c r="G93" s="31">
        <v>0</v>
      </c>
      <c r="H93" s="31">
        <v>45958</v>
      </c>
      <c r="I93" s="31">
        <v>0</v>
      </c>
      <c r="J93" s="32">
        <v>0</v>
      </c>
    </row>
    <row r="94" spans="1:10" x14ac:dyDescent="0.25">
      <c r="A94" s="35" t="s">
        <v>415</v>
      </c>
      <c r="B94" s="31">
        <v>-1</v>
      </c>
      <c r="C94" s="31">
        <v>3</v>
      </c>
      <c r="D94" s="31">
        <v>6</v>
      </c>
      <c r="E94" s="31">
        <v>0</v>
      </c>
      <c r="F94" s="31">
        <v>0</v>
      </c>
      <c r="G94" s="31">
        <v>0</v>
      </c>
      <c r="H94" s="31">
        <v>45958</v>
      </c>
      <c r="I94" s="31">
        <v>0</v>
      </c>
      <c r="J94" s="32">
        <v>0</v>
      </c>
    </row>
    <row r="95" spans="1:10" x14ac:dyDescent="0.25">
      <c r="A95" s="35" t="s">
        <v>228</v>
      </c>
      <c r="B95" s="31">
        <v>8</v>
      </c>
      <c r="C95" s="31">
        <v>9</v>
      </c>
      <c r="D95" s="31">
        <v>2</v>
      </c>
      <c r="E95" s="31">
        <v>46062</v>
      </c>
      <c r="F95" s="31">
        <v>0</v>
      </c>
      <c r="G95" s="31">
        <v>0</v>
      </c>
      <c r="H95" s="31">
        <v>0</v>
      </c>
      <c r="I95" s="31">
        <v>0</v>
      </c>
      <c r="J95" s="32">
        <v>0</v>
      </c>
    </row>
    <row r="96" spans="1:10" x14ac:dyDescent="0.25">
      <c r="A96" s="35" t="s">
        <v>417</v>
      </c>
      <c r="B96" s="31">
        <v>1</v>
      </c>
      <c r="C96" s="31">
        <v>6</v>
      </c>
      <c r="D96" s="31">
        <v>6</v>
      </c>
      <c r="E96" s="31">
        <v>46010</v>
      </c>
      <c r="F96" s="31">
        <v>0</v>
      </c>
      <c r="G96" s="31">
        <v>0</v>
      </c>
      <c r="H96" s="31">
        <v>0</v>
      </c>
      <c r="I96" s="31">
        <v>46045</v>
      </c>
      <c r="J96" s="32">
        <v>0</v>
      </c>
    </row>
    <row r="97" spans="1:10" x14ac:dyDescent="0.25">
      <c r="A97" s="35" t="s">
        <v>232</v>
      </c>
      <c r="B97" s="31">
        <v>4</v>
      </c>
      <c r="C97" s="31">
        <v>6</v>
      </c>
      <c r="D97" s="31">
        <v>2</v>
      </c>
      <c r="E97" s="31">
        <v>46062</v>
      </c>
      <c r="F97" s="31">
        <v>0</v>
      </c>
      <c r="G97" s="31">
        <v>0</v>
      </c>
      <c r="H97" s="31">
        <v>0</v>
      </c>
      <c r="I97" s="31">
        <v>0</v>
      </c>
      <c r="J97" s="32">
        <v>0</v>
      </c>
    </row>
    <row r="98" spans="1:10" x14ac:dyDescent="0.25">
      <c r="A98" s="35" t="s">
        <v>419</v>
      </c>
      <c r="B98" s="31">
        <v>0</v>
      </c>
      <c r="C98" s="31">
        <v>6</v>
      </c>
      <c r="D98" s="31">
        <v>2</v>
      </c>
      <c r="E98" s="31">
        <v>46027</v>
      </c>
      <c r="F98" s="31">
        <v>0</v>
      </c>
      <c r="G98" s="31">
        <v>0</v>
      </c>
      <c r="H98" s="31">
        <v>45958</v>
      </c>
      <c r="I98" s="31">
        <v>0</v>
      </c>
      <c r="J98" s="32">
        <v>0</v>
      </c>
    </row>
    <row r="99" spans="1:10" x14ac:dyDescent="0.25">
      <c r="A99" s="35" t="s">
        <v>522</v>
      </c>
      <c r="B99" s="31">
        <v>5</v>
      </c>
      <c r="C99" s="31">
        <v>12</v>
      </c>
      <c r="D99" s="31">
        <v>4</v>
      </c>
      <c r="E99" s="31">
        <v>46001</v>
      </c>
      <c r="F99" s="31">
        <v>0</v>
      </c>
      <c r="G99" s="31">
        <v>0</v>
      </c>
      <c r="H99" s="31">
        <v>0</v>
      </c>
      <c r="I99" s="31">
        <v>0</v>
      </c>
      <c r="J99" s="32">
        <v>0</v>
      </c>
    </row>
    <row r="100" spans="1:10" x14ac:dyDescent="0.25">
      <c r="A100" s="35" t="s">
        <v>421</v>
      </c>
      <c r="B100" s="31">
        <v>-1</v>
      </c>
      <c r="C100" s="31">
        <v>6</v>
      </c>
      <c r="D100" s="31">
        <v>2</v>
      </c>
      <c r="E100" s="31">
        <v>46063</v>
      </c>
      <c r="F100" s="31">
        <v>0</v>
      </c>
      <c r="G100" s="31">
        <v>0</v>
      </c>
      <c r="H100" s="31">
        <v>45957</v>
      </c>
      <c r="I100" s="31">
        <v>0</v>
      </c>
      <c r="J100" s="32">
        <v>0</v>
      </c>
    </row>
    <row r="101" spans="1:10" x14ac:dyDescent="0.25">
      <c r="A101" s="35" t="s">
        <v>240</v>
      </c>
      <c r="B101" s="31">
        <v>4</v>
      </c>
      <c r="C101" s="31">
        <v>9</v>
      </c>
      <c r="D101" s="31">
        <v>4</v>
      </c>
      <c r="E101" s="31">
        <v>0</v>
      </c>
      <c r="F101" s="31">
        <v>0</v>
      </c>
      <c r="G101" s="31">
        <v>0</v>
      </c>
      <c r="H101" s="31">
        <v>0</v>
      </c>
      <c r="I101" s="31">
        <v>0</v>
      </c>
      <c r="J101" s="32">
        <v>0</v>
      </c>
    </row>
    <row r="102" spans="1:10" x14ac:dyDescent="0.25">
      <c r="A102" s="35" t="s">
        <v>352</v>
      </c>
      <c r="B102" s="31">
        <v>4</v>
      </c>
      <c r="C102" s="31">
        <v>6</v>
      </c>
      <c r="D102" s="31">
        <v>2</v>
      </c>
      <c r="E102" s="31">
        <v>0</v>
      </c>
      <c r="F102" s="31">
        <v>0</v>
      </c>
      <c r="G102" s="31">
        <v>0</v>
      </c>
      <c r="H102" s="31">
        <v>46006</v>
      </c>
      <c r="I102" s="31">
        <v>0</v>
      </c>
      <c r="J102" s="32">
        <v>0</v>
      </c>
    </row>
    <row r="103" spans="1:10" x14ac:dyDescent="0.25">
      <c r="A103" s="35" t="s">
        <v>243</v>
      </c>
      <c r="B103" s="31">
        <v>-1</v>
      </c>
      <c r="C103" s="31">
        <v>6</v>
      </c>
      <c r="D103" s="31">
        <v>2</v>
      </c>
      <c r="E103" s="31">
        <v>0</v>
      </c>
      <c r="F103" s="31">
        <v>0</v>
      </c>
      <c r="G103" s="31">
        <v>0</v>
      </c>
      <c r="H103" s="31">
        <v>45958</v>
      </c>
      <c r="I103" s="31">
        <v>0</v>
      </c>
      <c r="J103" s="32">
        <v>0</v>
      </c>
    </row>
    <row r="104" spans="1:10" x14ac:dyDescent="0.25">
      <c r="A104" s="35" t="s">
        <v>139</v>
      </c>
      <c r="B104" s="31">
        <v>5</v>
      </c>
      <c r="C104" s="31">
        <v>9</v>
      </c>
      <c r="D104" s="31">
        <v>2</v>
      </c>
      <c r="E104" s="31">
        <v>46044</v>
      </c>
      <c r="F104" s="31">
        <v>46044</v>
      </c>
      <c r="G104" s="31">
        <v>0</v>
      </c>
      <c r="H104" s="31">
        <v>0</v>
      </c>
      <c r="I104" s="31">
        <v>0</v>
      </c>
      <c r="J104" s="32">
        <v>0</v>
      </c>
    </row>
    <row r="105" spans="1:10" x14ac:dyDescent="0.25">
      <c r="A105" s="35" t="s">
        <v>248</v>
      </c>
      <c r="B105" s="31">
        <v>-1</v>
      </c>
      <c r="C105" s="31">
        <v>9</v>
      </c>
      <c r="D105" s="31">
        <v>4</v>
      </c>
      <c r="E105" s="31">
        <v>45958</v>
      </c>
      <c r="F105" s="31">
        <v>45958</v>
      </c>
      <c r="G105" s="31">
        <v>0</v>
      </c>
      <c r="H105" s="31">
        <v>0</v>
      </c>
      <c r="I105" s="31">
        <v>0</v>
      </c>
      <c r="J105" s="32">
        <v>0</v>
      </c>
    </row>
    <row r="106" spans="1:10" x14ac:dyDescent="0.25">
      <c r="A106" s="35" t="s">
        <v>140</v>
      </c>
      <c r="B106" s="31">
        <v>5</v>
      </c>
      <c r="C106" s="31">
        <v>9</v>
      </c>
      <c r="D106" s="31">
        <v>2</v>
      </c>
      <c r="E106" s="31">
        <v>46050</v>
      </c>
      <c r="F106" s="31">
        <v>46051</v>
      </c>
      <c r="G106" s="31">
        <v>0</v>
      </c>
      <c r="H106" s="31">
        <v>0</v>
      </c>
      <c r="I106" s="31">
        <v>46052</v>
      </c>
      <c r="J106" s="32">
        <v>0</v>
      </c>
    </row>
    <row r="107" spans="1:10" x14ac:dyDescent="0.25">
      <c r="A107" s="35" t="s">
        <v>253</v>
      </c>
      <c r="B107" s="31">
        <v>-1</v>
      </c>
      <c r="C107" s="31">
        <v>12</v>
      </c>
      <c r="D107" s="31">
        <v>4</v>
      </c>
      <c r="E107" s="31">
        <v>45958</v>
      </c>
      <c r="F107" s="31">
        <v>0</v>
      </c>
      <c r="G107" s="31">
        <v>0</v>
      </c>
      <c r="H107" s="31">
        <v>0</v>
      </c>
      <c r="I107" s="31">
        <v>0</v>
      </c>
      <c r="J107" s="32">
        <v>0</v>
      </c>
    </row>
    <row r="108" spans="1:10" x14ac:dyDescent="0.25">
      <c r="A108" s="35" t="s">
        <v>141</v>
      </c>
      <c r="B108" s="31">
        <v>0</v>
      </c>
      <c r="C108" s="31">
        <v>9</v>
      </c>
      <c r="D108" s="31">
        <v>6</v>
      </c>
      <c r="E108" s="31">
        <v>0</v>
      </c>
      <c r="F108" s="31">
        <v>0</v>
      </c>
      <c r="G108" s="31">
        <v>0</v>
      </c>
      <c r="H108" s="31">
        <v>0</v>
      </c>
      <c r="I108" s="31">
        <v>0</v>
      </c>
      <c r="J108" s="32">
        <v>0</v>
      </c>
    </row>
    <row r="109" spans="1:10" x14ac:dyDescent="0.25">
      <c r="A109" s="35" t="s">
        <v>367</v>
      </c>
      <c r="B109" s="31">
        <v>1</v>
      </c>
      <c r="C109" s="31">
        <v>12</v>
      </c>
      <c r="D109" s="31">
        <v>4</v>
      </c>
      <c r="E109" s="31">
        <v>46050</v>
      </c>
      <c r="F109" s="31">
        <v>46050</v>
      </c>
      <c r="G109" s="31">
        <v>0</v>
      </c>
      <c r="H109" s="31">
        <v>0</v>
      </c>
      <c r="I109" s="31">
        <v>46051</v>
      </c>
      <c r="J109" s="32">
        <v>0</v>
      </c>
    </row>
    <row r="110" spans="1:10" x14ac:dyDescent="0.25">
      <c r="A110" s="35" t="s">
        <v>353</v>
      </c>
      <c r="B110" s="31">
        <v>-1</v>
      </c>
      <c r="C110" s="31">
        <v>6</v>
      </c>
      <c r="D110" s="31">
        <v>6</v>
      </c>
      <c r="E110" s="31">
        <v>0</v>
      </c>
      <c r="F110" s="31">
        <v>0</v>
      </c>
      <c r="G110" s="31">
        <v>0</v>
      </c>
      <c r="H110" s="31">
        <v>45951</v>
      </c>
      <c r="I110" s="31">
        <v>0</v>
      </c>
      <c r="J110" s="32">
        <v>0</v>
      </c>
    </row>
    <row r="111" spans="1:10" x14ac:dyDescent="0.25">
      <c r="A111" s="35" t="s">
        <v>471</v>
      </c>
      <c r="B111" s="31">
        <v>3</v>
      </c>
      <c r="C111" s="31">
        <v>9</v>
      </c>
      <c r="D111" s="31">
        <v>2</v>
      </c>
      <c r="E111" s="31">
        <v>0</v>
      </c>
      <c r="F111" s="31">
        <v>0</v>
      </c>
      <c r="G111" s="31">
        <v>45968</v>
      </c>
      <c r="H111" s="31">
        <v>45958</v>
      </c>
      <c r="I111" s="31">
        <v>0</v>
      </c>
      <c r="J111" s="32">
        <v>0</v>
      </c>
    </row>
    <row r="112" spans="1:10" x14ac:dyDescent="0.25">
      <c r="A112" s="35" t="s">
        <v>355</v>
      </c>
      <c r="B112" s="31">
        <v>7</v>
      </c>
      <c r="C112" s="31">
        <v>6</v>
      </c>
      <c r="D112" s="31">
        <v>2</v>
      </c>
      <c r="E112" s="31">
        <v>45996</v>
      </c>
      <c r="F112" s="31">
        <v>46028</v>
      </c>
      <c r="G112" s="31">
        <v>0</v>
      </c>
      <c r="H112" s="31">
        <v>0</v>
      </c>
      <c r="I112" s="31">
        <v>46043</v>
      </c>
      <c r="J112" s="32">
        <v>0</v>
      </c>
    </row>
    <row r="113" spans="1:10" x14ac:dyDescent="0.25">
      <c r="A113" s="35" t="s">
        <v>117</v>
      </c>
      <c r="B113" s="31">
        <v>5</v>
      </c>
      <c r="C113" s="31">
        <v>9</v>
      </c>
      <c r="D113" s="31">
        <v>2</v>
      </c>
      <c r="E113" s="31">
        <v>45958</v>
      </c>
      <c r="F113" s="31">
        <v>46050</v>
      </c>
      <c r="G113" s="31">
        <v>0</v>
      </c>
      <c r="H113" s="31">
        <v>0</v>
      </c>
      <c r="I113" s="31">
        <v>0</v>
      </c>
      <c r="J113" s="32">
        <v>0</v>
      </c>
    </row>
    <row r="114" spans="1:10" x14ac:dyDescent="0.25">
      <c r="A114" s="35" t="s">
        <v>423</v>
      </c>
      <c r="B114" s="31">
        <v>-1</v>
      </c>
      <c r="C114" s="31">
        <v>9</v>
      </c>
      <c r="D114" s="31">
        <v>4</v>
      </c>
      <c r="E114" s="31">
        <v>0</v>
      </c>
      <c r="F114" s="31">
        <v>0</v>
      </c>
      <c r="G114" s="31">
        <v>0</v>
      </c>
      <c r="H114" s="31">
        <v>45958</v>
      </c>
      <c r="I114" s="31">
        <v>45995</v>
      </c>
      <c r="J114" s="32">
        <v>0</v>
      </c>
    </row>
    <row r="115" spans="1:10" x14ac:dyDescent="0.25">
      <c r="A115" s="35" t="s">
        <v>256</v>
      </c>
      <c r="B115" s="31">
        <v>5</v>
      </c>
      <c r="C115" s="31">
        <v>9</v>
      </c>
      <c r="D115" s="31">
        <v>4</v>
      </c>
      <c r="E115" s="31">
        <v>46045</v>
      </c>
      <c r="F115" s="31">
        <v>0</v>
      </c>
      <c r="G115" s="31">
        <v>0</v>
      </c>
      <c r="H115" s="31">
        <v>0</v>
      </c>
      <c r="I115" s="31">
        <v>0</v>
      </c>
      <c r="J115" s="32">
        <v>0</v>
      </c>
    </row>
    <row r="116" spans="1:10" x14ac:dyDescent="0.25">
      <c r="A116" s="35" t="s">
        <v>425</v>
      </c>
      <c r="B116" s="31">
        <v>3</v>
      </c>
      <c r="C116" s="31">
        <v>9</v>
      </c>
      <c r="D116" s="31">
        <v>2</v>
      </c>
      <c r="E116" s="31">
        <v>46049</v>
      </c>
      <c r="F116" s="31">
        <v>0</v>
      </c>
      <c r="G116" s="31">
        <v>0</v>
      </c>
      <c r="H116" s="31">
        <v>0</v>
      </c>
      <c r="I116" s="31">
        <v>0</v>
      </c>
      <c r="J116" s="32">
        <v>0</v>
      </c>
    </row>
    <row r="117" spans="1:10" x14ac:dyDescent="0.25">
      <c r="A117" s="35" t="s">
        <v>481</v>
      </c>
      <c r="B117" s="31">
        <v>5</v>
      </c>
      <c r="C117" s="31">
        <v>6</v>
      </c>
      <c r="D117" s="31">
        <v>2</v>
      </c>
      <c r="E117" s="31">
        <v>46048</v>
      </c>
      <c r="F117" s="31">
        <v>0</v>
      </c>
      <c r="G117" s="31">
        <v>0</v>
      </c>
      <c r="H117" s="31">
        <v>45958</v>
      </c>
      <c r="I117" s="31">
        <v>46052</v>
      </c>
      <c r="J117" s="32">
        <v>0</v>
      </c>
    </row>
    <row r="118" spans="1:10" x14ac:dyDescent="0.25">
      <c r="A118" s="35" t="s">
        <v>142</v>
      </c>
      <c r="B118" s="31">
        <v>-1</v>
      </c>
      <c r="C118" s="31">
        <v>3</v>
      </c>
      <c r="D118" s="31">
        <v>2</v>
      </c>
      <c r="E118" s="31">
        <v>0</v>
      </c>
      <c r="F118" s="31">
        <v>0</v>
      </c>
      <c r="G118" s="31">
        <v>0</v>
      </c>
      <c r="H118" s="31">
        <v>45958</v>
      </c>
      <c r="I118" s="31">
        <v>0</v>
      </c>
      <c r="J118" s="32">
        <v>0</v>
      </c>
    </row>
    <row r="119" spans="1:10" x14ac:dyDescent="0.25">
      <c r="A119" s="35" t="s">
        <v>260</v>
      </c>
      <c r="B119" s="31">
        <v>-1</v>
      </c>
      <c r="C119" s="31">
        <v>12</v>
      </c>
      <c r="D119" s="31">
        <v>4</v>
      </c>
      <c r="E119" s="31">
        <v>45958</v>
      </c>
      <c r="F119" s="31">
        <v>0</v>
      </c>
      <c r="G119" s="31">
        <v>0</v>
      </c>
      <c r="H119" s="31">
        <v>45980</v>
      </c>
      <c r="I119" s="31">
        <v>0</v>
      </c>
      <c r="J119" s="32">
        <v>0</v>
      </c>
    </row>
    <row r="120" spans="1:10" x14ac:dyDescent="0.25">
      <c r="A120" s="35" t="s">
        <v>143</v>
      </c>
      <c r="B120" s="31">
        <v>6</v>
      </c>
      <c r="C120" s="31">
        <v>9</v>
      </c>
      <c r="D120" s="31">
        <v>2</v>
      </c>
      <c r="E120" s="31">
        <v>45996</v>
      </c>
      <c r="F120" s="31">
        <v>0</v>
      </c>
      <c r="G120" s="31">
        <v>0</v>
      </c>
      <c r="H120" s="31">
        <v>0</v>
      </c>
      <c r="I120" s="31">
        <v>46055</v>
      </c>
      <c r="J120" s="32">
        <v>0</v>
      </c>
    </row>
    <row r="121" spans="1:10" x14ac:dyDescent="0.25">
      <c r="A121" s="35" t="s">
        <v>264</v>
      </c>
      <c r="B121" s="31">
        <v>6</v>
      </c>
      <c r="C121" s="31">
        <v>12</v>
      </c>
      <c r="D121" s="31">
        <v>2</v>
      </c>
      <c r="E121" s="31">
        <v>45958</v>
      </c>
      <c r="F121" s="31">
        <v>46029</v>
      </c>
      <c r="G121" s="31">
        <v>0</v>
      </c>
      <c r="H121" s="31">
        <v>0</v>
      </c>
      <c r="I121" s="31">
        <v>0</v>
      </c>
      <c r="J121" s="32">
        <v>0</v>
      </c>
    </row>
    <row r="122" spans="1:10" x14ac:dyDescent="0.25">
      <c r="A122" s="35" t="s">
        <v>144</v>
      </c>
      <c r="B122" s="31">
        <v>5</v>
      </c>
      <c r="C122" s="31">
        <v>3</v>
      </c>
      <c r="D122" s="31">
        <v>2</v>
      </c>
      <c r="E122" s="31">
        <v>0</v>
      </c>
      <c r="F122" s="31">
        <v>0</v>
      </c>
      <c r="G122" s="31">
        <v>0</v>
      </c>
      <c r="H122" s="31">
        <v>46007</v>
      </c>
      <c r="I122" s="31">
        <v>0</v>
      </c>
      <c r="J122" s="32">
        <v>0</v>
      </c>
    </row>
    <row r="123" spans="1:10" x14ac:dyDescent="0.25">
      <c r="A123" s="35" t="s">
        <v>373</v>
      </c>
      <c r="B123" s="31">
        <v>6</v>
      </c>
      <c r="C123" s="31">
        <v>12</v>
      </c>
      <c r="D123" s="31">
        <v>2</v>
      </c>
      <c r="E123" s="31">
        <v>0</v>
      </c>
      <c r="F123" s="31">
        <v>0</v>
      </c>
      <c r="G123" s="31">
        <v>0</v>
      </c>
      <c r="H123" s="31">
        <v>46035</v>
      </c>
      <c r="I123" s="31">
        <v>0</v>
      </c>
      <c r="J123" s="32">
        <v>0</v>
      </c>
    </row>
    <row r="124" spans="1:10" x14ac:dyDescent="0.25">
      <c r="A124" s="35" t="s">
        <v>145</v>
      </c>
      <c r="B124" s="31">
        <v>5</v>
      </c>
      <c r="C124" s="31">
        <v>9</v>
      </c>
      <c r="D124" s="31">
        <v>2</v>
      </c>
      <c r="E124" s="31">
        <v>45958</v>
      </c>
      <c r="F124" s="31">
        <v>0</v>
      </c>
      <c r="G124" s="31">
        <v>0</v>
      </c>
      <c r="H124" s="31">
        <v>0</v>
      </c>
      <c r="I124" s="31">
        <v>0</v>
      </c>
      <c r="J124" s="32">
        <v>0</v>
      </c>
    </row>
    <row r="125" spans="1:10" x14ac:dyDescent="0.25">
      <c r="A125" s="35" t="s">
        <v>268</v>
      </c>
      <c r="B125" s="31">
        <v>2</v>
      </c>
      <c r="C125" s="31">
        <v>9</v>
      </c>
      <c r="D125" s="31">
        <v>2</v>
      </c>
      <c r="E125" s="31">
        <v>46031</v>
      </c>
      <c r="F125" s="31">
        <v>0</v>
      </c>
      <c r="G125" s="31">
        <v>0</v>
      </c>
      <c r="H125" s="31">
        <v>45958</v>
      </c>
      <c r="I125" s="31">
        <v>0</v>
      </c>
      <c r="J125" s="32">
        <v>0</v>
      </c>
    </row>
    <row r="126" spans="1:10" x14ac:dyDescent="0.25">
      <c r="A126" s="35" t="s">
        <v>102</v>
      </c>
      <c r="B126" s="31">
        <v>7</v>
      </c>
      <c r="C126" s="31">
        <v>9</v>
      </c>
      <c r="D126" s="31">
        <v>2</v>
      </c>
      <c r="E126" s="31">
        <v>46028</v>
      </c>
      <c r="F126" s="31">
        <v>0</v>
      </c>
      <c r="G126" s="31">
        <v>0</v>
      </c>
      <c r="H126" s="31">
        <v>0</v>
      </c>
      <c r="I126" s="31">
        <v>46055</v>
      </c>
      <c r="J126" s="32">
        <v>0</v>
      </c>
    </row>
    <row r="127" spans="1:10" x14ac:dyDescent="0.25">
      <c r="A127" s="35" t="s">
        <v>489</v>
      </c>
      <c r="B127" s="31">
        <v>4</v>
      </c>
      <c r="C127" s="31">
        <v>9</v>
      </c>
      <c r="D127" s="31">
        <v>2</v>
      </c>
      <c r="E127" s="31">
        <v>46049</v>
      </c>
      <c r="F127" s="31">
        <v>0</v>
      </c>
      <c r="G127" s="31">
        <v>0</v>
      </c>
      <c r="H127" s="31">
        <v>45958</v>
      </c>
      <c r="I127" s="31">
        <v>0</v>
      </c>
      <c r="J127" s="32">
        <v>0</v>
      </c>
    </row>
    <row r="128" spans="1:10" x14ac:dyDescent="0.25">
      <c r="A128" s="35" t="s">
        <v>429</v>
      </c>
      <c r="B128" s="31">
        <v>-1</v>
      </c>
      <c r="C128" s="31">
        <v>3</v>
      </c>
      <c r="D128" s="31">
        <v>6</v>
      </c>
      <c r="E128" s="31">
        <v>45974</v>
      </c>
      <c r="F128" s="31">
        <v>0</v>
      </c>
      <c r="G128" s="31">
        <v>0</v>
      </c>
      <c r="H128" s="31">
        <v>0</v>
      </c>
      <c r="I128" s="31">
        <v>45995</v>
      </c>
      <c r="J128" s="32">
        <v>0</v>
      </c>
    </row>
    <row r="129" spans="1:10" x14ac:dyDescent="0.25">
      <c r="A129" s="35" t="s">
        <v>271</v>
      </c>
      <c r="B129" s="31">
        <v>7</v>
      </c>
      <c r="C129" s="31">
        <v>9</v>
      </c>
      <c r="D129" s="31">
        <v>2</v>
      </c>
      <c r="E129" s="31">
        <v>46003</v>
      </c>
      <c r="F129" s="31">
        <v>46003</v>
      </c>
      <c r="G129" s="31">
        <v>0</v>
      </c>
      <c r="H129" s="31">
        <v>0</v>
      </c>
      <c r="I129" s="31">
        <v>46052</v>
      </c>
      <c r="J129" s="32">
        <v>0</v>
      </c>
    </row>
    <row r="130" spans="1:10" x14ac:dyDescent="0.25">
      <c r="A130" s="35" t="s">
        <v>431</v>
      </c>
      <c r="B130" s="31">
        <v>5</v>
      </c>
      <c r="C130" s="31">
        <v>6</v>
      </c>
      <c r="D130" s="31">
        <v>2</v>
      </c>
      <c r="E130" s="31">
        <v>0</v>
      </c>
      <c r="F130" s="31">
        <v>0</v>
      </c>
      <c r="G130" s="31">
        <v>0</v>
      </c>
      <c r="H130" s="31">
        <v>45958</v>
      </c>
      <c r="I130" s="31">
        <v>46052</v>
      </c>
      <c r="J130" s="32">
        <v>0</v>
      </c>
    </row>
    <row r="131" spans="1:10" x14ac:dyDescent="0.25">
      <c r="A131" s="35" t="s">
        <v>277</v>
      </c>
      <c r="B131" s="31">
        <v>5</v>
      </c>
      <c r="C131" s="31">
        <v>9</v>
      </c>
      <c r="D131" s="31">
        <v>2</v>
      </c>
      <c r="E131" s="31">
        <v>45958</v>
      </c>
      <c r="F131" s="31">
        <v>45958</v>
      </c>
      <c r="G131" s="31">
        <v>0</v>
      </c>
      <c r="H131" s="31">
        <v>0</v>
      </c>
      <c r="I131" s="31">
        <v>0</v>
      </c>
      <c r="J131" s="32">
        <v>0</v>
      </c>
    </row>
    <row r="132" spans="1:10" x14ac:dyDescent="0.25">
      <c r="A132" s="35" t="s">
        <v>513</v>
      </c>
      <c r="B132" s="31">
        <v>5</v>
      </c>
      <c r="C132" s="31">
        <v>9</v>
      </c>
      <c r="D132" s="31">
        <v>2</v>
      </c>
      <c r="E132" s="31">
        <v>0</v>
      </c>
      <c r="F132" s="31">
        <v>0</v>
      </c>
      <c r="G132" s="31">
        <v>0</v>
      </c>
      <c r="H132" s="31">
        <v>0</v>
      </c>
      <c r="I132" s="31">
        <v>0</v>
      </c>
      <c r="J132" s="32">
        <v>0</v>
      </c>
    </row>
    <row r="133" spans="1:10" x14ac:dyDescent="0.25">
      <c r="A133" s="35" t="s">
        <v>281</v>
      </c>
      <c r="B133" s="31">
        <v>3</v>
      </c>
      <c r="C133" s="31">
        <v>9</v>
      </c>
      <c r="D133" s="31">
        <v>2</v>
      </c>
      <c r="E133" s="31">
        <v>45958</v>
      </c>
      <c r="F133" s="31">
        <v>0</v>
      </c>
      <c r="G133" s="31">
        <v>0</v>
      </c>
      <c r="H133" s="31">
        <v>0</v>
      </c>
      <c r="I133" s="31">
        <v>0</v>
      </c>
      <c r="J133" s="32">
        <v>0</v>
      </c>
    </row>
    <row r="134" spans="1:10" x14ac:dyDescent="0.25">
      <c r="A134" s="35" t="s">
        <v>147</v>
      </c>
      <c r="B134" s="31">
        <v>7</v>
      </c>
      <c r="C134" s="31">
        <v>15</v>
      </c>
      <c r="D134" s="31">
        <v>4</v>
      </c>
      <c r="E134" s="31">
        <v>45959</v>
      </c>
      <c r="F134" s="31">
        <v>46028</v>
      </c>
      <c r="G134" s="31">
        <v>0</v>
      </c>
      <c r="H134" s="31">
        <v>0</v>
      </c>
      <c r="I134" s="31">
        <v>46052</v>
      </c>
      <c r="J134" s="32">
        <v>0</v>
      </c>
    </row>
    <row r="135" spans="1:10" x14ac:dyDescent="0.25">
      <c r="A135" s="35" t="s">
        <v>491</v>
      </c>
      <c r="B135" s="31">
        <v>-1</v>
      </c>
      <c r="C135" s="31">
        <v>9</v>
      </c>
      <c r="D135" s="31">
        <v>6</v>
      </c>
      <c r="E135" s="31">
        <v>0</v>
      </c>
      <c r="F135" s="31">
        <v>0</v>
      </c>
      <c r="G135" s="31">
        <v>0</v>
      </c>
      <c r="H135" s="31">
        <v>45958</v>
      </c>
      <c r="I135" s="31">
        <v>46020</v>
      </c>
      <c r="J135" s="32">
        <v>0</v>
      </c>
    </row>
    <row r="136" spans="1:10" x14ac:dyDescent="0.25">
      <c r="A136" s="35" t="s">
        <v>148</v>
      </c>
      <c r="B136" s="31">
        <v>3</v>
      </c>
      <c r="C136" s="31">
        <v>12</v>
      </c>
      <c r="D136" s="31">
        <v>2</v>
      </c>
      <c r="E136" s="31">
        <v>46029</v>
      </c>
      <c r="F136" s="31">
        <v>46051</v>
      </c>
      <c r="G136" s="31">
        <v>0</v>
      </c>
      <c r="H136" s="31">
        <v>0</v>
      </c>
      <c r="I136" s="31">
        <v>0</v>
      </c>
      <c r="J136" s="32">
        <v>0</v>
      </c>
    </row>
    <row r="137" spans="1:10" x14ac:dyDescent="0.25">
      <c r="A137" s="35" t="s">
        <v>288</v>
      </c>
      <c r="B137" s="31">
        <v>4</v>
      </c>
      <c r="C137" s="31">
        <v>6</v>
      </c>
      <c r="D137" s="31">
        <v>2</v>
      </c>
      <c r="E137" s="31">
        <v>0</v>
      </c>
      <c r="F137" s="31">
        <v>0</v>
      </c>
      <c r="G137" s="31">
        <v>0</v>
      </c>
      <c r="H137" s="31">
        <v>45992</v>
      </c>
      <c r="I137" s="31">
        <v>0</v>
      </c>
      <c r="J137" s="32">
        <v>0</v>
      </c>
    </row>
    <row r="138" spans="1:10" x14ac:dyDescent="0.25">
      <c r="A138" s="35" t="s">
        <v>111</v>
      </c>
      <c r="B138" s="31">
        <v>5</v>
      </c>
      <c r="C138" s="31">
        <v>6</v>
      </c>
      <c r="D138" s="31">
        <v>6</v>
      </c>
      <c r="E138" s="31">
        <v>46028</v>
      </c>
      <c r="F138" s="31">
        <v>46031</v>
      </c>
      <c r="G138" s="31">
        <v>0</v>
      </c>
      <c r="H138" s="31">
        <v>0</v>
      </c>
      <c r="I138" s="31">
        <v>0</v>
      </c>
      <c r="J138" s="32">
        <v>0</v>
      </c>
    </row>
    <row r="139" spans="1:10" x14ac:dyDescent="0.25">
      <c r="A139" s="35" t="s">
        <v>387</v>
      </c>
      <c r="B139" s="31">
        <v>3</v>
      </c>
      <c r="C139" s="31">
        <v>9</v>
      </c>
      <c r="D139" s="31">
        <v>2</v>
      </c>
      <c r="E139" s="31">
        <v>46059</v>
      </c>
      <c r="F139" s="31">
        <v>0</v>
      </c>
      <c r="G139" s="31">
        <v>0</v>
      </c>
      <c r="H139" s="31">
        <v>0</v>
      </c>
      <c r="I139" s="31">
        <v>0</v>
      </c>
      <c r="J139" s="32">
        <v>0</v>
      </c>
    </row>
    <row r="140" spans="1:10" x14ac:dyDescent="0.25">
      <c r="A140" s="35" t="s">
        <v>149</v>
      </c>
      <c r="B140" s="31">
        <v>7</v>
      </c>
      <c r="C140" s="31">
        <v>12</v>
      </c>
      <c r="D140" s="31">
        <v>2</v>
      </c>
      <c r="E140" s="31">
        <v>46063</v>
      </c>
      <c r="F140" s="31">
        <v>0</v>
      </c>
      <c r="G140" s="31">
        <v>0</v>
      </c>
      <c r="H140" s="31">
        <v>45958</v>
      </c>
      <c r="I140" s="31">
        <v>0</v>
      </c>
      <c r="J140" s="32">
        <v>0</v>
      </c>
    </row>
    <row r="141" spans="1:10" x14ac:dyDescent="0.25">
      <c r="A141" s="35" t="s">
        <v>301</v>
      </c>
      <c r="B141" s="31">
        <v>-1</v>
      </c>
      <c r="C141" s="31">
        <v>6</v>
      </c>
      <c r="D141" s="31">
        <v>6</v>
      </c>
      <c r="E141" s="31">
        <v>0</v>
      </c>
      <c r="F141" s="31">
        <v>0</v>
      </c>
      <c r="G141" s="31">
        <v>0</v>
      </c>
      <c r="H141" s="31">
        <v>45958</v>
      </c>
      <c r="I141" s="31">
        <v>0</v>
      </c>
      <c r="J141" s="32">
        <v>0</v>
      </c>
    </row>
    <row r="142" spans="1:10" x14ac:dyDescent="0.25">
      <c r="A142" s="35" t="s">
        <v>151</v>
      </c>
      <c r="B142" s="31">
        <v>5</v>
      </c>
      <c r="C142" s="31">
        <v>9</v>
      </c>
      <c r="D142" s="31">
        <v>2</v>
      </c>
      <c r="E142" s="31">
        <v>45958</v>
      </c>
      <c r="F142" s="31">
        <v>45964</v>
      </c>
      <c r="G142" s="31">
        <v>0</v>
      </c>
      <c r="H142" s="31">
        <v>0</v>
      </c>
      <c r="I142" s="31">
        <v>0</v>
      </c>
      <c r="J142" s="32">
        <v>0</v>
      </c>
    </row>
    <row r="143" spans="1:10" x14ac:dyDescent="0.25">
      <c r="A143" s="35" t="s">
        <v>303</v>
      </c>
      <c r="B143" s="31">
        <v>2</v>
      </c>
      <c r="C143" s="31">
        <v>12</v>
      </c>
      <c r="D143" s="31">
        <v>2</v>
      </c>
      <c r="E143" s="31">
        <v>46037</v>
      </c>
      <c r="F143" s="31">
        <v>46031</v>
      </c>
      <c r="G143" s="31">
        <v>0</v>
      </c>
      <c r="H143" s="31">
        <v>0</v>
      </c>
      <c r="I143" s="31">
        <v>0</v>
      </c>
      <c r="J143" s="32">
        <v>0</v>
      </c>
    </row>
    <row r="144" spans="1:10" x14ac:dyDescent="0.25">
      <c r="A144" s="35" t="s">
        <v>152</v>
      </c>
      <c r="B144" s="31">
        <v>-1</v>
      </c>
      <c r="C144" s="31">
        <v>9</v>
      </c>
      <c r="D144" s="31">
        <v>7</v>
      </c>
      <c r="E144" s="31">
        <v>0</v>
      </c>
      <c r="F144" s="31">
        <v>0</v>
      </c>
      <c r="G144" s="31">
        <v>0</v>
      </c>
      <c r="H144" s="31">
        <v>0</v>
      </c>
      <c r="I144" s="31">
        <v>0</v>
      </c>
      <c r="J144" s="32">
        <v>0</v>
      </c>
    </row>
    <row r="145" spans="1:10" x14ac:dyDescent="0.25">
      <c r="A145" s="35" t="s">
        <v>306</v>
      </c>
      <c r="B145" s="31">
        <v>-1</v>
      </c>
      <c r="C145" s="31">
        <v>12</v>
      </c>
      <c r="D145" s="31">
        <v>9</v>
      </c>
      <c r="E145" s="31">
        <v>0</v>
      </c>
      <c r="F145" s="31">
        <v>0</v>
      </c>
      <c r="G145" s="31">
        <v>46058</v>
      </c>
      <c r="H145" s="31">
        <v>46059</v>
      </c>
      <c r="I145" s="31">
        <v>0</v>
      </c>
      <c r="J145" s="32">
        <v>0</v>
      </c>
    </row>
    <row r="146" spans="1:10" x14ac:dyDescent="0.25">
      <c r="A146" s="35" t="s">
        <v>153</v>
      </c>
      <c r="B146" s="31">
        <v>3</v>
      </c>
      <c r="C146" s="31">
        <v>6</v>
      </c>
      <c r="D146" s="31">
        <v>4</v>
      </c>
      <c r="E146" s="31">
        <v>46037</v>
      </c>
      <c r="F146" s="31">
        <v>46044</v>
      </c>
      <c r="G146" s="31">
        <v>0</v>
      </c>
      <c r="H146" s="31">
        <v>0</v>
      </c>
      <c r="I146" s="31">
        <v>46058</v>
      </c>
      <c r="J146" s="32">
        <v>0</v>
      </c>
    </row>
    <row r="147" spans="1:10" x14ac:dyDescent="0.25">
      <c r="A147" s="35" t="s">
        <v>501</v>
      </c>
      <c r="B147" s="31">
        <v>-1</v>
      </c>
      <c r="C147" s="31">
        <v>6</v>
      </c>
      <c r="D147" s="31">
        <v>9</v>
      </c>
      <c r="E147" s="31">
        <v>0</v>
      </c>
      <c r="F147" s="31">
        <v>0</v>
      </c>
      <c r="G147" s="31">
        <v>46057</v>
      </c>
      <c r="H147" s="31">
        <v>46059</v>
      </c>
      <c r="I147" s="31">
        <v>0</v>
      </c>
      <c r="J147" s="32">
        <v>0</v>
      </c>
    </row>
    <row r="148" spans="1:10" x14ac:dyDescent="0.25">
      <c r="A148" s="35" t="s">
        <v>154</v>
      </c>
      <c r="B148" s="31">
        <v>3</v>
      </c>
      <c r="C148" s="31">
        <v>12</v>
      </c>
      <c r="D148" s="31">
        <v>2</v>
      </c>
      <c r="E148" s="31">
        <v>45958</v>
      </c>
      <c r="F148" s="31">
        <v>45975</v>
      </c>
      <c r="G148" s="31">
        <v>0</v>
      </c>
      <c r="H148" s="31">
        <v>0</v>
      </c>
      <c r="I148" s="31">
        <v>0</v>
      </c>
      <c r="J148" s="32">
        <v>0</v>
      </c>
    </row>
    <row r="149" spans="1:10" x14ac:dyDescent="0.25">
      <c r="A149" s="35" t="s">
        <v>316</v>
      </c>
      <c r="B149" s="31">
        <v>4</v>
      </c>
      <c r="C149" s="31">
        <v>6</v>
      </c>
      <c r="D149" s="31">
        <v>2</v>
      </c>
      <c r="E149" s="31">
        <v>46052</v>
      </c>
      <c r="F149" s="31">
        <v>0</v>
      </c>
      <c r="G149" s="31">
        <v>0</v>
      </c>
      <c r="H149" s="31">
        <v>0</v>
      </c>
      <c r="I149" s="31">
        <v>0</v>
      </c>
      <c r="J149" s="32">
        <v>0</v>
      </c>
    </row>
    <row r="150" spans="1:10" x14ac:dyDescent="0.25">
      <c r="A150" s="35" t="s">
        <v>155</v>
      </c>
      <c r="B150" s="31">
        <v>4</v>
      </c>
      <c r="C150" s="31">
        <v>12</v>
      </c>
      <c r="D150" s="31">
        <v>2</v>
      </c>
      <c r="E150" s="31">
        <v>46063</v>
      </c>
      <c r="F150" s="31">
        <v>0</v>
      </c>
      <c r="G150" s="31">
        <v>0</v>
      </c>
      <c r="H150" s="31">
        <v>0</v>
      </c>
      <c r="I150" s="31">
        <v>0</v>
      </c>
      <c r="J150" s="32">
        <v>0</v>
      </c>
    </row>
    <row r="151" spans="1:10" x14ac:dyDescent="0.25">
      <c r="A151" s="35" t="s">
        <v>320</v>
      </c>
      <c r="B151" s="31">
        <v>-1</v>
      </c>
      <c r="C151" s="31">
        <v>12</v>
      </c>
      <c r="D151" s="31">
        <v>4</v>
      </c>
      <c r="E151" s="31">
        <v>45958</v>
      </c>
      <c r="F151" s="31">
        <v>45958</v>
      </c>
      <c r="G151" s="31">
        <v>0</v>
      </c>
      <c r="H151" s="31">
        <v>0</v>
      </c>
      <c r="I151" s="31">
        <v>0</v>
      </c>
      <c r="J151" s="32">
        <v>0</v>
      </c>
    </row>
    <row r="152" spans="1:10" x14ac:dyDescent="0.25">
      <c r="A152" s="35" t="s">
        <v>156</v>
      </c>
      <c r="B152" s="31">
        <v>-1</v>
      </c>
      <c r="C152" s="31">
        <v>6</v>
      </c>
      <c r="D152" s="31">
        <v>6</v>
      </c>
      <c r="E152" s="31">
        <v>0</v>
      </c>
      <c r="F152" s="31">
        <v>0</v>
      </c>
      <c r="G152" s="31">
        <v>0</v>
      </c>
      <c r="H152" s="31">
        <v>0</v>
      </c>
      <c r="I152" s="31">
        <v>0</v>
      </c>
      <c r="J152" s="32">
        <v>0</v>
      </c>
    </row>
    <row r="153" spans="1:10" x14ac:dyDescent="0.25">
      <c r="A153" s="35" t="s">
        <v>324</v>
      </c>
      <c r="B153" s="31">
        <v>1</v>
      </c>
      <c r="C153" s="31">
        <v>3</v>
      </c>
      <c r="D153" s="31">
        <v>6</v>
      </c>
      <c r="E153" s="31">
        <v>45987</v>
      </c>
      <c r="F153" s="31">
        <v>0</v>
      </c>
      <c r="G153" s="31">
        <v>0</v>
      </c>
      <c r="H153" s="31">
        <v>0</v>
      </c>
      <c r="I153" s="31">
        <v>45996</v>
      </c>
      <c r="J153" s="32">
        <v>0</v>
      </c>
    </row>
    <row r="154" spans="1:10" x14ac:dyDescent="0.25">
      <c r="A154" s="35" t="s">
        <v>157</v>
      </c>
      <c r="B154" s="31">
        <v>3</v>
      </c>
      <c r="C154" s="31">
        <v>6</v>
      </c>
      <c r="D154" s="31">
        <v>2</v>
      </c>
      <c r="E154" s="31">
        <v>0</v>
      </c>
      <c r="F154" s="31">
        <v>0</v>
      </c>
      <c r="G154" s="31">
        <v>0</v>
      </c>
      <c r="H154" s="31">
        <v>45958</v>
      </c>
      <c r="I154" s="31">
        <v>0</v>
      </c>
      <c r="J154" s="32">
        <v>0</v>
      </c>
    </row>
    <row r="155" spans="1:10" x14ac:dyDescent="0.25">
      <c r="A155" s="35" t="s">
        <v>339</v>
      </c>
      <c r="B155" s="31">
        <v>-1</v>
      </c>
      <c r="C155" s="31">
        <v>3</v>
      </c>
      <c r="D155" s="31">
        <v>9</v>
      </c>
      <c r="E155" s="31">
        <v>0</v>
      </c>
      <c r="F155" s="31">
        <v>0</v>
      </c>
      <c r="G155" s="31">
        <v>46058</v>
      </c>
      <c r="H155" s="31">
        <v>0</v>
      </c>
      <c r="I155" s="31">
        <v>0</v>
      </c>
      <c r="J155" s="32">
        <v>0</v>
      </c>
    </row>
    <row r="156" spans="1:10" x14ac:dyDescent="0.25">
      <c r="A156" s="35" t="s">
        <v>158</v>
      </c>
      <c r="B156" s="31">
        <v>3</v>
      </c>
      <c r="C156" s="31">
        <v>12</v>
      </c>
      <c r="D156" s="31">
        <v>2</v>
      </c>
      <c r="E156" s="31">
        <v>45958</v>
      </c>
      <c r="F156" s="31">
        <v>46028</v>
      </c>
      <c r="G156" s="31">
        <v>0</v>
      </c>
      <c r="H156" s="31">
        <v>0</v>
      </c>
      <c r="I156" s="31">
        <v>0</v>
      </c>
      <c r="J156" s="32">
        <v>0</v>
      </c>
    </row>
    <row r="157" spans="1:10" x14ac:dyDescent="0.25">
      <c r="A157" s="35" t="s">
        <v>806</v>
      </c>
      <c r="B157" s="31">
        <v>-1</v>
      </c>
      <c r="C157" s="31">
        <v>12</v>
      </c>
      <c r="D157" s="31">
        <v>2</v>
      </c>
      <c r="E157" s="31">
        <v>45959</v>
      </c>
      <c r="F157" s="31">
        <v>0</v>
      </c>
      <c r="G157" s="31">
        <v>0</v>
      </c>
      <c r="H157" s="31">
        <v>0</v>
      </c>
      <c r="I157" s="31">
        <v>0</v>
      </c>
      <c r="J157" s="32">
        <v>0</v>
      </c>
    </row>
    <row r="158" spans="1:10" x14ac:dyDescent="0.25">
      <c r="A158" s="35" t="s">
        <v>514</v>
      </c>
      <c r="B158" s="31">
        <v>-1</v>
      </c>
      <c r="C158" s="31">
        <v>9</v>
      </c>
      <c r="D158" s="31">
        <v>2</v>
      </c>
      <c r="E158" s="31">
        <v>46051</v>
      </c>
      <c r="F158" s="31">
        <v>0</v>
      </c>
      <c r="G158" s="31">
        <v>0</v>
      </c>
      <c r="H158" s="31">
        <v>0</v>
      </c>
      <c r="I158" s="31">
        <v>46055</v>
      </c>
      <c r="J158" s="32">
        <v>0</v>
      </c>
    </row>
    <row r="159" spans="1:10" x14ac:dyDescent="0.25">
      <c r="A159" s="35" t="s">
        <v>810</v>
      </c>
      <c r="B159" s="31">
        <v>5</v>
      </c>
      <c r="C159" s="31">
        <v>0</v>
      </c>
      <c r="D159" s="31">
        <v>0</v>
      </c>
      <c r="E159" s="31">
        <v>0</v>
      </c>
      <c r="F159" s="31">
        <v>0</v>
      </c>
      <c r="G159" s="31">
        <v>0</v>
      </c>
      <c r="H159" s="31">
        <v>0</v>
      </c>
      <c r="I159" s="31">
        <v>0</v>
      </c>
      <c r="J159" s="32">
        <v>0</v>
      </c>
    </row>
    <row r="160" spans="1:10" x14ac:dyDescent="0.25">
      <c r="A160" s="35" t="s">
        <v>159</v>
      </c>
      <c r="B160" s="31">
        <v>-1</v>
      </c>
      <c r="C160" s="31">
        <v>9</v>
      </c>
      <c r="D160" s="31">
        <v>7</v>
      </c>
      <c r="E160" s="31">
        <v>0</v>
      </c>
      <c r="F160" s="31">
        <v>0</v>
      </c>
      <c r="G160" s="31">
        <v>0</v>
      </c>
      <c r="H160" s="31">
        <v>0</v>
      </c>
      <c r="I160" s="31">
        <v>0</v>
      </c>
      <c r="J160" s="32">
        <v>0</v>
      </c>
    </row>
    <row r="161" spans="1:10" x14ac:dyDescent="0.25">
      <c r="A161" s="35" t="s">
        <v>343</v>
      </c>
      <c r="B161" s="31">
        <v>7</v>
      </c>
      <c r="C161" s="31">
        <v>6</v>
      </c>
      <c r="D161" s="31">
        <v>4</v>
      </c>
      <c r="E161" s="31">
        <v>45975</v>
      </c>
      <c r="F161" s="31">
        <v>0</v>
      </c>
      <c r="G161" s="31">
        <v>0</v>
      </c>
      <c r="H161" s="31">
        <v>45958</v>
      </c>
      <c r="I161" s="31">
        <v>46055</v>
      </c>
      <c r="J161" s="32">
        <v>0</v>
      </c>
    </row>
    <row r="162" spans="1:10" x14ac:dyDescent="0.25">
      <c r="A162" s="35" t="s">
        <v>433</v>
      </c>
      <c r="B162" s="31">
        <v>3</v>
      </c>
      <c r="C162" s="31">
        <v>6</v>
      </c>
      <c r="D162" s="31">
        <v>2</v>
      </c>
      <c r="E162" s="31">
        <v>0</v>
      </c>
      <c r="F162" s="31">
        <v>0</v>
      </c>
      <c r="G162" s="31">
        <v>0</v>
      </c>
      <c r="H162" s="31">
        <v>45958</v>
      </c>
      <c r="I162" s="31">
        <v>0</v>
      </c>
      <c r="J162" s="32">
        <v>0</v>
      </c>
    </row>
    <row r="163" spans="1:10" x14ac:dyDescent="0.25">
      <c r="A163" s="35" t="s">
        <v>216</v>
      </c>
      <c r="B163" s="31">
        <v>5</v>
      </c>
      <c r="C163" s="31">
        <v>12</v>
      </c>
      <c r="D163" s="31">
        <v>4</v>
      </c>
      <c r="E163" s="31">
        <v>46030</v>
      </c>
      <c r="F163" s="31">
        <v>0</v>
      </c>
      <c r="G163" s="31">
        <v>0</v>
      </c>
      <c r="H163" s="31">
        <v>0</v>
      </c>
      <c r="I163" s="31">
        <v>0</v>
      </c>
      <c r="J163" s="32">
        <v>0</v>
      </c>
    </row>
    <row r="164" spans="1:10" x14ac:dyDescent="0.25">
      <c r="A164" s="35" t="s">
        <v>160</v>
      </c>
      <c r="B164" s="31">
        <v>5</v>
      </c>
      <c r="C164" s="31">
        <v>9</v>
      </c>
      <c r="D164" s="31">
        <v>2</v>
      </c>
      <c r="E164" s="31">
        <v>46045</v>
      </c>
      <c r="F164" s="31">
        <v>0</v>
      </c>
      <c r="G164" s="31">
        <v>0</v>
      </c>
      <c r="H164" s="31">
        <v>45961</v>
      </c>
      <c r="I164" s="31">
        <v>0</v>
      </c>
      <c r="J164" s="32">
        <v>0</v>
      </c>
    </row>
    <row r="165" spans="1:10" x14ac:dyDescent="0.25">
      <c r="A165" s="35" t="s">
        <v>218</v>
      </c>
      <c r="B165" s="31">
        <v>5</v>
      </c>
      <c r="C165" s="31">
        <v>6</v>
      </c>
      <c r="D165" s="31">
        <v>2</v>
      </c>
      <c r="E165" s="31">
        <v>46029</v>
      </c>
      <c r="F165" s="31">
        <v>0</v>
      </c>
      <c r="G165" s="31">
        <v>0</v>
      </c>
      <c r="H165" s="31">
        <v>0</v>
      </c>
      <c r="I165" s="31">
        <v>45996</v>
      </c>
      <c r="J165" s="32">
        <v>0</v>
      </c>
    </row>
    <row r="166" spans="1:10" x14ac:dyDescent="0.25">
      <c r="A166" s="35" t="s">
        <v>161</v>
      </c>
      <c r="B166" s="31">
        <v>6</v>
      </c>
      <c r="C166" s="31">
        <v>9</v>
      </c>
      <c r="D166" s="31">
        <v>2</v>
      </c>
      <c r="E166" s="31">
        <v>45973</v>
      </c>
      <c r="F166" s="31">
        <v>46050</v>
      </c>
      <c r="G166" s="31">
        <v>0</v>
      </c>
      <c r="H166" s="31">
        <v>0</v>
      </c>
      <c r="I166" s="31">
        <v>0</v>
      </c>
      <c r="J166" s="32">
        <v>0</v>
      </c>
    </row>
    <row r="167" spans="1:10" x14ac:dyDescent="0.25">
      <c r="A167" s="35" t="s">
        <v>220</v>
      </c>
      <c r="B167" s="31">
        <v>4</v>
      </c>
      <c r="C167" s="31">
        <v>12</v>
      </c>
      <c r="D167" s="31">
        <v>2</v>
      </c>
      <c r="E167" s="31">
        <v>46036</v>
      </c>
      <c r="F167" s="31">
        <v>0</v>
      </c>
      <c r="G167" s="31">
        <v>0</v>
      </c>
      <c r="H167" s="31">
        <v>0</v>
      </c>
      <c r="I167" s="31">
        <v>0</v>
      </c>
      <c r="J167" s="32">
        <v>0</v>
      </c>
    </row>
    <row r="168" spans="1:10" x14ac:dyDescent="0.25">
      <c r="A168" s="35" t="s">
        <v>162</v>
      </c>
      <c r="B168" s="31">
        <v>4</v>
      </c>
      <c r="C168" s="31">
        <v>15</v>
      </c>
      <c r="D168" s="31">
        <v>2</v>
      </c>
      <c r="E168" s="31">
        <v>46063</v>
      </c>
      <c r="F168" s="31">
        <v>0</v>
      </c>
      <c r="G168" s="31">
        <v>0</v>
      </c>
      <c r="H168" s="31">
        <v>0</v>
      </c>
      <c r="I168" s="31">
        <v>0</v>
      </c>
      <c r="J168" s="32">
        <v>0</v>
      </c>
    </row>
    <row r="169" spans="1:10" x14ac:dyDescent="0.25">
      <c r="A169" s="35" t="s">
        <v>222</v>
      </c>
      <c r="B169" s="31">
        <v>0</v>
      </c>
      <c r="C169" s="31">
        <v>9</v>
      </c>
      <c r="D169" s="31">
        <v>6</v>
      </c>
      <c r="E169" s="31">
        <v>45986</v>
      </c>
      <c r="F169" s="31">
        <v>0</v>
      </c>
      <c r="G169" s="31">
        <v>0</v>
      </c>
      <c r="H169" s="31">
        <v>0</v>
      </c>
      <c r="I169" s="31">
        <v>45996</v>
      </c>
      <c r="J169" s="32">
        <v>0</v>
      </c>
    </row>
    <row r="170" spans="1:10" x14ac:dyDescent="0.25">
      <c r="A170" s="35" t="s">
        <v>163</v>
      </c>
      <c r="B170" s="31">
        <v>4</v>
      </c>
      <c r="C170" s="31">
        <v>9</v>
      </c>
      <c r="D170" s="31">
        <v>2</v>
      </c>
      <c r="E170" s="31">
        <v>46031</v>
      </c>
      <c r="F170" s="31">
        <v>0</v>
      </c>
      <c r="G170" s="31">
        <v>0</v>
      </c>
      <c r="H170" s="31">
        <v>0</v>
      </c>
      <c r="I170" s="31">
        <v>0</v>
      </c>
      <c r="J170" s="32">
        <v>0</v>
      </c>
    </row>
    <row r="171" spans="1:10" x14ac:dyDescent="0.25">
      <c r="A171" s="35" t="s">
        <v>224</v>
      </c>
      <c r="B171" s="31">
        <v>5</v>
      </c>
      <c r="C171" s="31">
        <v>6</v>
      </c>
      <c r="D171" s="31">
        <v>2</v>
      </c>
      <c r="E171" s="31">
        <v>0</v>
      </c>
      <c r="F171" s="31">
        <v>0</v>
      </c>
      <c r="G171" s="31">
        <v>0</v>
      </c>
      <c r="H171" s="31">
        <v>45959</v>
      </c>
      <c r="I171" s="31">
        <v>0</v>
      </c>
      <c r="J171" s="32">
        <v>0</v>
      </c>
    </row>
    <row r="172" spans="1:10" x14ac:dyDescent="0.25">
      <c r="A172" s="35" t="s">
        <v>164</v>
      </c>
      <c r="B172" s="31">
        <v>6</v>
      </c>
      <c r="C172" s="31">
        <v>9</v>
      </c>
      <c r="D172" s="31">
        <v>2</v>
      </c>
      <c r="E172" s="31">
        <v>45966</v>
      </c>
      <c r="F172" s="31">
        <v>46050</v>
      </c>
      <c r="G172" s="31">
        <v>0</v>
      </c>
      <c r="H172" s="31">
        <v>0</v>
      </c>
      <c r="I172" s="31">
        <v>0</v>
      </c>
      <c r="J172" s="32">
        <v>0</v>
      </c>
    </row>
    <row r="173" spans="1:10" x14ac:dyDescent="0.25">
      <c r="A173" s="35" t="s">
        <v>226</v>
      </c>
      <c r="B173" s="31">
        <v>-1</v>
      </c>
      <c r="C173" s="31">
        <v>12</v>
      </c>
      <c r="D173" s="31">
        <v>4</v>
      </c>
      <c r="E173" s="31">
        <v>45958</v>
      </c>
      <c r="F173" s="31">
        <v>45958</v>
      </c>
      <c r="G173" s="31">
        <v>0</v>
      </c>
      <c r="H173" s="31">
        <v>0</v>
      </c>
      <c r="I173" s="31">
        <v>0</v>
      </c>
      <c r="J173" s="32">
        <v>0</v>
      </c>
    </row>
    <row r="174" spans="1:10" x14ac:dyDescent="0.25">
      <c r="A174" s="35" t="s">
        <v>165</v>
      </c>
      <c r="B174" s="31">
        <v>5</v>
      </c>
      <c r="C174" s="31">
        <v>6</v>
      </c>
      <c r="D174" s="31">
        <v>2</v>
      </c>
      <c r="E174" s="31">
        <v>46062</v>
      </c>
      <c r="F174" s="31">
        <v>46049</v>
      </c>
      <c r="G174" s="31">
        <v>0</v>
      </c>
      <c r="H174" s="31">
        <v>0</v>
      </c>
      <c r="I174" s="31">
        <v>0</v>
      </c>
      <c r="J174" s="32">
        <v>0</v>
      </c>
    </row>
    <row r="175" spans="1:10" x14ac:dyDescent="0.25">
      <c r="A175" s="35" t="s">
        <v>103</v>
      </c>
      <c r="B175" s="31">
        <v>-1</v>
      </c>
      <c r="C175" s="31">
        <v>9</v>
      </c>
      <c r="D175" s="31">
        <v>7</v>
      </c>
      <c r="E175" s="31">
        <v>0</v>
      </c>
      <c r="F175" s="31">
        <v>0</v>
      </c>
      <c r="G175" s="31">
        <v>0</v>
      </c>
      <c r="H175" s="31">
        <v>0</v>
      </c>
      <c r="I175" s="31">
        <v>0</v>
      </c>
      <c r="J175" s="32">
        <v>0</v>
      </c>
    </row>
    <row r="176" spans="1:10" x14ac:dyDescent="0.25">
      <c r="A176" s="35" t="s">
        <v>166</v>
      </c>
      <c r="B176" s="31">
        <v>6</v>
      </c>
      <c r="C176" s="31">
        <v>12</v>
      </c>
      <c r="D176" s="31">
        <v>2</v>
      </c>
      <c r="E176" s="31">
        <v>46063</v>
      </c>
      <c r="F176" s="31">
        <v>46059</v>
      </c>
      <c r="G176" s="31">
        <v>0</v>
      </c>
      <c r="H176" s="31">
        <v>0</v>
      </c>
      <c r="I176" s="31">
        <v>0</v>
      </c>
      <c r="J176" s="32">
        <v>0</v>
      </c>
    </row>
    <row r="177" spans="1:10" x14ac:dyDescent="0.25">
      <c r="A177" s="35" t="s">
        <v>230</v>
      </c>
      <c r="B177" s="31">
        <v>1</v>
      </c>
      <c r="C177" s="31">
        <v>9</v>
      </c>
      <c r="D177" s="31">
        <v>2</v>
      </c>
      <c r="E177" s="31">
        <v>45987</v>
      </c>
      <c r="F177" s="31">
        <v>0</v>
      </c>
      <c r="G177" s="31">
        <v>0</v>
      </c>
      <c r="H177" s="31">
        <v>45958</v>
      </c>
      <c r="I177" s="31">
        <v>0</v>
      </c>
      <c r="J177" s="32">
        <v>0</v>
      </c>
    </row>
    <row r="178" spans="1:10" x14ac:dyDescent="0.25">
      <c r="A178" s="35" t="s">
        <v>167</v>
      </c>
      <c r="B178" s="31">
        <v>2</v>
      </c>
      <c r="C178" s="31">
        <v>6</v>
      </c>
      <c r="D178" s="31">
        <v>2</v>
      </c>
      <c r="E178" s="31">
        <v>46059</v>
      </c>
      <c r="F178" s="31">
        <v>0</v>
      </c>
      <c r="G178" s="31">
        <v>0</v>
      </c>
      <c r="H178" s="31">
        <v>0</v>
      </c>
      <c r="I178" s="31">
        <v>0</v>
      </c>
      <c r="J178" s="32">
        <v>0</v>
      </c>
    </row>
    <row r="179" spans="1:10" x14ac:dyDescent="0.25">
      <c r="A179" s="35" t="s">
        <v>457</v>
      </c>
      <c r="B179" s="31">
        <v>3</v>
      </c>
      <c r="C179" s="31">
        <v>6</v>
      </c>
      <c r="D179" s="31">
        <v>2</v>
      </c>
      <c r="E179" s="31">
        <v>0</v>
      </c>
      <c r="F179" s="31">
        <v>0</v>
      </c>
      <c r="G179" s="31">
        <v>46036</v>
      </c>
      <c r="H179" s="31">
        <v>45958</v>
      </c>
      <c r="I179" s="31">
        <v>0</v>
      </c>
      <c r="J179" s="32">
        <v>0</v>
      </c>
    </row>
    <row r="180" spans="1:10" x14ac:dyDescent="0.25">
      <c r="A180" s="35" t="s">
        <v>168</v>
      </c>
      <c r="B180" s="31">
        <v>0</v>
      </c>
      <c r="C180" s="31">
        <v>12</v>
      </c>
      <c r="D180" s="31">
        <v>2</v>
      </c>
      <c r="E180" s="31">
        <v>46049</v>
      </c>
      <c r="F180" s="31">
        <v>0</v>
      </c>
      <c r="G180" s="31">
        <v>0</v>
      </c>
      <c r="H180" s="31">
        <v>0</v>
      </c>
      <c r="I180" s="31">
        <v>0</v>
      </c>
      <c r="J180" s="32">
        <v>0</v>
      </c>
    </row>
    <row r="181" spans="1:10" x14ac:dyDescent="0.25">
      <c r="A181" s="35" t="s">
        <v>234</v>
      </c>
      <c r="B181" s="31">
        <v>5</v>
      </c>
      <c r="C181" s="31">
        <v>9</v>
      </c>
      <c r="D181" s="31">
        <v>2</v>
      </c>
      <c r="E181" s="31">
        <v>45994</v>
      </c>
      <c r="F181" s="31">
        <v>46000</v>
      </c>
      <c r="G181" s="31">
        <v>0</v>
      </c>
      <c r="H181" s="31">
        <v>0</v>
      </c>
      <c r="I181" s="31">
        <v>0</v>
      </c>
      <c r="J181" s="32">
        <v>0</v>
      </c>
    </row>
    <row r="182" spans="1:10" x14ac:dyDescent="0.25">
      <c r="A182" s="35" t="s">
        <v>169</v>
      </c>
      <c r="B182" s="31">
        <v>-1</v>
      </c>
      <c r="C182" s="31">
        <v>12</v>
      </c>
      <c r="D182" s="31">
        <v>2</v>
      </c>
      <c r="E182" s="31">
        <v>46057</v>
      </c>
      <c r="F182" s="31">
        <v>45974</v>
      </c>
      <c r="G182" s="31">
        <v>0</v>
      </c>
      <c r="H182" s="31">
        <v>0</v>
      </c>
      <c r="I182" s="31">
        <v>0</v>
      </c>
      <c r="J182" s="32">
        <v>0</v>
      </c>
    </row>
    <row r="183" spans="1:10" x14ac:dyDescent="0.25">
      <c r="A183" s="35" t="s">
        <v>235</v>
      </c>
      <c r="B183" s="31">
        <v>-1</v>
      </c>
      <c r="C183" s="31">
        <v>9</v>
      </c>
      <c r="D183" s="31">
        <v>4</v>
      </c>
      <c r="E183" s="31">
        <v>0</v>
      </c>
      <c r="F183" s="31">
        <v>0</v>
      </c>
      <c r="G183" s="31">
        <v>0</v>
      </c>
      <c r="H183" s="31">
        <v>45958</v>
      </c>
      <c r="I183" s="31">
        <v>0</v>
      </c>
      <c r="J183" s="32">
        <v>0</v>
      </c>
    </row>
    <row r="184" spans="1:10" x14ac:dyDescent="0.25">
      <c r="A184" s="35" t="s">
        <v>170</v>
      </c>
      <c r="B184" s="31">
        <v>8</v>
      </c>
      <c r="C184" s="31">
        <v>3</v>
      </c>
      <c r="D184" s="31">
        <v>2</v>
      </c>
      <c r="E184" s="31">
        <v>46063</v>
      </c>
      <c r="F184" s="31">
        <v>0</v>
      </c>
      <c r="G184" s="31">
        <v>0</v>
      </c>
      <c r="H184" s="31">
        <v>0</v>
      </c>
      <c r="I184" s="31">
        <v>0</v>
      </c>
      <c r="J184" s="32">
        <v>0</v>
      </c>
    </row>
    <row r="185" spans="1:10" x14ac:dyDescent="0.25">
      <c r="A185" s="35" t="s">
        <v>237</v>
      </c>
      <c r="B185" s="31">
        <v>2</v>
      </c>
      <c r="C185" s="31">
        <v>6</v>
      </c>
      <c r="D185" s="31">
        <v>2</v>
      </c>
      <c r="E185" s="31">
        <v>46031</v>
      </c>
      <c r="F185" s="31">
        <v>0</v>
      </c>
      <c r="G185" s="31">
        <v>0</v>
      </c>
      <c r="H185" s="31">
        <v>0</v>
      </c>
      <c r="I185" s="31">
        <v>0</v>
      </c>
      <c r="J185" s="32">
        <v>0</v>
      </c>
    </row>
    <row r="186" spans="1:10" x14ac:dyDescent="0.25">
      <c r="A186" s="35" t="s">
        <v>171</v>
      </c>
      <c r="B186" s="31">
        <v>6</v>
      </c>
      <c r="C186" s="31">
        <v>6</v>
      </c>
      <c r="D186" s="31">
        <v>2</v>
      </c>
      <c r="E186" s="31">
        <v>46051</v>
      </c>
      <c r="F186" s="31">
        <v>0</v>
      </c>
      <c r="G186" s="31">
        <v>0</v>
      </c>
      <c r="H186" s="31">
        <v>0</v>
      </c>
      <c r="I186" s="31">
        <v>46036</v>
      </c>
      <c r="J186" s="32">
        <v>0</v>
      </c>
    </row>
    <row r="187" spans="1:10" x14ac:dyDescent="0.25">
      <c r="A187" s="35" t="s">
        <v>239</v>
      </c>
      <c r="B187" s="31">
        <v>4</v>
      </c>
      <c r="C187" s="31">
        <v>6</v>
      </c>
      <c r="D187" s="31">
        <v>2</v>
      </c>
      <c r="E187" s="31">
        <v>0</v>
      </c>
      <c r="F187" s="31">
        <v>0</v>
      </c>
      <c r="G187" s="31">
        <v>0</v>
      </c>
      <c r="H187" s="31">
        <v>45989</v>
      </c>
      <c r="I187" s="31">
        <v>0</v>
      </c>
      <c r="J187" s="32">
        <v>0</v>
      </c>
    </row>
    <row r="188" spans="1:10" x14ac:dyDescent="0.25">
      <c r="A188" s="35" t="s">
        <v>172</v>
      </c>
      <c r="B188" s="31">
        <v>5</v>
      </c>
      <c r="C188" s="31">
        <v>12</v>
      </c>
      <c r="D188" s="31">
        <v>2</v>
      </c>
      <c r="E188" s="31">
        <v>45958</v>
      </c>
      <c r="F188" s="31">
        <v>46028</v>
      </c>
      <c r="G188" s="31">
        <v>0</v>
      </c>
      <c r="H188" s="31">
        <v>0</v>
      </c>
      <c r="I188" s="31">
        <v>0</v>
      </c>
      <c r="J188" s="32">
        <v>0</v>
      </c>
    </row>
    <row r="189" spans="1:10" x14ac:dyDescent="0.25">
      <c r="A189" s="35" t="s">
        <v>241</v>
      </c>
      <c r="B189" s="31">
        <v>-1</v>
      </c>
      <c r="C189" s="31">
        <v>3</v>
      </c>
      <c r="D189" s="31">
        <v>7</v>
      </c>
      <c r="E189" s="31">
        <v>0</v>
      </c>
      <c r="F189" s="31">
        <v>0</v>
      </c>
      <c r="G189" s="31">
        <v>0</v>
      </c>
      <c r="H189" s="31">
        <v>0</v>
      </c>
      <c r="I189" s="31">
        <v>0</v>
      </c>
      <c r="J189" s="32">
        <v>0</v>
      </c>
    </row>
    <row r="190" spans="1:10" x14ac:dyDescent="0.25">
      <c r="A190" s="35" t="s">
        <v>173</v>
      </c>
      <c r="B190" s="31">
        <v>1</v>
      </c>
      <c r="C190" s="31">
        <v>9</v>
      </c>
      <c r="D190" s="31">
        <v>2</v>
      </c>
      <c r="E190" s="31">
        <v>46057</v>
      </c>
      <c r="F190" s="31">
        <v>0</v>
      </c>
      <c r="G190" s="31">
        <v>0</v>
      </c>
      <c r="H190" s="31">
        <v>0</v>
      </c>
      <c r="I190" s="31">
        <v>0</v>
      </c>
      <c r="J190" s="32">
        <v>0</v>
      </c>
    </row>
    <row r="191" spans="1:10" x14ac:dyDescent="0.25">
      <c r="A191" s="35" t="s">
        <v>242</v>
      </c>
      <c r="B191" s="31">
        <v>7</v>
      </c>
      <c r="C191" s="31">
        <v>9</v>
      </c>
      <c r="D191" s="31">
        <v>2</v>
      </c>
      <c r="E191" s="31">
        <v>45960</v>
      </c>
      <c r="F191" s="31">
        <v>45960</v>
      </c>
      <c r="G191" s="31">
        <v>0</v>
      </c>
      <c r="H191" s="31">
        <v>0</v>
      </c>
      <c r="I191" s="31">
        <v>46052</v>
      </c>
      <c r="J191" s="32">
        <v>0</v>
      </c>
    </row>
    <row r="192" spans="1:10" x14ac:dyDescent="0.25">
      <c r="A192" s="35" t="s">
        <v>174</v>
      </c>
      <c r="B192" s="31">
        <v>2</v>
      </c>
      <c r="C192" s="31">
        <v>9</v>
      </c>
      <c r="D192" s="31">
        <v>2</v>
      </c>
      <c r="E192" s="31">
        <v>45973</v>
      </c>
      <c r="F192" s="31">
        <v>46014</v>
      </c>
      <c r="G192" s="31">
        <v>0</v>
      </c>
      <c r="H192" s="31">
        <v>0</v>
      </c>
      <c r="I192" s="31">
        <v>0</v>
      </c>
      <c r="J192" s="32">
        <v>0</v>
      </c>
    </row>
    <row r="193" spans="1:10" x14ac:dyDescent="0.25">
      <c r="A193" s="35" t="s">
        <v>244</v>
      </c>
      <c r="B193" s="31">
        <v>2</v>
      </c>
      <c r="C193" s="31">
        <v>9</v>
      </c>
      <c r="D193" s="31">
        <v>2</v>
      </c>
      <c r="E193" s="31">
        <v>46002</v>
      </c>
      <c r="F193" s="31">
        <v>0</v>
      </c>
      <c r="G193" s="31">
        <v>0</v>
      </c>
      <c r="H193" s="31">
        <v>45959</v>
      </c>
      <c r="I193" s="31">
        <v>0</v>
      </c>
      <c r="J193" s="32">
        <v>0</v>
      </c>
    </row>
    <row r="194" spans="1:10" x14ac:dyDescent="0.25">
      <c r="A194" s="35" t="s">
        <v>175</v>
      </c>
      <c r="B194" s="31">
        <v>3</v>
      </c>
      <c r="C194" s="31">
        <v>12</v>
      </c>
      <c r="D194" s="31">
        <v>2</v>
      </c>
      <c r="E194" s="31">
        <v>45959</v>
      </c>
      <c r="F194" s="31">
        <v>45959</v>
      </c>
      <c r="G194" s="31">
        <v>0</v>
      </c>
      <c r="H194" s="31">
        <v>0</v>
      </c>
      <c r="I194" s="31">
        <v>0</v>
      </c>
      <c r="J194" s="32">
        <v>0</v>
      </c>
    </row>
    <row r="195" spans="1:10" x14ac:dyDescent="0.25">
      <c r="A195" s="35" t="s">
        <v>246</v>
      </c>
      <c r="B195" s="31">
        <v>-1</v>
      </c>
      <c r="C195" s="31">
        <v>12</v>
      </c>
      <c r="D195" s="31">
        <v>7</v>
      </c>
      <c r="E195" s="31">
        <v>0</v>
      </c>
      <c r="F195" s="31">
        <v>0</v>
      </c>
      <c r="G195" s="31">
        <v>0</v>
      </c>
      <c r="H195" s="31">
        <v>0</v>
      </c>
      <c r="I195" s="31">
        <v>0</v>
      </c>
      <c r="J195" s="32">
        <v>0</v>
      </c>
    </row>
    <row r="196" spans="1:10" x14ac:dyDescent="0.25">
      <c r="A196" s="35" t="s">
        <v>176</v>
      </c>
      <c r="B196" s="31">
        <v>4</v>
      </c>
      <c r="C196" s="31">
        <v>9</v>
      </c>
      <c r="D196" s="31">
        <v>2</v>
      </c>
      <c r="E196" s="31">
        <v>46045</v>
      </c>
      <c r="F196" s="31">
        <v>46044</v>
      </c>
      <c r="G196" s="31">
        <v>0</v>
      </c>
      <c r="H196" s="31">
        <v>0</v>
      </c>
      <c r="I196" s="31">
        <v>0</v>
      </c>
      <c r="J196" s="32">
        <v>0</v>
      </c>
    </row>
    <row r="197" spans="1:10" x14ac:dyDescent="0.25">
      <c r="A197" s="35" t="s">
        <v>249</v>
      </c>
      <c r="B197" s="31">
        <v>-1</v>
      </c>
      <c r="C197" s="31">
        <v>9</v>
      </c>
      <c r="D197" s="31">
        <v>7</v>
      </c>
      <c r="E197" s="31">
        <v>45958</v>
      </c>
      <c r="F197" s="31">
        <v>45958</v>
      </c>
      <c r="G197" s="31">
        <v>0</v>
      </c>
      <c r="H197" s="31">
        <v>0</v>
      </c>
      <c r="I197" s="31">
        <v>0</v>
      </c>
      <c r="J197" s="32">
        <v>0</v>
      </c>
    </row>
    <row r="198" spans="1:10" x14ac:dyDescent="0.25">
      <c r="A198" s="35" t="s">
        <v>177</v>
      </c>
      <c r="B198" s="31">
        <v>7</v>
      </c>
      <c r="C198" s="31">
        <v>12</v>
      </c>
      <c r="D198" s="31">
        <v>2</v>
      </c>
      <c r="E198" s="31">
        <v>46049</v>
      </c>
      <c r="F198" s="31">
        <v>46050</v>
      </c>
      <c r="G198" s="31">
        <v>0</v>
      </c>
      <c r="H198" s="31">
        <v>0</v>
      </c>
      <c r="I198" s="31">
        <v>46052</v>
      </c>
      <c r="J198" s="32">
        <v>0</v>
      </c>
    </row>
    <row r="199" spans="1:10" x14ac:dyDescent="0.25">
      <c r="A199" s="35" t="s">
        <v>251</v>
      </c>
      <c r="B199" s="31">
        <v>-2</v>
      </c>
      <c r="C199" s="31">
        <v>3</v>
      </c>
      <c r="D199" s="31">
        <v>6</v>
      </c>
      <c r="E199" s="31">
        <v>0</v>
      </c>
      <c r="F199" s="31">
        <v>0</v>
      </c>
      <c r="G199" s="31">
        <v>0</v>
      </c>
      <c r="H199" s="31">
        <v>0</v>
      </c>
      <c r="I199" s="31">
        <v>46009</v>
      </c>
      <c r="J199" s="32">
        <v>0</v>
      </c>
    </row>
    <row r="200" spans="1:10" x14ac:dyDescent="0.25">
      <c r="A200" s="35" t="s">
        <v>178</v>
      </c>
      <c r="B200" s="31">
        <v>4</v>
      </c>
      <c r="C200" s="31">
        <v>6</v>
      </c>
      <c r="D200" s="31">
        <v>2</v>
      </c>
      <c r="E200" s="31">
        <v>46063</v>
      </c>
      <c r="F200" s="31">
        <v>0</v>
      </c>
      <c r="G200" s="31">
        <v>0</v>
      </c>
      <c r="H200" s="31">
        <v>0</v>
      </c>
      <c r="I200" s="31">
        <v>0</v>
      </c>
      <c r="J200" s="32">
        <v>0</v>
      </c>
    </row>
    <row r="201" spans="1:10" x14ac:dyDescent="0.25">
      <c r="A201" s="35" t="s">
        <v>461</v>
      </c>
      <c r="B201" s="31">
        <v>4</v>
      </c>
      <c r="C201" s="31">
        <v>6</v>
      </c>
      <c r="D201" s="31">
        <v>2</v>
      </c>
      <c r="E201" s="31">
        <v>46034</v>
      </c>
      <c r="F201" s="31">
        <v>0</v>
      </c>
      <c r="G201" s="31">
        <v>0</v>
      </c>
      <c r="H201" s="31">
        <v>45958</v>
      </c>
      <c r="I201" s="31">
        <v>46051</v>
      </c>
      <c r="J201" s="32">
        <v>0</v>
      </c>
    </row>
    <row r="202" spans="1:10" x14ac:dyDescent="0.25">
      <c r="A202" s="35" t="s">
        <v>179</v>
      </c>
      <c r="B202" s="31">
        <v>2</v>
      </c>
      <c r="C202" s="31">
        <v>6</v>
      </c>
      <c r="D202" s="31">
        <v>2</v>
      </c>
      <c r="E202" s="31">
        <v>45971</v>
      </c>
      <c r="F202" s="31">
        <v>46028</v>
      </c>
      <c r="G202" s="31">
        <v>0</v>
      </c>
      <c r="H202" s="31">
        <v>0</v>
      </c>
      <c r="I202" s="31">
        <v>0</v>
      </c>
      <c r="J202" s="32">
        <v>0</v>
      </c>
    </row>
    <row r="203" spans="1:10" x14ac:dyDescent="0.25">
      <c r="A203" s="35" t="s">
        <v>465</v>
      </c>
      <c r="B203" s="31">
        <v>1</v>
      </c>
      <c r="C203" s="31">
        <v>6</v>
      </c>
      <c r="D203" s="31">
        <v>2</v>
      </c>
      <c r="E203" s="31">
        <v>46051</v>
      </c>
      <c r="F203" s="31">
        <v>0</v>
      </c>
      <c r="G203" s="31">
        <v>0</v>
      </c>
      <c r="H203" s="31">
        <v>45957</v>
      </c>
      <c r="I203" s="31">
        <v>0</v>
      </c>
      <c r="J203" s="32">
        <v>0</v>
      </c>
    </row>
    <row r="204" spans="1:10" x14ac:dyDescent="0.25">
      <c r="A204" s="35" t="s">
        <v>180</v>
      </c>
      <c r="B204" s="31">
        <v>4</v>
      </c>
      <c r="C204" s="31">
        <v>9</v>
      </c>
      <c r="D204" s="31">
        <v>2</v>
      </c>
      <c r="E204" s="31">
        <v>46035</v>
      </c>
      <c r="F204" s="31">
        <v>0</v>
      </c>
      <c r="G204" s="31">
        <v>0</v>
      </c>
      <c r="H204" s="31">
        <v>0</v>
      </c>
      <c r="I204" s="31">
        <v>0</v>
      </c>
      <c r="J204" s="32">
        <v>0</v>
      </c>
    </row>
    <row r="205" spans="1:10" x14ac:dyDescent="0.25">
      <c r="A205" s="35" t="s">
        <v>524</v>
      </c>
      <c r="B205" s="31">
        <v>7</v>
      </c>
      <c r="C205" s="31">
        <v>9</v>
      </c>
      <c r="D205" s="31">
        <v>2</v>
      </c>
      <c r="E205" s="31">
        <v>0</v>
      </c>
      <c r="F205" s="31">
        <v>0</v>
      </c>
      <c r="G205" s="31">
        <v>0</v>
      </c>
      <c r="H205" s="31">
        <v>46035</v>
      </c>
      <c r="I205" s="31">
        <v>0</v>
      </c>
      <c r="J205" s="32">
        <v>0</v>
      </c>
    </row>
    <row r="206" spans="1:10" x14ac:dyDescent="0.25">
      <c r="A206" s="35" t="s">
        <v>181</v>
      </c>
      <c r="B206" s="31">
        <v>3</v>
      </c>
      <c r="C206" s="31">
        <v>6</v>
      </c>
      <c r="D206" s="31">
        <v>2</v>
      </c>
      <c r="E206" s="31">
        <v>46062</v>
      </c>
      <c r="F206" s="31">
        <v>0</v>
      </c>
      <c r="G206" s="31">
        <v>0</v>
      </c>
      <c r="H206" s="31">
        <v>0</v>
      </c>
      <c r="I206" s="31">
        <v>0</v>
      </c>
      <c r="J206" s="32">
        <v>0</v>
      </c>
    </row>
    <row r="207" spans="1:10" x14ac:dyDescent="0.25">
      <c r="A207" s="35" t="s">
        <v>469</v>
      </c>
      <c r="B207" s="31">
        <v>5</v>
      </c>
      <c r="C207" s="31">
        <v>9</v>
      </c>
      <c r="D207" s="31">
        <v>2</v>
      </c>
      <c r="E207" s="31">
        <v>46049</v>
      </c>
      <c r="F207" s="31">
        <v>0</v>
      </c>
      <c r="G207" s="31">
        <v>0</v>
      </c>
      <c r="H207" s="31">
        <v>45961</v>
      </c>
      <c r="I207" s="31">
        <v>0</v>
      </c>
      <c r="J207" s="32">
        <v>0</v>
      </c>
    </row>
    <row r="208" spans="1:10" x14ac:dyDescent="0.25">
      <c r="A208" s="35" t="s">
        <v>183</v>
      </c>
      <c r="B208" s="31">
        <v>7</v>
      </c>
      <c r="C208" s="31">
        <v>12</v>
      </c>
      <c r="D208" s="31">
        <v>2</v>
      </c>
      <c r="E208" s="31">
        <v>0</v>
      </c>
      <c r="F208" s="31">
        <v>0</v>
      </c>
      <c r="G208" s="31">
        <v>0</v>
      </c>
      <c r="H208" s="31">
        <v>0</v>
      </c>
      <c r="I208" s="31">
        <v>46052</v>
      </c>
      <c r="J208" s="32">
        <v>0</v>
      </c>
    </row>
    <row r="209" spans="1:10" x14ac:dyDescent="0.25">
      <c r="A209" s="35" t="s">
        <v>473</v>
      </c>
      <c r="B209" s="31">
        <v>6</v>
      </c>
      <c r="C209" s="31">
        <v>9</v>
      </c>
      <c r="D209" s="31">
        <v>2</v>
      </c>
      <c r="E209" s="31">
        <v>46043</v>
      </c>
      <c r="F209" s="31">
        <v>0</v>
      </c>
      <c r="G209" s="31">
        <v>0</v>
      </c>
      <c r="H209" s="31">
        <v>45966</v>
      </c>
      <c r="I209" s="31">
        <v>46049</v>
      </c>
      <c r="J209" s="32">
        <v>0</v>
      </c>
    </row>
    <row r="210" spans="1:10" x14ac:dyDescent="0.25">
      <c r="A210" s="35" t="s">
        <v>185</v>
      </c>
      <c r="B210" s="31">
        <v>1</v>
      </c>
      <c r="C210" s="31">
        <v>12</v>
      </c>
      <c r="D210" s="31">
        <v>6</v>
      </c>
      <c r="E210" s="31">
        <v>45974</v>
      </c>
      <c r="F210" s="31">
        <v>0</v>
      </c>
      <c r="G210" s="31">
        <v>0</v>
      </c>
      <c r="H210" s="31">
        <v>0</v>
      </c>
      <c r="I210" s="31">
        <v>45999</v>
      </c>
      <c r="J210" s="32">
        <v>0</v>
      </c>
    </row>
    <row r="211" spans="1:10" x14ac:dyDescent="0.25">
      <c r="A211" s="35" t="s">
        <v>115</v>
      </c>
      <c r="B211" s="31">
        <v>5</v>
      </c>
      <c r="C211" s="31">
        <v>9</v>
      </c>
      <c r="D211" s="31">
        <v>6</v>
      </c>
      <c r="E211" s="31">
        <v>46029</v>
      </c>
      <c r="F211" s="31">
        <v>46034</v>
      </c>
      <c r="G211" s="31">
        <v>0</v>
      </c>
      <c r="H211" s="31">
        <v>0</v>
      </c>
      <c r="I211" s="31">
        <v>0</v>
      </c>
      <c r="J211" s="32">
        <v>0</v>
      </c>
    </row>
    <row r="212" spans="1:10" x14ac:dyDescent="0.25">
      <c r="A212" s="35" t="s">
        <v>186</v>
      </c>
      <c r="B212" s="31">
        <v>-1</v>
      </c>
      <c r="C212" s="31">
        <v>9</v>
      </c>
      <c r="D212" s="31">
        <v>7</v>
      </c>
      <c r="E212" s="31">
        <v>0</v>
      </c>
      <c r="F212" s="31">
        <v>0</v>
      </c>
      <c r="G212" s="31">
        <v>0</v>
      </c>
      <c r="H212" s="31">
        <v>46058</v>
      </c>
      <c r="I212" s="31">
        <v>0</v>
      </c>
      <c r="J212" s="32">
        <v>0</v>
      </c>
    </row>
    <row r="213" spans="1:10" x14ac:dyDescent="0.25">
      <c r="A213" s="35" t="s">
        <v>254</v>
      </c>
      <c r="B213" s="31">
        <v>5</v>
      </c>
      <c r="C213" s="31">
        <v>9</v>
      </c>
      <c r="D213" s="31">
        <v>2</v>
      </c>
      <c r="E213" s="31">
        <v>46031</v>
      </c>
      <c r="F213" s="31">
        <v>46059</v>
      </c>
      <c r="G213" s="31">
        <v>0</v>
      </c>
      <c r="H213" s="31">
        <v>0</v>
      </c>
      <c r="I213" s="31">
        <v>0</v>
      </c>
      <c r="J213" s="32">
        <v>0</v>
      </c>
    </row>
    <row r="214" spans="1:10" x14ac:dyDescent="0.25">
      <c r="A214" s="35" t="s">
        <v>357</v>
      </c>
      <c r="B214" s="31">
        <v>-1</v>
      </c>
      <c r="C214" s="31">
        <v>6</v>
      </c>
      <c r="D214" s="31">
        <v>4</v>
      </c>
      <c r="E214" s="31">
        <v>0</v>
      </c>
      <c r="F214" s="31">
        <v>0</v>
      </c>
      <c r="G214" s="31">
        <v>45996</v>
      </c>
      <c r="H214" s="31">
        <v>45958</v>
      </c>
      <c r="I214" s="31">
        <v>0</v>
      </c>
      <c r="J214" s="32">
        <v>0</v>
      </c>
    </row>
    <row r="215" spans="1:10" x14ac:dyDescent="0.25">
      <c r="A215" s="35" t="s">
        <v>255</v>
      </c>
      <c r="B215" s="31">
        <v>9</v>
      </c>
      <c r="C215" s="31">
        <v>12</v>
      </c>
      <c r="D215" s="31">
        <v>2</v>
      </c>
      <c r="E215" s="31">
        <v>46063</v>
      </c>
      <c r="F215" s="31">
        <v>46058</v>
      </c>
      <c r="G215" s="31">
        <v>0</v>
      </c>
      <c r="H215" s="31">
        <v>0</v>
      </c>
      <c r="I215" s="31">
        <v>0</v>
      </c>
      <c r="J215" s="32">
        <v>0</v>
      </c>
    </row>
    <row r="216" spans="1:10" x14ac:dyDescent="0.25">
      <c r="A216" s="35" t="s">
        <v>515</v>
      </c>
      <c r="B216" s="31">
        <v>5</v>
      </c>
      <c r="C216" s="31">
        <v>9</v>
      </c>
      <c r="D216" s="31">
        <v>2</v>
      </c>
      <c r="E216" s="31">
        <v>45959</v>
      </c>
      <c r="F216" s="31">
        <v>46007</v>
      </c>
      <c r="G216" s="31">
        <v>0</v>
      </c>
      <c r="H216" s="31">
        <v>0</v>
      </c>
      <c r="I216" s="31">
        <v>0</v>
      </c>
      <c r="J216" s="32">
        <v>0</v>
      </c>
    </row>
    <row r="217" spans="1:10" x14ac:dyDescent="0.25">
      <c r="A217" s="35" t="s">
        <v>477</v>
      </c>
      <c r="B217" s="31">
        <v>5</v>
      </c>
      <c r="C217" s="31">
        <v>6</v>
      </c>
      <c r="D217" s="31">
        <v>2</v>
      </c>
      <c r="E217" s="31">
        <v>0</v>
      </c>
      <c r="F217" s="31">
        <v>0</v>
      </c>
      <c r="G217" s="31">
        <v>46029</v>
      </c>
      <c r="H217" s="31">
        <v>45958</v>
      </c>
      <c r="I217" s="31">
        <v>0</v>
      </c>
      <c r="J217" s="32">
        <v>0</v>
      </c>
    </row>
    <row r="218" spans="1:10" x14ac:dyDescent="0.25">
      <c r="A218" s="35" t="s">
        <v>75</v>
      </c>
      <c r="B218" s="31">
        <v>-1</v>
      </c>
      <c r="C218" s="31">
        <v>6</v>
      </c>
      <c r="D218" s="31">
        <v>2</v>
      </c>
      <c r="E218" s="31">
        <v>0</v>
      </c>
      <c r="F218" s="31">
        <v>0</v>
      </c>
      <c r="G218" s="31">
        <v>0</v>
      </c>
      <c r="H218" s="31">
        <v>45957</v>
      </c>
      <c r="I218" s="31">
        <v>0</v>
      </c>
      <c r="J218" s="32">
        <v>0</v>
      </c>
    </row>
    <row r="219" spans="1:10" x14ac:dyDescent="0.25">
      <c r="A219" s="35" t="s">
        <v>479</v>
      </c>
      <c r="B219" s="31">
        <v>-1</v>
      </c>
      <c r="C219" s="31">
        <v>3</v>
      </c>
      <c r="D219" s="31">
        <v>4</v>
      </c>
      <c r="E219" s="31">
        <v>0</v>
      </c>
      <c r="F219" s="31">
        <v>0</v>
      </c>
      <c r="G219" s="31">
        <v>0</v>
      </c>
      <c r="H219" s="31">
        <v>45958</v>
      </c>
      <c r="I219" s="31">
        <v>0</v>
      </c>
      <c r="J219" s="32">
        <v>0</v>
      </c>
    </row>
    <row r="220" spans="1:10" x14ac:dyDescent="0.25">
      <c r="A220" s="35" t="s">
        <v>187</v>
      </c>
      <c r="B220" s="31">
        <v>4</v>
      </c>
      <c r="C220" s="31">
        <v>3</v>
      </c>
      <c r="D220" s="31">
        <v>2</v>
      </c>
      <c r="E220" s="31">
        <v>0</v>
      </c>
      <c r="F220" s="31">
        <v>0</v>
      </c>
      <c r="G220" s="31">
        <v>0</v>
      </c>
      <c r="H220" s="31">
        <v>0</v>
      </c>
      <c r="I220" s="31">
        <v>0</v>
      </c>
      <c r="J220" s="32">
        <v>0</v>
      </c>
    </row>
    <row r="221" spans="1:10" x14ac:dyDescent="0.25">
      <c r="A221" s="35" t="s">
        <v>257</v>
      </c>
      <c r="B221" s="31">
        <v>5</v>
      </c>
      <c r="C221" s="31">
        <v>9</v>
      </c>
      <c r="D221" s="31">
        <v>4</v>
      </c>
      <c r="E221" s="31">
        <v>46028</v>
      </c>
      <c r="F221" s="31">
        <v>46028</v>
      </c>
      <c r="G221" s="31">
        <v>0</v>
      </c>
      <c r="H221" s="31">
        <v>0</v>
      </c>
      <c r="I221" s="31">
        <v>0</v>
      </c>
      <c r="J221" s="32">
        <v>0</v>
      </c>
    </row>
    <row r="222" spans="1:10" x14ac:dyDescent="0.25">
      <c r="A222" s="35" t="s">
        <v>89</v>
      </c>
      <c r="B222" s="31">
        <v>-1</v>
      </c>
      <c r="C222" s="31">
        <v>6</v>
      </c>
      <c r="D222" s="31">
        <v>6</v>
      </c>
      <c r="E222" s="31">
        <v>0</v>
      </c>
      <c r="F222" s="31">
        <v>0</v>
      </c>
      <c r="G222" s="31">
        <v>0</v>
      </c>
      <c r="H222" s="31">
        <v>46027</v>
      </c>
      <c r="I222" s="31">
        <v>0</v>
      </c>
      <c r="J222" s="32">
        <v>0</v>
      </c>
    </row>
    <row r="223" spans="1:10" x14ac:dyDescent="0.25">
      <c r="A223" s="35" t="s">
        <v>259</v>
      </c>
      <c r="B223" s="31">
        <v>-1</v>
      </c>
      <c r="C223" s="31">
        <v>9</v>
      </c>
      <c r="D223" s="31">
        <v>4</v>
      </c>
      <c r="E223" s="31">
        <v>45958</v>
      </c>
      <c r="F223" s="31">
        <v>45958</v>
      </c>
      <c r="G223" s="31">
        <v>0</v>
      </c>
      <c r="H223" s="31">
        <v>0</v>
      </c>
      <c r="I223" s="31">
        <v>0</v>
      </c>
      <c r="J223" s="32">
        <v>0</v>
      </c>
    </row>
    <row r="224" spans="1:10" x14ac:dyDescent="0.25">
      <c r="A224" s="35" t="s">
        <v>435</v>
      </c>
      <c r="B224" s="31">
        <v>-1</v>
      </c>
      <c r="C224" s="31">
        <v>6</v>
      </c>
      <c r="D224" s="31">
        <v>4</v>
      </c>
      <c r="E224" s="31">
        <v>0</v>
      </c>
      <c r="F224" s="31">
        <v>0</v>
      </c>
      <c r="G224" s="31">
        <v>45965</v>
      </c>
      <c r="H224" s="31">
        <v>45958</v>
      </c>
      <c r="I224" s="31">
        <v>0</v>
      </c>
      <c r="J224" s="32">
        <v>0</v>
      </c>
    </row>
    <row r="225" spans="1:10" x14ac:dyDescent="0.25">
      <c r="A225" s="35" t="s">
        <v>261</v>
      </c>
      <c r="B225" s="31">
        <v>5</v>
      </c>
      <c r="C225" s="31">
        <v>12</v>
      </c>
      <c r="D225" s="31">
        <v>2</v>
      </c>
      <c r="E225" s="31">
        <v>45958</v>
      </c>
      <c r="F225" s="31">
        <v>46034</v>
      </c>
      <c r="G225" s="31">
        <v>0</v>
      </c>
      <c r="H225" s="31">
        <v>0</v>
      </c>
      <c r="I225" s="31">
        <v>0</v>
      </c>
      <c r="J225" s="32">
        <v>0</v>
      </c>
    </row>
    <row r="226" spans="1:10" x14ac:dyDescent="0.25">
      <c r="A226" s="35" t="s">
        <v>437</v>
      </c>
      <c r="B226" s="31">
        <v>1</v>
      </c>
      <c r="C226" s="31">
        <v>6</v>
      </c>
      <c r="D226" s="31">
        <v>4</v>
      </c>
      <c r="E226" s="31">
        <v>45994</v>
      </c>
      <c r="F226" s="31">
        <v>0</v>
      </c>
      <c r="G226" s="31">
        <v>0</v>
      </c>
      <c r="H226" s="31">
        <v>45959</v>
      </c>
      <c r="I226" s="31">
        <v>46038</v>
      </c>
      <c r="J226" s="32">
        <v>0</v>
      </c>
    </row>
    <row r="227" spans="1:10" x14ac:dyDescent="0.25">
      <c r="A227" s="35" t="s">
        <v>263</v>
      </c>
      <c r="B227" s="31">
        <v>7</v>
      </c>
      <c r="C227" s="31">
        <v>9</v>
      </c>
      <c r="D227" s="31">
        <v>2</v>
      </c>
      <c r="E227" s="31">
        <v>46029</v>
      </c>
      <c r="F227" s="31">
        <v>46029</v>
      </c>
      <c r="G227" s="31">
        <v>0</v>
      </c>
      <c r="H227" s="31">
        <v>0</v>
      </c>
      <c r="I227" s="31">
        <v>46052</v>
      </c>
      <c r="J227" s="32">
        <v>0</v>
      </c>
    </row>
    <row r="228" spans="1:10" x14ac:dyDescent="0.25">
      <c r="A228" s="35" t="s">
        <v>439</v>
      </c>
      <c r="B228" s="31">
        <v>5</v>
      </c>
      <c r="C228" s="31">
        <v>3</v>
      </c>
      <c r="D228" s="31">
        <v>2</v>
      </c>
      <c r="E228" s="31">
        <v>0</v>
      </c>
      <c r="F228" s="31">
        <v>0</v>
      </c>
      <c r="G228" s="31">
        <v>0</v>
      </c>
      <c r="H228" s="31">
        <v>45958</v>
      </c>
      <c r="I228" s="31">
        <v>46057</v>
      </c>
      <c r="J228" s="32">
        <v>0</v>
      </c>
    </row>
    <row r="229" spans="1:10" x14ac:dyDescent="0.25">
      <c r="A229" s="35" t="s">
        <v>371</v>
      </c>
      <c r="B229" s="31">
        <v>5</v>
      </c>
      <c r="C229" s="31">
        <v>6</v>
      </c>
      <c r="D229" s="31">
        <v>4</v>
      </c>
      <c r="E229" s="31">
        <v>0</v>
      </c>
      <c r="F229" s="31">
        <v>0</v>
      </c>
      <c r="G229" s="31">
        <v>45943</v>
      </c>
      <c r="H229" s="31">
        <v>45951</v>
      </c>
      <c r="I229" s="31">
        <v>0</v>
      </c>
      <c r="J229" s="32">
        <v>0</v>
      </c>
    </row>
    <row r="230" spans="1:10" x14ac:dyDescent="0.25">
      <c r="A230" s="35" t="s">
        <v>358</v>
      </c>
      <c r="B230" s="31">
        <v>5</v>
      </c>
      <c r="C230" s="31">
        <v>6</v>
      </c>
      <c r="D230" s="31">
        <v>2</v>
      </c>
      <c r="E230" s="31">
        <v>46051</v>
      </c>
      <c r="F230" s="31">
        <v>46035</v>
      </c>
      <c r="G230" s="31">
        <v>0</v>
      </c>
      <c r="H230" s="31">
        <v>0</v>
      </c>
      <c r="I230" s="31">
        <v>0</v>
      </c>
      <c r="J230" s="32">
        <v>0</v>
      </c>
    </row>
    <row r="231" spans="1:10" x14ac:dyDescent="0.25">
      <c r="A231" s="35" t="s">
        <v>384</v>
      </c>
      <c r="B231" s="31">
        <v>2</v>
      </c>
      <c r="C231" s="31">
        <v>6</v>
      </c>
      <c r="D231" s="31">
        <v>2</v>
      </c>
      <c r="E231" s="31">
        <v>0</v>
      </c>
      <c r="F231" s="31">
        <v>0</v>
      </c>
      <c r="G231" s="31">
        <v>0</v>
      </c>
      <c r="H231" s="31">
        <v>45958</v>
      </c>
      <c r="I231" s="31">
        <v>0</v>
      </c>
      <c r="J231" s="32">
        <v>0</v>
      </c>
    </row>
    <row r="232" spans="1:10" x14ac:dyDescent="0.25">
      <c r="A232" s="35" t="s">
        <v>188</v>
      </c>
      <c r="B232" s="31">
        <v>7</v>
      </c>
      <c r="C232" s="31">
        <v>9</v>
      </c>
      <c r="D232" s="31">
        <v>2</v>
      </c>
      <c r="E232" s="31">
        <v>46003</v>
      </c>
      <c r="F232" s="31">
        <v>46010</v>
      </c>
      <c r="G232" s="31">
        <v>0</v>
      </c>
      <c r="H232" s="31">
        <v>0</v>
      </c>
      <c r="I232" s="31">
        <v>46052</v>
      </c>
      <c r="J232" s="32">
        <v>0</v>
      </c>
    </row>
    <row r="233" spans="1:10" x14ac:dyDescent="0.25">
      <c r="A233" s="35" t="s">
        <v>374</v>
      </c>
      <c r="B233" s="31">
        <v>-1</v>
      </c>
      <c r="C233" s="31">
        <v>9</v>
      </c>
      <c r="D233" s="31">
        <v>5</v>
      </c>
      <c r="E233" s="31">
        <v>0</v>
      </c>
      <c r="F233" s="31">
        <v>0</v>
      </c>
      <c r="G233" s="31">
        <v>45958</v>
      </c>
      <c r="H233" s="31">
        <v>45958</v>
      </c>
      <c r="I233" s="31">
        <v>0</v>
      </c>
      <c r="J233" s="32">
        <v>0</v>
      </c>
    </row>
    <row r="234" spans="1:10" x14ac:dyDescent="0.25">
      <c r="A234" s="35" t="s">
        <v>189</v>
      </c>
      <c r="B234" s="31">
        <v>7</v>
      </c>
      <c r="C234" s="31">
        <v>9</v>
      </c>
      <c r="D234" s="31">
        <v>2</v>
      </c>
      <c r="E234" s="31">
        <v>46003</v>
      </c>
      <c r="F234" s="31">
        <v>46003</v>
      </c>
      <c r="G234" s="31">
        <v>0</v>
      </c>
      <c r="H234" s="31">
        <v>0</v>
      </c>
      <c r="I234" s="31">
        <v>46052</v>
      </c>
      <c r="J234" s="32">
        <v>0</v>
      </c>
    </row>
    <row r="235" spans="1:10" x14ac:dyDescent="0.25">
      <c r="A235" s="35" t="s">
        <v>267</v>
      </c>
      <c r="B235" s="31">
        <v>-1</v>
      </c>
      <c r="C235" s="31">
        <v>12</v>
      </c>
      <c r="D235" s="31">
        <v>7</v>
      </c>
      <c r="E235" s="31">
        <v>45958</v>
      </c>
      <c r="F235" s="31">
        <v>45958</v>
      </c>
      <c r="G235" s="31">
        <v>0</v>
      </c>
      <c r="H235" s="31">
        <v>0</v>
      </c>
      <c r="I235" s="31">
        <v>0</v>
      </c>
      <c r="J235" s="32">
        <v>0</v>
      </c>
    </row>
    <row r="236" spans="1:10" x14ac:dyDescent="0.25">
      <c r="A236" s="35" t="s">
        <v>190</v>
      </c>
      <c r="B236" s="31">
        <v>3</v>
      </c>
      <c r="C236" s="31">
        <v>6</v>
      </c>
      <c r="D236" s="31">
        <v>2</v>
      </c>
      <c r="E236" s="31">
        <v>46014</v>
      </c>
      <c r="F236" s="31">
        <v>46035</v>
      </c>
      <c r="G236" s="31">
        <v>0</v>
      </c>
      <c r="H236" s="31">
        <v>0</v>
      </c>
      <c r="I236" s="31">
        <v>46052</v>
      </c>
      <c r="J236" s="32">
        <v>0</v>
      </c>
    </row>
    <row r="237" spans="1:10" x14ac:dyDescent="0.25">
      <c r="A237" s="35" t="s">
        <v>483</v>
      </c>
      <c r="B237" s="31">
        <v>1</v>
      </c>
      <c r="C237" s="31">
        <v>6</v>
      </c>
      <c r="D237" s="31">
        <v>2</v>
      </c>
      <c r="E237" s="31">
        <v>46044</v>
      </c>
      <c r="F237" s="31">
        <v>0</v>
      </c>
      <c r="G237" s="31">
        <v>0</v>
      </c>
      <c r="H237" s="31">
        <v>45958</v>
      </c>
      <c r="I237" s="31">
        <v>0</v>
      </c>
      <c r="J237" s="32">
        <v>0</v>
      </c>
    </row>
    <row r="238" spans="1:10" x14ac:dyDescent="0.25">
      <c r="A238" s="35" t="s">
        <v>192</v>
      </c>
      <c r="B238" s="31">
        <v>3</v>
      </c>
      <c r="C238" s="31">
        <v>6</v>
      </c>
      <c r="D238" s="31">
        <v>2</v>
      </c>
      <c r="E238" s="31">
        <v>46014</v>
      </c>
      <c r="F238" s="31">
        <v>46035</v>
      </c>
      <c r="G238" s="31">
        <v>0</v>
      </c>
      <c r="H238" s="31">
        <v>0</v>
      </c>
      <c r="I238" s="31">
        <v>46052</v>
      </c>
      <c r="J238" s="32">
        <v>0</v>
      </c>
    </row>
    <row r="239" spans="1:10" x14ac:dyDescent="0.25">
      <c r="A239" s="35" t="s">
        <v>487</v>
      </c>
      <c r="B239" s="31">
        <v>-1</v>
      </c>
      <c r="C239" s="31">
        <v>3</v>
      </c>
      <c r="D239" s="31">
        <v>6</v>
      </c>
      <c r="E239" s="31">
        <v>0</v>
      </c>
      <c r="F239" s="31">
        <v>0</v>
      </c>
      <c r="G239" s="31">
        <v>46007</v>
      </c>
      <c r="H239" s="31">
        <v>45958</v>
      </c>
      <c r="I239" s="31">
        <v>0</v>
      </c>
      <c r="J239" s="32">
        <v>0</v>
      </c>
    </row>
    <row r="240" spans="1:10" x14ac:dyDescent="0.25">
      <c r="A240" s="35" t="s">
        <v>193</v>
      </c>
      <c r="B240" s="31">
        <v>2</v>
      </c>
      <c r="C240" s="31">
        <v>6</v>
      </c>
      <c r="D240" s="31">
        <v>2</v>
      </c>
      <c r="E240" s="31">
        <v>46063</v>
      </c>
      <c r="F240" s="31">
        <v>0</v>
      </c>
      <c r="G240" s="31">
        <v>0</v>
      </c>
      <c r="H240" s="31">
        <v>45958</v>
      </c>
      <c r="I240" s="31">
        <v>0</v>
      </c>
      <c r="J240" s="32">
        <v>0</v>
      </c>
    </row>
    <row r="241" spans="1:10" x14ac:dyDescent="0.25">
      <c r="A241" s="35" t="s">
        <v>269</v>
      </c>
      <c r="B241" s="31">
        <v>-5</v>
      </c>
      <c r="C241" s="31">
        <v>3</v>
      </c>
      <c r="D241" s="31">
        <v>2</v>
      </c>
      <c r="E241" s="31">
        <v>45958</v>
      </c>
      <c r="F241" s="31">
        <v>0</v>
      </c>
      <c r="G241" s="31">
        <v>0</v>
      </c>
      <c r="H241" s="31">
        <v>45958</v>
      </c>
      <c r="I241" s="31">
        <v>0</v>
      </c>
      <c r="J241" s="32">
        <v>0</v>
      </c>
    </row>
    <row r="242" spans="1:10" x14ac:dyDescent="0.25">
      <c r="A242" s="35" t="s">
        <v>194</v>
      </c>
      <c r="B242" s="31">
        <v>1</v>
      </c>
      <c r="C242" s="31">
        <v>6</v>
      </c>
      <c r="D242" s="31">
        <v>2</v>
      </c>
      <c r="E242" s="31">
        <v>46050</v>
      </c>
      <c r="F242" s="31">
        <v>46043</v>
      </c>
      <c r="G242" s="31">
        <v>0</v>
      </c>
      <c r="H242" s="31">
        <v>0</v>
      </c>
      <c r="I242" s="31">
        <v>0</v>
      </c>
      <c r="J242" s="32">
        <v>0</v>
      </c>
    </row>
    <row r="243" spans="1:10" x14ac:dyDescent="0.25">
      <c r="A243" s="35" t="s">
        <v>376</v>
      </c>
      <c r="B243" s="31">
        <v>7</v>
      </c>
      <c r="C243" s="31">
        <v>9</v>
      </c>
      <c r="D243" s="31">
        <v>4</v>
      </c>
      <c r="E243" s="31">
        <v>46051</v>
      </c>
      <c r="F243" s="31">
        <v>46051</v>
      </c>
      <c r="G243" s="31">
        <v>0</v>
      </c>
      <c r="H243" s="31">
        <v>0</v>
      </c>
      <c r="I243" s="31">
        <v>46052</v>
      </c>
      <c r="J243" s="32">
        <v>0</v>
      </c>
    </row>
    <row r="244" spans="1:10" x14ac:dyDescent="0.25">
      <c r="A244" s="35" t="s">
        <v>195</v>
      </c>
      <c r="B244" s="31">
        <v>7</v>
      </c>
      <c r="C244" s="31">
        <v>9</v>
      </c>
      <c r="D244" s="31">
        <v>2</v>
      </c>
      <c r="E244" s="31">
        <v>45996</v>
      </c>
      <c r="F244" s="31">
        <v>0</v>
      </c>
      <c r="G244" s="31">
        <v>0</v>
      </c>
      <c r="H244" s="31">
        <v>46007</v>
      </c>
      <c r="I244" s="31">
        <v>46055</v>
      </c>
      <c r="J244" s="32">
        <v>0</v>
      </c>
    </row>
    <row r="245" spans="1:10" x14ac:dyDescent="0.25">
      <c r="A245" s="35" t="s">
        <v>272</v>
      </c>
      <c r="B245" s="31">
        <v>7</v>
      </c>
      <c r="C245" s="31">
        <v>9</v>
      </c>
      <c r="D245" s="31">
        <v>2</v>
      </c>
      <c r="E245" s="31">
        <v>46003</v>
      </c>
      <c r="F245" s="31">
        <v>46003</v>
      </c>
      <c r="G245" s="31">
        <v>0</v>
      </c>
      <c r="H245" s="31">
        <v>0</v>
      </c>
      <c r="I245" s="31">
        <v>46052</v>
      </c>
      <c r="J245" s="32">
        <v>0</v>
      </c>
    </row>
    <row r="246" spans="1:10" x14ac:dyDescent="0.25">
      <c r="A246" s="35" t="s">
        <v>196</v>
      </c>
      <c r="B246" s="31">
        <v>2</v>
      </c>
      <c r="C246" s="31">
        <v>9</v>
      </c>
      <c r="D246" s="31">
        <v>2</v>
      </c>
      <c r="E246" s="31">
        <v>46063</v>
      </c>
      <c r="F246" s="31">
        <v>0</v>
      </c>
      <c r="G246" s="31">
        <v>0</v>
      </c>
      <c r="H246" s="31">
        <v>0</v>
      </c>
      <c r="I246" s="31">
        <v>0</v>
      </c>
      <c r="J246" s="32">
        <v>0</v>
      </c>
    </row>
    <row r="247" spans="1:10" x14ac:dyDescent="0.25">
      <c r="A247" s="35" t="s">
        <v>276</v>
      </c>
      <c r="B247" s="31">
        <v>7</v>
      </c>
      <c r="C247" s="31">
        <v>9</v>
      </c>
      <c r="D247" s="31">
        <v>4</v>
      </c>
      <c r="E247" s="31">
        <v>46051</v>
      </c>
      <c r="F247" s="31">
        <v>46051</v>
      </c>
      <c r="G247" s="31">
        <v>0</v>
      </c>
      <c r="H247" s="31">
        <v>0</v>
      </c>
      <c r="I247" s="31">
        <v>46052</v>
      </c>
      <c r="J247" s="32">
        <v>0</v>
      </c>
    </row>
    <row r="248" spans="1:10" x14ac:dyDescent="0.25">
      <c r="A248" s="35" t="s">
        <v>516</v>
      </c>
      <c r="B248" s="31">
        <v>7</v>
      </c>
      <c r="C248" s="31">
        <v>6</v>
      </c>
      <c r="D248" s="31">
        <v>4</v>
      </c>
      <c r="E248" s="31">
        <v>45960</v>
      </c>
      <c r="F248" s="31">
        <v>0</v>
      </c>
      <c r="G248" s="31">
        <v>0</v>
      </c>
      <c r="H248" s="31">
        <v>0</v>
      </c>
      <c r="I248" s="31">
        <v>0</v>
      </c>
      <c r="J248" s="32">
        <v>0</v>
      </c>
    </row>
    <row r="249" spans="1:10" x14ac:dyDescent="0.25">
      <c r="A249" s="35" t="s">
        <v>278</v>
      </c>
      <c r="B249" s="31">
        <v>5</v>
      </c>
      <c r="C249" s="31">
        <v>12</v>
      </c>
      <c r="D249" s="31">
        <v>2</v>
      </c>
      <c r="E249" s="31">
        <v>45959</v>
      </c>
      <c r="F249" s="31">
        <v>45996</v>
      </c>
      <c r="G249" s="31">
        <v>0</v>
      </c>
      <c r="H249" s="31">
        <v>0</v>
      </c>
      <c r="I249" s="31">
        <v>0</v>
      </c>
      <c r="J249" s="32">
        <v>0</v>
      </c>
    </row>
    <row r="250" spans="1:10" x14ac:dyDescent="0.25">
      <c r="A250" s="35" t="s">
        <v>197</v>
      </c>
      <c r="B250" s="31">
        <v>-1</v>
      </c>
      <c r="C250" s="31">
        <v>12</v>
      </c>
      <c r="D250" s="31">
        <v>5</v>
      </c>
      <c r="E250" s="31">
        <v>0</v>
      </c>
      <c r="F250" s="31">
        <v>0</v>
      </c>
      <c r="G250" s="31">
        <v>0</v>
      </c>
      <c r="H250" s="31">
        <v>46057</v>
      </c>
      <c r="I250" s="31">
        <v>0</v>
      </c>
      <c r="J250" s="32">
        <v>0</v>
      </c>
    </row>
    <row r="251" spans="1:10" x14ac:dyDescent="0.25">
      <c r="A251" s="35" t="s">
        <v>280</v>
      </c>
      <c r="B251" s="31">
        <v>7</v>
      </c>
      <c r="C251" s="31">
        <v>6</v>
      </c>
      <c r="D251" s="31">
        <v>2</v>
      </c>
      <c r="E251" s="31">
        <v>46058</v>
      </c>
      <c r="F251" s="31">
        <v>0</v>
      </c>
      <c r="G251" s="31">
        <v>0</v>
      </c>
      <c r="H251" s="31">
        <v>45958</v>
      </c>
      <c r="I251" s="31">
        <v>0</v>
      </c>
      <c r="J251" s="32">
        <v>0</v>
      </c>
    </row>
    <row r="252" spans="1:10" x14ac:dyDescent="0.25">
      <c r="A252" s="35" t="s">
        <v>517</v>
      </c>
      <c r="B252" s="31">
        <v>3</v>
      </c>
      <c r="C252" s="31">
        <v>9</v>
      </c>
      <c r="D252" s="31">
        <v>2</v>
      </c>
      <c r="E252" s="31">
        <v>45959</v>
      </c>
      <c r="F252" s="31">
        <v>45959</v>
      </c>
      <c r="G252" s="31">
        <v>0</v>
      </c>
      <c r="H252" s="31">
        <v>0</v>
      </c>
      <c r="I252" s="31">
        <v>0</v>
      </c>
      <c r="J252" s="32">
        <v>0</v>
      </c>
    </row>
    <row r="253" spans="1:10" x14ac:dyDescent="0.25">
      <c r="A253" s="35" t="s">
        <v>282</v>
      </c>
      <c r="B253" s="31">
        <v>5</v>
      </c>
      <c r="C253" s="31">
        <v>9</v>
      </c>
      <c r="D253" s="31">
        <v>2</v>
      </c>
      <c r="E253" s="31">
        <v>45958</v>
      </c>
      <c r="F253" s="31">
        <v>46042</v>
      </c>
      <c r="G253" s="31">
        <v>0</v>
      </c>
      <c r="H253" s="31">
        <v>0</v>
      </c>
      <c r="I253" s="31">
        <v>0</v>
      </c>
      <c r="J253" s="32">
        <v>0</v>
      </c>
    </row>
    <row r="254" spans="1:10" x14ac:dyDescent="0.25">
      <c r="A254" s="35" t="s">
        <v>360</v>
      </c>
      <c r="B254" s="31">
        <v>5</v>
      </c>
      <c r="C254" s="31">
        <v>6</v>
      </c>
      <c r="D254" s="31">
        <v>2</v>
      </c>
      <c r="E254" s="31">
        <v>46028</v>
      </c>
      <c r="F254" s="31">
        <v>0</v>
      </c>
      <c r="G254" s="31">
        <v>0</v>
      </c>
      <c r="H254" s="31">
        <v>0</v>
      </c>
      <c r="I254" s="31">
        <v>46020</v>
      </c>
      <c r="J254" s="32">
        <v>0</v>
      </c>
    </row>
    <row r="255" spans="1:10" x14ac:dyDescent="0.25">
      <c r="A255" s="35" t="s">
        <v>285</v>
      </c>
      <c r="B255" s="31">
        <v>-1</v>
      </c>
      <c r="C255" s="31">
        <v>6</v>
      </c>
      <c r="D255" s="31">
        <v>6</v>
      </c>
      <c r="E255" s="31">
        <v>0</v>
      </c>
      <c r="F255" s="31">
        <v>0</v>
      </c>
      <c r="G255" s="31">
        <v>0</v>
      </c>
      <c r="H255" s="31">
        <v>45958</v>
      </c>
      <c r="I255" s="31">
        <v>0</v>
      </c>
      <c r="J255" s="32">
        <v>0</v>
      </c>
    </row>
    <row r="256" spans="1:10" x14ac:dyDescent="0.25">
      <c r="A256" s="35" t="s">
        <v>518</v>
      </c>
      <c r="B256" s="31">
        <v>7</v>
      </c>
      <c r="C256" s="31">
        <v>9</v>
      </c>
      <c r="D256" s="31">
        <v>2</v>
      </c>
      <c r="E256" s="31">
        <v>46024</v>
      </c>
      <c r="F256" s="31">
        <v>46028</v>
      </c>
      <c r="G256" s="31">
        <v>0</v>
      </c>
      <c r="H256" s="31">
        <v>0</v>
      </c>
      <c r="I256" s="31">
        <v>0</v>
      </c>
      <c r="J256" s="32">
        <v>0</v>
      </c>
    </row>
    <row r="257" spans="1:10" x14ac:dyDescent="0.25">
      <c r="A257" s="35" t="s">
        <v>493</v>
      </c>
      <c r="B257" s="31">
        <v>-1</v>
      </c>
      <c r="C257" s="31">
        <v>12</v>
      </c>
      <c r="D257" s="31">
        <v>2</v>
      </c>
      <c r="E257" s="31">
        <v>46006</v>
      </c>
      <c r="F257" s="31">
        <v>0</v>
      </c>
      <c r="G257" s="31">
        <v>0</v>
      </c>
      <c r="H257" s="31">
        <v>45958</v>
      </c>
      <c r="I257" s="31">
        <v>46020</v>
      </c>
      <c r="J257" s="32">
        <v>0</v>
      </c>
    </row>
    <row r="258" spans="1:10" x14ac:dyDescent="0.25">
      <c r="A258" s="35" t="s">
        <v>289</v>
      </c>
      <c r="B258" s="31">
        <v>4</v>
      </c>
      <c r="C258" s="31">
        <v>6</v>
      </c>
      <c r="D258" s="31">
        <v>2</v>
      </c>
      <c r="E258" s="31">
        <v>46038</v>
      </c>
      <c r="F258" s="31">
        <v>0</v>
      </c>
      <c r="G258" s="31">
        <v>0</v>
      </c>
      <c r="H258" s="31">
        <v>0</v>
      </c>
      <c r="I258" s="31">
        <v>0</v>
      </c>
      <c r="J258" s="32">
        <v>0</v>
      </c>
    </row>
    <row r="259" spans="1:10" x14ac:dyDescent="0.25">
      <c r="A259" s="35" t="s">
        <v>287</v>
      </c>
      <c r="B259" s="31">
        <v>5</v>
      </c>
      <c r="C259" s="31">
        <v>6</v>
      </c>
      <c r="D259" s="31">
        <v>2</v>
      </c>
      <c r="E259" s="31">
        <v>0</v>
      </c>
      <c r="F259" s="31">
        <v>0</v>
      </c>
      <c r="G259" s="31">
        <v>0</v>
      </c>
      <c r="H259" s="31">
        <v>45958</v>
      </c>
      <c r="I259" s="31">
        <v>0</v>
      </c>
      <c r="J259" s="32">
        <v>0</v>
      </c>
    </row>
    <row r="260" spans="1:10" x14ac:dyDescent="0.25">
      <c r="A260" s="35" t="s">
        <v>73</v>
      </c>
      <c r="B260" s="31">
        <v>-1</v>
      </c>
      <c r="C260" s="31">
        <v>6</v>
      </c>
      <c r="D260" s="31">
        <v>2</v>
      </c>
      <c r="E260" s="31">
        <v>0</v>
      </c>
      <c r="F260" s="31">
        <v>0</v>
      </c>
      <c r="G260" s="31">
        <v>0</v>
      </c>
      <c r="H260" s="31">
        <v>45958</v>
      </c>
      <c r="I260" s="31">
        <v>0</v>
      </c>
      <c r="J260" s="32">
        <v>0</v>
      </c>
    </row>
    <row r="261" spans="1:10" x14ac:dyDescent="0.25">
      <c r="A261" s="35" t="s">
        <v>495</v>
      </c>
      <c r="B261" s="31">
        <v>-1</v>
      </c>
      <c r="C261" s="31">
        <v>12</v>
      </c>
      <c r="D261" s="31">
        <v>6</v>
      </c>
      <c r="E261" s="31">
        <v>0</v>
      </c>
      <c r="F261" s="31">
        <v>0</v>
      </c>
      <c r="G261" s="31">
        <v>46006</v>
      </c>
      <c r="H261" s="31">
        <v>45958</v>
      </c>
      <c r="I261" s="31">
        <v>0</v>
      </c>
      <c r="J261" s="32">
        <v>0</v>
      </c>
    </row>
    <row r="262" spans="1:10" x14ac:dyDescent="0.25">
      <c r="A262" s="35" t="s">
        <v>113</v>
      </c>
      <c r="B262" s="31">
        <v>-1</v>
      </c>
      <c r="C262" s="31">
        <v>9</v>
      </c>
      <c r="D262" s="31">
        <v>7</v>
      </c>
      <c r="E262" s="31">
        <v>0</v>
      </c>
      <c r="F262" s="31">
        <v>0</v>
      </c>
      <c r="G262" s="31">
        <v>0</v>
      </c>
      <c r="H262" s="31">
        <v>0</v>
      </c>
      <c r="I262" s="31">
        <v>0</v>
      </c>
      <c r="J262" s="32">
        <v>0</v>
      </c>
    </row>
    <row r="263" spans="1:10" x14ac:dyDescent="0.25">
      <c r="A263" s="35" t="s">
        <v>77</v>
      </c>
      <c r="B263" s="31">
        <v>-1</v>
      </c>
      <c r="C263" s="31">
        <v>6</v>
      </c>
      <c r="D263" s="31">
        <v>2</v>
      </c>
      <c r="E263" s="31">
        <v>0</v>
      </c>
      <c r="F263" s="31">
        <v>0</v>
      </c>
      <c r="G263" s="31">
        <v>0</v>
      </c>
      <c r="H263" s="31">
        <v>45957</v>
      </c>
      <c r="I263" s="31">
        <v>0</v>
      </c>
      <c r="J263" s="32">
        <v>0</v>
      </c>
    </row>
    <row r="264" spans="1:10" x14ac:dyDescent="0.25">
      <c r="A264" s="35" t="s">
        <v>293</v>
      </c>
      <c r="B264" s="31">
        <v>-1</v>
      </c>
      <c r="C264" s="31">
        <v>9</v>
      </c>
      <c r="D264" s="31">
        <v>4</v>
      </c>
      <c r="E264" s="31">
        <v>0</v>
      </c>
      <c r="F264" s="31">
        <v>0</v>
      </c>
      <c r="G264" s="31">
        <v>46027</v>
      </c>
      <c r="H264" s="31">
        <v>46027</v>
      </c>
      <c r="I264" s="31">
        <v>0</v>
      </c>
      <c r="J264" s="32">
        <v>0</v>
      </c>
    </row>
    <row r="265" spans="1:10" x14ac:dyDescent="0.25">
      <c r="A265" s="35" t="s">
        <v>296</v>
      </c>
      <c r="B265" s="31">
        <v>7</v>
      </c>
      <c r="C265" s="31">
        <v>9</v>
      </c>
      <c r="D265" s="31">
        <v>2</v>
      </c>
      <c r="E265" s="31">
        <v>46037</v>
      </c>
      <c r="F265" s="31">
        <v>46038</v>
      </c>
      <c r="G265" s="31">
        <v>0</v>
      </c>
      <c r="H265" s="31">
        <v>0</v>
      </c>
      <c r="I265" s="31">
        <v>46055</v>
      </c>
      <c r="J265" s="32">
        <v>0</v>
      </c>
    </row>
    <row r="266" spans="1:10" x14ac:dyDescent="0.25">
      <c r="A266" s="35" t="s">
        <v>441</v>
      </c>
      <c r="B266" s="31">
        <v>-1</v>
      </c>
      <c r="C266" s="31">
        <v>3</v>
      </c>
      <c r="D266" s="31">
        <v>6</v>
      </c>
      <c r="E266" s="31">
        <v>0</v>
      </c>
      <c r="F266" s="31">
        <v>0</v>
      </c>
      <c r="G266" s="31">
        <v>46049</v>
      </c>
      <c r="H266" s="31">
        <v>45958</v>
      </c>
      <c r="I266" s="31">
        <v>0</v>
      </c>
      <c r="J266" s="32">
        <v>0</v>
      </c>
    </row>
    <row r="267" spans="1:10" x14ac:dyDescent="0.25">
      <c r="A267" s="35" t="s">
        <v>290</v>
      </c>
      <c r="B267" s="31">
        <v>1</v>
      </c>
      <c r="C267" s="31">
        <v>9</v>
      </c>
      <c r="D267" s="31">
        <v>2</v>
      </c>
      <c r="E267" s="31">
        <v>46044</v>
      </c>
      <c r="F267" s="31">
        <v>0</v>
      </c>
      <c r="G267" s="31">
        <v>0</v>
      </c>
      <c r="H267" s="31">
        <v>0</v>
      </c>
      <c r="I267" s="31">
        <v>0</v>
      </c>
      <c r="J267" s="32">
        <v>0</v>
      </c>
    </row>
    <row r="268" spans="1:10" x14ac:dyDescent="0.25">
      <c r="A268" s="35" t="s">
        <v>443</v>
      </c>
      <c r="B268" s="31">
        <v>-1</v>
      </c>
      <c r="C268" s="31">
        <v>6</v>
      </c>
      <c r="D268" s="31">
        <v>7</v>
      </c>
      <c r="E268" s="31">
        <v>0</v>
      </c>
      <c r="F268" s="31">
        <v>0</v>
      </c>
      <c r="G268" s="31">
        <v>0</v>
      </c>
      <c r="H268" s="31">
        <v>45958</v>
      </c>
      <c r="I268" s="31">
        <v>0</v>
      </c>
      <c r="J268" s="32">
        <v>0</v>
      </c>
    </row>
    <row r="269" spans="1:10" x14ac:dyDescent="0.25">
      <c r="A269" s="35" t="s">
        <v>291</v>
      </c>
      <c r="B269" s="31">
        <v>5</v>
      </c>
      <c r="C269" s="31">
        <v>12</v>
      </c>
      <c r="D269" s="31">
        <v>2</v>
      </c>
      <c r="E269" s="31">
        <v>46028</v>
      </c>
      <c r="F269" s="31">
        <v>46029</v>
      </c>
      <c r="G269" s="31">
        <v>0</v>
      </c>
      <c r="H269" s="31">
        <v>0</v>
      </c>
      <c r="I269" s="31">
        <v>0</v>
      </c>
      <c r="J269" s="32">
        <v>0</v>
      </c>
    </row>
    <row r="270" spans="1:10" x14ac:dyDescent="0.25">
      <c r="A270" s="35" t="s">
        <v>445</v>
      </c>
      <c r="B270" s="31">
        <v>4</v>
      </c>
      <c r="C270" s="31">
        <v>3</v>
      </c>
      <c r="D270" s="31">
        <v>2</v>
      </c>
      <c r="E270" s="31">
        <v>45966</v>
      </c>
      <c r="F270" s="31">
        <v>0</v>
      </c>
      <c r="G270" s="31">
        <v>0</v>
      </c>
      <c r="H270" s="31">
        <v>45958</v>
      </c>
      <c r="I270" s="31">
        <v>0</v>
      </c>
      <c r="J270" s="32">
        <v>0</v>
      </c>
    </row>
    <row r="271" spans="1:10" x14ac:dyDescent="0.25">
      <c r="A271" s="35" t="s">
        <v>295</v>
      </c>
      <c r="B271" s="31">
        <v>7</v>
      </c>
      <c r="C271" s="31">
        <v>9</v>
      </c>
      <c r="D271" s="31">
        <v>2</v>
      </c>
      <c r="E271" s="31">
        <v>46050</v>
      </c>
      <c r="F271" s="31">
        <v>46051</v>
      </c>
      <c r="G271" s="31">
        <v>0</v>
      </c>
      <c r="H271" s="31">
        <v>0</v>
      </c>
      <c r="I271" s="31">
        <v>46052</v>
      </c>
      <c r="J271" s="32">
        <v>0</v>
      </c>
    </row>
    <row r="272" spans="1:10" x14ac:dyDescent="0.25">
      <c r="A272" s="35" t="s">
        <v>447</v>
      </c>
      <c r="B272" s="31">
        <v>5</v>
      </c>
      <c r="C272" s="31">
        <v>6</v>
      </c>
      <c r="D272" s="31">
        <v>2</v>
      </c>
      <c r="E272" s="31">
        <v>45995</v>
      </c>
      <c r="F272" s="31">
        <v>0</v>
      </c>
      <c r="G272" s="31">
        <v>0</v>
      </c>
      <c r="H272" s="31">
        <v>0</v>
      </c>
      <c r="I272" s="31">
        <v>0</v>
      </c>
      <c r="J272" s="32">
        <v>0</v>
      </c>
    </row>
    <row r="273" spans="1:10" x14ac:dyDescent="0.25">
      <c r="A273" s="35" t="s">
        <v>69</v>
      </c>
      <c r="B273" s="31">
        <v>-1</v>
      </c>
      <c r="C273" s="31">
        <v>6</v>
      </c>
      <c r="D273" s="31">
        <v>2</v>
      </c>
      <c r="E273" s="31">
        <v>0</v>
      </c>
      <c r="F273" s="31">
        <v>0</v>
      </c>
      <c r="G273" s="31">
        <v>0</v>
      </c>
      <c r="H273" s="31">
        <v>45999</v>
      </c>
      <c r="I273" s="31">
        <v>0</v>
      </c>
      <c r="J273" s="32">
        <v>0</v>
      </c>
    </row>
    <row r="274" spans="1:10" x14ac:dyDescent="0.25">
      <c r="A274" s="35" t="s">
        <v>198</v>
      </c>
      <c r="B274" s="31">
        <v>-5</v>
      </c>
      <c r="C274" s="31">
        <v>12</v>
      </c>
      <c r="D274" s="31">
        <v>2</v>
      </c>
      <c r="E274" s="31">
        <v>45987</v>
      </c>
      <c r="F274" s="31">
        <v>0</v>
      </c>
      <c r="G274" s="31">
        <v>0</v>
      </c>
      <c r="H274" s="31">
        <v>45958</v>
      </c>
      <c r="I274" s="31">
        <v>0</v>
      </c>
      <c r="J274" s="32">
        <v>0</v>
      </c>
    </row>
    <row r="275" spans="1:10" x14ac:dyDescent="0.25">
      <c r="A275" s="35" t="s">
        <v>299</v>
      </c>
      <c r="B275" s="31">
        <v>5</v>
      </c>
      <c r="C275" s="31">
        <v>6</v>
      </c>
      <c r="D275" s="31">
        <v>2</v>
      </c>
      <c r="E275" s="31">
        <v>0</v>
      </c>
      <c r="F275" s="31">
        <v>0</v>
      </c>
      <c r="G275" s="31">
        <v>0</v>
      </c>
      <c r="H275" s="31">
        <v>46007</v>
      </c>
      <c r="I275" s="31">
        <v>0</v>
      </c>
      <c r="J275" s="32">
        <v>0</v>
      </c>
    </row>
    <row r="276" spans="1:10" x14ac:dyDescent="0.25">
      <c r="A276" s="35" t="s">
        <v>199</v>
      </c>
      <c r="B276" s="31">
        <v>3</v>
      </c>
      <c r="C276" s="31">
        <v>6</v>
      </c>
      <c r="D276" s="31">
        <v>2</v>
      </c>
      <c r="E276" s="31">
        <v>46014</v>
      </c>
      <c r="F276" s="31">
        <v>46035</v>
      </c>
      <c r="G276" s="31">
        <v>0</v>
      </c>
      <c r="H276" s="31">
        <v>0</v>
      </c>
      <c r="I276" s="31">
        <v>46052</v>
      </c>
      <c r="J276" s="32">
        <v>0</v>
      </c>
    </row>
    <row r="277" spans="1:10" x14ac:dyDescent="0.25">
      <c r="A277" s="35" t="s">
        <v>507</v>
      </c>
      <c r="B277" s="31">
        <v>4</v>
      </c>
      <c r="C277" s="31">
        <v>0</v>
      </c>
      <c r="D277" s="31">
        <v>0</v>
      </c>
      <c r="E277" s="31">
        <v>0</v>
      </c>
      <c r="F277" s="31">
        <v>0</v>
      </c>
      <c r="G277" s="31">
        <v>0</v>
      </c>
      <c r="H277" s="31">
        <v>0</v>
      </c>
      <c r="I277" s="31">
        <v>0</v>
      </c>
      <c r="J277" s="32">
        <v>0</v>
      </c>
    </row>
    <row r="278" spans="1:10" x14ac:dyDescent="0.25">
      <c r="A278" s="35" t="s">
        <v>200</v>
      </c>
      <c r="B278" s="31">
        <v>1</v>
      </c>
      <c r="C278" s="31">
        <v>6</v>
      </c>
      <c r="D278" s="31">
        <v>6</v>
      </c>
      <c r="E278" s="31">
        <v>45958</v>
      </c>
      <c r="F278" s="31">
        <v>0</v>
      </c>
      <c r="G278" s="31">
        <v>0</v>
      </c>
      <c r="H278" s="31">
        <v>0</v>
      </c>
      <c r="I278" s="31">
        <v>46000</v>
      </c>
      <c r="J278" s="32">
        <v>0</v>
      </c>
    </row>
    <row r="279" spans="1:10" x14ac:dyDescent="0.25">
      <c r="A279" s="35" t="s">
        <v>302</v>
      </c>
      <c r="B279" s="31">
        <v>4</v>
      </c>
      <c r="C279" s="31">
        <v>9</v>
      </c>
      <c r="D279" s="31">
        <v>2</v>
      </c>
      <c r="E279" s="31">
        <v>45959</v>
      </c>
      <c r="F279" s="31">
        <v>46038</v>
      </c>
      <c r="G279" s="31">
        <v>0</v>
      </c>
      <c r="H279" s="31">
        <v>0</v>
      </c>
      <c r="I279" s="31">
        <v>0</v>
      </c>
      <c r="J279" s="32">
        <v>0</v>
      </c>
    </row>
    <row r="280" spans="1:10" x14ac:dyDescent="0.25">
      <c r="A280" s="35" t="s">
        <v>201</v>
      </c>
      <c r="B280" s="31">
        <v>-1</v>
      </c>
      <c r="C280" s="31">
        <v>9</v>
      </c>
      <c r="D280" s="31">
        <v>7</v>
      </c>
      <c r="E280" s="31">
        <v>0</v>
      </c>
      <c r="F280" s="31">
        <v>0</v>
      </c>
      <c r="G280" s="31">
        <v>0</v>
      </c>
      <c r="H280" s="31">
        <v>0</v>
      </c>
      <c r="I280" s="31">
        <v>0</v>
      </c>
      <c r="J280" s="32">
        <v>0</v>
      </c>
    </row>
    <row r="281" spans="1:10" x14ac:dyDescent="0.25">
      <c r="A281" s="35" t="s">
        <v>304</v>
      </c>
      <c r="B281" s="31">
        <v>1</v>
      </c>
      <c r="C281" s="31">
        <v>9</v>
      </c>
      <c r="D281" s="31">
        <v>6</v>
      </c>
      <c r="E281" s="31">
        <v>0</v>
      </c>
      <c r="F281" s="31">
        <v>0</v>
      </c>
      <c r="G281" s="31">
        <v>0</v>
      </c>
      <c r="H281" s="31">
        <v>0</v>
      </c>
      <c r="I281" s="31">
        <v>0</v>
      </c>
      <c r="J281" s="32">
        <v>0</v>
      </c>
    </row>
    <row r="282" spans="1:10" x14ac:dyDescent="0.25">
      <c r="A282" s="35" t="s">
        <v>202</v>
      </c>
      <c r="B282" s="31">
        <v>-1</v>
      </c>
      <c r="C282" s="31">
        <v>12</v>
      </c>
      <c r="D282" s="31">
        <v>7</v>
      </c>
      <c r="E282" s="31">
        <v>0</v>
      </c>
      <c r="F282" s="31">
        <v>0</v>
      </c>
      <c r="G282" s="31">
        <v>0</v>
      </c>
      <c r="H282" s="31">
        <v>0</v>
      </c>
      <c r="I282" s="31">
        <v>0</v>
      </c>
      <c r="J282" s="32">
        <v>0</v>
      </c>
    </row>
    <row r="283" spans="1:10" x14ac:dyDescent="0.25">
      <c r="A283" s="35" t="s">
        <v>378</v>
      </c>
      <c r="B283" s="31">
        <v>3</v>
      </c>
      <c r="C283" s="31">
        <v>0</v>
      </c>
      <c r="D283" s="31">
        <v>2</v>
      </c>
      <c r="E283" s="31">
        <v>0</v>
      </c>
      <c r="F283" s="31">
        <v>0</v>
      </c>
      <c r="G283" s="31">
        <v>0</v>
      </c>
      <c r="H283" s="31">
        <v>46022</v>
      </c>
      <c r="I283" s="31">
        <v>0</v>
      </c>
      <c r="J283" s="32">
        <v>0</v>
      </c>
    </row>
    <row r="284" spans="1:10" x14ac:dyDescent="0.25">
      <c r="A284" s="35" t="s">
        <v>203</v>
      </c>
      <c r="B284" s="31">
        <v>5</v>
      </c>
      <c r="C284" s="31">
        <v>6</v>
      </c>
      <c r="D284" s="31">
        <v>2</v>
      </c>
      <c r="E284" s="31">
        <v>45964</v>
      </c>
      <c r="F284" s="31">
        <v>46049</v>
      </c>
      <c r="G284" s="31">
        <v>0</v>
      </c>
      <c r="H284" s="31">
        <v>0</v>
      </c>
      <c r="I284" s="31">
        <v>0</v>
      </c>
      <c r="J284" s="32">
        <v>0</v>
      </c>
    </row>
    <row r="285" spans="1:10" x14ac:dyDescent="0.25">
      <c r="A285" s="35" t="s">
        <v>66</v>
      </c>
      <c r="B285" s="31">
        <v>-1</v>
      </c>
      <c r="C285" s="31">
        <v>6</v>
      </c>
      <c r="D285" s="31">
        <v>4</v>
      </c>
      <c r="E285" s="31">
        <v>0</v>
      </c>
      <c r="F285" s="31">
        <v>0</v>
      </c>
      <c r="G285" s="31">
        <v>0</v>
      </c>
      <c r="H285" s="31">
        <v>45972</v>
      </c>
      <c r="I285" s="31">
        <v>0</v>
      </c>
      <c r="J285" s="32">
        <v>0</v>
      </c>
    </row>
    <row r="286" spans="1:10" x14ac:dyDescent="0.25">
      <c r="A286" s="35" t="s">
        <v>308</v>
      </c>
      <c r="B286" s="31">
        <v>7</v>
      </c>
      <c r="C286" s="31">
        <v>6</v>
      </c>
      <c r="D286" s="31">
        <v>6</v>
      </c>
      <c r="E286" s="31">
        <v>45958</v>
      </c>
      <c r="F286" s="31">
        <v>46028</v>
      </c>
      <c r="G286" s="31">
        <v>0</v>
      </c>
      <c r="H286" s="31">
        <v>0</v>
      </c>
      <c r="I286" s="31">
        <v>46052</v>
      </c>
      <c r="J286" s="32">
        <v>0</v>
      </c>
    </row>
    <row r="287" spans="1:10" x14ac:dyDescent="0.25">
      <c r="A287" s="35" t="s">
        <v>105</v>
      </c>
      <c r="B287" s="31">
        <v>-1</v>
      </c>
      <c r="C287" s="31">
        <v>6</v>
      </c>
      <c r="D287" s="31">
        <v>7</v>
      </c>
      <c r="E287" s="31">
        <v>0</v>
      </c>
      <c r="F287" s="31">
        <v>0</v>
      </c>
      <c r="G287" s="31">
        <v>0</v>
      </c>
      <c r="H287" s="31">
        <v>0</v>
      </c>
      <c r="I287" s="31">
        <v>0</v>
      </c>
      <c r="J287" s="32">
        <v>0</v>
      </c>
    </row>
    <row r="288" spans="1:10" x14ac:dyDescent="0.25">
      <c r="A288" s="35" t="s">
        <v>310</v>
      </c>
      <c r="B288" s="31">
        <v>5</v>
      </c>
      <c r="C288" s="31">
        <v>6</v>
      </c>
      <c r="D288" s="31">
        <v>6</v>
      </c>
      <c r="E288" s="31">
        <v>45958</v>
      </c>
      <c r="F288" s="31">
        <v>46043</v>
      </c>
      <c r="G288" s="31">
        <v>0</v>
      </c>
      <c r="H288" s="31">
        <v>0</v>
      </c>
      <c r="I288" s="31">
        <v>46008</v>
      </c>
      <c r="J288" s="32">
        <v>0</v>
      </c>
    </row>
    <row r="289" spans="1:10" x14ac:dyDescent="0.25">
      <c r="A289" s="35" t="s">
        <v>204</v>
      </c>
      <c r="B289" s="31">
        <v>5</v>
      </c>
      <c r="C289" s="31">
        <v>9</v>
      </c>
      <c r="D289" s="31">
        <v>4</v>
      </c>
      <c r="E289" s="31">
        <v>45959</v>
      </c>
      <c r="F289" s="31">
        <v>45974</v>
      </c>
      <c r="G289" s="31">
        <v>0</v>
      </c>
      <c r="H289" s="31">
        <v>0</v>
      </c>
      <c r="I289" s="31">
        <v>0</v>
      </c>
      <c r="J289" s="32">
        <v>0</v>
      </c>
    </row>
    <row r="290" spans="1:10" x14ac:dyDescent="0.25">
      <c r="A290" s="35" t="s">
        <v>332</v>
      </c>
      <c r="B290" s="31">
        <v>-1</v>
      </c>
      <c r="C290" s="31">
        <v>6</v>
      </c>
      <c r="D290" s="31">
        <v>9</v>
      </c>
      <c r="E290" s="31">
        <v>0</v>
      </c>
      <c r="F290" s="31">
        <v>0</v>
      </c>
      <c r="G290" s="31">
        <v>46057</v>
      </c>
      <c r="H290" s="31">
        <v>46059</v>
      </c>
      <c r="I290" s="31">
        <v>0</v>
      </c>
      <c r="J290" s="32">
        <v>0</v>
      </c>
    </row>
    <row r="291" spans="1:10" x14ac:dyDescent="0.25">
      <c r="A291" s="35" t="s">
        <v>521</v>
      </c>
      <c r="B291" s="31">
        <v>5</v>
      </c>
      <c r="C291" s="31">
        <v>9</v>
      </c>
      <c r="D291" s="31">
        <v>4</v>
      </c>
      <c r="E291" s="31">
        <v>45958</v>
      </c>
      <c r="F291" s="31">
        <v>45958</v>
      </c>
      <c r="G291" s="31">
        <v>0</v>
      </c>
      <c r="H291" s="31">
        <v>0</v>
      </c>
      <c r="I291" s="31">
        <v>0</v>
      </c>
      <c r="J291" s="32">
        <v>0</v>
      </c>
    </row>
    <row r="292" spans="1:10" x14ac:dyDescent="0.25">
      <c r="A292" s="35" t="s">
        <v>335</v>
      </c>
      <c r="B292" s="31">
        <v>-1</v>
      </c>
      <c r="C292" s="31">
        <v>3</v>
      </c>
      <c r="D292" s="31">
        <v>7</v>
      </c>
      <c r="E292" s="31">
        <v>0</v>
      </c>
      <c r="F292" s="31">
        <v>0</v>
      </c>
      <c r="G292" s="31">
        <v>0</v>
      </c>
      <c r="H292" s="31">
        <v>46059</v>
      </c>
      <c r="I292" s="31">
        <v>0</v>
      </c>
      <c r="J292" s="32">
        <v>0</v>
      </c>
    </row>
    <row r="293" spans="1:10" x14ac:dyDescent="0.25">
      <c r="A293" s="35" t="s">
        <v>205</v>
      </c>
      <c r="B293" s="31">
        <v>3</v>
      </c>
      <c r="C293" s="31">
        <v>9</v>
      </c>
      <c r="D293" s="31">
        <v>2</v>
      </c>
      <c r="E293" s="31">
        <v>46028</v>
      </c>
      <c r="F293" s="31">
        <v>46059</v>
      </c>
      <c r="G293" s="31">
        <v>0</v>
      </c>
      <c r="H293" s="31">
        <v>0</v>
      </c>
      <c r="I293" s="31">
        <v>0</v>
      </c>
      <c r="J293" s="32">
        <v>0</v>
      </c>
    </row>
    <row r="294" spans="1:10" x14ac:dyDescent="0.25">
      <c r="A294" s="35" t="s">
        <v>314</v>
      </c>
      <c r="B294" s="31">
        <v>4</v>
      </c>
      <c r="C294" s="31">
        <v>6</v>
      </c>
      <c r="D294" s="31">
        <v>2</v>
      </c>
      <c r="E294" s="31">
        <v>46034</v>
      </c>
      <c r="F294" s="31">
        <v>0</v>
      </c>
      <c r="G294" s="31">
        <v>0</v>
      </c>
      <c r="H294" s="31">
        <v>45958</v>
      </c>
      <c r="I294" s="31">
        <v>0</v>
      </c>
      <c r="J294" s="32">
        <v>0</v>
      </c>
    </row>
    <row r="295" spans="1:10" x14ac:dyDescent="0.25">
      <c r="A295" s="35" t="s">
        <v>206</v>
      </c>
      <c r="B295" s="31">
        <v>-1</v>
      </c>
      <c r="C295" s="31">
        <v>12</v>
      </c>
      <c r="D295" s="31">
        <v>7</v>
      </c>
      <c r="E295" s="31">
        <v>0</v>
      </c>
      <c r="F295" s="31">
        <v>0</v>
      </c>
      <c r="G295" s="31">
        <v>0</v>
      </c>
      <c r="H295" s="31">
        <v>46036</v>
      </c>
      <c r="I295" s="31">
        <v>0</v>
      </c>
      <c r="J295" s="32">
        <v>0</v>
      </c>
    </row>
    <row r="296" spans="1:10" x14ac:dyDescent="0.25">
      <c r="A296" s="35" t="s">
        <v>317</v>
      </c>
      <c r="B296" s="31">
        <v>4</v>
      </c>
      <c r="C296" s="31">
        <v>9</v>
      </c>
      <c r="D296" s="31">
        <v>2</v>
      </c>
      <c r="E296" s="31">
        <v>46035</v>
      </c>
      <c r="F296" s="31">
        <v>0</v>
      </c>
      <c r="G296" s="31">
        <v>0</v>
      </c>
      <c r="H296" s="31">
        <v>0</v>
      </c>
      <c r="I296" s="31">
        <v>0</v>
      </c>
      <c r="J296" s="32">
        <v>0</v>
      </c>
    </row>
    <row r="297" spans="1:10" x14ac:dyDescent="0.25">
      <c r="A297" s="35" t="s">
        <v>207</v>
      </c>
      <c r="B297" s="31">
        <v>6</v>
      </c>
      <c r="C297" s="31">
        <v>9</v>
      </c>
      <c r="D297" s="31">
        <v>2</v>
      </c>
      <c r="E297" s="31">
        <v>46031</v>
      </c>
      <c r="F297" s="31">
        <v>0</v>
      </c>
      <c r="G297" s="31">
        <v>0</v>
      </c>
      <c r="H297" s="31">
        <v>45964</v>
      </c>
      <c r="I297" s="31">
        <v>0</v>
      </c>
      <c r="J297" s="32">
        <v>0</v>
      </c>
    </row>
    <row r="298" spans="1:10" x14ac:dyDescent="0.25">
      <c r="A298" s="35" t="s">
        <v>319</v>
      </c>
      <c r="B298" s="31">
        <v>4</v>
      </c>
      <c r="C298" s="31">
        <v>6</v>
      </c>
      <c r="D298" s="31">
        <v>2</v>
      </c>
      <c r="E298" s="31">
        <v>45958</v>
      </c>
      <c r="F298" s="31">
        <v>46043</v>
      </c>
      <c r="G298" s="31">
        <v>0</v>
      </c>
      <c r="H298" s="31">
        <v>0</v>
      </c>
      <c r="I298" s="31">
        <v>0</v>
      </c>
      <c r="J298" s="32">
        <v>0</v>
      </c>
    </row>
    <row r="299" spans="1:10" x14ac:dyDescent="0.25">
      <c r="A299" s="35" t="s">
        <v>91</v>
      </c>
      <c r="B299" s="31">
        <v>5</v>
      </c>
      <c r="C299" s="31">
        <v>6</v>
      </c>
      <c r="D299" s="31">
        <v>2</v>
      </c>
      <c r="E299" s="31">
        <v>0</v>
      </c>
      <c r="F299" s="31">
        <v>0</v>
      </c>
      <c r="G299" s="31">
        <v>0</v>
      </c>
      <c r="H299" s="31">
        <v>45958</v>
      </c>
      <c r="I299" s="31">
        <v>0</v>
      </c>
      <c r="J299" s="32">
        <v>0</v>
      </c>
    </row>
    <row r="300" spans="1:10" x14ac:dyDescent="0.25">
      <c r="A300" s="35" t="s">
        <v>321</v>
      </c>
      <c r="B300" s="31">
        <v>6</v>
      </c>
      <c r="C300" s="31">
        <v>9</v>
      </c>
      <c r="D300" s="31">
        <v>2</v>
      </c>
      <c r="E300" s="31">
        <v>46048</v>
      </c>
      <c r="F300" s="31">
        <v>0</v>
      </c>
      <c r="G300" s="31">
        <v>0</v>
      </c>
      <c r="H300" s="31">
        <v>45959</v>
      </c>
      <c r="I300" s="31">
        <v>0</v>
      </c>
      <c r="J300" s="32">
        <v>0</v>
      </c>
    </row>
    <row r="301" spans="1:10" x14ac:dyDescent="0.25">
      <c r="A301" s="35" t="s">
        <v>208</v>
      </c>
      <c r="B301" s="31">
        <v>4</v>
      </c>
      <c r="C301" s="31">
        <v>12</v>
      </c>
      <c r="D301" s="31">
        <v>2</v>
      </c>
      <c r="E301" s="31">
        <v>0</v>
      </c>
      <c r="F301" s="31">
        <v>0</v>
      </c>
      <c r="G301" s="31">
        <v>0</v>
      </c>
      <c r="H301" s="31">
        <v>46031</v>
      </c>
      <c r="I301" s="31">
        <v>0</v>
      </c>
      <c r="J301" s="32">
        <v>0</v>
      </c>
    </row>
    <row r="302" spans="1:10" x14ac:dyDescent="0.25">
      <c r="A302" s="35" t="s">
        <v>323</v>
      </c>
      <c r="B302" s="31">
        <v>6</v>
      </c>
      <c r="C302" s="31">
        <v>6</v>
      </c>
      <c r="D302" s="31">
        <v>2</v>
      </c>
      <c r="E302" s="31">
        <v>0</v>
      </c>
      <c r="F302" s="31">
        <v>0</v>
      </c>
      <c r="G302" s="31">
        <v>0</v>
      </c>
      <c r="H302" s="31">
        <v>0</v>
      </c>
      <c r="I302" s="31">
        <v>0</v>
      </c>
      <c r="J302" s="32">
        <v>0</v>
      </c>
    </row>
    <row r="303" spans="1:10" x14ac:dyDescent="0.25">
      <c r="A303" s="35" t="s">
        <v>325</v>
      </c>
      <c r="B303" s="31">
        <v>-1</v>
      </c>
      <c r="C303" s="31">
        <v>9</v>
      </c>
      <c r="D303" s="31">
        <v>6</v>
      </c>
      <c r="E303" s="31">
        <v>46006</v>
      </c>
      <c r="F303" s="31">
        <v>0</v>
      </c>
      <c r="G303" s="31">
        <v>0</v>
      </c>
      <c r="H303" s="31">
        <v>0</v>
      </c>
      <c r="I303" s="31">
        <v>0</v>
      </c>
      <c r="J303" s="32">
        <v>0</v>
      </c>
    </row>
    <row r="304" spans="1:10" x14ac:dyDescent="0.25">
      <c r="A304" s="35" t="s">
        <v>101</v>
      </c>
      <c r="B304" s="31">
        <v>0</v>
      </c>
      <c r="C304" s="31">
        <v>9</v>
      </c>
      <c r="D304" s="31">
        <v>4</v>
      </c>
      <c r="E304" s="31">
        <v>45958</v>
      </c>
      <c r="F304" s="31">
        <v>45959</v>
      </c>
      <c r="G304" s="31">
        <v>0</v>
      </c>
      <c r="H304" s="31">
        <v>0</v>
      </c>
      <c r="I304" s="31">
        <v>0</v>
      </c>
      <c r="J304" s="32">
        <v>0</v>
      </c>
    </row>
    <row r="305" spans="1:10" x14ac:dyDescent="0.25">
      <c r="A305" s="35" t="s">
        <v>326</v>
      </c>
      <c r="B305" s="31">
        <v>7</v>
      </c>
      <c r="C305" s="31">
        <v>6</v>
      </c>
      <c r="D305" s="31">
        <v>2</v>
      </c>
      <c r="E305" s="31">
        <v>46028</v>
      </c>
      <c r="F305" s="31">
        <v>46031</v>
      </c>
      <c r="G305" s="31">
        <v>0</v>
      </c>
      <c r="H305" s="31">
        <v>0</v>
      </c>
      <c r="I305" s="31">
        <v>46052</v>
      </c>
      <c r="J305" s="32">
        <v>0</v>
      </c>
    </row>
    <row r="306" spans="1:10" x14ac:dyDescent="0.25">
      <c r="A306" s="35" t="s">
        <v>328</v>
      </c>
      <c r="B306" s="31">
        <v>8</v>
      </c>
      <c r="C306" s="31">
        <v>6</v>
      </c>
      <c r="D306" s="31">
        <v>2</v>
      </c>
      <c r="E306" s="31">
        <v>46062</v>
      </c>
      <c r="F306" s="31">
        <v>0</v>
      </c>
      <c r="G306" s="31">
        <v>0</v>
      </c>
      <c r="H306" s="31">
        <v>45965</v>
      </c>
      <c r="I306" s="31">
        <v>0</v>
      </c>
      <c r="J306" s="32">
        <v>0</v>
      </c>
    </row>
    <row r="307" spans="1:10" x14ac:dyDescent="0.25">
      <c r="A307" s="35" t="s">
        <v>365</v>
      </c>
      <c r="B307" s="31">
        <v>-1</v>
      </c>
      <c r="C307" s="31">
        <v>0</v>
      </c>
      <c r="D307" s="31">
        <v>6</v>
      </c>
      <c r="E307" s="31">
        <v>0</v>
      </c>
      <c r="F307" s="31">
        <v>0</v>
      </c>
      <c r="G307" s="31">
        <v>0</v>
      </c>
      <c r="H307" s="31">
        <v>46028</v>
      </c>
      <c r="I307" s="31">
        <v>0</v>
      </c>
      <c r="J307" s="32">
        <v>0</v>
      </c>
    </row>
    <row r="308" spans="1:10" x14ac:dyDescent="0.25">
      <c r="A308" s="35" t="s">
        <v>330</v>
      </c>
      <c r="B308" s="31">
        <v>-1</v>
      </c>
      <c r="C308" s="31">
        <v>6</v>
      </c>
      <c r="D308" s="31">
        <v>6</v>
      </c>
      <c r="E308" s="31">
        <v>46029</v>
      </c>
      <c r="F308" s="31">
        <v>0</v>
      </c>
      <c r="G308" s="31">
        <v>0</v>
      </c>
      <c r="H308" s="31">
        <v>45961</v>
      </c>
      <c r="I308" s="31">
        <v>0</v>
      </c>
      <c r="J308" s="32">
        <v>0</v>
      </c>
    </row>
    <row r="309" spans="1:10" x14ac:dyDescent="0.25">
      <c r="A309" s="35" t="s">
        <v>451</v>
      </c>
      <c r="B309" s="31">
        <v>3</v>
      </c>
      <c r="C309" s="31">
        <v>3</v>
      </c>
      <c r="D309" s="31">
        <v>2</v>
      </c>
      <c r="E309" s="31">
        <v>0</v>
      </c>
      <c r="F309" s="31">
        <v>0</v>
      </c>
      <c r="G309" s="31">
        <v>0</v>
      </c>
      <c r="H309" s="31">
        <v>45958</v>
      </c>
      <c r="I309" s="31">
        <v>0</v>
      </c>
      <c r="J309" s="32">
        <v>0</v>
      </c>
    </row>
    <row r="310" spans="1:10" x14ac:dyDescent="0.25">
      <c r="A310" s="35" t="s">
        <v>503</v>
      </c>
      <c r="B310" s="31">
        <v>8</v>
      </c>
      <c r="C310" s="31">
        <v>9</v>
      </c>
      <c r="D310" s="31">
        <v>2</v>
      </c>
      <c r="E310" s="31">
        <v>0</v>
      </c>
      <c r="F310" s="31">
        <v>0</v>
      </c>
      <c r="G310" s="31">
        <v>0</v>
      </c>
      <c r="H310" s="31">
        <v>45958</v>
      </c>
      <c r="I310" s="31">
        <v>46042</v>
      </c>
      <c r="J310" s="32">
        <v>0</v>
      </c>
    </row>
    <row r="311" spans="1:10" x14ac:dyDescent="0.25">
      <c r="A311" s="35" t="s">
        <v>453</v>
      </c>
      <c r="B311" s="31">
        <v>4</v>
      </c>
      <c r="C311" s="31">
        <v>3</v>
      </c>
      <c r="D311" s="31">
        <v>2</v>
      </c>
      <c r="E311" s="31">
        <v>0</v>
      </c>
      <c r="F311" s="31">
        <v>0</v>
      </c>
      <c r="G311" s="31">
        <v>0</v>
      </c>
      <c r="H311" s="31">
        <v>45966</v>
      </c>
      <c r="I311" s="31">
        <v>0</v>
      </c>
      <c r="J311" s="32">
        <v>0</v>
      </c>
    </row>
    <row r="312" spans="1:10" x14ac:dyDescent="0.25">
      <c r="A312" s="35" t="s">
        <v>382</v>
      </c>
      <c r="B312" s="31">
        <v>7</v>
      </c>
      <c r="C312" s="31">
        <v>3</v>
      </c>
      <c r="D312" s="31">
        <v>4</v>
      </c>
      <c r="E312" s="31">
        <v>0</v>
      </c>
      <c r="F312" s="31">
        <v>0</v>
      </c>
      <c r="G312" s="31">
        <v>0</v>
      </c>
      <c r="H312" s="31">
        <v>0</v>
      </c>
      <c r="I312" s="31">
        <v>46056</v>
      </c>
      <c r="J312" s="32">
        <v>0</v>
      </c>
    </row>
    <row r="313" spans="1:10" x14ac:dyDescent="0.25">
      <c r="A313" s="35" t="s">
        <v>209</v>
      </c>
      <c r="B313" s="31">
        <v>7</v>
      </c>
      <c r="C313" s="31">
        <v>9</v>
      </c>
      <c r="D313" s="31">
        <v>4</v>
      </c>
      <c r="E313" s="31">
        <v>45958</v>
      </c>
      <c r="F313" s="31">
        <v>46027</v>
      </c>
      <c r="G313" s="31">
        <v>0</v>
      </c>
      <c r="H313" s="31">
        <v>0</v>
      </c>
      <c r="I313" s="31">
        <v>46048</v>
      </c>
      <c r="J313" s="32">
        <v>0</v>
      </c>
    </row>
    <row r="314" spans="1:10" x14ac:dyDescent="0.25">
      <c r="A314" s="35" t="s">
        <v>807</v>
      </c>
      <c r="B314" s="31">
        <v>5</v>
      </c>
      <c r="C314" s="31">
        <v>0</v>
      </c>
      <c r="D314" s="31">
        <v>0</v>
      </c>
      <c r="E314" s="31">
        <v>0</v>
      </c>
      <c r="F314" s="31">
        <v>0</v>
      </c>
      <c r="G314" s="31">
        <v>0</v>
      </c>
      <c r="H314" s="31">
        <v>0</v>
      </c>
      <c r="I314" s="31">
        <v>0</v>
      </c>
      <c r="J314" s="32">
        <v>0</v>
      </c>
    </row>
    <row r="315" spans="1:10" x14ac:dyDescent="0.25">
      <c r="A315" s="35" t="s">
        <v>210</v>
      </c>
      <c r="B315" s="31">
        <v>6</v>
      </c>
      <c r="C315" s="31">
        <v>9</v>
      </c>
      <c r="D315" s="31">
        <v>2</v>
      </c>
      <c r="E315" s="31">
        <v>0</v>
      </c>
      <c r="F315" s="31">
        <v>0</v>
      </c>
      <c r="G315" s="31">
        <v>0</v>
      </c>
      <c r="H315" s="31">
        <v>45978</v>
      </c>
      <c r="I315" s="31">
        <v>0</v>
      </c>
      <c r="J315" s="32">
        <v>0</v>
      </c>
    </row>
    <row r="316" spans="1:10" x14ac:dyDescent="0.25">
      <c r="A316" s="35" t="s">
        <v>809</v>
      </c>
      <c r="B316" s="31">
        <v>6</v>
      </c>
      <c r="C316" s="31">
        <v>0</v>
      </c>
      <c r="D316" s="31">
        <v>0</v>
      </c>
      <c r="E316" s="31">
        <v>0</v>
      </c>
      <c r="F316" s="31">
        <v>0</v>
      </c>
      <c r="G316" s="31">
        <v>0</v>
      </c>
      <c r="H316" s="31">
        <v>0</v>
      </c>
      <c r="I316" s="31">
        <v>0</v>
      </c>
      <c r="J316" s="32">
        <v>0</v>
      </c>
    </row>
    <row r="317" spans="1:10" x14ac:dyDescent="0.25">
      <c r="A317" s="35" t="s">
        <v>211</v>
      </c>
      <c r="B317" s="31">
        <v>-1</v>
      </c>
      <c r="C317" s="31">
        <v>9</v>
      </c>
      <c r="D317" s="31">
        <v>4</v>
      </c>
      <c r="E317" s="31">
        <v>45958</v>
      </c>
      <c r="F317" s="31">
        <v>45959</v>
      </c>
      <c r="G317" s="31">
        <v>0</v>
      </c>
      <c r="H317" s="31">
        <v>0</v>
      </c>
      <c r="I317" s="31">
        <v>0</v>
      </c>
      <c r="J317" s="32">
        <v>0</v>
      </c>
    </row>
    <row r="318" spans="1:10" x14ac:dyDescent="0.25">
      <c r="A318" s="35" t="s">
        <v>811</v>
      </c>
      <c r="B318" s="31">
        <v>4</v>
      </c>
      <c r="C318" s="31">
        <v>0</v>
      </c>
      <c r="D318" s="31">
        <v>0</v>
      </c>
      <c r="E318" s="31">
        <v>0</v>
      </c>
      <c r="F318" s="31">
        <v>0</v>
      </c>
      <c r="G318" s="31">
        <v>0</v>
      </c>
      <c r="H318" s="31">
        <v>0</v>
      </c>
      <c r="I318" s="31">
        <v>0</v>
      </c>
      <c r="J318" s="32">
        <v>0</v>
      </c>
    </row>
    <row r="319" spans="1:10" x14ac:dyDescent="0.25">
      <c r="A319" s="35" t="s">
        <v>212</v>
      </c>
      <c r="B319" s="31">
        <v>7</v>
      </c>
      <c r="C319" s="31">
        <v>9</v>
      </c>
      <c r="D319" s="31">
        <v>4</v>
      </c>
      <c r="E319" s="31">
        <v>45999</v>
      </c>
      <c r="F319" s="31">
        <v>46003</v>
      </c>
      <c r="G319" s="31">
        <v>0</v>
      </c>
      <c r="H319" s="31">
        <v>0</v>
      </c>
      <c r="I319" s="31">
        <v>46051</v>
      </c>
      <c r="J319" s="32">
        <v>0</v>
      </c>
    </row>
    <row r="320" spans="1:10" x14ac:dyDescent="0.25">
      <c r="A320" s="35" t="s">
        <v>851</v>
      </c>
      <c r="B320" s="31">
        <v>4</v>
      </c>
      <c r="C320" s="31">
        <v>9</v>
      </c>
      <c r="D320" s="31">
        <v>4</v>
      </c>
      <c r="E320" s="31">
        <v>0</v>
      </c>
      <c r="F320" s="31">
        <v>0</v>
      </c>
      <c r="G320" s="31">
        <v>0</v>
      </c>
      <c r="H320" s="31">
        <v>0</v>
      </c>
      <c r="I320" s="31">
        <v>46007</v>
      </c>
      <c r="J320" s="32">
        <v>0</v>
      </c>
    </row>
    <row r="321" spans="1:10" x14ac:dyDescent="0.25">
      <c r="A321" s="35" t="s">
        <v>213</v>
      </c>
      <c r="B321" s="31">
        <v>2</v>
      </c>
      <c r="C321" s="31">
        <v>9</v>
      </c>
      <c r="D321" s="31">
        <v>2</v>
      </c>
      <c r="E321" s="31">
        <v>46029</v>
      </c>
      <c r="F321" s="31">
        <v>0</v>
      </c>
      <c r="G321" s="31">
        <v>0</v>
      </c>
      <c r="H321" s="31">
        <v>45958</v>
      </c>
      <c r="I321" s="31">
        <v>0</v>
      </c>
      <c r="J321" s="32">
        <v>0</v>
      </c>
    </row>
    <row r="322" spans="1:10" x14ac:dyDescent="0.25">
      <c r="A322" s="35" t="s">
        <v>214</v>
      </c>
      <c r="B322" s="31">
        <v>5</v>
      </c>
      <c r="C322" s="31">
        <v>12</v>
      </c>
      <c r="D322" s="31">
        <v>4</v>
      </c>
      <c r="E322" s="31">
        <v>46000</v>
      </c>
      <c r="F322" s="31">
        <v>0</v>
      </c>
      <c r="G322" s="31">
        <v>0</v>
      </c>
      <c r="H322" s="31">
        <v>0</v>
      </c>
      <c r="I322" s="31">
        <v>0</v>
      </c>
      <c r="J322" s="32">
        <v>0</v>
      </c>
    </row>
    <row r="323" spans="1:10" x14ac:dyDescent="0.25">
      <c r="A323" s="35" t="s">
        <v>548</v>
      </c>
      <c r="B323" s="31">
        <v>2.5517241379310347</v>
      </c>
      <c r="C323" s="31">
        <v>7.8808777429467085</v>
      </c>
      <c r="D323" s="31">
        <v>3.2821316614420062</v>
      </c>
      <c r="E323" s="31">
        <v>27404.341692789967</v>
      </c>
      <c r="F323" s="31">
        <v>11828.598746081505</v>
      </c>
      <c r="G323" s="31">
        <v>3750.1598746081504</v>
      </c>
      <c r="H323" s="31">
        <v>20032.978056426331</v>
      </c>
      <c r="I323" s="31">
        <v>8082.1880877742942</v>
      </c>
      <c r="J323" s="32">
        <v>1875.8683385579936</v>
      </c>
    </row>
    <row r="324" spans="1:10" x14ac:dyDescent="0.25">
      <c r="A324"/>
      <c r="B324"/>
      <c r="C324"/>
      <c r="D324"/>
      <c r="E324"/>
      <c r="F324"/>
      <c r="G324"/>
      <c r="H324"/>
      <c r="I324"/>
      <c r="J324"/>
    </row>
    <row r="325" spans="1:10" x14ac:dyDescent="0.25">
      <c r="A325"/>
      <c r="B325"/>
      <c r="C325"/>
      <c r="D325"/>
      <c r="E325"/>
      <c r="F325"/>
      <c r="G325"/>
      <c r="H325"/>
      <c r="I325"/>
      <c r="J325"/>
    </row>
    <row r="326" spans="1:10" x14ac:dyDescent="0.25">
      <c r="A326"/>
      <c r="B326"/>
      <c r="C326"/>
      <c r="D326"/>
      <c r="E326"/>
      <c r="F326"/>
      <c r="G326"/>
      <c r="H326"/>
      <c r="I326"/>
      <c r="J326"/>
    </row>
    <row r="327" spans="1:10" x14ac:dyDescent="0.25">
      <c r="A327"/>
      <c r="B327"/>
      <c r="C327"/>
      <c r="D327"/>
      <c r="E327"/>
      <c r="F327"/>
      <c r="G327"/>
      <c r="H327"/>
      <c r="I327"/>
      <c r="J327"/>
    </row>
    <row r="328" spans="1:10" x14ac:dyDescent="0.25">
      <c r="A328"/>
      <c r="B328"/>
      <c r="C328"/>
      <c r="D328"/>
      <c r="E328"/>
      <c r="F328"/>
      <c r="G328"/>
      <c r="H328"/>
      <c r="I328"/>
      <c r="J328"/>
    </row>
    <row r="329" spans="1:10" x14ac:dyDescent="0.25">
      <c r="A329"/>
      <c r="B329"/>
      <c r="C329"/>
      <c r="D329"/>
      <c r="E329"/>
      <c r="F329"/>
      <c r="G329"/>
      <c r="H329"/>
      <c r="I329"/>
      <c r="J329"/>
    </row>
    <row r="330" spans="1:10" x14ac:dyDescent="0.25">
      <c r="A330"/>
      <c r="B330"/>
      <c r="C330"/>
      <c r="D330"/>
      <c r="E330"/>
      <c r="F330"/>
      <c r="G330"/>
      <c r="H330"/>
      <c r="I330"/>
      <c r="J330"/>
    </row>
    <row r="331" spans="1:10" x14ac:dyDescent="0.25">
      <c r="A331"/>
      <c r="B331"/>
      <c r="C331"/>
      <c r="D331"/>
      <c r="E331"/>
      <c r="F331"/>
      <c r="G331"/>
      <c r="H331"/>
      <c r="I331"/>
      <c r="J331"/>
    </row>
    <row r="332" spans="1:10" x14ac:dyDescent="0.25">
      <c r="A332"/>
      <c r="B332"/>
      <c r="C332"/>
      <c r="D332"/>
      <c r="E332"/>
      <c r="F332"/>
      <c r="G332"/>
      <c r="H332"/>
      <c r="I332"/>
      <c r="J332"/>
    </row>
    <row r="333" spans="1:10" x14ac:dyDescent="0.25">
      <c r="A333"/>
      <c r="B333"/>
      <c r="C333"/>
      <c r="D333"/>
      <c r="E333"/>
      <c r="F333"/>
      <c r="G333"/>
      <c r="H333"/>
      <c r="I333"/>
      <c r="J333"/>
    </row>
    <row r="334" spans="1:10" x14ac:dyDescent="0.25">
      <c r="A334"/>
      <c r="B334"/>
      <c r="C334"/>
      <c r="D334"/>
      <c r="E334"/>
      <c r="F334"/>
      <c r="G334"/>
      <c r="H334"/>
      <c r="I334"/>
      <c r="J334"/>
    </row>
    <row r="335" spans="1:10" x14ac:dyDescent="0.25">
      <c r="A335"/>
      <c r="B335"/>
      <c r="C335"/>
      <c r="D335"/>
      <c r="E335"/>
      <c r="F335"/>
      <c r="G335"/>
      <c r="H335"/>
      <c r="I335"/>
      <c r="J335"/>
    </row>
    <row r="336" spans="1:10" x14ac:dyDescent="0.25">
      <c r="A336"/>
      <c r="B336"/>
      <c r="C336"/>
      <c r="D336"/>
      <c r="E336"/>
      <c r="F336"/>
      <c r="G336"/>
      <c r="H336"/>
      <c r="I336"/>
      <c r="J336"/>
    </row>
    <row r="337" spans="1:10" x14ac:dyDescent="0.25">
      <c r="A337"/>
      <c r="B337"/>
      <c r="C337"/>
      <c r="D337"/>
      <c r="E337"/>
      <c r="F337"/>
      <c r="G337"/>
      <c r="H337"/>
      <c r="I337"/>
      <c r="J337"/>
    </row>
    <row r="338" spans="1:10" x14ac:dyDescent="0.25">
      <c r="A338"/>
      <c r="B338"/>
      <c r="C338"/>
      <c r="D338"/>
      <c r="E338"/>
      <c r="F338"/>
      <c r="G338"/>
      <c r="H338"/>
      <c r="I338"/>
      <c r="J338"/>
    </row>
    <row r="339" spans="1:10" x14ac:dyDescent="0.25">
      <c r="A339"/>
      <c r="B339"/>
      <c r="C339"/>
      <c r="D339"/>
      <c r="E339"/>
      <c r="F339"/>
      <c r="G339"/>
      <c r="H339"/>
      <c r="I339"/>
      <c r="J339"/>
    </row>
    <row r="340" spans="1:10" x14ac:dyDescent="0.25">
      <c r="A340"/>
      <c r="B340"/>
      <c r="C340"/>
      <c r="D340"/>
      <c r="E340"/>
      <c r="F340"/>
      <c r="G340"/>
      <c r="H340"/>
      <c r="I340"/>
      <c r="J340"/>
    </row>
    <row r="341" spans="1:10" x14ac:dyDescent="0.25">
      <c r="A341"/>
      <c r="B341"/>
      <c r="C341"/>
      <c r="D341"/>
      <c r="E341"/>
      <c r="F341"/>
      <c r="G341"/>
      <c r="H341"/>
      <c r="I341"/>
      <c r="J341"/>
    </row>
    <row r="342" spans="1:10" x14ac:dyDescent="0.25">
      <c r="A342"/>
      <c r="B342"/>
      <c r="C342"/>
      <c r="D342"/>
      <c r="E342"/>
      <c r="F342"/>
      <c r="G342"/>
      <c r="H342"/>
      <c r="I342"/>
      <c r="J342"/>
    </row>
    <row r="343" spans="1:10" x14ac:dyDescent="0.25">
      <c r="A343"/>
      <c r="B343"/>
      <c r="C343"/>
      <c r="D343"/>
      <c r="E343"/>
      <c r="F343"/>
      <c r="G343"/>
      <c r="H343"/>
      <c r="I343"/>
      <c r="J343"/>
    </row>
    <row r="344" spans="1:10" x14ac:dyDescent="0.25">
      <c r="A344"/>
      <c r="B344"/>
      <c r="C344"/>
      <c r="D344"/>
      <c r="E344"/>
      <c r="F344"/>
      <c r="G344"/>
      <c r="H344"/>
      <c r="I344"/>
      <c r="J344"/>
    </row>
    <row r="345" spans="1:10" x14ac:dyDescent="0.25">
      <c r="A345"/>
      <c r="B345"/>
      <c r="C345"/>
      <c r="D345"/>
      <c r="E345"/>
      <c r="F345"/>
      <c r="G345"/>
      <c r="H345"/>
      <c r="I345"/>
      <c r="J345"/>
    </row>
    <row r="346" spans="1:10" x14ac:dyDescent="0.25">
      <c r="A346"/>
      <c r="B346"/>
      <c r="C346"/>
      <c r="D346"/>
      <c r="E346"/>
      <c r="F346"/>
      <c r="G346"/>
      <c r="H346"/>
      <c r="I346"/>
      <c r="J346"/>
    </row>
    <row r="347" spans="1:10" x14ac:dyDescent="0.25">
      <c r="A347"/>
      <c r="B347"/>
      <c r="C347"/>
      <c r="D347"/>
      <c r="E347"/>
      <c r="F347"/>
      <c r="G347"/>
      <c r="H347"/>
      <c r="I347"/>
      <c r="J347"/>
    </row>
    <row r="348" spans="1:10" x14ac:dyDescent="0.25">
      <c r="A348"/>
      <c r="B348"/>
      <c r="C348"/>
      <c r="D348"/>
      <c r="E348"/>
      <c r="F348"/>
      <c r="G348"/>
      <c r="H348"/>
      <c r="I348"/>
      <c r="J348"/>
    </row>
    <row r="349" spans="1:10" x14ac:dyDescent="0.25">
      <c r="A349"/>
      <c r="B349"/>
      <c r="C349"/>
      <c r="D349"/>
      <c r="E349"/>
      <c r="F349"/>
      <c r="G349"/>
      <c r="H349"/>
      <c r="I349"/>
      <c r="J349"/>
    </row>
    <row r="350" spans="1:10" x14ac:dyDescent="0.25">
      <c r="A350"/>
      <c r="B350"/>
      <c r="C350"/>
      <c r="D350"/>
      <c r="E350"/>
      <c r="F350"/>
      <c r="G350"/>
      <c r="H350"/>
      <c r="I350"/>
      <c r="J350"/>
    </row>
    <row r="351" spans="1:10" x14ac:dyDescent="0.25">
      <c r="A351"/>
      <c r="B351"/>
      <c r="C351"/>
      <c r="D351"/>
      <c r="E351"/>
      <c r="F351"/>
      <c r="G351"/>
      <c r="H351"/>
      <c r="I351"/>
      <c r="J351"/>
    </row>
    <row r="352" spans="1:10" x14ac:dyDescent="0.25">
      <c r="A352"/>
      <c r="B352"/>
      <c r="C352"/>
      <c r="D352"/>
      <c r="E352"/>
      <c r="F352"/>
      <c r="G352"/>
      <c r="H352"/>
      <c r="I352"/>
      <c r="J352"/>
    </row>
    <row r="353" spans="1:10" x14ac:dyDescent="0.25">
      <c r="A353"/>
      <c r="B353"/>
      <c r="C353"/>
      <c r="D353"/>
      <c r="E353"/>
      <c r="F353"/>
      <c r="G353"/>
      <c r="H353"/>
      <c r="I353"/>
      <c r="J353"/>
    </row>
    <row r="354" spans="1:10" x14ac:dyDescent="0.25">
      <c r="A354"/>
      <c r="B354"/>
      <c r="C354"/>
      <c r="D354"/>
      <c r="E354"/>
      <c r="F354"/>
      <c r="G354"/>
      <c r="H354"/>
      <c r="I354"/>
      <c r="J354"/>
    </row>
    <row r="355" spans="1:10" x14ac:dyDescent="0.25">
      <c r="A355"/>
      <c r="B355"/>
      <c r="C355"/>
      <c r="D355"/>
      <c r="E355"/>
      <c r="F355"/>
      <c r="G355"/>
      <c r="H355"/>
      <c r="I355"/>
      <c r="J355"/>
    </row>
    <row r="356" spans="1:10" x14ac:dyDescent="0.25">
      <c r="A356"/>
      <c r="B356"/>
      <c r="C356"/>
      <c r="D356"/>
      <c r="E356"/>
      <c r="F356"/>
      <c r="G356"/>
      <c r="H356"/>
      <c r="I356"/>
      <c r="J356"/>
    </row>
    <row r="357" spans="1:10" x14ac:dyDescent="0.25">
      <c r="A357"/>
      <c r="B357"/>
      <c r="C357"/>
      <c r="D357"/>
      <c r="E357"/>
      <c r="F357"/>
      <c r="G357"/>
      <c r="H357"/>
      <c r="I357"/>
      <c r="J357"/>
    </row>
    <row r="358" spans="1:10" x14ac:dyDescent="0.25">
      <c r="A358"/>
      <c r="B358"/>
      <c r="C358"/>
      <c r="D358"/>
      <c r="E358"/>
      <c r="F358"/>
      <c r="G358"/>
      <c r="H358"/>
      <c r="I358"/>
      <c r="J358"/>
    </row>
    <row r="359" spans="1:10" x14ac:dyDescent="0.25">
      <c r="A359"/>
      <c r="B359"/>
      <c r="C359"/>
      <c r="D359"/>
      <c r="E359"/>
      <c r="F359"/>
      <c r="G359"/>
      <c r="H359"/>
      <c r="I359"/>
      <c r="J359"/>
    </row>
    <row r="360" spans="1:10" x14ac:dyDescent="0.25">
      <c r="A360"/>
      <c r="B360"/>
      <c r="C360"/>
      <c r="D360"/>
      <c r="E360"/>
      <c r="F360"/>
      <c r="G360"/>
      <c r="H360"/>
      <c r="I360"/>
      <c r="J360"/>
    </row>
    <row r="361" spans="1:10" x14ac:dyDescent="0.25">
      <c r="A361"/>
      <c r="B361"/>
      <c r="C361"/>
      <c r="D361"/>
      <c r="E361"/>
      <c r="F361"/>
      <c r="G361"/>
      <c r="H361"/>
      <c r="I361"/>
      <c r="J361"/>
    </row>
    <row r="362" spans="1:10" x14ac:dyDescent="0.25">
      <c r="A362"/>
      <c r="B362"/>
      <c r="C362"/>
      <c r="D362"/>
      <c r="E362"/>
      <c r="F362"/>
      <c r="G362"/>
      <c r="H362"/>
      <c r="I362"/>
      <c r="J362"/>
    </row>
    <row r="363" spans="1:10" x14ac:dyDescent="0.25">
      <c r="A363"/>
      <c r="B363"/>
      <c r="C363"/>
      <c r="D363"/>
      <c r="E363"/>
      <c r="F363"/>
      <c r="G363"/>
      <c r="H363"/>
      <c r="I363"/>
      <c r="J363"/>
    </row>
    <row r="364" spans="1:10" x14ac:dyDescent="0.25">
      <c r="A364"/>
      <c r="B364"/>
      <c r="C364"/>
      <c r="D364"/>
      <c r="E364"/>
      <c r="F364"/>
      <c r="G364"/>
      <c r="H364"/>
      <c r="I364"/>
      <c r="J364"/>
    </row>
    <row r="365" spans="1:10" x14ac:dyDescent="0.25">
      <c r="A365"/>
      <c r="B365"/>
      <c r="C365"/>
      <c r="D365"/>
      <c r="E365"/>
      <c r="F365"/>
      <c r="G365"/>
      <c r="H365"/>
      <c r="I365"/>
      <c r="J365"/>
    </row>
    <row r="366" spans="1:10" x14ac:dyDescent="0.25">
      <c r="J366" s="31"/>
    </row>
    <row r="367" spans="1:10" x14ac:dyDescent="0.25">
      <c r="J367" s="31"/>
    </row>
    <row r="368" spans="1:10" x14ac:dyDescent="0.25">
      <c r="J368" s="31"/>
    </row>
    <row r="369" spans="10:10" x14ac:dyDescent="0.25">
      <c r="J369" s="31"/>
    </row>
    <row r="370" spans="10:10" x14ac:dyDescent="0.25">
      <c r="J370" s="31"/>
    </row>
    <row r="371" spans="10:10" x14ac:dyDescent="0.25">
      <c r="J371" s="31"/>
    </row>
    <row r="372" spans="10:10" x14ac:dyDescent="0.25">
      <c r="J372" s="31"/>
    </row>
    <row r="373" spans="10:10" x14ac:dyDescent="0.25">
      <c r="J373" s="31"/>
    </row>
    <row r="374" spans="10:10" x14ac:dyDescent="0.25">
      <c r="J374" s="31"/>
    </row>
    <row r="375" spans="10:10" x14ac:dyDescent="0.25">
      <c r="J375" s="31"/>
    </row>
    <row r="376" spans="10:10" x14ac:dyDescent="0.25">
      <c r="J376" s="31"/>
    </row>
    <row r="377" spans="10:10" x14ac:dyDescent="0.25">
      <c r="J377" s="31"/>
    </row>
    <row r="378" spans="10:10" x14ac:dyDescent="0.25">
      <c r="J378" s="31"/>
    </row>
    <row r="379" spans="10:10" x14ac:dyDescent="0.25">
      <c r="J379" s="31"/>
    </row>
    <row r="380" spans="10:10" x14ac:dyDescent="0.25">
      <c r="J380" s="31"/>
    </row>
    <row r="381" spans="10:10" x14ac:dyDescent="0.25">
      <c r="J381" s="31"/>
    </row>
    <row r="382" spans="10:10" x14ac:dyDescent="0.25">
      <c r="J382" s="31"/>
    </row>
    <row r="383" spans="10:10" x14ac:dyDescent="0.25">
      <c r="J383" s="31"/>
    </row>
    <row r="384" spans="10:10" x14ac:dyDescent="0.25">
      <c r="J384" s="31"/>
    </row>
    <row r="385" spans="10:10" x14ac:dyDescent="0.25">
      <c r="J385" s="31"/>
    </row>
    <row r="386" spans="10:10" x14ac:dyDescent="0.25">
      <c r="J386" s="31"/>
    </row>
    <row r="387" spans="10:10" x14ac:dyDescent="0.25">
      <c r="J387" s="31"/>
    </row>
    <row r="388" spans="10:10" x14ac:dyDescent="0.25">
      <c r="J388" s="31"/>
    </row>
    <row r="389" spans="10:10" x14ac:dyDescent="0.25">
      <c r="J389" s="31"/>
    </row>
    <row r="390" spans="10:10" x14ac:dyDescent="0.25">
      <c r="J390" s="31"/>
    </row>
    <row r="391" spans="10:10" x14ac:dyDescent="0.25">
      <c r="J391" s="31"/>
    </row>
    <row r="392" spans="10:10" x14ac:dyDescent="0.25">
      <c r="J392" s="31"/>
    </row>
    <row r="393" spans="10:10" x14ac:dyDescent="0.25">
      <c r="J393" s="31"/>
    </row>
    <row r="394" spans="10:10" x14ac:dyDescent="0.25">
      <c r="J394" s="31"/>
    </row>
    <row r="395" spans="10:10" x14ac:dyDescent="0.25">
      <c r="J395" s="31"/>
    </row>
    <row r="396" spans="10:10" x14ac:dyDescent="0.25">
      <c r="J396" s="31"/>
    </row>
    <row r="397" spans="10:10" x14ac:dyDescent="0.25">
      <c r="J397" s="31"/>
    </row>
    <row r="398" spans="10:10" x14ac:dyDescent="0.25">
      <c r="J398" s="31"/>
    </row>
    <row r="399" spans="10:10" x14ac:dyDescent="0.25">
      <c r="J399" s="31"/>
    </row>
    <row r="400" spans="10:10" x14ac:dyDescent="0.25">
      <c r="J400" s="31"/>
    </row>
    <row r="401" spans="10:10" x14ac:dyDescent="0.25">
      <c r="J401" s="31"/>
    </row>
    <row r="402" spans="10:10" x14ac:dyDescent="0.25">
      <c r="J402" s="31"/>
    </row>
    <row r="403" spans="10:10" x14ac:dyDescent="0.25">
      <c r="J403" s="31"/>
    </row>
    <row r="404" spans="10:10" x14ac:dyDescent="0.25">
      <c r="J404" s="31"/>
    </row>
    <row r="405" spans="10:10" x14ac:dyDescent="0.25">
      <c r="J405" s="31"/>
    </row>
    <row r="406" spans="10:10" x14ac:dyDescent="0.25">
      <c r="J406" s="31"/>
    </row>
    <row r="407" spans="10:10" x14ac:dyDescent="0.25">
      <c r="J407" s="31"/>
    </row>
    <row r="408" spans="10:10" x14ac:dyDescent="0.25">
      <c r="J408" s="31"/>
    </row>
    <row r="409" spans="10:10" x14ac:dyDescent="0.25">
      <c r="J409" s="31"/>
    </row>
  </sheetData>
  <conditionalFormatting sqref="S4:X53">
    <cfRule type="cellIs" dxfId="0" priority="1" operator="equal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3A2F-956F-4168-857F-A4FC4514C34C}">
  <dimension ref="A1:Q35"/>
  <sheetViews>
    <sheetView zoomScale="70" zoomScaleNormal="70" workbookViewId="0">
      <selection activeCell="K13" sqref="K13"/>
    </sheetView>
  </sheetViews>
  <sheetFormatPr defaultRowHeight="15" x14ac:dyDescent="0.25"/>
  <cols>
    <col min="1" max="1" width="17.85546875" bestFit="1" customWidth="1"/>
    <col min="2" max="2" width="23.140625" bestFit="1" customWidth="1"/>
    <col min="4" max="4" width="21.42578125" bestFit="1" customWidth="1"/>
    <col min="5" max="5" width="23.140625" bestFit="1" customWidth="1"/>
    <col min="7" max="7" width="17.85546875" bestFit="1" customWidth="1"/>
    <col min="8" max="8" width="23.140625" bestFit="1" customWidth="1"/>
    <col min="10" max="10" width="17.85546875" bestFit="1" customWidth="1"/>
    <col min="11" max="11" width="23.140625" bestFit="1" customWidth="1"/>
    <col min="13" max="13" width="31.7109375" bestFit="1" customWidth="1"/>
    <col min="14" max="14" width="23.140625" bestFit="1" customWidth="1"/>
    <col min="16" max="16" width="30.7109375" bestFit="1" customWidth="1"/>
    <col min="17" max="17" width="23.140625" bestFit="1" customWidth="1"/>
  </cols>
  <sheetData>
    <row r="1" spans="1:17" x14ac:dyDescent="0.25">
      <c r="D1" s="25" t="s">
        <v>544</v>
      </c>
      <c r="E1" t="s">
        <v>711</v>
      </c>
      <c r="G1" s="25" t="s">
        <v>544</v>
      </c>
      <c r="H1" t="s">
        <v>713</v>
      </c>
      <c r="J1" s="25" t="s">
        <v>544</v>
      </c>
      <c r="K1" t="s">
        <v>712</v>
      </c>
      <c r="M1" s="25" t="s">
        <v>544</v>
      </c>
      <c r="N1" t="s">
        <v>710</v>
      </c>
      <c r="P1" s="25" t="s">
        <v>544</v>
      </c>
      <c r="Q1" t="s">
        <v>714</v>
      </c>
    </row>
    <row r="3" spans="1:17" x14ac:dyDescent="0.25">
      <c r="A3" s="25" t="s">
        <v>546</v>
      </c>
      <c r="B3" t="s">
        <v>549</v>
      </c>
      <c r="D3" s="25" t="s">
        <v>546</v>
      </c>
      <c r="E3" t="s">
        <v>549</v>
      </c>
      <c r="G3" s="25" t="s">
        <v>546</v>
      </c>
      <c r="H3" t="s">
        <v>549</v>
      </c>
      <c r="J3" s="25" t="s">
        <v>546</v>
      </c>
      <c r="K3" t="s">
        <v>549</v>
      </c>
      <c r="M3" s="25" t="s">
        <v>546</v>
      </c>
      <c r="N3" t="s">
        <v>549</v>
      </c>
      <c r="P3" s="25" t="s">
        <v>546</v>
      </c>
      <c r="Q3" t="s">
        <v>549</v>
      </c>
    </row>
    <row r="4" spans="1:17" x14ac:dyDescent="0.25">
      <c r="A4" s="20" t="s">
        <v>710</v>
      </c>
      <c r="B4">
        <v>-0.25</v>
      </c>
      <c r="D4" s="20" t="s">
        <v>344</v>
      </c>
      <c r="E4">
        <v>7</v>
      </c>
      <c r="G4" s="20" t="s">
        <v>390</v>
      </c>
      <c r="H4">
        <v>0</v>
      </c>
      <c r="J4" s="20" t="s">
        <v>385</v>
      </c>
      <c r="K4">
        <v>2</v>
      </c>
      <c r="M4" s="20" t="s">
        <v>80</v>
      </c>
      <c r="N4">
        <v>-1</v>
      </c>
      <c r="P4" s="20" t="s">
        <v>520</v>
      </c>
      <c r="Q4">
        <v>4</v>
      </c>
    </row>
    <row r="5" spans="1:17" x14ac:dyDescent="0.25">
      <c r="A5" s="20" t="s">
        <v>711</v>
      </c>
      <c r="B5">
        <v>2.7826086956521738</v>
      </c>
      <c r="D5" s="20" t="s">
        <v>704</v>
      </c>
      <c r="E5">
        <v>4</v>
      </c>
      <c r="G5" s="20" t="s">
        <v>394</v>
      </c>
      <c r="H5">
        <v>3</v>
      </c>
      <c r="J5" s="20" t="s">
        <v>392</v>
      </c>
      <c r="K5">
        <v>-1</v>
      </c>
      <c r="M5" s="20" t="s">
        <v>86</v>
      </c>
      <c r="N5">
        <v>-1</v>
      </c>
      <c r="P5" s="20" t="s">
        <v>508</v>
      </c>
      <c r="Q5">
        <v>4</v>
      </c>
    </row>
    <row r="6" spans="1:17" x14ac:dyDescent="0.25">
      <c r="A6" s="20" t="s">
        <v>712</v>
      </c>
      <c r="B6">
        <v>1.3043478260869565</v>
      </c>
      <c r="D6" s="20" t="s">
        <v>349</v>
      </c>
      <c r="E6">
        <v>-1</v>
      </c>
      <c r="G6" s="20" t="s">
        <v>398</v>
      </c>
      <c r="H6">
        <v>5</v>
      </c>
      <c r="J6" s="20" t="s">
        <v>396</v>
      </c>
      <c r="K6">
        <v>3</v>
      </c>
      <c r="M6" s="20" t="s">
        <v>92</v>
      </c>
      <c r="N6">
        <v>5</v>
      </c>
      <c r="P6" s="20" t="s">
        <v>831</v>
      </c>
      <c r="Q6">
        <v>3</v>
      </c>
    </row>
    <row r="7" spans="1:17" x14ac:dyDescent="0.25">
      <c r="A7" s="20" t="s">
        <v>713</v>
      </c>
      <c r="B7">
        <v>2.193548387096774</v>
      </c>
      <c r="D7" s="20" t="s">
        <v>362</v>
      </c>
      <c r="E7">
        <v>-1</v>
      </c>
      <c r="G7" s="20" t="s">
        <v>404</v>
      </c>
      <c r="H7">
        <v>4</v>
      </c>
      <c r="J7" s="20" t="s">
        <v>400</v>
      </c>
      <c r="K7">
        <v>-1</v>
      </c>
      <c r="M7" s="20" t="s">
        <v>84</v>
      </c>
      <c r="N7">
        <v>-1</v>
      </c>
      <c r="P7" s="20" t="s">
        <v>832</v>
      </c>
      <c r="Q7">
        <v>3</v>
      </c>
    </row>
    <row r="8" spans="1:17" x14ac:dyDescent="0.25">
      <c r="A8" s="20" t="s">
        <v>709</v>
      </c>
      <c r="B8">
        <v>3.8181818181818183</v>
      </c>
      <c r="D8" s="20" t="s">
        <v>356</v>
      </c>
      <c r="E8">
        <v>6</v>
      </c>
      <c r="G8" s="20" t="s">
        <v>410</v>
      </c>
      <c r="H8">
        <v>4</v>
      </c>
      <c r="J8" s="20" t="s">
        <v>406</v>
      </c>
      <c r="K8">
        <v>4</v>
      </c>
      <c r="M8" s="20" t="s">
        <v>82</v>
      </c>
      <c r="N8">
        <v>-1</v>
      </c>
      <c r="P8" s="20" t="s">
        <v>833</v>
      </c>
      <c r="Q8">
        <v>6</v>
      </c>
    </row>
    <row r="9" spans="1:17" x14ac:dyDescent="0.25">
      <c r="A9" s="20" t="s">
        <v>548</v>
      </c>
      <c r="B9">
        <v>2.253968253968254</v>
      </c>
      <c r="D9" s="20" t="s">
        <v>347</v>
      </c>
      <c r="E9">
        <v>-1</v>
      </c>
      <c r="G9" s="20" t="s">
        <v>414</v>
      </c>
      <c r="H9">
        <v>2</v>
      </c>
      <c r="J9" s="20" t="s">
        <v>412</v>
      </c>
      <c r="K9">
        <v>5</v>
      </c>
      <c r="M9" s="20" t="s">
        <v>94</v>
      </c>
      <c r="N9">
        <v>5</v>
      </c>
      <c r="P9" s="20" t="s">
        <v>834</v>
      </c>
      <c r="Q9">
        <v>5</v>
      </c>
    </row>
    <row r="10" spans="1:17" x14ac:dyDescent="0.25">
      <c r="D10" s="20" t="s">
        <v>354</v>
      </c>
      <c r="E10">
        <v>-1</v>
      </c>
      <c r="G10" s="20" t="s">
        <v>420</v>
      </c>
      <c r="H10">
        <v>0</v>
      </c>
      <c r="J10" s="20" t="s">
        <v>416</v>
      </c>
      <c r="K10">
        <v>-1</v>
      </c>
      <c r="M10" s="20" t="s">
        <v>88</v>
      </c>
      <c r="N10">
        <v>-1</v>
      </c>
      <c r="P10" s="20" t="s">
        <v>835</v>
      </c>
      <c r="Q10">
        <v>-1</v>
      </c>
    </row>
    <row r="11" spans="1:17" x14ac:dyDescent="0.25">
      <c r="D11" s="20" t="s">
        <v>381</v>
      </c>
      <c r="E11">
        <v>4</v>
      </c>
      <c r="G11" s="20" t="s">
        <v>422</v>
      </c>
      <c r="H11">
        <v>-1</v>
      </c>
      <c r="J11" s="20" t="s">
        <v>424</v>
      </c>
      <c r="K11">
        <v>-1</v>
      </c>
      <c r="M11" s="20" t="s">
        <v>98</v>
      </c>
      <c r="N11">
        <v>-1</v>
      </c>
      <c r="P11" s="20" t="s">
        <v>836</v>
      </c>
      <c r="Q11">
        <v>5</v>
      </c>
    </row>
    <row r="12" spans="1:17" x14ac:dyDescent="0.25">
      <c r="D12" s="20" t="s">
        <v>359</v>
      </c>
      <c r="E12">
        <v>5</v>
      </c>
      <c r="G12" s="20" t="s">
        <v>426</v>
      </c>
      <c r="H12">
        <v>3</v>
      </c>
      <c r="J12" s="20" t="s">
        <v>428</v>
      </c>
      <c r="K12">
        <v>-1</v>
      </c>
      <c r="M12" s="20" t="s">
        <v>90</v>
      </c>
      <c r="N12">
        <v>-1</v>
      </c>
      <c r="P12" s="20" t="s">
        <v>837</v>
      </c>
      <c r="Q12">
        <v>7</v>
      </c>
    </row>
    <row r="13" spans="1:17" x14ac:dyDescent="0.25">
      <c r="D13" s="20" t="s">
        <v>705</v>
      </c>
      <c r="E13">
        <v>-1</v>
      </c>
      <c r="G13" s="20" t="s">
        <v>432</v>
      </c>
      <c r="H13">
        <v>5</v>
      </c>
      <c r="J13" s="20" t="s">
        <v>436</v>
      </c>
      <c r="K13">
        <v>-1</v>
      </c>
      <c r="M13" s="20" t="s">
        <v>96</v>
      </c>
      <c r="N13">
        <v>-1</v>
      </c>
      <c r="P13" s="20" t="s">
        <v>838</v>
      </c>
      <c r="Q13">
        <v>3</v>
      </c>
    </row>
    <row r="14" spans="1:17" x14ac:dyDescent="0.25">
      <c r="D14" s="20" t="s">
        <v>366</v>
      </c>
      <c r="E14">
        <v>-1</v>
      </c>
      <c r="G14" s="20" t="s">
        <v>434</v>
      </c>
      <c r="H14">
        <v>3</v>
      </c>
      <c r="J14" s="20" t="s">
        <v>442</v>
      </c>
      <c r="K14">
        <v>-1</v>
      </c>
      <c r="M14" s="20" t="s">
        <v>74</v>
      </c>
      <c r="N14">
        <v>-1</v>
      </c>
      <c r="P14" s="20" t="s">
        <v>839</v>
      </c>
      <c r="Q14">
        <v>7</v>
      </c>
    </row>
    <row r="15" spans="1:17" x14ac:dyDescent="0.25">
      <c r="D15" s="20" t="s">
        <v>364</v>
      </c>
      <c r="E15">
        <v>2</v>
      </c>
      <c r="G15" s="20" t="s">
        <v>440</v>
      </c>
      <c r="H15">
        <v>5</v>
      </c>
      <c r="J15" s="20" t="s">
        <v>446</v>
      </c>
      <c r="K15">
        <v>4</v>
      </c>
      <c r="M15" s="20" t="s">
        <v>72</v>
      </c>
      <c r="N15">
        <v>-1</v>
      </c>
      <c r="P15" s="20" t="s">
        <v>840</v>
      </c>
      <c r="Q15">
        <v>1</v>
      </c>
    </row>
    <row r="16" spans="1:17" x14ac:dyDescent="0.25">
      <c r="D16" s="20" t="s">
        <v>368</v>
      </c>
      <c r="E16">
        <v>1</v>
      </c>
      <c r="G16" s="20" t="s">
        <v>444</v>
      </c>
      <c r="H16">
        <v>-1</v>
      </c>
      <c r="J16" s="20" t="s">
        <v>452</v>
      </c>
      <c r="K16">
        <v>3</v>
      </c>
      <c r="M16" s="20" t="s">
        <v>78</v>
      </c>
      <c r="N16">
        <v>-1</v>
      </c>
      <c r="P16" s="20" t="s">
        <v>841</v>
      </c>
      <c r="Q16">
        <v>5</v>
      </c>
    </row>
    <row r="17" spans="4:17" x14ac:dyDescent="0.25">
      <c r="D17" s="20" t="s">
        <v>706</v>
      </c>
      <c r="E17">
        <v>1</v>
      </c>
      <c r="G17" s="20" t="s">
        <v>448</v>
      </c>
      <c r="H17">
        <v>5</v>
      </c>
      <c r="J17" s="20" t="s">
        <v>456</v>
      </c>
      <c r="K17">
        <v>-1</v>
      </c>
      <c r="M17" s="20" t="s">
        <v>76</v>
      </c>
      <c r="N17">
        <v>-1</v>
      </c>
      <c r="P17" s="20" t="s">
        <v>842</v>
      </c>
      <c r="Q17">
        <v>5</v>
      </c>
    </row>
    <row r="18" spans="4:17" x14ac:dyDescent="0.25">
      <c r="D18" s="20" t="s">
        <v>707</v>
      </c>
      <c r="E18">
        <v>3</v>
      </c>
      <c r="G18" s="20" t="s">
        <v>450</v>
      </c>
      <c r="H18">
        <v>-1</v>
      </c>
      <c r="J18" s="20" t="s">
        <v>462</v>
      </c>
      <c r="K18">
        <v>4</v>
      </c>
      <c r="M18" s="20" t="s">
        <v>70</v>
      </c>
      <c r="N18">
        <v>-1</v>
      </c>
      <c r="P18" s="20" t="s">
        <v>843</v>
      </c>
      <c r="Q18">
        <v>3</v>
      </c>
    </row>
    <row r="19" spans="4:17" x14ac:dyDescent="0.25">
      <c r="D19" s="20" t="s">
        <v>372</v>
      </c>
      <c r="E19">
        <v>5</v>
      </c>
      <c r="G19" s="20" t="s">
        <v>454</v>
      </c>
      <c r="H19">
        <v>4</v>
      </c>
      <c r="J19" s="20" t="s">
        <v>468</v>
      </c>
      <c r="K19">
        <v>5</v>
      </c>
      <c r="M19" s="20" t="s">
        <v>67</v>
      </c>
      <c r="N19">
        <v>-1</v>
      </c>
      <c r="P19" s="20" t="s">
        <v>844</v>
      </c>
      <c r="Q19">
        <v>7</v>
      </c>
    </row>
    <row r="20" spans="4:17" x14ac:dyDescent="0.25">
      <c r="D20" s="20" t="s">
        <v>377</v>
      </c>
      <c r="E20">
        <v>7</v>
      </c>
      <c r="G20" s="20" t="s">
        <v>458</v>
      </c>
      <c r="H20">
        <v>3</v>
      </c>
      <c r="J20" s="20" t="s">
        <v>472</v>
      </c>
      <c r="K20">
        <v>3</v>
      </c>
      <c r="M20" s="20" t="s">
        <v>548</v>
      </c>
      <c r="N20">
        <v>-0.25</v>
      </c>
      <c r="P20" s="20" t="s">
        <v>845</v>
      </c>
      <c r="Q20">
        <v>-1</v>
      </c>
    </row>
    <row r="21" spans="4:17" x14ac:dyDescent="0.25">
      <c r="D21" s="20" t="s">
        <v>708</v>
      </c>
      <c r="E21">
        <v>6</v>
      </c>
      <c r="G21" s="20" t="s">
        <v>460</v>
      </c>
      <c r="H21">
        <v>-1</v>
      </c>
      <c r="J21" s="20" t="s">
        <v>480</v>
      </c>
      <c r="K21">
        <v>-1</v>
      </c>
      <c r="P21" s="20" t="s">
        <v>846</v>
      </c>
      <c r="Q21">
        <v>5</v>
      </c>
    </row>
    <row r="22" spans="4:17" x14ac:dyDescent="0.25">
      <c r="D22" s="20" t="s">
        <v>375</v>
      </c>
      <c r="E22">
        <v>-1</v>
      </c>
      <c r="G22" s="20" t="s">
        <v>464</v>
      </c>
      <c r="H22">
        <v>2</v>
      </c>
      <c r="J22" s="20" t="s">
        <v>484</v>
      </c>
      <c r="K22">
        <v>1</v>
      </c>
      <c r="P22" s="20" t="s">
        <v>847</v>
      </c>
      <c r="Q22">
        <v>5</v>
      </c>
    </row>
    <row r="23" spans="4:17" x14ac:dyDescent="0.25">
      <c r="D23" s="20" t="s">
        <v>379</v>
      </c>
      <c r="E23">
        <v>3</v>
      </c>
      <c r="G23" s="20" t="s">
        <v>466</v>
      </c>
      <c r="H23">
        <v>1</v>
      </c>
      <c r="J23" s="20" t="s">
        <v>488</v>
      </c>
      <c r="K23">
        <v>-1</v>
      </c>
      <c r="P23" s="20" t="s">
        <v>848</v>
      </c>
      <c r="Q23">
        <v>6</v>
      </c>
    </row>
    <row r="24" spans="4:17" x14ac:dyDescent="0.25">
      <c r="D24" s="20" t="s">
        <v>351</v>
      </c>
      <c r="E24">
        <v>4</v>
      </c>
      <c r="G24" s="20" t="s">
        <v>470</v>
      </c>
      <c r="H24">
        <v>5</v>
      </c>
      <c r="J24" s="20" t="s">
        <v>492</v>
      </c>
      <c r="K24">
        <v>-1</v>
      </c>
      <c r="P24" s="20" t="s">
        <v>849</v>
      </c>
      <c r="Q24">
        <v>5</v>
      </c>
    </row>
    <row r="25" spans="4:17" x14ac:dyDescent="0.25">
      <c r="D25" s="20" t="s">
        <v>383</v>
      </c>
      <c r="E25">
        <v>7</v>
      </c>
      <c r="G25" s="20" t="s">
        <v>476</v>
      </c>
      <c r="H25">
        <v>5</v>
      </c>
      <c r="J25" s="20" t="s">
        <v>496</v>
      </c>
      <c r="K25">
        <v>-1</v>
      </c>
      <c r="P25" s="20" t="s">
        <v>850</v>
      </c>
      <c r="Q25">
        <v>4</v>
      </c>
    </row>
    <row r="26" spans="4:17" x14ac:dyDescent="0.25">
      <c r="D26" s="20" t="s">
        <v>548</v>
      </c>
      <c r="E26">
        <v>2.7826086956521738</v>
      </c>
      <c r="G26" s="20" t="s">
        <v>478</v>
      </c>
      <c r="H26">
        <v>5</v>
      </c>
      <c r="J26" s="20" t="s">
        <v>504</v>
      </c>
      <c r="K26">
        <v>8</v>
      </c>
      <c r="P26" s="20" t="s">
        <v>548</v>
      </c>
      <c r="Q26">
        <v>4.1363636363636367</v>
      </c>
    </row>
    <row r="27" spans="4:17" x14ac:dyDescent="0.25">
      <c r="G27" s="20" t="s">
        <v>482</v>
      </c>
      <c r="H27">
        <v>5</v>
      </c>
      <c r="J27" s="20" t="s">
        <v>548</v>
      </c>
      <c r="K27">
        <v>1.3043478260869565</v>
      </c>
    </row>
    <row r="28" spans="4:17" x14ac:dyDescent="0.25">
      <c r="G28" s="20" t="s">
        <v>486</v>
      </c>
      <c r="H28">
        <v>0</v>
      </c>
    </row>
    <row r="29" spans="4:17" x14ac:dyDescent="0.25">
      <c r="G29" s="20" t="s">
        <v>490</v>
      </c>
      <c r="H29">
        <v>4</v>
      </c>
    </row>
    <row r="30" spans="4:17" x14ac:dyDescent="0.25">
      <c r="G30" s="20" t="s">
        <v>494</v>
      </c>
      <c r="H30">
        <v>-1</v>
      </c>
    </row>
    <row r="31" spans="4:17" x14ac:dyDescent="0.25">
      <c r="G31" s="20" t="s">
        <v>498</v>
      </c>
      <c r="H31">
        <v>-1</v>
      </c>
    </row>
    <row r="32" spans="4:17" x14ac:dyDescent="0.25">
      <c r="G32" s="20" t="s">
        <v>500</v>
      </c>
      <c r="H32">
        <v>-1</v>
      </c>
    </row>
    <row r="33" spans="7:8" x14ac:dyDescent="0.25">
      <c r="G33" s="20" t="s">
        <v>502</v>
      </c>
      <c r="H33">
        <v>-1</v>
      </c>
    </row>
    <row r="34" spans="7:8" x14ac:dyDescent="0.25">
      <c r="G34" s="20" t="s">
        <v>506</v>
      </c>
      <c r="H34">
        <v>3</v>
      </c>
    </row>
    <row r="35" spans="7:8" x14ac:dyDescent="0.25">
      <c r="G35" s="20" t="s">
        <v>548</v>
      </c>
      <c r="H35">
        <v>2.193548387096774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Charts</vt:lpstr>
      </vt:variant>
      <vt:variant>
        <vt:i4>5</vt:i4>
      </vt:variant>
    </vt:vector>
  </HeadingPairs>
  <TitlesOfParts>
    <vt:vector size="21" baseType="lpstr">
      <vt:lpstr>MAIN</vt:lpstr>
      <vt:lpstr>MEAN REVERSION MODEL</vt:lpstr>
      <vt:lpstr>SHORT MODEL</vt:lpstr>
      <vt:lpstr>BREAKOUTS+RETRACEMENTS</vt:lpstr>
      <vt:lpstr>SUMMARY</vt:lpstr>
      <vt:lpstr>TOP SCORES</vt:lpstr>
      <vt:lpstr>TOP SC ETF</vt:lpstr>
      <vt:lpstr>TOP MR SCORES</vt:lpstr>
      <vt:lpstr>TOP MR SC ETF</vt:lpstr>
      <vt:lpstr>TOP SHORT SCORES</vt:lpstr>
      <vt:lpstr>TOP SHORT SC ETF</vt:lpstr>
      <vt:lpstr>BREAKOUT</vt:lpstr>
      <vt:lpstr>BREAKDOWN</vt:lpstr>
      <vt:lpstr>LONG RET</vt:lpstr>
      <vt:lpstr>SHORT RET</vt:lpstr>
      <vt:lpstr>PIVOTS</vt:lpstr>
      <vt:lpstr>SCORE_CLASS</vt:lpstr>
      <vt:lpstr>SCORE_COMDTY</vt:lpstr>
      <vt:lpstr>SCORE_USD</vt:lpstr>
      <vt:lpstr>SCORE_EUR</vt:lpstr>
      <vt:lpstr>SCORE_IDX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Erica Silva</dc:creator>
  <cp:lastModifiedBy>Erica Silva</cp:lastModifiedBy>
  <dcterms:created xsi:type="dcterms:W3CDTF">2025-10-18T13:14:28Z</dcterms:created>
  <dcterms:modified xsi:type="dcterms:W3CDTF">2026-02-10T23:32:57Z</dcterms:modified>
</cp:coreProperties>
</file>